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poyoconsultoria0.sharepoint.com/sites/fileserver/Economia Aplicada/5 Proyectos/2023/2023-107-E APMT - Revisión tarifaria 2025/6 Enviados/2026-02-02 Envío definitivo/"/>
    </mc:Choice>
  </mc:AlternateContent>
  <xr:revisionPtr revIDLastSave="27" documentId="8_{8832758E-3061-4C32-B680-EC2BC42D5502}" xr6:coauthVersionLast="47" xr6:coauthVersionMax="47" xr10:uidLastSave="{24C6C1D6-15E0-4A26-A351-0DDB7F87901E}"/>
  <bookViews>
    <workbookView xWindow="264" yWindow="0" windowWidth="18756" windowHeight="13776" tabRatio="895" firstSheet="2" activeTab="2" xr2:uid="{33D5FD53-4294-4581-BB70-D35C07FFA01C}"/>
    <workbookView visibility="hidden" xWindow="2268" yWindow="2268" windowWidth="17280" windowHeight="9960" tabRatio="774" firstSheet="8" activeTab="15" xr2:uid="{DAB5D33B-2FAD-45A8-85F3-1DFE709CFA5D}"/>
  </bookViews>
  <sheets>
    <sheet name="Índice" sheetId="45" r:id="rId1"/>
    <sheet name="Resultados &gt;&gt;&gt;" sheetId="21" r:id="rId2"/>
    <sheet name="Factor X" sheetId="22" r:id="rId3"/>
    <sheet name="Cálculo &gt;&gt;&gt;" sheetId="15" r:id="rId4"/>
    <sheet name="Valores" sheetId="5" r:id="rId5"/>
    <sheet name="Ingresos (APM)" sheetId="37" r:id="rId6"/>
    <sheet name="Gastos (APM)" sheetId="16" r:id="rId7"/>
    <sheet name="Cantidades de capital" sheetId="40" r:id="rId8"/>
    <sheet name="Precios de capital" sheetId="41" r:id="rId9"/>
    <sheet name="WACC" sheetId="10" r:id="rId10"/>
    <sheet name="Depreciación" sheetId="43" r:id="rId11"/>
    <sheet name="Insumos APM &gt;&gt;&gt;" sheetId="1" r:id="rId12"/>
    <sheet name="Economía" sheetId="23" r:id="rId13"/>
    <sheet name="Costo de deuda" sheetId="44" r:id="rId14"/>
    <sheet name="Ingresos" sheetId="36" r:id="rId15"/>
    <sheet name="Opex" sheetId="3" r:id="rId16"/>
    <sheet name="Capex" sheetId="42" r:id="rId17"/>
    <sheet name="Insumos macro &gt;&gt;&gt;" sheetId="24" r:id="rId18"/>
    <sheet name="Macro anual" sheetId="30" r:id="rId19"/>
    <sheet name="Macro mensual" sheetId="12" r:id="rId20"/>
  </sheets>
  <definedNames>
    <definedName name="_xlnm.Print_Area" localSheetId="0">Índice!$A$1:$G$49</definedName>
    <definedName name="_xlnm.Print_Area" localSheetId="19">'Macro mensual'!$A$3:$L$301</definedName>
    <definedName name="_xlnm.Print_Area" localSheetId="4">Valores!$A$1:$H$11</definedName>
    <definedName name="CIQWBGuid" hidden="1">"5494322b-aaad-44f3-9c6a-f8a505caa920"</definedName>
    <definedName name="CIQWBInfo" hidden="1">"{ ""CIQVersion"":""9.45.614.5792"" }"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44378.0083912037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R">Valores!$G$10</definedName>
    <definedName name="mil">Valores!$G$6</definedName>
    <definedName name="no_cero">Valores!$G$7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2" i="22" l="1"/>
  <c r="P42" i="22"/>
  <c r="O42" i="22"/>
  <c r="N42" i="22"/>
  <c r="M42" i="22"/>
  <c r="L42" i="22"/>
  <c r="K42" i="22"/>
  <c r="J42" i="22"/>
  <c r="I42" i="22"/>
  <c r="H42" i="22"/>
  <c r="G42" i="22"/>
  <c r="F42" i="22"/>
  <c r="R42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T42" i="22"/>
  <c r="T40" i="22"/>
  <c r="T34" i="22"/>
  <c r="Z270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X116" i="36"/>
  <c r="W116" i="36"/>
  <c r="V116" i="36"/>
  <c r="U116" i="36"/>
  <c r="T116" i="36"/>
  <c r="X115" i="36"/>
  <c r="W115" i="36"/>
  <c r="V115" i="36"/>
  <c r="U115" i="36"/>
  <c r="T115" i="36"/>
  <c r="S115" i="36"/>
  <c r="R115" i="36"/>
  <c r="Q115" i="36"/>
  <c r="P115" i="36"/>
  <c r="O115" i="36"/>
  <c r="N115" i="36"/>
  <c r="M115" i="36"/>
  <c r="L115" i="36"/>
  <c r="K115" i="36"/>
  <c r="J115" i="36"/>
  <c r="I115" i="36"/>
  <c r="H115" i="36"/>
  <c r="G115" i="36"/>
  <c r="X114" i="36"/>
  <c r="W114" i="36"/>
  <c r="V114" i="36"/>
  <c r="U114" i="36"/>
  <c r="T114" i="36"/>
  <c r="S114" i="36"/>
  <c r="R114" i="36"/>
  <c r="Q114" i="36"/>
  <c r="P114" i="36"/>
  <c r="O114" i="36"/>
  <c r="N114" i="36"/>
  <c r="M114" i="36"/>
  <c r="L114" i="36"/>
  <c r="K114" i="36"/>
  <c r="J114" i="36"/>
  <c r="I114" i="36"/>
  <c r="H114" i="36"/>
  <c r="G114" i="36"/>
  <c r="X113" i="36"/>
  <c r="W113" i="36"/>
  <c r="V113" i="36"/>
  <c r="U113" i="36"/>
  <c r="T113" i="36"/>
  <c r="S113" i="36"/>
  <c r="R113" i="36"/>
  <c r="Q113" i="36"/>
  <c r="P113" i="36"/>
  <c r="O113" i="36"/>
  <c r="N113" i="36"/>
  <c r="M113" i="36"/>
  <c r="L113" i="36"/>
  <c r="K113" i="36"/>
  <c r="J113" i="36"/>
  <c r="I113" i="36"/>
  <c r="H113" i="36"/>
  <c r="G113" i="36"/>
  <c r="X112" i="36"/>
  <c r="W112" i="36"/>
  <c r="V112" i="36"/>
  <c r="U112" i="36"/>
  <c r="T112" i="36"/>
  <c r="S112" i="36"/>
  <c r="R112" i="36"/>
  <c r="Q112" i="36"/>
  <c r="P112" i="36"/>
  <c r="O112" i="36"/>
  <c r="N112" i="36"/>
  <c r="M112" i="36"/>
  <c r="L112" i="36"/>
  <c r="K112" i="36"/>
  <c r="J112" i="36"/>
  <c r="I112" i="36"/>
  <c r="H112" i="36"/>
  <c r="G112" i="36"/>
  <c r="X111" i="36"/>
  <c r="W111" i="36"/>
  <c r="V111" i="36"/>
  <c r="U111" i="36"/>
  <c r="T111" i="36"/>
  <c r="S111" i="36"/>
  <c r="R111" i="36"/>
  <c r="Q111" i="36"/>
  <c r="P111" i="36"/>
  <c r="O111" i="36"/>
  <c r="N111" i="36"/>
  <c r="M111" i="36"/>
  <c r="L111" i="36"/>
  <c r="K111" i="36"/>
  <c r="J111" i="36"/>
  <c r="I111" i="36"/>
  <c r="H111" i="36"/>
  <c r="G111" i="36"/>
  <c r="X110" i="36"/>
  <c r="W110" i="36"/>
  <c r="V110" i="36"/>
  <c r="U110" i="36"/>
  <c r="T110" i="36"/>
  <c r="S110" i="36"/>
  <c r="R110" i="36"/>
  <c r="Q110" i="36"/>
  <c r="P110" i="36"/>
  <c r="O110" i="36"/>
  <c r="N110" i="36"/>
  <c r="M110" i="36"/>
  <c r="L110" i="36"/>
  <c r="K110" i="36"/>
  <c r="J110" i="36"/>
  <c r="I110" i="36"/>
  <c r="H110" i="36"/>
  <c r="G110" i="36"/>
  <c r="X109" i="36"/>
  <c r="W109" i="36"/>
  <c r="V109" i="36"/>
  <c r="U109" i="36"/>
  <c r="T109" i="36"/>
  <c r="S109" i="36"/>
  <c r="R109" i="36"/>
  <c r="Q109" i="36"/>
  <c r="P109" i="36"/>
  <c r="O109" i="36"/>
  <c r="N109" i="36"/>
  <c r="M109" i="36"/>
  <c r="L109" i="36"/>
  <c r="K109" i="36"/>
  <c r="J109" i="36"/>
  <c r="I109" i="36"/>
  <c r="H109" i="36"/>
  <c r="G109" i="36"/>
  <c r="X108" i="36"/>
  <c r="W108" i="36"/>
  <c r="V108" i="36"/>
  <c r="U108" i="36"/>
  <c r="T108" i="36"/>
  <c r="S108" i="36"/>
  <c r="R108" i="36"/>
  <c r="Q108" i="36"/>
  <c r="P108" i="36"/>
  <c r="O108" i="36"/>
  <c r="N108" i="36"/>
  <c r="M108" i="36"/>
  <c r="L108" i="36"/>
  <c r="K108" i="36"/>
  <c r="J108" i="36"/>
  <c r="I108" i="36"/>
  <c r="H108" i="36"/>
  <c r="G108" i="36"/>
  <c r="X107" i="36"/>
  <c r="W107" i="36"/>
  <c r="V107" i="36"/>
  <c r="U107" i="36"/>
  <c r="T107" i="36"/>
  <c r="S107" i="36"/>
  <c r="R107" i="36"/>
  <c r="Q107" i="36"/>
  <c r="P107" i="36"/>
  <c r="O107" i="36"/>
  <c r="N107" i="36"/>
  <c r="M107" i="36"/>
  <c r="L107" i="36"/>
  <c r="K107" i="36"/>
  <c r="J107" i="36"/>
  <c r="I107" i="36"/>
  <c r="H107" i="36"/>
  <c r="G107" i="36"/>
  <c r="X106" i="36"/>
  <c r="W106" i="36"/>
  <c r="V106" i="36"/>
  <c r="U106" i="36"/>
  <c r="T106" i="36"/>
  <c r="S106" i="36"/>
  <c r="R106" i="36"/>
  <c r="Q106" i="36"/>
  <c r="P106" i="36"/>
  <c r="O106" i="36"/>
  <c r="N106" i="36"/>
  <c r="M106" i="36"/>
  <c r="L106" i="36"/>
  <c r="K106" i="36"/>
  <c r="J106" i="36"/>
  <c r="I106" i="36"/>
  <c r="H106" i="36"/>
  <c r="G106" i="36"/>
  <c r="X105" i="36"/>
  <c r="W105" i="36"/>
  <c r="V105" i="36"/>
  <c r="U105" i="36"/>
  <c r="T105" i="36"/>
  <c r="S105" i="36"/>
  <c r="R105" i="36"/>
  <c r="Q105" i="36"/>
  <c r="P105" i="36"/>
  <c r="O105" i="36"/>
  <c r="N105" i="36"/>
  <c r="M105" i="36"/>
  <c r="L105" i="36"/>
  <c r="K105" i="36"/>
  <c r="J105" i="36"/>
  <c r="I105" i="36"/>
  <c r="H105" i="36"/>
  <c r="G105" i="36"/>
  <c r="X104" i="36"/>
  <c r="W104" i="36"/>
  <c r="V104" i="36"/>
  <c r="U104" i="36"/>
  <c r="T104" i="36"/>
  <c r="S104" i="36"/>
  <c r="R104" i="36"/>
  <c r="Q104" i="36"/>
  <c r="P104" i="36"/>
  <c r="O104" i="36"/>
  <c r="N104" i="36"/>
  <c r="M104" i="36"/>
  <c r="L104" i="36"/>
  <c r="K104" i="36"/>
  <c r="J104" i="36"/>
  <c r="I104" i="36"/>
  <c r="H104" i="36"/>
  <c r="G104" i="36"/>
  <c r="X103" i="36"/>
  <c r="W103" i="36"/>
  <c r="V103" i="36"/>
  <c r="U103" i="36"/>
  <c r="T103" i="36"/>
  <c r="S103" i="36"/>
  <c r="R103" i="36"/>
  <c r="Q103" i="36"/>
  <c r="P103" i="36"/>
  <c r="O103" i="36"/>
  <c r="N103" i="36"/>
  <c r="M103" i="36"/>
  <c r="L103" i="36"/>
  <c r="K103" i="36"/>
  <c r="J103" i="36"/>
  <c r="I103" i="36"/>
  <c r="H103" i="36"/>
  <c r="G103" i="36"/>
  <c r="X102" i="36"/>
  <c r="W102" i="36"/>
  <c r="V102" i="36"/>
  <c r="U102" i="36"/>
  <c r="T102" i="36"/>
  <c r="S102" i="36"/>
  <c r="R102" i="36"/>
  <c r="Q102" i="36"/>
  <c r="P102" i="36"/>
  <c r="O102" i="36"/>
  <c r="N102" i="36"/>
  <c r="M102" i="36"/>
  <c r="L102" i="36"/>
  <c r="K102" i="36"/>
  <c r="J102" i="36"/>
  <c r="I102" i="36"/>
  <c r="H102" i="36"/>
  <c r="G102" i="36"/>
  <c r="X101" i="36"/>
  <c r="W101" i="36"/>
  <c r="V101" i="36"/>
  <c r="U101" i="36"/>
  <c r="T101" i="36"/>
  <c r="S101" i="36"/>
  <c r="R101" i="36"/>
  <c r="Q101" i="36"/>
  <c r="P101" i="36"/>
  <c r="O101" i="36"/>
  <c r="N101" i="36"/>
  <c r="M101" i="36"/>
  <c r="L101" i="36"/>
  <c r="K101" i="36"/>
  <c r="J101" i="36"/>
  <c r="I101" i="36"/>
  <c r="H101" i="36"/>
  <c r="G101" i="36"/>
  <c r="X100" i="36"/>
  <c r="W100" i="36"/>
  <c r="V100" i="36"/>
  <c r="U100" i="36"/>
  <c r="T100" i="36"/>
  <c r="S100" i="36"/>
  <c r="R100" i="36"/>
  <c r="Q100" i="36"/>
  <c r="P100" i="36"/>
  <c r="O100" i="36"/>
  <c r="N100" i="36"/>
  <c r="M100" i="36"/>
  <c r="L100" i="36"/>
  <c r="K100" i="36"/>
  <c r="J100" i="36"/>
  <c r="I100" i="36"/>
  <c r="H100" i="36"/>
  <c r="G100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G99" i="36"/>
  <c r="X98" i="36"/>
  <c r="W98" i="36"/>
  <c r="V98" i="36"/>
  <c r="U98" i="36"/>
  <c r="T98" i="36"/>
  <c r="S98" i="36"/>
  <c r="R98" i="36"/>
  <c r="Q98" i="36"/>
  <c r="P98" i="36"/>
  <c r="O98" i="36"/>
  <c r="N98" i="36"/>
  <c r="M98" i="36"/>
  <c r="L98" i="36"/>
  <c r="K98" i="36"/>
  <c r="J98" i="36"/>
  <c r="I98" i="36"/>
  <c r="H98" i="36"/>
  <c r="G98" i="36"/>
  <c r="X97" i="36"/>
  <c r="W97" i="36"/>
  <c r="V97" i="36"/>
  <c r="U97" i="36"/>
  <c r="T97" i="36"/>
  <c r="S97" i="36"/>
  <c r="R97" i="36"/>
  <c r="Q97" i="36"/>
  <c r="P97" i="36"/>
  <c r="O97" i="36"/>
  <c r="N97" i="36"/>
  <c r="M97" i="36"/>
  <c r="L97" i="36"/>
  <c r="K97" i="36"/>
  <c r="J97" i="36"/>
  <c r="I97" i="36"/>
  <c r="H97" i="36"/>
  <c r="G97" i="36"/>
  <c r="X96" i="36"/>
  <c r="W96" i="36"/>
  <c r="V96" i="36"/>
  <c r="U96" i="36"/>
  <c r="T96" i="36"/>
  <c r="S96" i="36"/>
  <c r="R96" i="36"/>
  <c r="Q96" i="36"/>
  <c r="P96" i="36"/>
  <c r="O96" i="36"/>
  <c r="N96" i="36"/>
  <c r="M96" i="36"/>
  <c r="L96" i="36"/>
  <c r="K96" i="36"/>
  <c r="J96" i="36"/>
  <c r="I96" i="36"/>
  <c r="H96" i="36"/>
  <c r="G96" i="36"/>
  <c r="X95" i="36"/>
  <c r="W95" i="36"/>
  <c r="V95" i="36"/>
  <c r="U95" i="36"/>
  <c r="T95" i="36"/>
  <c r="S95" i="36"/>
  <c r="R95" i="36"/>
  <c r="Q95" i="36"/>
  <c r="P95" i="36"/>
  <c r="O95" i="36"/>
  <c r="N95" i="36"/>
  <c r="M95" i="36"/>
  <c r="L95" i="36"/>
  <c r="K95" i="36"/>
  <c r="J95" i="36"/>
  <c r="I95" i="36"/>
  <c r="H95" i="36"/>
  <c r="G95" i="36"/>
  <c r="X94" i="36"/>
  <c r="W94" i="36"/>
  <c r="V94" i="36"/>
  <c r="U94" i="36"/>
  <c r="T94" i="36"/>
  <c r="S94" i="36"/>
  <c r="R94" i="36"/>
  <c r="Q94" i="36"/>
  <c r="P94" i="36"/>
  <c r="O94" i="36"/>
  <c r="N94" i="36"/>
  <c r="M94" i="36"/>
  <c r="L94" i="36"/>
  <c r="K94" i="36"/>
  <c r="J94" i="36"/>
  <c r="I94" i="36"/>
  <c r="H94" i="36"/>
  <c r="G94" i="36"/>
  <c r="X93" i="36"/>
  <c r="W93" i="36"/>
  <c r="V93" i="36"/>
  <c r="U93" i="36"/>
  <c r="T93" i="36"/>
  <c r="S93" i="36"/>
  <c r="R93" i="36"/>
  <c r="Q93" i="36"/>
  <c r="P93" i="36"/>
  <c r="O93" i="36"/>
  <c r="N93" i="36"/>
  <c r="M93" i="36"/>
  <c r="L93" i="36"/>
  <c r="K93" i="36"/>
  <c r="J93" i="36"/>
  <c r="I93" i="36"/>
  <c r="H93" i="36"/>
  <c r="G93" i="36"/>
  <c r="X92" i="36"/>
  <c r="W92" i="36"/>
  <c r="V92" i="36"/>
  <c r="U92" i="36"/>
  <c r="T92" i="36"/>
  <c r="S92" i="36"/>
  <c r="R92" i="36"/>
  <c r="Q92" i="36"/>
  <c r="P92" i="36"/>
  <c r="O92" i="36"/>
  <c r="N92" i="36"/>
  <c r="M92" i="36"/>
  <c r="L92" i="36"/>
  <c r="K92" i="36"/>
  <c r="J92" i="36"/>
  <c r="I92" i="36"/>
  <c r="H92" i="36"/>
  <c r="G92" i="36"/>
  <c r="X91" i="36"/>
  <c r="W91" i="36"/>
  <c r="V91" i="36"/>
  <c r="U91" i="36"/>
  <c r="T91" i="36"/>
  <c r="S91" i="36"/>
  <c r="R91" i="36"/>
  <c r="Q91" i="36"/>
  <c r="P91" i="36"/>
  <c r="O91" i="36"/>
  <c r="N91" i="36"/>
  <c r="M91" i="36"/>
  <c r="L91" i="36"/>
  <c r="K91" i="36"/>
  <c r="J91" i="36"/>
  <c r="I91" i="36"/>
  <c r="H91" i="36"/>
  <c r="G91" i="36"/>
  <c r="X90" i="36"/>
  <c r="W90" i="36"/>
  <c r="V90" i="36"/>
  <c r="U90" i="36"/>
  <c r="T90" i="36"/>
  <c r="S90" i="36"/>
  <c r="R90" i="36"/>
  <c r="Q90" i="36"/>
  <c r="P90" i="36"/>
  <c r="O90" i="36"/>
  <c r="N90" i="36"/>
  <c r="M90" i="36"/>
  <c r="L90" i="36"/>
  <c r="K90" i="36"/>
  <c r="J90" i="36"/>
  <c r="I90" i="36"/>
  <c r="H90" i="36"/>
  <c r="G90" i="36"/>
  <c r="X89" i="36"/>
  <c r="W89" i="36"/>
  <c r="V89" i="36"/>
  <c r="U89" i="36"/>
  <c r="T89" i="36"/>
  <c r="S89" i="36"/>
  <c r="R89" i="36"/>
  <c r="Q89" i="36"/>
  <c r="P89" i="36"/>
  <c r="O89" i="36"/>
  <c r="N89" i="36"/>
  <c r="M89" i="36"/>
  <c r="L89" i="36"/>
  <c r="K89" i="36"/>
  <c r="J89" i="36"/>
  <c r="I89" i="36"/>
  <c r="H89" i="36"/>
  <c r="G89" i="36"/>
  <c r="X88" i="36"/>
  <c r="W88" i="36"/>
  <c r="V88" i="36"/>
  <c r="U88" i="36"/>
  <c r="T88" i="36"/>
  <c r="S88" i="36"/>
  <c r="R88" i="36"/>
  <c r="Q88" i="36"/>
  <c r="P88" i="36"/>
  <c r="O88" i="36"/>
  <c r="N88" i="36"/>
  <c r="M88" i="36"/>
  <c r="L88" i="36"/>
  <c r="K88" i="36"/>
  <c r="J88" i="36"/>
  <c r="I88" i="36"/>
  <c r="H88" i="36"/>
  <c r="G88" i="36"/>
  <c r="X87" i="36"/>
  <c r="W87" i="36"/>
  <c r="V87" i="36"/>
  <c r="U87" i="36"/>
  <c r="T87" i="36"/>
  <c r="S87" i="36"/>
  <c r="R87" i="36"/>
  <c r="Q87" i="36"/>
  <c r="P87" i="36"/>
  <c r="O87" i="36"/>
  <c r="N87" i="36"/>
  <c r="M87" i="36"/>
  <c r="L87" i="36"/>
  <c r="K87" i="36"/>
  <c r="J87" i="36"/>
  <c r="I87" i="36"/>
  <c r="H87" i="36"/>
  <c r="H64" i="36"/>
  <c r="I64" i="36"/>
  <c r="J64" i="36"/>
  <c r="K64" i="36"/>
  <c r="L64" i="36"/>
  <c r="M64" i="36"/>
  <c r="N64" i="36"/>
  <c r="O64" i="36"/>
  <c r="P64" i="36"/>
  <c r="Q64" i="36"/>
  <c r="R64" i="36"/>
  <c r="S64" i="36"/>
  <c r="T64" i="36"/>
  <c r="U64" i="36"/>
  <c r="V64" i="36"/>
  <c r="W64" i="36"/>
  <c r="X64" i="36"/>
  <c r="G65" i="36"/>
  <c r="H65" i="36"/>
  <c r="I65" i="36"/>
  <c r="J65" i="36"/>
  <c r="K65" i="36"/>
  <c r="L65" i="36"/>
  <c r="M65" i="36"/>
  <c r="N65" i="36"/>
  <c r="O65" i="36"/>
  <c r="P65" i="36"/>
  <c r="Q65" i="36"/>
  <c r="R65" i="36"/>
  <c r="S65" i="36"/>
  <c r="T65" i="36"/>
  <c r="U65" i="36"/>
  <c r="V65" i="36"/>
  <c r="W65" i="36"/>
  <c r="X65" i="36"/>
  <c r="G66" i="36"/>
  <c r="H66" i="36"/>
  <c r="I66" i="36"/>
  <c r="J66" i="36"/>
  <c r="K66" i="36"/>
  <c r="L66" i="36"/>
  <c r="M66" i="36"/>
  <c r="N66" i="36"/>
  <c r="O66" i="36"/>
  <c r="P66" i="36"/>
  <c r="Q66" i="36"/>
  <c r="R66" i="36"/>
  <c r="S66" i="36"/>
  <c r="T66" i="36"/>
  <c r="U66" i="36"/>
  <c r="V66" i="36"/>
  <c r="W66" i="36"/>
  <c r="X66" i="36"/>
  <c r="G67" i="36"/>
  <c r="H67" i="36"/>
  <c r="I67" i="36"/>
  <c r="J67" i="36"/>
  <c r="K67" i="36"/>
  <c r="L67" i="36"/>
  <c r="M67" i="36"/>
  <c r="N67" i="36"/>
  <c r="O67" i="36"/>
  <c r="P67" i="36"/>
  <c r="Q67" i="36"/>
  <c r="R67" i="36"/>
  <c r="S67" i="36"/>
  <c r="T67" i="36"/>
  <c r="U67" i="36"/>
  <c r="V67" i="36"/>
  <c r="W67" i="36"/>
  <c r="X67" i="36"/>
  <c r="G68" i="36"/>
  <c r="H68" i="36"/>
  <c r="I68" i="36"/>
  <c r="J68" i="36"/>
  <c r="K68" i="36"/>
  <c r="L68" i="36"/>
  <c r="M68" i="36"/>
  <c r="N68" i="36"/>
  <c r="O68" i="36"/>
  <c r="P68" i="36"/>
  <c r="Q68" i="36"/>
  <c r="R68" i="36"/>
  <c r="S68" i="36"/>
  <c r="T68" i="36"/>
  <c r="U68" i="36"/>
  <c r="V68" i="36"/>
  <c r="W68" i="36"/>
  <c r="X68" i="36"/>
  <c r="G69" i="36"/>
  <c r="H69" i="36"/>
  <c r="I69" i="36"/>
  <c r="J69" i="36"/>
  <c r="K69" i="36"/>
  <c r="L69" i="36"/>
  <c r="M69" i="36"/>
  <c r="N69" i="36"/>
  <c r="O69" i="36"/>
  <c r="P69" i="36"/>
  <c r="Q69" i="36"/>
  <c r="R69" i="36"/>
  <c r="S69" i="36"/>
  <c r="T69" i="36"/>
  <c r="U69" i="36"/>
  <c r="V69" i="36"/>
  <c r="W69" i="36"/>
  <c r="X69" i="36"/>
  <c r="G70" i="36"/>
  <c r="H70" i="36"/>
  <c r="I70" i="36"/>
  <c r="J70" i="36"/>
  <c r="K70" i="36"/>
  <c r="L70" i="36"/>
  <c r="M70" i="36"/>
  <c r="N70" i="36"/>
  <c r="O70" i="36"/>
  <c r="P70" i="36"/>
  <c r="Q70" i="36"/>
  <c r="R70" i="36"/>
  <c r="S70" i="36"/>
  <c r="T70" i="36"/>
  <c r="U70" i="36"/>
  <c r="V70" i="36"/>
  <c r="W70" i="36"/>
  <c r="X70" i="36"/>
  <c r="G71" i="36"/>
  <c r="H71" i="36"/>
  <c r="I71" i="36"/>
  <c r="J71" i="36"/>
  <c r="K71" i="36"/>
  <c r="L71" i="36"/>
  <c r="M71" i="36"/>
  <c r="N71" i="36"/>
  <c r="O71" i="36"/>
  <c r="P71" i="36"/>
  <c r="Q71" i="36"/>
  <c r="R71" i="36"/>
  <c r="S71" i="36"/>
  <c r="T71" i="36"/>
  <c r="U71" i="36"/>
  <c r="V71" i="36"/>
  <c r="W71" i="36"/>
  <c r="X71" i="36"/>
  <c r="G72" i="36"/>
  <c r="H72" i="36"/>
  <c r="I72" i="36"/>
  <c r="J72" i="36"/>
  <c r="K72" i="36"/>
  <c r="L72" i="36"/>
  <c r="M72" i="36"/>
  <c r="N72" i="36"/>
  <c r="O72" i="36"/>
  <c r="P72" i="36"/>
  <c r="Q72" i="36"/>
  <c r="R72" i="36"/>
  <c r="S72" i="36"/>
  <c r="T72" i="36"/>
  <c r="U72" i="36"/>
  <c r="V72" i="36"/>
  <c r="W72" i="36"/>
  <c r="X72" i="36"/>
  <c r="G73" i="36"/>
  <c r="H73" i="36"/>
  <c r="I73" i="36"/>
  <c r="J73" i="36"/>
  <c r="K73" i="36"/>
  <c r="L73" i="36"/>
  <c r="M73" i="36"/>
  <c r="N73" i="36"/>
  <c r="O73" i="36"/>
  <c r="P73" i="36"/>
  <c r="Q73" i="36"/>
  <c r="R73" i="36"/>
  <c r="S73" i="36"/>
  <c r="T73" i="36"/>
  <c r="U73" i="36"/>
  <c r="V73" i="36"/>
  <c r="W73" i="36"/>
  <c r="X73" i="36"/>
  <c r="G74" i="36"/>
  <c r="H74" i="36"/>
  <c r="I74" i="36"/>
  <c r="J74" i="36"/>
  <c r="K74" i="36"/>
  <c r="L74" i="36"/>
  <c r="M74" i="36"/>
  <c r="N74" i="36"/>
  <c r="O74" i="36"/>
  <c r="P74" i="36"/>
  <c r="Q74" i="36"/>
  <c r="R74" i="36"/>
  <c r="S74" i="36"/>
  <c r="T74" i="36"/>
  <c r="U74" i="36"/>
  <c r="V74" i="36"/>
  <c r="W74" i="36"/>
  <c r="X74" i="36"/>
  <c r="G75" i="36"/>
  <c r="H75" i="36"/>
  <c r="I75" i="36"/>
  <c r="J75" i="36"/>
  <c r="K75" i="36"/>
  <c r="L75" i="36"/>
  <c r="M75" i="36"/>
  <c r="N75" i="36"/>
  <c r="O75" i="36"/>
  <c r="P75" i="36"/>
  <c r="Q75" i="36"/>
  <c r="R75" i="36"/>
  <c r="S75" i="36"/>
  <c r="T75" i="36"/>
  <c r="U75" i="36"/>
  <c r="V75" i="36"/>
  <c r="W75" i="36"/>
  <c r="X75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T76" i="36"/>
  <c r="U76" i="36"/>
  <c r="V76" i="36"/>
  <c r="W76" i="36"/>
  <c r="X76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T77" i="36"/>
  <c r="U77" i="36"/>
  <c r="V77" i="36"/>
  <c r="W77" i="36"/>
  <c r="X77" i="36"/>
  <c r="G78" i="36"/>
  <c r="H78" i="36"/>
  <c r="I78" i="36"/>
  <c r="J78" i="36"/>
  <c r="K78" i="36"/>
  <c r="L78" i="36"/>
  <c r="M78" i="36"/>
  <c r="N78" i="36"/>
  <c r="O78" i="36"/>
  <c r="P78" i="36"/>
  <c r="Q78" i="36"/>
  <c r="R78" i="36"/>
  <c r="S78" i="36"/>
  <c r="T78" i="36"/>
  <c r="U78" i="36"/>
  <c r="V78" i="36"/>
  <c r="W78" i="36"/>
  <c r="X78" i="36"/>
  <c r="G79" i="36"/>
  <c r="H79" i="36"/>
  <c r="I79" i="36"/>
  <c r="J79" i="36"/>
  <c r="K79" i="36"/>
  <c r="L79" i="36"/>
  <c r="M79" i="36"/>
  <c r="N79" i="36"/>
  <c r="O79" i="36"/>
  <c r="P79" i="36"/>
  <c r="Q79" i="36"/>
  <c r="R79" i="36"/>
  <c r="S79" i="36"/>
  <c r="T79" i="36"/>
  <c r="U79" i="36"/>
  <c r="V79" i="36"/>
  <c r="W79" i="36"/>
  <c r="X79" i="36"/>
  <c r="G80" i="36"/>
  <c r="H80" i="36"/>
  <c r="I80" i="36"/>
  <c r="J80" i="36"/>
  <c r="K80" i="36"/>
  <c r="L80" i="36"/>
  <c r="M80" i="36"/>
  <c r="N80" i="36"/>
  <c r="O80" i="36"/>
  <c r="P80" i="36"/>
  <c r="Q80" i="36"/>
  <c r="R80" i="36"/>
  <c r="S80" i="36"/>
  <c r="T80" i="36"/>
  <c r="U80" i="36"/>
  <c r="V80" i="36"/>
  <c r="W80" i="36"/>
  <c r="X80" i="36"/>
  <c r="G81" i="36"/>
  <c r="H81" i="36"/>
  <c r="I81" i="36"/>
  <c r="J81" i="36"/>
  <c r="K81" i="36"/>
  <c r="L81" i="36"/>
  <c r="M81" i="36"/>
  <c r="N81" i="36"/>
  <c r="O81" i="36"/>
  <c r="P81" i="36"/>
  <c r="Q81" i="36"/>
  <c r="R81" i="36"/>
  <c r="S81" i="36"/>
  <c r="T81" i="36"/>
  <c r="U81" i="36"/>
  <c r="V81" i="36"/>
  <c r="W81" i="36"/>
  <c r="X81" i="36"/>
  <c r="G82" i="36"/>
  <c r="H82" i="36"/>
  <c r="I82" i="36"/>
  <c r="J82" i="36"/>
  <c r="K82" i="36"/>
  <c r="L82" i="36"/>
  <c r="M82" i="36"/>
  <c r="N82" i="36"/>
  <c r="O82" i="36"/>
  <c r="P82" i="36"/>
  <c r="Q82" i="36"/>
  <c r="R82" i="36"/>
  <c r="S82" i="36"/>
  <c r="T82" i="36"/>
  <c r="U82" i="36"/>
  <c r="V82" i="36"/>
  <c r="W82" i="36"/>
  <c r="X82" i="36"/>
  <c r="G83" i="36"/>
  <c r="H83" i="36"/>
  <c r="I83" i="36"/>
  <c r="J83" i="36"/>
  <c r="K83" i="36"/>
  <c r="L83" i="36"/>
  <c r="M83" i="36"/>
  <c r="N83" i="36"/>
  <c r="O83" i="36"/>
  <c r="P83" i="36"/>
  <c r="Q83" i="36"/>
  <c r="R83" i="36"/>
  <c r="S83" i="36"/>
  <c r="T83" i="36"/>
  <c r="U83" i="36"/>
  <c r="V83" i="36"/>
  <c r="W83" i="36"/>
  <c r="X83" i="36"/>
  <c r="G84" i="36"/>
  <c r="H84" i="36"/>
  <c r="I84" i="36"/>
  <c r="J84" i="36"/>
  <c r="K84" i="36"/>
  <c r="L84" i="36"/>
  <c r="M84" i="36"/>
  <c r="N84" i="36"/>
  <c r="O84" i="36"/>
  <c r="P84" i="36"/>
  <c r="Q84" i="36"/>
  <c r="R84" i="36"/>
  <c r="S84" i="36"/>
  <c r="T84" i="36"/>
  <c r="U84" i="36"/>
  <c r="V84" i="36"/>
  <c r="W84" i="36"/>
  <c r="X84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T85" i="36"/>
  <c r="U85" i="36"/>
  <c r="V85" i="36"/>
  <c r="W85" i="36"/>
  <c r="X85" i="36"/>
  <c r="G362" i="40"/>
  <c r="G361" i="40" l="1"/>
  <c r="G59" i="36"/>
  <c r="G116" i="36" s="1"/>
  <c r="G16" i="10" a="1"/>
  <c r="G16" i="10" s="1"/>
  <c r="G30" i="10" s="1"/>
  <c r="H30" i="10" l="1"/>
  <c r="U196" i="41" l="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546" i="40"/>
  <c r="G545" i="40"/>
  <c r="E188" i="43"/>
  <c r="H193" i="40"/>
  <c r="I193" i="40"/>
  <c r="J193" i="40"/>
  <c r="K193" i="40"/>
  <c r="L193" i="40"/>
  <c r="M193" i="40"/>
  <c r="N193" i="40"/>
  <c r="O193" i="40"/>
  <c r="P193" i="40"/>
  <c r="Q193" i="40"/>
  <c r="R193" i="40"/>
  <c r="S193" i="40"/>
  <c r="T193" i="40"/>
  <c r="H542" i="43" l="1"/>
  <c r="H545" i="40" s="1"/>
  <c r="G193" i="40"/>
  <c r="I542" i="43" l="1"/>
  <c r="I545" i="40" s="1"/>
  <c r="G897" i="40"/>
  <c r="G1247" i="40" s="1"/>
  <c r="J542" i="43" l="1"/>
  <c r="J545" i="40" s="1"/>
  <c r="H897" i="40"/>
  <c r="I897" i="40" s="1"/>
  <c r="J897" i="40" l="1"/>
  <c r="K542" i="43"/>
  <c r="K545" i="40" s="1"/>
  <c r="H1247" i="40"/>
  <c r="K897" i="40" l="1"/>
  <c r="L542" i="43"/>
  <c r="M542" i="43" s="1"/>
  <c r="N542" i="43" s="1"/>
  <c r="I1247" i="40"/>
  <c r="T194" i="40"/>
  <c r="S194" i="40"/>
  <c r="R194" i="40"/>
  <c r="Q194" i="40"/>
  <c r="P194" i="40"/>
  <c r="O194" i="40"/>
  <c r="N194" i="40"/>
  <c r="M194" i="40"/>
  <c r="L194" i="40"/>
  <c r="K194" i="40"/>
  <c r="J194" i="40"/>
  <c r="I194" i="40"/>
  <c r="H194" i="40"/>
  <c r="G641" i="40"/>
  <c r="G511" i="40"/>
  <c r="G510" i="40"/>
  <c r="G509" i="40"/>
  <c r="G508" i="40"/>
  <c r="G507" i="40"/>
  <c r="G506" i="40"/>
  <c r="G505" i="40"/>
  <c r="G504" i="40"/>
  <c r="G503" i="40"/>
  <c r="G502" i="40"/>
  <c r="G501" i="40"/>
  <c r="G500" i="40"/>
  <c r="G499" i="40"/>
  <c r="G498" i="40"/>
  <c r="G497" i="40"/>
  <c r="G496" i="40"/>
  <c r="G495" i="40"/>
  <c r="G494" i="40"/>
  <c r="G493" i="40"/>
  <c r="G492" i="40"/>
  <c r="G491" i="40"/>
  <c r="G490" i="40"/>
  <c r="G489" i="40"/>
  <c r="G488" i="40"/>
  <c r="G487" i="40"/>
  <c r="G486" i="40"/>
  <c r="G485" i="40"/>
  <c r="G484" i="40"/>
  <c r="G483" i="40"/>
  <c r="G482" i="40"/>
  <c r="G481" i="40"/>
  <c r="G480" i="40"/>
  <c r="G479" i="40"/>
  <c r="G478" i="40"/>
  <c r="G477" i="40"/>
  <c r="G476" i="40"/>
  <c r="G475" i="40"/>
  <c r="G474" i="40"/>
  <c r="G473" i="40"/>
  <c r="G472" i="40"/>
  <c r="U292" i="41"/>
  <c r="T292" i="41"/>
  <c r="S292" i="41"/>
  <c r="R292" i="41"/>
  <c r="Q292" i="41"/>
  <c r="P292" i="41"/>
  <c r="O292" i="41"/>
  <c r="N292" i="41"/>
  <c r="M292" i="41"/>
  <c r="L292" i="41"/>
  <c r="K292" i="41"/>
  <c r="J292" i="41"/>
  <c r="I292" i="41"/>
  <c r="H292" i="41"/>
  <c r="U187" i="41"/>
  <c r="T187" i="41"/>
  <c r="S187" i="41"/>
  <c r="R187" i="41"/>
  <c r="Q187" i="41"/>
  <c r="P187" i="41"/>
  <c r="O187" i="41"/>
  <c r="N187" i="41"/>
  <c r="M187" i="41"/>
  <c r="L187" i="41"/>
  <c r="K187" i="41"/>
  <c r="J187" i="41"/>
  <c r="I187" i="41"/>
  <c r="H187" i="41"/>
  <c r="U186" i="41"/>
  <c r="T186" i="41"/>
  <c r="S186" i="41"/>
  <c r="R186" i="41"/>
  <c r="Q186" i="41"/>
  <c r="P186" i="41"/>
  <c r="O186" i="41"/>
  <c r="N186" i="41"/>
  <c r="M186" i="41"/>
  <c r="L186" i="41"/>
  <c r="K186" i="41"/>
  <c r="J186" i="41"/>
  <c r="I186" i="41"/>
  <c r="H186" i="41"/>
  <c r="U185" i="41"/>
  <c r="T185" i="41"/>
  <c r="S185" i="41"/>
  <c r="R185" i="41"/>
  <c r="Q185" i="41"/>
  <c r="P185" i="41"/>
  <c r="O185" i="41"/>
  <c r="N185" i="41"/>
  <c r="M185" i="41"/>
  <c r="L185" i="41"/>
  <c r="K185" i="41"/>
  <c r="J185" i="41"/>
  <c r="I185" i="41"/>
  <c r="H185" i="41"/>
  <c r="U184" i="41"/>
  <c r="T184" i="41"/>
  <c r="S184" i="41"/>
  <c r="R184" i="41"/>
  <c r="Q184" i="41"/>
  <c r="P184" i="41"/>
  <c r="O184" i="41"/>
  <c r="N184" i="41"/>
  <c r="M184" i="41"/>
  <c r="L184" i="41"/>
  <c r="K184" i="41"/>
  <c r="J184" i="41"/>
  <c r="I184" i="41"/>
  <c r="H184" i="41"/>
  <c r="U183" i="41"/>
  <c r="T183" i="41"/>
  <c r="S183" i="41"/>
  <c r="R183" i="41"/>
  <c r="Q183" i="41"/>
  <c r="P183" i="41"/>
  <c r="O183" i="41"/>
  <c r="N183" i="41"/>
  <c r="M183" i="41"/>
  <c r="L183" i="41"/>
  <c r="K183" i="41"/>
  <c r="J183" i="41"/>
  <c r="I183" i="41"/>
  <c r="H183" i="41"/>
  <c r="U182" i="41"/>
  <c r="T182" i="41"/>
  <c r="S182" i="41"/>
  <c r="R182" i="41"/>
  <c r="Q182" i="41"/>
  <c r="P182" i="41"/>
  <c r="O182" i="41"/>
  <c r="N182" i="41"/>
  <c r="M182" i="41"/>
  <c r="L182" i="41"/>
  <c r="K182" i="41"/>
  <c r="J182" i="41"/>
  <c r="I182" i="41"/>
  <c r="H182" i="41"/>
  <c r="U181" i="41"/>
  <c r="T181" i="41"/>
  <c r="S181" i="41"/>
  <c r="R181" i="41"/>
  <c r="Q181" i="41"/>
  <c r="P181" i="41"/>
  <c r="O181" i="41"/>
  <c r="N181" i="41"/>
  <c r="M181" i="41"/>
  <c r="L181" i="41"/>
  <c r="K181" i="41"/>
  <c r="J181" i="41"/>
  <c r="I181" i="41"/>
  <c r="H181" i="41"/>
  <c r="U180" i="41"/>
  <c r="T180" i="41"/>
  <c r="S180" i="41"/>
  <c r="R180" i="41"/>
  <c r="Q180" i="41"/>
  <c r="P180" i="41"/>
  <c r="O180" i="41"/>
  <c r="N180" i="41"/>
  <c r="M180" i="41"/>
  <c r="L180" i="41"/>
  <c r="K180" i="41"/>
  <c r="J180" i="41"/>
  <c r="I180" i="41"/>
  <c r="H180" i="41"/>
  <c r="U179" i="41"/>
  <c r="T179" i="41"/>
  <c r="S179" i="41"/>
  <c r="R179" i="41"/>
  <c r="Q179" i="41"/>
  <c r="P179" i="41"/>
  <c r="O179" i="41"/>
  <c r="N179" i="41"/>
  <c r="M179" i="41"/>
  <c r="L179" i="41"/>
  <c r="K179" i="41"/>
  <c r="J179" i="41"/>
  <c r="I179" i="41"/>
  <c r="H179" i="41"/>
  <c r="U178" i="41"/>
  <c r="T178" i="41"/>
  <c r="S178" i="41"/>
  <c r="R178" i="41"/>
  <c r="Q178" i="41"/>
  <c r="P178" i="41"/>
  <c r="O178" i="41"/>
  <c r="N178" i="41"/>
  <c r="M178" i="41"/>
  <c r="L178" i="41"/>
  <c r="K178" i="41"/>
  <c r="J178" i="41"/>
  <c r="I178" i="41"/>
  <c r="H178" i="41"/>
  <c r="U177" i="41"/>
  <c r="T177" i="41"/>
  <c r="S177" i="41"/>
  <c r="R177" i="41"/>
  <c r="Q177" i="41"/>
  <c r="P177" i="41"/>
  <c r="O177" i="41"/>
  <c r="N177" i="41"/>
  <c r="M177" i="41"/>
  <c r="L177" i="41"/>
  <c r="K177" i="41"/>
  <c r="J177" i="41"/>
  <c r="I177" i="41"/>
  <c r="H177" i="41"/>
  <c r="U176" i="41"/>
  <c r="T176" i="41"/>
  <c r="S176" i="41"/>
  <c r="R176" i="41"/>
  <c r="Q176" i="41"/>
  <c r="P176" i="41"/>
  <c r="O176" i="41"/>
  <c r="N176" i="41"/>
  <c r="M176" i="41"/>
  <c r="L176" i="41"/>
  <c r="K176" i="41"/>
  <c r="J176" i="41"/>
  <c r="I176" i="41"/>
  <c r="H176" i="41"/>
  <c r="U175" i="41"/>
  <c r="T175" i="41"/>
  <c r="S175" i="41"/>
  <c r="R175" i="41"/>
  <c r="Q175" i="41"/>
  <c r="P175" i="41"/>
  <c r="O175" i="41"/>
  <c r="N175" i="41"/>
  <c r="M175" i="41"/>
  <c r="L175" i="41"/>
  <c r="K175" i="41"/>
  <c r="J175" i="41"/>
  <c r="I175" i="41"/>
  <c r="H175" i="41"/>
  <c r="U174" i="41"/>
  <c r="T174" i="41"/>
  <c r="S174" i="41"/>
  <c r="R174" i="41"/>
  <c r="Q174" i="41"/>
  <c r="P174" i="41"/>
  <c r="O174" i="41"/>
  <c r="N174" i="41"/>
  <c r="M174" i="41"/>
  <c r="L174" i="41"/>
  <c r="K174" i="41"/>
  <c r="J174" i="41"/>
  <c r="I174" i="41"/>
  <c r="H174" i="41"/>
  <c r="U173" i="41"/>
  <c r="T173" i="41"/>
  <c r="S173" i="41"/>
  <c r="R173" i="41"/>
  <c r="Q173" i="41"/>
  <c r="P173" i="41"/>
  <c r="O173" i="41"/>
  <c r="N173" i="41"/>
  <c r="M173" i="41"/>
  <c r="L173" i="41"/>
  <c r="K173" i="41"/>
  <c r="J173" i="41"/>
  <c r="I173" i="41"/>
  <c r="H173" i="41"/>
  <c r="U172" i="41"/>
  <c r="T172" i="41"/>
  <c r="S172" i="41"/>
  <c r="R172" i="41"/>
  <c r="Q172" i="41"/>
  <c r="P172" i="41"/>
  <c r="O172" i="41"/>
  <c r="N172" i="41"/>
  <c r="M172" i="41"/>
  <c r="L172" i="41"/>
  <c r="K172" i="41"/>
  <c r="J172" i="41"/>
  <c r="I172" i="41"/>
  <c r="H172" i="41"/>
  <c r="U171" i="41"/>
  <c r="T171" i="41"/>
  <c r="S171" i="41"/>
  <c r="R171" i="41"/>
  <c r="Q171" i="41"/>
  <c r="P171" i="41"/>
  <c r="O171" i="41"/>
  <c r="N171" i="41"/>
  <c r="M171" i="41"/>
  <c r="L171" i="41"/>
  <c r="K171" i="41"/>
  <c r="J171" i="41"/>
  <c r="I171" i="41"/>
  <c r="H171" i="41"/>
  <c r="U170" i="41"/>
  <c r="T170" i="41"/>
  <c r="S170" i="41"/>
  <c r="R170" i="41"/>
  <c r="Q170" i="41"/>
  <c r="P170" i="41"/>
  <c r="O170" i="41"/>
  <c r="N170" i="41"/>
  <c r="M170" i="41"/>
  <c r="L170" i="41"/>
  <c r="K170" i="41"/>
  <c r="J170" i="41"/>
  <c r="I170" i="41"/>
  <c r="H170" i="41"/>
  <c r="U169" i="41"/>
  <c r="T169" i="41"/>
  <c r="S169" i="41"/>
  <c r="R169" i="41"/>
  <c r="Q169" i="41"/>
  <c r="P169" i="41"/>
  <c r="O169" i="41"/>
  <c r="N169" i="41"/>
  <c r="M169" i="41"/>
  <c r="L169" i="41"/>
  <c r="K169" i="41"/>
  <c r="J169" i="41"/>
  <c r="I169" i="41"/>
  <c r="H169" i="41"/>
  <c r="U168" i="41"/>
  <c r="T168" i="41"/>
  <c r="S168" i="41"/>
  <c r="R168" i="41"/>
  <c r="Q168" i="41"/>
  <c r="P168" i="41"/>
  <c r="O168" i="41"/>
  <c r="N168" i="41"/>
  <c r="M168" i="41"/>
  <c r="L168" i="41"/>
  <c r="K168" i="41"/>
  <c r="J168" i="41"/>
  <c r="I168" i="41"/>
  <c r="H168" i="41"/>
  <c r="U167" i="41"/>
  <c r="T167" i="41"/>
  <c r="S167" i="41"/>
  <c r="R167" i="41"/>
  <c r="Q167" i="41"/>
  <c r="P167" i="41"/>
  <c r="O167" i="41"/>
  <c r="N167" i="41"/>
  <c r="M167" i="41"/>
  <c r="L167" i="41"/>
  <c r="K167" i="41"/>
  <c r="J167" i="41"/>
  <c r="I167" i="41"/>
  <c r="H167" i="41"/>
  <c r="U166" i="41"/>
  <c r="T166" i="41"/>
  <c r="S166" i="41"/>
  <c r="R166" i="41"/>
  <c r="Q166" i="41"/>
  <c r="P166" i="41"/>
  <c r="O166" i="41"/>
  <c r="N166" i="41"/>
  <c r="M166" i="41"/>
  <c r="L166" i="41"/>
  <c r="K166" i="41"/>
  <c r="J166" i="41"/>
  <c r="I166" i="41"/>
  <c r="H166" i="41"/>
  <c r="U165" i="41"/>
  <c r="T165" i="41"/>
  <c r="S165" i="41"/>
  <c r="R165" i="41"/>
  <c r="Q165" i="41"/>
  <c r="P165" i="41"/>
  <c r="O165" i="41"/>
  <c r="N165" i="41"/>
  <c r="M165" i="41"/>
  <c r="L165" i="41"/>
  <c r="K165" i="41"/>
  <c r="J165" i="41"/>
  <c r="I165" i="41"/>
  <c r="H165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U163" i="41"/>
  <c r="T163" i="41"/>
  <c r="S163" i="41"/>
  <c r="R163" i="41"/>
  <c r="Q163" i="41"/>
  <c r="P163" i="41"/>
  <c r="O163" i="41"/>
  <c r="N163" i="41"/>
  <c r="M163" i="41"/>
  <c r="L163" i="41"/>
  <c r="K163" i="41"/>
  <c r="J163" i="41"/>
  <c r="I163" i="41"/>
  <c r="H163" i="41"/>
  <c r="U162" i="41"/>
  <c r="T162" i="41"/>
  <c r="S162" i="41"/>
  <c r="R162" i="41"/>
  <c r="Q162" i="41"/>
  <c r="P162" i="41"/>
  <c r="O162" i="41"/>
  <c r="N162" i="41"/>
  <c r="M162" i="41"/>
  <c r="L162" i="41"/>
  <c r="K162" i="41"/>
  <c r="J162" i="41"/>
  <c r="I162" i="41"/>
  <c r="H162" i="41"/>
  <c r="U161" i="41"/>
  <c r="T161" i="41"/>
  <c r="S161" i="41"/>
  <c r="R161" i="41"/>
  <c r="Q161" i="41"/>
  <c r="P161" i="41"/>
  <c r="O161" i="41"/>
  <c r="N161" i="41"/>
  <c r="M161" i="41"/>
  <c r="L161" i="41"/>
  <c r="K161" i="41"/>
  <c r="J161" i="41"/>
  <c r="I161" i="41"/>
  <c r="H161" i="41"/>
  <c r="U160" i="41"/>
  <c r="T160" i="41"/>
  <c r="S160" i="41"/>
  <c r="R160" i="41"/>
  <c r="Q160" i="41"/>
  <c r="P160" i="41"/>
  <c r="O160" i="41"/>
  <c r="N160" i="41"/>
  <c r="M160" i="41"/>
  <c r="L160" i="41"/>
  <c r="K160" i="41"/>
  <c r="J160" i="41"/>
  <c r="I160" i="41"/>
  <c r="H160" i="41"/>
  <c r="U159" i="41"/>
  <c r="T159" i="41"/>
  <c r="S159" i="41"/>
  <c r="R159" i="41"/>
  <c r="Q159" i="41"/>
  <c r="P159" i="41"/>
  <c r="O159" i="41"/>
  <c r="N159" i="41"/>
  <c r="M159" i="41"/>
  <c r="L159" i="41"/>
  <c r="K159" i="41"/>
  <c r="J159" i="41"/>
  <c r="I159" i="41"/>
  <c r="H159" i="41"/>
  <c r="U158" i="41"/>
  <c r="T158" i="41"/>
  <c r="S158" i="41"/>
  <c r="R158" i="41"/>
  <c r="Q158" i="41"/>
  <c r="P158" i="41"/>
  <c r="O158" i="41"/>
  <c r="N158" i="41"/>
  <c r="M158" i="41"/>
  <c r="L158" i="41"/>
  <c r="K158" i="41"/>
  <c r="J158" i="41"/>
  <c r="I158" i="41"/>
  <c r="H158" i="41"/>
  <c r="U157" i="41"/>
  <c r="T157" i="41"/>
  <c r="S157" i="41"/>
  <c r="R157" i="41"/>
  <c r="Q157" i="41"/>
  <c r="P157" i="41"/>
  <c r="O157" i="41"/>
  <c r="N157" i="41"/>
  <c r="M157" i="41"/>
  <c r="L157" i="41"/>
  <c r="K157" i="41"/>
  <c r="J157" i="41"/>
  <c r="I157" i="41"/>
  <c r="H157" i="41"/>
  <c r="U156" i="41"/>
  <c r="T156" i="41"/>
  <c r="S156" i="41"/>
  <c r="R156" i="41"/>
  <c r="Q156" i="41"/>
  <c r="P156" i="41"/>
  <c r="O156" i="41"/>
  <c r="N156" i="41"/>
  <c r="M156" i="41"/>
  <c r="L156" i="41"/>
  <c r="K156" i="41"/>
  <c r="J156" i="41"/>
  <c r="I156" i="41"/>
  <c r="H156" i="41"/>
  <c r="U155" i="41"/>
  <c r="T155" i="41"/>
  <c r="S155" i="41"/>
  <c r="R155" i="41"/>
  <c r="Q155" i="41"/>
  <c r="P155" i="41"/>
  <c r="O155" i="41"/>
  <c r="N155" i="41"/>
  <c r="M155" i="41"/>
  <c r="L155" i="41"/>
  <c r="K155" i="41"/>
  <c r="J155" i="41"/>
  <c r="I155" i="41"/>
  <c r="H155" i="41"/>
  <c r="U154" i="41"/>
  <c r="T154" i="41"/>
  <c r="S154" i="41"/>
  <c r="R154" i="41"/>
  <c r="Q154" i="41"/>
  <c r="P154" i="41"/>
  <c r="O154" i="41"/>
  <c r="N154" i="41"/>
  <c r="M154" i="41"/>
  <c r="L154" i="41"/>
  <c r="K154" i="41"/>
  <c r="J154" i="41"/>
  <c r="I154" i="41"/>
  <c r="H154" i="41"/>
  <c r="U153" i="41"/>
  <c r="T153" i="41"/>
  <c r="S153" i="41"/>
  <c r="R153" i="41"/>
  <c r="Q153" i="41"/>
  <c r="P153" i="41"/>
  <c r="O153" i="41"/>
  <c r="N153" i="41"/>
  <c r="M153" i="41"/>
  <c r="L153" i="41"/>
  <c r="K153" i="41"/>
  <c r="J153" i="41"/>
  <c r="I153" i="41"/>
  <c r="H153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H152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H151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H150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H149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H147" i="41"/>
  <c r="U146" i="41"/>
  <c r="T146" i="41"/>
  <c r="S146" i="41"/>
  <c r="R146" i="41"/>
  <c r="Q146" i="41"/>
  <c r="P146" i="41"/>
  <c r="O146" i="41"/>
  <c r="N146" i="41"/>
  <c r="M146" i="41"/>
  <c r="L146" i="41"/>
  <c r="K146" i="41"/>
  <c r="J146" i="41"/>
  <c r="I146" i="41"/>
  <c r="H146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H145" i="41"/>
  <c r="U144" i="41"/>
  <c r="T144" i="41"/>
  <c r="S144" i="41"/>
  <c r="R144" i="41"/>
  <c r="Q144" i="41"/>
  <c r="P144" i="41"/>
  <c r="O144" i="41"/>
  <c r="N144" i="41"/>
  <c r="M144" i="41"/>
  <c r="L144" i="41"/>
  <c r="K144" i="41"/>
  <c r="J144" i="41"/>
  <c r="I144" i="41"/>
  <c r="H144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H143" i="41"/>
  <c r="U142" i="41"/>
  <c r="T142" i="41"/>
  <c r="S142" i="41"/>
  <c r="R142" i="41"/>
  <c r="Q142" i="41"/>
  <c r="P142" i="41"/>
  <c r="O142" i="41"/>
  <c r="N142" i="41"/>
  <c r="M142" i="41"/>
  <c r="L142" i="41"/>
  <c r="K142" i="41"/>
  <c r="J142" i="41"/>
  <c r="I142" i="41"/>
  <c r="H142" i="41"/>
  <c r="U141" i="41"/>
  <c r="T141" i="41"/>
  <c r="S141" i="41"/>
  <c r="R141" i="41"/>
  <c r="Q141" i="41"/>
  <c r="P141" i="41"/>
  <c r="O141" i="41"/>
  <c r="N141" i="41"/>
  <c r="M141" i="41"/>
  <c r="L141" i="41"/>
  <c r="K141" i="41"/>
  <c r="J141" i="41"/>
  <c r="I141" i="41"/>
  <c r="H141" i="41"/>
  <c r="U140" i="41"/>
  <c r="T140" i="41"/>
  <c r="S140" i="41"/>
  <c r="R140" i="41"/>
  <c r="Q140" i="41"/>
  <c r="P140" i="41"/>
  <c r="O140" i="41"/>
  <c r="N140" i="41"/>
  <c r="M140" i="41"/>
  <c r="L140" i="41"/>
  <c r="K140" i="41"/>
  <c r="J140" i="41"/>
  <c r="I140" i="41"/>
  <c r="H140" i="41"/>
  <c r="U139" i="41"/>
  <c r="T139" i="41"/>
  <c r="S139" i="41"/>
  <c r="R139" i="41"/>
  <c r="Q139" i="41"/>
  <c r="P139" i="41"/>
  <c r="O139" i="41"/>
  <c r="N139" i="41"/>
  <c r="M139" i="41"/>
  <c r="L139" i="41"/>
  <c r="K139" i="41"/>
  <c r="J139" i="41"/>
  <c r="I139" i="41"/>
  <c r="H139" i="41"/>
  <c r="U138" i="41"/>
  <c r="T138" i="41"/>
  <c r="S138" i="41"/>
  <c r="R138" i="41"/>
  <c r="Q138" i="41"/>
  <c r="P138" i="41"/>
  <c r="O138" i="41"/>
  <c r="N138" i="41"/>
  <c r="M138" i="41"/>
  <c r="L138" i="41"/>
  <c r="K138" i="41"/>
  <c r="J138" i="41"/>
  <c r="I138" i="41"/>
  <c r="H138" i="41"/>
  <c r="U137" i="41"/>
  <c r="T137" i="41"/>
  <c r="S137" i="41"/>
  <c r="R137" i="41"/>
  <c r="Q137" i="41"/>
  <c r="P137" i="41"/>
  <c r="O137" i="41"/>
  <c r="N137" i="41"/>
  <c r="M137" i="41"/>
  <c r="L137" i="41"/>
  <c r="K137" i="41"/>
  <c r="J137" i="41"/>
  <c r="I137" i="41"/>
  <c r="H137" i="41"/>
  <c r="U136" i="41"/>
  <c r="T136" i="41"/>
  <c r="S136" i="41"/>
  <c r="R136" i="41"/>
  <c r="Q136" i="41"/>
  <c r="P136" i="41"/>
  <c r="O136" i="41"/>
  <c r="N136" i="41"/>
  <c r="M136" i="41"/>
  <c r="L136" i="41"/>
  <c r="K136" i="41"/>
  <c r="J136" i="41"/>
  <c r="I136" i="41"/>
  <c r="H136" i="41"/>
  <c r="U135" i="41"/>
  <c r="T135" i="41"/>
  <c r="S135" i="41"/>
  <c r="R135" i="41"/>
  <c r="Q135" i="41"/>
  <c r="P135" i="41"/>
  <c r="O135" i="41"/>
  <c r="N135" i="41"/>
  <c r="M135" i="41"/>
  <c r="L135" i="41"/>
  <c r="K135" i="41"/>
  <c r="J135" i="41"/>
  <c r="I135" i="41"/>
  <c r="H135" i="41"/>
  <c r="U134" i="41"/>
  <c r="T134" i="41"/>
  <c r="S134" i="41"/>
  <c r="R134" i="41"/>
  <c r="Q134" i="41"/>
  <c r="P134" i="41"/>
  <c r="O134" i="41"/>
  <c r="N134" i="41"/>
  <c r="M134" i="41"/>
  <c r="L134" i="41"/>
  <c r="K134" i="41"/>
  <c r="J134" i="41"/>
  <c r="I134" i="41"/>
  <c r="H134" i="41"/>
  <c r="U133" i="41"/>
  <c r="T133" i="41"/>
  <c r="S133" i="41"/>
  <c r="R133" i="41"/>
  <c r="Q133" i="41"/>
  <c r="P133" i="41"/>
  <c r="O133" i="41"/>
  <c r="N133" i="41"/>
  <c r="M133" i="41"/>
  <c r="L133" i="41"/>
  <c r="K133" i="41"/>
  <c r="J133" i="41"/>
  <c r="I133" i="41"/>
  <c r="H133" i="41"/>
  <c r="U132" i="41"/>
  <c r="T132" i="41"/>
  <c r="S132" i="41"/>
  <c r="R132" i="41"/>
  <c r="Q132" i="41"/>
  <c r="P132" i="41"/>
  <c r="O132" i="41"/>
  <c r="N132" i="41"/>
  <c r="M132" i="41"/>
  <c r="L132" i="41"/>
  <c r="K132" i="41"/>
  <c r="J132" i="41"/>
  <c r="I132" i="41"/>
  <c r="H132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U130" i="41"/>
  <c r="T130" i="41"/>
  <c r="S130" i="41"/>
  <c r="R130" i="41"/>
  <c r="Q130" i="41"/>
  <c r="P130" i="41"/>
  <c r="O130" i="41"/>
  <c r="N130" i="41"/>
  <c r="M130" i="41"/>
  <c r="L130" i="41"/>
  <c r="K130" i="41"/>
  <c r="J130" i="41"/>
  <c r="I130" i="41"/>
  <c r="H130" i="41"/>
  <c r="U129" i="41"/>
  <c r="T129" i="41"/>
  <c r="S129" i="41"/>
  <c r="R129" i="41"/>
  <c r="Q129" i="41"/>
  <c r="P129" i="41"/>
  <c r="O129" i="41"/>
  <c r="N129" i="41"/>
  <c r="M129" i="41"/>
  <c r="L129" i="41"/>
  <c r="K129" i="41"/>
  <c r="J129" i="41"/>
  <c r="I129" i="41"/>
  <c r="H129" i="41"/>
  <c r="U128" i="41"/>
  <c r="T128" i="41"/>
  <c r="S128" i="41"/>
  <c r="R128" i="41"/>
  <c r="Q128" i="41"/>
  <c r="P128" i="41"/>
  <c r="O128" i="41"/>
  <c r="N128" i="41"/>
  <c r="M128" i="41"/>
  <c r="L128" i="41"/>
  <c r="K128" i="41"/>
  <c r="J128" i="41"/>
  <c r="I128" i="41"/>
  <c r="H128" i="41"/>
  <c r="U127" i="41"/>
  <c r="T127" i="41"/>
  <c r="S127" i="41"/>
  <c r="R127" i="41"/>
  <c r="Q127" i="41"/>
  <c r="P127" i="41"/>
  <c r="O127" i="41"/>
  <c r="N127" i="41"/>
  <c r="M127" i="41"/>
  <c r="L127" i="41"/>
  <c r="K127" i="41"/>
  <c r="J127" i="41"/>
  <c r="I127" i="41"/>
  <c r="H127" i="41"/>
  <c r="U126" i="41"/>
  <c r="T126" i="41"/>
  <c r="S126" i="41"/>
  <c r="R126" i="41"/>
  <c r="Q126" i="41"/>
  <c r="P126" i="41"/>
  <c r="O126" i="41"/>
  <c r="N126" i="41"/>
  <c r="M126" i="41"/>
  <c r="L126" i="41"/>
  <c r="K126" i="41"/>
  <c r="J126" i="41"/>
  <c r="I126" i="41"/>
  <c r="H126" i="41"/>
  <c r="U125" i="41"/>
  <c r="T125" i="41"/>
  <c r="S125" i="41"/>
  <c r="R125" i="41"/>
  <c r="Q125" i="41"/>
  <c r="P125" i="41"/>
  <c r="O125" i="41"/>
  <c r="N125" i="41"/>
  <c r="M125" i="41"/>
  <c r="L125" i="41"/>
  <c r="K125" i="41"/>
  <c r="J125" i="41"/>
  <c r="I125" i="41"/>
  <c r="H125" i="41"/>
  <c r="U124" i="41"/>
  <c r="T124" i="41"/>
  <c r="S124" i="41"/>
  <c r="R124" i="41"/>
  <c r="Q124" i="41"/>
  <c r="P124" i="41"/>
  <c r="O124" i="41"/>
  <c r="N124" i="41"/>
  <c r="M124" i="41"/>
  <c r="L124" i="41"/>
  <c r="K124" i="41"/>
  <c r="J124" i="41"/>
  <c r="I124" i="41"/>
  <c r="H124" i="41"/>
  <c r="U123" i="41"/>
  <c r="T123" i="41"/>
  <c r="S123" i="41"/>
  <c r="R123" i="41"/>
  <c r="Q123" i="41"/>
  <c r="P123" i="41"/>
  <c r="O123" i="41"/>
  <c r="N123" i="41"/>
  <c r="M123" i="41"/>
  <c r="L123" i="41"/>
  <c r="K123" i="41"/>
  <c r="J123" i="41"/>
  <c r="I123" i="41"/>
  <c r="H123" i="41"/>
  <c r="T158" i="40"/>
  <c r="S158" i="40"/>
  <c r="R158" i="40"/>
  <c r="Q158" i="40"/>
  <c r="P158" i="40"/>
  <c r="O158" i="40"/>
  <c r="N158" i="40"/>
  <c r="M158" i="40"/>
  <c r="L158" i="40"/>
  <c r="K158" i="40"/>
  <c r="J158" i="40"/>
  <c r="I158" i="40"/>
  <c r="H158" i="40"/>
  <c r="T157" i="40"/>
  <c r="S157" i="40"/>
  <c r="R157" i="40"/>
  <c r="Q157" i="40"/>
  <c r="P157" i="40"/>
  <c r="O157" i="40"/>
  <c r="N157" i="40"/>
  <c r="M157" i="40"/>
  <c r="L157" i="40"/>
  <c r="K157" i="40"/>
  <c r="J157" i="40"/>
  <c r="I157" i="40"/>
  <c r="H157" i="40"/>
  <c r="G157" i="40"/>
  <c r="T156" i="40"/>
  <c r="S156" i="40"/>
  <c r="R156" i="40"/>
  <c r="Q156" i="40"/>
  <c r="P156" i="40"/>
  <c r="O156" i="40"/>
  <c r="N156" i="40"/>
  <c r="M156" i="40"/>
  <c r="L156" i="40"/>
  <c r="K156" i="40"/>
  <c r="J156" i="40"/>
  <c r="I156" i="40"/>
  <c r="H156" i="40"/>
  <c r="E154" i="43"/>
  <c r="E153" i="43"/>
  <c r="E152" i="43"/>
  <c r="E151" i="43"/>
  <c r="E284" i="43"/>
  <c r="E145" i="43"/>
  <c r="E144" i="43"/>
  <c r="E143" i="43"/>
  <c r="E142" i="43"/>
  <c r="E141" i="43"/>
  <c r="E140" i="43"/>
  <c r="E139" i="43"/>
  <c r="E138" i="43"/>
  <c r="E137" i="43"/>
  <c r="E136" i="43"/>
  <c r="E135" i="43"/>
  <c r="E134" i="43"/>
  <c r="E133" i="43"/>
  <c r="E132" i="43"/>
  <c r="E131" i="43"/>
  <c r="E130" i="43"/>
  <c r="E129" i="43"/>
  <c r="E128" i="43"/>
  <c r="E127" i="43"/>
  <c r="E126" i="43"/>
  <c r="E125" i="43"/>
  <c r="E124" i="43"/>
  <c r="E123" i="43"/>
  <c r="E122" i="43"/>
  <c r="E121" i="43"/>
  <c r="E120" i="43"/>
  <c r="E119" i="43"/>
  <c r="E118" i="43"/>
  <c r="E117" i="43"/>
  <c r="E115" i="43"/>
  <c r="T289" i="40"/>
  <c r="S289" i="40"/>
  <c r="R289" i="40"/>
  <c r="Q289" i="40"/>
  <c r="P289" i="40"/>
  <c r="O289" i="40"/>
  <c r="N289" i="40"/>
  <c r="M289" i="40"/>
  <c r="L289" i="40"/>
  <c r="K289" i="40"/>
  <c r="J289" i="40"/>
  <c r="I289" i="40"/>
  <c r="H289" i="40"/>
  <c r="T155" i="40"/>
  <c r="S155" i="40"/>
  <c r="R155" i="40"/>
  <c r="Q155" i="40"/>
  <c r="P155" i="40"/>
  <c r="O155" i="40"/>
  <c r="N155" i="40"/>
  <c r="M155" i="40"/>
  <c r="L155" i="40"/>
  <c r="K155" i="40"/>
  <c r="J155" i="40"/>
  <c r="I155" i="40"/>
  <c r="H155" i="40"/>
  <c r="T154" i="40"/>
  <c r="S154" i="40"/>
  <c r="R154" i="40"/>
  <c r="Q154" i="40"/>
  <c r="P154" i="40"/>
  <c r="O154" i="40"/>
  <c r="N154" i="40"/>
  <c r="M154" i="40"/>
  <c r="L154" i="40"/>
  <c r="K154" i="40"/>
  <c r="J154" i="40"/>
  <c r="I154" i="40"/>
  <c r="H154" i="40"/>
  <c r="G154" i="40"/>
  <c r="T153" i="40"/>
  <c r="S153" i="40"/>
  <c r="R153" i="40"/>
  <c r="Q153" i="40"/>
  <c r="P153" i="40"/>
  <c r="O153" i="40"/>
  <c r="N153" i="40"/>
  <c r="M153" i="40"/>
  <c r="L153" i="40"/>
  <c r="K153" i="40"/>
  <c r="J153" i="40"/>
  <c r="I153" i="40"/>
  <c r="H153" i="40"/>
  <c r="T152" i="40"/>
  <c r="S152" i="40"/>
  <c r="R152" i="40"/>
  <c r="Q152" i="40"/>
  <c r="P152" i="40"/>
  <c r="O152" i="40"/>
  <c r="N152" i="40"/>
  <c r="M152" i="40"/>
  <c r="L152" i="40"/>
  <c r="K152" i="40"/>
  <c r="J152" i="40"/>
  <c r="I152" i="40"/>
  <c r="H152" i="40"/>
  <c r="T151" i="40"/>
  <c r="S151" i="40"/>
  <c r="R151" i="40"/>
  <c r="Q151" i="40"/>
  <c r="P151" i="40"/>
  <c r="O151" i="40"/>
  <c r="N151" i="40"/>
  <c r="M151" i="40"/>
  <c r="L151" i="40"/>
  <c r="K151" i="40"/>
  <c r="J151" i="40"/>
  <c r="I151" i="40"/>
  <c r="H151" i="40"/>
  <c r="G151" i="40"/>
  <c r="T150" i="40"/>
  <c r="S150" i="40"/>
  <c r="R150" i="40"/>
  <c r="Q150" i="40"/>
  <c r="P150" i="40"/>
  <c r="O150" i="40"/>
  <c r="N150" i="40"/>
  <c r="M150" i="40"/>
  <c r="L150" i="40"/>
  <c r="K150" i="40"/>
  <c r="J150" i="40"/>
  <c r="I150" i="40"/>
  <c r="H150" i="40"/>
  <c r="T149" i="40"/>
  <c r="S149" i="40"/>
  <c r="R149" i="40"/>
  <c r="Q149" i="40"/>
  <c r="P149" i="40"/>
  <c r="O149" i="40"/>
  <c r="N149" i="40"/>
  <c r="M149" i="40"/>
  <c r="L149" i="40"/>
  <c r="K149" i="40"/>
  <c r="J149" i="40"/>
  <c r="I149" i="40"/>
  <c r="H149" i="40"/>
  <c r="T148" i="40"/>
  <c r="S148" i="40"/>
  <c r="R148" i="40"/>
  <c r="Q148" i="40"/>
  <c r="P148" i="40"/>
  <c r="O148" i="40"/>
  <c r="N148" i="40"/>
  <c r="M148" i="40"/>
  <c r="L148" i="40"/>
  <c r="K148" i="40"/>
  <c r="J148" i="40"/>
  <c r="I148" i="40"/>
  <c r="H148" i="40"/>
  <c r="G148" i="40"/>
  <c r="T147" i="40"/>
  <c r="S147" i="40"/>
  <c r="R147" i="40"/>
  <c r="Q147" i="40"/>
  <c r="P147" i="40"/>
  <c r="O147" i="40"/>
  <c r="N147" i="40"/>
  <c r="M147" i="40"/>
  <c r="L147" i="40"/>
  <c r="K147" i="40"/>
  <c r="J147" i="40"/>
  <c r="I147" i="40"/>
  <c r="H147" i="40"/>
  <c r="T146" i="40"/>
  <c r="S146" i="40"/>
  <c r="R146" i="40"/>
  <c r="Q146" i="40"/>
  <c r="P146" i="40"/>
  <c r="O146" i="40"/>
  <c r="N146" i="40"/>
  <c r="M146" i="40"/>
  <c r="L146" i="40"/>
  <c r="K146" i="40"/>
  <c r="J146" i="40"/>
  <c r="I146" i="40"/>
  <c r="H146" i="40"/>
  <c r="T145" i="40"/>
  <c r="S145" i="40"/>
  <c r="R145" i="40"/>
  <c r="Q145" i="40"/>
  <c r="P145" i="40"/>
  <c r="O145" i="40"/>
  <c r="N145" i="40"/>
  <c r="M145" i="40"/>
  <c r="L145" i="40"/>
  <c r="K145" i="40"/>
  <c r="J145" i="40"/>
  <c r="I145" i="40"/>
  <c r="H145" i="40"/>
  <c r="T144" i="40"/>
  <c r="S144" i="40"/>
  <c r="R144" i="40"/>
  <c r="Q144" i="40"/>
  <c r="P144" i="40"/>
  <c r="O144" i="40"/>
  <c r="N144" i="40"/>
  <c r="M144" i="40"/>
  <c r="L144" i="40"/>
  <c r="K144" i="40"/>
  <c r="J144" i="40"/>
  <c r="I144" i="40"/>
  <c r="H144" i="40"/>
  <c r="G144" i="40"/>
  <c r="T143" i="40"/>
  <c r="S143" i="40"/>
  <c r="R143" i="40"/>
  <c r="Q143" i="40"/>
  <c r="P143" i="40"/>
  <c r="O143" i="40"/>
  <c r="N143" i="40"/>
  <c r="M143" i="40"/>
  <c r="L143" i="40"/>
  <c r="K143" i="40"/>
  <c r="J143" i="40"/>
  <c r="I143" i="40"/>
  <c r="H143" i="40"/>
  <c r="T142" i="40"/>
  <c r="S142" i="40"/>
  <c r="R142" i="40"/>
  <c r="Q142" i="40"/>
  <c r="P142" i="40"/>
  <c r="O142" i="40"/>
  <c r="N142" i="40"/>
  <c r="M142" i="40"/>
  <c r="L142" i="40"/>
  <c r="K142" i="40"/>
  <c r="J142" i="40"/>
  <c r="I142" i="40"/>
  <c r="H142" i="40"/>
  <c r="T141" i="40"/>
  <c r="S141" i="40"/>
  <c r="R141" i="40"/>
  <c r="Q141" i="40"/>
  <c r="P141" i="40"/>
  <c r="O141" i="40"/>
  <c r="N141" i="40"/>
  <c r="M141" i="40"/>
  <c r="L141" i="40"/>
  <c r="K141" i="40"/>
  <c r="J141" i="40"/>
  <c r="I141" i="40"/>
  <c r="H141" i="40"/>
  <c r="T140" i="40"/>
  <c r="S140" i="40"/>
  <c r="R140" i="40"/>
  <c r="Q140" i="40"/>
  <c r="P140" i="40"/>
  <c r="O140" i="40"/>
  <c r="N140" i="40"/>
  <c r="M140" i="40"/>
  <c r="L140" i="40"/>
  <c r="K140" i="40"/>
  <c r="J140" i="40"/>
  <c r="I140" i="40"/>
  <c r="H140" i="40"/>
  <c r="T139" i="40"/>
  <c r="S139" i="40"/>
  <c r="R139" i="40"/>
  <c r="Q139" i="40"/>
  <c r="P139" i="40"/>
  <c r="O139" i="40"/>
  <c r="N139" i="40"/>
  <c r="M139" i="40"/>
  <c r="L139" i="40"/>
  <c r="K139" i="40"/>
  <c r="J139" i="40"/>
  <c r="I139" i="40"/>
  <c r="H139" i="40"/>
  <c r="T138" i="40"/>
  <c r="S138" i="40"/>
  <c r="R138" i="40"/>
  <c r="Q138" i="40"/>
  <c r="P138" i="40"/>
  <c r="O138" i="40"/>
  <c r="N138" i="40"/>
  <c r="M138" i="40"/>
  <c r="L138" i="40"/>
  <c r="K138" i="40"/>
  <c r="J138" i="40"/>
  <c r="I138" i="40"/>
  <c r="H138" i="40"/>
  <c r="G138" i="40"/>
  <c r="T137" i="40"/>
  <c r="S137" i="40"/>
  <c r="R137" i="40"/>
  <c r="Q137" i="40"/>
  <c r="P137" i="40"/>
  <c r="O137" i="40"/>
  <c r="N137" i="40"/>
  <c r="M137" i="40"/>
  <c r="L137" i="40"/>
  <c r="K137" i="40"/>
  <c r="J137" i="40"/>
  <c r="I137" i="40"/>
  <c r="H137" i="40"/>
  <c r="G137" i="40"/>
  <c r="T136" i="40"/>
  <c r="S136" i="40"/>
  <c r="R136" i="40"/>
  <c r="Q136" i="40"/>
  <c r="P136" i="40"/>
  <c r="O136" i="40"/>
  <c r="N136" i="40"/>
  <c r="M136" i="40"/>
  <c r="L136" i="40"/>
  <c r="K136" i="40"/>
  <c r="J136" i="40"/>
  <c r="I136" i="40"/>
  <c r="H136" i="40"/>
  <c r="G136" i="40"/>
  <c r="T135" i="40"/>
  <c r="S135" i="40"/>
  <c r="R135" i="40"/>
  <c r="Q135" i="40"/>
  <c r="P135" i="40"/>
  <c r="O135" i="40"/>
  <c r="N135" i="40"/>
  <c r="M135" i="40"/>
  <c r="L135" i="40"/>
  <c r="K135" i="40"/>
  <c r="J135" i="40"/>
  <c r="I135" i="40"/>
  <c r="H135" i="40"/>
  <c r="T134" i="40"/>
  <c r="S134" i="40"/>
  <c r="R134" i="40"/>
  <c r="Q134" i="40"/>
  <c r="P134" i="40"/>
  <c r="O134" i="40"/>
  <c r="N134" i="40"/>
  <c r="M134" i="40"/>
  <c r="L134" i="40"/>
  <c r="K134" i="40"/>
  <c r="J134" i="40"/>
  <c r="I134" i="40"/>
  <c r="H134" i="40"/>
  <c r="T133" i="40"/>
  <c r="S133" i="40"/>
  <c r="R133" i="40"/>
  <c r="Q133" i="40"/>
  <c r="P133" i="40"/>
  <c r="O133" i="40"/>
  <c r="N133" i="40"/>
  <c r="M133" i="40"/>
  <c r="L133" i="40"/>
  <c r="K133" i="40"/>
  <c r="J133" i="40"/>
  <c r="I133" i="40"/>
  <c r="H133" i="40"/>
  <c r="T132" i="40"/>
  <c r="S132" i="40"/>
  <c r="R132" i="40"/>
  <c r="Q132" i="40"/>
  <c r="P132" i="40"/>
  <c r="O132" i="40"/>
  <c r="N132" i="40"/>
  <c r="M132" i="40"/>
  <c r="L132" i="40"/>
  <c r="K132" i="40"/>
  <c r="J132" i="40"/>
  <c r="I132" i="40"/>
  <c r="H132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T130" i="40"/>
  <c r="S130" i="40"/>
  <c r="R130" i="40"/>
  <c r="Q130" i="40"/>
  <c r="P130" i="40"/>
  <c r="O130" i="40"/>
  <c r="N130" i="40"/>
  <c r="M130" i="40"/>
  <c r="L130" i="40"/>
  <c r="K130" i="40"/>
  <c r="J130" i="40"/>
  <c r="I130" i="40"/>
  <c r="H130" i="40"/>
  <c r="G130" i="40"/>
  <c r="T129" i="40"/>
  <c r="S129" i="40"/>
  <c r="R129" i="40"/>
  <c r="Q129" i="40"/>
  <c r="P129" i="40"/>
  <c r="O129" i="40"/>
  <c r="N129" i="40"/>
  <c r="M129" i="40"/>
  <c r="L129" i="40"/>
  <c r="K129" i="40"/>
  <c r="J129" i="40"/>
  <c r="I129" i="40"/>
  <c r="H129" i="40"/>
  <c r="T128" i="40"/>
  <c r="S128" i="40"/>
  <c r="R128" i="40"/>
  <c r="Q128" i="40"/>
  <c r="P128" i="40"/>
  <c r="O128" i="40"/>
  <c r="N128" i="40"/>
  <c r="M128" i="40"/>
  <c r="L128" i="40"/>
  <c r="K128" i="40"/>
  <c r="J128" i="40"/>
  <c r="I128" i="40"/>
  <c r="H128" i="40"/>
  <c r="T127" i="40"/>
  <c r="S127" i="40"/>
  <c r="R127" i="40"/>
  <c r="Q127" i="40"/>
  <c r="P127" i="40"/>
  <c r="O127" i="40"/>
  <c r="N127" i="40"/>
  <c r="M127" i="40"/>
  <c r="L127" i="40"/>
  <c r="K127" i="40"/>
  <c r="J127" i="40"/>
  <c r="I127" i="40"/>
  <c r="H127" i="40"/>
  <c r="T126" i="40"/>
  <c r="S126" i="40"/>
  <c r="R126" i="40"/>
  <c r="Q126" i="40"/>
  <c r="P126" i="40"/>
  <c r="O126" i="40"/>
  <c r="N126" i="40"/>
  <c r="M126" i="40"/>
  <c r="L126" i="40"/>
  <c r="K126" i="40"/>
  <c r="J126" i="40"/>
  <c r="I126" i="40"/>
  <c r="H126" i="40"/>
  <c r="T125" i="40"/>
  <c r="S125" i="40"/>
  <c r="R125" i="40"/>
  <c r="Q125" i="40"/>
  <c r="P125" i="40"/>
  <c r="O125" i="40"/>
  <c r="N125" i="40"/>
  <c r="M125" i="40"/>
  <c r="L125" i="40"/>
  <c r="K125" i="40"/>
  <c r="J125" i="40"/>
  <c r="I125" i="40"/>
  <c r="H125" i="40"/>
  <c r="T124" i="40"/>
  <c r="S124" i="40"/>
  <c r="R124" i="40"/>
  <c r="Q124" i="40"/>
  <c r="P124" i="40"/>
  <c r="O124" i="40"/>
  <c r="N124" i="40"/>
  <c r="M124" i="40"/>
  <c r="L124" i="40"/>
  <c r="K124" i="40"/>
  <c r="J124" i="40"/>
  <c r="I124" i="40"/>
  <c r="H124" i="40"/>
  <c r="T123" i="40"/>
  <c r="S123" i="40"/>
  <c r="R123" i="40"/>
  <c r="Q123" i="40"/>
  <c r="P123" i="40"/>
  <c r="O123" i="40"/>
  <c r="N123" i="40"/>
  <c r="M123" i="40"/>
  <c r="L123" i="40"/>
  <c r="K123" i="40"/>
  <c r="J123" i="40"/>
  <c r="I123" i="40"/>
  <c r="H123" i="40"/>
  <c r="T122" i="40"/>
  <c r="S122" i="40"/>
  <c r="R122" i="40"/>
  <c r="Q122" i="40"/>
  <c r="P122" i="40"/>
  <c r="O122" i="40"/>
  <c r="N122" i="40"/>
  <c r="M122" i="40"/>
  <c r="L122" i="40"/>
  <c r="K122" i="40"/>
  <c r="J122" i="40"/>
  <c r="I122" i="40"/>
  <c r="H122" i="40"/>
  <c r="T121" i="40"/>
  <c r="S121" i="40"/>
  <c r="R121" i="40"/>
  <c r="Q121" i="40"/>
  <c r="P121" i="40"/>
  <c r="O121" i="40"/>
  <c r="N121" i="40"/>
  <c r="M121" i="40"/>
  <c r="L121" i="40"/>
  <c r="K121" i="40"/>
  <c r="J121" i="40"/>
  <c r="I121" i="40"/>
  <c r="H121" i="40"/>
  <c r="T120" i="40"/>
  <c r="S120" i="40"/>
  <c r="R120" i="40"/>
  <c r="Q120" i="40"/>
  <c r="P120" i="40"/>
  <c r="O120" i="40"/>
  <c r="N120" i="40"/>
  <c r="M120" i="40"/>
  <c r="L120" i="40"/>
  <c r="K120" i="40"/>
  <c r="J120" i="40"/>
  <c r="I120" i="40"/>
  <c r="H120" i="40"/>
  <c r="L545" i="40" l="1"/>
  <c r="L897" i="40" s="1"/>
  <c r="M545" i="40"/>
  <c r="O542" i="43"/>
  <c r="O545" i="40" s="1"/>
  <c r="N545" i="40"/>
  <c r="J1247" i="40"/>
  <c r="G194" i="40"/>
  <c r="H489" i="43"/>
  <c r="H492" i="40" s="1"/>
  <c r="H490" i="43"/>
  <c r="H493" i="40" s="1"/>
  <c r="H638" i="43"/>
  <c r="H641" i="40" s="1"/>
  <c r="H469" i="43"/>
  <c r="H472" i="40" s="1"/>
  <c r="H472" i="43"/>
  <c r="H475" i="40" s="1"/>
  <c r="H477" i="43"/>
  <c r="H480" i="40" s="1"/>
  <c r="H480" i="43"/>
  <c r="H482" i="43"/>
  <c r="H485" i="40" s="1"/>
  <c r="H533" i="43"/>
  <c r="H494" i="43"/>
  <c r="G121" i="40"/>
  <c r="H474" i="43"/>
  <c r="H477" i="40" s="1"/>
  <c r="G125" i="40"/>
  <c r="H478" i="43"/>
  <c r="H481" i="40" s="1"/>
  <c r="G129" i="40"/>
  <c r="G147" i="40"/>
  <c r="H496" i="43"/>
  <c r="G155" i="40"/>
  <c r="G123" i="40"/>
  <c r="H475" i="43"/>
  <c r="H478" i="40" s="1"/>
  <c r="G126" i="40"/>
  <c r="H483" i="43"/>
  <c r="H486" i="40" s="1"/>
  <c r="G134" i="40"/>
  <c r="H497" i="43"/>
  <c r="H500" i="40" s="1"/>
  <c r="G145" i="40"/>
  <c r="G122" i="40"/>
  <c r="H471" i="43"/>
  <c r="H474" i="40" s="1"/>
  <c r="G124" i="40"/>
  <c r="H473" i="43"/>
  <c r="H476" i="40" s="1"/>
  <c r="G127" i="40"/>
  <c r="H476" i="43"/>
  <c r="H479" i="40" s="1"/>
  <c r="G131" i="40"/>
  <c r="H505" i="43"/>
  <c r="H508" i="40" s="1"/>
  <c r="G156" i="40"/>
  <c r="G158" i="40"/>
  <c r="H507" i="43"/>
  <c r="H510" i="40" s="1"/>
  <c r="H508" i="43"/>
  <c r="H511" i="40" s="1"/>
  <c r="G128" i="40"/>
  <c r="G140" i="40"/>
  <c r="G120" i="40"/>
  <c r="H481" i="43"/>
  <c r="H484" i="40" s="1"/>
  <c r="G132" i="40"/>
  <c r="G141" i="40"/>
  <c r="H491" i="43"/>
  <c r="H494" i="40" s="1"/>
  <c r="G142" i="40"/>
  <c r="H492" i="43"/>
  <c r="H495" i="40" s="1"/>
  <c r="G143" i="40"/>
  <c r="H493" i="43"/>
  <c r="H496" i="40" s="1"/>
  <c r="H495" i="43"/>
  <c r="H498" i="40" s="1"/>
  <c r="G146" i="40"/>
  <c r="G149" i="40"/>
  <c r="H498" i="43"/>
  <c r="H501" i="40" s="1"/>
  <c r="H506" i="43"/>
  <c r="H509" i="40" s="1"/>
  <c r="H485" i="43"/>
  <c r="H488" i="40" s="1"/>
  <c r="H486" i="43"/>
  <c r="H489" i="40" s="1"/>
  <c r="H479" i="43"/>
  <c r="H482" i="40" s="1"/>
  <c r="G133" i="40"/>
  <c r="G135" i="40"/>
  <c r="H484" i="43"/>
  <c r="H487" i="40" s="1"/>
  <c r="H488" i="43"/>
  <c r="H491" i="40" s="1"/>
  <c r="G139" i="40"/>
  <c r="G150" i="40"/>
  <c r="H499" i="43"/>
  <c r="H502" i="40" s="1"/>
  <c r="G152" i="40"/>
  <c r="G153" i="40"/>
  <c r="H487" i="43"/>
  <c r="H490" i="40" s="1"/>
  <c r="G289" i="40"/>
  <c r="G861" i="40"/>
  <c r="G834" i="40"/>
  <c r="G842" i="40"/>
  <c r="G848" i="40"/>
  <c r="G840" i="40"/>
  <c r="G841" i="40"/>
  <c r="G852" i="40"/>
  <c r="I496" i="43" l="1"/>
  <c r="I499" i="40" s="1"/>
  <c r="H499" i="40"/>
  <c r="I480" i="43"/>
  <c r="I483" i="40" s="1"/>
  <c r="H483" i="40"/>
  <c r="I494" i="43"/>
  <c r="I497" i="40" s="1"/>
  <c r="H497" i="40"/>
  <c r="I533" i="43"/>
  <c r="H536" i="40"/>
  <c r="G862" i="40"/>
  <c r="G1212" i="40" s="1"/>
  <c r="G860" i="40"/>
  <c r="H860" i="40" s="1"/>
  <c r="G825" i="40"/>
  <c r="G1175" i="40" s="1"/>
  <c r="G850" i="40"/>
  <c r="G1200" i="40" s="1"/>
  <c r="G836" i="40"/>
  <c r="H836" i="40" s="1"/>
  <c r="G853" i="40"/>
  <c r="G1203" i="40" s="1"/>
  <c r="G854" i="40"/>
  <c r="G1204" i="40" s="1"/>
  <c r="G843" i="40"/>
  <c r="H843" i="40" s="1"/>
  <c r="G830" i="40"/>
  <c r="H830" i="40" s="1"/>
  <c r="G839" i="40"/>
  <c r="H839" i="40" s="1"/>
  <c r="G837" i="40"/>
  <c r="G1187" i="40" s="1"/>
  <c r="G851" i="40"/>
  <c r="G1201" i="40" s="1"/>
  <c r="G993" i="40"/>
  <c r="H993" i="40" s="1"/>
  <c r="G829" i="40"/>
  <c r="H829" i="40" s="1"/>
  <c r="G826" i="40"/>
  <c r="H826" i="40" s="1"/>
  <c r="P542" i="43"/>
  <c r="P545" i="40" s="1"/>
  <c r="M897" i="40"/>
  <c r="N897" i="40" s="1"/>
  <c r="O897" i="40" s="1"/>
  <c r="K1247" i="40"/>
  <c r="G898" i="40"/>
  <c r="G1248" i="40" s="1"/>
  <c r="I638" i="43"/>
  <c r="I641" i="40" s="1"/>
  <c r="I490" i="43"/>
  <c r="I493" i="40" s="1"/>
  <c r="I489" i="43"/>
  <c r="I492" i="40" s="1"/>
  <c r="I469" i="43"/>
  <c r="I472" i="40" s="1"/>
  <c r="I472" i="43"/>
  <c r="I475" i="40" s="1"/>
  <c r="I482" i="43"/>
  <c r="I477" i="43"/>
  <c r="I480" i="40" s="1"/>
  <c r="G846" i="40"/>
  <c r="G1196" i="40" s="1"/>
  <c r="I506" i="43"/>
  <c r="I509" i="40" s="1"/>
  <c r="G844" i="40"/>
  <c r="H844" i="40" s="1"/>
  <c r="G831" i="40"/>
  <c r="H831" i="40" s="1"/>
  <c r="I481" i="43"/>
  <c r="G849" i="40"/>
  <c r="I484" i="43"/>
  <c r="I487" i="40" s="1"/>
  <c r="G838" i="40"/>
  <c r="H838" i="40" s="1"/>
  <c r="I492" i="43"/>
  <c r="I495" i="40" s="1"/>
  <c r="G833" i="40"/>
  <c r="G1183" i="40" s="1"/>
  <c r="I476" i="43"/>
  <c r="I479" i="40" s="1"/>
  <c r="G827" i="40"/>
  <c r="H827" i="40" s="1"/>
  <c r="I491" i="43"/>
  <c r="I494" i="40" s="1"/>
  <c r="I485" i="43"/>
  <c r="I488" i="40" s="1"/>
  <c r="I505" i="43"/>
  <c r="I508" i="40" s="1"/>
  <c r="H861" i="40"/>
  <c r="G845" i="40"/>
  <c r="H845" i="40" s="1"/>
  <c r="H834" i="40"/>
  <c r="I474" i="43"/>
  <c r="I477" i="40" s="1"/>
  <c r="G835" i="40"/>
  <c r="G1185" i="40" s="1"/>
  <c r="I495" i="43"/>
  <c r="I487" i="43"/>
  <c r="I490" i="40" s="1"/>
  <c r="I473" i="43"/>
  <c r="I476" i="40" s="1"/>
  <c r="G824" i="40"/>
  <c r="H824" i="40" s="1"/>
  <c r="I478" i="43"/>
  <c r="I481" i="40" s="1"/>
  <c r="I488" i="43"/>
  <c r="I491" i="40" s="1"/>
  <c r="I508" i="43"/>
  <c r="I486" i="43"/>
  <c r="I489" i="40" s="1"/>
  <c r="H852" i="40"/>
  <c r="G847" i="40"/>
  <c r="H847" i="40" s="1"/>
  <c r="I493" i="43"/>
  <c r="I496" i="40" s="1"/>
  <c r="I475" i="43"/>
  <c r="I478" i="40" s="1"/>
  <c r="G828" i="40"/>
  <c r="G1178" i="40" s="1"/>
  <c r="I498" i="43"/>
  <c r="I501" i="40" s="1"/>
  <c r="G832" i="40"/>
  <c r="H832" i="40" s="1"/>
  <c r="I499" i="43"/>
  <c r="I502" i="40" s="1"/>
  <c r="I471" i="43"/>
  <c r="I474" i="40" s="1"/>
  <c r="I483" i="43"/>
  <c r="I486" i="40" s="1"/>
  <c r="H842" i="40"/>
  <c r="I479" i="43"/>
  <c r="I482" i="40" s="1"/>
  <c r="I497" i="43"/>
  <c r="I500" i="40" s="1"/>
  <c r="I507" i="43"/>
  <c r="I510" i="40" s="1"/>
  <c r="G1211" i="40"/>
  <c r="G1192" i="40"/>
  <c r="H848" i="40"/>
  <c r="G1198" i="40"/>
  <c r="H841" i="40"/>
  <c r="G1191" i="40"/>
  <c r="H840" i="40"/>
  <c r="G1190" i="40"/>
  <c r="G1202" i="40"/>
  <c r="G1184" i="40"/>
  <c r="J496" i="43" l="1"/>
  <c r="J499" i="40" s="1"/>
  <c r="G1210" i="40"/>
  <c r="H1210" i="40" s="1"/>
  <c r="H862" i="40"/>
  <c r="I862" i="40" s="1"/>
  <c r="J480" i="43"/>
  <c r="J483" i="40" s="1"/>
  <c r="G1176" i="40"/>
  <c r="H1176" i="40" s="1"/>
  <c r="J495" i="43"/>
  <c r="J498" i="40" s="1"/>
  <c r="I498" i="40"/>
  <c r="J481" i="43"/>
  <c r="J484" i="40" s="1"/>
  <c r="I484" i="40"/>
  <c r="I836" i="40" s="1"/>
  <c r="J508" i="43"/>
  <c r="J511" i="40" s="1"/>
  <c r="I511" i="40"/>
  <c r="J533" i="43"/>
  <c r="I536" i="40"/>
  <c r="J482" i="43"/>
  <c r="J485" i="40" s="1"/>
  <c r="I485" i="40"/>
  <c r="J494" i="43"/>
  <c r="J497" i="40" s="1"/>
  <c r="G1180" i="40"/>
  <c r="H1180" i="40" s="1"/>
  <c r="H837" i="40"/>
  <c r="H1187" i="40" s="1"/>
  <c r="G1189" i="40"/>
  <c r="H1189" i="40" s="1"/>
  <c r="G1193" i="40"/>
  <c r="H1193" i="40" s="1"/>
  <c r="G1343" i="40"/>
  <c r="H1343" i="40" s="1"/>
  <c r="H853" i="40"/>
  <c r="H1203" i="40" s="1"/>
  <c r="G1179" i="40"/>
  <c r="H1179" i="40" s="1"/>
  <c r="H854" i="40"/>
  <c r="I854" i="40" s="1"/>
  <c r="G1186" i="40"/>
  <c r="H1186" i="40" s="1"/>
  <c r="H850" i="40"/>
  <c r="H1200" i="40" s="1"/>
  <c r="P897" i="40"/>
  <c r="Q542" i="43"/>
  <c r="Q545" i="40" s="1"/>
  <c r="L1247" i="40"/>
  <c r="J477" i="43"/>
  <c r="J480" i="40" s="1"/>
  <c r="J638" i="43"/>
  <c r="J641" i="40" s="1"/>
  <c r="I993" i="40"/>
  <c r="J490" i="43"/>
  <c r="J493" i="40" s="1"/>
  <c r="I845" i="40"/>
  <c r="I844" i="40"/>
  <c r="J489" i="43"/>
  <c r="J492" i="40" s="1"/>
  <c r="J472" i="43"/>
  <c r="J475" i="40" s="1"/>
  <c r="I827" i="40"/>
  <c r="I824" i="40"/>
  <c r="J499" i="43"/>
  <c r="J502" i="40" s="1"/>
  <c r="J469" i="43"/>
  <c r="J472" i="40" s="1"/>
  <c r="H833" i="40"/>
  <c r="I833" i="40" s="1"/>
  <c r="I842" i="40"/>
  <c r="J506" i="43"/>
  <c r="J509" i="40" s="1"/>
  <c r="H846" i="40"/>
  <c r="I846" i="40" s="1"/>
  <c r="I831" i="40"/>
  <c r="G1194" i="40"/>
  <c r="H1194" i="40" s="1"/>
  <c r="H849" i="40"/>
  <c r="I849" i="40" s="1"/>
  <c r="G1181" i="40"/>
  <c r="H1181" i="40" s="1"/>
  <c r="I861" i="40"/>
  <c r="G1188" i="40"/>
  <c r="H1188" i="40" s="1"/>
  <c r="I839" i="40"/>
  <c r="J484" i="43"/>
  <c r="J487" i="40" s="1"/>
  <c r="J491" i="43"/>
  <c r="J494" i="40" s="1"/>
  <c r="G1199" i="40"/>
  <c r="J475" i="43"/>
  <c r="J492" i="43"/>
  <c r="J495" i="40" s="1"/>
  <c r="J478" i="43"/>
  <c r="J481" i="40" s="1"/>
  <c r="J474" i="43"/>
  <c r="J485" i="43"/>
  <c r="J488" i="40" s="1"/>
  <c r="J488" i="43"/>
  <c r="J491" i="40" s="1"/>
  <c r="I830" i="40"/>
  <c r="G1177" i="40"/>
  <c r="H1177" i="40" s="1"/>
  <c r="I838" i="40"/>
  <c r="I826" i="40"/>
  <c r="I847" i="40"/>
  <c r="I829" i="40"/>
  <c r="J505" i="43"/>
  <c r="J508" i="40" s="1"/>
  <c r="G1195" i="40"/>
  <c r="H1195" i="40" s="1"/>
  <c r="I860" i="40"/>
  <c r="J497" i="43"/>
  <c r="J500" i="40" s="1"/>
  <c r="J507" i="43"/>
  <c r="J510" i="40" s="1"/>
  <c r="I832" i="40"/>
  <c r="G1197" i="40"/>
  <c r="H1197" i="40" s="1"/>
  <c r="J476" i="43"/>
  <c r="J479" i="40" s="1"/>
  <c r="J487" i="43"/>
  <c r="J490" i="40" s="1"/>
  <c r="J473" i="43"/>
  <c r="I840" i="40"/>
  <c r="I843" i="40"/>
  <c r="G1174" i="40"/>
  <c r="H1174" i="40" s="1"/>
  <c r="H828" i="40"/>
  <c r="I828" i="40" s="1"/>
  <c r="G1182" i="40"/>
  <c r="H1182" i="40" s="1"/>
  <c r="H835" i="40"/>
  <c r="I835" i="40" s="1"/>
  <c r="I852" i="40"/>
  <c r="J479" i="43"/>
  <c r="J482" i="40" s="1"/>
  <c r="I841" i="40"/>
  <c r="I848" i="40"/>
  <c r="J483" i="43"/>
  <c r="J486" i="40" s="1"/>
  <c r="J486" i="43"/>
  <c r="J489" i="40" s="1"/>
  <c r="J493" i="43"/>
  <c r="J496" i="40" s="1"/>
  <c r="J471" i="43"/>
  <c r="J474" i="40" s="1"/>
  <c r="H851" i="40"/>
  <c r="I851" i="40" s="1"/>
  <c r="J498" i="43"/>
  <c r="J501" i="40" s="1"/>
  <c r="H1202" i="40"/>
  <c r="H1192" i="40"/>
  <c r="H1211" i="40"/>
  <c r="H1190" i="40"/>
  <c r="H1184" i="40"/>
  <c r="H1198" i="40"/>
  <c r="H1191" i="40"/>
  <c r="K480" i="43" l="1"/>
  <c r="L480" i="43" s="1"/>
  <c r="L483" i="40" s="1"/>
  <c r="K496" i="43"/>
  <c r="L496" i="43" s="1"/>
  <c r="L499" i="40" s="1"/>
  <c r="J851" i="40"/>
  <c r="K495" i="43"/>
  <c r="K498" i="40" s="1"/>
  <c r="H1212" i="40"/>
  <c r="I1212" i="40" s="1"/>
  <c r="K508" i="43"/>
  <c r="L508" i="43" s="1"/>
  <c r="L511" i="40" s="1"/>
  <c r="K482" i="43"/>
  <c r="K485" i="40" s="1"/>
  <c r="H1204" i="40"/>
  <c r="I1204" i="40" s="1"/>
  <c r="I837" i="40"/>
  <c r="J837" i="40" s="1"/>
  <c r="J836" i="40"/>
  <c r="I853" i="40"/>
  <c r="I1203" i="40" s="1"/>
  <c r="K473" i="43"/>
  <c r="K476" i="40" s="1"/>
  <c r="J476" i="40"/>
  <c r="J828" i="40" s="1"/>
  <c r="K481" i="43"/>
  <c r="K484" i="40" s="1"/>
  <c r="K533" i="43"/>
  <c r="L533" i="43" s="1"/>
  <c r="L536" i="40" s="1"/>
  <c r="J536" i="40"/>
  <c r="K475" i="43"/>
  <c r="K478" i="40" s="1"/>
  <c r="J478" i="40"/>
  <c r="J830" i="40" s="1"/>
  <c r="K494" i="43"/>
  <c r="K497" i="40" s="1"/>
  <c r="J849" i="40"/>
  <c r="K474" i="43"/>
  <c r="K477" i="40" s="1"/>
  <c r="J477" i="40"/>
  <c r="J829" i="40" s="1"/>
  <c r="I850" i="40"/>
  <c r="J850" i="40" s="1"/>
  <c r="Q897" i="40"/>
  <c r="R542" i="43"/>
  <c r="R545" i="40" s="1"/>
  <c r="M1247" i="40"/>
  <c r="K638" i="43"/>
  <c r="L638" i="43" s="1"/>
  <c r="L641" i="40" s="1"/>
  <c r="J832" i="40"/>
  <c r="K477" i="43"/>
  <c r="K480" i="40" s="1"/>
  <c r="J993" i="40"/>
  <c r="J844" i="40"/>
  <c r="J827" i="40"/>
  <c r="K490" i="43"/>
  <c r="K472" i="43"/>
  <c r="K475" i="40" s="1"/>
  <c r="K489" i="43"/>
  <c r="K492" i="40" s="1"/>
  <c r="J824" i="40"/>
  <c r="K469" i="43"/>
  <c r="K472" i="40" s="1"/>
  <c r="K499" i="43"/>
  <c r="K502" i="40" s="1"/>
  <c r="J854" i="40"/>
  <c r="J862" i="40"/>
  <c r="K506" i="43"/>
  <c r="K509" i="40" s="1"/>
  <c r="J842" i="40"/>
  <c r="H1183" i="40"/>
  <c r="I1183" i="40" s="1"/>
  <c r="H1196" i="40"/>
  <c r="I1196" i="40" s="1"/>
  <c r="J833" i="40"/>
  <c r="J843" i="40"/>
  <c r="J861" i="40"/>
  <c r="J839" i="40"/>
  <c r="H1199" i="40"/>
  <c r="I1199" i="40" s="1"/>
  <c r="K491" i="43"/>
  <c r="K488" i="43"/>
  <c r="K491" i="40" s="1"/>
  <c r="J846" i="40"/>
  <c r="K484" i="43"/>
  <c r="K487" i="40" s="1"/>
  <c r="K478" i="43"/>
  <c r="K481" i="40" s="1"/>
  <c r="K492" i="43"/>
  <c r="K495" i="40" s="1"/>
  <c r="J860" i="40"/>
  <c r="K485" i="43"/>
  <c r="K488" i="40" s="1"/>
  <c r="J826" i="40"/>
  <c r="J847" i="40"/>
  <c r="J840" i="40"/>
  <c r="J835" i="40"/>
  <c r="K487" i="43"/>
  <c r="H1178" i="40"/>
  <c r="I1178" i="40" s="1"/>
  <c r="K471" i="43"/>
  <c r="K474" i="40" s="1"/>
  <c r="K507" i="43"/>
  <c r="K497" i="43"/>
  <c r="K500" i="40" s="1"/>
  <c r="K476" i="43"/>
  <c r="K479" i="40" s="1"/>
  <c r="K505" i="43"/>
  <c r="K508" i="40" s="1"/>
  <c r="H1185" i="40"/>
  <c r="I1185" i="40" s="1"/>
  <c r="J848" i="40"/>
  <c r="J845" i="40"/>
  <c r="K486" i="43"/>
  <c r="J841" i="40"/>
  <c r="J852" i="40"/>
  <c r="I834" i="40"/>
  <c r="I1184" i="40" s="1"/>
  <c r="J831" i="40"/>
  <c r="K483" i="43"/>
  <c r="K486" i="40" s="1"/>
  <c r="H1201" i="40"/>
  <c r="I1201" i="40" s="1"/>
  <c r="K493" i="43"/>
  <c r="K496" i="40" s="1"/>
  <c r="K498" i="43"/>
  <c r="K501" i="40" s="1"/>
  <c r="K479" i="43"/>
  <c r="K482" i="40" s="1"/>
  <c r="I1343" i="40"/>
  <c r="I1202" i="40"/>
  <c r="I1174" i="40"/>
  <c r="I1198" i="40"/>
  <c r="I1194" i="40"/>
  <c r="I1197" i="40"/>
  <c r="I1195" i="40"/>
  <c r="I1211" i="40"/>
  <c r="I1188" i="40"/>
  <c r="I1181" i="40"/>
  <c r="I1192" i="40"/>
  <c r="I1186" i="40"/>
  <c r="I1176" i="40"/>
  <c r="I1180" i="40"/>
  <c r="I1210" i="40"/>
  <c r="I1189" i="40"/>
  <c r="I1179" i="40"/>
  <c r="I1177" i="40"/>
  <c r="I1182" i="40"/>
  <c r="I1190" i="40"/>
  <c r="I1191" i="40"/>
  <c r="I1193" i="40"/>
  <c r="L495" i="43" l="1"/>
  <c r="L498" i="40" s="1"/>
  <c r="K483" i="40"/>
  <c r="K835" i="40" s="1"/>
  <c r="L835" i="40" s="1"/>
  <c r="L482" i="43"/>
  <c r="L485" i="40" s="1"/>
  <c r="K830" i="40"/>
  <c r="K499" i="40"/>
  <c r="K851" i="40" s="1"/>
  <c r="L851" i="40" s="1"/>
  <c r="K850" i="40"/>
  <c r="L850" i="40" s="1"/>
  <c r="K511" i="40"/>
  <c r="M480" i="43"/>
  <c r="N480" i="43" s="1"/>
  <c r="N483" i="40" s="1"/>
  <c r="L475" i="43"/>
  <c r="L478" i="40" s="1"/>
  <c r="I1187" i="40"/>
  <c r="J1187" i="40" s="1"/>
  <c r="K836" i="40"/>
  <c r="K829" i="40"/>
  <c r="L494" i="43"/>
  <c r="L497" i="40" s="1"/>
  <c r="M496" i="43"/>
  <c r="M499" i="40" s="1"/>
  <c r="K828" i="40"/>
  <c r="M508" i="43"/>
  <c r="M511" i="40" s="1"/>
  <c r="K849" i="40"/>
  <c r="L473" i="43"/>
  <c r="L476" i="40" s="1"/>
  <c r="K536" i="40"/>
  <c r="M533" i="43"/>
  <c r="L486" i="43"/>
  <c r="L489" i="40" s="1"/>
  <c r="K489" i="40"/>
  <c r="K841" i="40" s="1"/>
  <c r="L491" i="43"/>
  <c r="K494" i="40"/>
  <c r="K846" i="40" s="1"/>
  <c r="L507" i="43"/>
  <c r="L510" i="40" s="1"/>
  <c r="K510" i="40"/>
  <c r="K862" i="40" s="1"/>
  <c r="L490" i="43"/>
  <c r="L493" i="40" s="1"/>
  <c r="K493" i="40"/>
  <c r="K845" i="40" s="1"/>
  <c r="L474" i="43"/>
  <c r="L481" i="43"/>
  <c r="L484" i="40" s="1"/>
  <c r="I1200" i="40"/>
  <c r="J1200" i="40" s="1"/>
  <c r="L487" i="43"/>
  <c r="L490" i="40" s="1"/>
  <c r="K490" i="40"/>
  <c r="K842" i="40" s="1"/>
  <c r="R897" i="40"/>
  <c r="S542" i="43"/>
  <c r="S545" i="40" s="1"/>
  <c r="N1247" i="40"/>
  <c r="K641" i="40"/>
  <c r="K993" i="40" s="1"/>
  <c r="L993" i="40" s="1"/>
  <c r="M638" i="43"/>
  <c r="M641" i="40" s="1"/>
  <c r="K832" i="40"/>
  <c r="L477" i="43"/>
  <c r="L480" i="40" s="1"/>
  <c r="L472" i="43"/>
  <c r="L475" i="40" s="1"/>
  <c r="K844" i="40"/>
  <c r="L489" i="43"/>
  <c r="L492" i="40" s="1"/>
  <c r="L499" i="43"/>
  <c r="L502" i="40" s="1"/>
  <c r="K827" i="40"/>
  <c r="K837" i="40"/>
  <c r="K824" i="40"/>
  <c r="L469" i="43"/>
  <c r="L472" i="40" s="1"/>
  <c r="L506" i="43"/>
  <c r="L509" i="40" s="1"/>
  <c r="K861" i="40"/>
  <c r="K833" i="40"/>
  <c r="L492" i="43"/>
  <c r="L495" i="40" s="1"/>
  <c r="K839" i="40"/>
  <c r="L484" i="43"/>
  <c r="L487" i="40" s="1"/>
  <c r="K843" i="40"/>
  <c r="L488" i="43"/>
  <c r="L491" i="40" s="1"/>
  <c r="L478" i="43"/>
  <c r="L481" i="40" s="1"/>
  <c r="K847" i="40"/>
  <c r="K840" i="40"/>
  <c r="L497" i="43"/>
  <c r="L500" i="40" s="1"/>
  <c r="L485" i="43"/>
  <c r="L488" i="40" s="1"/>
  <c r="K826" i="40"/>
  <c r="L471" i="43"/>
  <c r="L474" i="40" s="1"/>
  <c r="M495" i="43"/>
  <c r="K852" i="40"/>
  <c r="L479" i="43"/>
  <c r="L482" i="40" s="1"/>
  <c r="K860" i="40"/>
  <c r="L505" i="43"/>
  <c r="L508" i="40" s="1"/>
  <c r="L476" i="43"/>
  <c r="L498" i="43"/>
  <c r="K831" i="40"/>
  <c r="K854" i="40"/>
  <c r="J834" i="40"/>
  <c r="K834" i="40" s="1"/>
  <c r="K848" i="40"/>
  <c r="L493" i="43"/>
  <c r="L496" i="40" s="1"/>
  <c r="J838" i="40"/>
  <c r="J1188" i="40" s="1"/>
  <c r="J853" i="40"/>
  <c r="L483" i="43"/>
  <c r="L486" i="40" s="1"/>
  <c r="J1343" i="40"/>
  <c r="J1199" i="40"/>
  <c r="J1189" i="40"/>
  <c r="J1196" i="40"/>
  <c r="J1198" i="40"/>
  <c r="J1201" i="40"/>
  <c r="J1197" i="40"/>
  <c r="J1204" i="40"/>
  <c r="J1212" i="40"/>
  <c r="J1211" i="40"/>
  <c r="J1174" i="40"/>
  <c r="J1178" i="40"/>
  <c r="J1202" i="40"/>
  <c r="J1210" i="40"/>
  <c r="J1181" i="40"/>
  <c r="J1190" i="40"/>
  <c r="J1176" i="40"/>
  <c r="J1182" i="40"/>
  <c r="J1192" i="40"/>
  <c r="J1185" i="40"/>
  <c r="J1191" i="40"/>
  <c r="J1183" i="40"/>
  <c r="J1194" i="40"/>
  <c r="J1177" i="40"/>
  <c r="J1195" i="40"/>
  <c r="J1193" i="40"/>
  <c r="J1180" i="40"/>
  <c r="J1179" i="40"/>
  <c r="J1186" i="40"/>
  <c r="M482" i="43" l="1"/>
  <c r="M485" i="40" s="1"/>
  <c r="L837" i="40"/>
  <c r="N508" i="43"/>
  <c r="O508" i="43" s="1"/>
  <c r="O511" i="40" s="1"/>
  <c r="M473" i="43"/>
  <c r="M476" i="40" s="1"/>
  <c r="M494" i="43"/>
  <c r="M497" i="40" s="1"/>
  <c r="M483" i="40"/>
  <c r="M835" i="40" s="1"/>
  <c r="N835" i="40" s="1"/>
  <c r="M475" i="43"/>
  <c r="M478" i="40" s="1"/>
  <c r="L828" i="40"/>
  <c r="N496" i="43"/>
  <c r="N499" i="40" s="1"/>
  <c r="O480" i="43"/>
  <c r="O483" i="40" s="1"/>
  <c r="M851" i="40"/>
  <c r="L836" i="40"/>
  <c r="M481" i="43"/>
  <c r="M484" i="40" s="1"/>
  <c r="M487" i="43"/>
  <c r="M490" i="40" s="1"/>
  <c r="L849" i="40"/>
  <c r="M486" i="43"/>
  <c r="M489" i="40" s="1"/>
  <c r="L845" i="40"/>
  <c r="M507" i="43"/>
  <c r="M510" i="40" s="1"/>
  <c r="M474" i="43"/>
  <c r="M477" i="40" s="1"/>
  <c r="L477" i="40"/>
  <c r="L829" i="40" s="1"/>
  <c r="M491" i="43"/>
  <c r="M494" i="40" s="1"/>
  <c r="L494" i="40"/>
  <c r="L846" i="40" s="1"/>
  <c r="M490" i="43"/>
  <c r="M493" i="40" s="1"/>
  <c r="M498" i="43"/>
  <c r="M501" i="40" s="1"/>
  <c r="L501" i="40"/>
  <c r="M476" i="43"/>
  <c r="M479" i="40" s="1"/>
  <c r="L479" i="40"/>
  <c r="L831" i="40" s="1"/>
  <c r="N533" i="43"/>
  <c r="M536" i="40"/>
  <c r="N495" i="43"/>
  <c r="N498" i="40" s="1"/>
  <c r="M498" i="40"/>
  <c r="M850" i="40" s="1"/>
  <c r="T542" i="43"/>
  <c r="T545" i="40" s="1"/>
  <c r="S897" i="40"/>
  <c r="O1247" i="40"/>
  <c r="M477" i="43"/>
  <c r="M480" i="40" s="1"/>
  <c r="M993" i="40"/>
  <c r="M472" i="43"/>
  <c r="M475" i="40" s="1"/>
  <c r="N638" i="43"/>
  <c r="N641" i="40" s="1"/>
  <c r="L832" i="40"/>
  <c r="L827" i="40"/>
  <c r="L844" i="40"/>
  <c r="M489" i="43"/>
  <c r="M492" i="40" s="1"/>
  <c r="M499" i="43"/>
  <c r="M502" i="40" s="1"/>
  <c r="M506" i="43"/>
  <c r="M509" i="40" s="1"/>
  <c r="L824" i="40"/>
  <c r="L861" i="40"/>
  <c r="M469" i="43"/>
  <c r="M472" i="40" s="1"/>
  <c r="L833" i="40"/>
  <c r="L839" i="40"/>
  <c r="M492" i="43"/>
  <c r="M495" i="40" s="1"/>
  <c r="M478" i="43"/>
  <c r="M481" i="40" s="1"/>
  <c r="M484" i="43"/>
  <c r="M487" i="40" s="1"/>
  <c r="L840" i="40"/>
  <c r="L847" i="40"/>
  <c r="L843" i="40"/>
  <c r="M488" i="43"/>
  <c r="M491" i="40" s="1"/>
  <c r="M497" i="43"/>
  <c r="M500" i="40" s="1"/>
  <c r="M471" i="43"/>
  <c r="L862" i="40"/>
  <c r="M485" i="43"/>
  <c r="M488" i="40" s="1"/>
  <c r="L834" i="40"/>
  <c r="L826" i="40"/>
  <c r="L860" i="40"/>
  <c r="M505" i="43"/>
  <c r="M508" i="40" s="1"/>
  <c r="M479" i="43"/>
  <c r="M482" i="40" s="1"/>
  <c r="L852" i="40"/>
  <c r="L842" i="40"/>
  <c r="M483" i="43"/>
  <c r="K853" i="40"/>
  <c r="J1184" i="40"/>
  <c r="K1184" i="40" s="1"/>
  <c r="L854" i="40"/>
  <c r="L830" i="40"/>
  <c r="L841" i="40"/>
  <c r="L848" i="40"/>
  <c r="M493" i="43"/>
  <c r="J1203" i="40"/>
  <c r="K838" i="40"/>
  <c r="K1343" i="40"/>
  <c r="K1194" i="40"/>
  <c r="K1180" i="40"/>
  <c r="K1202" i="40"/>
  <c r="K1201" i="40"/>
  <c r="K1190" i="40"/>
  <c r="K1177" i="40"/>
  <c r="K1211" i="40"/>
  <c r="K1186" i="40"/>
  <c r="K1192" i="40"/>
  <c r="K1200" i="40"/>
  <c r="K1187" i="40"/>
  <c r="K1212" i="40"/>
  <c r="K1179" i="40"/>
  <c r="K1181" i="40"/>
  <c r="K1196" i="40"/>
  <c r="K1189" i="40"/>
  <c r="K1193" i="40"/>
  <c r="K1191" i="40"/>
  <c r="K1199" i="40"/>
  <c r="K1182" i="40"/>
  <c r="K1178" i="40"/>
  <c r="K1210" i="40"/>
  <c r="K1195" i="40"/>
  <c r="K1185" i="40"/>
  <c r="K1176" i="40"/>
  <c r="K1198" i="40"/>
  <c r="K1204" i="40"/>
  <c r="K1197" i="40"/>
  <c r="K1183" i="40"/>
  <c r="K1174" i="40"/>
  <c r="N494" i="43" l="1"/>
  <c r="N497" i="40" s="1"/>
  <c r="M837" i="40"/>
  <c r="N482" i="43"/>
  <c r="N485" i="40" s="1"/>
  <c r="M849" i="40"/>
  <c r="O496" i="43"/>
  <c r="O499" i="40" s="1"/>
  <c r="P480" i="43"/>
  <c r="P483" i="40" s="1"/>
  <c r="M828" i="40"/>
  <c r="N473" i="43"/>
  <c r="N476" i="40" s="1"/>
  <c r="N511" i="40"/>
  <c r="N487" i="43"/>
  <c r="N490" i="40" s="1"/>
  <c r="N851" i="40"/>
  <c r="N475" i="43"/>
  <c r="N478" i="40" s="1"/>
  <c r="M836" i="40"/>
  <c r="N498" i="43"/>
  <c r="N501" i="40" s="1"/>
  <c r="O495" i="43"/>
  <c r="O498" i="40" s="1"/>
  <c r="M841" i="40"/>
  <c r="O835" i="40"/>
  <c r="N507" i="43"/>
  <c r="O507" i="43" s="1"/>
  <c r="O510" i="40" s="1"/>
  <c r="M846" i="40"/>
  <c r="N486" i="43"/>
  <c r="N489" i="40" s="1"/>
  <c r="M845" i="40"/>
  <c r="M829" i="40"/>
  <c r="N491" i="43"/>
  <c r="N494" i="40" s="1"/>
  <c r="N481" i="43"/>
  <c r="N484" i="40" s="1"/>
  <c r="N490" i="43"/>
  <c r="N493" i="40" s="1"/>
  <c r="N474" i="43"/>
  <c r="N477" i="40" s="1"/>
  <c r="O533" i="43"/>
  <c r="O536" i="40" s="1"/>
  <c r="N536" i="40"/>
  <c r="N471" i="43"/>
  <c r="N474" i="40" s="1"/>
  <c r="M474" i="40"/>
  <c r="M826" i="40" s="1"/>
  <c r="P508" i="43"/>
  <c r="P511" i="40" s="1"/>
  <c r="N493" i="43"/>
  <c r="N496" i="40" s="1"/>
  <c r="M496" i="40"/>
  <c r="M848" i="40" s="1"/>
  <c r="N476" i="43"/>
  <c r="N479" i="40" s="1"/>
  <c r="N483" i="43"/>
  <c r="N486" i="40" s="1"/>
  <c r="M486" i="40"/>
  <c r="T897" i="40"/>
  <c r="P1247" i="40"/>
  <c r="N472" i="43"/>
  <c r="N993" i="40"/>
  <c r="M832" i="40"/>
  <c r="N477" i="43"/>
  <c r="N480" i="40" s="1"/>
  <c r="M844" i="40"/>
  <c r="O638" i="43"/>
  <c r="O641" i="40" s="1"/>
  <c r="M854" i="40"/>
  <c r="N489" i="43"/>
  <c r="N492" i="40" s="1"/>
  <c r="N499" i="43"/>
  <c r="N502" i="40" s="1"/>
  <c r="N506" i="43"/>
  <c r="M861" i="40"/>
  <c r="M824" i="40"/>
  <c r="N469" i="43"/>
  <c r="N472" i="40" s="1"/>
  <c r="M833" i="40"/>
  <c r="M840" i="40"/>
  <c r="M839" i="40"/>
  <c r="N478" i="43"/>
  <c r="N481" i="40" s="1"/>
  <c r="N492" i="43"/>
  <c r="N484" i="43"/>
  <c r="N487" i="40" s="1"/>
  <c r="M847" i="40"/>
  <c r="M862" i="40"/>
  <c r="M852" i="40"/>
  <c r="N497" i="43"/>
  <c r="N500" i="40" s="1"/>
  <c r="N488" i="43"/>
  <c r="N491" i="40" s="1"/>
  <c r="M843" i="40"/>
  <c r="N485" i="43"/>
  <c r="N488" i="40" s="1"/>
  <c r="L853" i="40"/>
  <c r="M853" i="40" s="1"/>
  <c r="M834" i="40"/>
  <c r="N479" i="43"/>
  <c r="N482" i="40" s="1"/>
  <c r="M860" i="40"/>
  <c r="N505" i="43"/>
  <c r="K1203" i="40"/>
  <c r="L838" i="40"/>
  <c r="M831" i="40"/>
  <c r="N850" i="40"/>
  <c r="K1188" i="40"/>
  <c r="M827" i="40"/>
  <c r="M830" i="40"/>
  <c r="M842" i="40"/>
  <c r="L1343" i="40"/>
  <c r="L1191" i="40"/>
  <c r="L1197" i="40"/>
  <c r="L1184" i="40"/>
  <c r="L1183" i="40"/>
  <c r="L1179" i="40"/>
  <c r="L1185" i="40"/>
  <c r="L1193" i="40"/>
  <c r="L1202" i="40"/>
  <c r="L1204" i="40"/>
  <c r="L1210" i="40"/>
  <c r="L1189" i="40"/>
  <c r="L1212" i="40"/>
  <c r="L1211" i="40"/>
  <c r="L1199" i="40"/>
  <c r="L1201" i="40"/>
  <c r="L1195" i="40"/>
  <c r="L1187" i="40"/>
  <c r="L1196" i="40"/>
  <c r="L1177" i="40"/>
  <c r="L1180" i="40"/>
  <c r="L1176" i="40"/>
  <c r="L1192" i="40"/>
  <c r="L1186" i="40"/>
  <c r="L1178" i="40"/>
  <c r="L1174" i="40"/>
  <c r="L1198" i="40"/>
  <c r="L1190" i="40"/>
  <c r="L1182" i="40"/>
  <c r="L1181" i="40"/>
  <c r="L1200" i="40"/>
  <c r="L1194" i="40"/>
  <c r="Q480" i="43" l="1"/>
  <c r="Q483" i="40" s="1"/>
  <c r="N828" i="40"/>
  <c r="O851" i="40"/>
  <c r="O487" i="43"/>
  <c r="O490" i="40" s="1"/>
  <c r="P496" i="43"/>
  <c r="P499" i="40" s="1"/>
  <c r="N842" i="40"/>
  <c r="N849" i="40"/>
  <c r="O494" i="43"/>
  <c r="O497" i="40" s="1"/>
  <c r="N837" i="40"/>
  <c r="O482" i="43"/>
  <c r="O485" i="40" s="1"/>
  <c r="O473" i="43"/>
  <c r="O476" i="40" s="1"/>
  <c r="N853" i="40"/>
  <c r="O498" i="43"/>
  <c r="O501" i="40" s="1"/>
  <c r="P835" i="40"/>
  <c r="O475" i="43"/>
  <c r="O478" i="40" s="1"/>
  <c r="P495" i="43"/>
  <c r="P498" i="40" s="1"/>
  <c r="N836" i="40"/>
  <c r="N845" i="40"/>
  <c r="N846" i="40"/>
  <c r="N841" i="40"/>
  <c r="O850" i="40"/>
  <c r="N510" i="40"/>
  <c r="N862" i="40" s="1"/>
  <c r="O862" i="40" s="1"/>
  <c r="O490" i="43"/>
  <c r="O493" i="40" s="1"/>
  <c r="P507" i="43"/>
  <c r="P510" i="40" s="1"/>
  <c r="O491" i="43"/>
  <c r="O494" i="40" s="1"/>
  <c r="N829" i="40"/>
  <c r="O474" i="43"/>
  <c r="O477" i="40" s="1"/>
  <c r="O486" i="43"/>
  <c r="O489" i="40" s="1"/>
  <c r="O481" i="43"/>
  <c r="O484" i="40" s="1"/>
  <c r="N826" i="40"/>
  <c r="Q508" i="43"/>
  <c r="Q511" i="40" s="1"/>
  <c r="O476" i="43"/>
  <c r="O479" i="40" s="1"/>
  <c r="O493" i="43"/>
  <c r="O496" i="40" s="1"/>
  <c r="O492" i="43"/>
  <c r="N495" i="40"/>
  <c r="N847" i="40" s="1"/>
  <c r="O506" i="43"/>
  <c r="O509" i="40" s="1"/>
  <c r="N509" i="40"/>
  <c r="N861" i="40" s="1"/>
  <c r="O483" i="43"/>
  <c r="O486" i="40" s="1"/>
  <c r="O505" i="43"/>
  <c r="O508" i="40" s="1"/>
  <c r="N508" i="40"/>
  <c r="N860" i="40" s="1"/>
  <c r="O471" i="43"/>
  <c r="O474" i="40" s="1"/>
  <c r="O472" i="43"/>
  <c r="O475" i="40" s="1"/>
  <c r="N475" i="40"/>
  <c r="N827" i="40" s="1"/>
  <c r="P533" i="43"/>
  <c r="N832" i="40"/>
  <c r="N844" i="40"/>
  <c r="Q1247" i="40"/>
  <c r="N854" i="40"/>
  <c r="O477" i="43"/>
  <c r="O993" i="40"/>
  <c r="P638" i="43"/>
  <c r="Q638" i="43" s="1"/>
  <c r="Q641" i="40" s="1"/>
  <c r="O499" i="43"/>
  <c r="O502" i="40" s="1"/>
  <c r="O489" i="43"/>
  <c r="O492" i="40" s="1"/>
  <c r="N824" i="40"/>
  <c r="O469" i="43"/>
  <c r="O472" i="40" s="1"/>
  <c r="N852" i="40"/>
  <c r="N839" i="40"/>
  <c r="N840" i="40"/>
  <c r="N834" i="40"/>
  <c r="O478" i="43"/>
  <c r="N833" i="40"/>
  <c r="O484" i="43"/>
  <c r="O487" i="40" s="1"/>
  <c r="N848" i="40"/>
  <c r="O485" i="43"/>
  <c r="O488" i="40" s="1"/>
  <c r="O497" i="43"/>
  <c r="N843" i="40"/>
  <c r="O488" i="43"/>
  <c r="O491" i="40" s="1"/>
  <c r="L1203" i="40"/>
  <c r="M1203" i="40" s="1"/>
  <c r="L1188" i="40"/>
  <c r="O479" i="43"/>
  <c r="O482" i="40" s="1"/>
  <c r="N830" i="40"/>
  <c r="N831" i="40"/>
  <c r="M838" i="40"/>
  <c r="N838" i="40" s="1"/>
  <c r="M1343" i="40"/>
  <c r="M1174" i="40"/>
  <c r="M1177" i="40"/>
  <c r="M1204" i="40"/>
  <c r="M1211" i="40"/>
  <c r="M1212" i="40"/>
  <c r="M1192" i="40"/>
  <c r="M1193" i="40"/>
  <c r="M1191" i="40"/>
  <c r="M1187" i="40"/>
  <c r="M1197" i="40"/>
  <c r="M1182" i="40"/>
  <c r="M1186" i="40"/>
  <c r="M1190" i="40"/>
  <c r="M1176" i="40"/>
  <c r="M1189" i="40"/>
  <c r="M1185" i="40"/>
  <c r="M1200" i="40"/>
  <c r="M1201" i="40"/>
  <c r="M1183" i="40"/>
  <c r="M1178" i="40"/>
  <c r="M1181" i="40"/>
  <c r="M1196" i="40"/>
  <c r="M1199" i="40"/>
  <c r="M1184" i="40"/>
  <c r="M1202" i="40"/>
  <c r="M1194" i="40"/>
  <c r="M1198" i="40"/>
  <c r="M1195" i="40"/>
  <c r="M1180" i="40"/>
  <c r="M1210" i="40"/>
  <c r="M1179" i="40"/>
  <c r="R480" i="43" l="1"/>
  <c r="R483" i="40" s="1"/>
  <c r="P494" i="43"/>
  <c r="P497" i="40" s="1"/>
  <c r="P851" i="40"/>
  <c r="O849" i="40"/>
  <c r="O828" i="40"/>
  <c r="O842" i="40"/>
  <c r="P487" i="43"/>
  <c r="Q487" i="43" s="1"/>
  <c r="Q490" i="40" s="1"/>
  <c r="Q835" i="40"/>
  <c r="R835" i="40" s="1"/>
  <c r="Q496" i="43"/>
  <c r="Q499" i="40" s="1"/>
  <c r="P473" i="43"/>
  <c r="P476" i="40" s="1"/>
  <c r="O837" i="40"/>
  <c r="O845" i="40"/>
  <c r="P498" i="43"/>
  <c r="P501" i="40" s="1"/>
  <c r="P482" i="43"/>
  <c r="P485" i="40" s="1"/>
  <c r="O853" i="40"/>
  <c r="P475" i="43"/>
  <c r="P478" i="40" s="1"/>
  <c r="O846" i="40"/>
  <c r="P490" i="43"/>
  <c r="P493" i="40" s="1"/>
  <c r="Q495" i="43"/>
  <c r="Q498" i="40" s="1"/>
  <c r="P850" i="40"/>
  <c r="O836" i="40"/>
  <c r="O841" i="40"/>
  <c r="R508" i="43"/>
  <c r="R511" i="40" s="1"/>
  <c r="Q507" i="43"/>
  <c r="Q510" i="40" s="1"/>
  <c r="O829" i="40"/>
  <c r="P474" i="43"/>
  <c r="P477" i="40" s="1"/>
  <c r="P491" i="43"/>
  <c r="P494" i="40" s="1"/>
  <c r="O826" i="40"/>
  <c r="P483" i="43"/>
  <c r="P486" i="40" s="1"/>
  <c r="O848" i="40"/>
  <c r="O860" i="40"/>
  <c r="P476" i="43"/>
  <c r="P479" i="40" s="1"/>
  <c r="P481" i="43"/>
  <c r="P484" i="40" s="1"/>
  <c r="P486" i="43"/>
  <c r="P489" i="40" s="1"/>
  <c r="P506" i="43"/>
  <c r="P509" i="40" s="1"/>
  <c r="P493" i="43"/>
  <c r="P496" i="40" s="1"/>
  <c r="O827" i="40"/>
  <c r="P471" i="43"/>
  <c r="P474" i="40" s="1"/>
  <c r="P477" i="43"/>
  <c r="P480" i="40" s="1"/>
  <c r="O480" i="40"/>
  <c r="O832" i="40" s="1"/>
  <c r="Q533" i="43"/>
  <c r="Q536" i="40" s="1"/>
  <c r="P536" i="40"/>
  <c r="P505" i="43"/>
  <c r="P472" i="43"/>
  <c r="P497" i="43"/>
  <c r="P500" i="40" s="1"/>
  <c r="O500" i="40"/>
  <c r="O852" i="40" s="1"/>
  <c r="O838" i="40"/>
  <c r="P478" i="43"/>
  <c r="P481" i="40" s="1"/>
  <c r="O481" i="40"/>
  <c r="O833" i="40" s="1"/>
  <c r="P492" i="43"/>
  <c r="O495" i="40"/>
  <c r="O847" i="40" s="1"/>
  <c r="O854" i="40"/>
  <c r="O844" i="40"/>
  <c r="R1247" i="40"/>
  <c r="R638" i="43"/>
  <c r="R641" i="40" s="1"/>
  <c r="P641" i="40"/>
  <c r="P993" i="40" s="1"/>
  <c r="Q993" i="40" s="1"/>
  <c r="P499" i="43"/>
  <c r="P489" i="43"/>
  <c r="P492" i="40" s="1"/>
  <c r="O861" i="40"/>
  <c r="O824" i="40"/>
  <c r="P469" i="43"/>
  <c r="O839" i="40"/>
  <c r="O840" i="40"/>
  <c r="O834" i="40"/>
  <c r="P484" i="43"/>
  <c r="P487" i="40" s="1"/>
  <c r="P485" i="43"/>
  <c r="P488" i="40" s="1"/>
  <c r="O843" i="40"/>
  <c r="P488" i="43"/>
  <c r="P491" i="40" s="1"/>
  <c r="P479" i="43"/>
  <c r="P482" i="40" s="1"/>
  <c r="O830" i="40"/>
  <c r="M1188" i="40"/>
  <c r="N1188" i="40" s="1"/>
  <c r="O831" i="40"/>
  <c r="P862" i="40"/>
  <c r="N1343" i="40"/>
  <c r="N1196" i="40"/>
  <c r="N1181" i="40"/>
  <c r="N1190" i="40"/>
  <c r="N1204" i="40"/>
  <c r="N1210" i="40"/>
  <c r="N1212" i="40"/>
  <c r="N1180" i="40"/>
  <c r="N1178" i="40"/>
  <c r="N1176" i="40"/>
  <c r="N1187" i="40"/>
  <c r="N1191" i="40"/>
  <c r="N1184" i="40"/>
  <c r="N1201" i="40"/>
  <c r="N1193" i="40"/>
  <c r="N1183" i="40"/>
  <c r="N1177" i="40"/>
  <c r="N1195" i="40"/>
  <c r="N1203" i="40"/>
  <c r="N1186" i="40"/>
  <c r="N1179" i="40"/>
  <c r="N1200" i="40"/>
  <c r="N1192" i="40"/>
  <c r="N1174" i="40"/>
  <c r="N1185" i="40"/>
  <c r="N1189" i="40"/>
  <c r="N1198" i="40"/>
  <c r="N1199" i="40"/>
  <c r="N1182" i="40"/>
  <c r="N1194" i="40"/>
  <c r="N1197" i="40"/>
  <c r="N1202" i="40"/>
  <c r="N1211" i="40"/>
  <c r="P490" i="40" l="1"/>
  <c r="S480" i="43"/>
  <c r="S483" i="40" s="1"/>
  <c r="Q473" i="43"/>
  <c r="Q476" i="40" s="1"/>
  <c r="Q494" i="43"/>
  <c r="Q497" i="40" s="1"/>
  <c r="P849" i="40"/>
  <c r="Q849" i="40" s="1"/>
  <c r="Q851" i="40"/>
  <c r="P828" i="40"/>
  <c r="P842" i="40"/>
  <c r="Q842" i="40" s="1"/>
  <c r="Q850" i="40"/>
  <c r="P845" i="40"/>
  <c r="R496" i="43"/>
  <c r="R499" i="40" s="1"/>
  <c r="P837" i="40"/>
  <c r="R495" i="43"/>
  <c r="R498" i="40" s="1"/>
  <c r="Q490" i="43"/>
  <c r="Q493" i="40" s="1"/>
  <c r="P846" i="40"/>
  <c r="P853" i="40"/>
  <c r="Q498" i="43"/>
  <c r="Q501" i="40" s="1"/>
  <c r="Q482" i="43"/>
  <c r="Q485" i="40" s="1"/>
  <c r="P830" i="40"/>
  <c r="P836" i="40"/>
  <c r="Q475" i="43"/>
  <c r="Q478" i="40" s="1"/>
  <c r="Q474" i="43"/>
  <c r="Q477" i="40" s="1"/>
  <c r="P841" i="40"/>
  <c r="Q491" i="43"/>
  <c r="Q494" i="40" s="1"/>
  <c r="S508" i="43"/>
  <c r="S511" i="40" s="1"/>
  <c r="Q486" i="43"/>
  <c r="Q489" i="40" s="1"/>
  <c r="R507" i="43"/>
  <c r="R510" i="40" s="1"/>
  <c r="Q483" i="43"/>
  <c r="Q486" i="40" s="1"/>
  <c r="P829" i="40"/>
  <c r="P848" i="40"/>
  <c r="P826" i="40"/>
  <c r="Q481" i="43"/>
  <c r="Q484" i="40" s="1"/>
  <c r="Q476" i="43"/>
  <c r="Q479" i="40" s="1"/>
  <c r="R487" i="43"/>
  <c r="R490" i="40" s="1"/>
  <c r="P861" i="40"/>
  <c r="Q506" i="43"/>
  <c r="Q509" i="40" s="1"/>
  <c r="P838" i="40"/>
  <c r="Q493" i="43"/>
  <c r="Q496" i="40" s="1"/>
  <c r="Q471" i="43"/>
  <c r="Q474" i="40" s="1"/>
  <c r="P832" i="40"/>
  <c r="Q478" i="43"/>
  <c r="R478" i="43" s="1"/>
  <c r="R481" i="40" s="1"/>
  <c r="Q477" i="43"/>
  <c r="Q480" i="40" s="1"/>
  <c r="R533" i="43"/>
  <c r="S533" i="43" s="1"/>
  <c r="P852" i="40"/>
  <c r="Q472" i="43"/>
  <c r="Q475" i="40" s="1"/>
  <c r="P475" i="40"/>
  <c r="P827" i="40" s="1"/>
  <c r="Q469" i="43"/>
  <c r="Q472" i="40" s="1"/>
  <c r="P472" i="40"/>
  <c r="P824" i="40" s="1"/>
  <c r="Q499" i="43"/>
  <c r="P502" i="40"/>
  <c r="P854" i="40" s="1"/>
  <c r="S835" i="40"/>
  <c r="Q497" i="43"/>
  <c r="Q500" i="40" s="1"/>
  <c r="Q505" i="43"/>
  <c r="Q508" i="40" s="1"/>
  <c r="P508" i="40"/>
  <c r="P860" i="40" s="1"/>
  <c r="P495" i="40"/>
  <c r="P847" i="40" s="1"/>
  <c r="Q492" i="43"/>
  <c r="P844" i="40"/>
  <c r="S1247" i="40"/>
  <c r="R993" i="40"/>
  <c r="S638" i="43"/>
  <c r="T638" i="43" s="1"/>
  <c r="T641" i="40" s="1"/>
  <c r="Q489" i="43"/>
  <c r="Q492" i="40" s="1"/>
  <c r="P839" i="40"/>
  <c r="P834" i="40"/>
  <c r="P840" i="40"/>
  <c r="Q485" i="43"/>
  <c r="Q488" i="40" s="1"/>
  <c r="Q484" i="43"/>
  <c r="Q487" i="40" s="1"/>
  <c r="P833" i="40"/>
  <c r="P843" i="40"/>
  <c r="Q488" i="43"/>
  <c r="Q491" i="40" s="1"/>
  <c r="Q479" i="43"/>
  <c r="Q482" i="40" s="1"/>
  <c r="Q862" i="40"/>
  <c r="P831" i="40"/>
  <c r="O1343" i="40"/>
  <c r="O1177" i="40"/>
  <c r="O1204" i="40"/>
  <c r="O1200" i="40"/>
  <c r="O1187" i="40"/>
  <c r="O1211" i="40"/>
  <c r="O1199" i="40"/>
  <c r="O1190" i="40"/>
  <c r="O1179" i="40"/>
  <c r="O1176" i="40"/>
  <c r="O1202" i="40"/>
  <c r="O1198" i="40"/>
  <c r="O1188" i="40"/>
  <c r="O1186" i="40"/>
  <c r="O1193" i="40"/>
  <c r="O1178" i="40"/>
  <c r="O1189" i="40"/>
  <c r="O1181" i="40"/>
  <c r="O1194" i="40"/>
  <c r="O1203" i="40"/>
  <c r="O1201" i="40"/>
  <c r="O1180" i="40"/>
  <c r="O1195" i="40"/>
  <c r="O1184" i="40"/>
  <c r="O1212" i="40"/>
  <c r="O1196" i="40"/>
  <c r="O1174" i="40"/>
  <c r="O1182" i="40"/>
  <c r="O1192" i="40"/>
  <c r="O1210" i="40"/>
  <c r="O1183" i="40"/>
  <c r="O1197" i="40"/>
  <c r="O1185" i="40"/>
  <c r="O1191" i="40"/>
  <c r="T480" i="43" l="1"/>
  <c r="T483" i="40" s="1"/>
  <c r="R473" i="43"/>
  <c r="Q828" i="40"/>
  <c r="R494" i="43"/>
  <c r="R497" i="40" s="1"/>
  <c r="R490" i="43"/>
  <c r="R493" i="40" s="1"/>
  <c r="R851" i="40"/>
  <c r="R850" i="40"/>
  <c r="Q845" i="40"/>
  <c r="Q846" i="40"/>
  <c r="S496" i="43"/>
  <c r="S499" i="40" s="1"/>
  <c r="Q837" i="40"/>
  <c r="Q853" i="40"/>
  <c r="R498" i="43"/>
  <c r="R501" i="40" s="1"/>
  <c r="Q841" i="40"/>
  <c r="T508" i="43"/>
  <c r="T511" i="40" s="1"/>
  <c r="S495" i="43"/>
  <c r="T495" i="43" s="1"/>
  <c r="T498" i="40" s="1"/>
  <c r="Q836" i="40"/>
  <c r="R482" i="43"/>
  <c r="R485" i="40" s="1"/>
  <c r="R474" i="43"/>
  <c r="S474" i="43" s="1"/>
  <c r="R475" i="43"/>
  <c r="R478" i="40" s="1"/>
  <c r="Q830" i="40"/>
  <c r="S507" i="43"/>
  <c r="S510" i="40" s="1"/>
  <c r="R491" i="43"/>
  <c r="R494" i="40" s="1"/>
  <c r="R486" i="43"/>
  <c r="R489" i="40" s="1"/>
  <c r="Q838" i="40"/>
  <c r="R483" i="43"/>
  <c r="R486" i="40" s="1"/>
  <c r="R476" i="43"/>
  <c r="R479" i="40" s="1"/>
  <c r="R471" i="43"/>
  <c r="R474" i="40" s="1"/>
  <c r="Q848" i="40"/>
  <c r="R506" i="43"/>
  <c r="R509" i="40" s="1"/>
  <c r="R481" i="43"/>
  <c r="R484" i="40" s="1"/>
  <c r="Q861" i="40"/>
  <c r="S487" i="43"/>
  <c r="S490" i="40" s="1"/>
  <c r="R493" i="43"/>
  <c r="S493" i="43" s="1"/>
  <c r="S496" i="40" s="1"/>
  <c r="Q826" i="40"/>
  <c r="Q829" i="40"/>
  <c r="T835" i="40"/>
  <c r="R477" i="43"/>
  <c r="S477" i="43" s="1"/>
  <c r="S480" i="40" s="1"/>
  <c r="R472" i="43"/>
  <c r="R475" i="40" s="1"/>
  <c r="R536" i="40"/>
  <c r="Q481" i="40"/>
  <c r="Q833" i="40" s="1"/>
  <c r="R833" i="40" s="1"/>
  <c r="R469" i="43"/>
  <c r="R472" i="40" s="1"/>
  <c r="Q832" i="40"/>
  <c r="Q827" i="40"/>
  <c r="Q824" i="40"/>
  <c r="Q852" i="40"/>
  <c r="Q860" i="40"/>
  <c r="R497" i="43"/>
  <c r="R500" i="40" s="1"/>
  <c r="R492" i="43"/>
  <c r="R495" i="40" s="1"/>
  <c r="Q495" i="40"/>
  <c r="Q847" i="40" s="1"/>
  <c r="Q502" i="40"/>
  <c r="Q854" i="40" s="1"/>
  <c r="R499" i="43"/>
  <c r="T533" i="43"/>
  <c r="T536" i="40" s="1"/>
  <c r="S536" i="40"/>
  <c r="S473" i="43"/>
  <c r="S476" i="40" s="1"/>
  <c r="R476" i="40"/>
  <c r="R828" i="40" s="1"/>
  <c r="R505" i="43"/>
  <c r="S478" i="43"/>
  <c r="S481" i="40" s="1"/>
  <c r="Q844" i="40"/>
  <c r="S641" i="40"/>
  <c r="S993" i="40" s="1"/>
  <c r="T993" i="40" s="1"/>
  <c r="T1247" i="40"/>
  <c r="R489" i="43"/>
  <c r="R492" i="40" s="1"/>
  <c r="S494" i="43"/>
  <c r="S497" i="40" s="1"/>
  <c r="Q839" i="40"/>
  <c r="R849" i="40"/>
  <c r="Q840" i="40"/>
  <c r="R485" i="43"/>
  <c r="R488" i="40" s="1"/>
  <c r="Q834" i="40"/>
  <c r="R484" i="43"/>
  <c r="R487" i="40" s="1"/>
  <c r="T496" i="43"/>
  <c r="T499" i="40" s="1"/>
  <c r="R842" i="40"/>
  <c r="R488" i="43"/>
  <c r="R491" i="40" s="1"/>
  <c r="R479" i="43"/>
  <c r="R482" i="40" s="1"/>
  <c r="R862" i="40"/>
  <c r="S490" i="43"/>
  <c r="S493" i="40" s="1"/>
  <c r="Q831" i="40"/>
  <c r="P1343" i="40"/>
  <c r="P1181" i="40"/>
  <c r="P1197" i="40"/>
  <c r="P1180" i="40"/>
  <c r="P1200" i="40"/>
  <c r="P1178" i="40"/>
  <c r="P1183" i="40"/>
  <c r="P1174" i="40"/>
  <c r="P1191" i="40"/>
  <c r="P1202" i="40"/>
  <c r="P1201" i="40"/>
  <c r="P1204" i="40"/>
  <c r="P1182" i="40"/>
  <c r="P1196" i="40"/>
  <c r="P1186" i="40"/>
  <c r="P1190" i="40"/>
  <c r="P1194" i="40"/>
  <c r="P1192" i="40"/>
  <c r="P1184" i="40"/>
  <c r="P1198" i="40"/>
  <c r="P1211" i="40"/>
  <c r="P1195" i="40"/>
  <c r="P1189" i="40"/>
  <c r="P1185" i="40"/>
  <c r="P1187" i="40"/>
  <c r="P1176" i="40"/>
  <c r="P1193" i="40"/>
  <c r="P1179" i="40"/>
  <c r="P1210" i="40"/>
  <c r="P1203" i="40"/>
  <c r="P1212" i="40"/>
  <c r="P1188" i="40"/>
  <c r="P1199" i="40"/>
  <c r="P1177" i="40"/>
  <c r="R845" i="40" l="1"/>
  <c r="S845" i="40" s="1"/>
  <c r="S498" i="40"/>
  <c r="S498" i="43"/>
  <c r="S501" i="40" s="1"/>
  <c r="S481" i="43"/>
  <c r="S484" i="40" s="1"/>
  <c r="S851" i="40"/>
  <c r="T851" i="40" s="1"/>
  <c r="R846" i="40"/>
  <c r="R837" i="40"/>
  <c r="S850" i="40"/>
  <c r="T850" i="40" s="1"/>
  <c r="R853" i="40"/>
  <c r="R841" i="40"/>
  <c r="R477" i="40"/>
  <c r="R829" i="40" s="1"/>
  <c r="R838" i="40"/>
  <c r="R830" i="40"/>
  <c r="S491" i="43"/>
  <c r="S494" i="40" s="1"/>
  <c r="S482" i="43"/>
  <c r="S485" i="40" s="1"/>
  <c r="S486" i="43"/>
  <c r="S489" i="40" s="1"/>
  <c r="S475" i="43"/>
  <c r="S478" i="40" s="1"/>
  <c r="R836" i="40"/>
  <c r="S506" i="43"/>
  <c r="S509" i="40" s="1"/>
  <c r="T507" i="43"/>
  <c r="T510" i="40" s="1"/>
  <c r="S471" i="43"/>
  <c r="S474" i="40" s="1"/>
  <c r="R826" i="40"/>
  <c r="S483" i="43"/>
  <c r="S486" i="40" s="1"/>
  <c r="S476" i="43"/>
  <c r="S479" i="40" s="1"/>
  <c r="R831" i="40"/>
  <c r="T487" i="43"/>
  <c r="T490" i="40" s="1"/>
  <c r="R480" i="40"/>
  <c r="R832" i="40" s="1"/>
  <c r="S832" i="40" s="1"/>
  <c r="R496" i="40"/>
  <c r="R848" i="40" s="1"/>
  <c r="S848" i="40" s="1"/>
  <c r="R827" i="40"/>
  <c r="S472" i="43"/>
  <c r="S475" i="40" s="1"/>
  <c r="R824" i="40"/>
  <c r="R852" i="40"/>
  <c r="S469" i="43"/>
  <c r="S472" i="40" s="1"/>
  <c r="S492" i="43"/>
  <c r="S495" i="40" s="1"/>
  <c r="S828" i="40"/>
  <c r="S497" i="43"/>
  <c r="T497" i="43" s="1"/>
  <c r="T500" i="40" s="1"/>
  <c r="T478" i="43"/>
  <c r="T481" i="40" s="1"/>
  <c r="R847" i="40"/>
  <c r="T493" i="43"/>
  <c r="T496" i="40" s="1"/>
  <c r="R502" i="40"/>
  <c r="R854" i="40" s="1"/>
  <c r="S499" i="43"/>
  <c r="R508" i="40"/>
  <c r="R860" i="40" s="1"/>
  <c r="S505" i="43"/>
  <c r="T474" i="43"/>
  <c r="T477" i="40" s="1"/>
  <c r="S477" i="40"/>
  <c r="S833" i="40"/>
  <c r="T477" i="43"/>
  <c r="T480" i="40" s="1"/>
  <c r="T473" i="43"/>
  <c r="T476" i="40" s="1"/>
  <c r="R844" i="40"/>
  <c r="S849" i="40"/>
  <c r="S489" i="43"/>
  <c r="T494" i="43"/>
  <c r="T497" i="40" s="1"/>
  <c r="R839" i="40"/>
  <c r="R840" i="40"/>
  <c r="R834" i="40"/>
  <c r="S485" i="43"/>
  <c r="S484" i="43"/>
  <c r="S487" i="40" s="1"/>
  <c r="S842" i="40"/>
  <c r="S862" i="40"/>
  <c r="Q843" i="40"/>
  <c r="R843" i="40" s="1"/>
  <c r="S479" i="43"/>
  <c r="S482" i="40" s="1"/>
  <c r="S488" i="43"/>
  <c r="S491" i="40" s="1"/>
  <c r="R861" i="40"/>
  <c r="T490" i="43"/>
  <c r="T493" i="40" s="1"/>
  <c r="Q1343" i="40"/>
  <c r="Q1192" i="40"/>
  <c r="Q1181" i="40"/>
  <c r="Q1183" i="40"/>
  <c r="Q1189" i="40"/>
  <c r="Q1204" i="40"/>
  <c r="Q1188" i="40"/>
  <c r="Q1194" i="40"/>
  <c r="Q1201" i="40"/>
  <c r="Q1178" i="40"/>
  <c r="Q1195" i="40"/>
  <c r="Q1190" i="40"/>
  <c r="Q1200" i="40"/>
  <c r="Q1186" i="40"/>
  <c r="Q1180" i="40"/>
  <c r="Q1182" i="40"/>
  <c r="Q1176" i="40"/>
  <c r="Q1198" i="40"/>
  <c r="Q1210" i="40"/>
  <c r="Q1202" i="40"/>
  <c r="Q1191" i="40"/>
  <c r="Q1197" i="40"/>
  <c r="Q1199" i="40"/>
  <c r="Q1179" i="40"/>
  <c r="Q1211" i="40"/>
  <c r="Q1187" i="40"/>
  <c r="Q1184" i="40"/>
  <c r="Q1196" i="40"/>
  <c r="Q1185" i="40"/>
  <c r="Q1212" i="40"/>
  <c r="Q1177" i="40"/>
  <c r="Q1203" i="40"/>
  <c r="Q1174" i="40"/>
  <c r="T498" i="43" l="1"/>
  <c r="T501" i="40" s="1"/>
  <c r="S853" i="40"/>
  <c r="T481" i="43"/>
  <c r="T484" i="40" s="1"/>
  <c r="S836" i="40"/>
  <c r="T482" i="43"/>
  <c r="T485" i="40" s="1"/>
  <c r="S846" i="40"/>
  <c r="S837" i="40"/>
  <c r="S841" i="40"/>
  <c r="S838" i="40"/>
  <c r="T471" i="43"/>
  <c r="T474" i="40" s="1"/>
  <c r="T491" i="43"/>
  <c r="T494" i="40" s="1"/>
  <c r="S829" i="40"/>
  <c r="T829" i="40" s="1"/>
  <c r="S830" i="40"/>
  <c r="S826" i="40"/>
  <c r="T475" i="43"/>
  <c r="T478" i="40" s="1"/>
  <c r="T483" i="43"/>
  <c r="T486" i="40" s="1"/>
  <c r="T486" i="43"/>
  <c r="T489" i="40" s="1"/>
  <c r="S861" i="40"/>
  <c r="T506" i="43"/>
  <c r="T509" i="40" s="1"/>
  <c r="S827" i="40"/>
  <c r="T862" i="40"/>
  <c r="S831" i="40"/>
  <c r="T842" i="40"/>
  <c r="T472" i="43"/>
  <c r="T475" i="40" s="1"/>
  <c r="T476" i="43"/>
  <c r="T479" i="40" s="1"/>
  <c r="S824" i="40"/>
  <c r="T828" i="40"/>
  <c r="S847" i="40"/>
  <c r="T492" i="43"/>
  <c r="T495" i="40" s="1"/>
  <c r="T469" i="43"/>
  <c r="T472" i="40" s="1"/>
  <c r="S500" i="40"/>
  <c r="S852" i="40" s="1"/>
  <c r="T852" i="40" s="1"/>
  <c r="T848" i="40"/>
  <c r="T832" i="40"/>
  <c r="T833" i="40"/>
  <c r="T489" i="43"/>
  <c r="T492" i="40" s="1"/>
  <c r="S492" i="40"/>
  <c r="S508" i="40"/>
  <c r="S860" i="40" s="1"/>
  <c r="T505" i="43"/>
  <c r="T508" i="40" s="1"/>
  <c r="S502" i="40"/>
  <c r="S854" i="40" s="1"/>
  <c r="T499" i="43"/>
  <c r="T502" i="40" s="1"/>
  <c r="T485" i="43"/>
  <c r="T488" i="40" s="1"/>
  <c r="S488" i="40"/>
  <c r="S840" i="40" s="1"/>
  <c r="T849" i="40"/>
  <c r="S839" i="40"/>
  <c r="S834" i="40"/>
  <c r="T484" i="43"/>
  <c r="T487" i="40" s="1"/>
  <c r="Q1193" i="40"/>
  <c r="R1193" i="40" s="1"/>
  <c r="T479" i="43"/>
  <c r="T482" i="40" s="1"/>
  <c r="T488" i="43"/>
  <c r="T491" i="40" s="1"/>
  <c r="T845" i="40"/>
  <c r="R1343" i="40"/>
  <c r="R1196" i="40"/>
  <c r="R1191" i="40"/>
  <c r="R1192" i="40"/>
  <c r="R1184" i="40"/>
  <c r="R1202" i="40"/>
  <c r="R1194" i="40"/>
  <c r="R1174" i="40"/>
  <c r="R1210" i="40"/>
  <c r="R1188" i="40"/>
  <c r="R1203" i="40"/>
  <c r="R1211" i="40"/>
  <c r="R1198" i="40"/>
  <c r="R1190" i="40"/>
  <c r="R1204" i="40"/>
  <c r="R1200" i="40"/>
  <c r="R1189" i="40"/>
  <c r="R1201" i="40"/>
  <c r="R1212" i="40"/>
  <c r="R1199" i="40"/>
  <c r="R1182" i="40"/>
  <c r="R1195" i="40"/>
  <c r="R1183" i="40"/>
  <c r="R1187" i="40"/>
  <c r="R1179" i="40"/>
  <c r="R1186" i="40"/>
  <c r="R1176" i="40"/>
  <c r="R1185" i="40"/>
  <c r="R1197" i="40"/>
  <c r="R1180" i="40"/>
  <c r="R1178" i="40"/>
  <c r="R1181" i="40"/>
  <c r="R1177" i="40"/>
  <c r="T837" i="40" l="1"/>
  <c r="T853" i="40"/>
  <c r="T836" i="40"/>
  <c r="T846" i="40"/>
  <c r="T838" i="40"/>
  <c r="T841" i="40"/>
  <c r="T830" i="40"/>
  <c r="T826" i="40"/>
  <c r="T860" i="40"/>
  <c r="T827" i="40"/>
  <c r="T831" i="40"/>
  <c r="T824" i="40"/>
  <c r="T861" i="40"/>
  <c r="T847" i="40"/>
  <c r="T854" i="40"/>
  <c r="T840" i="40"/>
  <c r="S844" i="40"/>
  <c r="T844" i="40" s="1"/>
  <c r="T834" i="40"/>
  <c r="T839" i="40"/>
  <c r="S843" i="40"/>
  <c r="T843" i="40" s="1"/>
  <c r="S1343" i="40"/>
  <c r="S1177" i="40"/>
  <c r="S1199" i="40"/>
  <c r="S1181" i="40"/>
  <c r="S1179" i="40"/>
  <c r="S1198" i="40"/>
  <c r="S1187" i="40"/>
  <c r="S1211" i="40"/>
  <c r="S1180" i="40"/>
  <c r="S1201" i="40"/>
  <c r="S1203" i="40"/>
  <c r="S1192" i="40"/>
  <c r="S1185" i="40"/>
  <c r="S1195" i="40"/>
  <c r="S1200" i="40"/>
  <c r="S1210" i="40"/>
  <c r="S1196" i="40"/>
  <c r="S1176" i="40"/>
  <c r="S1182" i="40"/>
  <c r="S1204" i="40"/>
  <c r="S1174" i="40"/>
  <c r="S1186" i="40"/>
  <c r="S1190" i="40"/>
  <c r="S1212" i="40"/>
  <c r="S1202" i="40"/>
  <c r="S1178" i="40"/>
  <c r="S1184" i="40"/>
  <c r="S1197" i="40"/>
  <c r="S1183" i="40"/>
  <c r="S1189" i="40"/>
  <c r="S1188" i="40"/>
  <c r="S1191" i="40"/>
  <c r="S1194" i="40" l="1"/>
  <c r="T1194" i="40" s="1"/>
  <c r="S1193" i="40"/>
  <c r="T1193" i="40" s="1"/>
  <c r="T1343" i="40"/>
  <c r="T1204" i="40"/>
  <c r="T1182" i="40"/>
  <c r="T1188" i="40"/>
  <c r="T1179" i="40"/>
  <c r="T1212" i="40"/>
  <c r="T1201" i="40"/>
  <c r="T1185" i="40"/>
  <c r="T1192" i="40"/>
  <c r="T1189" i="40"/>
  <c r="T1196" i="40"/>
  <c r="T1181" i="40"/>
  <c r="T1183" i="40"/>
  <c r="T1190" i="40"/>
  <c r="T1210" i="40"/>
  <c r="T1191" i="40"/>
  <c r="T1202" i="40"/>
  <c r="T1197" i="40"/>
  <c r="T1186" i="40"/>
  <c r="T1200" i="40"/>
  <c r="T1180" i="40"/>
  <c r="T1199" i="40"/>
  <c r="T1178" i="40"/>
  <c r="T1203" i="40"/>
  <c r="T1187" i="40"/>
  <c r="T1198" i="40"/>
  <c r="T1176" i="40"/>
  <c r="T1184" i="40"/>
  <c r="T1174" i="40"/>
  <c r="T1195" i="40"/>
  <c r="T1211" i="40"/>
  <c r="T1177" i="40"/>
  <c r="H230" i="41" l="1"/>
  <c r="I230" i="41"/>
  <c r="J230" i="41"/>
  <c r="K230" i="41"/>
  <c r="L230" i="41"/>
  <c r="M230" i="41"/>
  <c r="N230" i="41"/>
  <c r="O230" i="41"/>
  <c r="P230" i="41"/>
  <c r="Q230" i="41"/>
  <c r="R230" i="41"/>
  <c r="S230" i="41"/>
  <c r="T230" i="41"/>
  <c r="U230" i="41"/>
  <c r="H231" i="41"/>
  <c r="I231" i="41"/>
  <c r="J231" i="41"/>
  <c r="K231" i="41"/>
  <c r="L231" i="41"/>
  <c r="M231" i="41"/>
  <c r="N231" i="41"/>
  <c r="O231" i="41"/>
  <c r="P231" i="41"/>
  <c r="Q231" i="41"/>
  <c r="R231" i="41"/>
  <c r="S231" i="41"/>
  <c r="T231" i="41"/>
  <c r="U231" i="41"/>
  <c r="H232" i="41"/>
  <c r="I232" i="41"/>
  <c r="J232" i="41"/>
  <c r="K232" i="41"/>
  <c r="L232" i="41"/>
  <c r="M232" i="41"/>
  <c r="N232" i="41"/>
  <c r="O232" i="41"/>
  <c r="P232" i="41"/>
  <c r="Q232" i="41"/>
  <c r="R232" i="41"/>
  <c r="S232" i="41"/>
  <c r="T232" i="41"/>
  <c r="U232" i="41"/>
  <c r="H233" i="41"/>
  <c r="I233" i="41"/>
  <c r="J233" i="41"/>
  <c r="K233" i="41"/>
  <c r="L233" i="41"/>
  <c r="M233" i="41"/>
  <c r="N233" i="41"/>
  <c r="O233" i="41"/>
  <c r="P233" i="41"/>
  <c r="Q233" i="41"/>
  <c r="R233" i="41"/>
  <c r="S233" i="41"/>
  <c r="T233" i="41"/>
  <c r="U233" i="41"/>
  <c r="G580" i="40"/>
  <c r="G581" i="40"/>
  <c r="G582" i="40"/>
  <c r="G579" i="40"/>
  <c r="E223" i="43"/>
  <c r="E224" i="43"/>
  <c r="G228" i="40"/>
  <c r="H228" i="40"/>
  <c r="I228" i="40"/>
  <c r="J228" i="40"/>
  <c r="K228" i="40"/>
  <c r="L228" i="40"/>
  <c r="M228" i="40"/>
  <c r="N228" i="40"/>
  <c r="O228" i="40"/>
  <c r="P228" i="40"/>
  <c r="Q228" i="40"/>
  <c r="R228" i="40"/>
  <c r="S228" i="40"/>
  <c r="T228" i="40"/>
  <c r="G229" i="40"/>
  <c r="H229" i="40"/>
  <c r="I229" i="40"/>
  <c r="J229" i="40"/>
  <c r="K229" i="40"/>
  <c r="L229" i="40"/>
  <c r="M229" i="40"/>
  <c r="N229" i="40"/>
  <c r="O229" i="40"/>
  <c r="P229" i="40"/>
  <c r="Q229" i="40"/>
  <c r="R229" i="40"/>
  <c r="S229" i="40"/>
  <c r="T229" i="40"/>
  <c r="G230" i="40"/>
  <c r="H230" i="40"/>
  <c r="I230" i="40"/>
  <c r="J230" i="40"/>
  <c r="K230" i="40"/>
  <c r="L230" i="40"/>
  <c r="M230" i="40"/>
  <c r="N230" i="40"/>
  <c r="O230" i="40"/>
  <c r="P230" i="40"/>
  <c r="Q230" i="40"/>
  <c r="R230" i="40"/>
  <c r="S230" i="40"/>
  <c r="T230" i="40"/>
  <c r="G227" i="40"/>
  <c r="H227" i="40"/>
  <c r="I227" i="40"/>
  <c r="J227" i="40"/>
  <c r="K227" i="40"/>
  <c r="L227" i="40"/>
  <c r="M227" i="40"/>
  <c r="N227" i="40"/>
  <c r="O227" i="40"/>
  <c r="P227" i="40"/>
  <c r="Q227" i="40"/>
  <c r="R227" i="40"/>
  <c r="S227" i="40"/>
  <c r="T227" i="40"/>
  <c r="H220" i="41"/>
  <c r="I220" i="41"/>
  <c r="J220" i="41"/>
  <c r="K220" i="41"/>
  <c r="L220" i="41"/>
  <c r="M220" i="41"/>
  <c r="N220" i="41"/>
  <c r="O220" i="41"/>
  <c r="P220" i="41"/>
  <c r="Q220" i="41"/>
  <c r="R220" i="41"/>
  <c r="S220" i="41"/>
  <c r="T220" i="41"/>
  <c r="U220" i="41"/>
  <c r="H218" i="41"/>
  <c r="I218" i="41"/>
  <c r="J218" i="41"/>
  <c r="K218" i="41"/>
  <c r="L218" i="41"/>
  <c r="M218" i="41"/>
  <c r="N218" i="41"/>
  <c r="O218" i="41"/>
  <c r="P218" i="41"/>
  <c r="Q218" i="41"/>
  <c r="R218" i="41"/>
  <c r="S218" i="41"/>
  <c r="T218" i="41"/>
  <c r="U218" i="41"/>
  <c r="G569" i="40"/>
  <c r="G570" i="40"/>
  <c r="G216" i="40"/>
  <c r="H216" i="40"/>
  <c r="I216" i="40"/>
  <c r="J216" i="40"/>
  <c r="K216" i="40"/>
  <c r="L216" i="40"/>
  <c r="M216" i="40"/>
  <c r="N216" i="40"/>
  <c r="O216" i="40"/>
  <c r="P216" i="40"/>
  <c r="Q216" i="40"/>
  <c r="R216" i="40"/>
  <c r="S216" i="40"/>
  <c r="T216" i="40"/>
  <c r="G217" i="40"/>
  <c r="H217" i="40"/>
  <c r="I217" i="40"/>
  <c r="J217" i="40"/>
  <c r="K217" i="40"/>
  <c r="L217" i="40"/>
  <c r="M217" i="40"/>
  <c r="N217" i="40"/>
  <c r="O217" i="40"/>
  <c r="P217" i="40"/>
  <c r="Q217" i="40"/>
  <c r="R217" i="40"/>
  <c r="S217" i="40"/>
  <c r="T217" i="40"/>
  <c r="G218" i="40"/>
  <c r="H218" i="40"/>
  <c r="I218" i="40"/>
  <c r="J218" i="40"/>
  <c r="K218" i="40"/>
  <c r="L218" i="40"/>
  <c r="M218" i="40"/>
  <c r="N218" i="40"/>
  <c r="O218" i="40"/>
  <c r="P218" i="40"/>
  <c r="Q218" i="40"/>
  <c r="R218" i="40"/>
  <c r="S218" i="40"/>
  <c r="T218" i="40"/>
  <c r="E212" i="43"/>
  <c r="H577" i="43" l="1"/>
  <c r="I577" i="43" s="1"/>
  <c r="H566" i="43"/>
  <c r="I566" i="43" s="1"/>
  <c r="H578" i="43"/>
  <c r="I578" i="43" s="1"/>
  <c r="J578" i="43" s="1"/>
  <c r="G931" i="40"/>
  <c r="G1281" i="40" s="1"/>
  <c r="G934" i="40"/>
  <c r="G1284" i="40" s="1"/>
  <c r="G933" i="40"/>
  <c r="G1283" i="40" s="1"/>
  <c r="G932" i="40"/>
  <c r="G1282" i="40" s="1"/>
  <c r="G922" i="40"/>
  <c r="G921" i="40"/>
  <c r="G1271" i="40" s="1"/>
  <c r="G567" i="40"/>
  <c r="E210" i="43"/>
  <c r="G215" i="40"/>
  <c r="H215" i="40"/>
  <c r="I215" i="40"/>
  <c r="J215" i="40"/>
  <c r="K215" i="40"/>
  <c r="L215" i="40"/>
  <c r="M215" i="40"/>
  <c r="N215" i="40"/>
  <c r="O215" i="40"/>
  <c r="P215" i="40"/>
  <c r="Q215" i="40"/>
  <c r="R215" i="40"/>
  <c r="S215" i="40"/>
  <c r="T215" i="40"/>
  <c r="H569" i="40" l="1"/>
  <c r="H921" i="40" s="1"/>
  <c r="H1271" i="40" s="1"/>
  <c r="J577" i="43"/>
  <c r="K577" i="43" s="1"/>
  <c r="L577" i="43" s="1"/>
  <c r="J566" i="43"/>
  <c r="K566" i="43" s="1"/>
  <c r="L566" i="43" s="1"/>
  <c r="M566" i="43" s="1"/>
  <c r="N566" i="43" s="1"/>
  <c r="K578" i="43"/>
  <c r="H564" i="43"/>
  <c r="I564" i="43" s="1"/>
  <c r="J564" i="43" s="1"/>
  <c r="H580" i="40"/>
  <c r="H932" i="40" s="1"/>
  <c r="H1282" i="40" s="1"/>
  <c r="I581" i="40"/>
  <c r="H581" i="40"/>
  <c r="G1272" i="40"/>
  <c r="G919" i="40"/>
  <c r="H567" i="40" l="1"/>
  <c r="H919" i="40" s="1"/>
  <c r="M577" i="43"/>
  <c r="N577" i="43" s="1"/>
  <c r="O577" i="43" s="1"/>
  <c r="P577" i="43" s="1"/>
  <c r="O566" i="43"/>
  <c r="P566" i="43" s="1"/>
  <c r="Q566" i="43" s="1"/>
  <c r="R566" i="43" s="1"/>
  <c r="S566" i="43" s="1"/>
  <c r="T566" i="43" s="1"/>
  <c r="K564" i="43"/>
  <c r="L564" i="43" s="1"/>
  <c r="L578" i="43"/>
  <c r="K581" i="40"/>
  <c r="J580" i="40"/>
  <c r="I580" i="40"/>
  <c r="I932" i="40" s="1"/>
  <c r="I1282" i="40" s="1"/>
  <c r="H933" i="40"/>
  <c r="I569" i="40"/>
  <c r="I921" i="40" s="1"/>
  <c r="I1271" i="40" s="1"/>
  <c r="J569" i="40"/>
  <c r="G1269" i="40"/>
  <c r="I567" i="40"/>
  <c r="Q577" i="43" l="1"/>
  <c r="R577" i="43" s="1"/>
  <c r="S577" i="43" s="1"/>
  <c r="T577" i="43" s="1"/>
  <c r="M578" i="43"/>
  <c r="N578" i="43" s="1"/>
  <c r="M564" i="43"/>
  <c r="K580" i="40"/>
  <c r="J581" i="40"/>
  <c r="L581" i="40"/>
  <c r="I933" i="40"/>
  <c r="H1283" i="40"/>
  <c r="J932" i="40"/>
  <c r="K569" i="40"/>
  <c r="J921" i="40"/>
  <c r="H1269" i="40"/>
  <c r="I919" i="40"/>
  <c r="O578" i="43" l="1"/>
  <c r="P578" i="43" s="1"/>
  <c r="N564" i="43"/>
  <c r="O564" i="43" s="1"/>
  <c r="P564" i="43" s="1"/>
  <c r="Q564" i="43" s="1"/>
  <c r="R564" i="43" s="1"/>
  <c r="S564" i="43" s="1"/>
  <c r="T564" i="43" s="1"/>
  <c r="I1283" i="40"/>
  <c r="K932" i="40"/>
  <c r="L580" i="40"/>
  <c r="J933" i="40"/>
  <c r="K933" i="40" s="1"/>
  <c r="L933" i="40" s="1"/>
  <c r="M581" i="40"/>
  <c r="J1282" i="40"/>
  <c r="L569" i="40"/>
  <c r="K921" i="40"/>
  <c r="J1271" i="40"/>
  <c r="I1269" i="40"/>
  <c r="J567" i="40"/>
  <c r="J919" i="40" s="1"/>
  <c r="Q578" i="43" l="1"/>
  <c r="R578" i="43" s="1"/>
  <c r="S578" i="43" s="1"/>
  <c r="T578" i="43" s="1"/>
  <c r="L932" i="40"/>
  <c r="M580" i="40"/>
  <c r="K1282" i="40"/>
  <c r="M569" i="40"/>
  <c r="M933" i="40"/>
  <c r="N581" i="40"/>
  <c r="J1283" i="40"/>
  <c r="K1283" i="40" s="1"/>
  <c r="L1283" i="40" s="1"/>
  <c r="L921" i="40"/>
  <c r="K1271" i="40"/>
  <c r="J1269" i="40"/>
  <c r="K567" i="40"/>
  <c r="K919" i="40" s="1"/>
  <c r="M932" i="40" l="1"/>
  <c r="L1282" i="40"/>
  <c r="N580" i="40"/>
  <c r="N933" i="40"/>
  <c r="N569" i="40"/>
  <c r="M921" i="40"/>
  <c r="O581" i="40"/>
  <c r="L1271" i="40"/>
  <c r="M1283" i="40"/>
  <c r="K1269" i="40"/>
  <c r="L567" i="40"/>
  <c r="L919" i="40" s="1"/>
  <c r="N932" i="40" l="1"/>
  <c r="O933" i="40"/>
  <c r="M1282" i="40"/>
  <c r="N921" i="40"/>
  <c r="O569" i="40"/>
  <c r="M1271" i="40"/>
  <c r="N1283" i="40"/>
  <c r="L1269" i="40"/>
  <c r="M567" i="40"/>
  <c r="M919" i="40" s="1"/>
  <c r="N1282" i="40" l="1"/>
  <c r="N1271" i="40"/>
  <c r="O921" i="40"/>
  <c r="P569" i="40"/>
  <c r="O580" i="40"/>
  <c r="O932" i="40" s="1"/>
  <c r="M1269" i="40"/>
  <c r="P581" i="40"/>
  <c r="P933" i="40" s="1"/>
  <c r="O1283" i="40"/>
  <c r="N567" i="40"/>
  <c r="N919" i="40" s="1"/>
  <c r="N1269" i="40" l="1"/>
  <c r="P921" i="40"/>
  <c r="Q569" i="40"/>
  <c r="O1271" i="40"/>
  <c r="P580" i="40"/>
  <c r="P932" i="40" s="1"/>
  <c r="O1282" i="40"/>
  <c r="Q581" i="40"/>
  <c r="Q933" i="40" s="1"/>
  <c r="P1283" i="40"/>
  <c r="O567" i="40"/>
  <c r="O919" i="40" s="1"/>
  <c r="O1269" i="40" l="1"/>
  <c r="Q921" i="40"/>
  <c r="P1271" i="40"/>
  <c r="R569" i="40"/>
  <c r="P1282" i="40"/>
  <c r="Q580" i="40"/>
  <c r="Q932" i="40" s="1"/>
  <c r="S581" i="40"/>
  <c r="R581" i="40"/>
  <c r="Q1283" i="40"/>
  <c r="P567" i="40"/>
  <c r="P919" i="40" s="1"/>
  <c r="P1269" i="40" l="1"/>
  <c r="S569" i="40"/>
  <c r="R921" i="40"/>
  <c r="Q1271" i="40"/>
  <c r="R580" i="40"/>
  <c r="Q1282" i="40"/>
  <c r="T581" i="40"/>
  <c r="R933" i="40"/>
  <c r="S933" i="40" s="1"/>
  <c r="Q567" i="40"/>
  <c r="Q919" i="40" s="1"/>
  <c r="S921" i="40" l="1"/>
  <c r="Q1269" i="40"/>
  <c r="T569" i="40"/>
  <c r="R1271" i="40"/>
  <c r="T580" i="40"/>
  <c r="S580" i="40"/>
  <c r="R932" i="40"/>
  <c r="R1282" i="40" s="1"/>
  <c r="R1283" i="40"/>
  <c r="S1283" i="40" s="1"/>
  <c r="T933" i="40"/>
  <c r="R567" i="40"/>
  <c r="R919" i="40" s="1"/>
  <c r="S1271" i="40" l="1"/>
  <c r="R1269" i="40"/>
  <c r="T921" i="40"/>
  <c r="S932" i="40"/>
  <c r="S1282" i="40" s="1"/>
  <c r="T1283" i="40"/>
  <c r="S567" i="40"/>
  <c r="S919" i="40" s="1"/>
  <c r="T567" i="40"/>
  <c r="S1269" i="40" l="1"/>
  <c r="T1271" i="40"/>
  <c r="T932" i="40"/>
  <c r="T919" i="40"/>
  <c r="T1282" i="40" l="1"/>
  <c r="T1269" i="40"/>
  <c r="P177" i="36" l="1"/>
  <c r="H59" i="36"/>
  <c r="H116" i="36" s="1"/>
  <c r="X59" i="36"/>
  <c r="J59" i="36" l="1"/>
  <c r="J116" i="36" s="1"/>
  <c r="K177" i="36"/>
  <c r="K59" i="36"/>
  <c r="K116" i="36" s="1"/>
  <c r="J177" i="36"/>
  <c r="N177" i="36"/>
  <c r="X177" i="36"/>
  <c r="W177" i="36"/>
  <c r="I59" i="36"/>
  <c r="I116" i="36" s="1"/>
  <c r="W59" i="36"/>
  <c r="I177" i="36"/>
  <c r="L59" i="36"/>
  <c r="L116" i="36" s="1"/>
  <c r="P59" i="36"/>
  <c r="P116" i="36" s="1"/>
  <c r="M177" i="36"/>
  <c r="T59" i="36"/>
  <c r="U59" i="36"/>
  <c r="O59" i="36"/>
  <c r="O116" i="36" s="1"/>
  <c r="H177" i="36"/>
  <c r="V177" i="36"/>
  <c r="Q177" i="36"/>
  <c r="S177" i="36"/>
  <c r="T177" i="36"/>
  <c r="U177" i="36"/>
  <c r="G177" i="36"/>
  <c r="L177" i="36"/>
  <c r="R177" i="36"/>
  <c r="O177" i="36"/>
  <c r="S59" i="36"/>
  <c r="S116" i="36" s="1"/>
  <c r="V59" i="36"/>
  <c r="N59" i="36"/>
  <c r="N116" i="36" s="1"/>
  <c r="M59" i="36"/>
  <c r="M116" i="36" s="1"/>
  <c r="Q59" i="36"/>
  <c r="Q116" i="36" s="1"/>
  <c r="R59" i="36"/>
  <c r="R116" i="36" s="1"/>
  <c r="U216" i="37" l="1"/>
  <c r="U71" i="37"/>
  <c r="W71" i="37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H34" i="4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H35" i="41"/>
  <c r="I35" i="41"/>
  <c r="J35" i="41"/>
  <c r="K35" i="41"/>
  <c r="L35" i="41"/>
  <c r="M35" i="41"/>
  <c r="N35" i="41"/>
  <c r="O35" i="41"/>
  <c r="P35" i="41"/>
  <c r="Q35" i="41"/>
  <c r="R35" i="41"/>
  <c r="S35" i="41"/>
  <c r="T35" i="41"/>
  <c r="U35" i="41"/>
  <c r="H36" i="41"/>
  <c r="I36" i="41"/>
  <c r="J36" i="41"/>
  <c r="K36" i="41"/>
  <c r="L36" i="41"/>
  <c r="M36" i="41"/>
  <c r="N36" i="41"/>
  <c r="O36" i="41"/>
  <c r="P36" i="41"/>
  <c r="Q36" i="41"/>
  <c r="R36" i="41"/>
  <c r="S36" i="41"/>
  <c r="T36" i="41"/>
  <c r="U36" i="41"/>
  <c r="H37" i="41"/>
  <c r="I37" i="41"/>
  <c r="J37" i="41"/>
  <c r="K37" i="41"/>
  <c r="L37" i="41"/>
  <c r="M37" i="41"/>
  <c r="N37" i="41"/>
  <c r="O37" i="41"/>
  <c r="P37" i="41"/>
  <c r="Q37" i="41"/>
  <c r="R37" i="41"/>
  <c r="S37" i="41"/>
  <c r="T37" i="41"/>
  <c r="U37" i="41"/>
  <c r="H38" i="4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H39" i="41"/>
  <c r="I39" i="41"/>
  <c r="J39" i="41"/>
  <c r="K39" i="41"/>
  <c r="L39" i="41"/>
  <c r="M39" i="41"/>
  <c r="N39" i="41"/>
  <c r="O39" i="41"/>
  <c r="P39" i="41"/>
  <c r="Q39" i="41"/>
  <c r="R39" i="41"/>
  <c r="S39" i="41"/>
  <c r="T39" i="41"/>
  <c r="U39" i="41"/>
  <c r="H40" i="41"/>
  <c r="I40" i="41"/>
  <c r="J40" i="41"/>
  <c r="K40" i="41"/>
  <c r="L40" i="41"/>
  <c r="M40" i="41"/>
  <c r="N40" i="41"/>
  <c r="O40" i="41"/>
  <c r="P40" i="41"/>
  <c r="Q40" i="41"/>
  <c r="R40" i="41"/>
  <c r="S40" i="41"/>
  <c r="T40" i="41"/>
  <c r="U40" i="41"/>
  <c r="H41" i="41"/>
  <c r="I41" i="41"/>
  <c r="J41" i="41"/>
  <c r="K41" i="41"/>
  <c r="L41" i="41"/>
  <c r="M41" i="41"/>
  <c r="N41" i="41"/>
  <c r="O41" i="41"/>
  <c r="P41" i="41"/>
  <c r="Q41" i="41"/>
  <c r="R41" i="41"/>
  <c r="S41" i="41"/>
  <c r="T41" i="41"/>
  <c r="U41" i="41"/>
  <c r="H42" i="41"/>
  <c r="I42" i="41"/>
  <c r="J42" i="41"/>
  <c r="K42" i="41"/>
  <c r="L42" i="41"/>
  <c r="M42" i="41"/>
  <c r="N42" i="41"/>
  <c r="O42" i="41"/>
  <c r="P42" i="41"/>
  <c r="Q42" i="41"/>
  <c r="R42" i="41"/>
  <c r="S42" i="41"/>
  <c r="T42" i="41"/>
  <c r="U42" i="41"/>
  <c r="H43" i="41"/>
  <c r="I43" i="41"/>
  <c r="J43" i="41"/>
  <c r="K43" i="41"/>
  <c r="L43" i="41"/>
  <c r="M43" i="41"/>
  <c r="N43" i="41"/>
  <c r="O43" i="41"/>
  <c r="P43" i="41"/>
  <c r="Q43" i="41"/>
  <c r="R43" i="41"/>
  <c r="S43" i="41"/>
  <c r="T43" i="41"/>
  <c r="U43" i="41"/>
  <c r="H44" i="41"/>
  <c r="I44" i="41"/>
  <c r="J44" i="41"/>
  <c r="K44" i="41"/>
  <c r="L44" i="41"/>
  <c r="M44" i="41"/>
  <c r="N44" i="41"/>
  <c r="O44" i="41"/>
  <c r="P44" i="41"/>
  <c r="Q44" i="41"/>
  <c r="R44" i="41"/>
  <c r="S44" i="41"/>
  <c r="T44" i="41"/>
  <c r="U44" i="41"/>
  <c r="H45" i="41"/>
  <c r="I45" i="41"/>
  <c r="J45" i="41"/>
  <c r="K45" i="41"/>
  <c r="L45" i="41"/>
  <c r="M45" i="41"/>
  <c r="N45" i="41"/>
  <c r="O45" i="41"/>
  <c r="P45" i="41"/>
  <c r="Q45" i="41"/>
  <c r="R45" i="41"/>
  <c r="S45" i="41"/>
  <c r="T45" i="41"/>
  <c r="U45" i="41"/>
  <c r="H46" i="41"/>
  <c r="I46" i="41"/>
  <c r="J46" i="41"/>
  <c r="K46" i="41"/>
  <c r="L46" i="41"/>
  <c r="M46" i="41"/>
  <c r="N46" i="41"/>
  <c r="O46" i="41"/>
  <c r="P46" i="41"/>
  <c r="Q46" i="41"/>
  <c r="R46" i="41"/>
  <c r="S46" i="41"/>
  <c r="T46" i="41"/>
  <c r="U46" i="41"/>
  <c r="H47" i="41"/>
  <c r="I47" i="41"/>
  <c r="J47" i="41"/>
  <c r="K47" i="41"/>
  <c r="L47" i="41"/>
  <c r="M47" i="41"/>
  <c r="N47" i="41"/>
  <c r="O47" i="41"/>
  <c r="P47" i="41"/>
  <c r="Q47" i="41"/>
  <c r="R47" i="41"/>
  <c r="S47" i="41"/>
  <c r="T47" i="41"/>
  <c r="U47" i="41"/>
  <c r="H48" i="41"/>
  <c r="I48" i="41"/>
  <c r="J48" i="41"/>
  <c r="K48" i="41"/>
  <c r="L48" i="41"/>
  <c r="M48" i="41"/>
  <c r="N48" i="41"/>
  <c r="O48" i="41"/>
  <c r="P48" i="41"/>
  <c r="Q48" i="41"/>
  <c r="R48" i="41"/>
  <c r="S48" i="41"/>
  <c r="T48" i="41"/>
  <c r="U48" i="41"/>
  <c r="H49" i="41"/>
  <c r="I49" i="41"/>
  <c r="J49" i="41"/>
  <c r="K49" i="41"/>
  <c r="L49" i="41"/>
  <c r="M49" i="41"/>
  <c r="N49" i="41"/>
  <c r="O49" i="41"/>
  <c r="P49" i="41"/>
  <c r="Q49" i="41"/>
  <c r="R49" i="41"/>
  <c r="S49" i="41"/>
  <c r="T49" i="41"/>
  <c r="U49" i="41"/>
  <c r="H50" i="41"/>
  <c r="I50" i="41"/>
  <c r="J50" i="41"/>
  <c r="K50" i="41"/>
  <c r="L50" i="41"/>
  <c r="M50" i="41"/>
  <c r="N50" i="41"/>
  <c r="O50" i="41"/>
  <c r="P50" i="41"/>
  <c r="Q50" i="41"/>
  <c r="R50" i="41"/>
  <c r="S50" i="41"/>
  <c r="T50" i="41"/>
  <c r="U50" i="41"/>
  <c r="H51" i="41"/>
  <c r="I51" i="41"/>
  <c r="J51" i="41"/>
  <c r="K51" i="41"/>
  <c r="L51" i="41"/>
  <c r="M51" i="41"/>
  <c r="N51" i="41"/>
  <c r="O51" i="41"/>
  <c r="P51" i="41"/>
  <c r="Q51" i="41"/>
  <c r="R51" i="41"/>
  <c r="S51" i="41"/>
  <c r="T51" i="41"/>
  <c r="U51" i="41"/>
  <c r="H52" i="41"/>
  <c r="I52" i="41"/>
  <c r="J52" i="41"/>
  <c r="K52" i="41"/>
  <c r="L52" i="41"/>
  <c r="M52" i="41"/>
  <c r="N52" i="41"/>
  <c r="O52" i="41"/>
  <c r="P52" i="41"/>
  <c r="Q52" i="41"/>
  <c r="R52" i="41"/>
  <c r="S52" i="41"/>
  <c r="T52" i="41"/>
  <c r="U52" i="41"/>
  <c r="H53" i="41"/>
  <c r="I53" i="41"/>
  <c r="J53" i="41"/>
  <c r="K53" i="41"/>
  <c r="L53" i="41"/>
  <c r="M53" i="41"/>
  <c r="N53" i="41"/>
  <c r="O53" i="41"/>
  <c r="P53" i="41"/>
  <c r="Q53" i="41"/>
  <c r="R53" i="41"/>
  <c r="S53" i="41"/>
  <c r="T53" i="41"/>
  <c r="U53" i="41"/>
  <c r="H54" i="41"/>
  <c r="I54" i="41"/>
  <c r="J54" i="41"/>
  <c r="K54" i="41"/>
  <c r="L54" i="41"/>
  <c r="M54" i="41"/>
  <c r="N54" i="41"/>
  <c r="O54" i="41"/>
  <c r="P54" i="41"/>
  <c r="Q54" i="41"/>
  <c r="R54" i="41"/>
  <c r="S54" i="41"/>
  <c r="T54" i="41"/>
  <c r="U54" i="41"/>
  <c r="H55" i="41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H56" i="41"/>
  <c r="I56" i="41"/>
  <c r="J56" i="41"/>
  <c r="K56" i="41"/>
  <c r="L56" i="41"/>
  <c r="M56" i="41"/>
  <c r="N56" i="41"/>
  <c r="O56" i="41"/>
  <c r="P56" i="41"/>
  <c r="Q56" i="41"/>
  <c r="R56" i="41"/>
  <c r="S56" i="41"/>
  <c r="T56" i="41"/>
  <c r="U56" i="41"/>
  <c r="H57" i="4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H58" i="41"/>
  <c r="I58" i="41"/>
  <c r="J58" i="41"/>
  <c r="K58" i="41"/>
  <c r="L58" i="41"/>
  <c r="M58" i="41"/>
  <c r="N58" i="41"/>
  <c r="O58" i="41"/>
  <c r="P58" i="41"/>
  <c r="Q58" i="41"/>
  <c r="R58" i="41"/>
  <c r="S58" i="41"/>
  <c r="T58" i="41"/>
  <c r="U58" i="41"/>
  <c r="H59" i="41"/>
  <c r="I59" i="41"/>
  <c r="J59" i="41"/>
  <c r="K59" i="41"/>
  <c r="L59" i="41"/>
  <c r="M59" i="41"/>
  <c r="N59" i="41"/>
  <c r="O59" i="41"/>
  <c r="P59" i="41"/>
  <c r="Q59" i="41"/>
  <c r="R59" i="41"/>
  <c r="S59" i="41"/>
  <c r="T59" i="41"/>
  <c r="U59" i="41"/>
  <c r="H60" i="41"/>
  <c r="I60" i="41"/>
  <c r="J60" i="41"/>
  <c r="K60" i="41"/>
  <c r="L60" i="41"/>
  <c r="M60" i="41"/>
  <c r="N60" i="41"/>
  <c r="O60" i="41"/>
  <c r="P60" i="41"/>
  <c r="Q60" i="41"/>
  <c r="R60" i="41"/>
  <c r="S60" i="41"/>
  <c r="T60" i="41"/>
  <c r="U60" i="41"/>
  <c r="H61" i="4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H62" i="41"/>
  <c r="I62" i="41"/>
  <c r="J62" i="41"/>
  <c r="K62" i="41"/>
  <c r="L62" i="41"/>
  <c r="M62" i="41"/>
  <c r="N62" i="41"/>
  <c r="O62" i="41"/>
  <c r="P62" i="41"/>
  <c r="Q62" i="41"/>
  <c r="R62" i="41"/>
  <c r="S62" i="41"/>
  <c r="T62" i="41"/>
  <c r="U62" i="41"/>
  <c r="H63" i="41"/>
  <c r="I63" i="41"/>
  <c r="J63" i="41"/>
  <c r="K63" i="41"/>
  <c r="L63" i="41"/>
  <c r="M63" i="41"/>
  <c r="N63" i="41"/>
  <c r="O63" i="41"/>
  <c r="P63" i="41"/>
  <c r="Q63" i="41"/>
  <c r="R63" i="41"/>
  <c r="S63" i="41"/>
  <c r="T63" i="41"/>
  <c r="U63" i="41"/>
  <c r="H64" i="41"/>
  <c r="I64" i="41"/>
  <c r="J64" i="41"/>
  <c r="K64" i="41"/>
  <c r="L64" i="41"/>
  <c r="M64" i="41"/>
  <c r="N64" i="41"/>
  <c r="O64" i="41"/>
  <c r="P64" i="41"/>
  <c r="Q64" i="41"/>
  <c r="R64" i="41"/>
  <c r="S64" i="41"/>
  <c r="T64" i="41"/>
  <c r="U64" i="41"/>
  <c r="H65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H66" i="41"/>
  <c r="I66" i="41"/>
  <c r="J66" i="41"/>
  <c r="K66" i="41"/>
  <c r="L66" i="41"/>
  <c r="M66" i="41"/>
  <c r="N66" i="41"/>
  <c r="O66" i="41"/>
  <c r="P66" i="41"/>
  <c r="Q66" i="41"/>
  <c r="R66" i="41"/>
  <c r="S66" i="41"/>
  <c r="T66" i="41"/>
  <c r="U66" i="41"/>
  <c r="H67" i="41"/>
  <c r="I67" i="41"/>
  <c r="J67" i="41"/>
  <c r="K67" i="41"/>
  <c r="L67" i="41"/>
  <c r="M67" i="41"/>
  <c r="N67" i="41"/>
  <c r="O67" i="41"/>
  <c r="P67" i="41"/>
  <c r="Q67" i="41"/>
  <c r="R67" i="41"/>
  <c r="S67" i="41"/>
  <c r="T67" i="41"/>
  <c r="U67" i="41"/>
  <c r="H68" i="41"/>
  <c r="I68" i="41"/>
  <c r="J68" i="41"/>
  <c r="K68" i="41"/>
  <c r="L68" i="41"/>
  <c r="M68" i="41"/>
  <c r="N68" i="41"/>
  <c r="O68" i="41"/>
  <c r="P68" i="41"/>
  <c r="Q68" i="41"/>
  <c r="R68" i="41"/>
  <c r="S68" i="41"/>
  <c r="T68" i="41"/>
  <c r="U68" i="41"/>
  <c r="H69" i="41"/>
  <c r="I69" i="41"/>
  <c r="J69" i="41"/>
  <c r="K69" i="41"/>
  <c r="L69" i="41"/>
  <c r="M69" i="41"/>
  <c r="N69" i="41"/>
  <c r="O69" i="41"/>
  <c r="P69" i="41"/>
  <c r="Q69" i="41"/>
  <c r="R69" i="41"/>
  <c r="S69" i="41"/>
  <c r="T69" i="41"/>
  <c r="U69" i="41"/>
  <c r="H70" i="41"/>
  <c r="I70" i="41"/>
  <c r="J70" i="41"/>
  <c r="K70" i="41"/>
  <c r="L70" i="41"/>
  <c r="M70" i="41"/>
  <c r="N70" i="41"/>
  <c r="O70" i="41"/>
  <c r="P70" i="41"/>
  <c r="Q70" i="41"/>
  <c r="R70" i="41"/>
  <c r="S70" i="41"/>
  <c r="T70" i="41"/>
  <c r="U70" i="41"/>
  <c r="H71" i="41"/>
  <c r="I71" i="41"/>
  <c r="J71" i="41"/>
  <c r="K71" i="41"/>
  <c r="L71" i="41"/>
  <c r="M71" i="41"/>
  <c r="N71" i="41"/>
  <c r="O71" i="41"/>
  <c r="P71" i="41"/>
  <c r="Q71" i="41"/>
  <c r="R71" i="41"/>
  <c r="S71" i="41"/>
  <c r="T71" i="41"/>
  <c r="U71" i="41"/>
  <c r="H72" i="41"/>
  <c r="I72" i="41"/>
  <c r="J72" i="41"/>
  <c r="K72" i="41"/>
  <c r="L72" i="41"/>
  <c r="M72" i="41"/>
  <c r="N72" i="41"/>
  <c r="O72" i="41"/>
  <c r="P72" i="41"/>
  <c r="Q72" i="41"/>
  <c r="R72" i="41"/>
  <c r="S72" i="41"/>
  <c r="T72" i="41"/>
  <c r="U72" i="41"/>
  <c r="H73" i="41"/>
  <c r="I73" i="41"/>
  <c r="J73" i="41"/>
  <c r="K73" i="41"/>
  <c r="L73" i="41"/>
  <c r="M73" i="41"/>
  <c r="N73" i="41"/>
  <c r="O73" i="41"/>
  <c r="P73" i="41"/>
  <c r="Q73" i="41"/>
  <c r="R73" i="41"/>
  <c r="S73" i="41"/>
  <c r="T73" i="41"/>
  <c r="U73" i="41"/>
  <c r="H74" i="41"/>
  <c r="I74" i="41"/>
  <c r="J74" i="41"/>
  <c r="K74" i="41"/>
  <c r="L74" i="41"/>
  <c r="M74" i="41"/>
  <c r="N74" i="41"/>
  <c r="O74" i="41"/>
  <c r="P74" i="41"/>
  <c r="Q74" i="41"/>
  <c r="R74" i="41"/>
  <c r="S74" i="41"/>
  <c r="T74" i="41"/>
  <c r="U74" i="41"/>
  <c r="H75" i="41"/>
  <c r="I75" i="41"/>
  <c r="J75" i="41"/>
  <c r="K75" i="41"/>
  <c r="L75" i="41"/>
  <c r="M75" i="41"/>
  <c r="N75" i="41"/>
  <c r="O75" i="41"/>
  <c r="P75" i="41"/>
  <c r="Q75" i="41"/>
  <c r="R75" i="41"/>
  <c r="S75" i="41"/>
  <c r="T75" i="41"/>
  <c r="U75" i="41"/>
  <c r="H77" i="41"/>
  <c r="I77" i="41"/>
  <c r="J77" i="41"/>
  <c r="K77" i="41"/>
  <c r="L77" i="41"/>
  <c r="M77" i="41"/>
  <c r="N77" i="41"/>
  <c r="O77" i="41"/>
  <c r="P77" i="41"/>
  <c r="Q77" i="41"/>
  <c r="R77" i="41"/>
  <c r="S77" i="41"/>
  <c r="T77" i="41"/>
  <c r="U77" i="41"/>
  <c r="H78" i="41"/>
  <c r="I78" i="41"/>
  <c r="J78" i="41"/>
  <c r="K78" i="41"/>
  <c r="L78" i="41"/>
  <c r="M78" i="41"/>
  <c r="N78" i="41"/>
  <c r="O78" i="41"/>
  <c r="P78" i="41"/>
  <c r="Q78" i="41"/>
  <c r="R78" i="41"/>
  <c r="S78" i="41"/>
  <c r="T78" i="41"/>
  <c r="U78" i="41"/>
  <c r="H79" i="41"/>
  <c r="I79" i="41"/>
  <c r="J79" i="41"/>
  <c r="K79" i="41"/>
  <c r="L79" i="41"/>
  <c r="M79" i="41"/>
  <c r="N79" i="41"/>
  <c r="O79" i="41"/>
  <c r="P79" i="41"/>
  <c r="Q79" i="41"/>
  <c r="R79" i="41"/>
  <c r="S79" i="41"/>
  <c r="T79" i="41"/>
  <c r="U79" i="41"/>
  <c r="H80" i="41"/>
  <c r="I80" i="41"/>
  <c r="J80" i="41"/>
  <c r="K80" i="41"/>
  <c r="L80" i="41"/>
  <c r="M80" i="41"/>
  <c r="N80" i="41"/>
  <c r="O80" i="41"/>
  <c r="P80" i="41"/>
  <c r="Q80" i="41"/>
  <c r="R80" i="41"/>
  <c r="S80" i="41"/>
  <c r="T80" i="41"/>
  <c r="U80" i="41"/>
  <c r="H81" i="41"/>
  <c r="I81" i="41"/>
  <c r="J81" i="41"/>
  <c r="K81" i="41"/>
  <c r="L81" i="41"/>
  <c r="M81" i="41"/>
  <c r="N81" i="41"/>
  <c r="O81" i="41"/>
  <c r="P81" i="41"/>
  <c r="Q81" i="41"/>
  <c r="R81" i="41"/>
  <c r="S81" i="41"/>
  <c r="T81" i="41"/>
  <c r="U81" i="41"/>
  <c r="H83" i="41"/>
  <c r="I83" i="41"/>
  <c r="J83" i="41"/>
  <c r="K83" i="41"/>
  <c r="L83" i="41"/>
  <c r="M83" i="41"/>
  <c r="N83" i="41"/>
  <c r="O83" i="41"/>
  <c r="P83" i="41"/>
  <c r="Q83" i="41"/>
  <c r="R83" i="41"/>
  <c r="S83" i="41"/>
  <c r="T83" i="41"/>
  <c r="U83" i="41"/>
  <c r="H84" i="41"/>
  <c r="I84" i="41"/>
  <c r="J84" i="41"/>
  <c r="K84" i="41"/>
  <c r="L84" i="41"/>
  <c r="M84" i="41"/>
  <c r="N84" i="41"/>
  <c r="O84" i="41"/>
  <c r="P84" i="41"/>
  <c r="Q84" i="41"/>
  <c r="R84" i="41"/>
  <c r="S84" i="41"/>
  <c r="T84" i="41"/>
  <c r="U84" i="41"/>
  <c r="H85" i="41"/>
  <c r="I85" i="41"/>
  <c r="J85" i="41"/>
  <c r="K85" i="41"/>
  <c r="L85" i="41"/>
  <c r="M85" i="41"/>
  <c r="N85" i="41"/>
  <c r="O85" i="41"/>
  <c r="P85" i="41"/>
  <c r="Q85" i="41"/>
  <c r="R85" i="41"/>
  <c r="S85" i="41"/>
  <c r="T85" i="41"/>
  <c r="U85" i="41"/>
  <c r="H86" i="41"/>
  <c r="I86" i="41"/>
  <c r="J86" i="41"/>
  <c r="K86" i="41"/>
  <c r="L86" i="41"/>
  <c r="M86" i="41"/>
  <c r="N86" i="41"/>
  <c r="O86" i="41"/>
  <c r="P86" i="41"/>
  <c r="Q86" i="41"/>
  <c r="R86" i="41"/>
  <c r="S86" i="41"/>
  <c r="T86" i="41"/>
  <c r="U86" i="41"/>
  <c r="H87" i="41"/>
  <c r="I87" i="41"/>
  <c r="J87" i="41"/>
  <c r="K87" i="41"/>
  <c r="L87" i="41"/>
  <c r="M87" i="41"/>
  <c r="N87" i="41"/>
  <c r="O87" i="41"/>
  <c r="P87" i="41"/>
  <c r="Q87" i="41"/>
  <c r="R87" i="41"/>
  <c r="S87" i="41"/>
  <c r="T87" i="41"/>
  <c r="U87" i="41"/>
  <c r="H88" i="41"/>
  <c r="I88" i="41"/>
  <c r="J88" i="41"/>
  <c r="K88" i="41"/>
  <c r="L88" i="41"/>
  <c r="M88" i="41"/>
  <c r="N88" i="41"/>
  <c r="O88" i="41"/>
  <c r="P88" i="41"/>
  <c r="Q88" i="41"/>
  <c r="R88" i="41"/>
  <c r="S88" i="41"/>
  <c r="T88" i="41"/>
  <c r="U88" i="41"/>
  <c r="H89" i="41"/>
  <c r="I89" i="41"/>
  <c r="J89" i="41"/>
  <c r="K89" i="41"/>
  <c r="L89" i="41"/>
  <c r="M89" i="41"/>
  <c r="N89" i="41"/>
  <c r="O89" i="41"/>
  <c r="P89" i="41"/>
  <c r="Q89" i="41"/>
  <c r="R89" i="41"/>
  <c r="S89" i="41"/>
  <c r="T89" i="41"/>
  <c r="U89" i="41"/>
  <c r="H90" i="41"/>
  <c r="I90" i="41"/>
  <c r="J90" i="41"/>
  <c r="K90" i="41"/>
  <c r="L90" i="41"/>
  <c r="M90" i="41"/>
  <c r="N90" i="41"/>
  <c r="O90" i="41"/>
  <c r="P90" i="41"/>
  <c r="Q90" i="41"/>
  <c r="R90" i="41"/>
  <c r="S90" i="41"/>
  <c r="T90" i="41"/>
  <c r="U90" i="41"/>
  <c r="H91" i="41"/>
  <c r="I91" i="41"/>
  <c r="J91" i="41"/>
  <c r="K91" i="41"/>
  <c r="L91" i="41"/>
  <c r="M91" i="41"/>
  <c r="N91" i="41"/>
  <c r="O91" i="41"/>
  <c r="P91" i="41"/>
  <c r="Q91" i="41"/>
  <c r="R91" i="41"/>
  <c r="S91" i="41"/>
  <c r="T91" i="41"/>
  <c r="U91" i="41"/>
  <c r="H93" i="41"/>
  <c r="I93" i="41"/>
  <c r="J93" i="41"/>
  <c r="K93" i="41"/>
  <c r="L93" i="41"/>
  <c r="M93" i="41"/>
  <c r="N93" i="41"/>
  <c r="O93" i="41"/>
  <c r="P93" i="41"/>
  <c r="Q93" i="41"/>
  <c r="R93" i="41"/>
  <c r="S93" i="41"/>
  <c r="T93" i="41"/>
  <c r="U93" i="41"/>
  <c r="H94" i="41"/>
  <c r="I94" i="41"/>
  <c r="J94" i="41"/>
  <c r="K94" i="41"/>
  <c r="L94" i="41"/>
  <c r="M94" i="41"/>
  <c r="N94" i="41"/>
  <c r="O94" i="41"/>
  <c r="P94" i="41"/>
  <c r="Q94" i="41"/>
  <c r="R94" i="41"/>
  <c r="S94" i="41"/>
  <c r="T94" i="41"/>
  <c r="U94" i="41"/>
  <c r="H95" i="41"/>
  <c r="I95" i="41"/>
  <c r="J95" i="41"/>
  <c r="K95" i="41"/>
  <c r="L95" i="41"/>
  <c r="M95" i="41"/>
  <c r="N95" i="41"/>
  <c r="O95" i="41"/>
  <c r="P95" i="41"/>
  <c r="Q95" i="41"/>
  <c r="R95" i="41"/>
  <c r="S95" i="41"/>
  <c r="T95" i="41"/>
  <c r="U95" i="41"/>
  <c r="H96" i="41"/>
  <c r="I96" i="41"/>
  <c r="J96" i="41"/>
  <c r="K96" i="41"/>
  <c r="L96" i="41"/>
  <c r="M96" i="41"/>
  <c r="N96" i="41"/>
  <c r="O96" i="41"/>
  <c r="P96" i="41"/>
  <c r="Q96" i="41"/>
  <c r="R96" i="41"/>
  <c r="S96" i="41"/>
  <c r="T96" i="41"/>
  <c r="U96" i="41"/>
  <c r="H97" i="41"/>
  <c r="I97" i="41"/>
  <c r="J97" i="41"/>
  <c r="K97" i="41"/>
  <c r="L97" i="41"/>
  <c r="M97" i="41"/>
  <c r="N97" i="41"/>
  <c r="O97" i="41"/>
  <c r="P97" i="41"/>
  <c r="Q97" i="41"/>
  <c r="R97" i="41"/>
  <c r="S97" i="41"/>
  <c r="T97" i="41"/>
  <c r="U97" i="41"/>
  <c r="H98" i="41"/>
  <c r="I98" i="41"/>
  <c r="J98" i="41"/>
  <c r="K98" i="41"/>
  <c r="L98" i="41"/>
  <c r="M98" i="41"/>
  <c r="N98" i="41"/>
  <c r="O98" i="41"/>
  <c r="P98" i="41"/>
  <c r="Q98" i="41"/>
  <c r="R98" i="41"/>
  <c r="S98" i="41"/>
  <c r="T98" i="41"/>
  <c r="U98" i="41"/>
  <c r="H99" i="41"/>
  <c r="I99" i="41"/>
  <c r="J99" i="41"/>
  <c r="K99" i="41"/>
  <c r="L99" i="41"/>
  <c r="M99" i="41"/>
  <c r="N99" i="41"/>
  <c r="O99" i="41"/>
  <c r="P99" i="41"/>
  <c r="Q99" i="41"/>
  <c r="R99" i="41"/>
  <c r="S99" i="41"/>
  <c r="T99" i="41"/>
  <c r="U99" i="41"/>
  <c r="H100" i="41"/>
  <c r="I100" i="41"/>
  <c r="J100" i="41"/>
  <c r="K100" i="41"/>
  <c r="L100" i="41"/>
  <c r="M100" i="41"/>
  <c r="N100" i="41"/>
  <c r="O100" i="41"/>
  <c r="P100" i="41"/>
  <c r="Q100" i="41"/>
  <c r="R100" i="41"/>
  <c r="S100" i="41"/>
  <c r="T100" i="41"/>
  <c r="U100" i="41"/>
  <c r="H101" i="41"/>
  <c r="I101" i="41"/>
  <c r="J101" i="41"/>
  <c r="K101" i="41"/>
  <c r="L101" i="41"/>
  <c r="M101" i="41"/>
  <c r="N101" i="41"/>
  <c r="O101" i="41"/>
  <c r="P101" i="41"/>
  <c r="Q101" i="41"/>
  <c r="R101" i="41"/>
  <c r="S101" i="41"/>
  <c r="T101" i="41"/>
  <c r="U101" i="41"/>
  <c r="H102" i="41"/>
  <c r="I102" i="41"/>
  <c r="J102" i="41"/>
  <c r="K102" i="41"/>
  <c r="L102" i="41"/>
  <c r="M102" i="41"/>
  <c r="N102" i="41"/>
  <c r="O102" i="41"/>
  <c r="P102" i="41"/>
  <c r="Q102" i="41"/>
  <c r="R102" i="41"/>
  <c r="S102" i="41"/>
  <c r="T102" i="41"/>
  <c r="U102" i="41"/>
  <c r="H103" i="41"/>
  <c r="I103" i="41"/>
  <c r="J103" i="41"/>
  <c r="K103" i="41"/>
  <c r="L103" i="41"/>
  <c r="M103" i="41"/>
  <c r="N103" i="41"/>
  <c r="O103" i="41"/>
  <c r="P103" i="41"/>
  <c r="Q103" i="41"/>
  <c r="R103" i="41"/>
  <c r="S103" i="41"/>
  <c r="T103" i="41"/>
  <c r="U103" i="41"/>
  <c r="H104" i="41"/>
  <c r="I104" i="41"/>
  <c r="J104" i="41"/>
  <c r="K104" i="41"/>
  <c r="L104" i="41"/>
  <c r="M104" i="41"/>
  <c r="N104" i="41"/>
  <c r="O104" i="41"/>
  <c r="P104" i="41"/>
  <c r="Q104" i="41"/>
  <c r="R104" i="41"/>
  <c r="S104" i="41"/>
  <c r="T104" i="41"/>
  <c r="U104" i="41"/>
  <c r="H105" i="41"/>
  <c r="I105" i="41"/>
  <c r="J105" i="41"/>
  <c r="K105" i="41"/>
  <c r="L105" i="41"/>
  <c r="M105" i="41"/>
  <c r="N105" i="41"/>
  <c r="O105" i="41"/>
  <c r="P105" i="41"/>
  <c r="Q105" i="41"/>
  <c r="R105" i="41"/>
  <c r="S105" i="41"/>
  <c r="T105" i="41"/>
  <c r="U105" i="41"/>
  <c r="H106" i="41"/>
  <c r="I106" i="41"/>
  <c r="J106" i="41"/>
  <c r="K106" i="41"/>
  <c r="L106" i="41"/>
  <c r="M106" i="41"/>
  <c r="N106" i="41"/>
  <c r="O106" i="41"/>
  <c r="P106" i="41"/>
  <c r="Q106" i="41"/>
  <c r="R106" i="41"/>
  <c r="S106" i="41"/>
  <c r="T106" i="41"/>
  <c r="U106" i="41"/>
  <c r="H107" i="41"/>
  <c r="I107" i="41"/>
  <c r="J107" i="41"/>
  <c r="K107" i="41"/>
  <c r="L107" i="41"/>
  <c r="M107" i="41"/>
  <c r="N107" i="41"/>
  <c r="O107" i="41"/>
  <c r="P107" i="41"/>
  <c r="Q107" i="41"/>
  <c r="R107" i="41"/>
  <c r="S107" i="41"/>
  <c r="T107" i="41"/>
  <c r="U107" i="41"/>
  <c r="H108" i="41"/>
  <c r="I108" i="41"/>
  <c r="J108" i="41"/>
  <c r="K108" i="41"/>
  <c r="L108" i="41"/>
  <c r="M108" i="41"/>
  <c r="N108" i="41"/>
  <c r="O108" i="41"/>
  <c r="P108" i="41"/>
  <c r="Q108" i="41"/>
  <c r="R108" i="41"/>
  <c r="S108" i="41"/>
  <c r="T108" i="41"/>
  <c r="U108" i="41"/>
  <c r="H109" i="41"/>
  <c r="I109" i="41"/>
  <c r="J109" i="41"/>
  <c r="K109" i="41"/>
  <c r="L109" i="41"/>
  <c r="M109" i="41"/>
  <c r="N109" i="41"/>
  <c r="O109" i="41"/>
  <c r="P109" i="41"/>
  <c r="Q109" i="41"/>
  <c r="R109" i="41"/>
  <c r="S109" i="41"/>
  <c r="T109" i="41"/>
  <c r="U109" i="41"/>
  <c r="H110" i="41"/>
  <c r="I110" i="41"/>
  <c r="J110" i="41"/>
  <c r="K110" i="41"/>
  <c r="L110" i="41"/>
  <c r="M110" i="41"/>
  <c r="N110" i="41"/>
  <c r="O110" i="41"/>
  <c r="P110" i="41"/>
  <c r="Q110" i="41"/>
  <c r="R110" i="41"/>
  <c r="S110" i="41"/>
  <c r="T110" i="41"/>
  <c r="U110" i="41"/>
  <c r="H111" i="41"/>
  <c r="I111" i="41"/>
  <c r="J111" i="41"/>
  <c r="K111" i="41"/>
  <c r="L111" i="41"/>
  <c r="M111" i="41"/>
  <c r="N111" i="41"/>
  <c r="O111" i="41"/>
  <c r="P111" i="41"/>
  <c r="Q111" i="41"/>
  <c r="R111" i="41"/>
  <c r="S111" i="41"/>
  <c r="T111" i="41"/>
  <c r="U111" i="41"/>
  <c r="H112" i="41"/>
  <c r="I112" i="41"/>
  <c r="J112" i="41"/>
  <c r="K112" i="41"/>
  <c r="L112" i="41"/>
  <c r="M112" i="41"/>
  <c r="N112" i="41"/>
  <c r="O112" i="41"/>
  <c r="P112" i="41"/>
  <c r="Q112" i="41"/>
  <c r="R112" i="41"/>
  <c r="S112" i="41"/>
  <c r="T112" i="41"/>
  <c r="U112" i="41"/>
  <c r="H113" i="41"/>
  <c r="I113" i="41"/>
  <c r="J113" i="41"/>
  <c r="K113" i="41"/>
  <c r="L113" i="41"/>
  <c r="M113" i="41"/>
  <c r="N113" i="41"/>
  <c r="O113" i="41"/>
  <c r="P113" i="41"/>
  <c r="Q113" i="41"/>
  <c r="R113" i="41"/>
  <c r="S113" i="41"/>
  <c r="T113" i="41"/>
  <c r="U113" i="41"/>
  <c r="H114" i="41"/>
  <c r="I114" i="41"/>
  <c r="J114" i="41"/>
  <c r="K114" i="41"/>
  <c r="L114" i="41"/>
  <c r="M114" i="41"/>
  <c r="N114" i="41"/>
  <c r="O114" i="41"/>
  <c r="P114" i="41"/>
  <c r="Q114" i="41"/>
  <c r="R114" i="41"/>
  <c r="S114" i="41"/>
  <c r="T114" i="41"/>
  <c r="U114" i="41"/>
  <c r="H116" i="41"/>
  <c r="I116" i="41"/>
  <c r="J116" i="41"/>
  <c r="K116" i="41"/>
  <c r="L116" i="41"/>
  <c r="M116" i="41"/>
  <c r="N116" i="41"/>
  <c r="O116" i="41"/>
  <c r="P116" i="41"/>
  <c r="Q116" i="41"/>
  <c r="R116" i="41"/>
  <c r="S116" i="41"/>
  <c r="T116" i="41"/>
  <c r="U116" i="41"/>
  <c r="H117" i="41"/>
  <c r="I117" i="41"/>
  <c r="J117" i="41"/>
  <c r="K117" i="41"/>
  <c r="L117" i="41"/>
  <c r="M117" i="41"/>
  <c r="N117" i="41"/>
  <c r="O117" i="41"/>
  <c r="P117" i="41"/>
  <c r="Q117" i="41"/>
  <c r="R117" i="41"/>
  <c r="S117" i="41"/>
  <c r="T117" i="41"/>
  <c r="U117" i="41"/>
  <c r="H118" i="41"/>
  <c r="I118" i="41"/>
  <c r="J118" i="41"/>
  <c r="K118" i="41"/>
  <c r="L118" i="41"/>
  <c r="M118" i="41"/>
  <c r="N118" i="41"/>
  <c r="O118" i="41"/>
  <c r="P118" i="41"/>
  <c r="Q118" i="41"/>
  <c r="R118" i="41"/>
  <c r="S118" i="41"/>
  <c r="T118" i="41"/>
  <c r="U118" i="41"/>
  <c r="H119" i="41"/>
  <c r="I119" i="41"/>
  <c r="J119" i="41"/>
  <c r="K119" i="41"/>
  <c r="L119" i="41"/>
  <c r="M119" i="41"/>
  <c r="N119" i="41"/>
  <c r="O119" i="41"/>
  <c r="P119" i="41"/>
  <c r="Q119" i="41"/>
  <c r="R119" i="41"/>
  <c r="S119" i="41"/>
  <c r="T119" i="41"/>
  <c r="U119" i="41"/>
  <c r="H120" i="41"/>
  <c r="I120" i="41"/>
  <c r="J120" i="41"/>
  <c r="K120" i="41"/>
  <c r="L120" i="41"/>
  <c r="M120" i="41"/>
  <c r="N120" i="41"/>
  <c r="O120" i="41"/>
  <c r="P120" i="41"/>
  <c r="Q120" i="41"/>
  <c r="R120" i="41"/>
  <c r="S120" i="41"/>
  <c r="T120" i="41"/>
  <c r="U120" i="41"/>
  <c r="H122" i="41"/>
  <c r="I122" i="41"/>
  <c r="J122" i="41"/>
  <c r="K122" i="41"/>
  <c r="L122" i="41"/>
  <c r="M122" i="41"/>
  <c r="N122" i="41"/>
  <c r="O122" i="41"/>
  <c r="P122" i="41"/>
  <c r="Q122" i="41"/>
  <c r="R122" i="41"/>
  <c r="S122" i="41"/>
  <c r="T122" i="41"/>
  <c r="U122" i="41"/>
  <c r="H192" i="41"/>
  <c r="I192" i="41"/>
  <c r="J192" i="41"/>
  <c r="K192" i="41"/>
  <c r="L192" i="41"/>
  <c r="M192" i="41"/>
  <c r="N192" i="41"/>
  <c r="O192" i="41"/>
  <c r="P192" i="41"/>
  <c r="Q192" i="41"/>
  <c r="R192" i="41"/>
  <c r="S192" i="41"/>
  <c r="T192" i="41"/>
  <c r="U192" i="41"/>
  <c r="H193" i="41"/>
  <c r="I193" i="41"/>
  <c r="J193" i="41"/>
  <c r="K193" i="41"/>
  <c r="L193" i="41"/>
  <c r="M193" i="41"/>
  <c r="N193" i="41"/>
  <c r="O193" i="41"/>
  <c r="P193" i="41"/>
  <c r="Q193" i="41"/>
  <c r="R193" i="41"/>
  <c r="S193" i="41"/>
  <c r="T193" i="41"/>
  <c r="U193" i="41"/>
  <c r="H194" i="41"/>
  <c r="I194" i="41"/>
  <c r="J194" i="41"/>
  <c r="K194" i="41"/>
  <c r="L194" i="41"/>
  <c r="M194" i="41"/>
  <c r="N194" i="41"/>
  <c r="O194" i="41"/>
  <c r="P194" i="41"/>
  <c r="Q194" i="41"/>
  <c r="R194" i="41"/>
  <c r="S194" i="41"/>
  <c r="T194" i="41"/>
  <c r="U194" i="41"/>
  <c r="H195" i="41"/>
  <c r="I195" i="41"/>
  <c r="J195" i="41"/>
  <c r="K195" i="41"/>
  <c r="L195" i="41"/>
  <c r="M195" i="41"/>
  <c r="N195" i="41"/>
  <c r="O195" i="41"/>
  <c r="P195" i="41"/>
  <c r="Q195" i="41"/>
  <c r="R195" i="41"/>
  <c r="S195" i="41"/>
  <c r="T195" i="41"/>
  <c r="U195" i="41"/>
  <c r="H197" i="41"/>
  <c r="I197" i="41"/>
  <c r="J197" i="41"/>
  <c r="K197" i="41"/>
  <c r="L197" i="41"/>
  <c r="M197" i="41"/>
  <c r="N197" i="41"/>
  <c r="O197" i="41"/>
  <c r="P197" i="41"/>
  <c r="Q197" i="41"/>
  <c r="R197" i="41"/>
  <c r="S197" i="41"/>
  <c r="T197" i="41"/>
  <c r="U197" i="41"/>
  <c r="H198" i="41"/>
  <c r="I198" i="41"/>
  <c r="J198" i="41"/>
  <c r="K198" i="41"/>
  <c r="L198" i="41"/>
  <c r="M198" i="41"/>
  <c r="N198" i="41"/>
  <c r="O198" i="41"/>
  <c r="P198" i="41"/>
  <c r="Q198" i="41"/>
  <c r="R198" i="41"/>
  <c r="S198" i="41"/>
  <c r="T198" i="41"/>
  <c r="U198" i="41"/>
  <c r="H199" i="41"/>
  <c r="I199" i="41"/>
  <c r="J199" i="41"/>
  <c r="K199" i="41"/>
  <c r="L199" i="41"/>
  <c r="M199" i="41"/>
  <c r="N199" i="41"/>
  <c r="O199" i="41"/>
  <c r="P199" i="41"/>
  <c r="Q199" i="41"/>
  <c r="R199" i="41"/>
  <c r="S199" i="41"/>
  <c r="T199" i="41"/>
  <c r="U199" i="41"/>
  <c r="H200" i="41"/>
  <c r="I200" i="41"/>
  <c r="J200" i="41"/>
  <c r="K200" i="41"/>
  <c r="L200" i="41"/>
  <c r="M200" i="41"/>
  <c r="N200" i="41"/>
  <c r="O200" i="41"/>
  <c r="P200" i="41"/>
  <c r="Q200" i="41"/>
  <c r="R200" i="41"/>
  <c r="S200" i="41"/>
  <c r="T200" i="41"/>
  <c r="U200" i="41"/>
  <c r="H201" i="41"/>
  <c r="I201" i="41"/>
  <c r="J201" i="41"/>
  <c r="K201" i="41"/>
  <c r="L201" i="41"/>
  <c r="M201" i="41"/>
  <c r="N201" i="41"/>
  <c r="O201" i="41"/>
  <c r="P201" i="41"/>
  <c r="Q201" i="41"/>
  <c r="R201" i="41"/>
  <c r="S201" i="41"/>
  <c r="T201" i="41"/>
  <c r="U201" i="41"/>
  <c r="H202" i="41"/>
  <c r="I202" i="41"/>
  <c r="J202" i="41"/>
  <c r="K202" i="41"/>
  <c r="L202" i="41"/>
  <c r="M202" i="41"/>
  <c r="N202" i="41"/>
  <c r="O202" i="41"/>
  <c r="P202" i="41"/>
  <c r="Q202" i="41"/>
  <c r="R202" i="41"/>
  <c r="S202" i="41"/>
  <c r="T202" i="41"/>
  <c r="U202" i="41"/>
  <c r="H203" i="41"/>
  <c r="I203" i="41"/>
  <c r="J203" i="41"/>
  <c r="K203" i="41"/>
  <c r="L203" i="41"/>
  <c r="M203" i="41"/>
  <c r="N203" i="41"/>
  <c r="O203" i="41"/>
  <c r="P203" i="41"/>
  <c r="Q203" i="41"/>
  <c r="R203" i="41"/>
  <c r="S203" i="41"/>
  <c r="T203" i="41"/>
  <c r="U203" i="41"/>
  <c r="H204" i="41"/>
  <c r="I204" i="41"/>
  <c r="J204" i="41"/>
  <c r="K204" i="41"/>
  <c r="L204" i="41"/>
  <c r="M204" i="41"/>
  <c r="N204" i="41"/>
  <c r="O204" i="41"/>
  <c r="P204" i="41"/>
  <c r="Q204" i="41"/>
  <c r="R204" i="41"/>
  <c r="S204" i="41"/>
  <c r="T204" i="41"/>
  <c r="U204" i="41"/>
  <c r="H205" i="41"/>
  <c r="I205" i="41"/>
  <c r="J205" i="41"/>
  <c r="K205" i="41"/>
  <c r="L205" i="41"/>
  <c r="M205" i="41"/>
  <c r="N205" i="41"/>
  <c r="O205" i="41"/>
  <c r="P205" i="41"/>
  <c r="Q205" i="41"/>
  <c r="R205" i="41"/>
  <c r="S205" i="41"/>
  <c r="T205" i="41"/>
  <c r="U205" i="41"/>
  <c r="H206" i="41"/>
  <c r="I206" i="41"/>
  <c r="J206" i="41"/>
  <c r="K206" i="41"/>
  <c r="L206" i="41"/>
  <c r="M206" i="41"/>
  <c r="N206" i="41"/>
  <c r="O206" i="41"/>
  <c r="P206" i="41"/>
  <c r="Q206" i="41"/>
  <c r="R206" i="41"/>
  <c r="S206" i="41"/>
  <c r="T206" i="41"/>
  <c r="U206" i="41"/>
  <c r="H207" i="41"/>
  <c r="I207" i="41"/>
  <c r="J207" i="41"/>
  <c r="K207" i="41"/>
  <c r="L207" i="41"/>
  <c r="M207" i="41"/>
  <c r="N207" i="41"/>
  <c r="O207" i="41"/>
  <c r="P207" i="41"/>
  <c r="Q207" i="41"/>
  <c r="R207" i="41"/>
  <c r="S207" i="41"/>
  <c r="T207" i="41"/>
  <c r="U207" i="41"/>
  <c r="H208" i="41"/>
  <c r="I208" i="41"/>
  <c r="J208" i="41"/>
  <c r="K208" i="41"/>
  <c r="L208" i="41"/>
  <c r="M208" i="41"/>
  <c r="N208" i="41"/>
  <c r="O208" i="41"/>
  <c r="P208" i="41"/>
  <c r="Q208" i="41"/>
  <c r="R208" i="41"/>
  <c r="S208" i="41"/>
  <c r="T208" i="41"/>
  <c r="U208" i="41"/>
  <c r="H209" i="41"/>
  <c r="I209" i="41"/>
  <c r="J209" i="41"/>
  <c r="K209" i="41"/>
  <c r="L209" i="41"/>
  <c r="M209" i="41"/>
  <c r="N209" i="41"/>
  <c r="O209" i="41"/>
  <c r="P209" i="41"/>
  <c r="Q209" i="41"/>
  <c r="R209" i="41"/>
  <c r="S209" i="41"/>
  <c r="T209" i="41"/>
  <c r="U209" i="41"/>
  <c r="H210" i="41"/>
  <c r="I210" i="41"/>
  <c r="J210" i="41"/>
  <c r="K210" i="41"/>
  <c r="L210" i="41"/>
  <c r="M210" i="41"/>
  <c r="N210" i="41"/>
  <c r="O210" i="41"/>
  <c r="P210" i="41"/>
  <c r="Q210" i="41"/>
  <c r="R210" i="41"/>
  <c r="S210" i="41"/>
  <c r="T210" i="41"/>
  <c r="U210" i="41"/>
  <c r="H211" i="41"/>
  <c r="I211" i="41"/>
  <c r="J211" i="41"/>
  <c r="K211" i="41"/>
  <c r="L211" i="41"/>
  <c r="M211" i="41"/>
  <c r="N211" i="41"/>
  <c r="O211" i="41"/>
  <c r="P211" i="41"/>
  <c r="Q211" i="41"/>
  <c r="R211" i="41"/>
  <c r="S211" i="41"/>
  <c r="T211" i="41"/>
  <c r="U211" i="41"/>
  <c r="H212" i="41"/>
  <c r="I212" i="41"/>
  <c r="J212" i="41"/>
  <c r="K212" i="41"/>
  <c r="L212" i="41"/>
  <c r="M212" i="41"/>
  <c r="N212" i="41"/>
  <c r="O212" i="41"/>
  <c r="P212" i="41"/>
  <c r="Q212" i="41"/>
  <c r="R212" i="41"/>
  <c r="S212" i="41"/>
  <c r="T212" i="41"/>
  <c r="U212" i="41"/>
  <c r="H213" i="41"/>
  <c r="I213" i="41"/>
  <c r="J213" i="41"/>
  <c r="K213" i="41"/>
  <c r="L213" i="41"/>
  <c r="M213" i="41"/>
  <c r="N213" i="41"/>
  <c r="O213" i="41"/>
  <c r="P213" i="41"/>
  <c r="Q213" i="41"/>
  <c r="R213" i="41"/>
  <c r="S213" i="41"/>
  <c r="T213" i="41"/>
  <c r="U213" i="41"/>
  <c r="H214" i="41"/>
  <c r="I214" i="41"/>
  <c r="J214" i="41"/>
  <c r="K214" i="41"/>
  <c r="L214" i="41"/>
  <c r="M214" i="41"/>
  <c r="N214" i="41"/>
  <c r="O214" i="41"/>
  <c r="P214" i="41"/>
  <c r="Q214" i="41"/>
  <c r="R214" i="41"/>
  <c r="S214" i="41"/>
  <c r="T214" i="41"/>
  <c r="U214" i="41"/>
  <c r="H215" i="41"/>
  <c r="I215" i="41"/>
  <c r="J215" i="41"/>
  <c r="K215" i="41"/>
  <c r="L215" i="41"/>
  <c r="M215" i="41"/>
  <c r="N215" i="41"/>
  <c r="O215" i="41"/>
  <c r="P215" i="41"/>
  <c r="Q215" i="41"/>
  <c r="R215" i="41"/>
  <c r="S215" i="41"/>
  <c r="T215" i="41"/>
  <c r="U215" i="41"/>
  <c r="H225" i="41"/>
  <c r="I225" i="41"/>
  <c r="J225" i="41"/>
  <c r="K225" i="41"/>
  <c r="L225" i="41"/>
  <c r="M225" i="41"/>
  <c r="N225" i="41"/>
  <c r="O225" i="41"/>
  <c r="P225" i="41"/>
  <c r="Q225" i="41"/>
  <c r="R225" i="41"/>
  <c r="S225" i="41"/>
  <c r="T225" i="41"/>
  <c r="U225" i="41"/>
  <c r="H226" i="41"/>
  <c r="I226" i="41"/>
  <c r="J226" i="41"/>
  <c r="K226" i="41"/>
  <c r="L226" i="41"/>
  <c r="M226" i="41"/>
  <c r="N226" i="41"/>
  <c r="O226" i="41"/>
  <c r="P226" i="41"/>
  <c r="Q226" i="41"/>
  <c r="R226" i="41"/>
  <c r="S226" i="41"/>
  <c r="T226" i="41"/>
  <c r="U226" i="41"/>
  <c r="H217" i="41"/>
  <c r="I217" i="41"/>
  <c r="J217" i="41"/>
  <c r="K217" i="41"/>
  <c r="L217" i="41"/>
  <c r="M217" i="41"/>
  <c r="N217" i="41"/>
  <c r="O217" i="41"/>
  <c r="P217" i="41"/>
  <c r="Q217" i="41"/>
  <c r="R217" i="41"/>
  <c r="S217" i="41"/>
  <c r="T217" i="41"/>
  <c r="U217" i="41"/>
  <c r="H219" i="41"/>
  <c r="I219" i="41"/>
  <c r="J219" i="41"/>
  <c r="K219" i="41"/>
  <c r="L219" i="41"/>
  <c r="M219" i="41"/>
  <c r="N219" i="41"/>
  <c r="O219" i="41"/>
  <c r="P219" i="41"/>
  <c r="Q219" i="41"/>
  <c r="R219" i="41"/>
  <c r="S219" i="41"/>
  <c r="T219" i="41"/>
  <c r="U219" i="41"/>
  <c r="H221" i="41"/>
  <c r="I221" i="41"/>
  <c r="J221" i="41"/>
  <c r="K221" i="41"/>
  <c r="L221" i="41"/>
  <c r="M221" i="41"/>
  <c r="N221" i="41"/>
  <c r="O221" i="41"/>
  <c r="P221" i="41"/>
  <c r="Q221" i="41"/>
  <c r="R221" i="41"/>
  <c r="S221" i="41"/>
  <c r="T221" i="41"/>
  <c r="U221" i="41"/>
  <c r="H222" i="41"/>
  <c r="I222" i="41"/>
  <c r="J222" i="41"/>
  <c r="K222" i="41"/>
  <c r="L222" i="41"/>
  <c r="M222" i="41"/>
  <c r="N222" i="41"/>
  <c r="O222" i="41"/>
  <c r="P222" i="41"/>
  <c r="Q222" i="41"/>
  <c r="R222" i="41"/>
  <c r="S222" i="41"/>
  <c r="T222" i="41"/>
  <c r="U222" i="41"/>
  <c r="H223" i="41"/>
  <c r="I223" i="41"/>
  <c r="J223" i="41"/>
  <c r="K223" i="41"/>
  <c r="L223" i="41"/>
  <c r="M223" i="41"/>
  <c r="N223" i="41"/>
  <c r="O223" i="41"/>
  <c r="P223" i="41"/>
  <c r="Q223" i="41"/>
  <c r="R223" i="41"/>
  <c r="S223" i="41"/>
  <c r="T223" i="41"/>
  <c r="U223" i="41"/>
  <c r="H224" i="41"/>
  <c r="I224" i="41"/>
  <c r="J224" i="41"/>
  <c r="K224" i="41"/>
  <c r="L224" i="41"/>
  <c r="M224" i="41"/>
  <c r="N224" i="41"/>
  <c r="O224" i="41"/>
  <c r="P224" i="41"/>
  <c r="Q224" i="41"/>
  <c r="R224" i="41"/>
  <c r="S224" i="41"/>
  <c r="T224" i="41"/>
  <c r="U224" i="41"/>
  <c r="H227" i="41"/>
  <c r="I227" i="41"/>
  <c r="J227" i="41"/>
  <c r="K227" i="41"/>
  <c r="L227" i="41"/>
  <c r="M227" i="41"/>
  <c r="N227" i="41"/>
  <c r="O227" i="41"/>
  <c r="P227" i="41"/>
  <c r="Q227" i="41"/>
  <c r="R227" i="41"/>
  <c r="S227" i="41"/>
  <c r="T227" i="41"/>
  <c r="U227" i="41"/>
  <c r="H228" i="41"/>
  <c r="I228" i="41"/>
  <c r="J228" i="41"/>
  <c r="K228" i="41"/>
  <c r="L228" i="41"/>
  <c r="M228" i="41"/>
  <c r="N228" i="41"/>
  <c r="O228" i="41"/>
  <c r="P228" i="41"/>
  <c r="Q228" i="41"/>
  <c r="R228" i="41"/>
  <c r="S228" i="41"/>
  <c r="T228" i="41"/>
  <c r="U228" i="41"/>
  <c r="H229" i="41"/>
  <c r="I229" i="41"/>
  <c r="J229" i="41"/>
  <c r="K229" i="41"/>
  <c r="L229" i="41"/>
  <c r="M229" i="41"/>
  <c r="N229" i="41"/>
  <c r="O229" i="41"/>
  <c r="P229" i="41"/>
  <c r="Q229" i="41"/>
  <c r="R229" i="41"/>
  <c r="S229" i="41"/>
  <c r="T229" i="41"/>
  <c r="U229" i="41"/>
  <c r="H234" i="41"/>
  <c r="I234" i="41"/>
  <c r="J234" i="41"/>
  <c r="K234" i="41"/>
  <c r="L234" i="41"/>
  <c r="M234" i="41"/>
  <c r="N234" i="41"/>
  <c r="O234" i="41"/>
  <c r="P234" i="41"/>
  <c r="Q234" i="41"/>
  <c r="R234" i="41"/>
  <c r="S234" i="41"/>
  <c r="T234" i="41"/>
  <c r="U234" i="41"/>
  <c r="H235" i="41"/>
  <c r="I235" i="41"/>
  <c r="J235" i="41"/>
  <c r="K235" i="41"/>
  <c r="L235" i="41"/>
  <c r="M235" i="41"/>
  <c r="N235" i="41"/>
  <c r="O235" i="41"/>
  <c r="P235" i="41"/>
  <c r="Q235" i="41"/>
  <c r="R235" i="41"/>
  <c r="S235" i="41"/>
  <c r="T235" i="41"/>
  <c r="U235" i="41"/>
  <c r="H236" i="41"/>
  <c r="I236" i="41"/>
  <c r="J236" i="41"/>
  <c r="K236" i="41"/>
  <c r="L236" i="41"/>
  <c r="M236" i="41"/>
  <c r="N236" i="41"/>
  <c r="O236" i="41"/>
  <c r="P236" i="41"/>
  <c r="Q236" i="41"/>
  <c r="R236" i="41"/>
  <c r="S236" i="41"/>
  <c r="T236" i="41"/>
  <c r="U236" i="41"/>
  <c r="H237" i="41"/>
  <c r="I237" i="41"/>
  <c r="J237" i="41"/>
  <c r="K237" i="41"/>
  <c r="L237" i="41"/>
  <c r="M237" i="41"/>
  <c r="N237" i="41"/>
  <c r="O237" i="41"/>
  <c r="P237" i="41"/>
  <c r="Q237" i="41"/>
  <c r="R237" i="41"/>
  <c r="S237" i="41"/>
  <c r="T237" i="41"/>
  <c r="U237" i="41"/>
  <c r="H238" i="41"/>
  <c r="I238" i="41"/>
  <c r="J238" i="41"/>
  <c r="K238" i="41"/>
  <c r="L238" i="41"/>
  <c r="M238" i="41"/>
  <c r="N238" i="41"/>
  <c r="O238" i="41"/>
  <c r="P238" i="41"/>
  <c r="Q238" i="41"/>
  <c r="R238" i="41"/>
  <c r="S238" i="41"/>
  <c r="T238" i="41"/>
  <c r="U238" i="41"/>
  <c r="H239" i="41"/>
  <c r="I239" i="41"/>
  <c r="J239" i="41"/>
  <c r="K239" i="41"/>
  <c r="L239" i="41"/>
  <c r="M239" i="41"/>
  <c r="N239" i="41"/>
  <c r="O239" i="41"/>
  <c r="P239" i="41"/>
  <c r="Q239" i="41"/>
  <c r="R239" i="41"/>
  <c r="S239" i="41"/>
  <c r="T239" i="41"/>
  <c r="U239" i="41"/>
  <c r="H241" i="41"/>
  <c r="I241" i="41"/>
  <c r="J241" i="41"/>
  <c r="K241" i="41"/>
  <c r="L241" i="41"/>
  <c r="M241" i="41"/>
  <c r="N241" i="41"/>
  <c r="O241" i="41"/>
  <c r="P241" i="41"/>
  <c r="Q241" i="41"/>
  <c r="R241" i="41"/>
  <c r="S241" i="41"/>
  <c r="T241" i="41"/>
  <c r="U241" i="41"/>
  <c r="H242" i="41"/>
  <c r="I242" i="41"/>
  <c r="J242" i="41"/>
  <c r="K242" i="41"/>
  <c r="L242" i="41"/>
  <c r="M242" i="41"/>
  <c r="N242" i="41"/>
  <c r="O242" i="41"/>
  <c r="P242" i="41"/>
  <c r="Q242" i="41"/>
  <c r="R242" i="41"/>
  <c r="S242" i="41"/>
  <c r="T242" i="41"/>
  <c r="U242" i="41"/>
  <c r="H245" i="41"/>
  <c r="I245" i="41"/>
  <c r="J245" i="41"/>
  <c r="K245" i="41"/>
  <c r="L245" i="41"/>
  <c r="M245" i="41"/>
  <c r="N245" i="41"/>
  <c r="O245" i="41"/>
  <c r="P245" i="41"/>
  <c r="Q245" i="41"/>
  <c r="R245" i="41"/>
  <c r="S245" i="41"/>
  <c r="T245" i="41"/>
  <c r="U245" i="41"/>
  <c r="H246" i="41"/>
  <c r="I246" i="41"/>
  <c r="J246" i="41"/>
  <c r="K246" i="41"/>
  <c r="L246" i="41"/>
  <c r="M246" i="41"/>
  <c r="N246" i="41"/>
  <c r="O246" i="41"/>
  <c r="P246" i="41"/>
  <c r="Q246" i="41"/>
  <c r="R246" i="41"/>
  <c r="S246" i="41"/>
  <c r="T246" i="41"/>
  <c r="U246" i="41"/>
  <c r="H248" i="41"/>
  <c r="I248" i="41"/>
  <c r="J248" i="41"/>
  <c r="K248" i="41"/>
  <c r="L248" i="41"/>
  <c r="M248" i="41"/>
  <c r="N248" i="41"/>
  <c r="O248" i="41"/>
  <c r="P248" i="41"/>
  <c r="Q248" i="41"/>
  <c r="R248" i="41"/>
  <c r="S248" i="41"/>
  <c r="T248" i="41"/>
  <c r="U248" i="41"/>
  <c r="H249" i="41"/>
  <c r="I249" i="41"/>
  <c r="J249" i="41"/>
  <c r="K249" i="41"/>
  <c r="L249" i="41"/>
  <c r="M249" i="41"/>
  <c r="N249" i="41"/>
  <c r="O249" i="41"/>
  <c r="P249" i="41"/>
  <c r="Q249" i="41"/>
  <c r="R249" i="41"/>
  <c r="S249" i="41"/>
  <c r="T249" i="41"/>
  <c r="U249" i="41"/>
  <c r="H252" i="41"/>
  <c r="I252" i="41"/>
  <c r="J252" i="41"/>
  <c r="K252" i="41"/>
  <c r="L252" i="41"/>
  <c r="M252" i="41"/>
  <c r="N252" i="41"/>
  <c r="O252" i="41"/>
  <c r="P252" i="41"/>
  <c r="Q252" i="41"/>
  <c r="R252" i="41"/>
  <c r="S252" i="41"/>
  <c r="T252" i="41"/>
  <c r="U252" i="41"/>
  <c r="H253" i="41"/>
  <c r="I253" i="41"/>
  <c r="J253" i="41"/>
  <c r="K253" i="41"/>
  <c r="L253" i="41"/>
  <c r="M253" i="41"/>
  <c r="N253" i="41"/>
  <c r="O253" i="41"/>
  <c r="P253" i="41"/>
  <c r="Q253" i="41"/>
  <c r="R253" i="41"/>
  <c r="S253" i="41"/>
  <c r="T253" i="41"/>
  <c r="U253" i="41"/>
  <c r="H254" i="41"/>
  <c r="I254" i="41"/>
  <c r="J254" i="41"/>
  <c r="K254" i="41"/>
  <c r="L254" i="41"/>
  <c r="M254" i="41"/>
  <c r="N254" i="41"/>
  <c r="O254" i="41"/>
  <c r="P254" i="41"/>
  <c r="Q254" i="41"/>
  <c r="R254" i="41"/>
  <c r="S254" i="41"/>
  <c r="T254" i="41"/>
  <c r="U254" i="41"/>
  <c r="H255" i="41"/>
  <c r="I255" i="41"/>
  <c r="J255" i="41"/>
  <c r="K255" i="41"/>
  <c r="L255" i="41"/>
  <c r="M255" i="41"/>
  <c r="N255" i="41"/>
  <c r="O255" i="41"/>
  <c r="P255" i="41"/>
  <c r="Q255" i="41"/>
  <c r="R255" i="41"/>
  <c r="S255" i="41"/>
  <c r="T255" i="41"/>
  <c r="U255" i="41"/>
  <c r="H256" i="41"/>
  <c r="I256" i="41"/>
  <c r="J256" i="41"/>
  <c r="K256" i="41"/>
  <c r="L256" i="41"/>
  <c r="M256" i="41"/>
  <c r="N256" i="41"/>
  <c r="O256" i="41"/>
  <c r="P256" i="41"/>
  <c r="Q256" i="41"/>
  <c r="R256" i="41"/>
  <c r="S256" i="41"/>
  <c r="T256" i="41"/>
  <c r="U256" i="41"/>
  <c r="H257" i="41"/>
  <c r="I257" i="41"/>
  <c r="J257" i="41"/>
  <c r="K257" i="41"/>
  <c r="L257" i="41"/>
  <c r="M257" i="41"/>
  <c r="N257" i="41"/>
  <c r="O257" i="41"/>
  <c r="P257" i="41"/>
  <c r="Q257" i="41"/>
  <c r="R257" i="41"/>
  <c r="S257" i="41"/>
  <c r="T257" i="41"/>
  <c r="U257" i="41"/>
  <c r="H258" i="41"/>
  <c r="I258" i="41"/>
  <c r="J258" i="41"/>
  <c r="K258" i="41"/>
  <c r="L258" i="41"/>
  <c r="M258" i="41"/>
  <c r="N258" i="41"/>
  <c r="O258" i="41"/>
  <c r="P258" i="41"/>
  <c r="Q258" i="41"/>
  <c r="R258" i="41"/>
  <c r="S258" i="41"/>
  <c r="T258" i="41"/>
  <c r="U258" i="41"/>
  <c r="H259" i="41"/>
  <c r="I259" i="41"/>
  <c r="J259" i="41"/>
  <c r="K259" i="41"/>
  <c r="L259" i="41"/>
  <c r="M259" i="41"/>
  <c r="N259" i="41"/>
  <c r="O259" i="41"/>
  <c r="P259" i="41"/>
  <c r="Q259" i="41"/>
  <c r="R259" i="41"/>
  <c r="S259" i="41"/>
  <c r="T259" i="41"/>
  <c r="U259" i="41"/>
  <c r="H260" i="41"/>
  <c r="I260" i="41"/>
  <c r="J260" i="41"/>
  <c r="K260" i="41"/>
  <c r="L260" i="41"/>
  <c r="M260" i="41"/>
  <c r="N260" i="41"/>
  <c r="O260" i="41"/>
  <c r="P260" i="41"/>
  <c r="Q260" i="41"/>
  <c r="R260" i="41"/>
  <c r="S260" i="41"/>
  <c r="T260" i="41"/>
  <c r="U260" i="41"/>
  <c r="H261" i="41"/>
  <c r="I261" i="41"/>
  <c r="J261" i="41"/>
  <c r="K261" i="41"/>
  <c r="L261" i="41"/>
  <c r="M261" i="41"/>
  <c r="N261" i="41"/>
  <c r="O261" i="41"/>
  <c r="P261" i="41"/>
  <c r="Q261" i="41"/>
  <c r="R261" i="41"/>
  <c r="S261" i="41"/>
  <c r="T261" i="41"/>
  <c r="U261" i="41"/>
  <c r="H262" i="41"/>
  <c r="I262" i="41"/>
  <c r="J262" i="41"/>
  <c r="K262" i="41"/>
  <c r="L262" i="41"/>
  <c r="M262" i="41"/>
  <c r="N262" i="41"/>
  <c r="O262" i="41"/>
  <c r="P262" i="41"/>
  <c r="Q262" i="41"/>
  <c r="R262" i="41"/>
  <c r="S262" i="41"/>
  <c r="T262" i="41"/>
  <c r="U262" i="41"/>
  <c r="H263" i="41"/>
  <c r="I263" i="41"/>
  <c r="J263" i="41"/>
  <c r="K263" i="41"/>
  <c r="L263" i="41"/>
  <c r="M263" i="41"/>
  <c r="N263" i="41"/>
  <c r="O263" i="41"/>
  <c r="P263" i="41"/>
  <c r="Q263" i="41"/>
  <c r="R263" i="41"/>
  <c r="S263" i="41"/>
  <c r="T263" i="41"/>
  <c r="U263" i="41"/>
  <c r="H264" i="41"/>
  <c r="I264" i="41"/>
  <c r="J264" i="41"/>
  <c r="K264" i="41"/>
  <c r="L264" i="41"/>
  <c r="M264" i="41"/>
  <c r="N264" i="41"/>
  <c r="O264" i="41"/>
  <c r="P264" i="41"/>
  <c r="Q264" i="41"/>
  <c r="R264" i="41"/>
  <c r="S264" i="41"/>
  <c r="T264" i="41"/>
  <c r="U264" i="41"/>
  <c r="H265" i="41"/>
  <c r="I265" i="41"/>
  <c r="J265" i="41"/>
  <c r="K265" i="41"/>
  <c r="L265" i="41"/>
  <c r="M265" i="41"/>
  <c r="N265" i="41"/>
  <c r="O265" i="41"/>
  <c r="P265" i="41"/>
  <c r="Q265" i="41"/>
  <c r="R265" i="41"/>
  <c r="S265" i="41"/>
  <c r="T265" i="41"/>
  <c r="U265" i="41"/>
  <c r="H266" i="41"/>
  <c r="I266" i="41"/>
  <c r="J266" i="41"/>
  <c r="K266" i="41"/>
  <c r="L266" i="41"/>
  <c r="M266" i="41"/>
  <c r="N266" i="41"/>
  <c r="O266" i="41"/>
  <c r="P266" i="41"/>
  <c r="Q266" i="41"/>
  <c r="R266" i="41"/>
  <c r="S266" i="41"/>
  <c r="T266" i="41"/>
  <c r="U266" i="41"/>
  <c r="H267" i="41"/>
  <c r="I267" i="41"/>
  <c r="J267" i="41"/>
  <c r="K267" i="41"/>
  <c r="L267" i="41"/>
  <c r="M267" i="41"/>
  <c r="N267" i="41"/>
  <c r="O267" i="41"/>
  <c r="P267" i="41"/>
  <c r="Q267" i="41"/>
  <c r="R267" i="41"/>
  <c r="S267" i="41"/>
  <c r="T267" i="41"/>
  <c r="U267" i="41"/>
  <c r="H268" i="41"/>
  <c r="I268" i="41"/>
  <c r="J268" i="41"/>
  <c r="K268" i="41"/>
  <c r="L268" i="41"/>
  <c r="M268" i="41"/>
  <c r="N268" i="41"/>
  <c r="O268" i="41"/>
  <c r="P268" i="41"/>
  <c r="Q268" i="41"/>
  <c r="R268" i="41"/>
  <c r="S268" i="41"/>
  <c r="T268" i="41"/>
  <c r="U268" i="41"/>
  <c r="H269" i="41"/>
  <c r="I269" i="41"/>
  <c r="J269" i="41"/>
  <c r="K269" i="41"/>
  <c r="L269" i="41"/>
  <c r="M269" i="41"/>
  <c r="N269" i="41"/>
  <c r="O269" i="41"/>
  <c r="P269" i="41"/>
  <c r="Q269" i="41"/>
  <c r="R269" i="41"/>
  <c r="S269" i="41"/>
  <c r="T269" i="41"/>
  <c r="U269" i="41"/>
  <c r="H270" i="41"/>
  <c r="I270" i="41"/>
  <c r="J270" i="41"/>
  <c r="K270" i="41"/>
  <c r="L270" i="41"/>
  <c r="M270" i="41"/>
  <c r="N270" i="41"/>
  <c r="O270" i="41"/>
  <c r="P270" i="41"/>
  <c r="Q270" i="41"/>
  <c r="R270" i="41"/>
  <c r="S270" i="41"/>
  <c r="T270" i="41"/>
  <c r="U270" i="41"/>
  <c r="H271" i="41"/>
  <c r="I271" i="41"/>
  <c r="J271" i="41"/>
  <c r="K271" i="41"/>
  <c r="L271" i="41"/>
  <c r="M271" i="41"/>
  <c r="N271" i="41"/>
  <c r="O271" i="41"/>
  <c r="P271" i="41"/>
  <c r="Q271" i="41"/>
  <c r="R271" i="41"/>
  <c r="S271" i="41"/>
  <c r="T271" i="41"/>
  <c r="U271" i="41"/>
  <c r="H272" i="41"/>
  <c r="I272" i="41"/>
  <c r="J272" i="41"/>
  <c r="K272" i="41"/>
  <c r="L272" i="41"/>
  <c r="M272" i="41"/>
  <c r="N272" i="41"/>
  <c r="O272" i="41"/>
  <c r="P272" i="41"/>
  <c r="Q272" i="41"/>
  <c r="R272" i="41"/>
  <c r="S272" i="41"/>
  <c r="T272" i="41"/>
  <c r="U272" i="41"/>
  <c r="H274" i="41"/>
  <c r="I274" i="41"/>
  <c r="J274" i="41"/>
  <c r="K274" i="41"/>
  <c r="L274" i="41"/>
  <c r="M274" i="41"/>
  <c r="N274" i="41"/>
  <c r="O274" i="41"/>
  <c r="P274" i="41"/>
  <c r="Q274" i="41"/>
  <c r="R274" i="41"/>
  <c r="S274" i="41"/>
  <c r="T274" i="41"/>
  <c r="U274" i="41"/>
  <c r="H275" i="41"/>
  <c r="I275" i="41"/>
  <c r="J275" i="41"/>
  <c r="K275" i="41"/>
  <c r="L275" i="41"/>
  <c r="M275" i="41"/>
  <c r="N275" i="41"/>
  <c r="O275" i="41"/>
  <c r="P275" i="41"/>
  <c r="Q275" i="41"/>
  <c r="R275" i="41"/>
  <c r="S275" i="41"/>
  <c r="T275" i="41"/>
  <c r="U275" i="41"/>
  <c r="H276" i="41"/>
  <c r="I276" i="41"/>
  <c r="J276" i="41"/>
  <c r="K276" i="41"/>
  <c r="L276" i="41"/>
  <c r="M276" i="41"/>
  <c r="N276" i="41"/>
  <c r="O276" i="41"/>
  <c r="P276" i="41"/>
  <c r="Q276" i="41"/>
  <c r="R276" i="41"/>
  <c r="S276" i="41"/>
  <c r="T276" i="41"/>
  <c r="U276" i="41"/>
  <c r="H277" i="41"/>
  <c r="I277" i="41"/>
  <c r="J277" i="41"/>
  <c r="K277" i="41"/>
  <c r="L277" i="41"/>
  <c r="M277" i="41"/>
  <c r="N277" i="41"/>
  <c r="O277" i="41"/>
  <c r="P277" i="41"/>
  <c r="Q277" i="41"/>
  <c r="R277" i="41"/>
  <c r="S277" i="41"/>
  <c r="T277" i="41"/>
  <c r="U277" i="41"/>
  <c r="H278" i="41"/>
  <c r="I278" i="41"/>
  <c r="J278" i="41"/>
  <c r="K278" i="41"/>
  <c r="L278" i="41"/>
  <c r="M278" i="41"/>
  <c r="N278" i="41"/>
  <c r="O278" i="41"/>
  <c r="P278" i="41"/>
  <c r="Q278" i="41"/>
  <c r="R278" i="41"/>
  <c r="S278" i="41"/>
  <c r="T278" i="41"/>
  <c r="U278" i="41"/>
  <c r="H279" i="41"/>
  <c r="I279" i="41"/>
  <c r="J279" i="41"/>
  <c r="K279" i="41"/>
  <c r="L279" i="41"/>
  <c r="M279" i="41"/>
  <c r="N279" i="41"/>
  <c r="O279" i="41"/>
  <c r="P279" i="41"/>
  <c r="Q279" i="41"/>
  <c r="R279" i="41"/>
  <c r="S279" i="41"/>
  <c r="T279" i="41"/>
  <c r="U279" i="41"/>
  <c r="H280" i="41"/>
  <c r="I280" i="41"/>
  <c r="J280" i="41"/>
  <c r="K280" i="41"/>
  <c r="L280" i="41"/>
  <c r="M280" i="41"/>
  <c r="N280" i="41"/>
  <c r="O280" i="41"/>
  <c r="P280" i="41"/>
  <c r="Q280" i="41"/>
  <c r="R280" i="41"/>
  <c r="S280" i="41"/>
  <c r="T280" i="41"/>
  <c r="U280" i="41"/>
  <c r="H281" i="41"/>
  <c r="I281" i="41"/>
  <c r="J281" i="41"/>
  <c r="K281" i="41"/>
  <c r="L281" i="41"/>
  <c r="M281" i="41"/>
  <c r="N281" i="41"/>
  <c r="O281" i="41"/>
  <c r="P281" i="41"/>
  <c r="Q281" i="41"/>
  <c r="R281" i="41"/>
  <c r="S281" i="41"/>
  <c r="T281" i="41"/>
  <c r="U281" i="41"/>
  <c r="H282" i="41"/>
  <c r="I282" i="41"/>
  <c r="J282" i="41"/>
  <c r="K282" i="41"/>
  <c r="L282" i="41"/>
  <c r="M282" i="41"/>
  <c r="N282" i="41"/>
  <c r="O282" i="41"/>
  <c r="P282" i="41"/>
  <c r="Q282" i="41"/>
  <c r="R282" i="41"/>
  <c r="S282" i="41"/>
  <c r="T282" i="41"/>
  <c r="U282" i="41"/>
  <c r="H283" i="41"/>
  <c r="I283" i="41"/>
  <c r="J283" i="41"/>
  <c r="K283" i="41"/>
  <c r="L283" i="41"/>
  <c r="M283" i="41"/>
  <c r="N283" i="41"/>
  <c r="O283" i="41"/>
  <c r="P283" i="41"/>
  <c r="Q283" i="41"/>
  <c r="R283" i="41"/>
  <c r="S283" i="41"/>
  <c r="T283" i="41"/>
  <c r="U283" i="41"/>
  <c r="H284" i="41"/>
  <c r="I284" i="41"/>
  <c r="J284" i="41"/>
  <c r="K284" i="41"/>
  <c r="L284" i="41"/>
  <c r="M284" i="41"/>
  <c r="N284" i="41"/>
  <c r="O284" i="41"/>
  <c r="P284" i="41"/>
  <c r="Q284" i="41"/>
  <c r="R284" i="41"/>
  <c r="S284" i="41"/>
  <c r="T284" i="41"/>
  <c r="U284" i="41"/>
  <c r="H285" i="41"/>
  <c r="I285" i="41"/>
  <c r="J285" i="41"/>
  <c r="K285" i="41"/>
  <c r="L285" i="41"/>
  <c r="M285" i="41"/>
  <c r="N285" i="41"/>
  <c r="O285" i="41"/>
  <c r="P285" i="41"/>
  <c r="Q285" i="41"/>
  <c r="R285" i="41"/>
  <c r="S285" i="41"/>
  <c r="T285" i="41"/>
  <c r="U285" i="41"/>
  <c r="H286" i="41"/>
  <c r="I286" i="41"/>
  <c r="J286" i="41"/>
  <c r="K286" i="41"/>
  <c r="L286" i="41"/>
  <c r="M286" i="41"/>
  <c r="N286" i="41"/>
  <c r="O286" i="41"/>
  <c r="P286" i="41"/>
  <c r="Q286" i="41"/>
  <c r="R286" i="41"/>
  <c r="S286" i="41"/>
  <c r="T286" i="41"/>
  <c r="U286" i="41"/>
  <c r="H287" i="41"/>
  <c r="I287" i="41"/>
  <c r="J287" i="41"/>
  <c r="K287" i="41"/>
  <c r="L287" i="41"/>
  <c r="M287" i="41"/>
  <c r="N287" i="41"/>
  <c r="O287" i="41"/>
  <c r="P287" i="41"/>
  <c r="Q287" i="41"/>
  <c r="R287" i="41"/>
  <c r="S287" i="41"/>
  <c r="T287" i="41"/>
  <c r="U287" i="41"/>
  <c r="H288" i="41"/>
  <c r="I288" i="41"/>
  <c r="J288" i="41"/>
  <c r="K288" i="41"/>
  <c r="L288" i="41"/>
  <c r="M288" i="41"/>
  <c r="N288" i="41"/>
  <c r="O288" i="41"/>
  <c r="P288" i="41"/>
  <c r="Q288" i="41"/>
  <c r="R288" i="41"/>
  <c r="S288" i="41"/>
  <c r="T288" i="41"/>
  <c r="U288" i="41"/>
  <c r="H289" i="41"/>
  <c r="I289" i="41"/>
  <c r="J289" i="41"/>
  <c r="K289" i="41"/>
  <c r="L289" i="41"/>
  <c r="M289" i="41"/>
  <c r="N289" i="41"/>
  <c r="O289" i="41"/>
  <c r="P289" i="41"/>
  <c r="Q289" i="41"/>
  <c r="R289" i="41"/>
  <c r="S289" i="41"/>
  <c r="T289" i="41"/>
  <c r="U289" i="41"/>
  <c r="H291" i="41"/>
  <c r="I291" i="41"/>
  <c r="J291" i="41"/>
  <c r="K291" i="41"/>
  <c r="L291" i="41"/>
  <c r="M291" i="41"/>
  <c r="N291" i="41"/>
  <c r="O291" i="41"/>
  <c r="P291" i="41"/>
  <c r="Q291" i="41"/>
  <c r="R291" i="41"/>
  <c r="S291" i="41"/>
  <c r="T291" i="41"/>
  <c r="U291" i="41"/>
  <c r="H295" i="41"/>
  <c r="I295" i="41"/>
  <c r="J295" i="41"/>
  <c r="K295" i="41"/>
  <c r="L295" i="41"/>
  <c r="M295" i="41"/>
  <c r="N295" i="41"/>
  <c r="O295" i="41"/>
  <c r="P295" i="41"/>
  <c r="Q295" i="41"/>
  <c r="R295" i="41"/>
  <c r="S295" i="41"/>
  <c r="T295" i="41"/>
  <c r="U295" i="41"/>
  <c r="H296" i="41"/>
  <c r="I296" i="41"/>
  <c r="J296" i="41"/>
  <c r="K296" i="41"/>
  <c r="L296" i="41"/>
  <c r="M296" i="41"/>
  <c r="N296" i="41"/>
  <c r="O296" i="41"/>
  <c r="P296" i="41"/>
  <c r="Q296" i="41"/>
  <c r="R296" i="41"/>
  <c r="S296" i="41"/>
  <c r="T296" i="41"/>
  <c r="U296" i="41"/>
  <c r="H297" i="41"/>
  <c r="I297" i="41"/>
  <c r="J297" i="41"/>
  <c r="K297" i="41"/>
  <c r="L297" i="41"/>
  <c r="M297" i="41"/>
  <c r="N297" i="41"/>
  <c r="O297" i="41"/>
  <c r="P297" i="41"/>
  <c r="Q297" i="41"/>
  <c r="R297" i="41"/>
  <c r="S297" i="41"/>
  <c r="T297" i="41"/>
  <c r="U297" i="41"/>
  <c r="H298" i="41"/>
  <c r="I298" i="41"/>
  <c r="J298" i="41"/>
  <c r="K298" i="41"/>
  <c r="L298" i="41"/>
  <c r="M298" i="41"/>
  <c r="N298" i="41"/>
  <c r="O298" i="41"/>
  <c r="P298" i="41"/>
  <c r="Q298" i="41"/>
  <c r="R298" i="41"/>
  <c r="S298" i="41"/>
  <c r="T298" i="41"/>
  <c r="U298" i="41"/>
  <c r="H299" i="41"/>
  <c r="I299" i="41"/>
  <c r="J299" i="41"/>
  <c r="K299" i="41"/>
  <c r="L299" i="41"/>
  <c r="M299" i="41"/>
  <c r="N299" i="41"/>
  <c r="O299" i="41"/>
  <c r="P299" i="41"/>
  <c r="Q299" i="41"/>
  <c r="R299" i="41"/>
  <c r="S299" i="41"/>
  <c r="T299" i="41"/>
  <c r="U299" i="41"/>
  <c r="H300" i="41"/>
  <c r="I300" i="41"/>
  <c r="J300" i="41"/>
  <c r="K300" i="41"/>
  <c r="L300" i="41"/>
  <c r="M300" i="41"/>
  <c r="N300" i="41"/>
  <c r="O300" i="41"/>
  <c r="P300" i="41"/>
  <c r="Q300" i="41"/>
  <c r="R300" i="41"/>
  <c r="S300" i="41"/>
  <c r="T300" i="41"/>
  <c r="U300" i="41"/>
  <c r="H301" i="41"/>
  <c r="I301" i="41"/>
  <c r="J301" i="41"/>
  <c r="K301" i="41"/>
  <c r="L301" i="41"/>
  <c r="M301" i="41"/>
  <c r="N301" i="41"/>
  <c r="O301" i="41"/>
  <c r="P301" i="41"/>
  <c r="Q301" i="41"/>
  <c r="R301" i="41"/>
  <c r="S301" i="41"/>
  <c r="T301" i="41"/>
  <c r="U301" i="41"/>
  <c r="H302" i="41"/>
  <c r="I302" i="41"/>
  <c r="J302" i="41"/>
  <c r="K302" i="41"/>
  <c r="L302" i="41"/>
  <c r="M302" i="41"/>
  <c r="N302" i="41"/>
  <c r="O302" i="41"/>
  <c r="P302" i="41"/>
  <c r="Q302" i="41"/>
  <c r="R302" i="41"/>
  <c r="S302" i="41"/>
  <c r="T302" i="41"/>
  <c r="U302" i="41"/>
  <c r="H303" i="41"/>
  <c r="I303" i="41"/>
  <c r="J303" i="41"/>
  <c r="K303" i="41"/>
  <c r="L303" i="41"/>
  <c r="M303" i="41"/>
  <c r="N303" i="41"/>
  <c r="O303" i="41"/>
  <c r="P303" i="41"/>
  <c r="Q303" i="41"/>
  <c r="R303" i="41"/>
  <c r="S303" i="41"/>
  <c r="T303" i="41"/>
  <c r="U303" i="41"/>
  <c r="H304" i="41"/>
  <c r="I304" i="41"/>
  <c r="J304" i="41"/>
  <c r="K304" i="41"/>
  <c r="L304" i="41"/>
  <c r="M304" i="41"/>
  <c r="N304" i="41"/>
  <c r="O304" i="41"/>
  <c r="P304" i="41"/>
  <c r="Q304" i="41"/>
  <c r="R304" i="41"/>
  <c r="S304" i="41"/>
  <c r="T304" i="41"/>
  <c r="U304" i="41"/>
  <c r="H305" i="41"/>
  <c r="I305" i="41"/>
  <c r="J305" i="41"/>
  <c r="K305" i="41"/>
  <c r="L305" i="41"/>
  <c r="M305" i="41"/>
  <c r="N305" i="41"/>
  <c r="O305" i="41"/>
  <c r="P305" i="41"/>
  <c r="Q305" i="41"/>
  <c r="R305" i="41"/>
  <c r="S305" i="41"/>
  <c r="T305" i="41"/>
  <c r="U305" i="41"/>
  <c r="H306" i="41"/>
  <c r="I306" i="41"/>
  <c r="J306" i="41"/>
  <c r="K306" i="41"/>
  <c r="L306" i="41"/>
  <c r="M306" i="41"/>
  <c r="N306" i="41"/>
  <c r="O306" i="41"/>
  <c r="P306" i="41"/>
  <c r="Q306" i="41"/>
  <c r="R306" i="41"/>
  <c r="S306" i="41"/>
  <c r="T306" i="41"/>
  <c r="U306" i="41"/>
  <c r="H307" i="41"/>
  <c r="I307" i="41"/>
  <c r="J307" i="41"/>
  <c r="K307" i="41"/>
  <c r="L307" i="41"/>
  <c r="M307" i="41"/>
  <c r="N307" i="41"/>
  <c r="O307" i="41"/>
  <c r="P307" i="41"/>
  <c r="Q307" i="41"/>
  <c r="R307" i="41"/>
  <c r="S307" i="41"/>
  <c r="T307" i="41"/>
  <c r="U307" i="41"/>
  <c r="H308" i="41"/>
  <c r="I308" i="41"/>
  <c r="J308" i="41"/>
  <c r="K308" i="41"/>
  <c r="L308" i="41"/>
  <c r="M308" i="41"/>
  <c r="N308" i="41"/>
  <c r="O308" i="41"/>
  <c r="P308" i="41"/>
  <c r="Q308" i="41"/>
  <c r="R308" i="41"/>
  <c r="S308" i="41"/>
  <c r="T308" i="41"/>
  <c r="U308" i="41"/>
  <c r="H309" i="41"/>
  <c r="I309" i="41"/>
  <c r="J309" i="41"/>
  <c r="K309" i="41"/>
  <c r="L309" i="41"/>
  <c r="M309" i="41"/>
  <c r="N309" i="41"/>
  <c r="O309" i="41"/>
  <c r="P309" i="41"/>
  <c r="Q309" i="41"/>
  <c r="R309" i="41"/>
  <c r="S309" i="41"/>
  <c r="T309" i="41"/>
  <c r="U309" i="41"/>
  <c r="H310" i="41"/>
  <c r="I310" i="41"/>
  <c r="J310" i="41"/>
  <c r="K310" i="41"/>
  <c r="L310" i="41"/>
  <c r="M310" i="41"/>
  <c r="N310" i="41"/>
  <c r="O310" i="41"/>
  <c r="P310" i="41"/>
  <c r="Q310" i="41"/>
  <c r="R310" i="41"/>
  <c r="S310" i="41"/>
  <c r="T310" i="41"/>
  <c r="U310" i="41"/>
  <c r="H311" i="41"/>
  <c r="I311" i="41"/>
  <c r="J311" i="41"/>
  <c r="K311" i="41"/>
  <c r="L311" i="41"/>
  <c r="M311" i="41"/>
  <c r="N311" i="41"/>
  <c r="O311" i="41"/>
  <c r="P311" i="41"/>
  <c r="Q311" i="41"/>
  <c r="R311" i="41"/>
  <c r="S311" i="41"/>
  <c r="T311" i="41"/>
  <c r="U311" i="41"/>
  <c r="H312" i="41"/>
  <c r="I312" i="41"/>
  <c r="J312" i="41"/>
  <c r="K312" i="41"/>
  <c r="L312" i="41"/>
  <c r="M312" i="41"/>
  <c r="N312" i="41"/>
  <c r="O312" i="41"/>
  <c r="P312" i="41"/>
  <c r="Q312" i="41"/>
  <c r="R312" i="41"/>
  <c r="S312" i="41"/>
  <c r="T312" i="41"/>
  <c r="U312" i="41"/>
  <c r="H313" i="41"/>
  <c r="I313" i="41"/>
  <c r="J313" i="41"/>
  <c r="K313" i="41"/>
  <c r="L313" i="41"/>
  <c r="M313" i="41"/>
  <c r="N313" i="41"/>
  <c r="O313" i="41"/>
  <c r="P313" i="41"/>
  <c r="Q313" i="41"/>
  <c r="R313" i="41"/>
  <c r="S313" i="41"/>
  <c r="T313" i="41"/>
  <c r="U313" i="41"/>
  <c r="H314" i="41"/>
  <c r="I314" i="41"/>
  <c r="J314" i="41"/>
  <c r="K314" i="41"/>
  <c r="L314" i="41"/>
  <c r="M314" i="41"/>
  <c r="N314" i="41"/>
  <c r="O314" i="41"/>
  <c r="P314" i="41"/>
  <c r="Q314" i="41"/>
  <c r="R314" i="41"/>
  <c r="S314" i="41"/>
  <c r="T314" i="41"/>
  <c r="U314" i="41"/>
  <c r="H315" i="41"/>
  <c r="I315" i="41"/>
  <c r="J315" i="41"/>
  <c r="K315" i="41"/>
  <c r="L315" i="41"/>
  <c r="M315" i="41"/>
  <c r="N315" i="41"/>
  <c r="O315" i="41"/>
  <c r="P315" i="41"/>
  <c r="Q315" i="41"/>
  <c r="R315" i="41"/>
  <c r="S315" i="41"/>
  <c r="T315" i="41"/>
  <c r="U315" i="41"/>
  <c r="H316" i="41"/>
  <c r="I316" i="41"/>
  <c r="J316" i="41"/>
  <c r="K316" i="41"/>
  <c r="L316" i="41"/>
  <c r="M316" i="41"/>
  <c r="N316" i="41"/>
  <c r="O316" i="41"/>
  <c r="P316" i="41"/>
  <c r="Q316" i="41"/>
  <c r="R316" i="41"/>
  <c r="S316" i="41"/>
  <c r="T316" i="41"/>
  <c r="U316" i="41"/>
  <c r="H317" i="41"/>
  <c r="I317" i="41"/>
  <c r="J317" i="41"/>
  <c r="K317" i="41"/>
  <c r="L317" i="41"/>
  <c r="M317" i="41"/>
  <c r="N317" i="41"/>
  <c r="O317" i="41"/>
  <c r="P317" i="41"/>
  <c r="Q317" i="41"/>
  <c r="R317" i="41"/>
  <c r="S317" i="41"/>
  <c r="T317" i="41"/>
  <c r="U317" i="41"/>
  <c r="H318" i="41"/>
  <c r="I318" i="41"/>
  <c r="J318" i="41"/>
  <c r="K318" i="41"/>
  <c r="L318" i="41"/>
  <c r="M318" i="41"/>
  <c r="N318" i="41"/>
  <c r="O318" i="41"/>
  <c r="P318" i="41"/>
  <c r="Q318" i="41"/>
  <c r="R318" i="41"/>
  <c r="S318" i="41"/>
  <c r="T318" i="41"/>
  <c r="U318" i="41"/>
  <c r="H319" i="41"/>
  <c r="I319" i="41"/>
  <c r="J319" i="41"/>
  <c r="K319" i="41"/>
  <c r="L319" i="41"/>
  <c r="M319" i="41"/>
  <c r="N319" i="41"/>
  <c r="O319" i="41"/>
  <c r="P319" i="41"/>
  <c r="Q319" i="41"/>
  <c r="R319" i="41"/>
  <c r="S319" i="41"/>
  <c r="T319" i="41"/>
  <c r="U319" i="41"/>
  <c r="H320" i="41"/>
  <c r="I320" i="41"/>
  <c r="J320" i="41"/>
  <c r="K320" i="41"/>
  <c r="L320" i="41"/>
  <c r="M320" i="41"/>
  <c r="N320" i="41"/>
  <c r="O320" i="41"/>
  <c r="P320" i="41"/>
  <c r="Q320" i="41"/>
  <c r="R320" i="41"/>
  <c r="S320" i="41"/>
  <c r="T320" i="41"/>
  <c r="U320" i="41"/>
  <c r="H321" i="41"/>
  <c r="I321" i="41"/>
  <c r="J321" i="41"/>
  <c r="K321" i="41"/>
  <c r="L321" i="41"/>
  <c r="M321" i="41"/>
  <c r="N321" i="41"/>
  <c r="O321" i="41"/>
  <c r="P321" i="41"/>
  <c r="Q321" i="41"/>
  <c r="R321" i="41"/>
  <c r="S321" i="41"/>
  <c r="T321" i="41"/>
  <c r="U321" i="41"/>
  <c r="H322" i="41"/>
  <c r="I322" i="41"/>
  <c r="J322" i="41"/>
  <c r="K322" i="41"/>
  <c r="L322" i="41"/>
  <c r="M322" i="41"/>
  <c r="N322" i="41"/>
  <c r="O322" i="41"/>
  <c r="P322" i="41"/>
  <c r="Q322" i="41"/>
  <c r="R322" i="41"/>
  <c r="S322" i="41"/>
  <c r="T322" i="41"/>
  <c r="U322" i="41"/>
  <c r="H323" i="41"/>
  <c r="I323" i="41"/>
  <c r="J323" i="41"/>
  <c r="K323" i="41"/>
  <c r="L323" i="41"/>
  <c r="M323" i="41"/>
  <c r="N323" i="41"/>
  <c r="O323" i="41"/>
  <c r="P323" i="41"/>
  <c r="Q323" i="41"/>
  <c r="R323" i="41"/>
  <c r="S323" i="41"/>
  <c r="T323" i="41"/>
  <c r="U323" i="41"/>
  <c r="H324" i="41"/>
  <c r="I324" i="41"/>
  <c r="J324" i="41"/>
  <c r="K324" i="41"/>
  <c r="L324" i="41"/>
  <c r="M324" i="41"/>
  <c r="N324" i="41"/>
  <c r="O324" i="41"/>
  <c r="P324" i="41"/>
  <c r="Q324" i="41"/>
  <c r="R324" i="41"/>
  <c r="S324" i="41"/>
  <c r="T324" i="41"/>
  <c r="U324" i="41"/>
  <c r="H325" i="41"/>
  <c r="I325" i="41"/>
  <c r="J325" i="41"/>
  <c r="K325" i="41"/>
  <c r="L325" i="41"/>
  <c r="M325" i="41"/>
  <c r="N325" i="41"/>
  <c r="O325" i="41"/>
  <c r="P325" i="41"/>
  <c r="Q325" i="41"/>
  <c r="R325" i="41"/>
  <c r="S325" i="41"/>
  <c r="T325" i="41"/>
  <c r="U325" i="41"/>
  <c r="H326" i="41"/>
  <c r="I326" i="41"/>
  <c r="J326" i="41"/>
  <c r="K326" i="41"/>
  <c r="L326" i="41"/>
  <c r="M326" i="41"/>
  <c r="N326" i="41"/>
  <c r="O326" i="41"/>
  <c r="P326" i="41"/>
  <c r="Q326" i="41"/>
  <c r="R326" i="41"/>
  <c r="S326" i="41"/>
  <c r="T326" i="41"/>
  <c r="U326" i="41"/>
  <c r="H327" i="41"/>
  <c r="I327" i="41"/>
  <c r="J327" i="41"/>
  <c r="K327" i="41"/>
  <c r="L327" i="41"/>
  <c r="M327" i="41"/>
  <c r="N327" i="41"/>
  <c r="O327" i="41"/>
  <c r="P327" i="41"/>
  <c r="Q327" i="41"/>
  <c r="R327" i="41"/>
  <c r="S327" i="41"/>
  <c r="T327" i="41"/>
  <c r="U327" i="41"/>
  <c r="H328" i="41"/>
  <c r="I328" i="41"/>
  <c r="J328" i="41"/>
  <c r="K328" i="41"/>
  <c r="L328" i="41"/>
  <c r="M328" i="41"/>
  <c r="N328" i="41"/>
  <c r="O328" i="41"/>
  <c r="P328" i="41"/>
  <c r="Q328" i="41"/>
  <c r="R328" i="41"/>
  <c r="S328" i="41"/>
  <c r="T328" i="41"/>
  <c r="U328" i="41"/>
  <c r="H329" i="41"/>
  <c r="I329" i="41"/>
  <c r="J329" i="41"/>
  <c r="K329" i="41"/>
  <c r="L329" i="41"/>
  <c r="M329" i="41"/>
  <c r="N329" i="41"/>
  <c r="O329" i="41"/>
  <c r="P329" i="41"/>
  <c r="Q329" i="41"/>
  <c r="R329" i="41"/>
  <c r="S329" i="41"/>
  <c r="T329" i="41"/>
  <c r="U329" i="41"/>
  <c r="H330" i="41"/>
  <c r="I330" i="41"/>
  <c r="J330" i="41"/>
  <c r="K330" i="41"/>
  <c r="L330" i="41"/>
  <c r="M330" i="41"/>
  <c r="N330" i="41"/>
  <c r="O330" i="41"/>
  <c r="P330" i="41"/>
  <c r="Q330" i="41"/>
  <c r="R330" i="41"/>
  <c r="S330" i="41"/>
  <c r="T330" i="41"/>
  <c r="U330" i="41"/>
  <c r="H331" i="41"/>
  <c r="I331" i="41"/>
  <c r="J331" i="41"/>
  <c r="K331" i="41"/>
  <c r="L331" i="41"/>
  <c r="M331" i="41"/>
  <c r="N331" i="41"/>
  <c r="O331" i="41"/>
  <c r="P331" i="41"/>
  <c r="Q331" i="41"/>
  <c r="R331" i="41"/>
  <c r="S331" i="41"/>
  <c r="T331" i="41"/>
  <c r="U331" i="41"/>
  <c r="H332" i="41"/>
  <c r="I332" i="41"/>
  <c r="J332" i="41"/>
  <c r="K332" i="41"/>
  <c r="L332" i="41"/>
  <c r="M332" i="41"/>
  <c r="N332" i="41"/>
  <c r="O332" i="41"/>
  <c r="P332" i="41"/>
  <c r="Q332" i="41"/>
  <c r="R332" i="41"/>
  <c r="S332" i="41"/>
  <c r="T332" i="41"/>
  <c r="U332" i="41"/>
  <c r="H333" i="41"/>
  <c r="I333" i="41"/>
  <c r="J333" i="41"/>
  <c r="K333" i="41"/>
  <c r="L333" i="41"/>
  <c r="M333" i="41"/>
  <c r="N333" i="41"/>
  <c r="O333" i="41"/>
  <c r="P333" i="41"/>
  <c r="Q333" i="41"/>
  <c r="R333" i="41"/>
  <c r="S333" i="41"/>
  <c r="T333" i="41"/>
  <c r="U333" i="41"/>
  <c r="H355" i="41"/>
  <c r="I355" i="41"/>
  <c r="J355" i="41"/>
  <c r="K355" i="41"/>
  <c r="L355" i="41"/>
  <c r="M355" i="41"/>
  <c r="N355" i="41"/>
  <c r="O355" i="41"/>
  <c r="P355" i="41"/>
  <c r="Q355" i="41"/>
  <c r="R355" i="41"/>
  <c r="S355" i="41"/>
  <c r="T355" i="41"/>
  <c r="U355" i="41"/>
  <c r="H356" i="41"/>
  <c r="I356" i="41"/>
  <c r="J356" i="41"/>
  <c r="K356" i="41"/>
  <c r="L356" i="41"/>
  <c r="M356" i="41"/>
  <c r="N356" i="41"/>
  <c r="O356" i="41"/>
  <c r="P356" i="41"/>
  <c r="Q356" i="41"/>
  <c r="R356" i="41"/>
  <c r="S356" i="41"/>
  <c r="T356" i="41"/>
  <c r="U356" i="41"/>
  <c r="H357" i="41"/>
  <c r="I357" i="41"/>
  <c r="J357" i="41"/>
  <c r="K357" i="41"/>
  <c r="L357" i="41"/>
  <c r="M357" i="41"/>
  <c r="N357" i="41"/>
  <c r="O357" i="41"/>
  <c r="P357" i="41"/>
  <c r="Q357" i="41"/>
  <c r="R357" i="41"/>
  <c r="S357" i="41"/>
  <c r="T357" i="41"/>
  <c r="U357" i="41"/>
  <c r="H335" i="41"/>
  <c r="I335" i="41"/>
  <c r="J335" i="41"/>
  <c r="K335" i="41"/>
  <c r="L335" i="41"/>
  <c r="M335" i="41"/>
  <c r="N335" i="41"/>
  <c r="O335" i="41"/>
  <c r="P335" i="41"/>
  <c r="Q335" i="41"/>
  <c r="R335" i="41"/>
  <c r="S335" i="41"/>
  <c r="T335" i="41"/>
  <c r="U335" i="41"/>
  <c r="H336" i="41"/>
  <c r="I336" i="41"/>
  <c r="J336" i="41"/>
  <c r="K336" i="41"/>
  <c r="L336" i="41"/>
  <c r="M336" i="41"/>
  <c r="N336" i="41"/>
  <c r="O336" i="41"/>
  <c r="P336" i="41"/>
  <c r="Q336" i="41"/>
  <c r="R336" i="41"/>
  <c r="S336" i="41"/>
  <c r="T336" i="41"/>
  <c r="U336" i="41"/>
  <c r="H337" i="41"/>
  <c r="I337" i="41"/>
  <c r="J337" i="41"/>
  <c r="K337" i="41"/>
  <c r="L337" i="41"/>
  <c r="M337" i="41"/>
  <c r="N337" i="41"/>
  <c r="O337" i="41"/>
  <c r="P337" i="41"/>
  <c r="Q337" i="41"/>
  <c r="R337" i="41"/>
  <c r="S337" i="41"/>
  <c r="T337" i="41"/>
  <c r="U337" i="41"/>
  <c r="H338" i="41"/>
  <c r="I338" i="41"/>
  <c r="J338" i="41"/>
  <c r="K338" i="41"/>
  <c r="L338" i="41"/>
  <c r="M338" i="41"/>
  <c r="N338" i="41"/>
  <c r="O338" i="41"/>
  <c r="P338" i="41"/>
  <c r="Q338" i="41"/>
  <c r="R338" i="41"/>
  <c r="S338" i="41"/>
  <c r="T338" i="41"/>
  <c r="U338" i="41"/>
  <c r="H339" i="41"/>
  <c r="I339" i="41"/>
  <c r="J339" i="41"/>
  <c r="K339" i="41"/>
  <c r="L339" i="41"/>
  <c r="M339" i="41"/>
  <c r="N339" i="41"/>
  <c r="O339" i="41"/>
  <c r="P339" i="41"/>
  <c r="Q339" i="41"/>
  <c r="R339" i="41"/>
  <c r="S339" i="41"/>
  <c r="T339" i="41"/>
  <c r="U339" i="41"/>
  <c r="H340" i="41"/>
  <c r="I340" i="41"/>
  <c r="J340" i="41"/>
  <c r="K340" i="41"/>
  <c r="L340" i="41"/>
  <c r="M340" i="41"/>
  <c r="N340" i="41"/>
  <c r="O340" i="41"/>
  <c r="P340" i="41"/>
  <c r="Q340" i="41"/>
  <c r="R340" i="41"/>
  <c r="S340" i="41"/>
  <c r="T340" i="41"/>
  <c r="U340" i="41"/>
  <c r="H341" i="41"/>
  <c r="I341" i="41"/>
  <c r="J341" i="41"/>
  <c r="K341" i="41"/>
  <c r="L341" i="41"/>
  <c r="M341" i="41"/>
  <c r="N341" i="41"/>
  <c r="O341" i="41"/>
  <c r="P341" i="41"/>
  <c r="Q341" i="41"/>
  <c r="R341" i="41"/>
  <c r="S341" i="41"/>
  <c r="T341" i="41"/>
  <c r="U341" i="41"/>
  <c r="H342" i="41"/>
  <c r="I342" i="41"/>
  <c r="J342" i="41"/>
  <c r="K342" i="41"/>
  <c r="L342" i="41"/>
  <c r="M342" i="41"/>
  <c r="N342" i="41"/>
  <c r="O342" i="41"/>
  <c r="P342" i="41"/>
  <c r="Q342" i="41"/>
  <c r="R342" i="41"/>
  <c r="S342" i="41"/>
  <c r="T342" i="41"/>
  <c r="U342" i="41"/>
  <c r="H343" i="41"/>
  <c r="I343" i="41"/>
  <c r="J343" i="41"/>
  <c r="K343" i="41"/>
  <c r="L343" i="41"/>
  <c r="M343" i="41"/>
  <c r="N343" i="41"/>
  <c r="O343" i="41"/>
  <c r="P343" i="41"/>
  <c r="Q343" i="41"/>
  <c r="R343" i="41"/>
  <c r="S343" i="41"/>
  <c r="T343" i="41"/>
  <c r="U343" i="41"/>
  <c r="H344" i="41"/>
  <c r="I344" i="41"/>
  <c r="J344" i="41"/>
  <c r="K344" i="41"/>
  <c r="L344" i="41"/>
  <c r="M344" i="41"/>
  <c r="N344" i="41"/>
  <c r="O344" i="41"/>
  <c r="P344" i="41"/>
  <c r="Q344" i="41"/>
  <c r="R344" i="41"/>
  <c r="S344" i="41"/>
  <c r="T344" i="41"/>
  <c r="U344" i="41"/>
  <c r="H345" i="41"/>
  <c r="I345" i="41"/>
  <c r="J345" i="41"/>
  <c r="K345" i="41"/>
  <c r="L345" i="41"/>
  <c r="M345" i="41"/>
  <c r="N345" i="41"/>
  <c r="O345" i="41"/>
  <c r="P345" i="41"/>
  <c r="Q345" i="41"/>
  <c r="R345" i="41"/>
  <c r="S345" i="41"/>
  <c r="T345" i="41"/>
  <c r="U345" i="41"/>
  <c r="H346" i="41"/>
  <c r="I346" i="41"/>
  <c r="J346" i="41"/>
  <c r="K346" i="41"/>
  <c r="L346" i="41"/>
  <c r="M346" i="41"/>
  <c r="N346" i="41"/>
  <c r="O346" i="41"/>
  <c r="P346" i="41"/>
  <c r="Q346" i="41"/>
  <c r="R346" i="41"/>
  <c r="S346" i="41"/>
  <c r="T346" i="41"/>
  <c r="U346" i="41"/>
  <c r="H347" i="41"/>
  <c r="I347" i="41"/>
  <c r="J347" i="41"/>
  <c r="K347" i="41"/>
  <c r="L347" i="41"/>
  <c r="M347" i="41"/>
  <c r="N347" i="41"/>
  <c r="O347" i="41"/>
  <c r="P347" i="41"/>
  <c r="Q347" i="41"/>
  <c r="R347" i="41"/>
  <c r="S347" i="41"/>
  <c r="T347" i="41"/>
  <c r="U347" i="41"/>
  <c r="H348" i="41"/>
  <c r="I348" i="41"/>
  <c r="J348" i="41"/>
  <c r="K348" i="41"/>
  <c r="L348" i="41"/>
  <c r="M348" i="41"/>
  <c r="N348" i="41"/>
  <c r="O348" i="41"/>
  <c r="P348" i="41"/>
  <c r="Q348" i="41"/>
  <c r="R348" i="41"/>
  <c r="S348" i="41"/>
  <c r="T348" i="41"/>
  <c r="U348" i="41"/>
  <c r="H349" i="41"/>
  <c r="I349" i="41"/>
  <c r="J349" i="41"/>
  <c r="K349" i="41"/>
  <c r="L349" i="41"/>
  <c r="M349" i="41"/>
  <c r="N349" i="41"/>
  <c r="O349" i="41"/>
  <c r="P349" i="41"/>
  <c r="Q349" i="41"/>
  <c r="R349" i="41"/>
  <c r="S349" i="41"/>
  <c r="T349" i="41"/>
  <c r="U349" i="41"/>
  <c r="H350" i="41"/>
  <c r="I350" i="41"/>
  <c r="J350" i="41"/>
  <c r="K350" i="41"/>
  <c r="L350" i="41"/>
  <c r="M350" i="41"/>
  <c r="N350" i="41"/>
  <c r="O350" i="41"/>
  <c r="P350" i="41"/>
  <c r="Q350" i="41"/>
  <c r="R350" i="41"/>
  <c r="S350" i="41"/>
  <c r="T350" i="41"/>
  <c r="U350" i="41"/>
  <c r="H351" i="41"/>
  <c r="I351" i="41"/>
  <c r="J351" i="41"/>
  <c r="K351" i="41"/>
  <c r="L351" i="41"/>
  <c r="M351" i="41"/>
  <c r="N351" i="41"/>
  <c r="O351" i="41"/>
  <c r="P351" i="41"/>
  <c r="Q351" i="41"/>
  <c r="R351" i="41"/>
  <c r="S351" i="41"/>
  <c r="T351" i="41"/>
  <c r="U351" i="41"/>
  <c r="H352" i="41"/>
  <c r="I352" i="41"/>
  <c r="J352" i="41"/>
  <c r="K352" i="41"/>
  <c r="L352" i="41"/>
  <c r="M352" i="41"/>
  <c r="N352" i="41"/>
  <c r="O352" i="41"/>
  <c r="P352" i="41"/>
  <c r="Q352" i="41"/>
  <c r="R352" i="41"/>
  <c r="S352" i="41"/>
  <c r="T352" i="41"/>
  <c r="U352" i="41"/>
  <c r="H353" i="41"/>
  <c r="I353" i="41"/>
  <c r="J353" i="41"/>
  <c r="K353" i="41"/>
  <c r="L353" i="41"/>
  <c r="M353" i="41"/>
  <c r="N353" i="41"/>
  <c r="O353" i="41"/>
  <c r="P353" i="41"/>
  <c r="Q353" i="41"/>
  <c r="R353" i="41"/>
  <c r="S353" i="41"/>
  <c r="T353" i="41"/>
  <c r="U353" i="41"/>
  <c r="G706" i="40"/>
  <c r="G705" i="40"/>
  <c r="G704" i="40"/>
  <c r="G702" i="40"/>
  <c r="G701" i="40"/>
  <c r="G700" i="40"/>
  <c r="G699" i="40"/>
  <c r="G698" i="40"/>
  <c r="G697" i="40"/>
  <c r="G696" i="40"/>
  <c r="G695" i="40"/>
  <c r="G694" i="40"/>
  <c r="G693" i="40"/>
  <c r="G692" i="40"/>
  <c r="G691" i="40"/>
  <c r="G690" i="40"/>
  <c r="G689" i="40"/>
  <c r="G688" i="40"/>
  <c r="G687" i="40"/>
  <c r="G686" i="40"/>
  <c r="G685" i="40"/>
  <c r="G684" i="40"/>
  <c r="G682" i="40"/>
  <c r="G681" i="40"/>
  <c r="G680" i="40"/>
  <c r="G679" i="40"/>
  <c r="G678" i="40"/>
  <c r="G677" i="40"/>
  <c r="G676" i="40"/>
  <c r="G675" i="40"/>
  <c r="G674" i="40"/>
  <c r="G673" i="40"/>
  <c r="G672" i="40"/>
  <c r="G671" i="40"/>
  <c r="G670" i="40"/>
  <c r="G669" i="40"/>
  <c r="G668" i="40"/>
  <c r="G667" i="40"/>
  <c r="G666" i="40"/>
  <c r="G665" i="40"/>
  <c r="G664" i="40"/>
  <c r="G663" i="40"/>
  <c r="G662" i="40"/>
  <c r="G661" i="40"/>
  <c r="G660" i="40"/>
  <c r="G659" i="40"/>
  <c r="G658" i="40"/>
  <c r="G657" i="40"/>
  <c r="G656" i="40"/>
  <c r="G655" i="40"/>
  <c r="G654" i="40"/>
  <c r="G653" i="40"/>
  <c r="G652" i="40"/>
  <c r="G651" i="40"/>
  <c r="G650" i="40"/>
  <c r="G649" i="40"/>
  <c r="G648" i="40"/>
  <c r="G647" i="40"/>
  <c r="G646" i="40"/>
  <c r="G645" i="40"/>
  <c r="G644" i="40"/>
  <c r="G640" i="40"/>
  <c r="G638" i="40"/>
  <c r="G637" i="40"/>
  <c r="G636" i="40"/>
  <c r="G635" i="40"/>
  <c r="G634" i="40"/>
  <c r="G633" i="40"/>
  <c r="G632" i="40"/>
  <c r="G631" i="40"/>
  <c r="G630" i="40"/>
  <c r="G629" i="40"/>
  <c r="G628" i="40"/>
  <c r="G627" i="40"/>
  <c r="G626" i="40"/>
  <c r="G625" i="40"/>
  <c r="G624" i="40"/>
  <c r="G623" i="40"/>
  <c r="G621" i="40"/>
  <c r="G620" i="40"/>
  <c r="G619" i="40"/>
  <c r="G618" i="40"/>
  <c r="G617" i="40"/>
  <c r="G616" i="40"/>
  <c r="G615" i="40"/>
  <c r="G614" i="40"/>
  <c r="G613" i="40"/>
  <c r="G612" i="40"/>
  <c r="G611" i="40"/>
  <c r="G610" i="40"/>
  <c r="G609" i="40"/>
  <c r="G608" i="40"/>
  <c r="G607" i="40"/>
  <c r="G606" i="40"/>
  <c r="G605" i="40"/>
  <c r="G604" i="40"/>
  <c r="G603" i="40"/>
  <c r="G602" i="40"/>
  <c r="G601" i="40"/>
  <c r="G598" i="40"/>
  <c r="G597" i="40"/>
  <c r="G595" i="40"/>
  <c r="G594" i="40"/>
  <c r="G591" i="40"/>
  <c r="G590" i="40"/>
  <c r="G588" i="40"/>
  <c r="G587" i="40"/>
  <c r="G586" i="40"/>
  <c r="G585" i="40"/>
  <c r="G584" i="40"/>
  <c r="G583" i="40"/>
  <c r="G578" i="40"/>
  <c r="G577" i="40"/>
  <c r="G576" i="40"/>
  <c r="G575" i="40"/>
  <c r="G574" i="40"/>
  <c r="G573" i="40"/>
  <c r="G572" i="40"/>
  <c r="G571" i="40"/>
  <c r="G568" i="40"/>
  <c r="G920" i="40" s="1"/>
  <c r="G1270" i="40" s="1"/>
  <c r="G566" i="40"/>
  <c r="G564" i="40"/>
  <c r="G563" i="40"/>
  <c r="G562" i="40"/>
  <c r="G561" i="40"/>
  <c r="G560" i="40"/>
  <c r="G559" i="40"/>
  <c r="G558" i="40"/>
  <c r="G557" i="40"/>
  <c r="G556" i="40"/>
  <c r="G555" i="40"/>
  <c r="G554" i="40"/>
  <c r="G553" i="40"/>
  <c r="G552" i="40"/>
  <c r="G551" i="40"/>
  <c r="G550" i="40"/>
  <c r="G549" i="40"/>
  <c r="G548" i="40"/>
  <c r="G547" i="40"/>
  <c r="G544" i="40"/>
  <c r="G543" i="40"/>
  <c r="G542" i="40"/>
  <c r="G541" i="40"/>
  <c r="G536" i="40"/>
  <c r="G535" i="40"/>
  <c r="G534" i="40"/>
  <c r="G533" i="40"/>
  <c r="G532" i="40"/>
  <c r="G531" i="40"/>
  <c r="G530" i="40"/>
  <c r="G529" i="40"/>
  <c r="G528" i="40"/>
  <c r="G527" i="40"/>
  <c r="G526" i="40"/>
  <c r="G525" i="40"/>
  <c r="G524" i="40"/>
  <c r="G523" i="40"/>
  <c r="G522" i="40"/>
  <c r="G521" i="40"/>
  <c r="G520" i="40"/>
  <c r="G519" i="40"/>
  <c r="G518" i="40"/>
  <c r="G517" i="40"/>
  <c r="G516" i="40"/>
  <c r="G515" i="40"/>
  <c r="G514" i="40"/>
  <c r="G513" i="40"/>
  <c r="G512" i="40"/>
  <c r="G471" i="40"/>
  <c r="G469" i="40"/>
  <c r="G468" i="40"/>
  <c r="G467" i="40"/>
  <c r="G466" i="40"/>
  <c r="G465" i="40"/>
  <c r="G463" i="40"/>
  <c r="G462" i="40"/>
  <c r="G461" i="40"/>
  <c r="G460" i="40"/>
  <c r="G459" i="40"/>
  <c r="G458" i="40"/>
  <c r="G457" i="40"/>
  <c r="G456" i="40"/>
  <c r="G455" i="40"/>
  <c r="G454" i="40"/>
  <c r="G453" i="40"/>
  <c r="G452" i="40"/>
  <c r="G451" i="40"/>
  <c r="G450" i="40"/>
  <c r="G449" i="40"/>
  <c r="G448" i="40"/>
  <c r="G447" i="40"/>
  <c r="G446" i="40"/>
  <c r="G445" i="40"/>
  <c r="G444" i="40"/>
  <c r="G443" i="40"/>
  <c r="G442" i="40"/>
  <c r="G440" i="40"/>
  <c r="G439" i="40"/>
  <c r="G438" i="40"/>
  <c r="G437" i="40"/>
  <c r="G436" i="40"/>
  <c r="G435" i="40"/>
  <c r="G434" i="40"/>
  <c r="G433" i="40"/>
  <c r="G432" i="40"/>
  <c r="G430" i="40"/>
  <c r="G429" i="40"/>
  <c r="G428" i="40"/>
  <c r="G427" i="40"/>
  <c r="G426" i="40"/>
  <c r="G424" i="40"/>
  <c r="G423" i="40"/>
  <c r="G422" i="40"/>
  <c r="G421" i="40"/>
  <c r="G420" i="40"/>
  <c r="G419" i="40"/>
  <c r="G418" i="40"/>
  <c r="G417" i="40"/>
  <c r="G416" i="40"/>
  <c r="G415" i="40"/>
  <c r="G414" i="40"/>
  <c r="G413" i="40"/>
  <c r="G412" i="40"/>
  <c r="G411" i="40"/>
  <c r="G410" i="40"/>
  <c r="G409" i="40"/>
  <c r="G408" i="40"/>
  <c r="G407" i="40"/>
  <c r="G406" i="40"/>
  <c r="G405" i="40"/>
  <c r="G404" i="40"/>
  <c r="G403" i="40"/>
  <c r="G402" i="40"/>
  <c r="G401" i="40"/>
  <c r="G400" i="40"/>
  <c r="G399" i="40"/>
  <c r="G398" i="40"/>
  <c r="G397" i="40"/>
  <c r="G396" i="40"/>
  <c r="G395" i="40"/>
  <c r="G394" i="40"/>
  <c r="G393" i="40"/>
  <c r="G392" i="40"/>
  <c r="G391" i="40"/>
  <c r="G390" i="40"/>
  <c r="G389" i="40"/>
  <c r="G388" i="40"/>
  <c r="G387" i="40"/>
  <c r="G386" i="40"/>
  <c r="G385" i="40"/>
  <c r="G384" i="40"/>
  <c r="G383" i="40"/>
  <c r="G382" i="40"/>
  <c r="G381" i="40"/>
  <c r="G380" i="40"/>
  <c r="G379" i="40"/>
  <c r="G378" i="40"/>
  <c r="G377" i="40"/>
  <c r="G376" i="40"/>
  <c r="G375" i="40"/>
  <c r="G374" i="40"/>
  <c r="G373" i="40"/>
  <c r="G372" i="40"/>
  <c r="G371" i="40"/>
  <c r="G370" i="40"/>
  <c r="G369" i="40"/>
  <c r="G368" i="40"/>
  <c r="G367" i="40"/>
  <c r="U203" i="36"/>
  <c r="V217" i="37" s="1"/>
  <c r="U217" i="37" s="1"/>
  <c r="V203" i="36"/>
  <c r="X217" i="37" s="1"/>
  <c r="W217" i="37" s="1"/>
  <c r="W203" i="36"/>
  <c r="Y217" i="37" s="1"/>
  <c r="X203" i="36"/>
  <c r="Z217" i="37" s="1"/>
  <c r="U204" i="36"/>
  <c r="V218" i="37" s="1"/>
  <c r="U218" i="37" s="1"/>
  <c r="V204" i="36"/>
  <c r="X218" i="37" s="1"/>
  <c r="W218" i="37" s="1"/>
  <c r="W204" i="36"/>
  <c r="Y218" i="37" s="1"/>
  <c r="X204" i="36"/>
  <c r="Z218" i="37" s="1"/>
  <c r="U205" i="36"/>
  <c r="V219" i="37" s="1"/>
  <c r="U219" i="37" s="1"/>
  <c r="V205" i="36"/>
  <c r="X219" i="37" s="1"/>
  <c r="W219" i="37" s="1"/>
  <c r="W205" i="36"/>
  <c r="Y219" i="37" s="1"/>
  <c r="X205" i="36"/>
  <c r="Z219" i="37" s="1"/>
  <c r="U206" i="36"/>
  <c r="V220" i="37" s="1"/>
  <c r="U220" i="37" s="1"/>
  <c r="V206" i="36"/>
  <c r="X220" i="37" s="1"/>
  <c r="W220" i="37" s="1"/>
  <c r="W206" i="36"/>
  <c r="Y220" i="37" s="1"/>
  <c r="X206" i="36"/>
  <c r="Z220" i="37" s="1"/>
  <c r="U207" i="36"/>
  <c r="V221" i="37" s="1"/>
  <c r="U221" i="37" s="1"/>
  <c r="V207" i="36"/>
  <c r="X221" i="37" s="1"/>
  <c r="W221" i="37" s="1"/>
  <c r="W207" i="36"/>
  <c r="Y221" i="37" s="1"/>
  <c r="X207" i="36"/>
  <c r="Z221" i="37" s="1"/>
  <c r="U208" i="36"/>
  <c r="V222" i="37" s="1"/>
  <c r="U222" i="37" s="1"/>
  <c r="V208" i="36"/>
  <c r="X222" i="37" s="1"/>
  <c r="W222" i="37" s="1"/>
  <c r="W208" i="36"/>
  <c r="Y222" i="37" s="1"/>
  <c r="X208" i="36"/>
  <c r="Z222" i="37" s="1"/>
  <c r="U209" i="36"/>
  <c r="V223" i="37" s="1"/>
  <c r="U223" i="37" s="1"/>
  <c r="V209" i="36"/>
  <c r="X223" i="37" s="1"/>
  <c r="W223" i="37" s="1"/>
  <c r="W209" i="36"/>
  <c r="Y223" i="37" s="1"/>
  <c r="X209" i="36"/>
  <c r="Z223" i="37" s="1"/>
  <c r="U210" i="36"/>
  <c r="V224" i="37" s="1"/>
  <c r="U224" i="37" s="1"/>
  <c r="V210" i="36"/>
  <c r="X224" i="37" s="1"/>
  <c r="W224" i="37" s="1"/>
  <c r="W210" i="36"/>
  <c r="Y224" i="37" s="1"/>
  <c r="X210" i="36"/>
  <c r="Z224" i="37" s="1"/>
  <c r="U211" i="36"/>
  <c r="V225" i="37" s="1"/>
  <c r="U225" i="37" s="1"/>
  <c r="V211" i="36"/>
  <c r="X225" i="37" s="1"/>
  <c r="W225" i="37" s="1"/>
  <c r="W211" i="36"/>
  <c r="Y225" i="37" s="1"/>
  <c r="X211" i="36"/>
  <c r="Z225" i="37" s="1"/>
  <c r="U212" i="36"/>
  <c r="V226" i="37" s="1"/>
  <c r="U226" i="37" s="1"/>
  <c r="V212" i="36"/>
  <c r="X226" i="37" s="1"/>
  <c r="W212" i="36"/>
  <c r="Y226" i="37" s="1"/>
  <c r="X212" i="36"/>
  <c r="Z226" i="37" s="1"/>
  <c r="U213" i="36"/>
  <c r="V227" i="37" s="1"/>
  <c r="U227" i="37" s="1"/>
  <c r="V213" i="36"/>
  <c r="X227" i="37" s="1"/>
  <c r="W227" i="37" s="1"/>
  <c r="W213" i="36"/>
  <c r="Y227" i="37" s="1"/>
  <c r="X213" i="36"/>
  <c r="Z227" i="37" s="1"/>
  <c r="U214" i="36"/>
  <c r="V228" i="37" s="1"/>
  <c r="U228" i="37" s="1"/>
  <c r="V214" i="36"/>
  <c r="X228" i="37" s="1"/>
  <c r="W228" i="37" s="1"/>
  <c r="W214" i="36"/>
  <c r="Y228" i="37" s="1"/>
  <c r="X214" i="36"/>
  <c r="Z228" i="37" s="1"/>
  <c r="U215" i="36"/>
  <c r="V229" i="37" s="1"/>
  <c r="U229" i="37" s="1"/>
  <c r="V215" i="36"/>
  <c r="X229" i="37" s="1"/>
  <c r="W229" i="37" s="1"/>
  <c r="W215" i="36"/>
  <c r="Y229" i="37" s="1"/>
  <c r="X215" i="36"/>
  <c r="Z229" i="37" s="1"/>
  <c r="U216" i="36"/>
  <c r="V230" i="37" s="1"/>
  <c r="U230" i="37" s="1"/>
  <c r="V216" i="36"/>
  <c r="X230" i="37" s="1"/>
  <c r="W230" i="37" s="1"/>
  <c r="W216" i="36"/>
  <c r="Y230" i="37" s="1"/>
  <c r="X216" i="36"/>
  <c r="Z230" i="37" s="1"/>
  <c r="U217" i="36"/>
  <c r="V231" i="37" s="1"/>
  <c r="U231" i="37" s="1"/>
  <c r="V217" i="36"/>
  <c r="X231" i="37" s="1"/>
  <c r="W231" i="37" s="1"/>
  <c r="W217" i="36"/>
  <c r="Y231" i="37" s="1"/>
  <c r="X217" i="36"/>
  <c r="Z231" i="37" s="1"/>
  <c r="U218" i="36"/>
  <c r="V232" i="37" s="1"/>
  <c r="U232" i="37" s="1"/>
  <c r="V218" i="36"/>
  <c r="X232" i="37" s="1"/>
  <c r="W232" i="37" s="1"/>
  <c r="W218" i="36"/>
  <c r="Y232" i="37" s="1"/>
  <c r="X218" i="36"/>
  <c r="Z232" i="37" s="1"/>
  <c r="U219" i="36"/>
  <c r="V233" i="37" s="1"/>
  <c r="U233" i="37" s="1"/>
  <c r="V219" i="36"/>
  <c r="X233" i="37" s="1"/>
  <c r="W233" i="37" s="1"/>
  <c r="W219" i="36"/>
  <c r="Y233" i="37" s="1"/>
  <c r="X219" i="36"/>
  <c r="Z233" i="37" s="1"/>
  <c r="U220" i="36"/>
  <c r="V234" i="37" s="1"/>
  <c r="U234" i="37" s="1"/>
  <c r="V220" i="36"/>
  <c r="X234" i="37" s="1"/>
  <c r="W234" i="37" s="1"/>
  <c r="W220" i="36"/>
  <c r="Y234" i="37" s="1"/>
  <c r="X220" i="36"/>
  <c r="Z234" i="37" s="1"/>
  <c r="U221" i="36"/>
  <c r="V235" i="37" s="1"/>
  <c r="U235" i="37" s="1"/>
  <c r="V221" i="36"/>
  <c r="X235" i="37" s="1"/>
  <c r="W235" i="37" s="1"/>
  <c r="W221" i="36"/>
  <c r="Y235" i="37" s="1"/>
  <c r="X221" i="36"/>
  <c r="Z235" i="37" s="1"/>
  <c r="U222" i="36"/>
  <c r="V236" i="37" s="1"/>
  <c r="U236" i="37" s="1"/>
  <c r="V222" i="36"/>
  <c r="X236" i="37" s="1"/>
  <c r="W236" i="37" s="1"/>
  <c r="W222" i="36"/>
  <c r="Y236" i="37" s="1"/>
  <c r="X222" i="36"/>
  <c r="Z236" i="37" s="1"/>
  <c r="U223" i="36"/>
  <c r="V237" i="37" s="1"/>
  <c r="U237" i="37" s="1"/>
  <c r="V223" i="36"/>
  <c r="X237" i="37" s="1"/>
  <c r="W237" i="37" s="1"/>
  <c r="W223" i="36"/>
  <c r="Y237" i="37" s="1"/>
  <c r="X223" i="36"/>
  <c r="Z237" i="37" s="1"/>
  <c r="U224" i="36"/>
  <c r="V238" i="37" s="1"/>
  <c r="U238" i="37" s="1"/>
  <c r="V224" i="36"/>
  <c r="X238" i="37" s="1"/>
  <c r="W238" i="37" s="1"/>
  <c r="W224" i="36"/>
  <c r="Y238" i="37" s="1"/>
  <c r="X224" i="36"/>
  <c r="Z238" i="37" s="1"/>
  <c r="U225" i="36"/>
  <c r="V239" i="37" s="1"/>
  <c r="U239" i="37" s="1"/>
  <c r="V225" i="36"/>
  <c r="X239" i="37" s="1"/>
  <c r="W239" i="37" s="1"/>
  <c r="W225" i="36"/>
  <c r="Y239" i="37" s="1"/>
  <c r="X225" i="36"/>
  <c r="Z239" i="37" s="1"/>
  <c r="U226" i="36"/>
  <c r="V240" i="37" s="1"/>
  <c r="U240" i="37" s="1"/>
  <c r="V226" i="36"/>
  <c r="X240" i="37" s="1"/>
  <c r="W240" i="37" s="1"/>
  <c r="W226" i="36"/>
  <c r="Y240" i="37" s="1"/>
  <c r="X226" i="36"/>
  <c r="Z240" i="37" s="1"/>
  <c r="U227" i="36"/>
  <c r="V241" i="37" s="1"/>
  <c r="U241" i="37" s="1"/>
  <c r="V227" i="36"/>
  <c r="X241" i="37" s="1"/>
  <c r="W241" i="37" s="1"/>
  <c r="W227" i="36"/>
  <c r="Y241" i="37" s="1"/>
  <c r="X227" i="36"/>
  <c r="Z241" i="37" s="1"/>
  <c r="U228" i="36"/>
  <c r="V242" i="37" s="1"/>
  <c r="U242" i="37" s="1"/>
  <c r="V228" i="36"/>
  <c r="X242" i="37" s="1"/>
  <c r="W242" i="37" s="1"/>
  <c r="W228" i="36"/>
  <c r="Y242" i="37" s="1"/>
  <c r="X228" i="36"/>
  <c r="Z242" i="37" s="1"/>
  <c r="U229" i="36"/>
  <c r="V243" i="37" s="1"/>
  <c r="U243" i="37" s="1"/>
  <c r="V229" i="36"/>
  <c r="X243" i="37" s="1"/>
  <c r="W243" i="37" s="1"/>
  <c r="W229" i="36"/>
  <c r="Y243" i="37" s="1"/>
  <c r="X229" i="36"/>
  <c r="Z243" i="37" s="1"/>
  <c r="U230" i="36"/>
  <c r="V244" i="37" s="1"/>
  <c r="U244" i="37" s="1"/>
  <c r="V230" i="36"/>
  <c r="X244" i="37" s="1"/>
  <c r="W244" i="37" s="1"/>
  <c r="W230" i="36"/>
  <c r="Y244" i="37" s="1"/>
  <c r="X230" i="36"/>
  <c r="Z244" i="37" s="1"/>
  <c r="U231" i="36"/>
  <c r="V245" i="37" s="1"/>
  <c r="V231" i="36"/>
  <c r="X245" i="37" s="1"/>
  <c r="W245" i="37" s="1"/>
  <c r="W231" i="36"/>
  <c r="Y245" i="37" s="1"/>
  <c r="X231" i="36"/>
  <c r="Z245" i="37" s="1"/>
  <c r="T204" i="36"/>
  <c r="T205" i="36"/>
  <c r="T219" i="37" s="1"/>
  <c r="T206" i="36"/>
  <c r="T220" i="37" s="1"/>
  <c r="T207" i="36"/>
  <c r="T221" i="37" s="1"/>
  <c r="T208" i="36"/>
  <c r="T222" i="37" s="1"/>
  <c r="T209" i="36"/>
  <c r="T223" i="37" s="1"/>
  <c r="T210" i="36"/>
  <c r="T224" i="37" s="1"/>
  <c r="T211" i="36"/>
  <c r="T225" i="37" s="1"/>
  <c r="T212" i="36"/>
  <c r="T226" i="37" s="1"/>
  <c r="T213" i="36"/>
  <c r="T227" i="37" s="1"/>
  <c r="T214" i="36"/>
  <c r="T228" i="37" s="1"/>
  <c r="T215" i="36"/>
  <c r="T229" i="37" s="1"/>
  <c r="T216" i="36"/>
  <c r="T217" i="36"/>
  <c r="T218" i="36"/>
  <c r="T219" i="36"/>
  <c r="T220" i="36"/>
  <c r="T234" i="37" s="1"/>
  <c r="T221" i="36"/>
  <c r="T235" i="37" s="1"/>
  <c r="T222" i="36"/>
  <c r="T236" i="37" s="1"/>
  <c r="T223" i="36"/>
  <c r="T237" i="37" s="1"/>
  <c r="T224" i="36"/>
  <c r="T238" i="37" s="1"/>
  <c r="T225" i="36"/>
  <c r="T239" i="37" s="1"/>
  <c r="T226" i="36"/>
  <c r="T240" i="37" s="1"/>
  <c r="T227" i="36"/>
  <c r="T241" i="37" s="1"/>
  <c r="T228" i="36"/>
  <c r="T242" i="37" s="1"/>
  <c r="T229" i="36"/>
  <c r="T243" i="37" s="1"/>
  <c r="T230" i="36"/>
  <c r="T231" i="36"/>
  <c r="T203" i="36"/>
  <c r="U180" i="36"/>
  <c r="V180" i="36"/>
  <c r="W180" i="36"/>
  <c r="X180" i="36"/>
  <c r="U181" i="36"/>
  <c r="V181" i="36"/>
  <c r="W181" i="36"/>
  <c r="X181" i="36"/>
  <c r="U182" i="36"/>
  <c r="V182" i="36"/>
  <c r="W182" i="36"/>
  <c r="X182" i="36"/>
  <c r="U183" i="36"/>
  <c r="V183" i="36"/>
  <c r="W183" i="36"/>
  <c r="X183" i="36"/>
  <c r="U184" i="36"/>
  <c r="V184" i="36"/>
  <c r="W184" i="36"/>
  <c r="X184" i="36"/>
  <c r="U185" i="36"/>
  <c r="V185" i="36"/>
  <c r="W185" i="36"/>
  <c r="X185" i="36"/>
  <c r="U186" i="36"/>
  <c r="V186" i="36"/>
  <c r="W186" i="36"/>
  <c r="X186" i="36"/>
  <c r="U187" i="36"/>
  <c r="V187" i="36"/>
  <c r="W187" i="36"/>
  <c r="X187" i="36"/>
  <c r="U188" i="36"/>
  <c r="V188" i="36"/>
  <c r="W188" i="36"/>
  <c r="X188" i="36"/>
  <c r="U189" i="36"/>
  <c r="V189" i="36"/>
  <c r="W189" i="36"/>
  <c r="X189" i="36"/>
  <c r="U190" i="36"/>
  <c r="V190" i="36"/>
  <c r="W190" i="36"/>
  <c r="X190" i="36"/>
  <c r="U191" i="36"/>
  <c r="V191" i="36"/>
  <c r="W191" i="36"/>
  <c r="X191" i="36"/>
  <c r="U192" i="36"/>
  <c r="V192" i="36"/>
  <c r="W192" i="36"/>
  <c r="X192" i="36"/>
  <c r="U193" i="36"/>
  <c r="V193" i="36"/>
  <c r="W193" i="36"/>
  <c r="X193" i="36"/>
  <c r="U194" i="36"/>
  <c r="V194" i="36"/>
  <c r="W194" i="36"/>
  <c r="X194" i="36"/>
  <c r="U195" i="36"/>
  <c r="V195" i="36"/>
  <c r="W195" i="36"/>
  <c r="X195" i="36"/>
  <c r="U196" i="36"/>
  <c r="V196" i="36"/>
  <c r="W196" i="36"/>
  <c r="X196" i="36"/>
  <c r="U197" i="36"/>
  <c r="V197" i="36"/>
  <c r="W197" i="36"/>
  <c r="X197" i="36"/>
  <c r="U198" i="36"/>
  <c r="V198" i="36"/>
  <c r="W198" i="36"/>
  <c r="X198" i="36"/>
  <c r="U199" i="36"/>
  <c r="V199" i="36"/>
  <c r="W199" i="36"/>
  <c r="X199" i="36"/>
  <c r="U200" i="36"/>
  <c r="V200" i="36"/>
  <c r="W200" i="36"/>
  <c r="X200" i="36"/>
  <c r="U201" i="36"/>
  <c r="V201" i="36"/>
  <c r="W201" i="36"/>
  <c r="X201" i="36"/>
  <c r="T181" i="36"/>
  <c r="T182" i="36"/>
  <c r="T183" i="36"/>
  <c r="T184" i="36"/>
  <c r="T185" i="36"/>
  <c r="T186" i="36"/>
  <c r="T187" i="36"/>
  <c r="T188" i="36"/>
  <c r="T189" i="36"/>
  <c r="T190" i="36"/>
  <c r="T191" i="36"/>
  <c r="T192" i="36"/>
  <c r="T193" i="36"/>
  <c r="T194" i="36"/>
  <c r="T195" i="36"/>
  <c r="T196" i="36"/>
  <c r="T197" i="36"/>
  <c r="T198" i="36"/>
  <c r="T199" i="36"/>
  <c r="T200" i="36"/>
  <c r="T201" i="36"/>
  <c r="T180" i="36"/>
  <c r="E67" i="43"/>
  <c r="E66" i="43"/>
  <c r="E65" i="43"/>
  <c r="E64" i="43"/>
  <c r="E63" i="43"/>
  <c r="E62" i="43"/>
  <c r="E61" i="43"/>
  <c r="E60" i="43"/>
  <c r="E59" i="43"/>
  <c r="E58" i="43"/>
  <c r="E57" i="43"/>
  <c r="E56" i="43"/>
  <c r="E55" i="43"/>
  <c r="E54" i="43"/>
  <c r="E53" i="43"/>
  <c r="E52" i="43"/>
  <c r="E51" i="43"/>
  <c r="E50" i="43"/>
  <c r="E49" i="43"/>
  <c r="E48" i="43"/>
  <c r="E47" i="43"/>
  <c r="E46" i="43"/>
  <c r="E45" i="43"/>
  <c r="E44" i="43"/>
  <c r="E43" i="43"/>
  <c r="E42" i="43"/>
  <c r="E41" i="43"/>
  <c r="E40" i="43"/>
  <c r="E39" i="43"/>
  <c r="E38" i="43"/>
  <c r="E37" i="43"/>
  <c r="E36" i="43"/>
  <c r="E35" i="43"/>
  <c r="E34" i="43"/>
  <c r="E33" i="43"/>
  <c r="E32" i="43"/>
  <c r="E31" i="43"/>
  <c r="E30" i="43"/>
  <c r="E29" i="43"/>
  <c r="E28" i="43"/>
  <c r="E27" i="43"/>
  <c r="E26" i="43"/>
  <c r="E25" i="43"/>
  <c r="E24" i="43"/>
  <c r="E23" i="43"/>
  <c r="E22" i="43"/>
  <c r="E21" i="43"/>
  <c r="E20" i="43"/>
  <c r="E19" i="43"/>
  <c r="E18" i="43"/>
  <c r="E17" i="43"/>
  <c r="E16" i="43"/>
  <c r="E15" i="43"/>
  <c r="E14" i="43"/>
  <c r="E13" i="43"/>
  <c r="E12" i="43"/>
  <c r="E11" i="43"/>
  <c r="E10" i="43"/>
  <c r="E9" i="43"/>
  <c r="E73" i="43"/>
  <c r="H427" i="43" s="1"/>
  <c r="H430" i="40" s="1"/>
  <c r="E72" i="43"/>
  <c r="H426" i="43" s="1"/>
  <c r="H429" i="40" s="1"/>
  <c r="E71" i="43"/>
  <c r="H425" i="43" s="1"/>
  <c r="H428" i="40" s="1"/>
  <c r="E70" i="43"/>
  <c r="H424" i="43" s="1"/>
  <c r="H427" i="40" s="1"/>
  <c r="E69" i="43"/>
  <c r="H423" i="43" s="1"/>
  <c r="H426" i="40" s="1"/>
  <c r="E83" i="43"/>
  <c r="H437" i="43" s="1"/>
  <c r="H440" i="40" s="1"/>
  <c r="E82" i="43"/>
  <c r="H436" i="43" s="1"/>
  <c r="H439" i="40" s="1"/>
  <c r="E81" i="43"/>
  <c r="H435" i="43" s="1"/>
  <c r="E80" i="43"/>
  <c r="H434" i="43" s="1"/>
  <c r="H437" i="40" s="1"/>
  <c r="E79" i="43"/>
  <c r="H433" i="43" s="1"/>
  <c r="H436" i="40" s="1"/>
  <c r="E78" i="43"/>
  <c r="H432" i="43" s="1"/>
  <c r="H435" i="40" s="1"/>
  <c r="E77" i="43"/>
  <c r="H431" i="43" s="1"/>
  <c r="H434" i="40" s="1"/>
  <c r="E76" i="43"/>
  <c r="H430" i="43" s="1"/>
  <c r="H433" i="40" s="1"/>
  <c r="E75" i="43"/>
  <c r="H429" i="43" s="1"/>
  <c r="H432" i="40" s="1"/>
  <c r="E106" i="43"/>
  <c r="H460" i="43" s="1"/>
  <c r="H463" i="40" s="1"/>
  <c r="E105" i="43"/>
  <c r="H459" i="43" s="1"/>
  <c r="H462" i="40" s="1"/>
  <c r="E104" i="43"/>
  <c r="H458" i="43" s="1"/>
  <c r="H461" i="40" s="1"/>
  <c r="E103" i="43"/>
  <c r="H457" i="43" s="1"/>
  <c r="H460" i="40" s="1"/>
  <c r="E102" i="43"/>
  <c r="E101" i="43"/>
  <c r="H455" i="43" s="1"/>
  <c r="H458" i="40" s="1"/>
  <c r="E100" i="43"/>
  <c r="H454" i="43" s="1"/>
  <c r="H457" i="40" s="1"/>
  <c r="E99" i="43"/>
  <c r="E98" i="43"/>
  <c r="H452" i="43" s="1"/>
  <c r="H455" i="40" s="1"/>
  <c r="E97" i="43"/>
  <c r="H451" i="43" s="1"/>
  <c r="E96" i="43"/>
  <c r="H450" i="43" s="1"/>
  <c r="H453" i="40" s="1"/>
  <c r="E95" i="43"/>
  <c r="H449" i="43" s="1"/>
  <c r="H452" i="40" s="1"/>
  <c r="E94" i="43"/>
  <c r="H448" i="43" s="1"/>
  <c r="E93" i="43"/>
  <c r="H447" i="43" s="1"/>
  <c r="H450" i="40" s="1"/>
  <c r="E92" i="43"/>
  <c r="H446" i="43" s="1"/>
  <c r="H449" i="40" s="1"/>
  <c r="E91" i="43"/>
  <c r="H445" i="43" s="1"/>
  <c r="H448" i="40" s="1"/>
  <c r="E90" i="43"/>
  <c r="H444" i="43" s="1"/>
  <c r="H447" i="40" s="1"/>
  <c r="E89" i="43"/>
  <c r="H443" i="43" s="1"/>
  <c r="H446" i="40" s="1"/>
  <c r="E88" i="43"/>
  <c r="E87" i="43"/>
  <c r="H441" i="43" s="1"/>
  <c r="H444" i="40" s="1"/>
  <c r="E86" i="43"/>
  <c r="H440" i="43" s="1"/>
  <c r="H443" i="40" s="1"/>
  <c r="E85" i="43"/>
  <c r="H439" i="43" s="1"/>
  <c r="H442" i="40" s="1"/>
  <c r="E112" i="43"/>
  <c r="H466" i="43" s="1"/>
  <c r="H469" i="40" s="1"/>
  <c r="E111" i="43"/>
  <c r="H465" i="43" s="1"/>
  <c r="H468" i="40" s="1"/>
  <c r="E110" i="43"/>
  <c r="E109" i="43"/>
  <c r="H463" i="43" s="1"/>
  <c r="H466" i="40" s="1"/>
  <c r="E108" i="43"/>
  <c r="H462" i="43" s="1"/>
  <c r="H465" i="40" s="1"/>
  <c r="E178" i="43"/>
  <c r="E177" i="43"/>
  <c r="E176" i="43"/>
  <c r="E175" i="43"/>
  <c r="E174" i="43"/>
  <c r="E173" i="43"/>
  <c r="E172" i="43"/>
  <c r="E171" i="43"/>
  <c r="E170" i="43"/>
  <c r="E169" i="43"/>
  <c r="E168" i="43"/>
  <c r="E167" i="43"/>
  <c r="E166" i="43"/>
  <c r="E165" i="43"/>
  <c r="E164" i="43"/>
  <c r="E163" i="43"/>
  <c r="E162" i="43"/>
  <c r="E161" i="43"/>
  <c r="E160" i="43"/>
  <c r="E159" i="43"/>
  <c r="E158" i="43"/>
  <c r="E157" i="43"/>
  <c r="E156" i="43"/>
  <c r="E155" i="43"/>
  <c r="E150" i="43"/>
  <c r="E149" i="43"/>
  <c r="E148" i="43"/>
  <c r="E147" i="43"/>
  <c r="E146" i="43"/>
  <c r="E116" i="43"/>
  <c r="E114" i="43"/>
  <c r="E207" i="43"/>
  <c r="E206" i="43"/>
  <c r="E205" i="43"/>
  <c r="E204" i="43"/>
  <c r="E203" i="43"/>
  <c r="E202" i="43"/>
  <c r="E201" i="43"/>
  <c r="E200" i="43"/>
  <c r="E199" i="43"/>
  <c r="E198" i="43"/>
  <c r="E197" i="43"/>
  <c r="E196" i="43"/>
  <c r="E195" i="43"/>
  <c r="E194" i="43"/>
  <c r="E193" i="43"/>
  <c r="E192" i="43"/>
  <c r="E191" i="43"/>
  <c r="E190" i="43"/>
  <c r="E189" i="43"/>
  <c r="E187" i="43"/>
  <c r="E186" i="43"/>
  <c r="E185" i="43"/>
  <c r="E184" i="43"/>
  <c r="E231" i="43"/>
  <c r="E230" i="43"/>
  <c r="E229" i="43"/>
  <c r="E228" i="43"/>
  <c r="E227" i="43"/>
  <c r="E226" i="43"/>
  <c r="E225" i="43"/>
  <c r="E222" i="43"/>
  <c r="E221" i="43"/>
  <c r="E220" i="43"/>
  <c r="E219" i="43"/>
  <c r="E218" i="43"/>
  <c r="E217" i="43"/>
  <c r="E216" i="43"/>
  <c r="E215" i="43"/>
  <c r="E214" i="43"/>
  <c r="E213" i="43"/>
  <c r="E211" i="43"/>
  <c r="E209" i="43"/>
  <c r="E234" i="43"/>
  <c r="E233" i="43"/>
  <c r="E238" i="43"/>
  <c r="E237" i="43"/>
  <c r="E241" i="43"/>
  <c r="E240" i="43"/>
  <c r="E264" i="43"/>
  <c r="E263" i="43"/>
  <c r="E262" i="43"/>
  <c r="E261" i="43"/>
  <c r="E260" i="43"/>
  <c r="E259" i="43"/>
  <c r="E258" i="43"/>
  <c r="E257" i="43"/>
  <c r="E256" i="43"/>
  <c r="E255" i="43"/>
  <c r="E254" i="43"/>
  <c r="E253" i="43"/>
  <c r="E252" i="43"/>
  <c r="E251" i="43"/>
  <c r="E250" i="43"/>
  <c r="E249" i="43"/>
  <c r="E248" i="43"/>
  <c r="E247" i="43"/>
  <c r="E246" i="43"/>
  <c r="E245" i="43"/>
  <c r="E244" i="43"/>
  <c r="E281" i="43"/>
  <c r="E280" i="43"/>
  <c r="E279" i="43"/>
  <c r="E278" i="43"/>
  <c r="E277" i="43"/>
  <c r="E276" i="43"/>
  <c r="E275" i="43"/>
  <c r="E274" i="43"/>
  <c r="E273" i="43"/>
  <c r="E272" i="43"/>
  <c r="E271" i="43"/>
  <c r="E270" i="43"/>
  <c r="E269" i="43"/>
  <c r="E268" i="43"/>
  <c r="E267" i="43"/>
  <c r="E266" i="43"/>
  <c r="E283" i="43"/>
  <c r="E325" i="43"/>
  <c r="E324" i="43"/>
  <c r="E323" i="43"/>
  <c r="E322" i="43"/>
  <c r="E321" i="43"/>
  <c r="E320" i="43"/>
  <c r="E319" i="43"/>
  <c r="E318" i="43"/>
  <c r="E317" i="43"/>
  <c r="E316" i="43"/>
  <c r="E315" i="43"/>
  <c r="E314" i="43"/>
  <c r="E313" i="43"/>
  <c r="E312" i="43"/>
  <c r="E311" i="43"/>
  <c r="E310" i="43"/>
  <c r="E309" i="43"/>
  <c r="E308" i="43"/>
  <c r="E307" i="43"/>
  <c r="E306" i="43"/>
  <c r="E305" i="43"/>
  <c r="E304" i="43"/>
  <c r="E303" i="43"/>
  <c r="E302" i="43"/>
  <c r="E301" i="43"/>
  <c r="E300" i="43"/>
  <c r="E299" i="43"/>
  <c r="E298" i="43"/>
  <c r="E297" i="43"/>
  <c r="E296" i="43"/>
  <c r="E295" i="43"/>
  <c r="E294" i="43"/>
  <c r="E293" i="43"/>
  <c r="E292" i="43"/>
  <c r="E291" i="43"/>
  <c r="E290" i="43"/>
  <c r="E289" i="43"/>
  <c r="E288" i="43"/>
  <c r="E287" i="43"/>
  <c r="E345" i="43"/>
  <c r="E344" i="43"/>
  <c r="E343" i="43"/>
  <c r="E342" i="43"/>
  <c r="E341" i="43"/>
  <c r="E340" i="43"/>
  <c r="E339" i="43"/>
  <c r="E338" i="43"/>
  <c r="E337" i="43"/>
  <c r="E336" i="43"/>
  <c r="E335" i="43"/>
  <c r="E334" i="43"/>
  <c r="E333" i="43"/>
  <c r="E332" i="43"/>
  <c r="E331" i="43"/>
  <c r="E330" i="43"/>
  <c r="E329" i="43"/>
  <c r="E328" i="43"/>
  <c r="E327" i="43"/>
  <c r="H681" i="43" s="1"/>
  <c r="I681" i="43" s="1"/>
  <c r="I684" i="40" s="1"/>
  <c r="E349" i="43"/>
  <c r="H703" i="43" s="1"/>
  <c r="E348" i="43"/>
  <c r="H702" i="43" s="1"/>
  <c r="H705" i="40" s="1"/>
  <c r="E347" i="43"/>
  <c r="H701" i="43" s="1"/>
  <c r="H704" i="40" s="1"/>
  <c r="E352" i="43"/>
  <c r="E353" i="43"/>
  <c r="V30" i="37"/>
  <c r="U30" i="37" s="1"/>
  <c r="X30" i="37"/>
  <c r="W30" i="37" s="1"/>
  <c r="Y30" i="37"/>
  <c r="Z30" i="37"/>
  <c r="V31" i="37"/>
  <c r="U31" i="37" s="1"/>
  <c r="X31" i="37"/>
  <c r="W31" i="37" s="1"/>
  <c r="Y31" i="37"/>
  <c r="Z31" i="37"/>
  <c r="V32" i="37"/>
  <c r="U32" i="37" s="1"/>
  <c r="X32" i="37"/>
  <c r="W32" i="37" s="1"/>
  <c r="Y32" i="37"/>
  <c r="Z32" i="37"/>
  <c r="V33" i="37"/>
  <c r="U33" i="37" s="1"/>
  <c r="X33" i="37"/>
  <c r="W33" i="37" s="1"/>
  <c r="Y33" i="37"/>
  <c r="Z33" i="37"/>
  <c r="V34" i="37"/>
  <c r="U34" i="37" s="1"/>
  <c r="X34" i="37"/>
  <c r="W34" i="37" s="1"/>
  <c r="Y34" i="37"/>
  <c r="Z34" i="37"/>
  <c r="V35" i="37"/>
  <c r="U35" i="37" s="1"/>
  <c r="X35" i="37"/>
  <c r="W35" i="37" s="1"/>
  <c r="Y35" i="37"/>
  <c r="Z35" i="37"/>
  <c r="V36" i="37"/>
  <c r="U36" i="37" s="1"/>
  <c r="X36" i="37"/>
  <c r="W36" i="37" s="1"/>
  <c r="Y36" i="37"/>
  <c r="Z36" i="37"/>
  <c r="V37" i="37"/>
  <c r="U37" i="37" s="1"/>
  <c r="X37" i="37"/>
  <c r="W37" i="37" s="1"/>
  <c r="Y37" i="37"/>
  <c r="Z37" i="37"/>
  <c r="V38" i="37"/>
  <c r="U38" i="37" s="1"/>
  <c r="X38" i="37"/>
  <c r="W38" i="37" s="1"/>
  <c r="Y38" i="37"/>
  <c r="Z38" i="37"/>
  <c r="X39" i="37"/>
  <c r="Y39" i="37"/>
  <c r="Z39" i="37"/>
  <c r="V40" i="37"/>
  <c r="U40" i="37" s="1"/>
  <c r="X40" i="37"/>
  <c r="W40" i="37" s="1"/>
  <c r="Y40" i="37"/>
  <c r="Z40" i="37"/>
  <c r="V41" i="37"/>
  <c r="U41" i="37" s="1"/>
  <c r="X41" i="37"/>
  <c r="W41" i="37" s="1"/>
  <c r="Y41" i="37"/>
  <c r="Z41" i="37"/>
  <c r="V42" i="37"/>
  <c r="U42" i="37" s="1"/>
  <c r="X42" i="37"/>
  <c r="W42" i="37" s="1"/>
  <c r="Y42" i="37"/>
  <c r="Z42" i="37"/>
  <c r="V43" i="37"/>
  <c r="U43" i="37" s="1"/>
  <c r="X43" i="37"/>
  <c r="W43" i="37" s="1"/>
  <c r="Y43" i="37"/>
  <c r="Z43" i="37"/>
  <c r="V44" i="37"/>
  <c r="U44" i="37" s="1"/>
  <c r="X44" i="37"/>
  <c r="W44" i="37" s="1"/>
  <c r="Y44" i="37"/>
  <c r="Z44" i="37"/>
  <c r="V45" i="37"/>
  <c r="U45" i="37" s="1"/>
  <c r="X45" i="37"/>
  <c r="W45" i="37" s="1"/>
  <c r="Y45" i="37"/>
  <c r="Z45" i="37"/>
  <c r="V46" i="37"/>
  <c r="U46" i="37" s="1"/>
  <c r="X46" i="37"/>
  <c r="W46" i="37" s="1"/>
  <c r="Y46" i="37"/>
  <c r="Z46" i="37"/>
  <c r="V47" i="37"/>
  <c r="U47" i="37" s="1"/>
  <c r="X47" i="37"/>
  <c r="W47" i="37" s="1"/>
  <c r="Y47" i="37"/>
  <c r="Z47" i="37"/>
  <c r="V48" i="37"/>
  <c r="U48" i="37" s="1"/>
  <c r="X48" i="37"/>
  <c r="W48" i="37" s="1"/>
  <c r="Y48" i="37"/>
  <c r="Z48" i="37"/>
  <c r="V49" i="37"/>
  <c r="U49" i="37" s="1"/>
  <c r="X49" i="37"/>
  <c r="W49" i="37" s="1"/>
  <c r="Y49" i="37"/>
  <c r="Z49" i="37"/>
  <c r="V50" i="37"/>
  <c r="U50" i="37" s="1"/>
  <c r="X50" i="37"/>
  <c r="W50" i="37" s="1"/>
  <c r="Y50" i="37"/>
  <c r="Z50" i="37"/>
  <c r="V51" i="37"/>
  <c r="U51" i="37" s="1"/>
  <c r="X51" i="37"/>
  <c r="W51" i="37" s="1"/>
  <c r="Y51" i="37"/>
  <c r="Z51" i="37"/>
  <c r="V52" i="37"/>
  <c r="U52" i="37" s="1"/>
  <c r="X52" i="37"/>
  <c r="W52" i="37" s="1"/>
  <c r="Y52" i="37"/>
  <c r="Z52" i="37"/>
  <c r="V53" i="37"/>
  <c r="U53" i="37" s="1"/>
  <c r="X53" i="37"/>
  <c r="W53" i="37" s="1"/>
  <c r="Y53" i="37"/>
  <c r="Z53" i="37"/>
  <c r="V54" i="37"/>
  <c r="U54" i="37" s="1"/>
  <c r="X54" i="37"/>
  <c r="W54" i="37" s="1"/>
  <c r="Y54" i="37"/>
  <c r="Z54" i="37"/>
  <c r="V55" i="37"/>
  <c r="U55" i="37" s="1"/>
  <c r="X55" i="37"/>
  <c r="W55" i="37" s="1"/>
  <c r="Y55" i="37"/>
  <c r="Z55" i="37"/>
  <c r="V56" i="37"/>
  <c r="U56" i="37" s="1"/>
  <c r="X56" i="37"/>
  <c r="W56" i="37" s="1"/>
  <c r="Y56" i="37"/>
  <c r="Z56" i="37"/>
  <c r="V57" i="37"/>
  <c r="U57" i="37" s="1"/>
  <c r="X57" i="37"/>
  <c r="W57" i="37" s="1"/>
  <c r="Y57" i="37"/>
  <c r="Z57" i="37"/>
  <c r="V58" i="37"/>
  <c r="X58" i="37"/>
  <c r="W58" i="37" s="1"/>
  <c r="Y58" i="37"/>
  <c r="Z58" i="37"/>
  <c r="T31" i="37"/>
  <c r="T32" i="37"/>
  <c r="T33" i="37"/>
  <c r="T34" i="37"/>
  <c r="T35" i="37"/>
  <c r="T36" i="37"/>
  <c r="T37" i="37"/>
  <c r="T38" i="37"/>
  <c r="T40" i="37"/>
  <c r="T41" i="37"/>
  <c r="T42" i="37"/>
  <c r="T43" i="37"/>
  <c r="T44" i="37"/>
  <c r="T45" i="37"/>
  <c r="T46" i="37"/>
  <c r="T47" i="37"/>
  <c r="T48" i="37"/>
  <c r="T49" i="37"/>
  <c r="T50" i="37"/>
  <c r="T51" i="37"/>
  <c r="T52" i="37"/>
  <c r="T53" i="37"/>
  <c r="T54" i="37"/>
  <c r="T55" i="37"/>
  <c r="T56" i="37"/>
  <c r="T57" i="37"/>
  <c r="V7" i="37"/>
  <c r="U7" i="37" s="1"/>
  <c r="X7" i="37"/>
  <c r="W7" i="37" s="1"/>
  <c r="Y7" i="37"/>
  <c r="Z7" i="37"/>
  <c r="V8" i="37"/>
  <c r="U8" i="37" s="1"/>
  <c r="X8" i="37"/>
  <c r="W8" i="37" s="1"/>
  <c r="Y8" i="37"/>
  <c r="Z8" i="37"/>
  <c r="V9" i="37"/>
  <c r="U9" i="37" s="1"/>
  <c r="X9" i="37"/>
  <c r="W9" i="37" s="1"/>
  <c r="Y9" i="37"/>
  <c r="Z9" i="37"/>
  <c r="V10" i="37"/>
  <c r="U10" i="37" s="1"/>
  <c r="X10" i="37"/>
  <c r="W10" i="37" s="1"/>
  <c r="Y10" i="37"/>
  <c r="Z10" i="37"/>
  <c r="V11" i="37"/>
  <c r="U11" i="37" s="1"/>
  <c r="X11" i="37"/>
  <c r="W11" i="37" s="1"/>
  <c r="Y11" i="37"/>
  <c r="Z11" i="37"/>
  <c r="V12" i="37"/>
  <c r="U12" i="37" s="1"/>
  <c r="X12" i="37"/>
  <c r="W12" i="37" s="1"/>
  <c r="Y12" i="37"/>
  <c r="Z12" i="37"/>
  <c r="V13" i="37"/>
  <c r="U13" i="37" s="1"/>
  <c r="X13" i="37"/>
  <c r="W13" i="37" s="1"/>
  <c r="Y13" i="37"/>
  <c r="Z13" i="37"/>
  <c r="V14" i="37"/>
  <c r="U14" i="37" s="1"/>
  <c r="X14" i="37"/>
  <c r="W14" i="37" s="1"/>
  <c r="Y14" i="37"/>
  <c r="Z14" i="37"/>
  <c r="V15" i="37"/>
  <c r="U15" i="37" s="1"/>
  <c r="X15" i="37"/>
  <c r="W15" i="37" s="1"/>
  <c r="Y15" i="37"/>
  <c r="Z15" i="37"/>
  <c r="V16" i="37"/>
  <c r="U16" i="37" s="1"/>
  <c r="X16" i="37"/>
  <c r="W16" i="37" s="1"/>
  <c r="Y16" i="37"/>
  <c r="Z16" i="37"/>
  <c r="V17" i="37"/>
  <c r="U17" i="37" s="1"/>
  <c r="X17" i="37"/>
  <c r="W17" i="37" s="1"/>
  <c r="Y17" i="37"/>
  <c r="Z17" i="37"/>
  <c r="V18" i="37"/>
  <c r="U18" i="37" s="1"/>
  <c r="X18" i="37"/>
  <c r="W18" i="37" s="1"/>
  <c r="Y18" i="37"/>
  <c r="Z18" i="37"/>
  <c r="V19" i="37"/>
  <c r="U19" i="37" s="1"/>
  <c r="X19" i="37"/>
  <c r="W19" i="37" s="1"/>
  <c r="Y19" i="37"/>
  <c r="Z19" i="37"/>
  <c r="V20" i="37"/>
  <c r="U20" i="37" s="1"/>
  <c r="X20" i="37"/>
  <c r="W20" i="37" s="1"/>
  <c r="Y20" i="37"/>
  <c r="Z20" i="37"/>
  <c r="V21" i="37"/>
  <c r="U21" i="37" s="1"/>
  <c r="X21" i="37"/>
  <c r="W21" i="37" s="1"/>
  <c r="Y21" i="37"/>
  <c r="Z21" i="37"/>
  <c r="V22" i="37"/>
  <c r="U22" i="37" s="1"/>
  <c r="X22" i="37"/>
  <c r="W22" i="37" s="1"/>
  <c r="Y22" i="37"/>
  <c r="Z22" i="37"/>
  <c r="V23" i="37"/>
  <c r="U23" i="37" s="1"/>
  <c r="X23" i="37"/>
  <c r="W23" i="37" s="1"/>
  <c r="Y23" i="37"/>
  <c r="Z23" i="37"/>
  <c r="V24" i="37"/>
  <c r="U24" i="37" s="1"/>
  <c r="X24" i="37"/>
  <c r="W24" i="37" s="1"/>
  <c r="Y24" i="37"/>
  <c r="Z24" i="37"/>
  <c r="V25" i="37"/>
  <c r="U25" i="37" s="1"/>
  <c r="X25" i="37"/>
  <c r="W25" i="37" s="1"/>
  <c r="Y25" i="37"/>
  <c r="Z25" i="37"/>
  <c r="V26" i="37"/>
  <c r="U26" i="37" s="1"/>
  <c r="X26" i="37"/>
  <c r="W26" i="37" s="1"/>
  <c r="Y26" i="37"/>
  <c r="Z26" i="37"/>
  <c r="V27" i="37"/>
  <c r="U27" i="37" s="1"/>
  <c r="X27" i="37"/>
  <c r="W27" i="37" s="1"/>
  <c r="Y27" i="37"/>
  <c r="Z27" i="37"/>
  <c r="V28" i="37"/>
  <c r="U28" i="37" s="1"/>
  <c r="X28" i="37"/>
  <c r="W28" i="37" s="1"/>
  <c r="Y28" i="37"/>
  <c r="Z28" i="37"/>
  <c r="T8" i="37"/>
  <c r="T9" i="37"/>
  <c r="T10" i="37"/>
  <c r="T11" i="37"/>
  <c r="T12" i="37"/>
  <c r="T13" i="37"/>
  <c r="T14" i="37"/>
  <c r="T15" i="37"/>
  <c r="T16" i="37"/>
  <c r="T17" i="37"/>
  <c r="T18" i="37"/>
  <c r="T19" i="37"/>
  <c r="T20" i="37"/>
  <c r="T21" i="37"/>
  <c r="T22" i="37"/>
  <c r="T23" i="37"/>
  <c r="T24" i="37"/>
  <c r="T25" i="37"/>
  <c r="T26" i="37"/>
  <c r="T27" i="37"/>
  <c r="T28" i="37"/>
  <c r="T7" i="37"/>
  <c r="T354" i="40"/>
  <c r="S354" i="40"/>
  <c r="R354" i="40"/>
  <c r="Q354" i="40"/>
  <c r="P354" i="40"/>
  <c r="O354" i="40"/>
  <c r="N354" i="40"/>
  <c r="M354" i="40"/>
  <c r="L354" i="40"/>
  <c r="K354" i="40"/>
  <c r="J354" i="40"/>
  <c r="I354" i="40"/>
  <c r="H354" i="40"/>
  <c r="G354" i="40"/>
  <c r="T353" i="40"/>
  <c r="S353" i="40"/>
  <c r="R353" i="40"/>
  <c r="Q353" i="40"/>
  <c r="P353" i="40"/>
  <c r="O353" i="40"/>
  <c r="N353" i="40"/>
  <c r="M353" i="40"/>
  <c r="L353" i="40"/>
  <c r="K353" i="40"/>
  <c r="J353" i="40"/>
  <c r="I353" i="40"/>
  <c r="H353" i="40"/>
  <c r="G353" i="40"/>
  <c r="T352" i="40"/>
  <c r="S352" i="40"/>
  <c r="R352" i="40"/>
  <c r="Q352" i="40"/>
  <c r="P352" i="40"/>
  <c r="O352" i="40"/>
  <c r="N352" i="40"/>
  <c r="M352" i="40"/>
  <c r="L352" i="40"/>
  <c r="K352" i="40"/>
  <c r="J352" i="40"/>
  <c r="I352" i="40"/>
  <c r="H352" i="40"/>
  <c r="G352" i="40"/>
  <c r="T350" i="40"/>
  <c r="S350" i="40"/>
  <c r="R350" i="40"/>
  <c r="Q350" i="40"/>
  <c r="P350" i="40"/>
  <c r="O350" i="40"/>
  <c r="N350" i="40"/>
  <c r="M350" i="40"/>
  <c r="L350" i="40"/>
  <c r="K350" i="40"/>
  <c r="J350" i="40"/>
  <c r="I350" i="40"/>
  <c r="H350" i="40"/>
  <c r="G350" i="40"/>
  <c r="T349" i="40"/>
  <c r="S349" i="40"/>
  <c r="R349" i="40"/>
  <c r="Q349" i="40"/>
  <c r="P349" i="40"/>
  <c r="O349" i="40"/>
  <c r="N349" i="40"/>
  <c r="M349" i="40"/>
  <c r="L349" i="40"/>
  <c r="K349" i="40"/>
  <c r="J349" i="40"/>
  <c r="I349" i="40"/>
  <c r="H349" i="40"/>
  <c r="G349" i="40"/>
  <c r="T348" i="40"/>
  <c r="S348" i="40"/>
  <c r="R348" i="40"/>
  <c r="Q348" i="40"/>
  <c r="P348" i="40"/>
  <c r="O348" i="40"/>
  <c r="N348" i="40"/>
  <c r="M348" i="40"/>
  <c r="L348" i="40"/>
  <c r="K348" i="40"/>
  <c r="J348" i="40"/>
  <c r="I348" i="40"/>
  <c r="H348" i="40"/>
  <c r="G348" i="40"/>
  <c r="T347" i="40"/>
  <c r="S347" i="40"/>
  <c r="R347" i="40"/>
  <c r="Q347" i="40"/>
  <c r="P347" i="40"/>
  <c r="O347" i="40"/>
  <c r="N347" i="40"/>
  <c r="M347" i="40"/>
  <c r="L347" i="40"/>
  <c r="K347" i="40"/>
  <c r="J347" i="40"/>
  <c r="I347" i="40"/>
  <c r="H347" i="40"/>
  <c r="G347" i="40"/>
  <c r="T346" i="40"/>
  <c r="S346" i="40"/>
  <c r="R346" i="40"/>
  <c r="Q346" i="40"/>
  <c r="P346" i="40"/>
  <c r="O346" i="40"/>
  <c r="N346" i="40"/>
  <c r="M346" i="40"/>
  <c r="L346" i="40"/>
  <c r="K346" i="40"/>
  <c r="J346" i="40"/>
  <c r="I346" i="40"/>
  <c r="H346" i="40"/>
  <c r="G346" i="40"/>
  <c r="T345" i="40"/>
  <c r="S345" i="40"/>
  <c r="R345" i="40"/>
  <c r="Q345" i="40"/>
  <c r="P345" i="40"/>
  <c r="O345" i="40"/>
  <c r="N345" i="40"/>
  <c r="M345" i="40"/>
  <c r="L345" i="40"/>
  <c r="K345" i="40"/>
  <c r="J345" i="40"/>
  <c r="I345" i="40"/>
  <c r="H345" i="40"/>
  <c r="G345" i="40"/>
  <c r="T344" i="40"/>
  <c r="S344" i="40"/>
  <c r="R344" i="40"/>
  <c r="Q344" i="40"/>
  <c r="P344" i="40"/>
  <c r="O344" i="40"/>
  <c r="N344" i="40"/>
  <c r="M344" i="40"/>
  <c r="L344" i="40"/>
  <c r="K344" i="40"/>
  <c r="J344" i="40"/>
  <c r="I344" i="40"/>
  <c r="H344" i="40"/>
  <c r="G344" i="40"/>
  <c r="T343" i="40"/>
  <c r="S343" i="40"/>
  <c r="R343" i="40"/>
  <c r="Q343" i="40"/>
  <c r="P343" i="40"/>
  <c r="O343" i="40"/>
  <c r="N343" i="40"/>
  <c r="M343" i="40"/>
  <c r="L343" i="40"/>
  <c r="K343" i="40"/>
  <c r="J343" i="40"/>
  <c r="I343" i="40"/>
  <c r="H343" i="40"/>
  <c r="G343" i="40"/>
  <c r="T342" i="40"/>
  <c r="S342" i="40"/>
  <c r="R342" i="40"/>
  <c r="Q342" i="40"/>
  <c r="P342" i="40"/>
  <c r="O342" i="40"/>
  <c r="N342" i="40"/>
  <c r="M342" i="40"/>
  <c r="L342" i="40"/>
  <c r="K342" i="40"/>
  <c r="J342" i="40"/>
  <c r="I342" i="40"/>
  <c r="H342" i="40"/>
  <c r="G342" i="40"/>
  <c r="T341" i="40"/>
  <c r="S341" i="40"/>
  <c r="R341" i="40"/>
  <c r="Q341" i="40"/>
  <c r="P341" i="40"/>
  <c r="O341" i="40"/>
  <c r="N341" i="40"/>
  <c r="M341" i="40"/>
  <c r="L341" i="40"/>
  <c r="K341" i="40"/>
  <c r="J341" i="40"/>
  <c r="I341" i="40"/>
  <c r="H341" i="40"/>
  <c r="G341" i="40"/>
  <c r="T340" i="40"/>
  <c r="S340" i="40"/>
  <c r="R340" i="40"/>
  <c r="Q340" i="40"/>
  <c r="P340" i="40"/>
  <c r="O340" i="40"/>
  <c r="N340" i="40"/>
  <c r="M340" i="40"/>
  <c r="L340" i="40"/>
  <c r="K340" i="40"/>
  <c r="J340" i="40"/>
  <c r="I340" i="40"/>
  <c r="H340" i="40"/>
  <c r="G340" i="40"/>
  <c r="T339" i="40"/>
  <c r="S339" i="40"/>
  <c r="R339" i="40"/>
  <c r="Q339" i="40"/>
  <c r="P339" i="40"/>
  <c r="O339" i="40"/>
  <c r="N339" i="40"/>
  <c r="M339" i="40"/>
  <c r="L339" i="40"/>
  <c r="K339" i="40"/>
  <c r="J339" i="40"/>
  <c r="I339" i="40"/>
  <c r="H339" i="40"/>
  <c r="G339" i="40"/>
  <c r="T338" i="40"/>
  <c r="S338" i="40"/>
  <c r="R338" i="40"/>
  <c r="Q338" i="40"/>
  <c r="P338" i="40"/>
  <c r="O338" i="40"/>
  <c r="N338" i="40"/>
  <c r="M338" i="40"/>
  <c r="L338" i="40"/>
  <c r="K338" i="40"/>
  <c r="J338" i="40"/>
  <c r="I338" i="40"/>
  <c r="H338" i="40"/>
  <c r="G338" i="40"/>
  <c r="T337" i="40"/>
  <c r="S337" i="40"/>
  <c r="R337" i="40"/>
  <c r="Q337" i="40"/>
  <c r="P337" i="40"/>
  <c r="O337" i="40"/>
  <c r="N337" i="40"/>
  <c r="M337" i="40"/>
  <c r="L337" i="40"/>
  <c r="K337" i="40"/>
  <c r="J337" i="40"/>
  <c r="I337" i="40"/>
  <c r="H337" i="40"/>
  <c r="G337" i="40"/>
  <c r="T336" i="40"/>
  <c r="S336" i="40"/>
  <c r="R336" i="40"/>
  <c r="Q336" i="40"/>
  <c r="P336" i="40"/>
  <c r="O336" i="40"/>
  <c r="N336" i="40"/>
  <c r="M336" i="40"/>
  <c r="L336" i="40"/>
  <c r="K336" i="40"/>
  <c r="J336" i="40"/>
  <c r="I336" i="40"/>
  <c r="H336" i="40"/>
  <c r="G336" i="40"/>
  <c r="T335" i="40"/>
  <c r="S335" i="40"/>
  <c r="R335" i="40"/>
  <c r="Q335" i="40"/>
  <c r="P335" i="40"/>
  <c r="O335" i="40"/>
  <c r="N335" i="40"/>
  <c r="M335" i="40"/>
  <c r="L335" i="40"/>
  <c r="K335" i="40"/>
  <c r="J335" i="40"/>
  <c r="I335" i="40"/>
  <c r="H335" i="40"/>
  <c r="G335" i="40"/>
  <c r="T334" i="40"/>
  <c r="S334" i="40"/>
  <c r="R334" i="40"/>
  <c r="Q334" i="40"/>
  <c r="P334" i="40"/>
  <c r="O334" i="40"/>
  <c r="N334" i="40"/>
  <c r="M334" i="40"/>
  <c r="L334" i="40"/>
  <c r="K334" i="40"/>
  <c r="J334" i="40"/>
  <c r="I334" i="40"/>
  <c r="H334" i="40"/>
  <c r="G334" i="40"/>
  <c r="T333" i="40"/>
  <c r="S333" i="40"/>
  <c r="R333" i="40"/>
  <c r="Q333" i="40"/>
  <c r="P333" i="40"/>
  <c r="O333" i="40"/>
  <c r="N333" i="40"/>
  <c r="M333" i="40"/>
  <c r="L333" i="40"/>
  <c r="K333" i="40"/>
  <c r="J333" i="40"/>
  <c r="I333" i="40"/>
  <c r="H333" i="40"/>
  <c r="G333" i="40"/>
  <c r="T332" i="40"/>
  <c r="S332" i="40"/>
  <c r="R332" i="40"/>
  <c r="Q332" i="40"/>
  <c r="P332" i="40"/>
  <c r="O332" i="40"/>
  <c r="N332" i="40"/>
  <c r="M332" i="40"/>
  <c r="L332" i="40"/>
  <c r="K332" i="40"/>
  <c r="J332" i="40"/>
  <c r="I332" i="40"/>
  <c r="H332" i="40"/>
  <c r="G332" i="40"/>
  <c r="T330" i="40"/>
  <c r="S330" i="40"/>
  <c r="R330" i="40"/>
  <c r="Q330" i="40"/>
  <c r="P330" i="40"/>
  <c r="O330" i="40"/>
  <c r="N330" i="40"/>
  <c r="M330" i="40"/>
  <c r="L330" i="40"/>
  <c r="K330" i="40"/>
  <c r="J330" i="40"/>
  <c r="I330" i="40"/>
  <c r="H330" i="40"/>
  <c r="G330" i="40"/>
  <c r="T329" i="40"/>
  <c r="S329" i="40"/>
  <c r="R329" i="40"/>
  <c r="Q329" i="40"/>
  <c r="P329" i="40"/>
  <c r="O329" i="40"/>
  <c r="N329" i="40"/>
  <c r="M329" i="40"/>
  <c r="L329" i="40"/>
  <c r="K329" i="40"/>
  <c r="J329" i="40"/>
  <c r="I329" i="40"/>
  <c r="H329" i="40"/>
  <c r="G329" i="40"/>
  <c r="T328" i="40"/>
  <c r="S328" i="40"/>
  <c r="R328" i="40"/>
  <c r="Q328" i="40"/>
  <c r="P328" i="40"/>
  <c r="O328" i="40"/>
  <c r="N328" i="40"/>
  <c r="M328" i="40"/>
  <c r="L328" i="40"/>
  <c r="K328" i="40"/>
  <c r="J328" i="40"/>
  <c r="I328" i="40"/>
  <c r="H328" i="40"/>
  <c r="G328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G327" i="40"/>
  <c r="T326" i="40"/>
  <c r="S326" i="40"/>
  <c r="R326" i="40"/>
  <c r="Q326" i="40"/>
  <c r="P326" i="40"/>
  <c r="O326" i="40"/>
  <c r="N326" i="40"/>
  <c r="M326" i="40"/>
  <c r="L326" i="40"/>
  <c r="K326" i="40"/>
  <c r="J326" i="40"/>
  <c r="I326" i="40"/>
  <c r="H326" i="40"/>
  <c r="G326" i="40"/>
  <c r="T325" i="40"/>
  <c r="S325" i="40"/>
  <c r="R325" i="40"/>
  <c r="Q325" i="40"/>
  <c r="P325" i="40"/>
  <c r="O325" i="40"/>
  <c r="N325" i="40"/>
  <c r="M325" i="40"/>
  <c r="L325" i="40"/>
  <c r="K325" i="40"/>
  <c r="J325" i="40"/>
  <c r="I325" i="40"/>
  <c r="H325" i="40"/>
  <c r="G325" i="40"/>
  <c r="T324" i="40"/>
  <c r="S324" i="40"/>
  <c r="R324" i="40"/>
  <c r="Q324" i="40"/>
  <c r="P324" i="40"/>
  <c r="O324" i="40"/>
  <c r="N324" i="40"/>
  <c r="M324" i="40"/>
  <c r="L324" i="40"/>
  <c r="K324" i="40"/>
  <c r="J324" i="40"/>
  <c r="I324" i="40"/>
  <c r="H324" i="40"/>
  <c r="G324" i="40"/>
  <c r="T323" i="40"/>
  <c r="S323" i="40"/>
  <c r="R323" i="40"/>
  <c r="Q323" i="40"/>
  <c r="P323" i="40"/>
  <c r="O323" i="40"/>
  <c r="N323" i="40"/>
  <c r="M323" i="40"/>
  <c r="L323" i="40"/>
  <c r="K323" i="40"/>
  <c r="J323" i="40"/>
  <c r="I323" i="40"/>
  <c r="H323" i="40"/>
  <c r="G323" i="40"/>
  <c r="T322" i="40"/>
  <c r="S322" i="40"/>
  <c r="R322" i="40"/>
  <c r="Q322" i="40"/>
  <c r="P322" i="40"/>
  <c r="O322" i="40"/>
  <c r="N322" i="40"/>
  <c r="M322" i="40"/>
  <c r="L322" i="40"/>
  <c r="K322" i="40"/>
  <c r="J322" i="40"/>
  <c r="I322" i="40"/>
  <c r="H322" i="40"/>
  <c r="G322" i="40"/>
  <c r="T321" i="40"/>
  <c r="S321" i="40"/>
  <c r="R321" i="40"/>
  <c r="Q321" i="40"/>
  <c r="P321" i="40"/>
  <c r="O321" i="40"/>
  <c r="N321" i="40"/>
  <c r="M321" i="40"/>
  <c r="L321" i="40"/>
  <c r="K321" i="40"/>
  <c r="J321" i="40"/>
  <c r="I321" i="40"/>
  <c r="H321" i="40"/>
  <c r="G321" i="40"/>
  <c r="T320" i="40"/>
  <c r="S320" i="40"/>
  <c r="R320" i="40"/>
  <c r="Q320" i="40"/>
  <c r="P320" i="40"/>
  <c r="O320" i="40"/>
  <c r="N320" i="40"/>
  <c r="M320" i="40"/>
  <c r="L320" i="40"/>
  <c r="K320" i="40"/>
  <c r="J320" i="40"/>
  <c r="I320" i="40"/>
  <c r="H320" i="40"/>
  <c r="G320" i="40"/>
  <c r="T319" i="40"/>
  <c r="S319" i="40"/>
  <c r="R319" i="40"/>
  <c r="Q319" i="40"/>
  <c r="P319" i="40"/>
  <c r="O319" i="40"/>
  <c r="N319" i="40"/>
  <c r="M319" i="40"/>
  <c r="L319" i="40"/>
  <c r="K319" i="40"/>
  <c r="J319" i="40"/>
  <c r="I319" i="40"/>
  <c r="H319" i="40"/>
  <c r="G319" i="40"/>
  <c r="T318" i="40"/>
  <c r="S318" i="40"/>
  <c r="R318" i="40"/>
  <c r="Q318" i="40"/>
  <c r="P318" i="40"/>
  <c r="O318" i="40"/>
  <c r="N318" i="40"/>
  <c r="M318" i="40"/>
  <c r="L318" i="40"/>
  <c r="K318" i="40"/>
  <c r="J318" i="40"/>
  <c r="I318" i="40"/>
  <c r="H318" i="40"/>
  <c r="G318" i="40"/>
  <c r="T317" i="40"/>
  <c r="S317" i="40"/>
  <c r="R317" i="40"/>
  <c r="Q317" i="40"/>
  <c r="P317" i="40"/>
  <c r="O317" i="40"/>
  <c r="N317" i="40"/>
  <c r="M317" i="40"/>
  <c r="L317" i="40"/>
  <c r="K317" i="40"/>
  <c r="J317" i="40"/>
  <c r="I317" i="40"/>
  <c r="H317" i="40"/>
  <c r="G317" i="40"/>
  <c r="T316" i="40"/>
  <c r="S316" i="40"/>
  <c r="R316" i="40"/>
  <c r="Q316" i="40"/>
  <c r="P316" i="40"/>
  <c r="O316" i="40"/>
  <c r="N316" i="40"/>
  <c r="M316" i="40"/>
  <c r="L316" i="40"/>
  <c r="K316" i="40"/>
  <c r="J316" i="40"/>
  <c r="I316" i="40"/>
  <c r="H316" i="40"/>
  <c r="G316" i="40"/>
  <c r="T315" i="40"/>
  <c r="S315" i="40"/>
  <c r="R315" i="40"/>
  <c r="Q315" i="40"/>
  <c r="P315" i="40"/>
  <c r="O315" i="40"/>
  <c r="N315" i="40"/>
  <c r="M315" i="40"/>
  <c r="L315" i="40"/>
  <c r="K315" i="40"/>
  <c r="J315" i="40"/>
  <c r="I315" i="40"/>
  <c r="H315" i="40"/>
  <c r="G315" i="40"/>
  <c r="T314" i="40"/>
  <c r="S314" i="40"/>
  <c r="R314" i="40"/>
  <c r="Q314" i="40"/>
  <c r="P314" i="40"/>
  <c r="O314" i="40"/>
  <c r="N314" i="40"/>
  <c r="M314" i="40"/>
  <c r="L314" i="40"/>
  <c r="K314" i="40"/>
  <c r="J314" i="40"/>
  <c r="I314" i="40"/>
  <c r="H314" i="40"/>
  <c r="G314" i="40"/>
  <c r="T313" i="40"/>
  <c r="S313" i="40"/>
  <c r="R313" i="40"/>
  <c r="Q313" i="40"/>
  <c r="P313" i="40"/>
  <c r="O313" i="40"/>
  <c r="N313" i="40"/>
  <c r="M313" i="40"/>
  <c r="L313" i="40"/>
  <c r="K313" i="40"/>
  <c r="J313" i="40"/>
  <c r="I313" i="40"/>
  <c r="H313" i="40"/>
  <c r="G313" i="40"/>
  <c r="T312" i="40"/>
  <c r="S312" i="40"/>
  <c r="R312" i="40"/>
  <c r="Q312" i="40"/>
  <c r="P312" i="40"/>
  <c r="O312" i="40"/>
  <c r="N312" i="40"/>
  <c r="M312" i="40"/>
  <c r="L312" i="40"/>
  <c r="K312" i="40"/>
  <c r="J312" i="40"/>
  <c r="I312" i="40"/>
  <c r="H312" i="40"/>
  <c r="G312" i="40"/>
  <c r="T311" i="40"/>
  <c r="S311" i="40"/>
  <c r="R311" i="40"/>
  <c r="Q311" i="40"/>
  <c r="P311" i="40"/>
  <c r="O311" i="40"/>
  <c r="N311" i="40"/>
  <c r="M311" i="40"/>
  <c r="L311" i="40"/>
  <c r="K311" i="40"/>
  <c r="J311" i="40"/>
  <c r="I311" i="40"/>
  <c r="H311" i="40"/>
  <c r="G311" i="40"/>
  <c r="T310" i="40"/>
  <c r="S310" i="40"/>
  <c r="R310" i="40"/>
  <c r="Q310" i="40"/>
  <c r="P310" i="40"/>
  <c r="O310" i="40"/>
  <c r="N310" i="40"/>
  <c r="M310" i="40"/>
  <c r="L310" i="40"/>
  <c r="K310" i="40"/>
  <c r="J310" i="40"/>
  <c r="I310" i="40"/>
  <c r="H310" i="40"/>
  <c r="G310" i="40"/>
  <c r="T309" i="40"/>
  <c r="S309" i="40"/>
  <c r="R309" i="40"/>
  <c r="Q309" i="40"/>
  <c r="P309" i="40"/>
  <c r="O309" i="40"/>
  <c r="N309" i="40"/>
  <c r="M309" i="40"/>
  <c r="L309" i="40"/>
  <c r="K309" i="40"/>
  <c r="J309" i="40"/>
  <c r="I309" i="40"/>
  <c r="H309" i="40"/>
  <c r="G309" i="40"/>
  <c r="T308" i="40"/>
  <c r="S308" i="40"/>
  <c r="R308" i="40"/>
  <c r="Q308" i="40"/>
  <c r="P308" i="40"/>
  <c r="O308" i="40"/>
  <c r="N308" i="40"/>
  <c r="M308" i="40"/>
  <c r="L308" i="40"/>
  <c r="K308" i="40"/>
  <c r="J308" i="40"/>
  <c r="I308" i="40"/>
  <c r="H308" i="40"/>
  <c r="G308" i="40"/>
  <c r="T307" i="40"/>
  <c r="S307" i="40"/>
  <c r="R307" i="40"/>
  <c r="Q307" i="40"/>
  <c r="P307" i="40"/>
  <c r="O307" i="40"/>
  <c r="N307" i="40"/>
  <c r="M307" i="40"/>
  <c r="L307" i="40"/>
  <c r="K307" i="40"/>
  <c r="J307" i="40"/>
  <c r="I307" i="40"/>
  <c r="H307" i="40"/>
  <c r="G307" i="40"/>
  <c r="T306" i="40"/>
  <c r="S306" i="40"/>
  <c r="R306" i="40"/>
  <c r="Q306" i="40"/>
  <c r="P306" i="40"/>
  <c r="O306" i="40"/>
  <c r="N306" i="40"/>
  <c r="M306" i="40"/>
  <c r="L306" i="40"/>
  <c r="K306" i="40"/>
  <c r="J306" i="40"/>
  <c r="I306" i="40"/>
  <c r="H306" i="40"/>
  <c r="G306" i="40"/>
  <c r="T305" i="40"/>
  <c r="S305" i="40"/>
  <c r="R305" i="40"/>
  <c r="Q305" i="40"/>
  <c r="P305" i="40"/>
  <c r="O305" i="40"/>
  <c r="N305" i="40"/>
  <c r="M305" i="40"/>
  <c r="L305" i="40"/>
  <c r="K305" i="40"/>
  <c r="J305" i="40"/>
  <c r="I305" i="40"/>
  <c r="H305" i="40"/>
  <c r="G305" i="40"/>
  <c r="T304" i="40"/>
  <c r="S304" i="40"/>
  <c r="R304" i="40"/>
  <c r="Q304" i="40"/>
  <c r="P304" i="40"/>
  <c r="O304" i="40"/>
  <c r="N304" i="40"/>
  <c r="M304" i="40"/>
  <c r="L304" i="40"/>
  <c r="K304" i="40"/>
  <c r="J304" i="40"/>
  <c r="I304" i="40"/>
  <c r="H304" i="40"/>
  <c r="G304" i="40"/>
  <c r="T303" i="40"/>
  <c r="S303" i="40"/>
  <c r="R303" i="40"/>
  <c r="Q303" i="40"/>
  <c r="P303" i="40"/>
  <c r="O303" i="40"/>
  <c r="N303" i="40"/>
  <c r="M303" i="40"/>
  <c r="L303" i="40"/>
  <c r="K303" i="40"/>
  <c r="J303" i="40"/>
  <c r="I303" i="40"/>
  <c r="H303" i="40"/>
  <c r="G303" i="40"/>
  <c r="T302" i="40"/>
  <c r="S302" i="40"/>
  <c r="R302" i="40"/>
  <c r="Q302" i="40"/>
  <c r="P302" i="40"/>
  <c r="O302" i="40"/>
  <c r="N302" i="40"/>
  <c r="M302" i="40"/>
  <c r="L302" i="40"/>
  <c r="K302" i="40"/>
  <c r="J302" i="40"/>
  <c r="I302" i="40"/>
  <c r="H302" i="40"/>
  <c r="G302" i="40"/>
  <c r="T301" i="40"/>
  <c r="S301" i="40"/>
  <c r="R301" i="40"/>
  <c r="Q301" i="40"/>
  <c r="P301" i="40"/>
  <c r="O301" i="40"/>
  <c r="N301" i="40"/>
  <c r="M301" i="40"/>
  <c r="L301" i="40"/>
  <c r="K301" i="40"/>
  <c r="J301" i="40"/>
  <c r="I301" i="40"/>
  <c r="H301" i="40"/>
  <c r="G301" i="40"/>
  <c r="T300" i="40"/>
  <c r="S300" i="40"/>
  <c r="R300" i="40"/>
  <c r="Q300" i="40"/>
  <c r="P300" i="40"/>
  <c r="O300" i="40"/>
  <c r="N300" i="40"/>
  <c r="M300" i="40"/>
  <c r="L300" i="40"/>
  <c r="K300" i="40"/>
  <c r="J300" i="40"/>
  <c r="I300" i="40"/>
  <c r="H300" i="40"/>
  <c r="G300" i="40"/>
  <c r="T299" i="40"/>
  <c r="S299" i="40"/>
  <c r="R299" i="40"/>
  <c r="Q299" i="40"/>
  <c r="P299" i="40"/>
  <c r="O299" i="40"/>
  <c r="N299" i="40"/>
  <c r="M299" i="40"/>
  <c r="L299" i="40"/>
  <c r="K299" i="40"/>
  <c r="J299" i="40"/>
  <c r="I299" i="40"/>
  <c r="H299" i="40"/>
  <c r="G299" i="40"/>
  <c r="T298" i="40"/>
  <c r="S298" i="40"/>
  <c r="R298" i="40"/>
  <c r="Q298" i="40"/>
  <c r="P298" i="40"/>
  <c r="O298" i="40"/>
  <c r="N298" i="40"/>
  <c r="M298" i="40"/>
  <c r="L298" i="40"/>
  <c r="K298" i="40"/>
  <c r="J298" i="40"/>
  <c r="I298" i="40"/>
  <c r="H298" i="40"/>
  <c r="G298" i="40"/>
  <c r="T297" i="40"/>
  <c r="S297" i="40"/>
  <c r="R297" i="40"/>
  <c r="Q297" i="40"/>
  <c r="P297" i="40"/>
  <c r="O297" i="40"/>
  <c r="N297" i="40"/>
  <c r="M297" i="40"/>
  <c r="L297" i="40"/>
  <c r="K297" i="40"/>
  <c r="J297" i="40"/>
  <c r="I297" i="40"/>
  <c r="H297" i="40"/>
  <c r="G297" i="40"/>
  <c r="T296" i="40"/>
  <c r="S296" i="40"/>
  <c r="R296" i="40"/>
  <c r="Q296" i="40"/>
  <c r="P296" i="40"/>
  <c r="O296" i="40"/>
  <c r="N296" i="40"/>
  <c r="M296" i="40"/>
  <c r="L296" i="40"/>
  <c r="K296" i="40"/>
  <c r="J296" i="40"/>
  <c r="I296" i="40"/>
  <c r="H296" i="40"/>
  <c r="G296" i="40"/>
  <c r="T295" i="40"/>
  <c r="S295" i="40"/>
  <c r="R295" i="40"/>
  <c r="Q295" i="40"/>
  <c r="P295" i="40"/>
  <c r="O295" i="40"/>
  <c r="N295" i="40"/>
  <c r="M295" i="40"/>
  <c r="L295" i="40"/>
  <c r="K295" i="40"/>
  <c r="J295" i="40"/>
  <c r="I295" i="40"/>
  <c r="H295" i="40"/>
  <c r="G295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G294" i="40"/>
  <c r="T293" i="40"/>
  <c r="S293" i="40"/>
  <c r="R293" i="40"/>
  <c r="Q293" i="40"/>
  <c r="P293" i="40"/>
  <c r="O293" i="40"/>
  <c r="N293" i="40"/>
  <c r="M293" i="40"/>
  <c r="L293" i="40"/>
  <c r="K293" i="40"/>
  <c r="J293" i="40"/>
  <c r="I293" i="40"/>
  <c r="H293" i="40"/>
  <c r="G293" i="40"/>
  <c r="T292" i="40"/>
  <c r="S292" i="40"/>
  <c r="R292" i="40"/>
  <c r="Q292" i="40"/>
  <c r="P292" i="40"/>
  <c r="O292" i="40"/>
  <c r="N292" i="40"/>
  <c r="M292" i="40"/>
  <c r="L292" i="40"/>
  <c r="K292" i="40"/>
  <c r="J292" i="40"/>
  <c r="I292" i="40"/>
  <c r="H292" i="40"/>
  <c r="G292" i="40"/>
  <c r="T288" i="40"/>
  <c r="S288" i="40"/>
  <c r="R288" i="40"/>
  <c r="Q288" i="40"/>
  <c r="P288" i="40"/>
  <c r="O288" i="40"/>
  <c r="N288" i="40"/>
  <c r="M288" i="40"/>
  <c r="L288" i="40"/>
  <c r="K288" i="40"/>
  <c r="J288" i="40"/>
  <c r="I288" i="40"/>
  <c r="H288" i="40"/>
  <c r="G288" i="40"/>
  <c r="T286" i="40"/>
  <c r="S286" i="40"/>
  <c r="R286" i="40"/>
  <c r="Q286" i="40"/>
  <c r="P286" i="40"/>
  <c r="O286" i="40"/>
  <c r="N286" i="40"/>
  <c r="M286" i="40"/>
  <c r="L286" i="40"/>
  <c r="K286" i="40"/>
  <c r="J286" i="40"/>
  <c r="I286" i="40"/>
  <c r="H286" i="40"/>
  <c r="G286" i="40"/>
  <c r="T285" i="40"/>
  <c r="S285" i="40"/>
  <c r="R285" i="40"/>
  <c r="Q285" i="40"/>
  <c r="P285" i="40"/>
  <c r="O285" i="40"/>
  <c r="N285" i="40"/>
  <c r="M285" i="40"/>
  <c r="L285" i="40"/>
  <c r="K285" i="40"/>
  <c r="J285" i="40"/>
  <c r="I285" i="40"/>
  <c r="H285" i="40"/>
  <c r="G285" i="40"/>
  <c r="T284" i="40"/>
  <c r="S284" i="40"/>
  <c r="R284" i="40"/>
  <c r="Q284" i="40"/>
  <c r="P284" i="40"/>
  <c r="O284" i="40"/>
  <c r="M284" i="40"/>
  <c r="L284" i="40"/>
  <c r="K284" i="40"/>
  <c r="J284" i="40"/>
  <c r="I284" i="40"/>
  <c r="H284" i="40"/>
  <c r="G284" i="40"/>
  <c r="T283" i="40"/>
  <c r="S283" i="40"/>
  <c r="R283" i="40"/>
  <c r="Q283" i="40"/>
  <c r="P283" i="40"/>
  <c r="O283" i="40"/>
  <c r="N283" i="40"/>
  <c r="M283" i="40"/>
  <c r="L283" i="40"/>
  <c r="K283" i="40"/>
  <c r="J283" i="40"/>
  <c r="I283" i="40"/>
  <c r="H283" i="40"/>
  <c r="G283" i="40"/>
  <c r="T282" i="40"/>
  <c r="S282" i="40"/>
  <c r="R282" i="40"/>
  <c r="Q282" i="40"/>
  <c r="P282" i="40"/>
  <c r="O282" i="40"/>
  <c r="N282" i="40"/>
  <c r="M282" i="40"/>
  <c r="L282" i="40"/>
  <c r="K282" i="40"/>
  <c r="J282" i="40"/>
  <c r="I282" i="40"/>
  <c r="H282" i="40"/>
  <c r="G282" i="40"/>
  <c r="T281" i="40"/>
  <c r="S281" i="40"/>
  <c r="R281" i="40"/>
  <c r="Q281" i="40"/>
  <c r="P281" i="40"/>
  <c r="O281" i="40"/>
  <c r="N281" i="40"/>
  <c r="M281" i="40"/>
  <c r="L281" i="40"/>
  <c r="K281" i="40"/>
  <c r="J281" i="40"/>
  <c r="I281" i="40"/>
  <c r="H281" i="40"/>
  <c r="G281" i="40"/>
  <c r="T280" i="40"/>
  <c r="S280" i="40"/>
  <c r="R280" i="40"/>
  <c r="Q280" i="40"/>
  <c r="P280" i="40"/>
  <c r="O280" i="40"/>
  <c r="N280" i="40"/>
  <c r="M280" i="40"/>
  <c r="L280" i="40"/>
  <c r="K280" i="40"/>
  <c r="J280" i="40"/>
  <c r="I280" i="40"/>
  <c r="H280" i="40"/>
  <c r="G280" i="40"/>
  <c r="T279" i="40"/>
  <c r="S279" i="40"/>
  <c r="R279" i="40"/>
  <c r="Q279" i="40"/>
  <c r="P279" i="40"/>
  <c r="O279" i="40"/>
  <c r="N279" i="40"/>
  <c r="M279" i="40"/>
  <c r="L279" i="40"/>
  <c r="K279" i="40"/>
  <c r="J279" i="40"/>
  <c r="I279" i="40"/>
  <c r="H279" i="40"/>
  <c r="G279" i="40"/>
  <c r="T278" i="40"/>
  <c r="S278" i="40"/>
  <c r="R278" i="40"/>
  <c r="Q278" i="40"/>
  <c r="P278" i="40"/>
  <c r="O278" i="40"/>
  <c r="N278" i="40"/>
  <c r="M278" i="40"/>
  <c r="L278" i="40"/>
  <c r="K278" i="40"/>
  <c r="J278" i="40"/>
  <c r="I278" i="40"/>
  <c r="H278" i="40"/>
  <c r="G278" i="40"/>
  <c r="T277" i="40"/>
  <c r="S277" i="40"/>
  <c r="R277" i="40"/>
  <c r="Q277" i="40"/>
  <c r="P277" i="40"/>
  <c r="O277" i="40"/>
  <c r="N277" i="40"/>
  <c r="M277" i="40"/>
  <c r="L277" i="40"/>
  <c r="K277" i="40"/>
  <c r="J277" i="40"/>
  <c r="I277" i="40"/>
  <c r="H277" i="40"/>
  <c r="G277" i="40"/>
  <c r="T276" i="40"/>
  <c r="S276" i="40"/>
  <c r="R276" i="40"/>
  <c r="Q276" i="40"/>
  <c r="P276" i="40"/>
  <c r="O276" i="40"/>
  <c r="N276" i="40"/>
  <c r="M276" i="40"/>
  <c r="L276" i="40"/>
  <c r="K276" i="40"/>
  <c r="J276" i="40"/>
  <c r="I276" i="40"/>
  <c r="H276" i="40"/>
  <c r="G276" i="40"/>
  <c r="T275" i="40"/>
  <c r="S275" i="40"/>
  <c r="R275" i="40"/>
  <c r="Q275" i="40"/>
  <c r="P275" i="40"/>
  <c r="O275" i="40"/>
  <c r="N275" i="40"/>
  <c r="M275" i="40"/>
  <c r="L275" i="40"/>
  <c r="K275" i="40"/>
  <c r="J275" i="40"/>
  <c r="I275" i="40"/>
  <c r="H275" i="40"/>
  <c r="G275" i="40"/>
  <c r="T274" i="40"/>
  <c r="S274" i="40"/>
  <c r="R274" i="40"/>
  <c r="Q274" i="40"/>
  <c r="P274" i="40"/>
  <c r="O274" i="40"/>
  <c r="N274" i="40"/>
  <c r="M274" i="40"/>
  <c r="L274" i="40"/>
  <c r="K274" i="40"/>
  <c r="J274" i="40"/>
  <c r="I274" i="40"/>
  <c r="H274" i="40"/>
  <c r="G274" i="40"/>
  <c r="T273" i="40"/>
  <c r="S273" i="40"/>
  <c r="R273" i="40"/>
  <c r="Q273" i="40"/>
  <c r="P273" i="40"/>
  <c r="O273" i="40"/>
  <c r="N273" i="40"/>
  <c r="M273" i="40"/>
  <c r="L273" i="40"/>
  <c r="K273" i="40"/>
  <c r="J273" i="40"/>
  <c r="I273" i="40"/>
  <c r="H273" i="40"/>
  <c r="G273" i="40"/>
  <c r="T272" i="40"/>
  <c r="S272" i="40"/>
  <c r="R272" i="40"/>
  <c r="Q272" i="40"/>
  <c r="P272" i="40"/>
  <c r="O272" i="40"/>
  <c r="N272" i="40"/>
  <c r="M272" i="40"/>
  <c r="L272" i="40"/>
  <c r="K272" i="40"/>
  <c r="J272" i="40"/>
  <c r="I272" i="40"/>
  <c r="H272" i="40"/>
  <c r="G272" i="40"/>
  <c r="T271" i="40"/>
  <c r="S271" i="40"/>
  <c r="R271" i="40"/>
  <c r="Q271" i="40"/>
  <c r="P271" i="40"/>
  <c r="O271" i="40"/>
  <c r="N271" i="40"/>
  <c r="M271" i="40"/>
  <c r="L271" i="40"/>
  <c r="K271" i="40"/>
  <c r="J271" i="40"/>
  <c r="I271" i="40"/>
  <c r="H271" i="40"/>
  <c r="G271" i="40"/>
  <c r="T269" i="40"/>
  <c r="S269" i="40"/>
  <c r="R269" i="40"/>
  <c r="Q269" i="40"/>
  <c r="P269" i="40"/>
  <c r="O269" i="40"/>
  <c r="N269" i="40"/>
  <c r="M269" i="40"/>
  <c r="L269" i="40"/>
  <c r="K269" i="40"/>
  <c r="J269" i="40"/>
  <c r="I269" i="40"/>
  <c r="H269" i="40"/>
  <c r="G269" i="40"/>
  <c r="T268" i="40"/>
  <c r="S268" i="40"/>
  <c r="R268" i="40"/>
  <c r="Q268" i="40"/>
  <c r="P268" i="40"/>
  <c r="O268" i="40"/>
  <c r="N268" i="40"/>
  <c r="M268" i="40"/>
  <c r="L268" i="40"/>
  <c r="K268" i="40"/>
  <c r="J268" i="40"/>
  <c r="I268" i="40"/>
  <c r="H268" i="40"/>
  <c r="G268" i="40"/>
  <c r="T267" i="40"/>
  <c r="S267" i="40"/>
  <c r="R267" i="40"/>
  <c r="Q267" i="40"/>
  <c r="P267" i="40"/>
  <c r="O267" i="40"/>
  <c r="N267" i="40"/>
  <c r="M267" i="40"/>
  <c r="L267" i="40"/>
  <c r="K267" i="40"/>
  <c r="J267" i="40"/>
  <c r="I267" i="40"/>
  <c r="H267" i="40"/>
  <c r="G267" i="40"/>
  <c r="T266" i="40"/>
  <c r="S266" i="40"/>
  <c r="R266" i="40"/>
  <c r="Q266" i="40"/>
  <c r="P266" i="40"/>
  <c r="O266" i="40"/>
  <c r="N266" i="40"/>
  <c r="M266" i="40"/>
  <c r="L266" i="40"/>
  <c r="K266" i="40"/>
  <c r="J266" i="40"/>
  <c r="I266" i="40"/>
  <c r="H266" i="40"/>
  <c r="G266" i="40"/>
  <c r="T265" i="40"/>
  <c r="S265" i="40"/>
  <c r="R265" i="40"/>
  <c r="Q265" i="40"/>
  <c r="P265" i="40"/>
  <c r="O265" i="40"/>
  <c r="N265" i="40"/>
  <c r="M265" i="40"/>
  <c r="L265" i="40"/>
  <c r="K265" i="40"/>
  <c r="J265" i="40"/>
  <c r="I265" i="40"/>
  <c r="H265" i="40"/>
  <c r="G265" i="40"/>
  <c r="T264" i="40"/>
  <c r="S264" i="40"/>
  <c r="R264" i="40"/>
  <c r="Q264" i="40"/>
  <c r="P264" i="40"/>
  <c r="O264" i="40"/>
  <c r="N264" i="40"/>
  <c r="M264" i="40"/>
  <c r="L264" i="40"/>
  <c r="K264" i="40"/>
  <c r="J264" i="40"/>
  <c r="I264" i="40"/>
  <c r="H264" i="40"/>
  <c r="G264" i="40"/>
  <c r="T263" i="40"/>
  <c r="S263" i="40"/>
  <c r="R263" i="40"/>
  <c r="Q263" i="40"/>
  <c r="P263" i="40"/>
  <c r="O263" i="40"/>
  <c r="N263" i="40"/>
  <c r="M263" i="40"/>
  <c r="L263" i="40"/>
  <c r="K263" i="40"/>
  <c r="J263" i="40"/>
  <c r="I263" i="40"/>
  <c r="H263" i="40"/>
  <c r="G263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G262" i="40"/>
  <c r="T261" i="40"/>
  <c r="S261" i="40"/>
  <c r="R261" i="40"/>
  <c r="Q261" i="40"/>
  <c r="P261" i="40"/>
  <c r="O261" i="40"/>
  <c r="N261" i="40"/>
  <c r="M261" i="40"/>
  <c r="L261" i="40"/>
  <c r="K261" i="40"/>
  <c r="J261" i="40"/>
  <c r="I261" i="40"/>
  <c r="H261" i="40"/>
  <c r="G261" i="40"/>
  <c r="T260" i="40"/>
  <c r="S260" i="40"/>
  <c r="R260" i="40"/>
  <c r="Q260" i="40"/>
  <c r="P260" i="40"/>
  <c r="O260" i="40"/>
  <c r="N260" i="40"/>
  <c r="M260" i="40"/>
  <c r="L260" i="40"/>
  <c r="K260" i="40"/>
  <c r="J260" i="40"/>
  <c r="I260" i="40"/>
  <c r="H260" i="40"/>
  <c r="G260" i="40"/>
  <c r="T259" i="40"/>
  <c r="S259" i="40"/>
  <c r="R259" i="40"/>
  <c r="Q259" i="40"/>
  <c r="P259" i="40"/>
  <c r="O259" i="40"/>
  <c r="N259" i="40"/>
  <c r="M259" i="40"/>
  <c r="L259" i="40"/>
  <c r="K259" i="40"/>
  <c r="J259" i="40"/>
  <c r="I259" i="40"/>
  <c r="H259" i="40"/>
  <c r="G259" i="40"/>
  <c r="T258" i="40"/>
  <c r="S258" i="40"/>
  <c r="R258" i="40"/>
  <c r="Q258" i="40"/>
  <c r="P258" i="40"/>
  <c r="O258" i="40"/>
  <c r="N258" i="40"/>
  <c r="M258" i="40"/>
  <c r="L258" i="40"/>
  <c r="K258" i="40"/>
  <c r="J258" i="40"/>
  <c r="I258" i="40"/>
  <c r="H258" i="40"/>
  <c r="G258" i="40"/>
  <c r="T257" i="40"/>
  <c r="S257" i="40"/>
  <c r="R257" i="40"/>
  <c r="Q257" i="40"/>
  <c r="P257" i="40"/>
  <c r="O257" i="40"/>
  <c r="N257" i="40"/>
  <c r="M257" i="40"/>
  <c r="L257" i="40"/>
  <c r="K257" i="40"/>
  <c r="J257" i="40"/>
  <c r="I257" i="40"/>
  <c r="H257" i="40"/>
  <c r="G257" i="40"/>
  <c r="T256" i="40"/>
  <c r="S256" i="40"/>
  <c r="R256" i="40"/>
  <c r="Q256" i="40"/>
  <c r="P256" i="40"/>
  <c r="O256" i="40"/>
  <c r="N256" i="40"/>
  <c r="M256" i="40"/>
  <c r="L256" i="40"/>
  <c r="K256" i="40"/>
  <c r="J256" i="40"/>
  <c r="I256" i="40"/>
  <c r="H256" i="40"/>
  <c r="G256" i="40"/>
  <c r="T255" i="40"/>
  <c r="S255" i="40"/>
  <c r="R255" i="40"/>
  <c r="Q255" i="40"/>
  <c r="P255" i="40"/>
  <c r="O255" i="40"/>
  <c r="N255" i="40"/>
  <c r="M255" i="40"/>
  <c r="L255" i="40"/>
  <c r="K255" i="40"/>
  <c r="J255" i="40"/>
  <c r="I255" i="40"/>
  <c r="H255" i="40"/>
  <c r="G255" i="40"/>
  <c r="T254" i="40"/>
  <c r="S254" i="40"/>
  <c r="R254" i="40"/>
  <c r="Q254" i="40"/>
  <c r="P254" i="40"/>
  <c r="O254" i="40"/>
  <c r="N254" i="40"/>
  <c r="M254" i="40"/>
  <c r="L254" i="40"/>
  <c r="K254" i="40"/>
  <c r="J254" i="40"/>
  <c r="I254" i="40"/>
  <c r="H254" i="40"/>
  <c r="G254" i="40"/>
  <c r="T253" i="40"/>
  <c r="S253" i="40"/>
  <c r="R253" i="40"/>
  <c r="Q253" i="40"/>
  <c r="P253" i="40"/>
  <c r="O253" i="40"/>
  <c r="N253" i="40"/>
  <c r="M253" i="40"/>
  <c r="L253" i="40"/>
  <c r="K253" i="40"/>
  <c r="J253" i="40"/>
  <c r="I253" i="40"/>
  <c r="H253" i="40"/>
  <c r="G253" i="40"/>
  <c r="T252" i="40"/>
  <c r="S252" i="40"/>
  <c r="R252" i="40"/>
  <c r="Q252" i="40"/>
  <c r="P252" i="40"/>
  <c r="O252" i="40"/>
  <c r="N252" i="40"/>
  <c r="M252" i="40"/>
  <c r="L252" i="40"/>
  <c r="K252" i="40"/>
  <c r="J252" i="40"/>
  <c r="I252" i="40"/>
  <c r="H252" i="40"/>
  <c r="G252" i="40"/>
  <c r="T251" i="40"/>
  <c r="S251" i="40"/>
  <c r="R251" i="40"/>
  <c r="Q251" i="40"/>
  <c r="P251" i="40"/>
  <c r="O251" i="40"/>
  <c r="N251" i="40"/>
  <c r="M251" i="40"/>
  <c r="L251" i="40"/>
  <c r="K251" i="40"/>
  <c r="J251" i="40"/>
  <c r="I251" i="40"/>
  <c r="H251" i="40"/>
  <c r="G251" i="40"/>
  <c r="T250" i="40"/>
  <c r="S250" i="40"/>
  <c r="R250" i="40"/>
  <c r="Q250" i="40"/>
  <c r="P250" i="40"/>
  <c r="O250" i="40"/>
  <c r="N250" i="40"/>
  <c r="M250" i="40"/>
  <c r="L250" i="40"/>
  <c r="K250" i="40"/>
  <c r="J250" i="40"/>
  <c r="I250" i="40"/>
  <c r="H250" i="40"/>
  <c r="G250" i="40"/>
  <c r="T249" i="40"/>
  <c r="S249" i="40"/>
  <c r="R249" i="40"/>
  <c r="Q249" i="40"/>
  <c r="P249" i="40"/>
  <c r="O249" i="40"/>
  <c r="N249" i="40"/>
  <c r="M249" i="40"/>
  <c r="L249" i="40"/>
  <c r="K249" i="40"/>
  <c r="J249" i="40"/>
  <c r="I249" i="40"/>
  <c r="H249" i="40"/>
  <c r="G249" i="40"/>
  <c r="T246" i="40"/>
  <c r="S246" i="40"/>
  <c r="R246" i="40"/>
  <c r="Q246" i="40"/>
  <c r="P246" i="40"/>
  <c r="O246" i="40"/>
  <c r="N246" i="40"/>
  <c r="M246" i="40"/>
  <c r="L246" i="40"/>
  <c r="K246" i="40"/>
  <c r="J246" i="40"/>
  <c r="I246" i="40"/>
  <c r="H246" i="40"/>
  <c r="G246" i="40"/>
  <c r="T245" i="40"/>
  <c r="S245" i="40"/>
  <c r="R245" i="40"/>
  <c r="Q245" i="40"/>
  <c r="P245" i="40"/>
  <c r="O245" i="40"/>
  <c r="N245" i="40"/>
  <c r="M245" i="40"/>
  <c r="L245" i="40"/>
  <c r="K245" i="40"/>
  <c r="J245" i="40"/>
  <c r="I245" i="40"/>
  <c r="H245" i="40"/>
  <c r="G245" i="40"/>
  <c r="T243" i="40"/>
  <c r="S243" i="40"/>
  <c r="R243" i="40"/>
  <c r="Q243" i="40"/>
  <c r="P243" i="40"/>
  <c r="O243" i="40"/>
  <c r="N243" i="40"/>
  <c r="M243" i="40"/>
  <c r="L243" i="40"/>
  <c r="K243" i="40"/>
  <c r="J243" i="40"/>
  <c r="I243" i="40"/>
  <c r="H243" i="40"/>
  <c r="G243" i="40"/>
  <c r="T242" i="40"/>
  <c r="S242" i="40"/>
  <c r="R242" i="40"/>
  <c r="Q242" i="40"/>
  <c r="P242" i="40"/>
  <c r="O242" i="40"/>
  <c r="N242" i="40"/>
  <c r="M242" i="40"/>
  <c r="L242" i="40"/>
  <c r="K242" i="40"/>
  <c r="J242" i="40"/>
  <c r="I242" i="40"/>
  <c r="H242" i="40"/>
  <c r="G242" i="40"/>
  <c r="T239" i="40"/>
  <c r="S239" i="40"/>
  <c r="R239" i="40"/>
  <c r="Q239" i="40"/>
  <c r="P239" i="40"/>
  <c r="O239" i="40"/>
  <c r="N239" i="40"/>
  <c r="M239" i="40"/>
  <c r="L239" i="40"/>
  <c r="K239" i="40"/>
  <c r="J239" i="40"/>
  <c r="I239" i="40"/>
  <c r="H239" i="40"/>
  <c r="G239" i="40"/>
  <c r="T238" i="40"/>
  <c r="S238" i="40"/>
  <c r="R238" i="40"/>
  <c r="Q238" i="40"/>
  <c r="P238" i="40"/>
  <c r="O238" i="40"/>
  <c r="N238" i="40"/>
  <c r="M238" i="40"/>
  <c r="L238" i="40"/>
  <c r="K238" i="40"/>
  <c r="J238" i="40"/>
  <c r="I238" i="40"/>
  <c r="H238" i="40"/>
  <c r="G238" i="40"/>
  <c r="T236" i="40"/>
  <c r="S236" i="40"/>
  <c r="R236" i="40"/>
  <c r="Q236" i="40"/>
  <c r="P236" i="40"/>
  <c r="O236" i="40"/>
  <c r="N236" i="40"/>
  <c r="M236" i="40"/>
  <c r="L236" i="40"/>
  <c r="K236" i="40"/>
  <c r="J236" i="40"/>
  <c r="I236" i="40"/>
  <c r="H236" i="40"/>
  <c r="G236" i="40"/>
  <c r="T235" i="40"/>
  <c r="S235" i="40"/>
  <c r="R235" i="40"/>
  <c r="Q235" i="40"/>
  <c r="P235" i="40"/>
  <c r="O235" i="40"/>
  <c r="N235" i="40"/>
  <c r="M235" i="40"/>
  <c r="L235" i="40"/>
  <c r="K235" i="40"/>
  <c r="J235" i="40"/>
  <c r="I235" i="40"/>
  <c r="H235" i="40"/>
  <c r="G235" i="40"/>
  <c r="T234" i="40"/>
  <c r="S234" i="40"/>
  <c r="R234" i="40"/>
  <c r="Q234" i="40"/>
  <c r="P234" i="40"/>
  <c r="O234" i="40"/>
  <c r="N234" i="40"/>
  <c r="M234" i="40"/>
  <c r="L234" i="40"/>
  <c r="K234" i="40"/>
  <c r="J234" i="40"/>
  <c r="I234" i="40"/>
  <c r="H234" i="40"/>
  <c r="G234" i="40"/>
  <c r="T233" i="40"/>
  <c r="S233" i="40"/>
  <c r="R233" i="40"/>
  <c r="Q233" i="40"/>
  <c r="P233" i="40"/>
  <c r="O233" i="40"/>
  <c r="N233" i="40"/>
  <c r="M233" i="40"/>
  <c r="L233" i="40"/>
  <c r="K233" i="40"/>
  <c r="J233" i="40"/>
  <c r="I233" i="40"/>
  <c r="H233" i="40"/>
  <c r="G233" i="40"/>
  <c r="T232" i="40"/>
  <c r="S232" i="40"/>
  <c r="R232" i="40"/>
  <c r="Q232" i="40"/>
  <c r="P232" i="40"/>
  <c r="O232" i="40"/>
  <c r="N232" i="40"/>
  <c r="M232" i="40"/>
  <c r="L232" i="40"/>
  <c r="K232" i="40"/>
  <c r="J232" i="40"/>
  <c r="I232" i="40"/>
  <c r="H232" i="40"/>
  <c r="G232" i="40"/>
  <c r="T231" i="40"/>
  <c r="S231" i="40"/>
  <c r="R231" i="40"/>
  <c r="Q231" i="40"/>
  <c r="P231" i="40"/>
  <c r="O231" i="40"/>
  <c r="N231" i="40"/>
  <c r="M231" i="40"/>
  <c r="L231" i="40"/>
  <c r="K231" i="40"/>
  <c r="J231" i="40"/>
  <c r="I231" i="40"/>
  <c r="H231" i="40"/>
  <c r="G231" i="40"/>
  <c r="T226" i="40"/>
  <c r="S226" i="40"/>
  <c r="R226" i="40"/>
  <c r="Q226" i="40"/>
  <c r="P226" i="40"/>
  <c r="O226" i="40"/>
  <c r="N226" i="40"/>
  <c r="M226" i="40"/>
  <c r="L226" i="40"/>
  <c r="K226" i="40"/>
  <c r="J226" i="40"/>
  <c r="I226" i="40"/>
  <c r="H226" i="40"/>
  <c r="G226" i="40"/>
  <c r="T225" i="40"/>
  <c r="S225" i="40"/>
  <c r="R225" i="40"/>
  <c r="Q225" i="40"/>
  <c r="P225" i="40"/>
  <c r="O225" i="40"/>
  <c r="N225" i="40"/>
  <c r="M225" i="40"/>
  <c r="L225" i="40"/>
  <c r="K225" i="40"/>
  <c r="J225" i="40"/>
  <c r="I225" i="40"/>
  <c r="H225" i="40"/>
  <c r="G225" i="40"/>
  <c r="T224" i="40"/>
  <c r="S224" i="40"/>
  <c r="R224" i="40"/>
  <c r="Q224" i="40"/>
  <c r="P224" i="40"/>
  <c r="O224" i="40"/>
  <c r="N224" i="40"/>
  <c r="M224" i="40"/>
  <c r="L224" i="40"/>
  <c r="K224" i="40"/>
  <c r="J224" i="40"/>
  <c r="I224" i="40"/>
  <c r="H224" i="40"/>
  <c r="G224" i="40"/>
  <c r="T223" i="40"/>
  <c r="S223" i="40"/>
  <c r="R223" i="40"/>
  <c r="Q223" i="40"/>
  <c r="P223" i="40"/>
  <c r="O223" i="40"/>
  <c r="N223" i="40"/>
  <c r="M223" i="40"/>
  <c r="L223" i="40"/>
  <c r="K223" i="40"/>
  <c r="J223" i="40"/>
  <c r="I223" i="40"/>
  <c r="H223" i="40"/>
  <c r="G223" i="40"/>
  <c r="T222" i="40"/>
  <c r="S222" i="40"/>
  <c r="R222" i="40"/>
  <c r="Q222" i="40"/>
  <c r="P222" i="40"/>
  <c r="O222" i="40"/>
  <c r="N222" i="40"/>
  <c r="M222" i="40"/>
  <c r="L222" i="40"/>
  <c r="K222" i="40"/>
  <c r="J222" i="40"/>
  <c r="I222" i="40"/>
  <c r="H222" i="40"/>
  <c r="G222" i="40"/>
  <c r="T221" i="40"/>
  <c r="S221" i="40"/>
  <c r="R221" i="40"/>
  <c r="Q221" i="40"/>
  <c r="P221" i="40"/>
  <c r="O221" i="40"/>
  <c r="N221" i="40"/>
  <c r="M221" i="40"/>
  <c r="L221" i="40"/>
  <c r="K221" i="40"/>
  <c r="J221" i="40"/>
  <c r="I221" i="40"/>
  <c r="H221" i="40"/>
  <c r="G221" i="40"/>
  <c r="T220" i="40"/>
  <c r="S220" i="40"/>
  <c r="R220" i="40"/>
  <c r="Q220" i="40"/>
  <c r="P220" i="40"/>
  <c r="O220" i="40"/>
  <c r="N220" i="40"/>
  <c r="M220" i="40"/>
  <c r="L220" i="40"/>
  <c r="K220" i="40"/>
  <c r="J220" i="40"/>
  <c r="I220" i="40"/>
  <c r="H220" i="40"/>
  <c r="G220" i="40"/>
  <c r="T219" i="40"/>
  <c r="S219" i="40"/>
  <c r="R219" i="40"/>
  <c r="Q219" i="40"/>
  <c r="P219" i="40"/>
  <c r="O219" i="40"/>
  <c r="N219" i="40"/>
  <c r="M219" i="40"/>
  <c r="L219" i="40"/>
  <c r="K219" i="40"/>
  <c r="J219" i="40"/>
  <c r="I219" i="40"/>
  <c r="H219" i="40"/>
  <c r="G219" i="40"/>
  <c r="T214" i="40"/>
  <c r="S214" i="40"/>
  <c r="R214" i="40"/>
  <c r="Q214" i="40"/>
  <c r="P214" i="40"/>
  <c r="O214" i="40"/>
  <c r="N214" i="40"/>
  <c r="M214" i="40"/>
  <c r="L214" i="40"/>
  <c r="K214" i="40"/>
  <c r="J214" i="40"/>
  <c r="I214" i="40"/>
  <c r="H214" i="40"/>
  <c r="G214" i="40"/>
  <c r="T212" i="40"/>
  <c r="S212" i="40"/>
  <c r="R212" i="40"/>
  <c r="Q212" i="40"/>
  <c r="P212" i="40"/>
  <c r="O212" i="40"/>
  <c r="N212" i="40"/>
  <c r="M212" i="40"/>
  <c r="L212" i="40"/>
  <c r="K212" i="40"/>
  <c r="J212" i="40"/>
  <c r="I212" i="40"/>
  <c r="H212" i="40"/>
  <c r="G212" i="40"/>
  <c r="T211" i="40"/>
  <c r="S211" i="40"/>
  <c r="R211" i="40"/>
  <c r="Q211" i="40"/>
  <c r="P211" i="40"/>
  <c r="O211" i="40"/>
  <c r="N211" i="40"/>
  <c r="M211" i="40"/>
  <c r="L211" i="40"/>
  <c r="K211" i="40"/>
  <c r="J211" i="40"/>
  <c r="I211" i="40"/>
  <c r="H211" i="40"/>
  <c r="G211" i="40"/>
  <c r="T210" i="40"/>
  <c r="S210" i="40"/>
  <c r="R210" i="40"/>
  <c r="Q210" i="40"/>
  <c r="P210" i="40"/>
  <c r="O210" i="40"/>
  <c r="N210" i="40"/>
  <c r="M210" i="40"/>
  <c r="L210" i="40"/>
  <c r="K210" i="40"/>
  <c r="J210" i="40"/>
  <c r="I210" i="40"/>
  <c r="H210" i="40"/>
  <c r="G210" i="40"/>
  <c r="T209" i="40"/>
  <c r="S209" i="40"/>
  <c r="R209" i="40"/>
  <c r="Q209" i="40"/>
  <c r="P209" i="40"/>
  <c r="O209" i="40"/>
  <c r="N209" i="40"/>
  <c r="M209" i="40"/>
  <c r="L209" i="40"/>
  <c r="K209" i="40"/>
  <c r="J209" i="40"/>
  <c r="I209" i="40"/>
  <c r="H209" i="40"/>
  <c r="G209" i="40"/>
  <c r="T208" i="40"/>
  <c r="S208" i="40"/>
  <c r="R208" i="40"/>
  <c r="Q208" i="40"/>
  <c r="P208" i="40"/>
  <c r="O208" i="40"/>
  <c r="N208" i="40"/>
  <c r="M208" i="40"/>
  <c r="L208" i="40"/>
  <c r="K208" i="40"/>
  <c r="J208" i="40"/>
  <c r="I208" i="40"/>
  <c r="H208" i="40"/>
  <c r="G208" i="40"/>
  <c r="T207" i="40"/>
  <c r="S207" i="40"/>
  <c r="R207" i="40"/>
  <c r="Q207" i="40"/>
  <c r="P207" i="40"/>
  <c r="O207" i="40"/>
  <c r="N207" i="40"/>
  <c r="M207" i="40"/>
  <c r="L207" i="40"/>
  <c r="K207" i="40"/>
  <c r="J207" i="40"/>
  <c r="I207" i="40"/>
  <c r="H207" i="40"/>
  <c r="G207" i="40"/>
  <c r="T206" i="40"/>
  <c r="S206" i="40"/>
  <c r="R206" i="40"/>
  <c r="Q206" i="40"/>
  <c r="P206" i="40"/>
  <c r="O206" i="40"/>
  <c r="N206" i="40"/>
  <c r="M206" i="40"/>
  <c r="L206" i="40"/>
  <c r="K206" i="40"/>
  <c r="J206" i="40"/>
  <c r="I206" i="40"/>
  <c r="H206" i="40"/>
  <c r="G206" i="40"/>
  <c r="T205" i="40"/>
  <c r="S205" i="40"/>
  <c r="R205" i="40"/>
  <c r="Q205" i="40"/>
  <c r="P205" i="40"/>
  <c r="O205" i="40"/>
  <c r="N205" i="40"/>
  <c r="M205" i="40"/>
  <c r="L205" i="40"/>
  <c r="K205" i="40"/>
  <c r="J205" i="40"/>
  <c r="I205" i="40"/>
  <c r="H205" i="40"/>
  <c r="G205" i="40"/>
  <c r="T204" i="40"/>
  <c r="S204" i="40"/>
  <c r="R204" i="40"/>
  <c r="Q204" i="40"/>
  <c r="P204" i="40"/>
  <c r="O204" i="40"/>
  <c r="N204" i="40"/>
  <c r="M204" i="40"/>
  <c r="L204" i="40"/>
  <c r="K204" i="40"/>
  <c r="J204" i="40"/>
  <c r="I204" i="40"/>
  <c r="H204" i="40"/>
  <c r="G204" i="40"/>
  <c r="T203" i="40"/>
  <c r="S203" i="40"/>
  <c r="R203" i="40"/>
  <c r="Q203" i="40"/>
  <c r="P203" i="40"/>
  <c r="O203" i="40"/>
  <c r="N203" i="40"/>
  <c r="M203" i="40"/>
  <c r="L203" i="40"/>
  <c r="K203" i="40"/>
  <c r="J203" i="40"/>
  <c r="I203" i="40"/>
  <c r="H203" i="40"/>
  <c r="G203" i="40"/>
  <c r="T202" i="40"/>
  <c r="S202" i="40"/>
  <c r="R202" i="40"/>
  <c r="Q202" i="40"/>
  <c r="P202" i="40"/>
  <c r="O202" i="40"/>
  <c r="N202" i="40"/>
  <c r="M202" i="40"/>
  <c r="L202" i="40"/>
  <c r="K202" i="40"/>
  <c r="J202" i="40"/>
  <c r="I202" i="40"/>
  <c r="H202" i="40"/>
  <c r="G202" i="40"/>
  <c r="T201" i="40"/>
  <c r="S201" i="40"/>
  <c r="R201" i="40"/>
  <c r="Q201" i="40"/>
  <c r="P201" i="40"/>
  <c r="O201" i="40"/>
  <c r="N201" i="40"/>
  <c r="M201" i="40"/>
  <c r="L201" i="40"/>
  <c r="K201" i="40"/>
  <c r="J201" i="40"/>
  <c r="I201" i="40"/>
  <c r="H201" i="40"/>
  <c r="G201" i="40"/>
  <c r="T200" i="40"/>
  <c r="S200" i="40"/>
  <c r="R200" i="40"/>
  <c r="Q200" i="40"/>
  <c r="P200" i="40"/>
  <c r="O200" i="40"/>
  <c r="N200" i="40"/>
  <c r="M200" i="40"/>
  <c r="L200" i="40"/>
  <c r="K200" i="40"/>
  <c r="J200" i="40"/>
  <c r="I200" i="40"/>
  <c r="H200" i="40"/>
  <c r="G200" i="40"/>
  <c r="T199" i="40"/>
  <c r="S199" i="40"/>
  <c r="R199" i="40"/>
  <c r="Q199" i="40"/>
  <c r="P199" i="40"/>
  <c r="O199" i="40"/>
  <c r="N199" i="40"/>
  <c r="M199" i="40"/>
  <c r="L199" i="40"/>
  <c r="K199" i="40"/>
  <c r="J199" i="40"/>
  <c r="I199" i="40"/>
  <c r="H199" i="40"/>
  <c r="G199" i="40"/>
  <c r="T198" i="40"/>
  <c r="S198" i="40"/>
  <c r="R198" i="40"/>
  <c r="Q198" i="40"/>
  <c r="P198" i="40"/>
  <c r="O198" i="40"/>
  <c r="N198" i="40"/>
  <c r="M198" i="40"/>
  <c r="L198" i="40"/>
  <c r="K198" i="40"/>
  <c r="J198" i="40"/>
  <c r="I198" i="40"/>
  <c r="H198" i="40"/>
  <c r="G198" i="40"/>
  <c r="T197" i="40"/>
  <c r="S197" i="40"/>
  <c r="R197" i="40"/>
  <c r="Q197" i="40"/>
  <c r="P197" i="40"/>
  <c r="O197" i="40"/>
  <c r="N197" i="40"/>
  <c r="M197" i="40"/>
  <c r="L197" i="40"/>
  <c r="K197" i="40"/>
  <c r="J197" i="40"/>
  <c r="I197" i="40"/>
  <c r="H197" i="40"/>
  <c r="G197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G196" i="40"/>
  <c r="T195" i="40"/>
  <c r="S195" i="40"/>
  <c r="R195" i="40"/>
  <c r="Q195" i="40"/>
  <c r="P195" i="40"/>
  <c r="O195" i="40"/>
  <c r="N195" i="40"/>
  <c r="M195" i="40"/>
  <c r="L195" i="40"/>
  <c r="K195" i="40"/>
  <c r="J195" i="40"/>
  <c r="I195" i="40"/>
  <c r="H195" i="40"/>
  <c r="G195" i="40"/>
  <c r="T192" i="40"/>
  <c r="S192" i="40"/>
  <c r="R192" i="40"/>
  <c r="Q192" i="40"/>
  <c r="P192" i="40"/>
  <c r="O192" i="40"/>
  <c r="N192" i="40"/>
  <c r="M192" i="40"/>
  <c r="L192" i="40"/>
  <c r="K192" i="40"/>
  <c r="J192" i="40"/>
  <c r="I192" i="40"/>
  <c r="H192" i="40"/>
  <c r="G192" i="40"/>
  <c r="T191" i="40"/>
  <c r="S191" i="40"/>
  <c r="R191" i="40"/>
  <c r="Q191" i="40"/>
  <c r="P191" i="40"/>
  <c r="O191" i="40"/>
  <c r="N191" i="40"/>
  <c r="M191" i="40"/>
  <c r="L191" i="40"/>
  <c r="K191" i="40"/>
  <c r="J191" i="40"/>
  <c r="I191" i="40"/>
  <c r="H191" i="40"/>
  <c r="G191" i="40"/>
  <c r="T190" i="40"/>
  <c r="S190" i="40"/>
  <c r="R190" i="40"/>
  <c r="Q190" i="40"/>
  <c r="P190" i="40"/>
  <c r="O190" i="40"/>
  <c r="N190" i="40"/>
  <c r="M190" i="40"/>
  <c r="L190" i="40"/>
  <c r="K190" i="40"/>
  <c r="J190" i="40"/>
  <c r="I190" i="40"/>
  <c r="H190" i="40"/>
  <c r="G190" i="40"/>
  <c r="T189" i="40"/>
  <c r="S189" i="40"/>
  <c r="R189" i="40"/>
  <c r="Q189" i="40"/>
  <c r="P189" i="40"/>
  <c r="O189" i="40"/>
  <c r="N189" i="40"/>
  <c r="M189" i="40"/>
  <c r="L189" i="40"/>
  <c r="K189" i="40"/>
  <c r="J189" i="40"/>
  <c r="I189" i="40"/>
  <c r="H189" i="40"/>
  <c r="G189" i="40"/>
  <c r="T184" i="40"/>
  <c r="S184" i="40"/>
  <c r="R184" i="40"/>
  <c r="Q184" i="40"/>
  <c r="P184" i="40"/>
  <c r="O184" i="40"/>
  <c r="N184" i="40"/>
  <c r="M184" i="40"/>
  <c r="L184" i="40"/>
  <c r="K184" i="40"/>
  <c r="J184" i="40"/>
  <c r="I184" i="40"/>
  <c r="H184" i="40"/>
  <c r="G184" i="40"/>
  <c r="T183" i="40"/>
  <c r="S183" i="40"/>
  <c r="R183" i="40"/>
  <c r="Q183" i="40"/>
  <c r="P183" i="40"/>
  <c r="O183" i="40"/>
  <c r="N183" i="40"/>
  <c r="M183" i="40"/>
  <c r="L183" i="40"/>
  <c r="K183" i="40"/>
  <c r="J183" i="40"/>
  <c r="I183" i="40"/>
  <c r="H183" i="40"/>
  <c r="G183" i="40"/>
  <c r="T182" i="40"/>
  <c r="S182" i="40"/>
  <c r="R182" i="40"/>
  <c r="Q182" i="40"/>
  <c r="P182" i="40"/>
  <c r="O182" i="40"/>
  <c r="N182" i="40"/>
  <c r="M182" i="40"/>
  <c r="L182" i="40"/>
  <c r="K182" i="40"/>
  <c r="J182" i="40"/>
  <c r="I182" i="40"/>
  <c r="H182" i="40"/>
  <c r="G182" i="40"/>
  <c r="T181" i="40"/>
  <c r="S181" i="40"/>
  <c r="R181" i="40"/>
  <c r="Q181" i="40"/>
  <c r="P181" i="40"/>
  <c r="O181" i="40"/>
  <c r="N181" i="40"/>
  <c r="M181" i="40"/>
  <c r="L181" i="40"/>
  <c r="K181" i="40"/>
  <c r="J181" i="40"/>
  <c r="I181" i="40"/>
  <c r="H181" i="40"/>
  <c r="G181" i="40"/>
  <c r="T180" i="40"/>
  <c r="S180" i="40"/>
  <c r="R180" i="40"/>
  <c r="Q180" i="40"/>
  <c r="P180" i="40"/>
  <c r="O180" i="40"/>
  <c r="N180" i="40"/>
  <c r="M180" i="40"/>
  <c r="L180" i="40"/>
  <c r="K180" i="40"/>
  <c r="J180" i="40"/>
  <c r="I180" i="40"/>
  <c r="H180" i="40"/>
  <c r="G180" i="40"/>
  <c r="T179" i="40"/>
  <c r="S179" i="40"/>
  <c r="R179" i="40"/>
  <c r="Q179" i="40"/>
  <c r="P179" i="40"/>
  <c r="O179" i="40"/>
  <c r="N179" i="40"/>
  <c r="M179" i="40"/>
  <c r="L179" i="40"/>
  <c r="K179" i="40"/>
  <c r="J179" i="40"/>
  <c r="I179" i="40"/>
  <c r="H179" i="40"/>
  <c r="G179" i="40"/>
  <c r="T178" i="40"/>
  <c r="S178" i="40"/>
  <c r="R178" i="40"/>
  <c r="Q178" i="40"/>
  <c r="P178" i="40"/>
  <c r="O178" i="40"/>
  <c r="N178" i="40"/>
  <c r="M178" i="40"/>
  <c r="L178" i="40"/>
  <c r="K178" i="40"/>
  <c r="J178" i="40"/>
  <c r="I178" i="40"/>
  <c r="H178" i="40"/>
  <c r="G178" i="40"/>
  <c r="T177" i="40"/>
  <c r="S177" i="40"/>
  <c r="R177" i="40"/>
  <c r="Q177" i="40"/>
  <c r="P177" i="40"/>
  <c r="O177" i="40"/>
  <c r="N177" i="40"/>
  <c r="M177" i="40"/>
  <c r="L177" i="40"/>
  <c r="K177" i="40"/>
  <c r="J177" i="40"/>
  <c r="I177" i="40"/>
  <c r="H177" i="40"/>
  <c r="G177" i="40"/>
  <c r="T176" i="40"/>
  <c r="S176" i="40"/>
  <c r="R176" i="40"/>
  <c r="Q176" i="40"/>
  <c r="P176" i="40"/>
  <c r="O176" i="40"/>
  <c r="N176" i="40"/>
  <c r="M176" i="40"/>
  <c r="L176" i="40"/>
  <c r="K176" i="40"/>
  <c r="J176" i="40"/>
  <c r="I176" i="40"/>
  <c r="H176" i="40"/>
  <c r="G176" i="40"/>
  <c r="T175" i="40"/>
  <c r="S175" i="40"/>
  <c r="R175" i="40"/>
  <c r="Q175" i="40"/>
  <c r="P175" i="40"/>
  <c r="O175" i="40"/>
  <c r="N175" i="40"/>
  <c r="M175" i="40"/>
  <c r="L175" i="40"/>
  <c r="K175" i="40"/>
  <c r="J175" i="40"/>
  <c r="I175" i="40"/>
  <c r="H175" i="40"/>
  <c r="G175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H174" i="40"/>
  <c r="G174" i="40"/>
  <c r="T173" i="40"/>
  <c r="S173" i="40"/>
  <c r="R173" i="40"/>
  <c r="Q173" i="40"/>
  <c r="P173" i="40"/>
  <c r="O173" i="40"/>
  <c r="N173" i="40"/>
  <c r="M173" i="40"/>
  <c r="L173" i="40"/>
  <c r="K173" i="40"/>
  <c r="J173" i="40"/>
  <c r="I173" i="40"/>
  <c r="H173" i="40"/>
  <c r="G173" i="40"/>
  <c r="T172" i="40"/>
  <c r="S172" i="40"/>
  <c r="R172" i="40"/>
  <c r="Q172" i="40"/>
  <c r="P172" i="40"/>
  <c r="O172" i="40"/>
  <c r="N172" i="40"/>
  <c r="M172" i="40"/>
  <c r="L172" i="40"/>
  <c r="K172" i="40"/>
  <c r="J172" i="40"/>
  <c r="I172" i="40"/>
  <c r="H172" i="40"/>
  <c r="G172" i="40"/>
  <c r="T171" i="40"/>
  <c r="S171" i="40"/>
  <c r="R171" i="40"/>
  <c r="Q171" i="40"/>
  <c r="P171" i="40"/>
  <c r="O171" i="40"/>
  <c r="N171" i="40"/>
  <c r="M171" i="40"/>
  <c r="L171" i="40"/>
  <c r="K171" i="40"/>
  <c r="J171" i="40"/>
  <c r="I171" i="40"/>
  <c r="H171" i="40"/>
  <c r="G171" i="40"/>
  <c r="T170" i="40"/>
  <c r="S170" i="40"/>
  <c r="R170" i="40"/>
  <c r="Q170" i="40"/>
  <c r="P170" i="40"/>
  <c r="O170" i="40"/>
  <c r="N170" i="40"/>
  <c r="M170" i="40"/>
  <c r="L170" i="40"/>
  <c r="K170" i="40"/>
  <c r="J170" i="40"/>
  <c r="I170" i="40"/>
  <c r="H170" i="40"/>
  <c r="G170" i="40"/>
  <c r="T169" i="40"/>
  <c r="S169" i="40"/>
  <c r="R169" i="40"/>
  <c r="Q169" i="40"/>
  <c r="P169" i="40"/>
  <c r="O169" i="40"/>
  <c r="N169" i="40"/>
  <c r="M169" i="40"/>
  <c r="L169" i="40"/>
  <c r="K169" i="40"/>
  <c r="J169" i="40"/>
  <c r="I169" i="40"/>
  <c r="H169" i="40"/>
  <c r="G169" i="40"/>
  <c r="T168" i="40"/>
  <c r="S168" i="40"/>
  <c r="R168" i="40"/>
  <c r="Q168" i="40"/>
  <c r="P168" i="40"/>
  <c r="O168" i="40"/>
  <c r="N168" i="40"/>
  <c r="M168" i="40"/>
  <c r="L168" i="40"/>
  <c r="K168" i="40"/>
  <c r="J168" i="40"/>
  <c r="I168" i="40"/>
  <c r="H168" i="40"/>
  <c r="G168" i="40"/>
  <c r="T167" i="40"/>
  <c r="S167" i="40"/>
  <c r="R167" i="40"/>
  <c r="Q167" i="40"/>
  <c r="P167" i="40"/>
  <c r="O167" i="40"/>
  <c r="N167" i="40"/>
  <c r="M167" i="40"/>
  <c r="L167" i="40"/>
  <c r="K167" i="40"/>
  <c r="J167" i="40"/>
  <c r="I167" i="40"/>
  <c r="H167" i="40"/>
  <c r="G167" i="40"/>
  <c r="T166" i="40"/>
  <c r="S166" i="40"/>
  <c r="R166" i="40"/>
  <c r="Q166" i="40"/>
  <c r="P166" i="40"/>
  <c r="O166" i="40"/>
  <c r="N166" i="40"/>
  <c r="M166" i="40"/>
  <c r="L166" i="40"/>
  <c r="K166" i="40"/>
  <c r="J166" i="40"/>
  <c r="I166" i="40"/>
  <c r="H166" i="40"/>
  <c r="G166" i="40"/>
  <c r="T165" i="40"/>
  <c r="S165" i="40"/>
  <c r="R165" i="40"/>
  <c r="Q165" i="40"/>
  <c r="P165" i="40"/>
  <c r="O165" i="40"/>
  <c r="N165" i="40"/>
  <c r="M165" i="40"/>
  <c r="L165" i="40"/>
  <c r="K165" i="40"/>
  <c r="J165" i="40"/>
  <c r="I165" i="40"/>
  <c r="H165" i="40"/>
  <c r="G165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G164" i="40"/>
  <c r="T163" i="40"/>
  <c r="S163" i="40"/>
  <c r="R163" i="40"/>
  <c r="Q163" i="40"/>
  <c r="P163" i="40"/>
  <c r="O163" i="40"/>
  <c r="N163" i="40"/>
  <c r="M163" i="40"/>
  <c r="L163" i="40"/>
  <c r="K163" i="40"/>
  <c r="J163" i="40"/>
  <c r="I163" i="40"/>
  <c r="H163" i="40"/>
  <c r="G163" i="40"/>
  <c r="T162" i="40"/>
  <c r="S162" i="40"/>
  <c r="R162" i="40"/>
  <c r="Q162" i="40"/>
  <c r="P162" i="40"/>
  <c r="O162" i="40"/>
  <c r="N162" i="40"/>
  <c r="M162" i="40"/>
  <c r="L162" i="40"/>
  <c r="K162" i="40"/>
  <c r="J162" i="40"/>
  <c r="I162" i="40"/>
  <c r="H162" i="40"/>
  <c r="G162" i="40"/>
  <c r="T161" i="40"/>
  <c r="S161" i="40"/>
  <c r="R161" i="40"/>
  <c r="Q161" i="40"/>
  <c r="P161" i="40"/>
  <c r="O161" i="40"/>
  <c r="N161" i="40"/>
  <c r="M161" i="40"/>
  <c r="L161" i="40"/>
  <c r="K161" i="40"/>
  <c r="J161" i="40"/>
  <c r="I161" i="40"/>
  <c r="H161" i="40"/>
  <c r="G161" i="40"/>
  <c r="T160" i="40"/>
  <c r="S160" i="40"/>
  <c r="R160" i="40"/>
  <c r="Q160" i="40"/>
  <c r="P160" i="40"/>
  <c r="O160" i="40"/>
  <c r="N160" i="40"/>
  <c r="M160" i="40"/>
  <c r="L160" i="40"/>
  <c r="K160" i="40"/>
  <c r="J160" i="40"/>
  <c r="I160" i="40"/>
  <c r="H160" i="40"/>
  <c r="G160" i="40"/>
  <c r="T159" i="40"/>
  <c r="S159" i="40"/>
  <c r="R159" i="40"/>
  <c r="Q159" i="40"/>
  <c r="P159" i="40"/>
  <c r="O159" i="40"/>
  <c r="N159" i="40"/>
  <c r="M159" i="40"/>
  <c r="L159" i="40"/>
  <c r="K159" i="40"/>
  <c r="J159" i="40"/>
  <c r="I159" i="40"/>
  <c r="H159" i="40"/>
  <c r="G159" i="40"/>
  <c r="T119" i="40"/>
  <c r="S119" i="40"/>
  <c r="R119" i="40"/>
  <c r="Q119" i="40"/>
  <c r="P119" i="40"/>
  <c r="O119" i="40"/>
  <c r="N119" i="40"/>
  <c r="M119" i="40"/>
  <c r="L119" i="40"/>
  <c r="K119" i="40"/>
  <c r="J119" i="40"/>
  <c r="I119" i="40"/>
  <c r="H119" i="40"/>
  <c r="G119" i="40"/>
  <c r="T117" i="40"/>
  <c r="S117" i="40"/>
  <c r="R117" i="40"/>
  <c r="Q117" i="40"/>
  <c r="P117" i="40"/>
  <c r="O117" i="40"/>
  <c r="N117" i="40"/>
  <c r="M117" i="40"/>
  <c r="L117" i="40"/>
  <c r="K117" i="40"/>
  <c r="J117" i="40"/>
  <c r="I117" i="40"/>
  <c r="H117" i="40"/>
  <c r="G117" i="40"/>
  <c r="T116" i="40"/>
  <c r="S116" i="40"/>
  <c r="R116" i="40"/>
  <c r="Q116" i="40"/>
  <c r="P116" i="40"/>
  <c r="O116" i="40"/>
  <c r="N116" i="40"/>
  <c r="M116" i="40"/>
  <c r="L116" i="40"/>
  <c r="K116" i="40"/>
  <c r="J116" i="40"/>
  <c r="I116" i="40"/>
  <c r="H116" i="40"/>
  <c r="G116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G115" i="40"/>
  <c r="T114" i="40"/>
  <c r="S114" i="40"/>
  <c r="R114" i="40"/>
  <c r="Q114" i="40"/>
  <c r="P114" i="40"/>
  <c r="O114" i="40"/>
  <c r="N114" i="40"/>
  <c r="M114" i="40"/>
  <c r="L114" i="40"/>
  <c r="K114" i="40"/>
  <c r="J114" i="40"/>
  <c r="I114" i="40"/>
  <c r="H114" i="40"/>
  <c r="G114" i="40"/>
  <c r="T113" i="40"/>
  <c r="S113" i="40"/>
  <c r="R113" i="40"/>
  <c r="Q113" i="40"/>
  <c r="P113" i="40"/>
  <c r="O113" i="40"/>
  <c r="N113" i="40"/>
  <c r="M113" i="40"/>
  <c r="L113" i="40"/>
  <c r="K113" i="40"/>
  <c r="J113" i="40"/>
  <c r="I113" i="40"/>
  <c r="H113" i="40"/>
  <c r="G113" i="40"/>
  <c r="T111" i="40"/>
  <c r="S111" i="40"/>
  <c r="R111" i="40"/>
  <c r="Q111" i="40"/>
  <c r="P111" i="40"/>
  <c r="O111" i="40"/>
  <c r="N111" i="40"/>
  <c r="M111" i="40"/>
  <c r="L111" i="40"/>
  <c r="K111" i="40"/>
  <c r="J111" i="40"/>
  <c r="I111" i="40"/>
  <c r="H111" i="40"/>
  <c r="G111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H110" i="40"/>
  <c r="G110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H109" i="40"/>
  <c r="G109" i="40"/>
  <c r="T108" i="40"/>
  <c r="S108" i="40"/>
  <c r="R108" i="40"/>
  <c r="Q108" i="40"/>
  <c r="P108" i="40"/>
  <c r="O108" i="40"/>
  <c r="N108" i="40"/>
  <c r="M108" i="40"/>
  <c r="L108" i="40"/>
  <c r="K108" i="40"/>
  <c r="J108" i="40"/>
  <c r="I108" i="40"/>
  <c r="H108" i="40"/>
  <c r="G108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T104" i="40"/>
  <c r="S104" i="40"/>
  <c r="R104" i="40"/>
  <c r="Q104" i="40"/>
  <c r="P104" i="40"/>
  <c r="O104" i="40"/>
  <c r="N104" i="40"/>
  <c r="M104" i="40"/>
  <c r="L104" i="40"/>
  <c r="K104" i="40"/>
  <c r="J104" i="40"/>
  <c r="I104" i="40"/>
  <c r="H104" i="40"/>
  <c r="G104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T101" i="40"/>
  <c r="S101" i="40"/>
  <c r="R101" i="40"/>
  <c r="Q101" i="40"/>
  <c r="P101" i="40"/>
  <c r="O101" i="40"/>
  <c r="N101" i="40"/>
  <c r="M101" i="40"/>
  <c r="L101" i="40"/>
  <c r="K101" i="40"/>
  <c r="J101" i="40"/>
  <c r="I101" i="40"/>
  <c r="H101" i="40"/>
  <c r="G101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G99" i="40"/>
  <c r="T98" i="40"/>
  <c r="S98" i="40"/>
  <c r="R98" i="40"/>
  <c r="Q98" i="40"/>
  <c r="P98" i="40"/>
  <c r="O98" i="40"/>
  <c r="N98" i="40"/>
  <c r="M98" i="40"/>
  <c r="L98" i="40"/>
  <c r="K98" i="40"/>
  <c r="J98" i="40"/>
  <c r="I98" i="40"/>
  <c r="H98" i="40"/>
  <c r="G98" i="40"/>
  <c r="T97" i="40"/>
  <c r="S97" i="40"/>
  <c r="R97" i="40"/>
  <c r="Q97" i="40"/>
  <c r="P97" i="40"/>
  <c r="O97" i="40"/>
  <c r="N97" i="40"/>
  <c r="M97" i="40"/>
  <c r="L97" i="40"/>
  <c r="K97" i="40"/>
  <c r="J97" i="40"/>
  <c r="I97" i="40"/>
  <c r="H97" i="40"/>
  <c r="G97" i="40"/>
  <c r="T96" i="40"/>
  <c r="S96" i="40"/>
  <c r="R96" i="40"/>
  <c r="Q96" i="40"/>
  <c r="P96" i="40"/>
  <c r="O96" i="40"/>
  <c r="N96" i="40"/>
  <c r="M96" i="40"/>
  <c r="L96" i="40"/>
  <c r="K96" i="40"/>
  <c r="J96" i="40"/>
  <c r="I96" i="40"/>
  <c r="H96" i="40"/>
  <c r="G96" i="40"/>
  <c r="T95" i="40"/>
  <c r="S95" i="40"/>
  <c r="R95" i="40"/>
  <c r="Q95" i="40"/>
  <c r="P95" i="40"/>
  <c r="O95" i="40"/>
  <c r="N95" i="40"/>
  <c r="M95" i="40"/>
  <c r="L95" i="40"/>
  <c r="K95" i="40"/>
  <c r="J95" i="40"/>
  <c r="I95" i="40"/>
  <c r="H95" i="40"/>
  <c r="G95" i="40"/>
  <c r="T94" i="40"/>
  <c r="S94" i="40"/>
  <c r="R94" i="40"/>
  <c r="Q94" i="40"/>
  <c r="P94" i="40"/>
  <c r="O94" i="40"/>
  <c r="N94" i="40"/>
  <c r="M94" i="40"/>
  <c r="L94" i="40"/>
  <c r="K94" i="40"/>
  <c r="J94" i="40"/>
  <c r="I94" i="40"/>
  <c r="H94" i="40"/>
  <c r="G94" i="40"/>
  <c r="T93" i="40"/>
  <c r="S93" i="40"/>
  <c r="R93" i="40"/>
  <c r="Q93" i="40"/>
  <c r="P93" i="40"/>
  <c r="O93" i="40"/>
  <c r="N93" i="40"/>
  <c r="M93" i="40"/>
  <c r="L93" i="40"/>
  <c r="K93" i="40"/>
  <c r="J93" i="40"/>
  <c r="I93" i="40"/>
  <c r="H93" i="40"/>
  <c r="G93" i="40"/>
  <c r="T92" i="40"/>
  <c r="S92" i="40"/>
  <c r="R92" i="40"/>
  <c r="Q92" i="40"/>
  <c r="P92" i="40"/>
  <c r="O92" i="40"/>
  <c r="N92" i="40"/>
  <c r="M92" i="40"/>
  <c r="L92" i="40"/>
  <c r="K92" i="40"/>
  <c r="J92" i="40"/>
  <c r="I92" i="40"/>
  <c r="H92" i="40"/>
  <c r="G92" i="40"/>
  <c r="T91" i="40"/>
  <c r="S91" i="40"/>
  <c r="R91" i="40"/>
  <c r="Q91" i="40"/>
  <c r="P91" i="40"/>
  <c r="O91" i="40"/>
  <c r="N91" i="40"/>
  <c r="M91" i="40"/>
  <c r="L91" i="40"/>
  <c r="K91" i="40"/>
  <c r="J91" i="40"/>
  <c r="I91" i="40"/>
  <c r="H91" i="40"/>
  <c r="G91" i="40"/>
  <c r="T90" i="40"/>
  <c r="S90" i="40"/>
  <c r="R90" i="40"/>
  <c r="Q90" i="40"/>
  <c r="P90" i="40"/>
  <c r="O90" i="40"/>
  <c r="N90" i="40"/>
  <c r="M90" i="40"/>
  <c r="L90" i="40"/>
  <c r="K90" i="40"/>
  <c r="J90" i="40"/>
  <c r="I90" i="40"/>
  <c r="H90" i="40"/>
  <c r="G90" i="40"/>
  <c r="T88" i="40"/>
  <c r="S88" i="40"/>
  <c r="R88" i="40"/>
  <c r="Q88" i="40"/>
  <c r="P88" i="40"/>
  <c r="O88" i="40"/>
  <c r="N88" i="40"/>
  <c r="M88" i="40"/>
  <c r="L88" i="40"/>
  <c r="K88" i="40"/>
  <c r="J88" i="40"/>
  <c r="I88" i="40"/>
  <c r="H88" i="40"/>
  <c r="G88" i="40"/>
  <c r="T87" i="40"/>
  <c r="S87" i="40"/>
  <c r="R87" i="40"/>
  <c r="Q87" i="40"/>
  <c r="P87" i="40"/>
  <c r="O87" i="40"/>
  <c r="N87" i="40"/>
  <c r="M87" i="40"/>
  <c r="L87" i="40"/>
  <c r="K87" i="40"/>
  <c r="J87" i="40"/>
  <c r="I87" i="40"/>
  <c r="H87" i="40"/>
  <c r="G87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H86" i="40"/>
  <c r="G86" i="40"/>
  <c r="T85" i="40"/>
  <c r="S85" i="40"/>
  <c r="R85" i="40"/>
  <c r="Q85" i="40"/>
  <c r="P85" i="40"/>
  <c r="O85" i="40"/>
  <c r="N85" i="40"/>
  <c r="M85" i="40"/>
  <c r="L85" i="40"/>
  <c r="K85" i="40"/>
  <c r="J85" i="40"/>
  <c r="I85" i="40"/>
  <c r="H85" i="40"/>
  <c r="G85" i="40"/>
  <c r="T84" i="40"/>
  <c r="S84" i="40"/>
  <c r="R84" i="40"/>
  <c r="Q84" i="40"/>
  <c r="P84" i="40"/>
  <c r="O84" i="40"/>
  <c r="N84" i="40"/>
  <c r="M84" i="40"/>
  <c r="L84" i="40"/>
  <c r="K84" i="40"/>
  <c r="J84" i="40"/>
  <c r="I84" i="40"/>
  <c r="H84" i="40"/>
  <c r="G84" i="40"/>
  <c r="T83" i="40"/>
  <c r="S83" i="40"/>
  <c r="R83" i="40"/>
  <c r="Q83" i="40"/>
  <c r="P83" i="40"/>
  <c r="O83" i="40"/>
  <c r="N83" i="40"/>
  <c r="M83" i="40"/>
  <c r="L83" i="40"/>
  <c r="K83" i="40"/>
  <c r="J83" i="40"/>
  <c r="I83" i="40"/>
  <c r="H83" i="40"/>
  <c r="G83" i="40"/>
  <c r="T82" i="40"/>
  <c r="S82" i="40"/>
  <c r="R82" i="40"/>
  <c r="Q82" i="40"/>
  <c r="P82" i="40"/>
  <c r="O82" i="40"/>
  <c r="N82" i="40"/>
  <c r="M82" i="40"/>
  <c r="L82" i="40"/>
  <c r="K82" i="40"/>
  <c r="J82" i="40"/>
  <c r="I82" i="40"/>
  <c r="H82" i="40"/>
  <c r="G82" i="40"/>
  <c r="T81" i="40"/>
  <c r="S81" i="40"/>
  <c r="R81" i="40"/>
  <c r="Q81" i="40"/>
  <c r="P81" i="40"/>
  <c r="O81" i="40"/>
  <c r="N81" i="40"/>
  <c r="M81" i="40"/>
  <c r="L81" i="40"/>
  <c r="K81" i="40"/>
  <c r="J81" i="40"/>
  <c r="I81" i="40"/>
  <c r="H81" i="40"/>
  <c r="G81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T78" i="40"/>
  <c r="S78" i="40"/>
  <c r="R78" i="40"/>
  <c r="Q78" i="40"/>
  <c r="P78" i="40"/>
  <c r="O78" i="40"/>
  <c r="N78" i="40"/>
  <c r="M78" i="40"/>
  <c r="L78" i="40"/>
  <c r="K78" i="40"/>
  <c r="J78" i="40"/>
  <c r="I78" i="40"/>
  <c r="H78" i="40"/>
  <c r="G78" i="40"/>
  <c r="T77" i="40"/>
  <c r="S77" i="40"/>
  <c r="R77" i="40"/>
  <c r="Q77" i="40"/>
  <c r="P77" i="40"/>
  <c r="O77" i="40"/>
  <c r="N77" i="40"/>
  <c r="M77" i="40"/>
  <c r="L77" i="40"/>
  <c r="K77" i="40"/>
  <c r="J77" i="40"/>
  <c r="I77" i="40"/>
  <c r="H77" i="40"/>
  <c r="G77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H76" i="40"/>
  <c r="G76" i="40"/>
  <c r="T75" i="40"/>
  <c r="S75" i="40"/>
  <c r="R75" i="40"/>
  <c r="Q75" i="40"/>
  <c r="P75" i="40"/>
  <c r="O75" i="40"/>
  <c r="N75" i="40"/>
  <c r="M75" i="40"/>
  <c r="L75" i="40"/>
  <c r="K75" i="40"/>
  <c r="J75" i="40"/>
  <c r="I75" i="40"/>
  <c r="H75" i="40"/>
  <c r="G75" i="40"/>
  <c r="T74" i="40"/>
  <c r="S74" i="40"/>
  <c r="R74" i="40"/>
  <c r="Q74" i="40"/>
  <c r="P74" i="40"/>
  <c r="O74" i="40"/>
  <c r="N74" i="40"/>
  <c r="M74" i="40"/>
  <c r="L74" i="40"/>
  <c r="K74" i="40"/>
  <c r="J74" i="40"/>
  <c r="I74" i="40"/>
  <c r="H74" i="40"/>
  <c r="G74" i="40"/>
  <c r="T72" i="40"/>
  <c r="S72" i="40"/>
  <c r="R72" i="40"/>
  <c r="Q72" i="40"/>
  <c r="P72" i="40"/>
  <c r="O72" i="40"/>
  <c r="N72" i="40"/>
  <c r="M72" i="40"/>
  <c r="L72" i="40"/>
  <c r="K72" i="40"/>
  <c r="J72" i="40"/>
  <c r="I72" i="40"/>
  <c r="H72" i="40"/>
  <c r="G72" i="40"/>
  <c r="T71" i="40"/>
  <c r="S71" i="40"/>
  <c r="R71" i="40"/>
  <c r="Q71" i="40"/>
  <c r="P71" i="40"/>
  <c r="O71" i="40"/>
  <c r="N71" i="40"/>
  <c r="M71" i="40"/>
  <c r="L71" i="40"/>
  <c r="K71" i="40"/>
  <c r="J71" i="40"/>
  <c r="I71" i="40"/>
  <c r="H71" i="40"/>
  <c r="G71" i="40"/>
  <c r="T70" i="40"/>
  <c r="S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H69" i="40"/>
  <c r="G69" i="40"/>
  <c r="T68" i="40"/>
  <c r="S68" i="40"/>
  <c r="R68" i="40"/>
  <c r="Q68" i="40"/>
  <c r="P68" i="40"/>
  <c r="O68" i="40"/>
  <c r="N68" i="40"/>
  <c r="M68" i="40"/>
  <c r="L68" i="40"/>
  <c r="K68" i="40"/>
  <c r="J68" i="40"/>
  <c r="I68" i="40"/>
  <c r="H68" i="40"/>
  <c r="G68" i="40"/>
  <c r="T67" i="40"/>
  <c r="S67" i="40"/>
  <c r="R67" i="40"/>
  <c r="Q67" i="40"/>
  <c r="P67" i="40"/>
  <c r="O67" i="40"/>
  <c r="N67" i="40"/>
  <c r="M67" i="40"/>
  <c r="L67" i="40"/>
  <c r="K67" i="40"/>
  <c r="J67" i="40"/>
  <c r="I67" i="40"/>
  <c r="H67" i="40"/>
  <c r="G67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G66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H65" i="40"/>
  <c r="G65" i="40"/>
  <c r="T64" i="40"/>
  <c r="S64" i="40"/>
  <c r="R64" i="40"/>
  <c r="Q64" i="40"/>
  <c r="P64" i="40"/>
  <c r="O64" i="40"/>
  <c r="N64" i="40"/>
  <c r="M64" i="40"/>
  <c r="L64" i="40"/>
  <c r="K64" i="40"/>
  <c r="J64" i="40"/>
  <c r="I64" i="40"/>
  <c r="H64" i="40"/>
  <c r="G64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H61" i="40"/>
  <c r="G61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H60" i="40"/>
  <c r="G60" i="40"/>
  <c r="T59" i="40"/>
  <c r="S59" i="40"/>
  <c r="R59" i="40"/>
  <c r="Q59" i="40"/>
  <c r="P59" i="40"/>
  <c r="O59" i="40"/>
  <c r="N59" i="40"/>
  <c r="M59" i="40"/>
  <c r="L59" i="40"/>
  <c r="K59" i="40"/>
  <c r="J59" i="40"/>
  <c r="I59" i="40"/>
  <c r="H59" i="40"/>
  <c r="G59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H58" i="40"/>
  <c r="G58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T56" i="40"/>
  <c r="S56" i="40"/>
  <c r="R56" i="40"/>
  <c r="Q56" i="40"/>
  <c r="P56" i="40"/>
  <c r="O56" i="40"/>
  <c r="N56" i="40"/>
  <c r="M56" i="40"/>
  <c r="L56" i="40"/>
  <c r="K56" i="40"/>
  <c r="J56" i="40"/>
  <c r="I56" i="40"/>
  <c r="H56" i="40"/>
  <c r="G56" i="40"/>
  <c r="T55" i="40"/>
  <c r="S55" i="40"/>
  <c r="R55" i="40"/>
  <c r="Q55" i="40"/>
  <c r="P55" i="40"/>
  <c r="O55" i="40"/>
  <c r="N55" i="40"/>
  <c r="M55" i="40"/>
  <c r="L55" i="40"/>
  <c r="K55" i="40"/>
  <c r="J55" i="40"/>
  <c r="I55" i="40"/>
  <c r="H55" i="40"/>
  <c r="G55" i="40"/>
  <c r="T54" i="40"/>
  <c r="S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T53" i="40"/>
  <c r="S53" i="40"/>
  <c r="R53" i="40"/>
  <c r="Q53" i="40"/>
  <c r="P53" i="40"/>
  <c r="O53" i="40"/>
  <c r="N53" i="40"/>
  <c r="M53" i="40"/>
  <c r="L53" i="40"/>
  <c r="K53" i="40"/>
  <c r="J53" i="40"/>
  <c r="I53" i="40"/>
  <c r="H53" i="40"/>
  <c r="G53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T51" i="40"/>
  <c r="S51" i="40"/>
  <c r="R51" i="40"/>
  <c r="Q51" i="40"/>
  <c r="P51" i="40"/>
  <c r="O51" i="40"/>
  <c r="N51" i="40"/>
  <c r="M51" i="40"/>
  <c r="L51" i="40"/>
  <c r="K51" i="40"/>
  <c r="J51" i="40"/>
  <c r="I51" i="40"/>
  <c r="H51" i="40"/>
  <c r="G51" i="40"/>
  <c r="T50" i="40"/>
  <c r="S50" i="40"/>
  <c r="R50" i="40"/>
  <c r="Q50" i="40"/>
  <c r="P50" i="40"/>
  <c r="O50" i="40"/>
  <c r="N50" i="40"/>
  <c r="M50" i="40"/>
  <c r="L50" i="40"/>
  <c r="K50" i="40"/>
  <c r="J50" i="40"/>
  <c r="I50" i="40"/>
  <c r="H50" i="40"/>
  <c r="G50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T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T36" i="40"/>
  <c r="S36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T19" i="40"/>
  <c r="S19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T18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T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G231" i="36"/>
  <c r="G245" i="37" s="1"/>
  <c r="H231" i="36"/>
  <c r="H245" i="37" s="1"/>
  <c r="I231" i="36"/>
  <c r="I245" i="37" s="1"/>
  <c r="J231" i="36"/>
  <c r="J245" i="37" s="1"/>
  <c r="K231" i="36"/>
  <c r="K245" i="37" s="1"/>
  <c r="L231" i="36"/>
  <c r="L245" i="37" s="1"/>
  <c r="M231" i="36"/>
  <c r="M245" i="37" s="1"/>
  <c r="N231" i="36"/>
  <c r="N245" i="37" s="1"/>
  <c r="O231" i="36"/>
  <c r="O245" i="37" s="1"/>
  <c r="P231" i="36"/>
  <c r="P245" i="37" s="1"/>
  <c r="Q231" i="36"/>
  <c r="Q245" i="37" s="1"/>
  <c r="R231" i="36"/>
  <c r="R245" i="37" s="1"/>
  <c r="S231" i="36"/>
  <c r="S245" i="37" s="1"/>
  <c r="G212" i="36"/>
  <c r="G226" i="37" s="1"/>
  <c r="H212" i="36"/>
  <c r="H226" i="37" s="1"/>
  <c r="I212" i="36"/>
  <c r="I226" i="37" s="1"/>
  <c r="J212" i="36"/>
  <c r="J226" i="37" s="1"/>
  <c r="K212" i="36"/>
  <c r="K226" i="37" s="1"/>
  <c r="L212" i="36"/>
  <c r="L226" i="37" s="1"/>
  <c r="M212" i="36"/>
  <c r="M226" i="37" s="1"/>
  <c r="N212" i="36"/>
  <c r="N226" i="37" s="1"/>
  <c r="O212" i="36"/>
  <c r="O226" i="37" s="1"/>
  <c r="P212" i="36"/>
  <c r="P226" i="37" s="1"/>
  <c r="Q212" i="36"/>
  <c r="Q226" i="37" s="1"/>
  <c r="R212" i="36"/>
  <c r="R226" i="37" s="1"/>
  <c r="S212" i="36"/>
  <c r="S226" i="37" s="1"/>
  <c r="H366" i="43" l="1"/>
  <c r="H369" i="40" s="1"/>
  <c r="H380" i="43"/>
  <c r="H383" i="40" s="1"/>
  <c r="H394" i="43"/>
  <c r="H397" i="40" s="1"/>
  <c r="H408" i="43"/>
  <c r="H411" i="40" s="1"/>
  <c r="I451" i="43"/>
  <c r="I454" i="40" s="1"/>
  <c r="H454" i="40"/>
  <c r="H367" i="43"/>
  <c r="H370" i="40" s="1"/>
  <c r="H381" i="43"/>
  <c r="H384" i="40" s="1"/>
  <c r="H395" i="43"/>
  <c r="H398" i="40" s="1"/>
  <c r="H409" i="43"/>
  <c r="H412" i="40" s="1"/>
  <c r="H390" i="43"/>
  <c r="H393" i="40" s="1"/>
  <c r="H404" i="43"/>
  <c r="H407" i="40" s="1"/>
  <c r="H377" i="43"/>
  <c r="H380" i="40" s="1"/>
  <c r="H405" i="43"/>
  <c r="H408" i="40" s="1"/>
  <c r="H406" i="43"/>
  <c r="H409" i="40" s="1"/>
  <c r="H365" i="43"/>
  <c r="H368" i="40" s="1"/>
  <c r="H379" i="43"/>
  <c r="H382" i="40" s="1"/>
  <c r="H393" i="43"/>
  <c r="H396" i="40" s="1"/>
  <c r="H407" i="43"/>
  <c r="H410" i="40" s="1"/>
  <c r="H368" i="43"/>
  <c r="H371" i="40" s="1"/>
  <c r="H382" i="43"/>
  <c r="H385" i="40" s="1"/>
  <c r="H410" i="43"/>
  <c r="H413" i="40" s="1"/>
  <c r="I435" i="43"/>
  <c r="I438" i="40" s="1"/>
  <c r="H438" i="40"/>
  <c r="H369" i="43"/>
  <c r="H372" i="40" s="1"/>
  <c r="H383" i="43"/>
  <c r="H386" i="40" s="1"/>
  <c r="H397" i="43"/>
  <c r="H400" i="40" s="1"/>
  <c r="H411" i="43"/>
  <c r="H414" i="40" s="1"/>
  <c r="H370" i="43"/>
  <c r="H373" i="40" s="1"/>
  <c r="H384" i="43"/>
  <c r="H387" i="40" s="1"/>
  <c r="H398" i="43"/>
  <c r="H401" i="40" s="1"/>
  <c r="H412" i="43"/>
  <c r="H415" i="40" s="1"/>
  <c r="H359" i="43"/>
  <c r="H371" i="43"/>
  <c r="H374" i="40" s="1"/>
  <c r="H385" i="43"/>
  <c r="H388" i="40" s="1"/>
  <c r="H399" i="43"/>
  <c r="H402" i="40" s="1"/>
  <c r="H413" i="43"/>
  <c r="H416" i="40" s="1"/>
  <c r="H358" i="43"/>
  <c r="H361" i="40" s="1"/>
  <c r="H372" i="43"/>
  <c r="H375" i="40" s="1"/>
  <c r="H386" i="43"/>
  <c r="H389" i="40" s="1"/>
  <c r="H400" i="43"/>
  <c r="H403" i="40" s="1"/>
  <c r="H414" i="43"/>
  <c r="H417" i="40" s="1"/>
  <c r="H373" i="43"/>
  <c r="H376" i="40" s="1"/>
  <c r="H387" i="43"/>
  <c r="H390" i="40" s="1"/>
  <c r="H401" i="43"/>
  <c r="H404" i="40" s="1"/>
  <c r="H415" i="43"/>
  <c r="H418" i="40" s="1"/>
  <c r="H374" i="43"/>
  <c r="H377" i="40" s="1"/>
  <c r="H388" i="43"/>
  <c r="H391" i="40" s="1"/>
  <c r="H402" i="43"/>
  <c r="H405" i="40" s="1"/>
  <c r="H416" i="43"/>
  <c r="H419" i="40" s="1"/>
  <c r="H376" i="43"/>
  <c r="H379" i="40" s="1"/>
  <c r="H418" i="43"/>
  <c r="H421" i="40" s="1"/>
  <c r="H391" i="43"/>
  <c r="H394" i="40" s="1"/>
  <c r="H419" i="43"/>
  <c r="H422" i="40" s="1"/>
  <c r="I448" i="43"/>
  <c r="I451" i="40" s="1"/>
  <c r="H451" i="40"/>
  <c r="H364" i="43"/>
  <c r="H367" i="40" s="1"/>
  <c r="H378" i="43"/>
  <c r="H381" i="40" s="1"/>
  <c r="H392" i="43"/>
  <c r="H395" i="40" s="1"/>
  <c r="H420" i="43"/>
  <c r="H423" i="40" s="1"/>
  <c r="H421" i="43"/>
  <c r="H424" i="40" s="1"/>
  <c r="H396" i="43"/>
  <c r="H399" i="40" s="1"/>
  <c r="H375" i="43"/>
  <c r="H378" i="40" s="1"/>
  <c r="H389" i="43"/>
  <c r="H392" i="40" s="1"/>
  <c r="H403" i="43"/>
  <c r="H406" i="40" s="1"/>
  <c r="H417" i="43"/>
  <c r="H420" i="40" s="1"/>
  <c r="H543" i="43"/>
  <c r="H546" i="40" s="1"/>
  <c r="H690" i="43"/>
  <c r="H693" i="40" s="1"/>
  <c r="H643" i="43"/>
  <c r="I643" i="43" s="1"/>
  <c r="I646" i="40" s="1"/>
  <c r="H656" i="43"/>
  <c r="H659" i="40" s="1"/>
  <c r="H668" i="43"/>
  <c r="H671" i="40" s="1"/>
  <c r="H678" i="43"/>
  <c r="H631" i="43"/>
  <c r="H607" i="43"/>
  <c r="H591" i="43"/>
  <c r="H575" i="43"/>
  <c r="H544" i="43"/>
  <c r="H547" i="40" s="1"/>
  <c r="H558" i="43"/>
  <c r="H561" i="40" s="1"/>
  <c r="H512" i="43"/>
  <c r="H526" i="43"/>
  <c r="H529" i="40" s="1"/>
  <c r="H691" i="43"/>
  <c r="I691" i="43" s="1"/>
  <c r="J691" i="43" s="1"/>
  <c r="H644" i="43"/>
  <c r="H657" i="43"/>
  <c r="H679" i="43"/>
  <c r="I679" i="43" s="1"/>
  <c r="H632" i="43"/>
  <c r="H608" i="43"/>
  <c r="H611" i="40" s="1"/>
  <c r="H592" i="43"/>
  <c r="H576" i="43"/>
  <c r="I576" i="43" s="1"/>
  <c r="H545" i="43"/>
  <c r="I545" i="43" s="1"/>
  <c r="J545" i="43" s="1"/>
  <c r="K545" i="43" s="1"/>
  <c r="H559" i="43"/>
  <c r="I559" i="43" s="1"/>
  <c r="J559" i="43" s="1"/>
  <c r="H513" i="43"/>
  <c r="H527" i="43"/>
  <c r="H530" i="40" s="1"/>
  <c r="H692" i="43"/>
  <c r="H695" i="40" s="1"/>
  <c r="H645" i="43"/>
  <c r="H658" i="43"/>
  <c r="I658" i="43" s="1"/>
  <c r="I661" i="40" s="1"/>
  <c r="H633" i="43"/>
  <c r="H693" i="43"/>
  <c r="H696" i="40" s="1"/>
  <c r="H659" i="43"/>
  <c r="H620" i="43"/>
  <c r="I620" i="43" s="1"/>
  <c r="H634" i="43"/>
  <c r="H637" i="40" s="1"/>
  <c r="H610" i="43"/>
  <c r="H580" i="43"/>
  <c r="H547" i="43"/>
  <c r="I547" i="43" s="1"/>
  <c r="I550" i="40" s="1"/>
  <c r="H561" i="43"/>
  <c r="H515" i="43"/>
  <c r="H518" i="40" s="1"/>
  <c r="H529" i="43"/>
  <c r="H532" i="40" s="1"/>
  <c r="H635" i="43"/>
  <c r="I635" i="43" s="1"/>
  <c r="H695" i="43"/>
  <c r="H661" i="43"/>
  <c r="I661" i="43" s="1"/>
  <c r="H669" i="43"/>
  <c r="I669" i="43" s="1"/>
  <c r="H598" i="43"/>
  <c r="I598" i="43" s="1"/>
  <c r="J598" i="43" s="1"/>
  <c r="H612" i="43"/>
  <c r="H615" i="40" s="1"/>
  <c r="H565" i="43"/>
  <c r="H582" i="43"/>
  <c r="H585" i="40" s="1"/>
  <c r="H470" i="43"/>
  <c r="H517" i="43"/>
  <c r="H531" i="43"/>
  <c r="H682" i="43"/>
  <c r="I682" i="43" s="1"/>
  <c r="I685" i="40" s="1"/>
  <c r="H696" i="43"/>
  <c r="H662" i="43"/>
  <c r="I662" i="43" s="1"/>
  <c r="J662" i="43" s="1"/>
  <c r="H670" i="43"/>
  <c r="H673" i="40" s="1"/>
  <c r="H599" i="43"/>
  <c r="H583" i="43"/>
  <c r="I583" i="43" s="1"/>
  <c r="H518" i="43"/>
  <c r="H521" i="40" s="1"/>
  <c r="H683" i="43"/>
  <c r="H686" i="40" s="1"/>
  <c r="H697" i="43"/>
  <c r="I697" i="43" s="1"/>
  <c r="I700" i="40" s="1"/>
  <c r="H663" i="43"/>
  <c r="H666" i="40" s="1"/>
  <c r="H671" i="43"/>
  <c r="I671" i="43" s="1"/>
  <c r="J671" i="43" s="1"/>
  <c r="H624" i="43"/>
  <c r="H600" i="43"/>
  <c r="H614" i="43"/>
  <c r="H584" i="43"/>
  <c r="I584" i="43" s="1"/>
  <c r="J584" i="43" s="1"/>
  <c r="K584" i="43" s="1"/>
  <c r="H551" i="43"/>
  <c r="I551" i="43" s="1"/>
  <c r="J551" i="43" s="1"/>
  <c r="K551" i="43" s="1"/>
  <c r="L551" i="43" s="1"/>
  <c r="H501" i="43"/>
  <c r="H504" i="40" s="1"/>
  <c r="H519" i="43"/>
  <c r="H522" i="40" s="1"/>
  <c r="H684" i="43"/>
  <c r="H698" i="43"/>
  <c r="H601" i="43"/>
  <c r="I601" i="43" s="1"/>
  <c r="H685" i="43"/>
  <c r="I685" i="43" s="1"/>
  <c r="J685" i="43" s="1"/>
  <c r="K685" i="43" s="1"/>
  <c r="H699" i="43"/>
  <c r="I699" i="43" s="1"/>
  <c r="H652" i="43"/>
  <c r="I652" i="43" s="1"/>
  <c r="J652" i="43" s="1"/>
  <c r="K652" i="43" s="1"/>
  <c r="H665" i="43"/>
  <c r="I665" i="43" s="1"/>
  <c r="I668" i="40" s="1"/>
  <c r="H673" i="43"/>
  <c r="I673" i="43" s="1"/>
  <c r="I676" i="40" s="1"/>
  <c r="H626" i="43"/>
  <c r="I626" i="43" s="1"/>
  <c r="J626" i="43" s="1"/>
  <c r="H602" i="43"/>
  <c r="H616" i="43"/>
  <c r="I616" i="43" s="1"/>
  <c r="I619" i="40" s="1"/>
  <c r="H570" i="43"/>
  <c r="I570" i="43" s="1"/>
  <c r="J570" i="43" s="1"/>
  <c r="J573" i="40" s="1"/>
  <c r="H538" i="43"/>
  <c r="I538" i="43" s="1"/>
  <c r="I541" i="40" s="1"/>
  <c r="H553" i="43"/>
  <c r="I553" i="43" s="1"/>
  <c r="H503" i="43"/>
  <c r="H506" i="40" s="1"/>
  <c r="H521" i="43"/>
  <c r="H520" i="43"/>
  <c r="H686" i="43"/>
  <c r="H653" i="43"/>
  <c r="I653" i="43" s="1"/>
  <c r="H666" i="43"/>
  <c r="I666" i="43" s="1"/>
  <c r="J666" i="43" s="1"/>
  <c r="H674" i="43"/>
  <c r="I674" i="43" s="1"/>
  <c r="H627" i="43"/>
  <c r="H630" i="40" s="1"/>
  <c r="H603" i="43"/>
  <c r="I603" i="43" s="1"/>
  <c r="H617" i="43"/>
  <c r="H620" i="40" s="1"/>
  <c r="H571" i="43"/>
  <c r="H539" i="43"/>
  <c r="H554" i="43"/>
  <c r="H557" i="40" s="1"/>
  <c r="H504" i="43"/>
  <c r="H522" i="43"/>
  <c r="H502" i="43"/>
  <c r="H505" i="40" s="1"/>
  <c r="H687" i="43"/>
  <c r="H690" i="40" s="1"/>
  <c r="H667" i="43"/>
  <c r="H675" i="43"/>
  <c r="H678" i="40" s="1"/>
  <c r="H628" i="43"/>
  <c r="I628" i="43" s="1"/>
  <c r="H604" i="43"/>
  <c r="H618" i="43"/>
  <c r="H621" i="40" s="1"/>
  <c r="H572" i="43"/>
  <c r="I572" i="43" s="1"/>
  <c r="J572" i="43" s="1"/>
  <c r="H540" i="43"/>
  <c r="H555" i="43"/>
  <c r="I555" i="43" s="1"/>
  <c r="H509" i="43"/>
  <c r="H512" i="40" s="1"/>
  <c r="H523" i="43"/>
  <c r="H688" i="43"/>
  <c r="H641" i="43"/>
  <c r="I641" i="43" s="1"/>
  <c r="J641" i="43" s="1"/>
  <c r="H654" i="43"/>
  <c r="H676" i="43"/>
  <c r="H629" i="43"/>
  <c r="I629" i="43" s="1"/>
  <c r="I632" i="40" s="1"/>
  <c r="H605" i="43"/>
  <c r="I605" i="43" s="1"/>
  <c r="I608" i="40" s="1"/>
  <c r="H594" i="43"/>
  <c r="H573" i="43"/>
  <c r="H541" i="43"/>
  <c r="H544" i="40" s="1"/>
  <c r="H556" i="43"/>
  <c r="H510" i="43"/>
  <c r="H524" i="43"/>
  <c r="H527" i="40" s="1"/>
  <c r="H637" i="43"/>
  <c r="I637" i="43" s="1"/>
  <c r="H609" i="43"/>
  <c r="H587" i="43"/>
  <c r="I587" i="43" s="1"/>
  <c r="I590" i="40" s="1"/>
  <c r="H579" i="43"/>
  <c r="I579" i="43" s="1"/>
  <c r="H546" i="43"/>
  <c r="I546" i="43" s="1"/>
  <c r="J546" i="43" s="1"/>
  <c r="H560" i="43"/>
  <c r="I560" i="43" s="1"/>
  <c r="H514" i="43"/>
  <c r="H528" i="43"/>
  <c r="H646" i="43"/>
  <c r="H649" i="40" s="1"/>
  <c r="H588" i="43"/>
  <c r="H694" i="43"/>
  <c r="I694" i="43" s="1"/>
  <c r="H647" i="43"/>
  <c r="I647" i="43" s="1"/>
  <c r="I650" i="40" s="1"/>
  <c r="H660" i="43"/>
  <c r="I660" i="43" s="1"/>
  <c r="J660" i="43" s="1"/>
  <c r="H621" i="43"/>
  <c r="I621" i="43" s="1"/>
  <c r="J621" i="43" s="1"/>
  <c r="K621" i="43" s="1"/>
  <c r="H611" i="43"/>
  <c r="H563" i="43"/>
  <c r="H581" i="43"/>
  <c r="H548" i="43"/>
  <c r="I548" i="43" s="1"/>
  <c r="J548" i="43" s="1"/>
  <c r="K548" i="43" s="1"/>
  <c r="L548" i="43" s="1"/>
  <c r="H468" i="43"/>
  <c r="H471" i="40" s="1"/>
  <c r="H516" i="43"/>
  <c r="H530" i="43"/>
  <c r="H648" i="43"/>
  <c r="H651" i="40" s="1"/>
  <c r="H622" i="43"/>
  <c r="I622" i="43" s="1"/>
  <c r="J622" i="43" s="1"/>
  <c r="H549" i="43"/>
  <c r="I549" i="43" s="1"/>
  <c r="I552" i="40" s="1"/>
  <c r="H649" i="43"/>
  <c r="H623" i="43"/>
  <c r="H626" i="40" s="1"/>
  <c r="H613" i="43"/>
  <c r="I613" i="43" s="1"/>
  <c r="I616" i="40" s="1"/>
  <c r="H567" i="43"/>
  <c r="I567" i="43" s="1"/>
  <c r="J567" i="43" s="1"/>
  <c r="H550" i="43"/>
  <c r="H500" i="43"/>
  <c r="H503" i="40" s="1"/>
  <c r="H532" i="43"/>
  <c r="H535" i="40" s="1"/>
  <c r="H650" i="43"/>
  <c r="H653" i="40" s="1"/>
  <c r="H568" i="43"/>
  <c r="H651" i="43"/>
  <c r="H664" i="43"/>
  <c r="H672" i="43"/>
  <c r="H625" i="43"/>
  <c r="H615" i="43"/>
  <c r="H569" i="43"/>
  <c r="I569" i="43" s="1"/>
  <c r="J569" i="43" s="1"/>
  <c r="H585" i="43"/>
  <c r="I585" i="43" s="1"/>
  <c r="I588" i="40" s="1"/>
  <c r="H552" i="43"/>
  <c r="I552" i="43" s="1"/>
  <c r="I555" i="40" s="1"/>
  <c r="H689" i="43"/>
  <c r="I689" i="43" s="1"/>
  <c r="I692" i="40" s="1"/>
  <c r="H642" i="43"/>
  <c r="I642" i="43" s="1"/>
  <c r="H655" i="43"/>
  <c r="I655" i="43" s="1"/>
  <c r="H677" i="43"/>
  <c r="H630" i="43"/>
  <c r="I630" i="43" s="1"/>
  <c r="J630" i="43" s="1"/>
  <c r="K630" i="43" s="1"/>
  <c r="L630" i="43" s="1"/>
  <c r="H606" i="43"/>
  <c r="I606" i="43" s="1"/>
  <c r="H595" i="43"/>
  <c r="I595" i="43" s="1"/>
  <c r="J595" i="43" s="1"/>
  <c r="H574" i="43"/>
  <c r="H557" i="43"/>
  <c r="H511" i="43"/>
  <c r="H525" i="43"/>
  <c r="H528" i="40" s="1"/>
  <c r="G863" i="40"/>
  <c r="Y59" i="37"/>
  <c r="W232" i="36"/>
  <c r="X59" i="37"/>
  <c r="W59" i="37" s="1"/>
  <c r="W61" i="37" s="1"/>
  <c r="W82" i="37" s="1"/>
  <c r="V232" i="36"/>
  <c r="V59" i="37"/>
  <c r="U59" i="37" s="1"/>
  <c r="U61" i="37" s="1"/>
  <c r="U100" i="37" s="1"/>
  <c r="U232" i="36"/>
  <c r="Z59" i="37"/>
  <c r="X232" i="36"/>
  <c r="T59" i="37"/>
  <c r="T232" i="36"/>
  <c r="H684" i="40"/>
  <c r="T233" i="37"/>
  <c r="T245" i="37"/>
  <c r="T231" i="37"/>
  <c r="T244" i="37"/>
  <c r="T230" i="37"/>
  <c r="T217" i="37"/>
  <c r="T232" i="37"/>
  <c r="T218" i="37"/>
  <c r="I434" i="43"/>
  <c r="I437" i="40" s="1"/>
  <c r="I443" i="43"/>
  <c r="I446" i="40" s="1"/>
  <c r="I447" i="43"/>
  <c r="I450" i="40" s="1"/>
  <c r="I427" i="43"/>
  <c r="I430" i="40" s="1"/>
  <c r="I465" i="43"/>
  <c r="I468" i="40" s="1"/>
  <c r="I703" i="43"/>
  <c r="I706" i="40" s="1"/>
  <c r="H706" i="40"/>
  <c r="G782" i="40"/>
  <c r="G902" i="40"/>
  <c r="G1252" i="40" s="1"/>
  <c r="G937" i="40"/>
  <c r="G1287" i="40" s="1"/>
  <c r="G955" i="40"/>
  <c r="G978" i="40"/>
  <c r="G983" i="40"/>
  <c r="G1333" i="40" s="1"/>
  <c r="G990" i="40"/>
  <c r="G1001" i="40"/>
  <c r="G1351" i="40" s="1"/>
  <c r="G1011" i="40"/>
  <c r="G1012" i="40"/>
  <c r="G1362" i="40" s="1"/>
  <c r="G1016" i="40"/>
  <c r="G1366" i="40" s="1"/>
  <c r="G1018" i="40"/>
  <c r="G1368" i="40" s="1"/>
  <c r="G1021" i="40"/>
  <c r="G1026" i="40"/>
  <c r="G1028" i="40"/>
  <c r="G1037" i="40"/>
  <c r="G1387" i="40" s="1"/>
  <c r="G1038" i="40"/>
  <c r="G1041" i="40"/>
  <c r="G1391" i="40" s="1"/>
  <c r="G1044" i="40"/>
  <c r="G1394" i="40" s="1"/>
  <c r="G1045" i="40"/>
  <c r="G1395" i="40" s="1"/>
  <c r="G1047" i="40"/>
  <c r="G1048" i="40"/>
  <c r="G1049" i="40"/>
  <c r="G1056" i="40"/>
  <c r="H1056" i="40" s="1"/>
  <c r="G1058" i="40"/>
  <c r="G719" i="40"/>
  <c r="G1069" i="40" s="1"/>
  <c r="G720" i="40"/>
  <c r="G1070" i="40" s="1"/>
  <c r="G721" i="40"/>
  <c r="G1071" i="40" s="1"/>
  <c r="G722" i="40"/>
  <c r="G723" i="40"/>
  <c r="G1073" i="40" s="1"/>
  <c r="G724" i="40"/>
  <c r="G725" i="40"/>
  <c r="G1075" i="40" s="1"/>
  <c r="G726" i="40"/>
  <c r="G1076" i="40" s="1"/>
  <c r="G727" i="40"/>
  <c r="G1077" i="40" s="1"/>
  <c r="G728" i="40"/>
  <c r="G1078" i="40" s="1"/>
  <c r="G729" i="40"/>
  <c r="G1079" i="40" s="1"/>
  <c r="G730" i="40"/>
  <c r="G1080" i="40" s="1"/>
  <c r="G731" i="40"/>
  <c r="G1081" i="40" s="1"/>
  <c r="G732" i="40"/>
  <c r="G1082" i="40" s="1"/>
  <c r="G733" i="40"/>
  <c r="G1083" i="40" s="1"/>
  <c r="G734" i="40"/>
  <c r="G735" i="40"/>
  <c r="G736" i="40"/>
  <c r="G737" i="40"/>
  <c r="G1087" i="40" s="1"/>
  <c r="G738" i="40"/>
  <c r="G1088" i="40" s="1"/>
  <c r="G739" i="40"/>
  <c r="G1089" i="40" s="1"/>
  <c r="G740" i="40"/>
  <c r="G1090" i="40" s="1"/>
  <c r="G741" i="40"/>
  <c r="G742" i="40"/>
  <c r="G1092" i="40" s="1"/>
  <c r="G743" i="40"/>
  <c r="G744" i="40"/>
  <c r="G1094" i="40" s="1"/>
  <c r="G745" i="40"/>
  <c r="G746" i="40"/>
  <c r="G747" i="40"/>
  <c r="G1097" i="40" s="1"/>
  <c r="G748" i="40"/>
  <c r="G1098" i="40" s="1"/>
  <c r="G749" i="40"/>
  <c r="G1099" i="40" s="1"/>
  <c r="G750" i="40"/>
  <c r="G1100" i="40" s="1"/>
  <c r="G751" i="40"/>
  <c r="G1101" i="40" s="1"/>
  <c r="G752" i="40"/>
  <c r="G1102" i="40" s="1"/>
  <c r="G753" i="40"/>
  <c r="G1103" i="40" s="1"/>
  <c r="G754" i="40"/>
  <c r="G1104" i="40" s="1"/>
  <c r="G755" i="40"/>
  <c r="G756" i="40"/>
  <c r="G757" i="40"/>
  <c r="G758" i="40"/>
  <c r="G1108" i="40" s="1"/>
  <c r="G759" i="40"/>
  <c r="G1109" i="40" s="1"/>
  <c r="G760" i="40"/>
  <c r="G1110" i="40" s="1"/>
  <c r="G761" i="40"/>
  <c r="G1111" i="40" s="1"/>
  <c r="G762" i="40"/>
  <c r="G763" i="40"/>
  <c r="G764" i="40"/>
  <c r="G1114" i="40" s="1"/>
  <c r="G765" i="40"/>
  <c r="G766" i="40"/>
  <c r="G1116" i="40" s="1"/>
  <c r="G804" i="40"/>
  <c r="G1154" i="40" s="1"/>
  <c r="G875" i="40"/>
  <c r="G1225" i="40" s="1"/>
  <c r="G884" i="40"/>
  <c r="G1234" i="40" s="1"/>
  <c r="G913" i="40"/>
  <c r="G1263" i="40" s="1"/>
  <c r="G949" i="40"/>
  <c r="G1299" i="40" s="1"/>
  <c r="G971" i="40"/>
  <c r="G1321" i="40" s="1"/>
  <c r="G790" i="40"/>
  <c r="G817" i="40"/>
  <c r="G1167" i="40" s="1"/>
  <c r="G888" i="40"/>
  <c r="G1238" i="40" s="1"/>
  <c r="G924" i="40"/>
  <c r="G929" i="40"/>
  <c r="G1279" i="40" s="1"/>
  <c r="G767" i="40"/>
  <c r="G768" i="40"/>
  <c r="G769" i="40"/>
  <c r="G770" i="40"/>
  <c r="G771" i="40"/>
  <c r="G1121" i="40" s="1"/>
  <c r="G772" i="40"/>
  <c r="G773" i="40"/>
  <c r="G774" i="40"/>
  <c r="G775" i="40"/>
  <c r="G776" i="40"/>
  <c r="G1126" i="40" s="1"/>
  <c r="G778" i="40"/>
  <c r="G779" i="40"/>
  <c r="G1129" i="40" s="1"/>
  <c r="G780" i="40"/>
  <c r="G781" i="40"/>
  <c r="G784" i="40"/>
  <c r="G785" i="40"/>
  <c r="G786" i="40"/>
  <c r="G1136" i="40" s="1"/>
  <c r="G787" i="40"/>
  <c r="H787" i="40" s="1"/>
  <c r="G788" i="40"/>
  <c r="G789" i="40"/>
  <c r="G791" i="40"/>
  <c r="G792" i="40"/>
  <c r="G1142" i="40" s="1"/>
  <c r="G794" i="40"/>
  <c r="G795" i="40"/>
  <c r="G796" i="40"/>
  <c r="G797" i="40"/>
  <c r="G798" i="40"/>
  <c r="G799" i="40"/>
  <c r="G800" i="40"/>
  <c r="G801" i="40"/>
  <c r="G1151" i="40" s="1"/>
  <c r="G802" i="40"/>
  <c r="G803" i="40"/>
  <c r="G805" i="40"/>
  <c r="G806" i="40"/>
  <c r="G807" i="40"/>
  <c r="G1157" i="40" s="1"/>
  <c r="G808" i="40"/>
  <c r="G809" i="40"/>
  <c r="H809" i="40" s="1"/>
  <c r="G810" i="40"/>
  <c r="G811" i="40"/>
  <c r="G812" i="40"/>
  <c r="G813" i="40"/>
  <c r="G814" i="40"/>
  <c r="G815" i="40"/>
  <c r="G818" i="40"/>
  <c r="G819" i="40"/>
  <c r="G1169" i="40" s="1"/>
  <c r="G820" i="40"/>
  <c r="G821" i="40"/>
  <c r="G1171" i="40" s="1"/>
  <c r="G823" i="40"/>
  <c r="G855" i="40"/>
  <c r="G1205" i="40" s="1"/>
  <c r="G856" i="40"/>
  <c r="G857" i="40"/>
  <c r="G1207" i="40" s="1"/>
  <c r="G858" i="40"/>
  <c r="G859" i="40"/>
  <c r="G1209" i="40" s="1"/>
  <c r="G864" i="40"/>
  <c r="G1214" i="40" s="1"/>
  <c r="G865" i="40"/>
  <c r="G1215" i="40" s="1"/>
  <c r="G866" i="40"/>
  <c r="G867" i="40"/>
  <c r="G868" i="40"/>
  <c r="G1218" i="40" s="1"/>
  <c r="G869" i="40"/>
  <c r="G1219" i="40" s="1"/>
  <c r="G870" i="40"/>
  <c r="G871" i="40"/>
  <c r="G1221" i="40" s="1"/>
  <c r="G872" i="40"/>
  <c r="G1222" i="40" s="1"/>
  <c r="G873" i="40"/>
  <c r="G1223" i="40" s="1"/>
  <c r="G874" i="40"/>
  <c r="G876" i="40"/>
  <c r="G877" i="40"/>
  <c r="G1227" i="40" s="1"/>
  <c r="G878" i="40"/>
  <c r="G1228" i="40" s="1"/>
  <c r="G879" i="40"/>
  <c r="G1229" i="40" s="1"/>
  <c r="G880" i="40"/>
  <c r="G1230" i="40" s="1"/>
  <c r="G881" i="40"/>
  <c r="G1231" i="40" s="1"/>
  <c r="G882" i="40"/>
  <c r="G1232" i="40" s="1"/>
  <c r="G883" i="40"/>
  <c r="G885" i="40"/>
  <c r="G1235" i="40" s="1"/>
  <c r="G886" i="40"/>
  <c r="G1236" i="40" s="1"/>
  <c r="G887" i="40"/>
  <c r="G1237" i="40" s="1"/>
  <c r="G893" i="40"/>
  <c r="G1243" i="40" s="1"/>
  <c r="G894" i="40"/>
  <c r="G1244" i="40" s="1"/>
  <c r="G895" i="40"/>
  <c r="G1245" i="40" s="1"/>
  <c r="G896" i="40"/>
  <c r="G1246" i="40" s="1"/>
  <c r="G899" i="40"/>
  <c r="G1249" i="40" s="1"/>
  <c r="G900" i="40"/>
  <c r="G1250" i="40" s="1"/>
  <c r="G907" i="40"/>
  <c r="G908" i="40"/>
  <c r="G965" i="40"/>
  <c r="G966" i="40"/>
  <c r="G1316" i="40" s="1"/>
  <c r="G976" i="40"/>
  <c r="G1000" i="40"/>
  <c r="G1008" i="40"/>
  <c r="G1015" i="40"/>
  <c r="G1020" i="40"/>
  <c r="G1370" i="40" s="1"/>
  <c r="G1023" i="40"/>
  <c r="G1373" i="40" s="1"/>
  <c r="G1024" i="40"/>
  <c r="G1374" i="40" s="1"/>
  <c r="G1030" i="40"/>
  <c r="G1031" i="40"/>
  <c r="G1036" i="40"/>
  <c r="G1386" i="40" s="1"/>
  <c r="G1046" i="40"/>
  <c r="G1396" i="40" s="1"/>
  <c r="G1050" i="40"/>
  <c r="G1400" i="40" s="1"/>
  <c r="G1051" i="40"/>
  <c r="G1401" i="40" s="1"/>
  <c r="G1054" i="40"/>
  <c r="G901" i="40"/>
  <c r="G1251" i="40" s="1"/>
  <c r="G903" i="40"/>
  <c r="G1253" i="40" s="1"/>
  <c r="G904" i="40"/>
  <c r="G1254" i="40" s="1"/>
  <c r="G905" i="40"/>
  <c r="G906" i="40"/>
  <c r="G909" i="40"/>
  <c r="G1259" i="40" s="1"/>
  <c r="G910" i="40"/>
  <c r="G1260" i="40" s="1"/>
  <c r="G911" i="40"/>
  <c r="G1261" i="40" s="1"/>
  <c r="G912" i="40"/>
  <c r="G914" i="40"/>
  <c r="G1264" i="40" s="1"/>
  <c r="G915" i="40"/>
  <c r="G1265" i="40" s="1"/>
  <c r="G916" i="40"/>
  <c r="G1266" i="40" s="1"/>
  <c r="G918" i="40"/>
  <c r="G1268" i="40" s="1"/>
  <c r="G923" i="40"/>
  <c r="G925" i="40"/>
  <c r="G926" i="40"/>
  <c r="G927" i="40"/>
  <c r="G1277" i="40" s="1"/>
  <c r="G928" i="40"/>
  <c r="G1278" i="40" s="1"/>
  <c r="G930" i="40"/>
  <c r="G935" i="40"/>
  <c r="G1285" i="40" s="1"/>
  <c r="G936" i="40"/>
  <c r="G1286" i="40" s="1"/>
  <c r="G938" i="40"/>
  <c r="G939" i="40"/>
  <c r="G1289" i="40" s="1"/>
  <c r="G940" i="40"/>
  <c r="G942" i="40"/>
  <c r="G943" i="40"/>
  <c r="G1293" i="40" s="1"/>
  <c r="G946" i="40"/>
  <c r="G947" i="40"/>
  <c r="G1297" i="40" s="1"/>
  <c r="G950" i="40"/>
  <c r="G1300" i="40" s="1"/>
  <c r="G953" i="40"/>
  <c r="G954" i="40"/>
  <c r="G1304" i="40" s="1"/>
  <c r="G956" i="40"/>
  <c r="G1306" i="40" s="1"/>
  <c r="G957" i="40"/>
  <c r="G1307" i="40" s="1"/>
  <c r="G958" i="40"/>
  <c r="G959" i="40"/>
  <c r="G960" i="40"/>
  <c r="G961" i="40"/>
  <c r="G1311" i="40" s="1"/>
  <c r="G962" i="40"/>
  <c r="G1312" i="40" s="1"/>
  <c r="G963" i="40"/>
  <c r="G1313" i="40" s="1"/>
  <c r="G964" i="40"/>
  <c r="G967" i="40"/>
  <c r="G1317" i="40" s="1"/>
  <c r="G968" i="40"/>
  <c r="G1318" i="40" s="1"/>
  <c r="G969" i="40"/>
  <c r="G1319" i="40" s="1"/>
  <c r="G970" i="40"/>
  <c r="G1320" i="40" s="1"/>
  <c r="G972" i="40"/>
  <c r="G1322" i="40" s="1"/>
  <c r="G973" i="40"/>
  <c r="G975" i="40"/>
  <c r="G977" i="40"/>
  <c r="G1327" i="40" s="1"/>
  <c r="G979" i="40"/>
  <c r="G1329" i="40" s="1"/>
  <c r="G980" i="40"/>
  <c r="G1330" i="40" s="1"/>
  <c r="G981" i="40"/>
  <c r="G1331" i="40" s="1"/>
  <c r="G982" i="40"/>
  <c r="G1332" i="40" s="1"/>
  <c r="G984" i="40"/>
  <c r="G985" i="40"/>
  <c r="G986" i="40"/>
  <c r="G1336" i="40" s="1"/>
  <c r="G987" i="40"/>
  <c r="G988" i="40"/>
  <c r="G989" i="40"/>
  <c r="G992" i="40"/>
  <c r="G1342" i="40" s="1"/>
  <c r="G996" i="40"/>
  <c r="G1346" i="40" s="1"/>
  <c r="G997" i="40"/>
  <c r="G1347" i="40" s="1"/>
  <c r="G998" i="40"/>
  <c r="G1348" i="40" s="1"/>
  <c r="G999" i="40"/>
  <c r="G1349" i="40" s="1"/>
  <c r="G1002" i="40"/>
  <c r="G1003" i="40"/>
  <c r="G1004" i="40"/>
  <c r="G1005" i="40"/>
  <c r="G1355" i="40" s="1"/>
  <c r="G1006" i="40"/>
  <c r="G1356" i="40" s="1"/>
  <c r="G1007" i="40"/>
  <c r="G1357" i="40" s="1"/>
  <c r="G1009" i="40"/>
  <c r="G1010" i="40"/>
  <c r="G1360" i="40" s="1"/>
  <c r="G1013" i="40"/>
  <c r="G1014" i="40"/>
  <c r="G1364" i="40" s="1"/>
  <c r="G1017" i="40"/>
  <c r="G1367" i="40" s="1"/>
  <c r="G1019" i="40"/>
  <c r="G1369" i="40" s="1"/>
  <c r="G1022" i="40"/>
  <c r="G1372" i="40" s="1"/>
  <c r="G1025" i="40"/>
  <c r="G1027" i="40"/>
  <c r="G1377" i="40" s="1"/>
  <c r="G1029" i="40"/>
  <c r="G1032" i="40"/>
  <c r="G1033" i="40"/>
  <c r="G1383" i="40" s="1"/>
  <c r="G1034" i="40"/>
  <c r="G1039" i="40"/>
  <c r="G1389" i="40" s="1"/>
  <c r="G1040" i="40"/>
  <c r="G1390" i="40" s="1"/>
  <c r="G1042" i="40"/>
  <c r="G1392" i="40" s="1"/>
  <c r="G1043" i="40"/>
  <c r="G1393" i="40" s="1"/>
  <c r="G1052" i="40"/>
  <c r="G1053" i="40"/>
  <c r="G1403" i="40" s="1"/>
  <c r="G1057" i="40"/>
  <c r="I425" i="43"/>
  <c r="I428" i="40" s="1"/>
  <c r="I423" i="43"/>
  <c r="I426" i="40" s="1"/>
  <c r="I432" i="43"/>
  <c r="I435" i="40" s="1"/>
  <c r="I449" i="43"/>
  <c r="I452" i="40" s="1"/>
  <c r="H453" i="43"/>
  <c r="H456" i="40" s="1"/>
  <c r="I439" i="43"/>
  <c r="I442" i="40" s="1"/>
  <c r="H456" i="43"/>
  <c r="H459" i="40" s="1"/>
  <c r="H442" i="43"/>
  <c r="H445" i="40" s="1"/>
  <c r="I457" i="43"/>
  <c r="I460" i="40" s="1"/>
  <c r="H464" i="43"/>
  <c r="H467" i="40" s="1"/>
  <c r="I445" i="43"/>
  <c r="I448" i="40" s="1"/>
  <c r="I455" i="43"/>
  <c r="I458" i="40" s="1"/>
  <c r="I437" i="43"/>
  <c r="I440" i="40" s="1"/>
  <c r="I431" i="43"/>
  <c r="I434" i="40" s="1"/>
  <c r="I462" i="43"/>
  <c r="I465" i="40" s="1"/>
  <c r="I430" i="43"/>
  <c r="I433" i="40" s="1"/>
  <c r="I424" i="43"/>
  <c r="I427" i="40" s="1"/>
  <c r="I458" i="43"/>
  <c r="I461" i="40" s="1"/>
  <c r="I436" i="43"/>
  <c r="I439" i="40" s="1"/>
  <c r="I450" i="43"/>
  <c r="I453" i="40" s="1"/>
  <c r="I466" i="43"/>
  <c r="I469" i="40" s="1"/>
  <c r="I463" i="43"/>
  <c r="I466" i="40" s="1"/>
  <c r="I441" i="43"/>
  <c r="I444" i="40" s="1"/>
  <c r="I446" i="43"/>
  <c r="I449" i="40" s="1"/>
  <c r="I433" i="43"/>
  <c r="I436" i="40" s="1"/>
  <c r="I459" i="43"/>
  <c r="I462" i="40" s="1"/>
  <c r="I426" i="43"/>
  <c r="I429" i="40" s="1"/>
  <c r="I460" i="43"/>
  <c r="I463" i="40" s="1"/>
  <c r="I429" i="43"/>
  <c r="I432" i="40" s="1"/>
  <c r="I444" i="43"/>
  <c r="I447" i="40" s="1"/>
  <c r="I452" i="43"/>
  <c r="I455" i="40" s="1"/>
  <c r="I454" i="43"/>
  <c r="I457" i="40" s="1"/>
  <c r="I440" i="43"/>
  <c r="I443" i="40" s="1"/>
  <c r="I701" i="43"/>
  <c r="J681" i="43"/>
  <c r="J684" i="40" s="1"/>
  <c r="I702" i="43"/>
  <c r="I705" i="40" s="1"/>
  <c r="H763" i="40" l="1"/>
  <c r="H734" i="40"/>
  <c r="I374" i="43"/>
  <c r="I377" i="40" s="1"/>
  <c r="H722" i="40"/>
  <c r="I373" i="43"/>
  <c r="I376" i="40" s="1"/>
  <c r="I396" i="43"/>
  <c r="I399" i="40" s="1"/>
  <c r="I414" i="43"/>
  <c r="I417" i="40" s="1"/>
  <c r="I410" i="43"/>
  <c r="I413" i="40" s="1"/>
  <c r="I378" i="43"/>
  <c r="I381" i="40" s="1"/>
  <c r="I411" i="43"/>
  <c r="I414" i="40" s="1"/>
  <c r="I386" i="43"/>
  <c r="I389" i="40" s="1"/>
  <c r="I364" i="43"/>
  <c r="I367" i="40" s="1"/>
  <c r="I398" i="43"/>
  <c r="I401" i="40" s="1"/>
  <c r="H724" i="40"/>
  <c r="I387" i="43"/>
  <c r="J387" i="43" s="1"/>
  <c r="J390" i="40" s="1"/>
  <c r="I416" i="43"/>
  <c r="J416" i="43" s="1"/>
  <c r="I371" i="43"/>
  <c r="I402" i="43"/>
  <c r="I405" i="40" s="1"/>
  <c r="I388" i="43"/>
  <c r="H757" i="40"/>
  <c r="H741" i="40"/>
  <c r="I389" i="43"/>
  <c r="I392" i="40" s="1"/>
  <c r="I399" i="43"/>
  <c r="I402" i="40" s="1"/>
  <c r="I397" i="43"/>
  <c r="I400" i="40" s="1"/>
  <c r="I392" i="43"/>
  <c r="I370" i="43"/>
  <c r="J370" i="43" s="1"/>
  <c r="J373" i="40" s="1"/>
  <c r="I381" i="43"/>
  <c r="I384" i="40" s="1"/>
  <c r="I375" i="43"/>
  <c r="J375" i="43" s="1"/>
  <c r="J378" i="40" s="1"/>
  <c r="I412" i="43"/>
  <c r="I415" i="40" s="1"/>
  <c r="J435" i="43"/>
  <c r="J438" i="40" s="1"/>
  <c r="I365" i="43"/>
  <c r="I368" i="40" s="1"/>
  <c r="I369" i="43"/>
  <c r="I372" i="40" s="1"/>
  <c r="I405" i="43"/>
  <c r="I408" i="40" s="1"/>
  <c r="H756" i="40"/>
  <c r="I376" i="43"/>
  <c r="I379" i="40" s="1"/>
  <c r="I401" i="43"/>
  <c r="I404" i="40" s="1"/>
  <c r="I384" i="43"/>
  <c r="I387" i="40" s="1"/>
  <c r="I418" i="43"/>
  <c r="I421" i="40" s="1"/>
  <c r="I400" i="43"/>
  <c r="I403" i="40" s="1"/>
  <c r="I383" i="43"/>
  <c r="I386" i="40" s="1"/>
  <c r="I407" i="43"/>
  <c r="I404" i="43"/>
  <c r="I407" i="40" s="1"/>
  <c r="I512" i="43"/>
  <c r="I515" i="40" s="1"/>
  <c r="H515" i="40"/>
  <c r="H867" i="40" s="1"/>
  <c r="I380" i="43"/>
  <c r="I383" i="40" s="1"/>
  <c r="I531" i="43"/>
  <c r="H534" i="40"/>
  <c r="H886" i="40" s="1"/>
  <c r="I513" i="43"/>
  <c r="I516" i="40" s="1"/>
  <c r="H516" i="40"/>
  <c r="I421" i="43"/>
  <c r="I359" i="43"/>
  <c r="I362" i="40" s="1"/>
  <c r="H362" i="40"/>
  <c r="J451" i="43"/>
  <c r="J454" i="40" s="1"/>
  <c r="I517" i="43"/>
  <c r="H520" i="40"/>
  <c r="H872" i="40" s="1"/>
  <c r="I391" i="43"/>
  <c r="I372" i="43"/>
  <c r="J372" i="43" s="1"/>
  <c r="J375" i="40" s="1"/>
  <c r="I368" i="43"/>
  <c r="I530" i="43"/>
  <c r="I533" i="40" s="1"/>
  <c r="H533" i="40"/>
  <c r="H885" i="40" s="1"/>
  <c r="I516" i="43"/>
  <c r="H519" i="40"/>
  <c r="H871" i="40" s="1"/>
  <c r="H1221" i="40" s="1"/>
  <c r="I413" i="43"/>
  <c r="I382" i="43"/>
  <c r="I394" i="43"/>
  <c r="I470" i="43"/>
  <c r="I473" i="40" s="1"/>
  <c r="H473" i="40"/>
  <c r="H825" i="40" s="1"/>
  <c r="H1175" i="40" s="1"/>
  <c r="I403" i="43"/>
  <c r="J403" i="43" s="1"/>
  <c r="J406" i="40" s="1"/>
  <c r="I395" i="43"/>
  <c r="I419" i="43"/>
  <c r="J419" i="43" s="1"/>
  <c r="J422" i="40" s="1"/>
  <c r="I415" i="43"/>
  <c r="I379" i="43"/>
  <c r="J379" i="43" s="1"/>
  <c r="J382" i="40" s="1"/>
  <c r="I367" i="43"/>
  <c r="J367" i="43" s="1"/>
  <c r="J370" i="40" s="1"/>
  <c r="I514" i="43"/>
  <c r="H517" i="40"/>
  <c r="H869" i="40" s="1"/>
  <c r="H762" i="40"/>
  <c r="I520" i="43"/>
  <c r="H523" i="40"/>
  <c r="I409" i="43"/>
  <c r="J409" i="43" s="1"/>
  <c r="J412" i="40" s="1"/>
  <c r="I511" i="43"/>
  <c r="H514" i="40"/>
  <c r="H866" i="40" s="1"/>
  <c r="J448" i="43"/>
  <c r="J451" i="40" s="1"/>
  <c r="I522" i="43"/>
  <c r="H525" i="40"/>
  <c r="I521" i="43"/>
  <c r="H524" i="40"/>
  <c r="H876" i="40" s="1"/>
  <c r="I417" i="43"/>
  <c r="J417" i="43" s="1"/>
  <c r="J420" i="40" s="1"/>
  <c r="I420" i="43"/>
  <c r="I393" i="43"/>
  <c r="I390" i="43"/>
  <c r="I408" i="43"/>
  <c r="I510" i="43"/>
  <c r="H513" i="40"/>
  <c r="H865" i="40" s="1"/>
  <c r="I528" i="43"/>
  <c r="H531" i="40"/>
  <c r="H883" i="40" s="1"/>
  <c r="I377" i="43"/>
  <c r="H746" i="40"/>
  <c r="I523" i="43"/>
  <c r="I526" i="40" s="1"/>
  <c r="H526" i="40"/>
  <c r="H878" i="40" s="1"/>
  <c r="H1228" i="40" s="1"/>
  <c r="I504" i="43"/>
  <c r="I507" i="40" s="1"/>
  <c r="H507" i="40"/>
  <c r="H859" i="40" s="1"/>
  <c r="I358" i="43"/>
  <c r="I385" i="43"/>
  <c r="I406" i="43"/>
  <c r="I366" i="43"/>
  <c r="H664" i="40"/>
  <c r="H1016" i="40" s="1"/>
  <c r="I543" i="43"/>
  <c r="J543" i="43" s="1"/>
  <c r="J546" i="40" s="1"/>
  <c r="H898" i="40"/>
  <c r="H619" i="40"/>
  <c r="H971" i="40" s="1"/>
  <c r="H1321" i="40" s="1"/>
  <c r="I633" i="40"/>
  <c r="H624" i="40"/>
  <c r="H976" i="40" s="1"/>
  <c r="K595" i="43"/>
  <c r="L595" i="43" s="1"/>
  <c r="J555" i="43"/>
  <c r="K555" i="43" s="1"/>
  <c r="H590" i="40"/>
  <c r="H942" i="40" s="1"/>
  <c r="I942" i="40" s="1"/>
  <c r="H616" i="40"/>
  <c r="H968" i="40" s="1"/>
  <c r="H1318" i="40" s="1"/>
  <c r="H685" i="40"/>
  <c r="H1037" i="40" s="1"/>
  <c r="I1037" i="40" s="1"/>
  <c r="H631" i="40"/>
  <c r="H983" i="40" s="1"/>
  <c r="I629" i="40"/>
  <c r="J682" i="43"/>
  <c r="K682" i="43" s="1"/>
  <c r="L682" i="43" s="1"/>
  <c r="M682" i="43" s="1"/>
  <c r="J655" i="43"/>
  <c r="J658" i="40" s="1"/>
  <c r="J658" i="43"/>
  <c r="J661" i="40" s="1"/>
  <c r="H563" i="40"/>
  <c r="H915" i="40" s="1"/>
  <c r="J552" i="43"/>
  <c r="K552" i="43" s="1"/>
  <c r="H646" i="40"/>
  <c r="H998" i="40" s="1"/>
  <c r="I998" i="40" s="1"/>
  <c r="H582" i="40"/>
  <c r="H934" i="40" s="1"/>
  <c r="H1284" i="40" s="1"/>
  <c r="H579" i="40"/>
  <c r="H931" i="40" s="1"/>
  <c r="H1281" i="40" s="1"/>
  <c r="H623" i="40"/>
  <c r="H975" i="40" s="1"/>
  <c r="H609" i="40"/>
  <c r="H961" i="40" s="1"/>
  <c r="H556" i="40"/>
  <c r="H908" i="40" s="1"/>
  <c r="H650" i="40"/>
  <c r="H1002" i="40" s="1"/>
  <c r="I1002" i="40" s="1"/>
  <c r="I625" i="40"/>
  <c r="H702" i="40"/>
  <c r="H1054" i="40" s="1"/>
  <c r="H633" i="40"/>
  <c r="H985" i="40" s="1"/>
  <c r="I674" i="40"/>
  <c r="H604" i="40"/>
  <c r="H956" i="40" s="1"/>
  <c r="K691" i="43"/>
  <c r="L691" i="43" s="1"/>
  <c r="M691" i="43" s="1"/>
  <c r="N691" i="43" s="1"/>
  <c r="J606" i="43"/>
  <c r="J609" i="40" s="1"/>
  <c r="I609" i="40"/>
  <c r="J697" i="43"/>
  <c r="K697" i="43" s="1"/>
  <c r="L697" i="43" s="1"/>
  <c r="M697" i="43" s="1"/>
  <c r="J635" i="43"/>
  <c r="K635" i="43" s="1"/>
  <c r="L545" i="43"/>
  <c r="M545" i="43" s="1"/>
  <c r="N545" i="43" s="1"/>
  <c r="H692" i="40"/>
  <c r="H1044" i="40" s="1"/>
  <c r="I1044" i="40" s="1"/>
  <c r="I573" i="40"/>
  <c r="I501" i="43"/>
  <c r="I504" i="40" s="1"/>
  <c r="H587" i="40"/>
  <c r="H939" i="40" s="1"/>
  <c r="J587" i="40"/>
  <c r="H644" i="40"/>
  <c r="H996" i="40" s="1"/>
  <c r="H656" i="40"/>
  <c r="H1008" i="40" s="1"/>
  <c r="M630" i="43"/>
  <c r="N630" i="43" s="1"/>
  <c r="O630" i="43" s="1"/>
  <c r="H572" i="40"/>
  <c r="H924" i="40" s="1"/>
  <c r="L621" i="43"/>
  <c r="M621" i="43" s="1"/>
  <c r="N621" i="43" s="1"/>
  <c r="O621" i="43" s="1"/>
  <c r="H555" i="40"/>
  <c r="H907" i="40" s="1"/>
  <c r="I907" i="40" s="1"/>
  <c r="H570" i="40"/>
  <c r="H922" i="40" s="1"/>
  <c r="J620" i="43"/>
  <c r="K620" i="43" s="1"/>
  <c r="J629" i="43"/>
  <c r="K629" i="43" s="1"/>
  <c r="L629" i="43" s="1"/>
  <c r="M629" i="43" s="1"/>
  <c r="J661" i="43"/>
  <c r="K661" i="43" s="1"/>
  <c r="L661" i="43" s="1"/>
  <c r="H625" i="40"/>
  <c r="H977" i="40" s="1"/>
  <c r="J647" i="43"/>
  <c r="K647" i="43" s="1"/>
  <c r="L685" i="43"/>
  <c r="H674" i="40"/>
  <c r="H1026" i="40" s="1"/>
  <c r="H562" i="40"/>
  <c r="H914" i="40" s="1"/>
  <c r="I572" i="40"/>
  <c r="J637" i="43"/>
  <c r="K637" i="43" s="1"/>
  <c r="K666" i="43"/>
  <c r="L666" i="43" s="1"/>
  <c r="J579" i="43"/>
  <c r="K579" i="43" s="1"/>
  <c r="L579" i="43" s="1"/>
  <c r="M579" i="43" s="1"/>
  <c r="N579" i="43" s="1"/>
  <c r="J665" i="43"/>
  <c r="K665" i="43" s="1"/>
  <c r="H658" i="40"/>
  <c r="H1010" i="40" s="1"/>
  <c r="H1360" i="40" s="1"/>
  <c r="H606" i="40"/>
  <c r="H958" i="40" s="1"/>
  <c r="L652" i="43"/>
  <c r="M652" i="43" s="1"/>
  <c r="J689" i="43"/>
  <c r="K689" i="43" s="1"/>
  <c r="H640" i="40"/>
  <c r="H992" i="40" s="1"/>
  <c r="H1342" i="40" s="1"/>
  <c r="K570" i="43"/>
  <c r="K573" i="40" s="1"/>
  <c r="H700" i="40"/>
  <c r="H1052" i="40" s="1"/>
  <c r="H668" i="40"/>
  <c r="H1020" i="40" s="1"/>
  <c r="I1020" i="40" s="1"/>
  <c r="K572" i="43"/>
  <c r="L572" i="43" s="1"/>
  <c r="M572" i="43" s="1"/>
  <c r="N572" i="43" s="1"/>
  <c r="O572" i="43" s="1"/>
  <c r="M551" i="43"/>
  <c r="H663" i="40"/>
  <c r="H1015" i="40" s="1"/>
  <c r="H575" i="40"/>
  <c r="H927" i="40" s="1"/>
  <c r="H1277" i="40" s="1"/>
  <c r="H677" i="40"/>
  <c r="H1029" i="40" s="1"/>
  <c r="H688" i="40"/>
  <c r="H1040" i="40" s="1"/>
  <c r="I587" i="40"/>
  <c r="H694" i="40"/>
  <c r="H1046" i="40" s="1"/>
  <c r="H1396" i="40" s="1"/>
  <c r="K641" i="43"/>
  <c r="L641" i="43" s="1"/>
  <c r="M641" i="43" s="1"/>
  <c r="J601" i="43"/>
  <c r="K601" i="43" s="1"/>
  <c r="J576" i="43"/>
  <c r="K576" i="43" s="1"/>
  <c r="J643" i="43"/>
  <c r="H632" i="40"/>
  <c r="H984" i="40" s="1"/>
  <c r="I984" i="40" s="1"/>
  <c r="H672" i="40"/>
  <c r="H1024" i="40" s="1"/>
  <c r="H601" i="40"/>
  <c r="H953" i="40" s="1"/>
  <c r="I663" i="40"/>
  <c r="I575" i="40"/>
  <c r="H598" i="40"/>
  <c r="H950" i="40" s="1"/>
  <c r="H1300" i="40" s="1"/>
  <c r="K569" i="43"/>
  <c r="L569" i="43" s="1"/>
  <c r="J613" i="43"/>
  <c r="K613" i="43" s="1"/>
  <c r="H669" i="40"/>
  <c r="H1021" i="40" s="1"/>
  <c r="J673" i="43"/>
  <c r="J547" i="43"/>
  <c r="K547" i="43" s="1"/>
  <c r="I598" i="40"/>
  <c r="H573" i="40"/>
  <c r="H925" i="40" s="1"/>
  <c r="J587" i="43"/>
  <c r="K587" i="43" s="1"/>
  <c r="J653" i="43"/>
  <c r="K653" i="43" s="1"/>
  <c r="J553" i="43"/>
  <c r="K553" i="43" s="1"/>
  <c r="K671" i="43"/>
  <c r="L671" i="43" s="1"/>
  <c r="J560" i="43"/>
  <c r="J563" i="40" s="1"/>
  <c r="I550" i="43"/>
  <c r="H553" i="40"/>
  <c r="H905" i="40" s="1"/>
  <c r="K622" i="43"/>
  <c r="I676" i="43"/>
  <c r="I679" i="40" s="1"/>
  <c r="H679" i="40"/>
  <c r="H1031" i="40" s="1"/>
  <c r="I526" i="43"/>
  <c r="I592" i="43"/>
  <c r="H571" i="40"/>
  <c r="H923" i="40" s="1"/>
  <c r="I554" i="43"/>
  <c r="I683" i="43"/>
  <c r="I580" i="43"/>
  <c r="H583" i="40"/>
  <c r="H935" i="40" s="1"/>
  <c r="I668" i="43"/>
  <c r="I672" i="43"/>
  <c r="H675" i="40"/>
  <c r="H1027" i="40" s="1"/>
  <c r="I540" i="43"/>
  <c r="J540" i="43" s="1"/>
  <c r="H595" i="40"/>
  <c r="H947" i="40" s="1"/>
  <c r="I524" i="43"/>
  <c r="I527" i="40" s="1"/>
  <c r="I604" i="43"/>
  <c r="J604" i="43" s="1"/>
  <c r="K604" i="43" s="1"/>
  <c r="K607" i="40" s="1"/>
  <c r="H607" i="40"/>
  <c r="H959" i="40" s="1"/>
  <c r="I539" i="43"/>
  <c r="H542" i="40"/>
  <c r="H894" i="40" s="1"/>
  <c r="J679" i="43"/>
  <c r="K679" i="43" s="1"/>
  <c r="I614" i="43"/>
  <c r="I563" i="43"/>
  <c r="I566" i="40" s="1"/>
  <c r="H566" i="40"/>
  <c r="H918" i="40" s="1"/>
  <c r="H1268" i="40" s="1"/>
  <c r="I654" i="43"/>
  <c r="J654" i="43" s="1"/>
  <c r="H657" i="40"/>
  <c r="H1009" i="40" s="1"/>
  <c r="J628" i="43"/>
  <c r="K628" i="43" s="1"/>
  <c r="L628" i="43" s="1"/>
  <c r="I631" i="40"/>
  <c r="I686" i="43"/>
  <c r="J686" i="43" s="1"/>
  <c r="J689" i="40" s="1"/>
  <c r="H689" i="40"/>
  <c r="H1041" i="40" s="1"/>
  <c r="H1391" i="40" s="1"/>
  <c r="I599" i="43"/>
  <c r="H602" i="40"/>
  <c r="H954" i="40" s="1"/>
  <c r="I561" i="43"/>
  <c r="I564" i="40" s="1"/>
  <c r="H564" i="40"/>
  <c r="H916" i="40" s="1"/>
  <c r="I698" i="43"/>
  <c r="J698" i="43" s="1"/>
  <c r="J701" i="40" s="1"/>
  <c r="H701" i="40"/>
  <c r="H1053" i="40" s="1"/>
  <c r="H1403" i="40" s="1"/>
  <c r="I557" i="43"/>
  <c r="J557" i="43" s="1"/>
  <c r="K557" i="43" s="1"/>
  <c r="L557" i="43" s="1"/>
  <c r="M557" i="43" s="1"/>
  <c r="I591" i="43"/>
  <c r="H855" i="40"/>
  <c r="I500" i="43"/>
  <c r="I503" i="40" s="1"/>
  <c r="I692" i="43"/>
  <c r="I649" i="43"/>
  <c r="I652" i="40" s="1"/>
  <c r="H652" i="40"/>
  <c r="H1004" i="40" s="1"/>
  <c r="J669" i="43"/>
  <c r="I574" i="43"/>
  <c r="H577" i="40"/>
  <c r="H929" i="40" s="1"/>
  <c r="I696" i="43"/>
  <c r="H699" i="40"/>
  <c r="H1051" i="40" s="1"/>
  <c r="J699" i="43"/>
  <c r="I610" i="43"/>
  <c r="J610" i="43" s="1"/>
  <c r="H613" i="40"/>
  <c r="H965" i="40" s="1"/>
  <c r="I568" i="43"/>
  <c r="I558" i="43"/>
  <c r="I625" i="43"/>
  <c r="I628" i="40" s="1"/>
  <c r="I623" i="43"/>
  <c r="I626" i="40" s="1"/>
  <c r="H560" i="40"/>
  <c r="H912" i="40" s="1"/>
  <c r="H628" i="40"/>
  <c r="H980" i="40" s="1"/>
  <c r="H594" i="40"/>
  <c r="H946" i="40" s="1"/>
  <c r="I612" i="43"/>
  <c r="I645" i="43"/>
  <c r="H1003" i="40"/>
  <c r="I650" i="43"/>
  <c r="I573" i="43"/>
  <c r="H676" i="40"/>
  <c r="H1028" i="40" s="1"/>
  <c r="I1028" i="40" s="1"/>
  <c r="I670" i="43"/>
  <c r="J670" i="43" s="1"/>
  <c r="I695" i="43"/>
  <c r="H698" i="40"/>
  <c r="H1050" i="40" s="1"/>
  <c r="I515" i="43"/>
  <c r="I518" i="40" s="1"/>
  <c r="I633" i="43"/>
  <c r="I636" i="40" s="1"/>
  <c r="H636" i="40"/>
  <c r="H988" i="40" s="1"/>
  <c r="H648" i="40"/>
  <c r="H1000" i="40" s="1"/>
  <c r="I656" i="43"/>
  <c r="J656" i="43" s="1"/>
  <c r="K656" i="43" s="1"/>
  <c r="I607" i="43"/>
  <c r="J607" i="43" s="1"/>
  <c r="K607" i="43" s="1"/>
  <c r="I551" i="40"/>
  <c r="I648" i="43"/>
  <c r="I651" i="40" s="1"/>
  <c r="I468" i="43"/>
  <c r="I471" i="40" s="1"/>
  <c r="I609" i="43"/>
  <c r="I687" i="43"/>
  <c r="I663" i="43"/>
  <c r="J663" i="43" s="1"/>
  <c r="J666" i="40" s="1"/>
  <c r="I518" i="43"/>
  <c r="I521" i="40" s="1"/>
  <c r="I608" i="43"/>
  <c r="I544" i="43"/>
  <c r="I525" i="43"/>
  <c r="J642" i="43"/>
  <c r="K642" i="43" s="1"/>
  <c r="L642" i="43" s="1"/>
  <c r="M642" i="43" s="1"/>
  <c r="N642" i="43" s="1"/>
  <c r="I645" i="40"/>
  <c r="I556" i="43"/>
  <c r="I594" i="43"/>
  <c r="H597" i="40"/>
  <c r="H949" i="40" s="1"/>
  <c r="I509" i="43"/>
  <c r="I512" i="40" s="1"/>
  <c r="I684" i="43"/>
  <c r="I527" i="43"/>
  <c r="I530" i="40" s="1"/>
  <c r="I631" i="43"/>
  <c r="I634" i="40" s="1"/>
  <c r="H559" i="40"/>
  <c r="H911" i="40" s="1"/>
  <c r="H645" i="40"/>
  <c r="H997" i="40" s="1"/>
  <c r="I664" i="43"/>
  <c r="H667" i="40"/>
  <c r="H1019" i="40" s="1"/>
  <c r="I532" i="43"/>
  <c r="I535" i="40" s="1"/>
  <c r="H551" i="40"/>
  <c r="H903" i="40" s="1"/>
  <c r="M548" i="43"/>
  <c r="I588" i="43"/>
  <c r="I591" i="40" s="1"/>
  <c r="H591" i="40"/>
  <c r="H943" i="40" s="1"/>
  <c r="J605" i="43"/>
  <c r="K605" i="43" s="1"/>
  <c r="I675" i="43"/>
  <c r="I571" i="43"/>
  <c r="H574" i="40"/>
  <c r="H926" i="40" s="1"/>
  <c r="I627" i="43"/>
  <c r="I630" i="40" s="1"/>
  <c r="I602" i="43"/>
  <c r="H605" i="40"/>
  <c r="H957" i="40" s="1"/>
  <c r="H687" i="40"/>
  <c r="H1039" i="40" s="1"/>
  <c r="I659" i="43"/>
  <c r="J659" i="43" s="1"/>
  <c r="K659" i="43" s="1"/>
  <c r="H634" i="40"/>
  <c r="H986" i="40" s="1"/>
  <c r="H1336" i="40" s="1"/>
  <c r="I611" i="43"/>
  <c r="H614" i="40"/>
  <c r="H966" i="40" s="1"/>
  <c r="H1316" i="40" s="1"/>
  <c r="I615" i="43"/>
  <c r="I618" i="43"/>
  <c r="J618" i="43" s="1"/>
  <c r="I600" i="43"/>
  <c r="H603" i="40"/>
  <c r="H955" i="40" s="1"/>
  <c r="I582" i="43"/>
  <c r="J582" i="43" s="1"/>
  <c r="K582" i="43" s="1"/>
  <c r="I634" i="43"/>
  <c r="I632" i="43"/>
  <c r="I657" i="43"/>
  <c r="H660" i="40"/>
  <c r="H1012" i="40" s="1"/>
  <c r="I575" i="43"/>
  <c r="I677" i="43"/>
  <c r="I680" i="40" s="1"/>
  <c r="H680" i="40"/>
  <c r="H1032" i="40" s="1"/>
  <c r="I651" i="43"/>
  <c r="J651" i="43" s="1"/>
  <c r="I519" i="43"/>
  <c r="I522" i="40" s="1"/>
  <c r="K662" i="43"/>
  <c r="H635" i="40"/>
  <c r="H987" i="40" s="1"/>
  <c r="H578" i="40"/>
  <c r="H930" i="40" s="1"/>
  <c r="I678" i="43"/>
  <c r="H654" i="40"/>
  <c r="H1006" i="40" s="1"/>
  <c r="H1356" i="40" s="1"/>
  <c r="I581" i="43"/>
  <c r="H608" i="40"/>
  <c r="H960" i="40" s="1"/>
  <c r="I960" i="40" s="1"/>
  <c r="I688" i="43"/>
  <c r="J688" i="43" s="1"/>
  <c r="K688" i="43" s="1"/>
  <c r="L688" i="43" s="1"/>
  <c r="I624" i="43"/>
  <c r="J624" i="43" s="1"/>
  <c r="K624" i="43" s="1"/>
  <c r="I565" i="43"/>
  <c r="J565" i="43" s="1"/>
  <c r="K565" i="43" s="1"/>
  <c r="L565" i="43" s="1"/>
  <c r="I644" i="43"/>
  <c r="H681" i="40"/>
  <c r="H1033" i="40" s="1"/>
  <c r="H584" i="40"/>
  <c r="H936" i="40" s="1"/>
  <c r="H1286" i="40" s="1"/>
  <c r="I541" i="43"/>
  <c r="J541" i="43" s="1"/>
  <c r="H691" i="40"/>
  <c r="H1043" i="40" s="1"/>
  <c r="H1393" i="40" s="1"/>
  <c r="I667" i="43"/>
  <c r="H670" i="40"/>
  <c r="H1022" i="40" s="1"/>
  <c r="H857" i="40"/>
  <c r="I502" i="43"/>
  <c r="I617" i="43"/>
  <c r="K626" i="43"/>
  <c r="L626" i="43" s="1"/>
  <c r="H655" i="40"/>
  <c r="H1007" i="40" s="1"/>
  <c r="H1357" i="40" s="1"/>
  <c r="H627" i="40"/>
  <c r="H979" i="40" s="1"/>
  <c r="H1329" i="40" s="1"/>
  <c r="I529" i="43"/>
  <c r="I532" i="40" s="1"/>
  <c r="I693" i="43"/>
  <c r="I696" i="40" s="1"/>
  <c r="H647" i="40"/>
  <c r="H999" i="40" s="1"/>
  <c r="I690" i="43"/>
  <c r="J690" i="43" s="1"/>
  <c r="K690" i="43" s="1"/>
  <c r="K660" i="43"/>
  <c r="J603" i="43"/>
  <c r="J674" i="43"/>
  <c r="L584" i="43"/>
  <c r="J585" i="43"/>
  <c r="J588" i="40" s="1"/>
  <c r="K567" i="43"/>
  <c r="J549" i="43"/>
  <c r="J694" i="43"/>
  <c r="K694" i="43" s="1"/>
  <c r="I646" i="43"/>
  <c r="K546" i="43"/>
  <c r="L546" i="43" s="1"/>
  <c r="I503" i="43"/>
  <c r="I506" i="40" s="1"/>
  <c r="J538" i="43"/>
  <c r="J541" i="40" s="1"/>
  <c r="J616" i="43"/>
  <c r="J583" i="43"/>
  <c r="J586" i="40" s="1"/>
  <c r="K598" i="43"/>
  <c r="H638" i="40"/>
  <c r="H990" i="40" s="1"/>
  <c r="H550" i="40"/>
  <c r="H902" i="40" s="1"/>
  <c r="I902" i="40" s="1"/>
  <c r="H661" i="40"/>
  <c r="H1013" i="40" s="1"/>
  <c r="I1013" i="40" s="1"/>
  <c r="K559" i="43"/>
  <c r="L559" i="43" s="1"/>
  <c r="M559" i="43" s="1"/>
  <c r="H588" i="40"/>
  <c r="H940" i="40" s="1"/>
  <c r="I940" i="40" s="1"/>
  <c r="H552" i="40"/>
  <c r="H904" i="40" s="1"/>
  <c r="I904" i="40" s="1"/>
  <c r="H697" i="40"/>
  <c r="H1049" i="40" s="1"/>
  <c r="H541" i="40"/>
  <c r="H893" i="40" s="1"/>
  <c r="I893" i="40" s="1"/>
  <c r="H629" i="40"/>
  <c r="H981" i="40" s="1"/>
  <c r="H586" i="40"/>
  <c r="H938" i="40" s="1"/>
  <c r="H863" i="40"/>
  <c r="I863" i="40" s="1"/>
  <c r="J863" i="40" s="1"/>
  <c r="K863" i="40" s="1"/>
  <c r="L863" i="40" s="1"/>
  <c r="M863" i="40" s="1"/>
  <c r="N863" i="40" s="1"/>
  <c r="O863" i="40" s="1"/>
  <c r="P863" i="40" s="1"/>
  <c r="Q863" i="40" s="1"/>
  <c r="R863" i="40" s="1"/>
  <c r="S863" i="40" s="1"/>
  <c r="T863" i="40" s="1"/>
  <c r="G1213" i="40"/>
  <c r="H874" i="40"/>
  <c r="H879" i="40"/>
  <c r="H882" i="40"/>
  <c r="H870" i="40"/>
  <c r="H823" i="40"/>
  <c r="H856" i="40"/>
  <c r="H881" i="40"/>
  <c r="H1231" i="40" s="1"/>
  <c r="H880" i="40"/>
  <c r="H864" i="40"/>
  <c r="H1214" i="40" s="1"/>
  <c r="H568" i="40"/>
  <c r="H920" i="40" s="1"/>
  <c r="H1270" i="40" s="1"/>
  <c r="I579" i="40"/>
  <c r="I570" i="40"/>
  <c r="H765" i="40"/>
  <c r="I624" i="40"/>
  <c r="H884" i="40"/>
  <c r="H1234" i="40" s="1"/>
  <c r="H770" i="40"/>
  <c r="J427" i="43"/>
  <c r="J430" i="40" s="1"/>
  <c r="J426" i="43"/>
  <c r="J429" i="40" s="1"/>
  <c r="H1058" i="40"/>
  <c r="I1058" i="40" s="1"/>
  <c r="H804" i="40"/>
  <c r="H1154" i="40" s="1"/>
  <c r="J703" i="43"/>
  <c r="K703" i="43" s="1"/>
  <c r="K706" i="40" s="1"/>
  <c r="H807" i="40"/>
  <c r="H1157" i="40" s="1"/>
  <c r="G1378" i="40"/>
  <c r="U102" i="37"/>
  <c r="W101" i="37"/>
  <c r="U116" i="37"/>
  <c r="U121" i="37"/>
  <c r="U111" i="37"/>
  <c r="U106" i="37"/>
  <c r="U110" i="37"/>
  <c r="U125" i="37"/>
  <c r="U81" i="37"/>
  <c r="U95" i="37"/>
  <c r="U127" i="37"/>
  <c r="U123" i="37"/>
  <c r="U87" i="37"/>
  <c r="U88" i="37"/>
  <c r="U101" i="37"/>
  <c r="U109" i="37"/>
  <c r="U76" i="37"/>
  <c r="U77" i="37"/>
  <c r="U78" i="37"/>
  <c r="U119" i="37"/>
  <c r="U90" i="37"/>
  <c r="U91" i="37"/>
  <c r="U92" i="37"/>
  <c r="U112" i="37"/>
  <c r="U128" i="37"/>
  <c r="U124" i="37"/>
  <c r="U117" i="37"/>
  <c r="U86" i="37"/>
  <c r="U107" i="37"/>
  <c r="U80" i="37"/>
  <c r="U113" i="37"/>
  <c r="U120" i="37"/>
  <c r="U126" i="37"/>
  <c r="U103" i="37"/>
  <c r="U82" i="37"/>
  <c r="U114" i="37"/>
  <c r="U83" i="37"/>
  <c r="U105" i="37"/>
  <c r="U118" i="37"/>
  <c r="U96" i="37"/>
  <c r="U97" i="37"/>
  <c r="U79" i="37"/>
  <c r="U84" i="37"/>
  <c r="U99" i="37"/>
  <c r="U85" i="37"/>
  <c r="U122" i="37"/>
  <c r="U94" i="37"/>
  <c r="U115" i="37"/>
  <c r="U89" i="37"/>
  <c r="U93" i="37"/>
  <c r="U108" i="37"/>
  <c r="U104" i="37"/>
  <c r="W125" i="37"/>
  <c r="W93" i="37"/>
  <c r="W118" i="37"/>
  <c r="W113" i="37"/>
  <c r="W127" i="37"/>
  <c r="W124" i="37"/>
  <c r="W88" i="37"/>
  <c r="W95" i="37"/>
  <c r="W85" i="37"/>
  <c r="W92" i="37"/>
  <c r="W103" i="37"/>
  <c r="W80" i="37"/>
  <c r="W117" i="37"/>
  <c r="W81" i="37"/>
  <c r="W105" i="37"/>
  <c r="W120" i="37"/>
  <c r="W87" i="37"/>
  <c r="W83" i="37"/>
  <c r="W78" i="37"/>
  <c r="W94" i="37"/>
  <c r="W90" i="37"/>
  <c r="W106" i="37"/>
  <c r="W99" i="37"/>
  <c r="W100" i="37"/>
  <c r="W86" i="37"/>
  <c r="W104" i="37"/>
  <c r="W114" i="37"/>
  <c r="W79" i="37"/>
  <c r="W109" i="37"/>
  <c r="W121" i="37"/>
  <c r="W123" i="37"/>
  <c r="W116" i="37"/>
  <c r="W102" i="37"/>
  <c r="W112" i="37"/>
  <c r="W115" i="37"/>
  <c r="W77" i="37"/>
  <c r="W111" i="37"/>
  <c r="W107" i="37"/>
  <c r="W122" i="37"/>
  <c r="W91" i="37"/>
  <c r="W96" i="37"/>
  <c r="W128" i="37"/>
  <c r="W76" i="37"/>
  <c r="W84" i="37"/>
  <c r="W119" i="37"/>
  <c r="W108" i="37"/>
  <c r="W110" i="37"/>
  <c r="W97" i="37"/>
  <c r="W126" i="37"/>
  <c r="W89" i="37"/>
  <c r="J601" i="40"/>
  <c r="I702" i="40"/>
  <c r="H1047" i="40"/>
  <c r="J443" i="43"/>
  <c r="J446" i="40" s="1"/>
  <c r="J434" i="43"/>
  <c r="J437" i="40" s="1"/>
  <c r="H721" i="40"/>
  <c r="H1071" i="40" s="1"/>
  <c r="H821" i="40"/>
  <c r="I821" i="40" s="1"/>
  <c r="H771" i="40"/>
  <c r="H1121" i="40" s="1"/>
  <c r="G1137" i="40"/>
  <c r="H1137" i="40" s="1"/>
  <c r="I809" i="40"/>
  <c r="H761" i="40"/>
  <c r="H1048" i="40"/>
  <c r="H782" i="40"/>
  <c r="I782" i="40" s="1"/>
  <c r="H760" i="40"/>
  <c r="H1110" i="40" s="1"/>
  <c r="H732" i="40"/>
  <c r="G1074" i="40"/>
  <c r="H1011" i="40"/>
  <c r="H1045" i="40"/>
  <c r="J423" i="43"/>
  <c r="J426" i="40" s="1"/>
  <c r="I464" i="43"/>
  <c r="I467" i="40" s="1"/>
  <c r="J455" i="43"/>
  <c r="J458" i="40" s="1"/>
  <c r="J459" i="43"/>
  <c r="J462" i="40" s="1"/>
  <c r="H751" i="40"/>
  <c r="H1101" i="40" s="1"/>
  <c r="G1096" i="40"/>
  <c r="G1115" i="40"/>
  <c r="I456" i="43"/>
  <c r="I459" i="40" s="1"/>
  <c r="I787" i="40"/>
  <c r="J433" i="43"/>
  <c r="J436" i="40" s="1"/>
  <c r="J436" i="43"/>
  <c r="J439" i="40" s="1"/>
  <c r="H748" i="40"/>
  <c r="H1098" i="40" s="1"/>
  <c r="G1086" i="40"/>
  <c r="J447" i="43"/>
  <c r="J450" i="40" s="1"/>
  <c r="H747" i="40"/>
  <c r="J449" i="43"/>
  <c r="J452" i="40" s="1"/>
  <c r="J425" i="43"/>
  <c r="J428" i="40" s="1"/>
  <c r="H720" i="40"/>
  <c r="H1070" i="40" s="1"/>
  <c r="H719" i="40"/>
  <c r="J462" i="43"/>
  <c r="J465" i="40" s="1"/>
  <c r="J457" i="43"/>
  <c r="J460" i="40" s="1"/>
  <c r="J465" i="43"/>
  <c r="J468" i="40" s="1"/>
  <c r="H749" i="40"/>
  <c r="H742" i="40"/>
  <c r="I453" i="43"/>
  <c r="I456" i="40" s="1"/>
  <c r="J432" i="43"/>
  <c r="J435" i="40" s="1"/>
  <c r="H733" i="40"/>
  <c r="H1083" i="40" s="1"/>
  <c r="J694" i="40"/>
  <c r="I694" i="40"/>
  <c r="I554" i="40"/>
  <c r="H554" i="40"/>
  <c r="H543" i="40"/>
  <c r="G1274" i="40"/>
  <c r="I677" i="40"/>
  <c r="I638" i="40"/>
  <c r="I644" i="40"/>
  <c r="I655" i="40"/>
  <c r="I548" i="40"/>
  <c r="H548" i="40"/>
  <c r="H913" i="40"/>
  <c r="H665" i="40"/>
  <c r="H610" i="40"/>
  <c r="I549" i="40"/>
  <c r="H549" i="40"/>
  <c r="G1408" i="40"/>
  <c r="J701" i="43"/>
  <c r="I704" i="40"/>
  <c r="I640" i="40"/>
  <c r="I606" i="40"/>
  <c r="H682" i="40"/>
  <c r="H896" i="40"/>
  <c r="H576" i="40"/>
  <c r="I623" i="40"/>
  <c r="H618" i="40"/>
  <c r="H612" i="40"/>
  <c r="H662" i="40"/>
  <c r="H978" i="40"/>
  <c r="J562" i="40"/>
  <c r="I562" i="40"/>
  <c r="H967" i="40"/>
  <c r="I669" i="40"/>
  <c r="J598" i="40"/>
  <c r="I563" i="40"/>
  <c r="I658" i="40"/>
  <c r="I697" i="40"/>
  <c r="I556" i="40"/>
  <c r="I656" i="40"/>
  <c r="I688" i="40"/>
  <c r="I586" i="40"/>
  <c r="H989" i="40"/>
  <c r="H617" i="40"/>
  <c r="H558" i="40"/>
  <c r="H758" i="40"/>
  <c r="H1108" i="40" s="1"/>
  <c r="G1406" i="40"/>
  <c r="H1406" i="40" s="1"/>
  <c r="G1280" i="40"/>
  <c r="H744" i="40"/>
  <c r="H738" i="40"/>
  <c r="H737" i="40"/>
  <c r="G1288" i="40"/>
  <c r="H1036" i="40"/>
  <c r="H972" i="40"/>
  <c r="H801" i="40"/>
  <c r="I801" i="40" s="1"/>
  <c r="H1023" i="40"/>
  <c r="H1018" i="40"/>
  <c r="H873" i="40"/>
  <c r="H753" i="40"/>
  <c r="H728" i="40"/>
  <c r="H766" i="40"/>
  <c r="H1116" i="40" s="1"/>
  <c r="H752" i="40"/>
  <c r="G1361" i="40"/>
  <c r="G1107" i="40"/>
  <c r="H731" i="40"/>
  <c r="G1106" i="40"/>
  <c r="G1397" i="40"/>
  <c r="G1328" i="40"/>
  <c r="H1001" i="40"/>
  <c r="H759" i="40"/>
  <c r="H1109" i="40" s="1"/>
  <c r="H888" i="40"/>
  <c r="I888" i="40" s="1"/>
  <c r="J888" i="40" s="1"/>
  <c r="G1340" i="40"/>
  <c r="H792" i="40"/>
  <c r="H1142" i="40" s="1"/>
  <c r="H743" i="40"/>
  <c r="H729" i="40"/>
  <c r="G1093" i="40"/>
  <c r="G1105" i="40"/>
  <c r="G1371" i="40"/>
  <c r="H790" i="40"/>
  <c r="I790" i="40" s="1"/>
  <c r="H727" i="40"/>
  <c r="G1091" i="40"/>
  <c r="G1399" i="40"/>
  <c r="H1042" i="40"/>
  <c r="H786" i="40"/>
  <c r="I786" i="40" s="1"/>
  <c r="H726" i="40"/>
  <c r="G1140" i="40"/>
  <c r="H779" i="40"/>
  <c r="I779" i="40" s="1"/>
  <c r="H740" i="40"/>
  <c r="H725" i="40"/>
  <c r="H776" i="40"/>
  <c r="H754" i="40"/>
  <c r="H1104" i="40" s="1"/>
  <c r="H739" i="40"/>
  <c r="H1025" i="40"/>
  <c r="G1375" i="40"/>
  <c r="G1354" i="40"/>
  <c r="G1334" i="40"/>
  <c r="G1314" i="40"/>
  <c r="G1296" i="40"/>
  <c r="G1276" i="40"/>
  <c r="G1255" i="40"/>
  <c r="G1407" i="40"/>
  <c r="G1141" i="40"/>
  <c r="G1404" i="40"/>
  <c r="G1350" i="40"/>
  <c r="G1216" i="40"/>
  <c r="H820" i="40"/>
  <c r="I820" i="40" s="1"/>
  <c r="G1170" i="40"/>
  <c r="G1155" i="40"/>
  <c r="H805" i="40"/>
  <c r="I805" i="40" s="1"/>
  <c r="G1139" i="40"/>
  <c r="H789" i="40"/>
  <c r="I789" i="40" s="1"/>
  <c r="G1124" i="40"/>
  <c r="H774" i="40"/>
  <c r="G1402" i="40"/>
  <c r="G1310" i="40"/>
  <c r="G1290" i="40"/>
  <c r="G1153" i="40"/>
  <c r="H803" i="40"/>
  <c r="G1138" i="40"/>
  <c r="H788" i="40"/>
  <c r="G1123" i="40"/>
  <c r="H773" i="40"/>
  <c r="G1365" i="40"/>
  <c r="G1363" i="40"/>
  <c r="G1315" i="40"/>
  <c r="G1165" i="40"/>
  <c r="H815" i="40"/>
  <c r="H973" i="40"/>
  <c r="G1323" i="40"/>
  <c r="H909" i="40"/>
  <c r="G1226" i="40"/>
  <c r="G1164" i="40"/>
  <c r="H814" i="40"/>
  <c r="G1149" i="40"/>
  <c r="H799" i="40"/>
  <c r="H784" i="40"/>
  <c r="G1134" i="40"/>
  <c r="G1119" i="40"/>
  <c r="H769" i="40"/>
  <c r="G1173" i="40"/>
  <c r="G1384" i="40"/>
  <c r="G1359" i="40"/>
  <c r="G1339" i="40"/>
  <c r="G1262" i="40"/>
  <c r="G1381" i="40"/>
  <c r="G1224" i="40"/>
  <c r="G1353" i="40"/>
  <c r="G1275" i="40"/>
  <c r="H963" i="40"/>
  <c r="H982" i="40"/>
  <c r="G1380" i="40"/>
  <c r="H1030" i="40"/>
  <c r="G1206" i="40"/>
  <c r="G1162" i="40"/>
  <c r="H812" i="40"/>
  <c r="G1147" i="40"/>
  <c r="H797" i="40"/>
  <c r="H781" i="40"/>
  <c r="I781" i="40" s="1"/>
  <c r="G1131" i="40"/>
  <c r="G1117" i="40"/>
  <c r="H767" i="40"/>
  <c r="G1292" i="40"/>
  <c r="G1217" i="40"/>
  <c r="G1309" i="40"/>
  <c r="G1338" i="40"/>
  <c r="G1303" i="40"/>
  <c r="G1382" i="40"/>
  <c r="G1337" i="40"/>
  <c r="H887" i="40"/>
  <c r="G1161" i="40"/>
  <c r="G1146" i="40"/>
  <c r="H796" i="40"/>
  <c r="I796" i="40" s="1"/>
  <c r="G1130" i="40"/>
  <c r="H780" i="40"/>
  <c r="H791" i="40"/>
  <c r="G1352" i="40"/>
  <c r="H1057" i="40"/>
  <c r="I1057" i="40" s="1"/>
  <c r="G1379" i="40"/>
  <c r="H1005" i="40"/>
  <c r="H810" i="40"/>
  <c r="G1160" i="40"/>
  <c r="G1145" i="40"/>
  <c r="H795" i="40"/>
  <c r="G1257" i="40"/>
  <c r="G1158" i="40"/>
  <c r="G1233" i="40"/>
  <c r="G1273" i="40"/>
  <c r="H899" i="40"/>
  <c r="G1358" i="40"/>
  <c r="G1156" i="40"/>
  <c r="H806" i="40"/>
  <c r="I806" i="40" s="1"/>
  <c r="G1125" i="40"/>
  <c r="H775" i="40"/>
  <c r="G1325" i="40"/>
  <c r="G1335" i="40"/>
  <c r="G1256" i="40"/>
  <c r="G1258" i="40"/>
  <c r="G1220" i="40"/>
  <c r="G1159" i="40"/>
  <c r="G1144" i="40"/>
  <c r="H794" i="40"/>
  <c r="I794" i="40" s="1"/>
  <c r="G1128" i="40"/>
  <c r="H778" i="40"/>
  <c r="G1208" i="40"/>
  <c r="G1112" i="40"/>
  <c r="G1084" i="40"/>
  <c r="G1120" i="40"/>
  <c r="G1326" i="40"/>
  <c r="G1168" i="40"/>
  <c r="H818" i="40"/>
  <c r="G1152" i="40"/>
  <c r="H802" i="40"/>
  <c r="G1122" i="40"/>
  <c r="H772" i="40"/>
  <c r="G1095" i="40"/>
  <c r="H745" i="40"/>
  <c r="G1150" i="40"/>
  <c r="H800" i="40"/>
  <c r="G1135" i="40"/>
  <c r="H785" i="40"/>
  <c r="I785" i="40" s="1"/>
  <c r="G1163" i="40"/>
  <c r="H813" i="40"/>
  <c r="G1148" i="40"/>
  <c r="H798" i="40"/>
  <c r="H768" i="40"/>
  <c r="G1118" i="40"/>
  <c r="H1038" i="40"/>
  <c r="G1388" i="40"/>
  <c r="G1398" i="40"/>
  <c r="G1376" i="40"/>
  <c r="G1308" i="40"/>
  <c r="G1072" i="40"/>
  <c r="G1113" i="40"/>
  <c r="G1085" i="40"/>
  <c r="H817" i="40"/>
  <c r="H1167" i="40" s="1"/>
  <c r="G1305" i="40"/>
  <c r="H937" i="40"/>
  <c r="G1132" i="40"/>
  <c r="I604" i="40"/>
  <c r="J458" i="43"/>
  <c r="J461" i="40" s="1"/>
  <c r="I442" i="43"/>
  <c r="I445" i="40" s="1"/>
  <c r="J439" i="43"/>
  <c r="J442" i="40" s="1"/>
  <c r="J463" i="43"/>
  <c r="J466" i="40" s="1"/>
  <c r="J575" i="40"/>
  <c r="K587" i="40"/>
  <c r="J674" i="40"/>
  <c r="J446" i="43"/>
  <c r="J449" i="40" s="1"/>
  <c r="J551" i="40"/>
  <c r="J663" i="40"/>
  <c r="J444" i="43"/>
  <c r="J447" i="40" s="1"/>
  <c r="J440" i="43"/>
  <c r="J443" i="40" s="1"/>
  <c r="J450" i="43"/>
  <c r="J453" i="40" s="1"/>
  <c r="J702" i="43"/>
  <c r="J705" i="40" s="1"/>
  <c r="J441" i="43"/>
  <c r="J444" i="40" s="1"/>
  <c r="J424" i="43"/>
  <c r="J427" i="40" s="1"/>
  <c r="J445" i="43"/>
  <c r="J448" i="40" s="1"/>
  <c r="J431" i="43"/>
  <c r="J434" i="40" s="1"/>
  <c r="J437" i="43"/>
  <c r="J440" i="40" s="1"/>
  <c r="J460" i="43"/>
  <c r="J463" i="40" s="1"/>
  <c r="J625" i="40"/>
  <c r="K681" i="43"/>
  <c r="K684" i="40" s="1"/>
  <c r="J429" i="43"/>
  <c r="J432" i="40" s="1"/>
  <c r="J466" i="43"/>
  <c r="J469" i="40" s="1"/>
  <c r="J430" i="43"/>
  <c r="J433" i="40" s="1"/>
  <c r="J454" i="43"/>
  <c r="J457" i="40" s="1"/>
  <c r="J452" i="43"/>
  <c r="J455" i="40" s="1"/>
  <c r="I729" i="40" l="1"/>
  <c r="J378" i="43"/>
  <c r="J381" i="40" s="1"/>
  <c r="K448" i="43"/>
  <c r="K451" i="40" s="1"/>
  <c r="J373" i="43"/>
  <c r="J376" i="40" s="1"/>
  <c r="I728" i="40"/>
  <c r="J410" i="43"/>
  <c r="K410" i="43" s="1"/>
  <c r="K413" i="40" s="1"/>
  <c r="I765" i="40"/>
  <c r="J396" i="43"/>
  <c r="J399" i="40" s="1"/>
  <c r="J414" i="43"/>
  <c r="K414" i="43" s="1"/>
  <c r="J374" i="43"/>
  <c r="J377" i="40" s="1"/>
  <c r="J729" i="40" s="1"/>
  <c r="J364" i="43"/>
  <c r="J367" i="40" s="1"/>
  <c r="J386" i="43"/>
  <c r="J389" i="40" s="1"/>
  <c r="J398" i="43"/>
  <c r="J401" i="40" s="1"/>
  <c r="J411" i="43"/>
  <c r="J414" i="40" s="1"/>
  <c r="I741" i="40"/>
  <c r="J376" i="43"/>
  <c r="K376" i="43" s="1"/>
  <c r="K379" i="40" s="1"/>
  <c r="I719" i="40"/>
  <c r="I753" i="40"/>
  <c r="H1074" i="40"/>
  <c r="J512" i="43"/>
  <c r="K512" i="43" s="1"/>
  <c r="I390" i="40"/>
  <c r="I742" i="40" s="1"/>
  <c r="J742" i="40" s="1"/>
  <c r="I419" i="40"/>
  <c r="I771" i="40" s="1"/>
  <c r="I757" i="40"/>
  <c r="H1096" i="40"/>
  <c r="J504" i="43"/>
  <c r="J507" i="40" s="1"/>
  <c r="J402" i="43"/>
  <c r="J405" i="40" s="1"/>
  <c r="J470" i="43"/>
  <c r="J473" i="40" s="1"/>
  <c r="J381" i="43"/>
  <c r="J384" i="40" s="1"/>
  <c r="J389" i="43"/>
  <c r="J392" i="40" s="1"/>
  <c r="I885" i="40"/>
  <c r="H1106" i="40"/>
  <c r="J399" i="43"/>
  <c r="J402" i="40" s="1"/>
  <c r="K387" i="43"/>
  <c r="K390" i="40" s="1"/>
  <c r="J397" i="43"/>
  <c r="J400" i="40" s="1"/>
  <c r="I391" i="40"/>
  <c r="I743" i="40" s="1"/>
  <c r="J388" i="43"/>
  <c r="J369" i="43"/>
  <c r="J372" i="40" s="1"/>
  <c r="J405" i="43"/>
  <c r="K405" i="43" s="1"/>
  <c r="J412" i="43"/>
  <c r="K412" i="43" s="1"/>
  <c r="L412" i="43" s="1"/>
  <c r="L415" i="40" s="1"/>
  <c r="I374" i="40"/>
  <c r="I726" i="40" s="1"/>
  <c r="J371" i="43"/>
  <c r="I752" i="40"/>
  <c r="I773" i="40"/>
  <c r="J790" i="40"/>
  <c r="J365" i="43"/>
  <c r="K365" i="43" s="1"/>
  <c r="K367" i="43"/>
  <c r="K370" i="40" s="1"/>
  <c r="K435" i="43"/>
  <c r="K438" i="40" s="1"/>
  <c r="J530" i="43"/>
  <c r="K530" i="43" s="1"/>
  <c r="K533" i="40" s="1"/>
  <c r="I378" i="40"/>
  <c r="K375" i="43"/>
  <c r="K378" i="40" s="1"/>
  <c r="J384" i="43"/>
  <c r="J387" i="40" s="1"/>
  <c r="I373" i="40"/>
  <c r="I725" i="40" s="1"/>
  <c r="K370" i="43"/>
  <c r="J401" i="43"/>
  <c r="I395" i="40"/>
  <c r="I747" i="40" s="1"/>
  <c r="J392" i="43"/>
  <c r="I388" i="40"/>
  <c r="I740" i="40" s="1"/>
  <c r="I375" i="40"/>
  <c r="I727" i="40" s="1"/>
  <c r="J727" i="40" s="1"/>
  <c r="K372" i="43"/>
  <c r="K451" i="43"/>
  <c r="K454" i="40" s="1"/>
  <c r="J520" i="43"/>
  <c r="I523" i="40"/>
  <c r="J395" i="43"/>
  <c r="K395" i="43" s="1"/>
  <c r="K398" i="40" s="1"/>
  <c r="J377" i="43"/>
  <c r="J531" i="43"/>
  <c r="I534" i="40"/>
  <c r="I886" i="40" s="1"/>
  <c r="J407" i="43"/>
  <c r="I410" i="40"/>
  <c r="I762" i="40" s="1"/>
  <c r="J404" i="43"/>
  <c r="I393" i="40"/>
  <c r="I745" i="40" s="1"/>
  <c r="J390" i="43"/>
  <c r="J393" i="40" s="1"/>
  <c r="J385" i="43"/>
  <c r="J388" i="40" s="1"/>
  <c r="I412" i="40"/>
  <c r="K409" i="43"/>
  <c r="K412" i="40" s="1"/>
  <c r="J525" i="43"/>
  <c r="J528" i="40" s="1"/>
  <c r="I528" i="40"/>
  <c r="I880" i="40" s="1"/>
  <c r="I409" i="40"/>
  <c r="I761" i="40" s="1"/>
  <c r="I420" i="40"/>
  <c r="K417" i="43"/>
  <c r="K420" i="40" s="1"/>
  <c r="I418" i="40"/>
  <c r="I770" i="40" s="1"/>
  <c r="J415" i="43"/>
  <c r="J418" i="40" s="1"/>
  <c r="I371" i="40"/>
  <c r="J368" i="43"/>
  <c r="K368" i="43" s="1"/>
  <c r="K371" i="40" s="1"/>
  <c r="J513" i="43"/>
  <c r="J406" i="43"/>
  <c r="J409" i="40" s="1"/>
  <c r="J521" i="43"/>
  <c r="I524" i="40"/>
  <c r="I876" i="40" s="1"/>
  <c r="J514" i="43"/>
  <c r="I517" i="40"/>
  <c r="I869" i="40" s="1"/>
  <c r="J400" i="43"/>
  <c r="J383" i="43"/>
  <c r="J386" i="40" s="1"/>
  <c r="I380" i="40"/>
  <c r="I732" i="40" s="1"/>
  <c r="I385" i="40"/>
  <c r="I737" i="40" s="1"/>
  <c r="J358" i="43"/>
  <c r="K358" i="43" s="1"/>
  <c r="I361" i="40"/>
  <c r="I423" i="40"/>
  <c r="I775" i="40" s="1"/>
  <c r="J420" i="43"/>
  <c r="J423" i="40" s="1"/>
  <c r="I738" i="40"/>
  <c r="I394" i="40"/>
  <c r="I746" i="40" s="1"/>
  <c r="J391" i="43"/>
  <c r="K391" i="43" s="1"/>
  <c r="I396" i="40"/>
  <c r="I748" i="40" s="1"/>
  <c r="J393" i="43"/>
  <c r="J396" i="40" s="1"/>
  <c r="J522" i="43"/>
  <c r="I525" i="40"/>
  <c r="I406" i="40"/>
  <c r="I758" i="40" s="1"/>
  <c r="I1108" i="40" s="1"/>
  <c r="J526" i="43"/>
  <c r="J529" i="40" s="1"/>
  <c r="I529" i="40"/>
  <c r="I881" i="40" s="1"/>
  <c r="I1231" i="40" s="1"/>
  <c r="J528" i="43"/>
  <c r="I531" i="40"/>
  <c r="I883" i="40" s="1"/>
  <c r="I370" i="40"/>
  <c r="I722" i="40" s="1"/>
  <c r="J722" i="40" s="1"/>
  <c r="I422" i="40"/>
  <c r="I774" i="40" s="1"/>
  <c r="J774" i="40" s="1"/>
  <c r="K419" i="43"/>
  <c r="K422" i="40" s="1"/>
  <c r="J516" i="43"/>
  <c r="I519" i="40"/>
  <c r="I871" i="40" s="1"/>
  <c r="I424" i="40"/>
  <c r="I776" i="40" s="1"/>
  <c r="J421" i="43"/>
  <c r="J419" i="40"/>
  <c r="K416" i="43"/>
  <c r="J382" i="43"/>
  <c r="K403" i="43"/>
  <c r="I411" i="40"/>
  <c r="I763" i="40" s="1"/>
  <c r="J408" i="43"/>
  <c r="J411" i="40" s="1"/>
  <c r="K373" i="43"/>
  <c r="K376" i="40" s="1"/>
  <c r="I398" i="40"/>
  <c r="J380" i="43"/>
  <c r="J502" i="43"/>
  <c r="J505" i="40" s="1"/>
  <c r="I505" i="40"/>
  <c r="I857" i="40" s="1"/>
  <c r="I369" i="40"/>
  <c r="J366" i="43"/>
  <c r="J369" i="40" s="1"/>
  <c r="J418" i="43"/>
  <c r="K418" i="43" s="1"/>
  <c r="K421" i="40" s="1"/>
  <c r="J510" i="43"/>
  <c r="I513" i="40"/>
  <c r="I865" i="40" s="1"/>
  <c r="J359" i="43"/>
  <c r="K359" i="43" s="1"/>
  <c r="K362" i="40" s="1"/>
  <c r="J511" i="43"/>
  <c r="I514" i="40"/>
  <c r="I866" i="40" s="1"/>
  <c r="I382" i="40"/>
  <c r="I734" i="40" s="1"/>
  <c r="J734" i="40" s="1"/>
  <c r="K379" i="43"/>
  <c r="K382" i="40" s="1"/>
  <c r="I397" i="40"/>
  <c r="I749" i="40" s="1"/>
  <c r="J394" i="43"/>
  <c r="J397" i="40" s="1"/>
  <c r="J523" i="43"/>
  <c r="J413" i="43"/>
  <c r="I416" i="40"/>
  <c r="I768" i="40" s="1"/>
  <c r="J517" i="43"/>
  <c r="I520" i="40"/>
  <c r="I872" i="40" s="1"/>
  <c r="K655" i="43"/>
  <c r="L655" i="43" s="1"/>
  <c r="L658" i="40" s="1"/>
  <c r="K543" i="43"/>
  <c r="K546" i="40" s="1"/>
  <c r="I546" i="40"/>
  <c r="I898" i="40" s="1"/>
  <c r="J898" i="40" s="1"/>
  <c r="H1248" i="40"/>
  <c r="J700" i="40"/>
  <c r="M595" i="43"/>
  <c r="N595" i="43" s="1"/>
  <c r="O595" i="43" s="1"/>
  <c r="I867" i="40"/>
  <c r="I924" i="40"/>
  <c r="K606" i="43"/>
  <c r="L606" i="43" s="1"/>
  <c r="L555" i="43"/>
  <c r="M555" i="43" s="1"/>
  <c r="N555" i="43" s="1"/>
  <c r="K560" i="43"/>
  <c r="L560" i="43" s="1"/>
  <c r="J685" i="40"/>
  <c r="J1037" i="40" s="1"/>
  <c r="N682" i="43"/>
  <c r="O682" i="43" s="1"/>
  <c r="P682" i="43" s="1"/>
  <c r="Q682" i="43" s="1"/>
  <c r="R682" i="43" s="1"/>
  <c r="S682" i="43" s="1"/>
  <c r="T682" i="43" s="1"/>
  <c r="K670" i="43"/>
  <c r="L670" i="43" s="1"/>
  <c r="K555" i="40"/>
  <c r="L552" i="43"/>
  <c r="M552" i="43" s="1"/>
  <c r="L653" i="43"/>
  <c r="M653" i="43" s="1"/>
  <c r="N653" i="43" s="1"/>
  <c r="J555" i="40"/>
  <c r="J907" i="40" s="1"/>
  <c r="K658" i="43"/>
  <c r="K661" i="40" s="1"/>
  <c r="I825" i="40"/>
  <c r="I1175" i="40" s="1"/>
  <c r="L635" i="43"/>
  <c r="M635" i="43" s="1"/>
  <c r="N635" i="43" s="1"/>
  <c r="O635" i="43" s="1"/>
  <c r="I977" i="40"/>
  <c r="J977" i="40" s="1"/>
  <c r="I997" i="40"/>
  <c r="J625" i="43"/>
  <c r="K625" i="43" s="1"/>
  <c r="I1026" i="40"/>
  <c r="J1026" i="40" s="1"/>
  <c r="I916" i="40"/>
  <c r="I931" i="40"/>
  <c r="I1281" i="40" s="1"/>
  <c r="J590" i="40"/>
  <c r="J942" i="40" s="1"/>
  <c r="H1280" i="40"/>
  <c r="I543" i="40"/>
  <c r="M685" i="43"/>
  <c r="N685" i="43" s="1"/>
  <c r="M666" i="43"/>
  <c r="N666" i="43" s="1"/>
  <c r="O545" i="43"/>
  <c r="P545" i="43" s="1"/>
  <c r="Q545" i="43" s="1"/>
  <c r="R545" i="43" s="1"/>
  <c r="I568" i="40"/>
  <c r="I920" i="40" s="1"/>
  <c r="I1270" i="40" s="1"/>
  <c r="I903" i="40"/>
  <c r="J903" i="40" s="1"/>
  <c r="H1274" i="40"/>
  <c r="L647" i="43"/>
  <c r="M647" i="43" s="1"/>
  <c r="I939" i="40"/>
  <c r="J939" i="40" s="1"/>
  <c r="K939" i="40" s="1"/>
  <c r="L587" i="43"/>
  <c r="M587" i="43" s="1"/>
  <c r="N587" i="43" s="1"/>
  <c r="O587" i="43" s="1"/>
  <c r="P587" i="43" s="1"/>
  <c r="N641" i="43"/>
  <c r="O641" i="43" s="1"/>
  <c r="I925" i="40"/>
  <c r="J925" i="40" s="1"/>
  <c r="K925" i="40" s="1"/>
  <c r="I856" i="40"/>
  <c r="J532" i="43"/>
  <c r="J535" i="40" s="1"/>
  <c r="O579" i="43"/>
  <c r="P579" i="43" s="1"/>
  <c r="Q579" i="43" s="1"/>
  <c r="N557" i="43"/>
  <c r="M671" i="43"/>
  <c r="N671" i="43" s="1"/>
  <c r="O671" i="43" s="1"/>
  <c r="J608" i="40"/>
  <c r="J960" i="40" s="1"/>
  <c r="I1015" i="40"/>
  <c r="J1015" i="40" s="1"/>
  <c r="L553" i="43"/>
  <c r="M553" i="43" s="1"/>
  <c r="K698" i="43"/>
  <c r="L698" i="43" s="1"/>
  <c r="J556" i="40"/>
  <c r="J501" i="43"/>
  <c r="J504" i="40" s="1"/>
  <c r="L690" i="43"/>
  <c r="M690" i="43" s="1"/>
  <c r="J561" i="43"/>
  <c r="J564" i="40" s="1"/>
  <c r="K654" i="43"/>
  <c r="L654" i="43" s="1"/>
  <c r="J657" i="40"/>
  <c r="K618" i="43"/>
  <c r="L618" i="43" s="1"/>
  <c r="J621" i="40"/>
  <c r="H1288" i="40"/>
  <c r="J560" i="40"/>
  <c r="K583" i="43"/>
  <c r="L583" i="43" s="1"/>
  <c r="J648" i="43"/>
  <c r="J651" i="40" s="1"/>
  <c r="K643" i="43"/>
  <c r="J646" i="40"/>
  <c r="J998" i="40" s="1"/>
  <c r="L547" i="43"/>
  <c r="M547" i="43" s="1"/>
  <c r="I654" i="40"/>
  <c r="I1006" i="40" s="1"/>
  <c r="K663" i="43"/>
  <c r="K666" i="40" s="1"/>
  <c r="L656" i="43"/>
  <c r="N551" i="43"/>
  <c r="O551" i="43" s="1"/>
  <c r="J550" i="40"/>
  <c r="J902" i="40" s="1"/>
  <c r="M565" i="43"/>
  <c r="N565" i="43" s="1"/>
  <c r="L570" i="43"/>
  <c r="K540" i="43"/>
  <c r="L540" i="43" s="1"/>
  <c r="I691" i="40"/>
  <c r="I1043" i="40" s="1"/>
  <c r="I1393" i="40" s="1"/>
  <c r="L613" i="43"/>
  <c r="M613" i="43" s="1"/>
  <c r="N613" i="43" s="1"/>
  <c r="K673" i="43"/>
  <c r="L673" i="43" s="1"/>
  <c r="M673" i="43" s="1"/>
  <c r="N673" i="43" s="1"/>
  <c r="O673" i="43" s="1"/>
  <c r="J691" i="40"/>
  <c r="K610" i="43"/>
  <c r="L610" i="43" s="1"/>
  <c r="M610" i="43" s="1"/>
  <c r="J697" i="40"/>
  <c r="I560" i="40"/>
  <c r="I912" i="40" s="1"/>
  <c r="I613" i="40"/>
  <c r="I965" i="40" s="1"/>
  <c r="J631" i="40"/>
  <c r="N652" i="43"/>
  <c r="O652" i="43" s="1"/>
  <c r="P652" i="43" s="1"/>
  <c r="I980" i="40"/>
  <c r="M688" i="43"/>
  <c r="J518" i="43"/>
  <c r="J521" i="40" s="1"/>
  <c r="K616" i="43"/>
  <c r="K541" i="43"/>
  <c r="L541" i="43" s="1"/>
  <c r="J544" i="40"/>
  <c r="N697" i="43"/>
  <c r="O697" i="43" s="1"/>
  <c r="O691" i="43"/>
  <c r="P691" i="43" s="1"/>
  <c r="J645" i="40"/>
  <c r="K538" i="43"/>
  <c r="L538" i="43" s="1"/>
  <c r="I544" i="40"/>
  <c r="I896" i="40" s="1"/>
  <c r="J615" i="43"/>
  <c r="J618" i="40" s="1"/>
  <c r="J524" i="43"/>
  <c r="J503" i="43"/>
  <c r="J506" i="40" s="1"/>
  <c r="J617" i="43"/>
  <c r="K617" i="43" s="1"/>
  <c r="L617" i="43" s="1"/>
  <c r="J575" i="43"/>
  <c r="K575" i="43" s="1"/>
  <c r="K578" i="40" s="1"/>
  <c r="I578" i="40"/>
  <c r="I930" i="40" s="1"/>
  <c r="J633" i="43"/>
  <c r="I602" i="40"/>
  <c r="I954" i="40" s="1"/>
  <c r="J599" i="43"/>
  <c r="K699" i="43"/>
  <c r="L699" i="43" s="1"/>
  <c r="M699" i="43" s="1"/>
  <c r="L624" i="43"/>
  <c r="J581" i="43"/>
  <c r="I584" i="40"/>
  <c r="I936" i="40" s="1"/>
  <c r="L605" i="43"/>
  <c r="M605" i="43" s="1"/>
  <c r="N605" i="43" s="1"/>
  <c r="O605" i="43" s="1"/>
  <c r="P605" i="43" s="1"/>
  <c r="Q605" i="43" s="1"/>
  <c r="O642" i="43"/>
  <c r="P642" i="43" s="1"/>
  <c r="Q642" i="43" s="1"/>
  <c r="I561" i="40"/>
  <c r="I913" i="40" s="1"/>
  <c r="J558" i="43"/>
  <c r="J561" i="40" s="1"/>
  <c r="N629" i="43"/>
  <c r="O629" i="43" s="1"/>
  <c r="J667" i="43"/>
  <c r="K667" i="43" s="1"/>
  <c r="I670" i="40"/>
  <c r="I1022" i="40" s="1"/>
  <c r="I597" i="40"/>
  <c r="I949" i="40" s="1"/>
  <c r="J594" i="43"/>
  <c r="J597" i="40" s="1"/>
  <c r="I571" i="40"/>
  <c r="I923" i="40" s="1"/>
  <c r="J568" i="43"/>
  <c r="J571" i="40" s="1"/>
  <c r="L665" i="43"/>
  <c r="I689" i="40"/>
  <c r="I1041" i="40" s="1"/>
  <c r="J1041" i="40" s="1"/>
  <c r="K686" i="43"/>
  <c r="L686" i="43" s="1"/>
  <c r="M686" i="43" s="1"/>
  <c r="L662" i="43"/>
  <c r="M662" i="43" s="1"/>
  <c r="I585" i="40"/>
  <c r="I937" i="40" s="1"/>
  <c r="L582" i="43"/>
  <c r="M582" i="43" s="1"/>
  <c r="L659" i="43"/>
  <c r="M659" i="43" s="1"/>
  <c r="M569" i="43"/>
  <c r="P621" i="43"/>
  <c r="Q621" i="43" s="1"/>
  <c r="R621" i="43" s="1"/>
  <c r="K669" i="43"/>
  <c r="J614" i="43"/>
  <c r="I627" i="40"/>
  <c r="I979" i="40" s="1"/>
  <c r="L601" i="43"/>
  <c r="M601" i="43" s="1"/>
  <c r="N601" i="43" s="1"/>
  <c r="O601" i="43" s="1"/>
  <c r="J627" i="40"/>
  <c r="H1378" i="40"/>
  <c r="I1378" i="40" s="1"/>
  <c r="I873" i="40"/>
  <c r="I647" i="40"/>
  <c r="I999" i="40" s="1"/>
  <c r="J644" i="43"/>
  <c r="J647" i="40" s="1"/>
  <c r="J612" i="43"/>
  <c r="K612" i="43" s="1"/>
  <c r="I615" i="40"/>
  <c r="I967" i="40" s="1"/>
  <c r="L622" i="43"/>
  <c r="M622" i="43" s="1"/>
  <c r="N622" i="43" s="1"/>
  <c r="J529" i="43"/>
  <c r="J532" i="40" s="1"/>
  <c r="J678" i="43"/>
  <c r="K678" i="43" s="1"/>
  <c r="I681" i="40"/>
  <c r="I1033" i="40" s="1"/>
  <c r="N548" i="43"/>
  <c r="M628" i="43"/>
  <c r="N628" i="43" s="1"/>
  <c r="J668" i="43"/>
  <c r="I671" i="40"/>
  <c r="I1023" i="40" s="1"/>
  <c r="K549" i="43"/>
  <c r="K552" i="40" s="1"/>
  <c r="L660" i="43"/>
  <c r="M660" i="43" s="1"/>
  <c r="L576" i="43"/>
  <c r="J468" i="43"/>
  <c r="I823" i="40"/>
  <c r="J657" i="43"/>
  <c r="K657" i="43" s="1"/>
  <c r="L657" i="43" s="1"/>
  <c r="I660" i="40"/>
  <c r="I1012" i="40" s="1"/>
  <c r="L567" i="43"/>
  <c r="M567" i="43" s="1"/>
  <c r="N567" i="43" s="1"/>
  <c r="J634" i="43"/>
  <c r="J637" i="40" s="1"/>
  <c r="I637" i="40"/>
  <c r="I989" i="40" s="1"/>
  <c r="I574" i="40"/>
  <c r="I926" i="40" s="1"/>
  <c r="J571" i="43"/>
  <c r="K571" i="43" s="1"/>
  <c r="K574" i="40" s="1"/>
  <c r="J527" i="43"/>
  <c r="J530" i="40" s="1"/>
  <c r="I882" i="40"/>
  <c r="J649" i="43"/>
  <c r="L679" i="43"/>
  <c r="M679" i="43" s="1"/>
  <c r="J580" i="43"/>
  <c r="J583" i="40" s="1"/>
  <c r="I583" i="40"/>
  <c r="I935" i="40" s="1"/>
  <c r="K603" i="43"/>
  <c r="L603" i="43" s="1"/>
  <c r="M603" i="43" s="1"/>
  <c r="L689" i="43"/>
  <c r="M689" i="43" s="1"/>
  <c r="N689" i="43" s="1"/>
  <c r="J585" i="40"/>
  <c r="I620" i="40"/>
  <c r="I972" i="40" s="1"/>
  <c r="L598" i="43"/>
  <c r="M598" i="43" s="1"/>
  <c r="K585" i="43"/>
  <c r="L585" i="43" s="1"/>
  <c r="M585" i="43" s="1"/>
  <c r="M661" i="43"/>
  <c r="N661" i="43" s="1"/>
  <c r="J539" i="43"/>
  <c r="K539" i="43" s="1"/>
  <c r="I542" i="40"/>
  <c r="I894" i="40" s="1"/>
  <c r="J554" i="43"/>
  <c r="I557" i="40"/>
  <c r="I909" i="40" s="1"/>
  <c r="J592" i="43"/>
  <c r="K592" i="43" s="1"/>
  <c r="I595" i="40"/>
  <c r="I947" i="40" s="1"/>
  <c r="J676" i="43"/>
  <c r="K676" i="43" s="1"/>
  <c r="L676" i="43" s="1"/>
  <c r="M676" i="43" s="1"/>
  <c r="J550" i="43"/>
  <c r="I553" i="40"/>
  <c r="I905" i="40" s="1"/>
  <c r="H1399" i="40"/>
  <c r="J607" i="40"/>
  <c r="M584" i="43"/>
  <c r="N584" i="43" s="1"/>
  <c r="J693" i="43"/>
  <c r="J696" i="40" s="1"/>
  <c r="J675" i="43"/>
  <c r="I678" i="40"/>
  <c r="I1030" i="40" s="1"/>
  <c r="J684" i="43"/>
  <c r="I687" i="40"/>
  <c r="I1039" i="40" s="1"/>
  <c r="J556" i="43"/>
  <c r="K556" i="43" s="1"/>
  <c r="L556" i="43" s="1"/>
  <c r="I559" i="40"/>
  <c r="I911" i="40" s="1"/>
  <c r="L607" i="43"/>
  <c r="M607" i="43" s="1"/>
  <c r="N607" i="43" s="1"/>
  <c r="O607" i="43" s="1"/>
  <c r="J623" i="43"/>
  <c r="J626" i="40" s="1"/>
  <c r="J696" i="43"/>
  <c r="K696" i="43" s="1"/>
  <c r="L696" i="43" s="1"/>
  <c r="M696" i="43" s="1"/>
  <c r="I699" i="40"/>
  <c r="I1051" i="40" s="1"/>
  <c r="J500" i="43"/>
  <c r="I701" i="40"/>
  <c r="I1053" i="40" s="1"/>
  <c r="J1053" i="40" s="1"/>
  <c r="P630" i="43"/>
  <c r="Q630" i="43" s="1"/>
  <c r="J608" i="43"/>
  <c r="I611" i="40"/>
  <c r="I963" i="40" s="1"/>
  <c r="I666" i="40"/>
  <c r="I1018" i="40" s="1"/>
  <c r="J573" i="43"/>
  <c r="J645" i="43"/>
  <c r="I648" i="40"/>
  <c r="I1000" i="40" s="1"/>
  <c r="J509" i="43"/>
  <c r="N559" i="43"/>
  <c r="O559" i="43" s="1"/>
  <c r="M546" i="43"/>
  <c r="N546" i="43" s="1"/>
  <c r="O546" i="43" s="1"/>
  <c r="I693" i="40"/>
  <c r="I1045" i="40" s="1"/>
  <c r="J631" i="43"/>
  <c r="J591" i="43"/>
  <c r="I594" i="40"/>
  <c r="I946" i="40" s="1"/>
  <c r="I657" i="40"/>
  <c r="I1009" i="40" s="1"/>
  <c r="I607" i="40"/>
  <c r="I959" i="40" s="1"/>
  <c r="L604" i="43"/>
  <c r="L607" i="40" s="1"/>
  <c r="L637" i="43"/>
  <c r="I690" i="40"/>
  <c r="I1042" i="40" s="1"/>
  <c r="J687" i="43"/>
  <c r="I659" i="40"/>
  <c r="I1011" i="40" s="1"/>
  <c r="J692" i="43"/>
  <c r="J695" i="40" s="1"/>
  <c r="I695" i="40"/>
  <c r="I1047" i="40" s="1"/>
  <c r="J602" i="43"/>
  <c r="K602" i="43" s="1"/>
  <c r="L602" i="43" s="1"/>
  <c r="M602" i="43" s="1"/>
  <c r="I605" i="40"/>
  <c r="I957" i="40" s="1"/>
  <c r="J515" i="43"/>
  <c r="J518" i="40" s="1"/>
  <c r="I983" i="40"/>
  <c r="J693" i="40"/>
  <c r="J646" i="43"/>
  <c r="K646" i="43" s="1"/>
  <c r="L646" i="43" s="1"/>
  <c r="I649" i="40"/>
  <c r="I1001" i="40" s="1"/>
  <c r="I621" i="40"/>
  <c r="I973" i="40" s="1"/>
  <c r="J677" i="43"/>
  <c r="L620" i="43"/>
  <c r="J683" i="43"/>
  <c r="I686" i="40"/>
  <c r="I1038" i="40" s="1"/>
  <c r="L694" i="43"/>
  <c r="M626" i="43"/>
  <c r="N626" i="43" s="1"/>
  <c r="I635" i="40"/>
  <c r="I987" i="40" s="1"/>
  <c r="J632" i="43"/>
  <c r="J600" i="43"/>
  <c r="K600" i="43" s="1"/>
  <c r="K603" i="40" s="1"/>
  <c r="I603" i="40"/>
  <c r="I955" i="40" s="1"/>
  <c r="I614" i="40"/>
  <c r="I966" i="40" s="1"/>
  <c r="J611" i="43"/>
  <c r="J627" i="43"/>
  <c r="I667" i="40"/>
  <c r="I1019" i="40" s="1"/>
  <c r="J664" i="43"/>
  <c r="J667" i="40" s="1"/>
  <c r="J544" i="43"/>
  <c r="J547" i="40" s="1"/>
  <c r="I547" i="40"/>
  <c r="I899" i="40" s="1"/>
  <c r="J650" i="43"/>
  <c r="I653" i="40"/>
  <c r="I1005" i="40" s="1"/>
  <c r="K651" i="43"/>
  <c r="I675" i="40"/>
  <c r="I1027" i="40" s="1"/>
  <c r="J672" i="43"/>
  <c r="P572" i="43"/>
  <c r="Q572" i="43" s="1"/>
  <c r="R572" i="43" s="1"/>
  <c r="S572" i="43" s="1"/>
  <c r="T572" i="43" s="1"/>
  <c r="I673" i="40"/>
  <c r="I1025" i="40" s="1"/>
  <c r="K674" i="43"/>
  <c r="L674" i="43" s="1"/>
  <c r="M674" i="43" s="1"/>
  <c r="J519" i="43"/>
  <c r="I874" i="40"/>
  <c r="J588" i="43"/>
  <c r="J609" i="43"/>
  <c r="K609" i="43" s="1"/>
  <c r="I698" i="40"/>
  <c r="I1050" i="40" s="1"/>
  <c r="J695" i="43"/>
  <c r="J574" i="43"/>
  <c r="I577" i="40"/>
  <c r="I929" i="40" s="1"/>
  <c r="J563" i="43"/>
  <c r="H1213" i="40"/>
  <c r="I859" i="40"/>
  <c r="J582" i="40"/>
  <c r="I582" i="40"/>
  <c r="I934" i="40" s="1"/>
  <c r="I1284" i="40" s="1"/>
  <c r="J579" i="40"/>
  <c r="I922" i="40"/>
  <c r="H1272" i="40"/>
  <c r="H735" i="40"/>
  <c r="H1085" i="40" s="1"/>
  <c r="H755" i="40"/>
  <c r="H1105" i="40" s="1"/>
  <c r="H868" i="40"/>
  <c r="H1218" i="40" s="1"/>
  <c r="H730" i="40"/>
  <c r="H1080" i="40" s="1"/>
  <c r="I756" i="40"/>
  <c r="H970" i="40"/>
  <c r="H1320" i="40" s="1"/>
  <c r="H858" i="40"/>
  <c r="H1208" i="40" s="1"/>
  <c r="H819" i="40"/>
  <c r="H1169" i="40" s="1"/>
  <c r="H910" i="40"/>
  <c r="H1260" i="40" s="1"/>
  <c r="I1021" i="40"/>
  <c r="H1034" i="40"/>
  <c r="H1384" i="40" s="1"/>
  <c r="I1056" i="40"/>
  <c r="I1406" i="40" s="1"/>
  <c r="H895" i="40"/>
  <c r="H969" i="40"/>
  <c r="H1319" i="40" s="1"/>
  <c r="I938" i="40"/>
  <c r="H877" i="40"/>
  <c r="H1017" i="40"/>
  <c r="H1367" i="40" s="1"/>
  <c r="H723" i="40"/>
  <c r="H1073" i="40" s="1"/>
  <c r="H750" i="40"/>
  <c r="H736" i="40"/>
  <c r="H1086" i="40" s="1"/>
  <c r="H1014" i="40"/>
  <c r="H1364" i="40" s="1"/>
  <c r="H928" i="40"/>
  <c r="H1278" i="40" s="1"/>
  <c r="I1049" i="40"/>
  <c r="H906" i="40"/>
  <c r="I906" i="40" s="1"/>
  <c r="I1003" i="40"/>
  <c r="H764" i="40"/>
  <c r="H1114" i="40" s="1"/>
  <c r="H962" i="40"/>
  <c r="H1312" i="40" s="1"/>
  <c r="H900" i="40"/>
  <c r="H1250" i="40" s="1"/>
  <c r="H808" i="40"/>
  <c r="I808" i="40" s="1"/>
  <c r="H875" i="40"/>
  <c r="H901" i="40"/>
  <c r="I990" i="40"/>
  <c r="I870" i="40"/>
  <c r="H964" i="40"/>
  <c r="H1314" i="40" s="1"/>
  <c r="H811" i="40"/>
  <c r="H1161" i="40" s="1"/>
  <c r="I724" i="40"/>
  <c r="H1115" i="40"/>
  <c r="J570" i="40"/>
  <c r="I804" i="40"/>
  <c r="I1154" i="40" s="1"/>
  <c r="I864" i="40"/>
  <c r="I1214" i="40" s="1"/>
  <c r="K427" i="43"/>
  <c r="K430" i="40" s="1"/>
  <c r="H1088" i="40"/>
  <c r="J782" i="40"/>
  <c r="H1400" i="40"/>
  <c r="J706" i="40"/>
  <c r="J781" i="40"/>
  <c r="K443" i="43"/>
  <c r="H1395" i="40"/>
  <c r="I879" i="40"/>
  <c r="I971" i="40"/>
  <c r="I1321" i="40" s="1"/>
  <c r="I807" i="40"/>
  <c r="J807" i="40" s="1"/>
  <c r="H1394" i="40"/>
  <c r="I1394" i="40" s="1"/>
  <c r="K694" i="40"/>
  <c r="I810" i="40"/>
  <c r="J810" i="40" s="1"/>
  <c r="I601" i="40"/>
  <c r="K426" i="43"/>
  <c r="J820" i="40"/>
  <c r="H1408" i="40"/>
  <c r="I1408" i="40" s="1"/>
  <c r="H1229" i="40"/>
  <c r="H1289" i="40"/>
  <c r="K645" i="40"/>
  <c r="H1236" i="40"/>
  <c r="H1087" i="40"/>
  <c r="I978" i="40"/>
  <c r="L560" i="40"/>
  <c r="H1136" i="40"/>
  <c r="I1136" i="40" s="1"/>
  <c r="K462" i="43"/>
  <c r="K465" i="40" s="1"/>
  <c r="K685" i="40"/>
  <c r="H1171" i="40"/>
  <c r="I1171" i="40" s="1"/>
  <c r="H1238" i="40"/>
  <c r="I1238" i="40" s="1"/>
  <c r="I968" i="40"/>
  <c r="I1318" i="40" s="1"/>
  <c r="K449" i="43"/>
  <c r="K452" i="40" s="1"/>
  <c r="K693" i="40"/>
  <c r="K640" i="40"/>
  <c r="H1129" i="40"/>
  <c r="I1129" i="40" s="1"/>
  <c r="I943" i="40"/>
  <c r="I760" i="40"/>
  <c r="I1110" i="40" s="1"/>
  <c r="H1252" i="40"/>
  <c r="I1252" i="40" s="1"/>
  <c r="U130" i="37"/>
  <c r="W130" i="37"/>
  <c r="K633" i="40"/>
  <c r="M633" i="40"/>
  <c r="H1349" i="40"/>
  <c r="K465" i="43"/>
  <c r="K447" i="43"/>
  <c r="J789" i="40"/>
  <c r="I996" i="40"/>
  <c r="J456" i="43"/>
  <c r="J459" i="40" s="1"/>
  <c r="I1048" i="40"/>
  <c r="J543" i="40"/>
  <c r="H1099" i="40"/>
  <c r="K631" i="40"/>
  <c r="I1004" i="40"/>
  <c r="I915" i="40"/>
  <c r="J915" i="40" s="1"/>
  <c r="K434" i="43"/>
  <c r="I855" i="40"/>
  <c r="I918" i="40"/>
  <c r="J633" i="40"/>
  <c r="H1387" i="40"/>
  <c r="I1387" i="40" s="1"/>
  <c r="K556" i="40"/>
  <c r="J702" i="40"/>
  <c r="H1090" i="40"/>
  <c r="H1082" i="40"/>
  <c r="I1008" i="40"/>
  <c r="H1285" i="40"/>
  <c r="H1348" i="40"/>
  <c r="I1348" i="40" s="1"/>
  <c r="H1369" i="40"/>
  <c r="J940" i="40"/>
  <c r="J893" i="40"/>
  <c r="I759" i="40"/>
  <c r="H1222" i="40"/>
  <c r="H1077" i="40"/>
  <c r="I988" i="40"/>
  <c r="H1111" i="40"/>
  <c r="I908" i="40"/>
  <c r="J1013" i="40"/>
  <c r="I731" i="40"/>
  <c r="I975" i="40"/>
  <c r="J806" i="40"/>
  <c r="H1235" i="40"/>
  <c r="I751" i="40"/>
  <c r="I1046" i="40"/>
  <c r="J1046" i="40" s="1"/>
  <c r="K454" i="43"/>
  <c r="K457" i="40" s="1"/>
  <c r="L448" i="43"/>
  <c r="L451" i="40" s="1"/>
  <c r="K430" i="43"/>
  <c r="K433" i="40" s="1"/>
  <c r="K423" i="43"/>
  <c r="K426" i="40" s="1"/>
  <c r="K425" i="43"/>
  <c r="K428" i="40" s="1"/>
  <c r="J787" i="40"/>
  <c r="K440" i="43"/>
  <c r="K443" i="40" s="1"/>
  <c r="K466" i="43"/>
  <c r="K469" i="40" s="1"/>
  <c r="J442" i="43"/>
  <c r="J445" i="40" s="1"/>
  <c r="J464" i="43"/>
  <c r="J467" i="40" s="1"/>
  <c r="K458" i="43"/>
  <c r="K461" i="40" s="1"/>
  <c r="H1081" i="40"/>
  <c r="H1092" i="40"/>
  <c r="I791" i="40"/>
  <c r="J791" i="40" s="1"/>
  <c r="H1215" i="40"/>
  <c r="H1097" i="40"/>
  <c r="J805" i="40"/>
  <c r="K455" i="43"/>
  <c r="K458" i="40" s="1"/>
  <c r="K463" i="43"/>
  <c r="K466" i="40" s="1"/>
  <c r="J801" i="40"/>
  <c r="I744" i="40"/>
  <c r="I720" i="40"/>
  <c r="J453" i="43"/>
  <c r="J456" i="40" s="1"/>
  <c r="K439" i="43"/>
  <c r="K442" i="40" s="1"/>
  <c r="K432" i="43"/>
  <c r="K435" i="40" s="1"/>
  <c r="J786" i="40"/>
  <c r="H1069" i="40"/>
  <c r="K433" i="43"/>
  <c r="K436" i="40" s="1"/>
  <c r="K424" i="43"/>
  <c r="K427" i="40" s="1"/>
  <c r="I778" i="40"/>
  <c r="J778" i="40" s="1"/>
  <c r="I780" i="40"/>
  <c r="K436" i="43"/>
  <c r="K459" i="43"/>
  <c r="K462" i="40" s="1"/>
  <c r="K441" i="43"/>
  <c r="K444" i="40" s="1"/>
  <c r="K444" i="43"/>
  <c r="K447" i="40" s="1"/>
  <c r="K457" i="43"/>
  <c r="K460" i="40" s="1"/>
  <c r="H1079" i="40"/>
  <c r="I1079" i="40" s="1"/>
  <c r="I733" i="40"/>
  <c r="I1083" i="40" s="1"/>
  <c r="K692" i="40"/>
  <c r="J692" i="40"/>
  <c r="J638" i="40"/>
  <c r="J659" i="40"/>
  <c r="J644" i="40"/>
  <c r="K644" i="40"/>
  <c r="K688" i="40"/>
  <c r="J688" i="40"/>
  <c r="J552" i="40"/>
  <c r="J650" i="40"/>
  <c r="I612" i="40"/>
  <c r="J629" i="40"/>
  <c r="H1368" i="40"/>
  <c r="J669" i="40"/>
  <c r="K669" i="40"/>
  <c r="J572" i="40"/>
  <c r="K572" i="40"/>
  <c r="H1317" i="40"/>
  <c r="I618" i="40"/>
  <c r="K691" i="40"/>
  <c r="J664" i="40"/>
  <c r="I664" i="40"/>
  <c r="J640" i="40"/>
  <c r="I981" i="40"/>
  <c r="H1331" i="40"/>
  <c r="K627" i="40"/>
  <c r="J665" i="40"/>
  <c r="I665" i="40"/>
  <c r="K601" i="40"/>
  <c r="J676" i="40"/>
  <c r="J672" i="40"/>
  <c r="I672" i="40"/>
  <c r="H1263" i="40"/>
  <c r="K655" i="40"/>
  <c r="J655" i="40"/>
  <c r="L703" i="43"/>
  <c r="J1057" i="40"/>
  <c r="H1243" i="40"/>
  <c r="I1243" i="40" s="1"/>
  <c r="J613" i="40"/>
  <c r="J704" i="40"/>
  <c r="K701" i="43"/>
  <c r="I982" i="40"/>
  <c r="H1246" i="40"/>
  <c r="I576" i="40"/>
  <c r="J654" i="40"/>
  <c r="H1401" i="40"/>
  <c r="I617" i="40"/>
  <c r="J616" i="40"/>
  <c r="J677" i="40"/>
  <c r="J606" i="40"/>
  <c r="J668" i="40"/>
  <c r="I558" i="40"/>
  <c r="J632" i="40"/>
  <c r="K562" i="40"/>
  <c r="H1279" i="40"/>
  <c r="J656" i="40"/>
  <c r="I1007" i="40"/>
  <c r="I1357" i="40" s="1"/>
  <c r="J673" i="40"/>
  <c r="J619" i="40"/>
  <c r="I682" i="40"/>
  <c r="I958" i="40"/>
  <c r="I1040" i="40"/>
  <c r="J662" i="40"/>
  <c r="I662" i="40"/>
  <c r="I610" i="40"/>
  <c r="H1084" i="40"/>
  <c r="H1359" i="40"/>
  <c r="H1308" i="40"/>
  <c r="H1159" i="40"/>
  <c r="H1358" i="40"/>
  <c r="H1139" i="40"/>
  <c r="H1326" i="40"/>
  <c r="H1305" i="40"/>
  <c r="H1112" i="40"/>
  <c r="H1273" i="40"/>
  <c r="H1255" i="40"/>
  <c r="H1388" i="40"/>
  <c r="H1207" i="40"/>
  <c r="H1220" i="40"/>
  <c r="H1325" i="40"/>
  <c r="H1217" i="40"/>
  <c r="H1390" i="40"/>
  <c r="H1375" i="40"/>
  <c r="H1078" i="40"/>
  <c r="H1376" i="40"/>
  <c r="H1346" i="40"/>
  <c r="H1299" i="40"/>
  <c r="H1233" i="40"/>
  <c r="H1397" i="40"/>
  <c r="I1036" i="40"/>
  <c r="J1036" i="40" s="1"/>
  <c r="K1036" i="40" s="1"/>
  <c r="H1327" i="40"/>
  <c r="H1386" i="40"/>
  <c r="H1361" i="40"/>
  <c r="H1132" i="40"/>
  <c r="H1373" i="40"/>
  <c r="H1297" i="40"/>
  <c r="H1382" i="40"/>
  <c r="H1296" i="40"/>
  <c r="H1366" i="40"/>
  <c r="I1137" i="40"/>
  <c r="H1120" i="40"/>
  <c r="H1206" i="40"/>
  <c r="H1224" i="40"/>
  <c r="H1322" i="40"/>
  <c r="H1290" i="40"/>
  <c r="H1398" i="40"/>
  <c r="H1118" i="40"/>
  <c r="H1339" i="40"/>
  <c r="H1173" i="40"/>
  <c r="H1230" i="40"/>
  <c r="H1091" i="40"/>
  <c r="H1094" i="40"/>
  <c r="H1266" i="40"/>
  <c r="H1209" i="40"/>
  <c r="H1323" i="40"/>
  <c r="H1216" i="40"/>
  <c r="H1303" i="40"/>
  <c r="H1371" i="40"/>
  <c r="H1107" i="40"/>
  <c r="I878" i="40"/>
  <c r="H1362" i="40"/>
  <c r="H1113" i="40"/>
  <c r="H1350" i="40"/>
  <c r="H1340" i="40"/>
  <c r="H1383" i="40"/>
  <c r="H1353" i="40"/>
  <c r="H1072" i="40"/>
  <c r="H1151" i="40"/>
  <c r="H1103" i="40"/>
  <c r="H1377" i="40"/>
  <c r="H1257" i="40"/>
  <c r="H1223" i="40"/>
  <c r="H1310" i="40"/>
  <c r="H1328" i="40"/>
  <c r="H1374" i="40"/>
  <c r="H1292" i="40"/>
  <c r="H1147" i="40"/>
  <c r="H1392" i="40"/>
  <c r="H1313" i="40"/>
  <c r="H1370" i="40"/>
  <c r="H1244" i="40"/>
  <c r="H1093" i="40"/>
  <c r="I766" i="40"/>
  <c r="H1261" i="40"/>
  <c r="H1372" i="40"/>
  <c r="H1347" i="40"/>
  <c r="H1337" i="40"/>
  <c r="H1381" i="40"/>
  <c r="H1265" i="40"/>
  <c r="H1126" i="40"/>
  <c r="H1140" i="40"/>
  <c r="I792" i="40"/>
  <c r="J792" i="40" s="1"/>
  <c r="H1351" i="40"/>
  <c r="H1076" i="40"/>
  <c r="H1125" i="40"/>
  <c r="H1123" i="40"/>
  <c r="H1205" i="40"/>
  <c r="H1141" i="40"/>
  <c r="H1089" i="40"/>
  <c r="I739" i="40"/>
  <c r="H1122" i="40"/>
  <c r="H1146" i="40"/>
  <c r="H1102" i="40"/>
  <c r="H1352" i="40"/>
  <c r="H1389" i="40"/>
  <c r="I754" i="40"/>
  <c r="H1075" i="40"/>
  <c r="H1354" i="40"/>
  <c r="H1128" i="40"/>
  <c r="H1095" i="40"/>
  <c r="H1131" i="40"/>
  <c r="H1333" i="40"/>
  <c r="H1254" i="40"/>
  <c r="H1315" i="40"/>
  <c r="H1338" i="40"/>
  <c r="H1117" i="40"/>
  <c r="H1276" i="40"/>
  <c r="I813" i="40"/>
  <c r="H1258" i="40"/>
  <c r="H1145" i="40"/>
  <c r="I769" i="40"/>
  <c r="I914" i="40"/>
  <c r="J914" i="40" s="1"/>
  <c r="H1163" i="40"/>
  <c r="I976" i="40"/>
  <c r="H1160" i="40"/>
  <c r="H1259" i="40"/>
  <c r="H1119" i="40"/>
  <c r="H1307" i="40"/>
  <c r="H1124" i="40"/>
  <c r="H1404" i="40"/>
  <c r="H1293" i="40"/>
  <c r="H1253" i="40"/>
  <c r="I927" i="40"/>
  <c r="J927" i="40" s="1"/>
  <c r="I1031" i="40"/>
  <c r="H1304" i="40"/>
  <c r="H1134" i="40"/>
  <c r="H1402" i="40"/>
  <c r="H1407" i="40"/>
  <c r="H1365" i="40"/>
  <c r="H1152" i="40"/>
  <c r="I815" i="40"/>
  <c r="J815" i="40" s="1"/>
  <c r="H1168" i="40"/>
  <c r="H1148" i="40"/>
  <c r="I795" i="40"/>
  <c r="I1029" i="40"/>
  <c r="I887" i="40"/>
  <c r="I956" i="40"/>
  <c r="I784" i="40"/>
  <c r="J784" i="40" s="1"/>
  <c r="H1264" i="40"/>
  <c r="I992" i="40"/>
  <c r="I1342" i="40" s="1"/>
  <c r="I1052" i="40"/>
  <c r="I802" i="40"/>
  <c r="J802" i="40" s="1"/>
  <c r="I818" i="40"/>
  <c r="H1380" i="40"/>
  <c r="H1156" i="40"/>
  <c r="H1379" i="40"/>
  <c r="I812" i="40"/>
  <c r="J812" i="40" s="1"/>
  <c r="I799" i="40"/>
  <c r="I1010" i="40"/>
  <c r="J1010" i="40" s="1"/>
  <c r="H1363" i="40"/>
  <c r="I788" i="40"/>
  <c r="J788" i="40" s="1"/>
  <c r="H1226" i="40"/>
  <c r="I961" i="40"/>
  <c r="J961" i="40" s="1"/>
  <c r="H1287" i="40"/>
  <c r="H1135" i="40"/>
  <c r="H1144" i="40"/>
  <c r="H1335" i="40"/>
  <c r="H1130" i="40"/>
  <c r="I1032" i="40"/>
  <c r="H1309" i="40"/>
  <c r="H1332" i="40"/>
  <c r="H1162" i="40"/>
  <c r="H1249" i="40"/>
  <c r="H1149" i="40"/>
  <c r="H1138" i="40"/>
  <c r="H1155" i="40"/>
  <c r="H1311" i="40"/>
  <c r="H1262" i="40"/>
  <c r="H1165" i="40"/>
  <c r="I986" i="40"/>
  <c r="I1054" i="40"/>
  <c r="I817" i="40"/>
  <c r="J817" i="40" s="1"/>
  <c r="I800" i="40"/>
  <c r="J800" i="40" s="1"/>
  <c r="I985" i="40"/>
  <c r="I814" i="40"/>
  <c r="J814" i="40" s="1"/>
  <c r="H1232" i="40"/>
  <c r="I803" i="40"/>
  <c r="J803" i="40" s="1"/>
  <c r="H1330" i="40"/>
  <c r="I767" i="40"/>
  <c r="I798" i="40"/>
  <c r="J798" i="40" s="1"/>
  <c r="H1150" i="40"/>
  <c r="I950" i="40"/>
  <c r="J950" i="40" s="1"/>
  <c r="H1355" i="40"/>
  <c r="H1219" i="40"/>
  <c r="H1237" i="40"/>
  <c r="H1275" i="40"/>
  <c r="H1164" i="40"/>
  <c r="H1306" i="40"/>
  <c r="H1153" i="40"/>
  <c r="H1170" i="40"/>
  <c r="H1334" i="40"/>
  <c r="J568" i="40"/>
  <c r="K575" i="40"/>
  <c r="K702" i="43"/>
  <c r="K705" i="40" s="1"/>
  <c r="K431" i="43"/>
  <c r="K434" i="40" s="1"/>
  <c r="K452" i="43"/>
  <c r="K455" i="40" s="1"/>
  <c r="K460" i="43"/>
  <c r="K463" i="40" s="1"/>
  <c r="K590" i="40"/>
  <c r="K445" i="43"/>
  <c r="K448" i="40" s="1"/>
  <c r="K437" i="43"/>
  <c r="K440" i="40" s="1"/>
  <c r="K663" i="40"/>
  <c r="K446" i="43"/>
  <c r="K449" i="40" s="1"/>
  <c r="K450" i="43"/>
  <c r="K453" i="40" s="1"/>
  <c r="L681" i="43"/>
  <c r="L684" i="40" s="1"/>
  <c r="K551" i="40"/>
  <c r="K429" i="43"/>
  <c r="K432" i="40" s="1"/>
  <c r="K608" i="40"/>
  <c r="I1069" i="40" l="1"/>
  <c r="J413" i="40"/>
  <c r="J765" i="40" s="1"/>
  <c r="K765" i="40" s="1"/>
  <c r="K396" i="43"/>
  <c r="K399" i="40" s="1"/>
  <c r="K378" i="43"/>
  <c r="K381" i="40" s="1"/>
  <c r="J728" i="40"/>
  <c r="K728" i="40" s="1"/>
  <c r="I1115" i="40"/>
  <c r="K402" i="43"/>
  <c r="K405" i="40" s="1"/>
  <c r="K411" i="43"/>
  <c r="K414" i="40" s="1"/>
  <c r="K389" i="43"/>
  <c r="K392" i="40" s="1"/>
  <c r="L410" i="43"/>
  <c r="L413" i="40" s="1"/>
  <c r="J753" i="40"/>
  <c r="K386" i="43"/>
  <c r="K389" i="40" s="1"/>
  <c r="K364" i="43"/>
  <c r="K367" i="40" s="1"/>
  <c r="L376" i="43"/>
  <c r="L379" i="40" s="1"/>
  <c r="J379" i="40"/>
  <c r="J731" i="40" s="1"/>
  <c r="K731" i="40" s="1"/>
  <c r="K374" i="43"/>
  <c r="K377" i="40" s="1"/>
  <c r="K729" i="40" s="1"/>
  <c r="J417" i="40"/>
  <c r="J769" i="40" s="1"/>
  <c r="K470" i="43"/>
  <c r="K473" i="40" s="1"/>
  <c r="J744" i="40"/>
  <c r="I1106" i="40"/>
  <c r="K398" i="43"/>
  <c r="K401" i="40" s="1"/>
  <c r="L451" i="43"/>
  <c r="L454" i="40" s="1"/>
  <c r="K369" i="43"/>
  <c r="K372" i="40" s="1"/>
  <c r="K504" i="43"/>
  <c r="K507" i="40" s="1"/>
  <c r="K384" i="43"/>
  <c r="L384" i="43" s="1"/>
  <c r="L387" i="40" s="1"/>
  <c r="L367" i="43"/>
  <c r="L370" i="40" s="1"/>
  <c r="I1092" i="40"/>
  <c r="J1092" i="40" s="1"/>
  <c r="J770" i="40"/>
  <c r="K408" i="43"/>
  <c r="K411" i="40" s="1"/>
  <c r="J515" i="40"/>
  <c r="J867" i="40" s="1"/>
  <c r="I1096" i="40"/>
  <c r="J749" i="40"/>
  <c r="J752" i="40"/>
  <c r="J757" i="40"/>
  <c r="I877" i="40"/>
  <c r="J751" i="40"/>
  <c r="I1235" i="40"/>
  <c r="L387" i="43"/>
  <c r="L435" i="43"/>
  <c r="L438" i="40" s="1"/>
  <c r="J368" i="40"/>
  <c r="J720" i="40" s="1"/>
  <c r="K415" i="43"/>
  <c r="K418" i="40" s="1"/>
  <c r="K381" i="43"/>
  <c r="K384" i="40" s="1"/>
  <c r="I750" i="40"/>
  <c r="L379" i="43"/>
  <c r="L382" i="40" s="1"/>
  <c r="K502" i="43"/>
  <c r="K505" i="40" s="1"/>
  <c r="J408" i="40"/>
  <c r="J760" i="40" s="1"/>
  <c r="J857" i="40"/>
  <c r="J533" i="40"/>
  <c r="J885" i="40" s="1"/>
  <c r="I1088" i="40"/>
  <c r="L378" i="43"/>
  <c r="L381" i="40" s="1"/>
  <c r="K397" i="43"/>
  <c r="K400" i="40" s="1"/>
  <c r="K406" i="43"/>
  <c r="K409" i="40" s="1"/>
  <c r="L419" i="43"/>
  <c r="L422" i="40" s="1"/>
  <c r="J391" i="40"/>
  <c r="J743" i="40" s="1"/>
  <c r="K388" i="43"/>
  <c r="J415" i="40"/>
  <c r="J767" i="40" s="1"/>
  <c r="I1077" i="40"/>
  <c r="J1077" i="40" s="1"/>
  <c r="L530" i="43"/>
  <c r="M530" i="43" s="1"/>
  <c r="K420" i="43"/>
  <c r="K423" i="40" s="1"/>
  <c r="L417" i="43"/>
  <c r="L420" i="40" s="1"/>
  <c r="J374" i="40"/>
  <c r="J726" i="40" s="1"/>
  <c r="K371" i="43"/>
  <c r="K374" i="40" s="1"/>
  <c r="K399" i="43"/>
  <c r="J761" i="40"/>
  <c r="L409" i="43"/>
  <c r="J395" i="40"/>
  <c r="J747" i="40" s="1"/>
  <c r="K392" i="43"/>
  <c r="K395" i="40" s="1"/>
  <c r="I1097" i="40"/>
  <c r="I1087" i="40"/>
  <c r="J404" i="40"/>
  <c r="J756" i="40" s="1"/>
  <c r="K401" i="43"/>
  <c r="L375" i="43"/>
  <c r="L378" i="40" s="1"/>
  <c r="L370" i="43"/>
  <c r="K373" i="40"/>
  <c r="J771" i="40"/>
  <c r="K774" i="40"/>
  <c r="L396" i="43"/>
  <c r="K394" i="40"/>
  <c r="J531" i="40"/>
  <c r="J883" i="40" s="1"/>
  <c r="K528" i="43"/>
  <c r="J362" i="40"/>
  <c r="L359" i="43"/>
  <c r="L362" i="40" s="1"/>
  <c r="J524" i="40"/>
  <c r="K521" i="43"/>
  <c r="J371" i="40"/>
  <c r="L405" i="43"/>
  <c r="K408" i="40"/>
  <c r="J523" i="40"/>
  <c r="K520" i="43"/>
  <c r="J410" i="40"/>
  <c r="J762" i="40" s="1"/>
  <c r="L447" i="43"/>
  <c r="L450" i="40" s="1"/>
  <c r="K450" i="40"/>
  <c r="J724" i="40"/>
  <c r="K500" i="43"/>
  <c r="K503" i="40" s="1"/>
  <c r="J503" i="40"/>
  <c r="J855" i="40" s="1"/>
  <c r="J880" i="40"/>
  <c r="L512" i="43"/>
  <c r="K515" i="40"/>
  <c r="J775" i="40"/>
  <c r="M412" i="43"/>
  <c r="L418" i="43"/>
  <c r="L421" i="40" s="1"/>
  <c r="L465" i="43"/>
  <c r="L468" i="40" s="1"/>
  <c r="K468" i="40"/>
  <c r="K820" i="40" s="1"/>
  <c r="K517" i="43"/>
  <c r="J520" i="40"/>
  <c r="J872" i="40" s="1"/>
  <c r="K366" i="43"/>
  <c r="L403" i="43"/>
  <c r="K406" i="40"/>
  <c r="K531" i="43"/>
  <c r="J534" i="40"/>
  <c r="J886" i="40" s="1"/>
  <c r="J416" i="40"/>
  <c r="J768" i="40" s="1"/>
  <c r="L434" i="43"/>
  <c r="L437" i="40" s="1"/>
  <c r="K437" i="40"/>
  <c r="K789" i="40" s="1"/>
  <c r="K415" i="40"/>
  <c r="K513" i="43"/>
  <c r="J516" i="40"/>
  <c r="K390" i="43"/>
  <c r="J407" i="40"/>
  <c r="J759" i="40" s="1"/>
  <c r="K404" i="43"/>
  <c r="L426" i="43"/>
  <c r="L429" i="40" s="1"/>
  <c r="K429" i="40"/>
  <c r="K781" i="40" s="1"/>
  <c r="K526" i="43"/>
  <c r="J385" i="40"/>
  <c r="J737" i="40" s="1"/>
  <c r="K382" i="43"/>
  <c r="L382" i="43" s="1"/>
  <c r="L385" i="40" s="1"/>
  <c r="L416" i="43"/>
  <c r="K419" i="40"/>
  <c r="J361" i="40"/>
  <c r="J394" i="40"/>
  <c r="J746" i="40" s="1"/>
  <c r="K407" i="43"/>
  <c r="K410" i="40" s="1"/>
  <c r="L372" i="43"/>
  <c r="K375" i="40"/>
  <c r="K727" i="40" s="1"/>
  <c r="L436" i="43"/>
  <c r="L439" i="40" s="1"/>
  <c r="K439" i="40"/>
  <c r="L443" i="43"/>
  <c r="L446" i="40" s="1"/>
  <c r="K446" i="40"/>
  <c r="K368" i="40"/>
  <c r="L365" i="43"/>
  <c r="K509" i="43"/>
  <c r="K512" i="40" s="1"/>
  <c r="J512" i="40"/>
  <c r="J864" i="40" s="1"/>
  <c r="J1214" i="40" s="1"/>
  <c r="J513" i="40"/>
  <c r="J865" i="40" s="1"/>
  <c r="K510" i="43"/>
  <c r="I1111" i="40"/>
  <c r="I1082" i="40"/>
  <c r="I875" i="40"/>
  <c r="L391" i="43"/>
  <c r="L394" i="40" s="1"/>
  <c r="K417" i="40"/>
  <c r="L414" i="43"/>
  <c r="L358" i="43"/>
  <c r="L361" i="40" s="1"/>
  <c r="K361" i="40"/>
  <c r="K511" i="43"/>
  <c r="K514" i="40" s="1"/>
  <c r="J514" i="40"/>
  <c r="J866" i="40" s="1"/>
  <c r="K519" i="43"/>
  <c r="K522" i="40" s="1"/>
  <c r="J522" i="40"/>
  <c r="J874" i="40" s="1"/>
  <c r="K523" i="43"/>
  <c r="J526" i="40"/>
  <c r="J878" i="40" s="1"/>
  <c r="J403" i="40"/>
  <c r="L373" i="43"/>
  <c r="J380" i="40"/>
  <c r="J732" i="40" s="1"/>
  <c r="K377" i="43"/>
  <c r="J383" i="40"/>
  <c r="K380" i="43"/>
  <c r="I1090" i="40"/>
  <c r="K413" i="43"/>
  <c r="K416" i="40" s="1"/>
  <c r="J424" i="40"/>
  <c r="J776" i="40" s="1"/>
  <c r="J517" i="40"/>
  <c r="J869" i="40" s="1"/>
  <c r="K514" i="43"/>
  <c r="L368" i="43"/>
  <c r="J398" i="40"/>
  <c r="L395" i="43"/>
  <c r="M395" i="43" s="1"/>
  <c r="M398" i="40" s="1"/>
  <c r="K394" i="43"/>
  <c r="J421" i="40"/>
  <c r="J773" i="40" s="1"/>
  <c r="K773" i="40" s="1"/>
  <c r="K393" i="43"/>
  <c r="K396" i="40" s="1"/>
  <c r="J519" i="40"/>
  <c r="J871" i="40" s="1"/>
  <c r="K516" i="43"/>
  <c r="K519" i="40" s="1"/>
  <c r="J525" i="40"/>
  <c r="K522" i="43"/>
  <c r="I1099" i="40"/>
  <c r="K525" i="43"/>
  <c r="K528" i="40" s="1"/>
  <c r="K468" i="43"/>
  <c r="J471" i="40"/>
  <c r="J823" i="40" s="1"/>
  <c r="K524" i="43"/>
  <c r="K527" i="40" s="1"/>
  <c r="J527" i="40"/>
  <c r="J879" i="40" s="1"/>
  <c r="K383" i="43"/>
  <c r="L383" i="43" s="1"/>
  <c r="K421" i="43"/>
  <c r="K400" i="43"/>
  <c r="K385" i="43"/>
  <c r="M655" i="43"/>
  <c r="N655" i="43" s="1"/>
  <c r="O655" i="43" s="1"/>
  <c r="P655" i="43" s="1"/>
  <c r="Q655" i="43" s="1"/>
  <c r="R655" i="43" s="1"/>
  <c r="L543" i="43"/>
  <c r="L546" i="40" s="1"/>
  <c r="J1052" i="40"/>
  <c r="K898" i="40"/>
  <c r="I1248" i="40"/>
  <c r="J1248" i="40" s="1"/>
  <c r="I1236" i="40"/>
  <c r="M606" i="43"/>
  <c r="N606" i="43" s="1"/>
  <c r="O606" i="43" s="1"/>
  <c r="J912" i="40"/>
  <c r="K609" i="40"/>
  <c r="K961" i="40" s="1"/>
  <c r="N647" i="43"/>
  <c r="O647" i="43" s="1"/>
  <c r="J1049" i="40"/>
  <c r="K532" i="43"/>
  <c r="J931" i="40"/>
  <c r="J1281" i="40" s="1"/>
  <c r="J949" i="40"/>
  <c r="J605" i="40"/>
  <c r="J957" i="40" s="1"/>
  <c r="J887" i="40"/>
  <c r="M583" i="43"/>
  <c r="N583" i="43" s="1"/>
  <c r="N598" i="43"/>
  <c r="O598" i="43" s="1"/>
  <c r="P598" i="43" s="1"/>
  <c r="Q598" i="43" s="1"/>
  <c r="R598" i="43" s="1"/>
  <c r="S598" i="43" s="1"/>
  <c r="T598" i="43" s="1"/>
  <c r="O555" i="43"/>
  <c r="P555" i="43" s="1"/>
  <c r="Q555" i="43" s="1"/>
  <c r="R555" i="43" s="1"/>
  <c r="K594" i="43"/>
  <c r="L594" i="43" s="1"/>
  <c r="L597" i="40" s="1"/>
  <c r="J628" i="40"/>
  <c r="J980" i="40" s="1"/>
  <c r="K563" i="40"/>
  <c r="K915" i="40" s="1"/>
  <c r="M670" i="43"/>
  <c r="N670" i="43" s="1"/>
  <c r="O670" i="43" s="1"/>
  <c r="P670" i="43" s="1"/>
  <c r="M560" i="43"/>
  <c r="N560" i="43" s="1"/>
  <c r="K907" i="40"/>
  <c r="I1274" i="40"/>
  <c r="J997" i="40"/>
  <c r="K997" i="40" s="1"/>
  <c r="L555" i="40"/>
  <c r="I1288" i="40"/>
  <c r="K501" i="43"/>
  <c r="K504" i="40" s="1"/>
  <c r="M618" i="43"/>
  <c r="N618" i="43" s="1"/>
  <c r="J973" i="40"/>
  <c r="L600" i="43"/>
  <c r="M600" i="43" s="1"/>
  <c r="N600" i="43" s="1"/>
  <c r="O600" i="43" s="1"/>
  <c r="L658" i="43"/>
  <c r="M658" i="43" s="1"/>
  <c r="N658" i="43" s="1"/>
  <c r="I1289" i="40"/>
  <c r="J1289" i="40" s="1"/>
  <c r="L625" i="43"/>
  <c r="M625" i="43" s="1"/>
  <c r="K628" i="40"/>
  <c r="J660" i="40"/>
  <c r="J1012" i="40" s="1"/>
  <c r="J825" i="40"/>
  <c r="J1175" i="40" s="1"/>
  <c r="J1045" i="40"/>
  <c r="K1045" i="40" s="1"/>
  <c r="J856" i="40"/>
  <c r="N659" i="43"/>
  <c r="O659" i="43" s="1"/>
  <c r="P659" i="43" s="1"/>
  <c r="P551" i="43"/>
  <c r="Q551" i="43" s="1"/>
  <c r="K615" i="43"/>
  <c r="L615" i="43" s="1"/>
  <c r="M615" i="43" s="1"/>
  <c r="K503" i="43"/>
  <c r="K506" i="40" s="1"/>
  <c r="J649" i="40"/>
  <c r="J1001" i="40" s="1"/>
  <c r="K648" i="43"/>
  <c r="K651" i="40" s="1"/>
  <c r="O685" i="43"/>
  <c r="P685" i="43" s="1"/>
  <c r="Q685" i="43" s="1"/>
  <c r="R685" i="43" s="1"/>
  <c r="S685" i="43" s="1"/>
  <c r="K676" i="40"/>
  <c r="J542" i="40"/>
  <c r="J894" i="40" s="1"/>
  <c r="K561" i="43"/>
  <c r="L561" i="43" s="1"/>
  <c r="L564" i="40" s="1"/>
  <c r="J1003" i="40"/>
  <c r="I895" i="40"/>
  <c r="J895" i="40" s="1"/>
  <c r="I1280" i="40"/>
  <c r="Q587" i="43"/>
  <c r="R587" i="43" s="1"/>
  <c r="P641" i="43"/>
  <c r="Q641" i="43" s="1"/>
  <c r="M698" i="43"/>
  <c r="N698" i="43" s="1"/>
  <c r="K634" i="43"/>
  <c r="K637" i="40" s="1"/>
  <c r="N603" i="43"/>
  <c r="O603" i="43" s="1"/>
  <c r="J983" i="40"/>
  <c r="K983" i="40" s="1"/>
  <c r="J959" i="40"/>
  <c r="K959" i="40" s="1"/>
  <c r="L959" i="40" s="1"/>
  <c r="K580" i="43"/>
  <c r="L580" i="43" s="1"/>
  <c r="L583" i="40" s="1"/>
  <c r="J1009" i="40"/>
  <c r="J935" i="40"/>
  <c r="K649" i="40"/>
  <c r="P671" i="43"/>
  <c r="Q671" i="43" s="1"/>
  <c r="J908" i="40"/>
  <c r="K908" i="40" s="1"/>
  <c r="O557" i="43"/>
  <c r="P557" i="43" s="1"/>
  <c r="K679" i="40"/>
  <c r="J882" i="40"/>
  <c r="O565" i="43"/>
  <c r="P565" i="43" s="1"/>
  <c r="N690" i="43"/>
  <c r="M570" i="43"/>
  <c r="N570" i="43" s="1"/>
  <c r="O570" i="43" s="1"/>
  <c r="N553" i="43"/>
  <c r="L667" i="43"/>
  <c r="M665" i="43"/>
  <c r="N665" i="43" s="1"/>
  <c r="O665" i="43" s="1"/>
  <c r="Q691" i="43"/>
  <c r="R691" i="43" s="1"/>
  <c r="S691" i="43" s="1"/>
  <c r="T691" i="43" s="1"/>
  <c r="R579" i="43"/>
  <c r="S579" i="43" s="1"/>
  <c r="T579" i="43" s="1"/>
  <c r="J615" i="40"/>
  <c r="J967" i="40" s="1"/>
  <c r="N585" i="43"/>
  <c r="O585" i="43" s="1"/>
  <c r="O567" i="43"/>
  <c r="P567" i="43" s="1"/>
  <c r="J899" i="40"/>
  <c r="I1317" i="40"/>
  <c r="N674" i="43"/>
  <c r="N569" i="43"/>
  <c r="O569" i="43" s="1"/>
  <c r="P569" i="43" s="1"/>
  <c r="Q569" i="43" s="1"/>
  <c r="P546" i="43"/>
  <c r="Q546" i="43" s="1"/>
  <c r="R546" i="43" s="1"/>
  <c r="S546" i="43" s="1"/>
  <c r="T546" i="43" s="1"/>
  <c r="R642" i="43"/>
  <c r="S642" i="43" s="1"/>
  <c r="M617" i="43"/>
  <c r="N617" i="43" s="1"/>
  <c r="L571" i="43"/>
  <c r="M571" i="43" s="1"/>
  <c r="Q652" i="43"/>
  <c r="R652" i="43" s="1"/>
  <c r="S652" i="43" s="1"/>
  <c r="T652" i="43" s="1"/>
  <c r="N662" i="43"/>
  <c r="O662" i="43" s="1"/>
  <c r="M646" i="43"/>
  <c r="N646" i="43" s="1"/>
  <c r="S621" i="43"/>
  <c r="T621" i="43" s="1"/>
  <c r="P673" i="43"/>
  <c r="Q673" i="43" s="1"/>
  <c r="R673" i="43" s="1"/>
  <c r="S673" i="43" s="1"/>
  <c r="T673" i="43" s="1"/>
  <c r="J1019" i="40"/>
  <c r="J574" i="40"/>
  <c r="J926" i="40" s="1"/>
  <c r="K926" i="40" s="1"/>
  <c r="K620" i="40"/>
  <c r="L573" i="40"/>
  <c r="L925" i="40" s="1"/>
  <c r="M657" i="43"/>
  <c r="N657" i="43" s="1"/>
  <c r="N688" i="43"/>
  <c r="L643" i="43"/>
  <c r="L646" i="40" s="1"/>
  <c r="K646" i="40"/>
  <c r="K998" i="40" s="1"/>
  <c r="N610" i="43"/>
  <c r="O610" i="43" s="1"/>
  <c r="P610" i="43" s="1"/>
  <c r="Q610" i="43" s="1"/>
  <c r="R610" i="43" s="1"/>
  <c r="S610" i="43" s="1"/>
  <c r="M656" i="43"/>
  <c r="N656" i="43" s="1"/>
  <c r="O656" i="43" s="1"/>
  <c r="R630" i="43"/>
  <c r="S630" i="43" s="1"/>
  <c r="T630" i="43" s="1"/>
  <c r="N547" i="43"/>
  <c r="O547" i="43" s="1"/>
  <c r="P547" i="43" s="1"/>
  <c r="Q547" i="43" s="1"/>
  <c r="R547" i="43" s="1"/>
  <c r="J979" i="40"/>
  <c r="K979" i="40" s="1"/>
  <c r="P629" i="43"/>
  <c r="Q629" i="43" s="1"/>
  <c r="L663" i="43"/>
  <c r="M663" i="43" s="1"/>
  <c r="N663" i="43" s="1"/>
  <c r="L592" i="43"/>
  <c r="M592" i="43" s="1"/>
  <c r="N592" i="43" s="1"/>
  <c r="O592" i="43" s="1"/>
  <c r="P592" i="43" s="1"/>
  <c r="K595" i="40"/>
  <c r="J989" i="40"/>
  <c r="O653" i="43"/>
  <c r="P653" i="43" s="1"/>
  <c r="Q653" i="43" s="1"/>
  <c r="R653" i="43" s="1"/>
  <c r="S653" i="43" s="1"/>
  <c r="T653" i="43" s="1"/>
  <c r="K681" i="40"/>
  <c r="J937" i="40"/>
  <c r="K627" i="43"/>
  <c r="K630" i="40" s="1"/>
  <c r="J630" i="40"/>
  <c r="J982" i="40" s="1"/>
  <c r="K675" i="43"/>
  <c r="L675" i="43" s="1"/>
  <c r="J678" i="40"/>
  <c r="J1030" i="40" s="1"/>
  <c r="M540" i="43"/>
  <c r="N540" i="43" s="1"/>
  <c r="O540" i="43" s="1"/>
  <c r="M576" i="43"/>
  <c r="N576" i="43" s="1"/>
  <c r="J559" i="40"/>
  <c r="J911" i="40" s="1"/>
  <c r="M556" i="43"/>
  <c r="N556" i="43" s="1"/>
  <c r="O556" i="43" s="1"/>
  <c r="O689" i="43"/>
  <c r="K527" i="43"/>
  <c r="K530" i="40" s="1"/>
  <c r="K664" i="43"/>
  <c r="L616" i="43"/>
  <c r="M616" i="43" s="1"/>
  <c r="O661" i="43"/>
  <c r="P661" i="43" s="1"/>
  <c r="Q661" i="43" s="1"/>
  <c r="R661" i="43" s="1"/>
  <c r="S661" i="43" s="1"/>
  <c r="T661" i="43" s="1"/>
  <c r="I1285" i="40"/>
  <c r="K559" i="40"/>
  <c r="K550" i="43"/>
  <c r="L550" i="43" s="1"/>
  <c r="J553" i="40"/>
  <c r="J905" i="40" s="1"/>
  <c r="K668" i="43"/>
  <c r="I1362" i="40"/>
  <c r="I1401" i="40"/>
  <c r="K544" i="40"/>
  <c r="K588" i="40"/>
  <c r="K940" i="40" s="1"/>
  <c r="I1279" i="40"/>
  <c r="K588" i="43"/>
  <c r="K591" i="40" s="1"/>
  <c r="J591" i="40"/>
  <c r="J943" i="40" s="1"/>
  <c r="K544" i="43"/>
  <c r="M694" i="43"/>
  <c r="M697" i="40" s="1"/>
  <c r="N676" i="43"/>
  <c r="O676" i="43" s="1"/>
  <c r="P676" i="43" s="1"/>
  <c r="Q676" i="43" s="1"/>
  <c r="R676" i="43" s="1"/>
  <c r="S676" i="43" s="1"/>
  <c r="T676" i="43" s="1"/>
  <c r="J679" i="40"/>
  <c r="J1031" i="40" s="1"/>
  <c r="N660" i="43"/>
  <c r="O660" i="43" s="1"/>
  <c r="O628" i="43"/>
  <c r="P628" i="43" s="1"/>
  <c r="Q628" i="43" s="1"/>
  <c r="K644" i="43"/>
  <c r="L644" i="43" s="1"/>
  <c r="J896" i="40"/>
  <c r="O666" i="43"/>
  <c r="P666" i="43" s="1"/>
  <c r="Q666" i="43" s="1"/>
  <c r="R666" i="43" s="1"/>
  <c r="K677" i="43"/>
  <c r="J680" i="40"/>
  <c r="J1032" i="40" s="1"/>
  <c r="P601" i="43"/>
  <c r="K581" i="43"/>
  <c r="K584" i="40" s="1"/>
  <c r="J584" i="40"/>
  <c r="J936" i="40" s="1"/>
  <c r="J602" i="40"/>
  <c r="J954" i="40" s="1"/>
  <c r="K605" i="40"/>
  <c r="K672" i="43"/>
  <c r="L672" i="43" s="1"/>
  <c r="L675" i="40" s="1"/>
  <c r="J675" i="40"/>
  <c r="J1027" i="40" s="1"/>
  <c r="O622" i="43"/>
  <c r="K568" i="43"/>
  <c r="M624" i="43"/>
  <c r="N624" i="43" s="1"/>
  <c r="K599" i="43"/>
  <c r="K602" i="40" s="1"/>
  <c r="J578" i="40"/>
  <c r="J930" i="40" s="1"/>
  <c r="L575" i="43"/>
  <c r="M575" i="43" s="1"/>
  <c r="M538" i="43"/>
  <c r="N538" i="43" s="1"/>
  <c r="O538" i="43" s="1"/>
  <c r="N679" i="43"/>
  <c r="K693" i="43"/>
  <c r="L693" i="43" s="1"/>
  <c r="N582" i="43"/>
  <c r="K558" i="43"/>
  <c r="O613" i="43"/>
  <c r="P613" i="43" s="1"/>
  <c r="I1400" i="40"/>
  <c r="K591" i="43"/>
  <c r="K594" i="40" s="1"/>
  <c r="J594" i="40"/>
  <c r="J946" i="40" s="1"/>
  <c r="I1395" i="40"/>
  <c r="K695" i="43"/>
  <c r="J698" i="40"/>
  <c r="J1050" i="40" s="1"/>
  <c r="K631" i="43"/>
  <c r="J634" i="40"/>
  <c r="J986" i="40" s="1"/>
  <c r="K518" i="43"/>
  <c r="K521" i="40" s="1"/>
  <c r="J873" i="40"/>
  <c r="K632" i="43"/>
  <c r="J635" i="40"/>
  <c r="J987" i="40" s="1"/>
  <c r="P697" i="43"/>
  <c r="Q697" i="43" s="1"/>
  <c r="R697" i="43" s="1"/>
  <c r="S697" i="43" s="1"/>
  <c r="T697" i="43" s="1"/>
  <c r="M637" i="43"/>
  <c r="N637" i="43" s="1"/>
  <c r="M604" i="43"/>
  <c r="M607" i="40" s="1"/>
  <c r="J611" i="40"/>
  <c r="J963" i="40" s="1"/>
  <c r="N696" i="43"/>
  <c r="J699" i="40"/>
  <c r="J1051" i="40" s="1"/>
  <c r="P595" i="43"/>
  <c r="Q595" i="43" s="1"/>
  <c r="R595" i="43" s="1"/>
  <c r="S595" i="43" s="1"/>
  <c r="T595" i="43" s="1"/>
  <c r="K649" i="43"/>
  <c r="J652" i="40"/>
  <c r="J1004" i="40" s="1"/>
  <c r="K529" i="43"/>
  <c r="K532" i="40" s="1"/>
  <c r="M541" i="43"/>
  <c r="N541" i="43" s="1"/>
  <c r="K614" i="43"/>
  <c r="L614" i="43" s="1"/>
  <c r="K687" i="43"/>
  <c r="J690" i="40"/>
  <c r="J1042" i="40" s="1"/>
  <c r="K684" i="43"/>
  <c r="K687" i="40" s="1"/>
  <c r="J595" i="40"/>
  <c r="J947" i="40" s="1"/>
  <c r="L669" i="43"/>
  <c r="M669" i="43" s="1"/>
  <c r="L651" i="43"/>
  <c r="M651" i="43" s="1"/>
  <c r="N602" i="43"/>
  <c r="O602" i="43" s="1"/>
  <c r="I1349" i="40"/>
  <c r="J671" i="40"/>
  <c r="J1023" i="40" s="1"/>
  <c r="J566" i="40"/>
  <c r="J918" i="40" s="1"/>
  <c r="K563" i="43"/>
  <c r="K683" i="43"/>
  <c r="J686" i="40"/>
  <c r="J1038" i="40" s="1"/>
  <c r="K692" i="43"/>
  <c r="K645" i="43"/>
  <c r="K648" i="40" s="1"/>
  <c r="J648" i="40"/>
  <c r="J1000" i="40" s="1"/>
  <c r="O584" i="43"/>
  <c r="L549" i="43"/>
  <c r="P607" i="43"/>
  <c r="Q607" i="43" s="1"/>
  <c r="J614" i="40"/>
  <c r="J966" i="40" s="1"/>
  <c r="K611" i="43"/>
  <c r="P635" i="43"/>
  <c r="Q635" i="43" s="1"/>
  <c r="R635" i="43" s="1"/>
  <c r="S635" i="43" s="1"/>
  <c r="T635" i="43" s="1"/>
  <c r="J576" i="40"/>
  <c r="J681" i="40"/>
  <c r="J1033" i="40" s="1"/>
  <c r="L678" i="43"/>
  <c r="M678" i="43" s="1"/>
  <c r="R605" i="43"/>
  <c r="S605" i="43" s="1"/>
  <c r="T605" i="43" s="1"/>
  <c r="J670" i="40"/>
  <c r="J1022" i="40" s="1"/>
  <c r="K515" i="43"/>
  <c r="K518" i="40" s="1"/>
  <c r="K554" i="43"/>
  <c r="L554" i="43" s="1"/>
  <c r="J557" i="40"/>
  <c r="J909" i="40" s="1"/>
  <c r="K541" i="40"/>
  <c r="K893" i="40" s="1"/>
  <c r="J687" i="40"/>
  <c r="J1039" i="40" s="1"/>
  <c r="K689" i="40"/>
  <c r="K1041" i="40" s="1"/>
  <c r="K699" i="40"/>
  <c r="M654" i="43"/>
  <c r="N654" i="43" s="1"/>
  <c r="K623" i="43"/>
  <c r="L623" i="43" s="1"/>
  <c r="L539" i="43"/>
  <c r="K608" i="43"/>
  <c r="K611" i="40" s="1"/>
  <c r="N686" i="43"/>
  <c r="O686" i="43" s="1"/>
  <c r="J620" i="40"/>
  <c r="J972" i="40" s="1"/>
  <c r="K574" i="43"/>
  <c r="J577" i="40"/>
  <c r="J929" i="40" s="1"/>
  <c r="O626" i="43"/>
  <c r="P626" i="43" s="1"/>
  <c r="J603" i="40"/>
  <c r="J955" i="40" s="1"/>
  <c r="K955" i="40" s="1"/>
  <c r="J870" i="40"/>
  <c r="I1369" i="40"/>
  <c r="M587" i="40"/>
  <c r="L609" i="43"/>
  <c r="M609" i="43" s="1"/>
  <c r="J653" i="40"/>
  <c r="J1005" i="40" s="1"/>
  <c r="M620" i="43"/>
  <c r="N620" i="43" s="1"/>
  <c r="N552" i="43"/>
  <c r="P559" i="43"/>
  <c r="Q559" i="43" s="1"/>
  <c r="R559" i="43" s="1"/>
  <c r="S559" i="43" s="1"/>
  <c r="T559" i="43" s="1"/>
  <c r="K573" i="43"/>
  <c r="L573" i="43" s="1"/>
  <c r="L576" i="40" s="1"/>
  <c r="S545" i="43"/>
  <c r="T545" i="43" s="1"/>
  <c r="O548" i="43"/>
  <c r="P548" i="43" s="1"/>
  <c r="L612" i="43"/>
  <c r="L615" i="40" s="1"/>
  <c r="K615" i="40"/>
  <c r="K633" i="43"/>
  <c r="K636" i="40" s="1"/>
  <c r="J636" i="40"/>
  <c r="J988" i="40" s="1"/>
  <c r="K650" i="43"/>
  <c r="K653" i="40" s="1"/>
  <c r="N699" i="43"/>
  <c r="O699" i="43" s="1"/>
  <c r="P699" i="43" s="1"/>
  <c r="Q699" i="43" s="1"/>
  <c r="R699" i="43" s="1"/>
  <c r="S699" i="43" s="1"/>
  <c r="T699" i="43" s="1"/>
  <c r="I1213" i="40"/>
  <c r="J920" i="40"/>
  <c r="J1270" i="40" s="1"/>
  <c r="I1215" i="40"/>
  <c r="J859" i="40"/>
  <c r="K582" i="40"/>
  <c r="K579" i="40"/>
  <c r="J934" i="40"/>
  <c r="I858" i="40"/>
  <c r="J858" i="40" s="1"/>
  <c r="H1245" i="40"/>
  <c r="I755" i="40"/>
  <c r="I1105" i="40" s="1"/>
  <c r="I736" i="40"/>
  <c r="I1086" i="40" s="1"/>
  <c r="I1272" i="40"/>
  <c r="J1048" i="40"/>
  <c r="I868" i="40"/>
  <c r="I1218" i="40" s="1"/>
  <c r="I969" i="40"/>
  <c r="I1319" i="40" s="1"/>
  <c r="H1158" i="40"/>
  <c r="I1158" i="40" s="1"/>
  <c r="I900" i="40"/>
  <c r="I1250" i="40" s="1"/>
  <c r="J624" i="40"/>
  <c r="J976" i="40" s="1"/>
  <c r="J938" i="40"/>
  <c r="J922" i="40"/>
  <c r="J990" i="40"/>
  <c r="I1017" i="40"/>
  <c r="J1017" i="40" s="1"/>
  <c r="I1034" i="40"/>
  <c r="I1384" i="40" s="1"/>
  <c r="H1100" i="40"/>
  <c r="I1074" i="40"/>
  <c r="H1225" i="40"/>
  <c r="H1256" i="40"/>
  <c r="I1256" i="40" s="1"/>
  <c r="I1399" i="40"/>
  <c r="I964" i="40"/>
  <c r="I1314" i="40" s="1"/>
  <c r="I811" i="40"/>
  <c r="I1161" i="40" s="1"/>
  <c r="I819" i="40"/>
  <c r="J819" i="40" s="1"/>
  <c r="J1056" i="40"/>
  <c r="J1406" i="40" s="1"/>
  <c r="J1002" i="40"/>
  <c r="K888" i="40"/>
  <c r="L888" i="40" s="1"/>
  <c r="J763" i="40"/>
  <c r="I901" i="40"/>
  <c r="H1251" i="40"/>
  <c r="J999" i="40"/>
  <c r="I721" i="40"/>
  <c r="I1071" i="40" s="1"/>
  <c r="J1011" i="40"/>
  <c r="H1227" i="40"/>
  <c r="J794" i="40"/>
  <c r="K794" i="40" s="1"/>
  <c r="I797" i="40"/>
  <c r="J797" i="40" s="1"/>
  <c r="J1047" i="40"/>
  <c r="I1024" i="40"/>
  <c r="I1374" i="40" s="1"/>
  <c r="J1028" i="40"/>
  <c r="J1378" i="40" s="1"/>
  <c r="J741" i="40"/>
  <c r="I1014" i="40"/>
  <c r="J1014" i="40" s="1"/>
  <c r="I1016" i="40"/>
  <c r="J1016" i="40" s="1"/>
  <c r="J738" i="40"/>
  <c r="I735" i="40"/>
  <c r="I1085" i="40" s="1"/>
  <c r="J924" i="40"/>
  <c r="J1020" i="40"/>
  <c r="J1021" i="40"/>
  <c r="K1021" i="40" s="1"/>
  <c r="J779" i="40"/>
  <c r="J1129" i="40" s="1"/>
  <c r="J809" i="40"/>
  <c r="K809" i="40" s="1"/>
  <c r="J984" i="40"/>
  <c r="J1044" i="40"/>
  <c r="J1394" i="40" s="1"/>
  <c r="J796" i="40"/>
  <c r="I764" i="40"/>
  <c r="I1114" i="40" s="1"/>
  <c r="J785" i="40"/>
  <c r="J904" i="40"/>
  <c r="K904" i="40" s="1"/>
  <c r="J719" i="40"/>
  <c r="J1058" i="40"/>
  <c r="K1058" i="40" s="1"/>
  <c r="I962" i="40"/>
  <c r="I1312" i="40" s="1"/>
  <c r="I772" i="40"/>
  <c r="I1122" i="40" s="1"/>
  <c r="J821" i="40"/>
  <c r="K821" i="40" s="1"/>
  <c r="I910" i="40"/>
  <c r="I1260" i="40" s="1"/>
  <c r="I970" i="40"/>
  <c r="I1320" i="40" s="1"/>
  <c r="I953" i="40"/>
  <c r="I1303" i="40" s="1"/>
  <c r="I730" i="40"/>
  <c r="J730" i="40" s="1"/>
  <c r="I928" i="40"/>
  <c r="J916" i="40"/>
  <c r="I723" i="40"/>
  <c r="I1073" i="40" s="1"/>
  <c r="J923" i="40"/>
  <c r="K790" i="40"/>
  <c r="J740" i="40"/>
  <c r="I884" i="40"/>
  <c r="I1234" i="40" s="1"/>
  <c r="K570" i="40"/>
  <c r="J804" i="40"/>
  <c r="K804" i="40" s="1"/>
  <c r="L427" i="43"/>
  <c r="L430" i="40" s="1"/>
  <c r="K782" i="40"/>
  <c r="L694" i="40"/>
  <c r="L454" i="43"/>
  <c r="L457" i="40" s="1"/>
  <c r="I1157" i="40"/>
  <c r="J1157" i="40" s="1"/>
  <c r="K734" i="40"/>
  <c r="I1109" i="40"/>
  <c r="L620" i="40"/>
  <c r="I1229" i="40"/>
  <c r="L433" i="43"/>
  <c r="L436" i="40" s="1"/>
  <c r="J971" i="40"/>
  <c r="J1321" i="40" s="1"/>
  <c r="J1008" i="40"/>
  <c r="L556" i="40"/>
  <c r="L544" i="40"/>
  <c r="K1037" i="40"/>
  <c r="L699" i="40"/>
  <c r="L693" i="40"/>
  <c r="J978" i="40"/>
  <c r="M448" i="43"/>
  <c r="M451" i="40" s="1"/>
  <c r="J549" i="40"/>
  <c r="K560" i="40"/>
  <c r="I1368" i="40"/>
  <c r="K806" i="40"/>
  <c r="L572" i="40"/>
  <c r="L633" i="40"/>
  <c r="K817" i="40"/>
  <c r="L444" i="43"/>
  <c r="L449" i="43"/>
  <c r="K810" i="40"/>
  <c r="L462" i="43"/>
  <c r="K942" i="40"/>
  <c r="M655" i="40"/>
  <c r="L609" i="40"/>
  <c r="L460" i="43"/>
  <c r="J795" i="40"/>
  <c r="K795" i="40" s="1"/>
  <c r="J996" i="40"/>
  <c r="K996" i="40" s="1"/>
  <c r="I1121" i="40"/>
  <c r="L645" i="40"/>
  <c r="L631" i="40"/>
  <c r="J958" i="40"/>
  <c r="L587" i="40"/>
  <c r="L939" i="40" s="1"/>
  <c r="L466" i="43"/>
  <c r="L469" i="40" s="1"/>
  <c r="L455" i="43"/>
  <c r="L458" i="40" s="1"/>
  <c r="K1013" i="40"/>
  <c r="L452" i="43"/>
  <c r="L455" i="40" s="1"/>
  <c r="L431" i="43"/>
  <c r="L434" i="40" s="1"/>
  <c r="I1101" i="40"/>
  <c r="L702" i="43"/>
  <c r="L705" i="40" s="1"/>
  <c r="K1015" i="40"/>
  <c r="I1316" i="40"/>
  <c r="J968" i="40"/>
  <c r="J1318" i="40" s="1"/>
  <c r="L627" i="40"/>
  <c r="M689" i="40"/>
  <c r="K1057" i="40"/>
  <c r="K742" i="40"/>
  <c r="L562" i="40"/>
  <c r="K807" i="40"/>
  <c r="K665" i="40"/>
  <c r="J1040" i="40"/>
  <c r="K1040" i="40" s="1"/>
  <c r="I1391" i="40"/>
  <c r="J1391" i="40" s="1"/>
  <c r="K464" i="43"/>
  <c r="K467" i="40" s="1"/>
  <c r="L563" i="40"/>
  <c r="L664" i="40"/>
  <c r="K456" i="43"/>
  <c r="K459" i="40" s="1"/>
  <c r="J554" i="40"/>
  <c r="J766" i="40"/>
  <c r="J1025" i="40"/>
  <c r="J780" i="40"/>
  <c r="K780" i="40" s="1"/>
  <c r="K1046" i="40"/>
  <c r="L685" i="40"/>
  <c r="L649" i="40"/>
  <c r="L679" i="40"/>
  <c r="K914" i="40"/>
  <c r="K786" i="40"/>
  <c r="L640" i="40"/>
  <c r="L692" i="40"/>
  <c r="I1222" i="40"/>
  <c r="I1268" i="40"/>
  <c r="L644" i="40"/>
  <c r="L559" i="40"/>
  <c r="L541" i="40"/>
  <c r="J985" i="40"/>
  <c r="K985" i="40" s="1"/>
  <c r="L688" i="40"/>
  <c r="K702" i="40"/>
  <c r="L601" i="40"/>
  <c r="O633" i="40"/>
  <c r="J1054" i="40"/>
  <c r="J754" i="40"/>
  <c r="J748" i="40"/>
  <c r="J965" i="40"/>
  <c r="J813" i="40"/>
  <c r="K903" i="40"/>
  <c r="K803" i="40"/>
  <c r="L803" i="40" s="1"/>
  <c r="I1396" i="40"/>
  <c r="J1396" i="40" s="1"/>
  <c r="K812" i="40"/>
  <c r="I1081" i="40"/>
  <c r="L423" i="43"/>
  <c r="L426" i="40" s="1"/>
  <c r="L463" i="43"/>
  <c r="L466" i="40" s="1"/>
  <c r="K442" i="43"/>
  <c r="K445" i="40" s="1"/>
  <c r="L424" i="43"/>
  <c r="L427" i="40" s="1"/>
  <c r="I1098" i="40"/>
  <c r="K801" i="40"/>
  <c r="I1116" i="40"/>
  <c r="J758" i="40"/>
  <c r="L430" i="43"/>
  <c r="L433" i="40" s="1"/>
  <c r="L457" i="43"/>
  <c r="L460" i="40" s="1"/>
  <c r="J1136" i="40"/>
  <c r="L439" i="43"/>
  <c r="L442" i="40" s="1"/>
  <c r="J799" i="40"/>
  <c r="K799" i="40" s="1"/>
  <c r="K815" i="40"/>
  <c r="L441" i="43"/>
  <c r="L444" i="40" s="1"/>
  <c r="K805" i="40"/>
  <c r="K453" i="43"/>
  <c r="K456" i="40" s="1"/>
  <c r="I1070" i="40"/>
  <c r="L432" i="43"/>
  <c r="L435" i="40" s="1"/>
  <c r="K787" i="40"/>
  <c r="J745" i="40"/>
  <c r="K814" i="40"/>
  <c r="J733" i="40"/>
  <c r="K788" i="40"/>
  <c r="K784" i="40"/>
  <c r="J818" i="40"/>
  <c r="I1228" i="40"/>
  <c r="L458" i="43"/>
  <c r="L461" i="40" s="1"/>
  <c r="L459" i="43"/>
  <c r="L462" i="40" s="1"/>
  <c r="L445" i="43"/>
  <c r="L448" i="40" s="1"/>
  <c r="L440" i="43"/>
  <c r="L443" i="40" s="1"/>
  <c r="K792" i="40"/>
  <c r="L425" i="43"/>
  <c r="L428" i="40" s="1"/>
  <c r="J881" i="40"/>
  <c r="J1231" i="40" s="1"/>
  <c r="J1018" i="40"/>
  <c r="K1018" i="40" s="1"/>
  <c r="M703" i="43"/>
  <c r="M706" i="40" s="1"/>
  <c r="L706" i="40"/>
  <c r="K697" i="40"/>
  <c r="J612" i="40"/>
  <c r="J682" i="40"/>
  <c r="K668" i="40"/>
  <c r="L668" i="40"/>
  <c r="K700" i="40"/>
  <c r="K658" i="40"/>
  <c r="J1007" i="40"/>
  <c r="K1007" i="40" s="1"/>
  <c r="K650" i="40"/>
  <c r="K616" i="40"/>
  <c r="K629" i="40"/>
  <c r="K586" i="40"/>
  <c r="J604" i="40"/>
  <c r="J956" i="40" s="1"/>
  <c r="K604" i="40"/>
  <c r="K654" i="40"/>
  <c r="J548" i="40"/>
  <c r="K548" i="40"/>
  <c r="L701" i="43"/>
  <c r="L704" i="40" s="1"/>
  <c r="K704" i="40"/>
  <c r="J981" i="40"/>
  <c r="I1331" i="40"/>
  <c r="K624" i="40"/>
  <c r="K677" i="40"/>
  <c r="K960" i="40"/>
  <c r="J913" i="40"/>
  <c r="I1263" i="40"/>
  <c r="K656" i="40"/>
  <c r="L656" i="40"/>
  <c r="K549" i="40"/>
  <c r="L701" i="40"/>
  <c r="K701" i="40"/>
  <c r="K1053" i="40" s="1"/>
  <c r="L632" i="40"/>
  <c r="K632" i="40"/>
  <c r="K598" i="40"/>
  <c r="K950" i="40" s="1"/>
  <c r="K625" i="40"/>
  <c r="K977" i="40" s="1"/>
  <c r="N587" i="40"/>
  <c r="K542" i="40"/>
  <c r="K585" i="40"/>
  <c r="K659" i="40"/>
  <c r="L550" i="40"/>
  <c r="K550" i="40"/>
  <c r="L1036" i="40"/>
  <c r="K673" i="40"/>
  <c r="J623" i="40"/>
  <c r="J975" i="40" s="1"/>
  <c r="L657" i="40"/>
  <c r="K657" i="40"/>
  <c r="J558" i="40"/>
  <c r="J617" i="40"/>
  <c r="K613" i="40"/>
  <c r="K554" i="40"/>
  <c r="K638" i="40"/>
  <c r="I1246" i="40"/>
  <c r="K670" i="40"/>
  <c r="K660" i="40"/>
  <c r="J1029" i="40"/>
  <c r="K621" i="40"/>
  <c r="J1006" i="40"/>
  <c r="K606" i="40"/>
  <c r="J992" i="40"/>
  <c r="K992" i="40" s="1"/>
  <c r="J1043" i="40"/>
  <c r="K1043" i="40" s="1"/>
  <c r="L674" i="40"/>
  <c r="K674" i="40"/>
  <c r="K927" i="40"/>
  <c r="J610" i="40"/>
  <c r="K619" i="40"/>
  <c r="I1160" i="40"/>
  <c r="I1232" i="40"/>
  <c r="I1144" i="40"/>
  <c r="I1363" i="40"/>
  <c r="I1380" i="40"/>
  <c r="I1293" i="40"/>
  <c r="I1386" i="40"/>
  <c r="I1359" i="40"/>
  <c r="I1135" i="40"/>
  <c r="I1276" i="40"/>
  <c r="I1151" i="40"/>
  <c r="I1287" i="40"/>
  <c r="I1307" i="40"/>
  <c r="I1254" i="40"/>
  <c r="I1337" i="40"/>
  <c r="I1223" i="40"/>
  <c r="I1209" i="40"/>
  <c r="I1173" i="40"/>
  <c r="I1132" i="40"/>
  <c r="J1243" i="40"/>
  <c r="I1290" i="40"/>
  <c r="I1365" i="40"/>
  <c r="J1238" i="40"/>
  <c r="I1219" i="40"/>
  <c r="I1221" i="40"/>
  <c r="I1264" i="40"/>
  <c r="I1310" i="40"/>
  <c r="I1084" i="40"/>
  <c r="I1075" i="40"/>
  <c r="I1141" i="40"/>
  <c r="I1253" i="40"/>
  <c r="I1140" i="40"/>
  <c r="I1107" i="40"/>
  <c r="I1153" i="40"/>
  <c r="J1137" i="40"/>
  <c r="I1327" i="40"/>
  <c r="I1397" i="40"/>
  <c r="I1220" i="40"/>
  <c r="I1112" i="40"/>
  <c r="I1330" i="40"/>
  <c r="I1407" i="40"/>
  <c r="I1258" i="40"/>
  <c r="I1338" i="40"/>
  <c r="I1353" i="40"/>
  <c r="I1113" i="40"/>
  <c r="I1371" i="40"/>
  <c r="I1091" i="40"/>
  <c r="I1224" i="40"/>
  <c r="I1207" i="40"/>
  <c r="I1306" i="40"/>
  <c r="I1138" i="40"/>
  <c r="J1387" i="40"/>
  <c r="I1389" i="40"/>
  <c r="I1323" i="40"/>
  <c r="I1206" i="40"/>
  <c r="I1373" i="40"/>
  <c r="I1390" i="40"/>
  <c r="I1139" i="40"/>
  <c r="I1352" i="40"/>
  <c r="I1205" i="40"/>
  <c r="I1265" i="40"/>
  <c r="I1262" i="40"/>
  <c r="I1102" i="40"/>
  <c r="I1123" i="40"/>
  <c r="I1328" i="40"/>
  <c r="I1103" i="40"/>
  <c r="I1383" i="40"/>
  <c r="I1230" i="40"/>
  <c r="I1124" i="40"/>
  <c r="I1125" i="40"/>
  <c r="I1244" i="40"/>
  <c r="I1275" i="40"/>
  <c r="I1354" i="40"/>
  <c r="I1146" i="40"/>
  <c r="I1120" i="40"/>
  <c r="I1296" i="40"/>
  <c r="I1233" i="40"/>
  <c r="I1346" i="40"/>
  <c r="J1079" i="40"/>
  <c r="I1305" i="40"/>
  <c r="I1308" i="40"/>
  <c r="I1334" i="40"/>
  <c r="I1249" i="40"/>
  <c r="I1333" i="40"/>
  <c r="I1076" i="40"/>
  <c r="I1347" i="40"/>
  <c r="I1392" i="40"/>
  <c r="I1340" i="40"/>
  <c r="I1118" i="40"/>
  <c r="I1376" i="40"/>
  <c r="I1360" i="40"/>
  <c r="I1351" i="40"/>
  <c r="I1257" i="40"/>
  <c r="I1339" i="40"/>
  <c r="I1217" i="40"/>
  <c r="I1332" i="40"/>
  <c r="I1131" i="40"/>
  <c r="I1089" i="40"/>
  <c r="I1370" i="40"/>
  <c r="I1292" i="40"/>
  <c r="I1398" i="40"/>
  <c r="I1299" i="40"/>
  <c r="I1078" i="40"/>
  <c r="I1273" i="40"/>
  <c r="I1170" i="40"/>
  <c r="I1309" i="40"/>
  <c r="I1372" i="40"/>
  <c r="I1072" i="40"/>
  <c r="I1216" i="40"/>
  <c r="I1266" i="40"/>
  <c r="I1361" i="40"/>
  <c r="I1325" i="40"/>
  <c r="J1348" i="40"/>
  <c r="I1355" i="40"/>
  <c r="I1261" i="40"/>
  <c r="I1377" i="40"/>
  <c r="I1094" i="40"/>
  <c r="I1322" i="40"/>
  <c r="I1375" i="40"/>
  <c r="I1358" i="40"/>
  <c r="I1130" i="40"/>
  <c r="I1156" i="40"/>
  <c r="I1388" i="40"/>
  <c r="I1095" i="40"/>
  <c r="I1126" i="40"/>
  <c r="J1252" i="40"/>
  <c r="I1313" i="40"/>
  <c r="I1155" i="40"/>
  <c r="I1259" i="40"/>
  <c r="I1297" i="40"/>
  <c r="I1255" i="40"/>
  <c r="I1159" i="40"/>
  <c r="I1142" i="40"/>
  <c r="I1402" i="40"/>
  <c r="J725" i="40"/>
  <c r="J739" i="40"/>
  <c r="I1382" i="40"/>
  <c r="I1165" i="40"/>
  <c r="I1163" i="40"/>
  <c r="I1128" i="40"/>
  <c r="I1104" i="40"/>
  <c r="I1300" i="40"/>
  <c r="I1326" i="40"/>
  <c r="I1093" i="40"/>
  <c r="I1226" i="40"/>
  <c r="I1237" i="40"/>
  <c r="I1277" i="40"/>
  <c r="I1335" i="40"/>
  <c r="I1356" i="40"/>
  <c r="I1145" i="40"/>
  <c r="I1315" i="40"/>
  <c r="I1117" i="40"/>
  <c r="I1149" i="40"/>
  <c r="I1286" i="40"/>
  <c r="I1336" i="40"/>
  <c r="I1152" i="40"/>
  <c r="I1119" i="40"/>
  <c r="I1350" i="40"/>
  <c r="I1379" i="40"/>
  <c r="I1403" i="40"/>
  <c r="I1381" i="40"/>
  <c r="I1162" i="40"/>
  <c r="I1164" i="40"/>
  <c r="I1134" i="40"/>
  <c r="I1150" i="40"/>
  <c r="I1148" i="40"/>
  <c r="I1167" i="40"/>
  <c r="I1168" i="40"/>
  <c r="I1304" i="40"/>
  <c r="I1311" i="40"/>
  <c r="I1404" i="40"/>
  <c r="I1329" i="40"/>
  <c r="L450" i="43"/>
  <c r="L453" i="40" s="1"/>
  <c r="L588" i="40"/>
  <c r="M681" i="43"/>
  <c r="M684" i="40" s="1"/>
  <c r="L446" i="43"/>
  <c r="L449" i="40" s="1"/>
  <c r="L663" i="40"/>
  <c r="L590" i="40"/>
  <c r="L429" i="43"/>
  <c r="L432" i="40" s="1"/>
  <c r="L437" i="43"/>
  <c r="L440" i="40" s="1"/>
  <c r="J1069" i="40" l="1"/>
  <c r="J1115" i="40"/>
  <c r="K1115" i="40" s="1"/>
  <c r="L402" i="43"/>
  <c r="M402" i="43" s="1"/>
  <c r="K733" i="40"/>
  <c r="L733" i="40" s="1"/>
  <c r="M376" i="43"/>
  <c r="M379" i="40" s="1"/>
  <c r="M410" i="43"/>
  <c r="M413" i="40" s="1"/>
  <c r="K741" i="40"/>
  <c r="M426" i="43"/>
  <c r="M429" i="40" s="1"/>
  <c r="K766" i="40"/>
  <c r="L364" i="43"/>
  <c r="M364" i="43" s="1"/>
  <c r="M367" i="40" s="1"/>
  <c r="L386" i="43"/>
  <c r="L389" i="40" s="1"/>
  <c r="L504" i="43"/>
  <c r="L507" i="40" s="1"/>
  <c r="L411" i="43"/>
  <c r="L414" i="40" s="1"/>
  <c r="L389" i="43"/>
  <c r="M389" i="43" s="1"/>
  <c r="M392" i="40" s="1"/>
  <c r="L765" i="40"/>
  <c r="K770" i="40"/>
  <c r="K763" i="40"/>
  <c r="L374" i="43"/>
  <c r="L377" i="40" s="1"/>
  <c r="L729" i="40" s="1"/>
  <c r="K753" i="40"/>
  <c r="J1106" i="40"/>
  <c r="L398" i="43"/>
  <c r="L401" i="40" s="1"/>
  <c r="L369" i="43"/>
  <c r="L372" i="40" s="1"/>
  <c r="J1096" i="40"/>
  <c r="J1101" i="40"/>
  <c r="K724" i="40"/>
  <c r="L502" i="43"/>
  <c r="M502" i="43" s="1"/>
  <c r="L470" i="43"/>
  <c r="L473" i="40" s="1"/>
  <c r="M451" i="43"/>
  <c r="M454" i="40" s="1"/>
  <c r="L415" i="43"/>
  <c r="M415" i="43" s="1"/>
  <c r="M418" i="40" s="1"/>
  <c r="M384" i="43"/>
  <c r="M387" i="40" s="1"/>
  <c r="M434" i="43"/>
  <c r="M437" i="40" s="1"/>
  <c r="K387" i="40"/>
  <c r="K739" i="40" s="1"/>
  <c r="J1099" i="40"/>
  <c r="L820" i="40"/>
  <c r="M465" i="43"/>
  <c r="M468" i="40" s="1"/>
  <c r="M367" i="43"/>
  <c r="M370" i="40" s="1"/>
  <c r="L381" i="43"/>
  <c r="M381" i="43" s="1"/>
  <c r="N381" i="43" s="1"/>
  <c r="N384" i="40" s="1"/>
  <c r="M379" i="43"/>
  <c r="M382" i="40" s="1"/>
  <c r="M436" i="43"/>
  <c r="M439" i="40" s="1"/>
  <c r="L408" i="43"/>
  <c r="L411" i="40" s="1"/>
  <c r="M419" i="43"/>
  <c r="M422" i="40" s="1"/>
  <c r="M435" i="43"/>
  <c r="M438" i="40" s="1"/>
  <c r="M378" i="43"/>
  <c r="M381" i="40" s="1"/>
  <c r="L519" i="43"/>
  <c r="L522" i="40" s="1"/>
  <c r="L790" i="40"/>
  <c r="L371" i="43"/>
  <c r="L374" i="40" s="1"/>
  <c r="L781" i="40"/>
  <c r="I1227" i="40"/>
  <c r="J1074" i="40"/>
  <c r="J1088" i="40"/>
  <c r="K752" i="40"/>
  <c r="K757" i="40"/>
  <c r="I1100" i="40"/>
  <c r="J1097" i="40"/>
  <c r="J1235" i="40"/>
  <c r="K771" i="40"/>
  <c r="J1111" i="40"/>
  <c r="J1082" i="40"/>
  <c r="K857" i="40"/>
  <c r="J1090" i="40"/>
  <c r="K879" i="40"/>
  <c r="L524" i="43"/>
  <c r="M524" i="43" s="1"/>
  <c r="M527" i="40" s="1"/>
  <c r="K762" i="40"/>
  <c r="K866" i="40"/>
  <c r="M417" i="43"/>
  <c r="M420" i="40" s="1"/>
  <c r="L390" i="40"/>
  <c r="L742" i="40" s="1"/>
  <c r="M387" i="43"/>
  <c r="K767" i="40"/>
  <c r="L767" i="40" s="1"/>
  <c r="L789" i="40"/>
  <c r="M447" i="43"/>
  <c r="M450" i="40" s="1"/>
  <c r="L406" i="43"/>
  <c r="L409" i="40" s="1"/>
  <c r="L397" i="43"/>
  <c r="L400" i="40" s="1"/>
  <c r="L525" i="43"/>
  <c r="M525" i="43" s="1"/>
  <c r="M528" i="40" s="1"/>
  <c r="J1081" i="40"/>
  <c r="K1081" i="40" s="1"/>
  <c r="L533" i="40"/>
  <c r="L774" i="40"/>
  <c r="K402" i="40"/>
  <c r="K754" i="40" s="1"/>
  <c r="L399" i="43"/>
  <c r="L402" i="40" s="1"/>
  <c r="K871" i="40"/>
  <c r="M443" i="43"/>
  <c r="M446" i="40" s="1"/>
  <c r="K768" i="40"/>
  <c r="L388" i="43"/>
  <c r="K391" i="40"/>
  <c r="K743" i="40" s="1"/>
  <c r="K725" i="40"/>
  <c r="L500" i="43"/>
  <c r="L503" i="40" s="1"/>
  <c r="L420" i="43"/>
  <c r="M420" i="43" s="1"/>
  <c r="M423" i="40" s="1"/>
  <c r="J1087" i="40"/>
  <c r="J1109" i="40"/>
  <c r="J1121" i="40"/>
  <c r="K775" i="40"/>
  <c r="L399" i="40"/>
  <c r="M396" i="43"/>
  <c r="M382" i="43"/>
  <c r="M385" i="40" s="1"/>
  <c r="K769" i="40"/>
  <c r="M359" i="43"/>
  <c r="N359" i="43" s="1"/>
  <c r="L509" i="43"/>
  <c r="L512" i="40" s="1"/>
  <c r="L373" i="40"/>
  <c r="M370" i="43"/>
  <c r="K404" i="40"/>
  <c r="K756" i="40" s="1"/>
  <c r="L401" i="43"/>
  <c r="L404" i="40" s="1"/>
  <c r="M375" i="43"/>
  <c r="L412" i="40"/>
  <c r="M409" i="43"/>
  <c r="L393" i="43"/>
  <c r="L396" i="40" s="1"/>
  <c r="L392" i="43"/>
  <c r="L386" i="40"/>
  <c r="L376" i="40"/>
  <c r="L728" i="40" s="1"/>
  <c r="K534" i="40"/>
  <c r="K886" i="40" s="1"/>
  <c r="L531" i="43"/>
  <c r="L406" i="40"/>
  <c r="M403" i="43"/>
  <c r="M406" i="40" s="1"/>
  <c r="M391" i="43"/>
  <c r="I1225" i="40"/>
  <c r="L413" i="43"/>
  <c r="L416" i="40" s="1"/>
  <c r="M372" i="43"/>
  <c r="M375" i="40" s="1"/>
  <c r="L375" i="40"/>
  <c r="L727" i="40" s="1"/>
  <c r="M373" i="43"/>
  <c r="M376" i="40" s="1"/>
  <c r="L408" i="40"/>
  <c r="L468" i="43"/>
  <c r="L471" i="40" s="1"/>
  <c r="K471" i="40"/>
  <c r="K823" i="40" s="1"/>
  <c r="K369" i="40"/>
  <c r="K397" i="40"/>
  <c r="K749" i="40" s="1"/>
  <c r="L394" i="43"/>
  <c r="L397" i="40" s="1"/>
  <c r="K393" i="40"/>
  <c r="K745" i="40" s="1"/>
  <c r="M415" i="40"/>
  <c r="N412" i="43"/>
  <c r="L407" i="43"/>
  <c r="M407" i="43" s="1"/>
  <c r="M410" i="40" s="1"/>
  <c r="L368" i="40"/>
  <c r="M365" i="43"/>
  <c r="M368" i="40" s="1"/>
  <c r="M460" i="43"/>
  <c r="M463" i="40" s="1"/>
  <c r="L463" i="40"/>
  <c r="L815" i="40" s="1"/>
  <c r="L521" i="43"/>
  <c r="K524" i="40"/>
  <c r="K424" i="40"/>
  <c r="K776" i="40" s="1"/>
  <c r="L421" i="43"/>
  <c r="K383" i="40"/>
  <c r="L417" i="40"/>
  <c r="M414" i="43"/>
  <c r="N414" i="43" s="1"/>
  <c r="N417" i="40" s="1"/>
  <c r="M444" i="43"/>
  <c r="M447" i="40" s="1"/>
  <c r="L447" i="40"/>
  <c r="K526" i="40"/>
  <c r="K878" i="40" s="1"/>
  <c r="L523" i="43"/>
  <c r="L380" i="43"/>
  <c r="L383" i="40" s="1"/>
  <c r="L405" i="40"/>
  <c r="L516" i="43"/>
  <c r="L517" i="43"/>
  <c r="L520" i="40" s="1"/>
  <c r="K520" i="40"/>
  <c r="K872" i="40" s="1"/>
  <c r="L513" i="43"/>
  <c r="M513" i="43" s="1"/>
  <c r="K516" i="40"/>
  <c r="L526" i="43"/>
  <c r="K529" i="40"/>
  <c r="K881" i="40" s="1"/>
  <c r="L366" i="43"/>
  <c r="M366" i="43" s="1"/>
  <c r="M369" i="40" s="1"/>
  <c r="K388" i="40"/>
  <c r="K740" i="40" s="1"/>
  <c r="L385" i="43"/>
  <c r="L510" i="43"/>
  <c r="M510" i="43" s="1"/>
  <c r="K513" i="40"/>
  <c r="K865" i="40" s="1"/>
  <c r="L419" i="40"/>
  <c r="M416" i="43"/>
  <c r="M512" i="43"/>
  <c r="L515" i="40"/>
  <c r="L520" i="43"/>
  <c r="K523" i="40"/>
  <c r="L528" i="43"/>
  <c r="K531" i="40"/>
  <c r="K883" i="40" s="1"/>
  <c r="L532" i="43"/>
  <c r="L535" i="40" s="1"/>
  <c r="K535" i="40"/>
  <c r="K887" i="40" s="1"/>
  <c r="L398" i="40"/>
  <c r="N395" i="43"/>
  <c r="N398" i="40" s="1"/>
  <c r="M462" i="43"/>
  <c r="M465" i="40" s="1"/>
  <c r="L465" i="40"/>
  <c r="L817" i="40" s="1"/>
  <c r="J1222" i="40"/>
  <c r="K385" i="40"/>
  <c r="K737" i="40" s="1"/>
  <c r="L737" i="40" s="1"/>
  <c r="L511" i="43"/>
  <c r="K386" i="40"/>
  <c r="K738" i="40" s="1"/>
  <c r="M383" i="43"/>
  <c r="M386" i="40" s="1"/>
  <c r="N530" i="43"/>
  <c r="M533" i="40"/>
  <c r="M418" i="43"/>
  <c r="L522" i="43"/>
  <c r="L525" i="40" s="1"/>
  <c r="K525" i="40"/>
  <c r="M449" i="43"/>
  <c r="M452" i="40" s="1"/>
  <c r="L452" i="40"/>
  <c r="L804" i="40" s="1"/>
  <c r="J1236" i="40"/>
  <c r="K403" i="40"/>
  <c r="L400" i="43"/>
  <c r="M400" i="43" s="1"/>
  <c r="L371" i="40"/>
  <c r="M368" i="43"/>
  <c r="K380" i="40"/>
  <c r="K732" i="40" s="1"/>
  <c r="L377" i="43"/>
  <c r="M377" i="43" s="1"/>
  <c r="M380" i="40" s="1"/>
  <c r="K407" i="40"/>
  <c r="K759" i="40" s="1"/>
  <c r="L404" i="43"/>
  <c r="L390" i="43"/>
  <c r="K1077" i="40"/>
  <c r="K517" i="40"/>
  <c r="K869" i="40" s="1"/>
  <c r="L514" i="43"/>
  <c r="M405" i="43"/>
  <c r="M358" i="43"/>
  <c r="M361" i="40" s="1"/>
  <c r="S655" i="43"/>
  <c r="T655" i="43" s="1"/>
  <c r="M658" i="40"/>
  <c r="M543" i="43"/>
  <c r="M546" i="40" s="1"/>
  <c r="K1248" i="40"/>
  <c r="L898" i="40"/>
  <c r="P606" i="43"/>
  <c r="Q606" i="43" s="1"/>
  <c r="R606" i="43" s="1"/>
  <c r="S606" i="43" s="1"/>
  <c r="T606" i="43" s="1"/>
  <c r="J1399" i="40"/>
  <c r="L628" i="40"/>
  <c r="L907" i="40"/>
  <c r="K931" i="40"/>
  <c r="K1281" i="40" s="1"/>
  <c r="K946" i="40"/>
  <c r="K856" i="40"/>
  <c r="T685" i="43"/>
  <c r="O583" i="43"/>
  <c r="P583" i="43" s="1"/>
  <c r="Q583" i="43" s="1"/>
  <c r="K597" i="40"/>
  <c r="K949" i="40" s="1"/>
  <c r="L949" i="40" s="1"/>
  <c r="J1228" i="40"/>
  <c r="L627" i="43"/>
  <c r="M627" i="43" s="1"/>
  <c r="M630" i="40" s="1"/>
  <c r="J1274" i="40"/>
  <c r="Q670" i="43"/>
  <c r="R670" i="43" s="1"/>
  <c r="S670" i="43" s="1"/>
  <c r="T670" i="43" s="1"/>
  <c r="N625" i="43"/>
  <c r="O625" i="43" s="1"/>
  <c r="P625" i="43" s="1"/>
  <c r="Q625" i="43" s="1"/>
  <c r="R625" i="43" s="1"/>
  <c r="S625" i="43" s="1"/>
  <c r="T625" i="43" s="1"/>
  <c r="J1395" i="40"/>
  <c r="K1395" i="40" s="1"/>
  <c r="L603" i="40"/>
  <c r="L955" i="40" s="1"/>
  <c r="O560" i="43"/>
  <c r="P560" i="43" s="1"/>
  <c r="J1288" i="40"/>
  <c r="Q659" i="43"/>
  <c r="R659" i="43" s="1"/>
  <c r="S659" i="43" s="1"/>
  <c r="M573" i="40"/>
  <c r="M925" i="40" s="1"/>
  <c r="J1280" i="40"/>
  <c r="J1400" i="40"/>
  <c r="P556" i="43"/>
  <c r="Q556" i="43" s="1"/>
  <c r="R556" i="43" s="1"/>
  <c r="K980" i="40"/>
  <c r="P662" i="43"/>
  <c r="Q662" i="43" s="1"/>
  <c r="R662" i="43" s="1"/>
  <c r="S662" i="43" s="1"/>
  <c r="T662" i="43" s="1"/>
  <c r="L501" i="43"/>
  <c r="L504" i="40" s="1"/>
  <c r="K982" i="40"/>
  <c r="R671" i="43"/>
  <c r="S671" i="43" s="1"/>
  <c r="T671" i="43" s="1"/>
  <c r="R641" i="43"/>
  <c r="S641" i="43" s="1"/>
  <c r="T641" i="43" s="1"/>
  <c r="K825" i="40"/>
  <c r="K1175" i="40" s="1"/>
  <c r="L634" i="43"/>
  <c r="M634" i="43" s="1"/>
  <c r="K1033" i="40"/>
  <c r="K1001" i="40"/>
  <c r="L1001" i="40" s="1"/>
  <c r="L998" i="40"/>
  <c r="N615" i="43"/>
  <c r="O615" i="43" s="1"/>
  <c r="K972" i="40"/>
  <c r="L972" i="40" s="1"/>
  <c r="K1003" i="40"/>
  <c r="T642" i="43"/>
  <c r="K647" i="40"/>
  <c r="K999" i="40" s="1"/>
  <c r="Q565" i="43"/>
  <c r="R565" i="43" s="1"/>
  <c r="S565" i="43" s="1"/>
  <c r="T565" i="43" s="1"/>
  <c r="K896" i="40"/>
  <c r="L896" i="40" s="1"/>
  <c r="L574" i="40"/>
  <c r="L926" i="40" s="1"/>
  <c r="L578" i="40"/>
  <c r="I1245" i="40"/>
  <c r="J1245" i="40" s="1"/>
  <c r="K564" i="40"/>
  <c r="K916" i="40" s="1"/>
  <c r="L916" i="40" s="1"/>
  <c r="K930" i="40"/>
  <c r="Q592" i="43"/>
  <c r="R592" i="43" s="1"/>
  <c r="T610" i="43"/>
  <c r="M561" i="43"/>
  <c r="N561" i="43" s="1"/>
  <c r="L648" i="43"/>
  <c r="L651" i="40" s="1"/>
  <c r="R551" i="43"/>
  <c r="S551" i="43" s="1"/>
  <c r="T551" i="43" s="1"/>
  <c r="J1279" i="40"/>
  <c r="J1285" i="40"/>
  <c r="P540" i="43"/>
  <c r="Q540" i="43" s="1"/>
  <c r="R540" i="43" s="1"/>
  <c r="S540" i="43" s="1"/>
  <c r="T540" i="43" s="1"/>
  <c r="K675" i="40"/>
  <c r="K1027" i="40" s="1"/>
  <c r="L1027" i="40" s="1"/>
  <c r="J1349" i="40"/>
  <c r="L503" i="43"/>
  <c r="L506" i="40" s="1"/>
  <c r="Q557" i="43"/>
  <c r="R557" i="43" s="1"/>
  <c r="S557" i="43" s="1"/>
  <c r="T557" i="43" s="1"/>
  <c r="S587" i="43"/>
  <c r="T587" i="43" s="1"/>
  <c r="O698" i="43"/>
  <c r="P698" i="43" s="1"/>
  <c r="Q698" i="43" s="1"/>
  <c r="R698" i="43" s="1"/>
  <c r="S698" i="43" s="1"/>
  <c r="J1369" i="40"/>
  <c r="M580" i="43"/>
  <c r="N580" i="43" s="1"/>
  <c r="O580" i="43" s="1"/>
  <c r="Q567" i="43"/>
  <c r="R567" i="43" s="1"/>
  <c r="S567" i="43" s="1"/>
  <c r="O553" i="43"/>
  <c r="P553" i="43" s="1"/>
  <c r="Q553" i="43" s="1"/>
  <c r="L518" i="43"/>
  <c r="O617" i="43"/>
  <c r="P617" i="43" s="1"/>
  <c r="Q617" i="43" s="1"/>
  <c r="R617" i="43" s="1"/>
  <c r="S617" i="43" s="1"/>
  <c r="T617" i="43" s="1"/>
  <c r="K583" i="40"/>
  <c r="K935" i="40" s="1"/>
  <c r="L935" i="40" s="1"/>
  <c r="N604" i="43"/>
  <c r="O604" i="43" s="1"/>
  <c r="R629" i="43"/>
  <c r="S629" i="43" s="1"/>
  <c r="T629" i="43" s="1"/>
  <c r="O663" i="43"/>
  <c r="P663" i="43" s="1"/>
  <c r="Q663" i="43" s="1"/>
  <c r="R663" i="43" s="1"/>
  <c r="P570" i="43"/>
  <c r="Q613" i="43"/>
  <c r="R613" i="43" s="1"/>
  <c r="S613" i="43" s="1"/>
  <c r="T613" i="43" s="1"/>
  <c r="N651" i="43"/>
  <c r="O651" i="43" s="1"/>
  <c r="P686" i="43"/>
  <c r="Q686" i="43" s="1"/>
  <c r="R686" i="43" s="1"/>
  <c r="P660" i="43"/>
  <c r="Q660" i="43" s="1"/>
  <c r="R660" i="43" s="1"/>
  <c r="O690" i="43"/>
  <c r="K1031" i="40"/>
  <c r="L1031" i="40" s="1"/>
  <c r="M666" i="40"/>
  <c r="K989" i="40"/>
  <c r="L666" i="40"/>
  <c r="L1018" i="40" s="1"/>
  <c r="M672" i="43"/>
  <c r="N672" i="43" s="1"/>
  <c r="O672" i="43" s="1"/>
  <c r="P672" i="43" s="1"/>
  <c r="P585" i="43"/>
  <c r="Q585" i="43" s="1"/>
  <c r="R585" i="43" s="1"/>
  <c r="N571" i="43"/>
  <c r="O571" i="43" s="1"/>
  <c r="M644" i="43"/>
  <c r="N644" i="43" s="1"/>
  <c r="O644" i="43" s="1"/>
  <c r="P644" i="43" s="1"/>
  <c r="Q644" i="43" s="1"/>
  <c r="M623" i="43"/>
  <c r="N623" i="43" s="1"/>
  <c r="O688" i="43"/>
  <c r="P688" i="43" s="1"/>
  <c r="O657" i="43"/>
  <c r="P657" i="43" s="1"/>
  <c r="Q657" i="43" s="1"/>
  <c r="R657" i="43" s="1"/>
  <c r="S657" i="43" s="1"/>
  <c r="T657" i="43" s="1"/>
  <c r="O674" i="43"/>
  <c r="L591" i="43"/>
  <c r="K911" i="40"/>
  <c r="L911" i="40" s="1"/>
  <c r="L581" i="43"/>
  <c r="L584" i="40" s="1"/>
  <c r="K557" i="40"/>
  <c r="K909" i="40" s="1"/>
  <c r="K947" i="40"/>
  <c r="P656" i="43"/>
  <c r="Q656" i="43" s="1"/>
  <c r="R656" i="43" s="1"/>
  <c r="O646" i="43"/>
  <c r="P646" i="43" s="1"/>
  <c r="M667" i="43"/>
  <c r="N667" i="43" s="1"/>
  <c r="R569" i="43"/>
  <c r="S569" i="43" s="1"/>
  <c r="T569" i="43" s="1"/>
  <c r="K963" i="40"/>
  <c r="P665" i="43"/>
  <c r="S666" i="43"/>
  <c r="T666" i="43" s="1"/>
  <c r="K957" i="40"/>
  <c r="S555" i="43"/>
  <c r="T555" i="43" s="1"/>
  <c r="O620" i="43"/>
  <c r="P620" i="43" s="1"/>
  <c r="P600" i="43"/>
  <c r="Q600" i="43" s="1"/>
  <c r="R600" i="43" s="1"/>
  <c r="S600" i="43" s="1"/>
  <c r="T600" i="43" s="1"/>
  <c r="N678" i="43"/>
  <c r="O678" i="43" s="1"/>
  <c r="P678" i="43" s="1"/>
  <c r="Q678" i="43" s="1"/>
  <c r="R678" i="43" s="1"/>
  <c r="S678" i="43" s="1"/>
  <c r="T678" i="43" s="1"/>
  <c r="O618" i="43"/>
  <c r="P618" i="43" s="1"/>
  <c r="Q618" i="43" s="1"/>
  <c r="J1246" i="40"/>
  <c r="L681" i="40"/>
  <c r="J1362" i="40"/>
  <c r="R607" i="43"/>
  <c r="P602" i="43"/>
  <c r="Q602" i="43" s="1"/>
  <c r="R628" i="43"/>
  <c r="S628" i="43" s="1"/>
  <c r="T628" i="43" s="1"/>
  <c r="P647" i="43"/>
  <c r="Q647" i="43" s="1"/>
  <c r="M643" i="43"/>
  <c r="K1051" i="40"/>
  <c r="L1051" i="40" s="1"/>
  <c r="K873" i="40"/>
  <c r="K954" i="40"/>
  <c r="K874" i="40"/>
  <c r="O658" i="43"/>
  <c r="P658" i="43" s="1"/>
  <c r="Q658" i="43" s="1"/>
  <c r="R658" i="43" s="1"/>
  <c r="S658" i="43" s="1"/>
  <c r="T658" i="43" s="1"/>
  <c r="M614" i="43"/>
  <c r="N614" i="43" s="1"/>
  <c r="O614" i="43" s="1"/>
  <c r="P614" i="43" s="1"/>
  <c r="Q614" i="43" s="1"/>
  <c r="R614" i="43" s="1"/>
  <c r="S614" i="43" s="1"/>
  <c r="T614" i="43" s="1"/>
  <c r="N575" i="43"/>
  <c r="O575" i="43" s="1"/>
  <c r="P575" i="43" s="1"/>
  <c r="Q575" i="43" s="1"/>
  <c r="R575" i="43" s="1"/>
  <c r="S575" i="43" s="1"/>
  <c r="T575" i="43" s="1"/>
  <c r="M554" i="43"/>
  <c r="L557" i="40"/>
  <c r="M550" i="43"/>
  <c r="N550" i="43" s="1"/>
  <c r="O550" i="43" s="1"/>
  <c r="P550" i="43" s="1"/>
  <c r="L553" i="40"/>
  <c r="L558" i="43"/>
  <c r="M558" i="43" s="1"/>
  <c r="N558" i="43" s="1"/>
  <c r="K561" i="40"/>
  <c r="K913" i="40" s="1"/>
  <c r="Q548" i="43"/>
  <c r="R548" i="43" s="1"/>
  <c r="S548" i="43" s="1"/>
  <c r="T548" i="43" s="1"/>
  <c r="K614" i="40"/>
  <c r="K966" i="40" s="1"/>
  <c r="L611" i="43"/>
  <c r="K626" i="40"/>
  <c r="K978" i="40" s="1"/>
  <c r="K696" i="40"/>
  <c r="K1048" i="40" s="1"/>
  <c r="M675" i="43"/>
  <c r="N675" i="43" s="1"/>
  <c r="Q626" i="43"/>
  <c r="R626" i="43" s="1"/>
  <c r="S626" i="43" s="1"/>
  <c r="T626" i="43" s="1"/>
  <c r="L563" i="43"/>
  <c r="K566" i="40"/>
  <c r="K918" i="40" s="1"/>
  <c r="L631" i="43"/>
  <c r="K634" i="40"/>
  <c r="K986" i="40" s="1"/>
  <c r="L599" i="43"/>
  <c r="M599" i="43" s="1"/>
  <c r="N599" i="43" s="1"/>
  <c r="O599" i="43" s="1"/>
  <c r="P622" i="43"/>
  <c r="Q622" i="43" s="1"/>
  <c r="R622" i="43" s="1"/>
  <c r="S622" i="43" s="1"/>
  <c r="T622" i="43" s="1"/>
  <c r="J1401" i="40"/>
  <c r="L692" i="43"/>
  <c r="K695" i="40"/>
  <c r="K1047" i="40" s="1"/>
  <c r="L695" i="43"/>
  <c r="K698" i="40"/>
  <c r="K1050" i="40" s="1"/>
  <c r="M612" i="43"/>
  <c r="N612" i="43" s="1"/>
  <c r="O696" i="43"/>
  <c r="P696" i="43" s="1"/>
  <c r="Q696" i="43" s="1"/>
  <c r="R696" i="43" s="1"/>
  <c r="L632" i="43"/>
  <c r="L635" i="40" s="1"/>
  <c r="K635" i="40"/>
  <c r="K987" i="40" s="1"/>
  <c r="P689" i="43"/>
  <c r="Q689" i="43" s="1"/>
  <c r="R689" i="43" s="1"/>
  <c r="S689" i="43" s="1"/>
  <c r="T689" i="43" s="1"/>
  <c r="L608" i="43"/>
  <c r="M608" i="43" s="1"/>
  <c r="N608" i="43" s="1"/>
  <c r="O608" i="43" s="1"/>
  <c r="K870" i="40"/>
  <c r="L677" i="43"/>
  <c r="M573" i="43"/>
  <c r="N694" i="43"/>
  <c r="O694" i="43" s="1"/>
  <c r="P694" i="43" s="1"/>
  <c r="Q694" i="43" s="1"/>
  <c r="R694" i="43" s="1"/>
  <c r="S694" i="43" s="1"/>
  <c r="T694" i="43" s="1"/>
  <c r="O576" i="43"/>
  <c r="N609" i="43"/>
  <c r="L515" i="43"/>
  <c r="L518" i="40" s="1"/>
  <c r="J928" i="40"/>
  <c r="K571" i="40"/>
  <c r="K923" i="40" s="1"/>
  <c r="L568" i="43"/>
  <c r="L668" i="43"/>
  <c r="K671" i="40"/>
  <c r="K1023" i="40" s="1"/>
  <c r="L650" i="43"/>
  <c r="M650" i="43" s="1"/>
  <c r="N650" i="43" s="1"/>
  <c r="O552" i="43"/>
  <c r="M549" i="43"/>
  <c r="N549" i="43" s="1"/>
  <c r="N669" i="43"/>
  <c r="O669" i="43" s="1"/>
  <c r="L529" i="43"/>
  <c r="L532" i="40" s="1"/>
  <c r="O679" i="43"/>
  <c r="P679" i="43" s="1"/>
  <c r="Q679" i="43" s="1"/>
  <c r="R679" i="43" s="1"/>
  <c r="L544" i="43"/>
  <c r="L547" i="40" s="1"/>
  <c r="K547" i="40"/>
  <c r="K899" i="40" s="1"/>
  <c r="L574" i="43"/>
  <c r="K577" i="40"/>
  <c r="K929" i="40" s="1"/>
  <c r="L687" i="43"/>
  <c r="L690" i="40" s="1"/>
  <c r="K690" i="40"/>
  <c r="K1042" i="40" s="1"/>
  <c r="K678" i="40"/>
  <c r="K1030" i="40" s="1"/>
  <c r="L672" i="40"/>
  <c r="J1316" i="40"/>
  <c r="K967" i="40"/>
  <c r="L967" i="40" s="1"/>
  <c r="L633" i="43"/>
  <c r="M633" i="43" s="1"/>
  <c r="M636" i="40" s="1"/>
  <c r="M539" i="43"/>
  <c r="M542" i="40" s="1"/>
  <c r="K652" i="40"/>
  <c r="K1004" i="40" s="1"/>
  <c r="L649" i="43"/>
  <c r="Q601" i="43"/>
  <c r="R601" i="43" s="1"/>
  <c r="S601" i="43" s="1"/>
  <c r="S547" i="43"/>
  <c r="T547" i="43" s="1"/>
  <c r="O624" i="43"/>
  <c r="P624" i="43" s="1"/>
  <c r="Q624" i="43" s="1"/>
  <c r="R624" i="43" s="1"/>
  <c r="S624" i="43" s="1"/>
  <c r="T624" i="43" s="1"/>
  <c r="L683" i="43"/>
  <c r="M683" i="43" s="1"/>
  <c r="K686" i="40"/>
  <c r="K1038" i="40" s="1"/>
  <c r="P603" i="43"/>
  <c r="Q603" i="43" s="1"/>
  <c r="P538" i="43"/>
  <c r="Q538" i="43" s="1"/>
  <c r="R538" i="43" s="1"/>
  <c r="S538" i="43" s="1"/>
  <c r="T538" i="43" s="1"/>
  <c r="N616" i="43"/>
  <c r="O616" i="43" s="1"/>
  <c r="P616" i="43" s="1"/>
  <c r="L684" i="43"/>
  <c r="O541" i="43"/>
  <c r="P541" i="43" s="1"/>
  <c r="Q541" i="43" s="1"/>
  <c r="R541" i="43" s="1"/>
  <c r="S541" i="43" s="1"/>
  <c r="T541" i="43" s="1"/>
  <c r="L645" i="43"/>
  <c r="L648" i="40" s="1"/>
  <c r="L527" i="43"/>
  <c r="L530" i="40" s="1"/>
  <c r="K882" i="40"/>
  <c r="K553" i="40"/>
  <c r="K905" i="40" s="1"/>
  <c r="M594" i="43"/>
  <c r="M597" i="40" s="1"/>
  <c r="O582" i="43"/>
  <c r="P582" i="43" s="1"/>
  <c r="K680" i="40"/>
  <c r="K1032" i="40" s="1"/>
  <c r="L588" i="43"/>
  <c r="K667" i="40"/>
  <c r="K1019" i="40" s="1"/>
  <c r="L664" i="43"/>
  <c r="M664" i="43" s="1"/>
  <c r="N664" i="43" s="1"/>
  <c r="J1268" i="40"/>
  <c r="M939" i="40"/>
  <c r="N939" i="40" s="1"/>
  <c r="P584" i="43"/>
  <c r="O654" i="43"/>
  <c r="P654" i="43" s="1"/>
  <c r="Q654" i="43" s="1"/>
  <c r="R654" i="43" s="1"/>
  <c r="S654" i="43" s="1"/>
  <c r="T654" i="43" s="1"/>
  <c r="O637" i="43"/>
  <c r="P637" i="43" s="1"/>
  <c r="Q637" i="43" s="1"/>
  <c r="R637" i="43" s="1"/>
  <c r="S637" i="43" s="1"/>
  <c r="T637" i="43" s="1"/>
  <c r="M693" i="43"/>
  <c r="J1213" i="40"/>
  <c r="K855" i="40"/>
  <c r="J1215" i="40"/>
  <c r="K859" i="40"/>
  <c r="L579" i="40"/>
  <c r="K934" i="40"/>
  <c r="L582" i="40"/>
  <c r="I1208" i="40"/>
  <c r="J1284" i="40"/>
  <c r="J1272" i="40"/>
  <c r="J969" i="40"/>
  <c r="J1319" i="40" s="1"/>
  <c r="J772" i="40"/>
  <c r="K772" i="40" s="1"/>
  <c r="J1024" i="40"/>
  <c r="J1374" i="40" s="1"/>
  <c r="I1367" i="40"/>
  <c r="J1367" i="40" s="1"/>
  <c r="L570" i="40"/>
  <c r="K990" i="40"/>
  <c r="K1039" i="40"/>
  <c r="K922" i="40"/>
  <c r="J1034" i="40"/>
  <c r="J1384" i="40" s="1"/>
  <c r="I1251" i="40"/>
  <c r="J811" i="40"/>
  <c r="J1161" i="40" s="1"/>
  <c r="K719" i="40"/>
  <c r="K1069" i="40" s="1"/>
  <c r="I1278" i="40"/>
  <c r="I1169" i="40"/>
  <c r="J1169" i="40" s="1"/>
  <c r="J964" i="40"/>
  <c r="J1314" i="40" s="1"/>
  <c r="J953" i="40"/>
  <c r="K953" i="40" s="1"/>
  <c r="L953" i="40" s="1"/>
  <c r="K1056" i="40"/>
  <c r="K1406" i="40" s="1"/>
  <c r="J721" i="40"/>
  <c r="J1071" i="40" s="1"/>
  <c r="I1364" i="40"/>
  <c r="J1364" i="40" s="1"/>
  <c r="K746" i="40"/>
  <c r="I1147" i="40"/>
  <c r="J1147" i="40" s="1"/>
  <c r="J970" i="40"/>
  <c r="J1320" i="40" s="1"/>
  <c r="K885" i="40"/>
  <c r="K1011" i="40"/>
  <c r="K1012" i="40"/>
  <c r="J1317" i="40"/>
  <c r="K984" i="40"/>
  <c r="L984" i="40" s="1"/>
  <c r="K779" i="40"/>
  <c r="K1129" i="40" s="1"/>
  <c r="J1171" i="40"/>
  <c r="K1171" i="40" s="1"/>
  <c r="K747" i="40"/>
  <c r="K1026" i="40"/>
  <c r="L1026" i="40" s="1"/>
  <c r="K798" i="40"/>
  <c r="L798" i="40" s="1"/>
  <c r="J1276" i="40"/>
  <c r="K1276" i="40" s="1"/>
  <c r="J1408" i="40"/>
  <c r="K1408" i="40" s="1"/>
  <c r="K867" i="40"/>
  <c r="J877" i="40"/>
  <c r="K1009" i="40"/>
  <c r="L1009" i="40" s="1"/>
  <c r="K938" i="40"/>
  <c r="K1010" i="40"/>
  <c r="L1010" i="40" s="1"/>
  <c r="K1052" i="40"/>
  <c r="K802" i="40"/>
  <c r="L802" i="40" s="1"/>
  <c r="K1044" i="40"/>
  <c r="K1394" i="40" s="1"/>
  <c r="K936" i="40"/>
  <c r="K880" i="40"/>
  <c r="I1366" i="40"/>
  <c r="J1366" i="40" s="1"/>
  <c r="L1058" i="40"/>
  <c r="M1058" i="40" s="1"/>
  <c r="J735" i="40"/>
  <c r="K744" i="40"/>
  <c r="K1028" i="40"/>
  <c r="K1378" i="40" s="1"/>
  <c r="K1022" i="40"/>
  <c r="K894" i="40"/>
  <c r="K924" i="40"/>
  <c r="L924" i="40" s="1"/>
  <c r="J755" i="40"/>
  <c r="J1105" i="40" s="1"/>
  <c r="K912" i="40"/>
  <c r="L912" i="40" s="1"/>
  <c r="J868" i="40"/>
  <c r="K1000" i="40"/>
  <c r="J875" i="40"/>
  <c r="K1020" i="40"/>
  <c r="L1020" i="40" s="1"/>
  <c r="I1080" i="40"/>
  <c r="J1080" i="40" s="1"/>
  <c r="J736" i="40"/>
  <c r="J1086" i="40" s="1"/>
  <c r="K1002" i="40"/>
  <c r="K1049" i="40"/>
  <c r="K726" i="40"/>
  <c r="J901" i="40"/>
  <c r="K901" i="40" s="1"/>
  <c r="K943" i="40"/>
  <c r="K973" i="40"/>
  <c r="J750" i="40"/>
  <c r="J906" i="40"/>
  <c r="J1256" i="40" s="1"/>
  <c r="J962" i="40"/>
  <c r="J1312" i="40" s="1"/>
  <c r="J723" i="40"/>
  <c r="J1073" i="40" s="1"/>
  <c r="J900" i="40"/>
  <c r="J1250" i="40" s="1"/>
  <c r="J910" i="40"/>
  <c r="J1260" i="40" s="1"/>
  <c r="J764" i="40"/>
  <c r="J1114" i="40" s="1"/>
  <c r="K902" i="40"/>
  <c r="K1252" i="40" s="1"/>
  <c r="K722" i="40"/>
  <c r="L722" i="40" s="1"/>
  <c r="K791" i="40"/>
  <c r="L791" i="40" s="1"/>
  <c r="J884" i="40"/>
  <c r="K884" i="40" s="1"/>
  <c r="K988" i="40"/>
  <c r="J876" i="40"/>
  <c r="K937" i="40"/>
  <c r="K778" i="40"/>
  <c r="L778" i="40" s="1"/>
  <c r="K1005" i="40"/>
  <c r="K800" i="40"/>
  <c r="K761" i="40"/>
  <c r="J808" i="40"/>
  <c r="K808" i="40" s="1"/>
  <c r="K796" i="40"/>
  <c r="K785" i="40"/>
  <c r="L785" i="40" s="1"/>
  <c r="K751" i="40"/>
  <c r="J1154" i="40"/>
  <c r="K1154" i="40" s="1"/>
  <c r="K864" i="40"/>
  <c r="K1214" i="40" s="1"/>
  <c r="L696" i="40"/>
  <c r="N573" i="40"/>
  <c r="M578" i="40"/>
  <c r="L782" i="40"/>
  <c r="M427" i="43"/>
  <c r="M430" i="40" s="1"/>
  <c r="M603" i="40"/>
  <c r="M694" i="40"/>
  <c r="M454" i="43"/>
  <c r="M457" i="40" s="1"/>
  <c r="L908" i="40"/>
  <c r="L1045" i="40"/>
  <c r="J1229" i="40"/>
  <c r="M699" i="40"/>
  <c r="K1008" i="40"/>
  <c r="L1008" i="40" s="1"/>
  <c r="M620" i="40"/>
  <c r="K720" i="40"/>
  <c r="L893" i="40"/>
  <c r="L1053" i="40"/>
  <c r="L788" i="40"/>
  <c r="M433" i="43"/>
  <c r="M436" i="40" s="1"/>
  <c r="M556" i="40"/>
  <c r="K968" i="40"/>
  <c r="K1318" i="40" s="1"/>
  <c r="L983" i="40"/>
  <c r="M574" i="40"/>
  <c r="M888" i="40"/>
  <c r="L961" i="40"/>
  <c r="M665" i="40"/>
  <c r="L810" i="40"/>
  <c r="M431" i="43"/>
  <c r="M434" i="40" s="1"/>
  <c r="L940" i="40"/>
  <c r="L997" i="40"/>
  <c r="L655" i="40"/>
  <c r="L1007" i="40" s="1"/>
  <c r="M1007" i="40" s="1"/>
  <c r="K971" i="40"/>
  <c r="K1321" i="40" s="1"/>
  <c r="M674" i="40"/>
  <c r="L942" i="40"/>
  <c r="L1015" i="40"/>
  <c r="M466" i="43"/>
  <c r="M469" i="40" s="1"/>
  <c r="K576" i="40"/>
  <c r="K664" i="40"/>
  <c r="K1016" i="40" s="1"/>
  <c r="L1016" i="40" s="1"/>
  <c r="M544" i="40"/>
  <c r="N703" i="43"/>
  <c r="N706" i="40" s="1"/>
  <c r="L1037" i="40"/>
  <c r="N448" i="43"/>
  <c r="N451" i="40" s="1"/>
  <c r="L914" i="40"/>
  <c r="M455" i="43"/>
  <c r="M458" i="40" s="1"/>
  <c r="N693" i="40"/>
  <c r="M803" i="40"/>
  <c r="L985" i="40"/>
  <c r="M985" i="40" s="1"/>
  <c r="L786" i="40"/>
  <c r="L806" i="40"/>
  <c r="K958" i="40"/>
  <c r="J1116" i="40"/>
  <c r="K760" i="40"/>
  <c r="M452" i="43"/>
  <c r="M609" i="40"/>
  <c r="L821" i="40"/>
  <c r="L807" i="40"/>
  <c r="L915" i="40"/>
  <c r="M459" i="43"/>
  <c r="M462" i="40" s="1"/>
  <c r="L1040" i="40"/>
  <c r="N664" i="40"/>
  <c r="N692" i="40"/>
  <c r="M702" i="43"/>
  <c r="N702" i="43" s="1"/>
  <c r="J1070" i="40"/>
  <c r="K819" i="40"/>
  <c r="L1057" i="40"/>
  <c r="J1110" i="40"/>
  <c r="L464" i="43"/>
  <c r="L467" i="40" s="1"/>
  <c r="M541" i="40"/>
  <c r="M550" i="40"/>
  <c r="M679" i="40"/>
  <c r="K730" i="40"/>
  <c r="M640" i="40"/>
  <c r="L734" i="40"/>
  <c r="N655" i="40"/>
  <c r="L669" i="40"/>
  <c r="M631" i="40"/>
  <c r="K1025" i="40"/>
  <c r="M959" i="40"/>
  <c r="M645" i="40"/>
  <c r="K672" i="40"/>
  <c r="M563" i="40"/>
  <c r="L992" i="40"/>
  <c r="L689" i="40"/>
  <c r="L1041" i="40" s="1"/>
  <c r="M1041" i="40" s="1"/>
  <c r="M560" i="40"/>
  <c r="L604" i="40"/>
  <c r="M627" i="40"/>
  <c r="L1046" i="40"/>
  <c r="L456" i="43"/>
  <c r="L459" i="40" s="1"/>
  <c r="M601" i="40"/>
  <c r="M562" i="40"/>
  <c r="K965" i="40"/>
  <c r="K748" i="40"/>
  <c r="M649" i="40"/>
  <c r="L979" i="40"/>
  <c r="N685" i="40"/>
  <c r="K1092" i="40"/>
  <c r="L548" i="40"/>
  <c r="M668" i="40"/>
  <c r="L996" i="40"/>
  <c r="K1136" i="40"/>
  <c r="J1357" i="40"/>
  <c r="K1357" i="40" s="1"/>
  <c r="M559" i="40"/>
  <c r="L801" i="40"/>
  <c r="K1054" i="40"/>
  <c r="L702" i="40"/>
  <c r="M688" i="40"/>
  <c r="M657" i="40"/>
  <c r="M628" i="40"/>
  <c r="O587" i="40"/>
  <c r="K543" i="40"/>
  <c r="K895" i="40" s="1"/>
  <c r="N633" i="40"/>
  <c r="L691" i="40"/>
  <c r="L1043" i="40" s="1"/>
  <c r="M701" i="40"/>
  <c r="L809" i="40"/>
  <c r="N658" i="40"/>
  <c r="J1263" i="40"/>
  <c r="L453" i="43"/>
  <c r="J1393" i="40"/>
  <c r="K1393" i="40" s="1"/>
  <c r="J1331" i="40"/>
  <c r="K813" i="40"/>
  <c r="K1029" i="40"/>
  <c r="K1017" i="40"/>
  <c r="J1098" i="40"/>
  <c r="K1006" i="40"/>
  <c r="M441" i="43"/>
  <c r="M444" i="40" s="1"/>
  <c r="K818" i="40"/>
  <c r="M445" i="43"/>
  <c r="M448" i="40" s="1"/>
  <c r="L787" i="40"/>
  <c r="M463" i="43"/>
  <c r="M466" i="40" s="1"/>
  <c r="K758" i="40"/>
  <c r="J1108" i="40"/>
  <c r="M458" i="43"/>
  <c r="J1083" i="40"/>
  <c r="L814" i="40"/>
  <c r="K797" i="40"/>
  <c r="L442" i="43"/>
  <c r="L445" i="40" s="1"/>
  <c r="M439" i="43"/>
  <c r="M442" i="40" s="1"/>
  <c r="L794" i="40"/>
  <c r="L773" i="40"/>
  <c r="K858" i="40"/>
  <c r="M425" i="43"/>
  <c r="M428" i="40" s="1"/>
  <c r="M432" i="43"/>
  <c r="M435" i="40" s="1"/>
  <c r="L792" i="40"/>
  <c r="L784" i="40"/>
  <c r="M430" i="43"/>
  <c r="M433" i="40" s="1"/>
  <c r="M424" i="43"/>
  <c r="M427" i="40" s="1"/>
  <c r="L805" i="40"/>
  <c r="M440" i="43"/>
  <c r="M443" i="40" s="1"/>
  <c r="L780" i="40"/>
  <c r="M423" i="43"/>
  <c r="M426" i="40" s="1"/>
  <c r="M457" i="43"/>
  <c r="M460" i="40" s="1"/>
  <c r="L585" i="40"/>
  <c r="M585" i="40"/>
  <c r="L621" i="40"/>
  <c r="N555" i="40"/>
  <c r="M555" i="40"/>
  <c r="L575" i="40"/>
  <c r="L927" i="40" s="1"/>
  <c r="K558" i="40"/>
  <c r="L558" i="40"/>
  <c r="K956" i="40"/>
  <c r="L624" i="40"/>
  <c r="L551" i="40"/>
  <c r="L903" i="40" s="1"/>
  <c r="L568" i="40"/>
  <c r="K568" i="40"/>
  <c r="K920" i="40" s="1"/>
  <c r="K1270" i="40" s="1"/>
  <c r="L676" i="40"/>
  <c r="M654" i="40"/>
  <c r="L654" i="40"/>
  <c r="L608" i="40"/>
  <c r="L960" i="40" s="1"/>
  <c r="M661" i="40"/>
  <c r="L661" i="40"/>
  <c r="L1013" i="40" s="1"/>
  <c r="M605" i="40"/>
  <c r="L605" i="40"/>
  <c r="N560" i="40"/>
  <c r="L606" i="40"/>
  <c r="L638" i="40"/>
  <c r="K618" i="40"/>
  <c r="M618" i="40"/>
  <c r="K976" i="40"/>
  <c r="L623" i="40"/>
  <c r="K623" i="40"/>
  <c r="K975" i="40" s="1"/>
  <c r="L625" i="40"/>
  <c r="L977" i="40" s="1"/>
  <c r="L619" i="40"/>
  <c r="L552" i="40"/>
  <c r="L904" i="40" s="1"/>
  <c r="K610" i="40"/>
  <c r="N666" i="40"/>
  <c r="L543" i="40"/>
  <c r="L598" i="40"/>
  <c r="L950" i="40" s="1"/>
  <c r="N549" i="40"/>
  <c r="L549" i="40"/>
  <c r="L586" i="40"/>
  <c r="L629" i="40"/>
  <c r="M629" i="40"/>
  <c r="L542" i="40"/>
  <c r="K662" i="40"/>
  <c r="K682" i="40"/>
  <c r="M595" i="40"/>
  <c r="L595" i="40"/>
  <c r="M691" i="40"/>
  <c r="L660" i="40"/>
  <c r="N660" i="40"/>
  <c r="K617" i="40"/>
  <c r="L673" i="40"/>
  <c r="M632" i="40"/>
  <c r="L677" i="40"/>
  <c r="M650" i="40"/>
  <c r="L650" i="40"/>
  <c r="M700" i="40"/>
  <c r="L700" i="40"/>
  <c r="J1342" i="40"/>
  <c r="K1342" i="40" s="1"/>
  <c r="L647" i="40"/>
  <c r="L554" i="40"/>
  <c r="M554" i="40"/>
  <c r="L612" i="40"/>
  <c r="K612" i="40"/>
  <c r="N669" i="40"/>
  <c r="M669" i="40"/>
  <c r="K981" i="40"/>
  <c r="L659" i="40"/>
  <c r="L678" i="40"/>
  <c r="L613" i="40"/>
  <c r="M701" i="43"/>
  <c r="L697" i="40"/>
  <c r="J1368" i="40"/>
  <c r="K1368" i="40" s="1"/>
  <c r="L670" i="40"/>
  <c r="M1036" i="40"/>
  <c r="L616" i="40"/>
  <c r="J1155" i="40"/>
  <c r="J1292" i="40"/>
  <c r="J1224" i="40"/>
  <c r="J1338" i="40"/>
  <c r="J1112" i="40"/>
  <c r="J1140" i="40"/>
  <c r="J1380" i="40"/>
  <c r="J1329" i="40"/>
  <c r="J1150" i="40"/>
  <c r="J1402" i="40"/>
  <c r="K1391" i="40"/>
  <c r="J1375" i="40"/>
  <c r="J1261" i="40"/>
  <c r="J1392" i="40"/>
  <c r="J1346" i="40"/>
  <c r="J1102" i="40"/>
  <c r="J1389" i="40"/>
  <c r="J1153" i="40"/>
  <c r="J1310" i="40"/>
  <c r="J1223" i="40"/>
  <c r="J1381" i="40"/>
  <c r="J1388" i="40"/>
  <c r="J1309" i="40"/>
  <c r="J1299" i="40"/>
  <c r="J1370" i="40"/>
  <c r="J1217" i="40"/>
  <c r="J1091" i="40"/>
  <c r="J1258" i="40"/>
  <c r="J1253" i="40"/>
  <c r="J1365" i="40"/>
  <c r="J1132" i="40"/>
  <c r="J1363" i="40"/>
  <c r="J1403" i="40"/>
  <c r="J1237" i="40"/>
  <c r="J1361" i="40"/>
  <c r="J1351" i="40"/>
  <c r="J1233" i="40"/>
  <c r="J1244" i="40"/>
  <c r="K1387" i="40"/>
  <c r="J1337" i="40"/>
  <c r="J1134" i="40"/>
  <c r="J1336" i="40"/>
  <c r="J1142" i="40"/>
  <c r="J1170" i="40"/>
  <c r="J1376" i="40"/>
  <c r="J1146" i="40"/>
  <c r="J1206" i="40"/>
  <c r="J1207" i="40"/>
  <c r="J1135" i="40"/>
  <c r="J1144" i="40"/>
  <c r="J1304" i="40"/>
  <c r="J1322" i="40"/>
  <c r="J1076" i="40"/>
  <c r="J1125" i="40"/>
  <c r="J1139" i="40"/>
  <c r="J1407" i="40"/>
  <c r="J1141" i="40"/>
  <c r="J1264" i="40"/>
  <c r="J1168" i="40"/>
  <c r="J1350" i="40"/>
  <c r="J1093" i="40"/>
  <c r="J1094" i="40"/>
  <c r="J1131" i="40"/>
  <c r="J1360" i="40"/>
  <c r="J1354" i="40"/>
  <c r="J1262" i="40"/>
  <c r="J1323" i="40"/>
  <c r="K1289" i="40"/>
  <c r="J1173" i="40"/>
  <c r="J1165" i="40"/>
  <c r="J1159" i="40"/>
  <c r="J1259" i="40"/>
  <c r="J1333" i="40"/>
  <c r="J1305" i="40"/>
  <c r="J1232" i="40"/>
  <c r="J1326" i="40"/>
  <c r="J1130" i="40"/>
  <c r="J1205" i="40"/>
  <c r="J1390" i="40"/>
  <c r="K1396" i="40"/>
  <c r="J1371" i="40"/>
  <c r="J1221" i="40"/>
  <c r="J1290" i="40"/>
  <c r="J1359" i="40"/>
  <c r="J1167" i="40"/>
  <c r="J1119" i="40"/>
  <c r="J1149" i="40"/>
  <c r="J1145" i="40"/>
  <c r="J1075" i="40"/>
  <c r="K1348" i="40"/>
  <c r="J1120" i="40"/>
  <c r="J1330" i="40"/>
  <c r="J1254" i="40"/>
  <c r="J1287" i="40"/>
  <c r="J1273" i="40"/>
  <c r="J1332" i="40"/>
  <c r="J1306" i="40"/>
  <c r="J1113" i="40"/>
  <c r="K1137" i="40"/>
  <c r="J1107" i="40"/>
  <c r="J1084" i="40"/>
  <c r="J1219" i="40"/>
  <c r="J1209" i="40"/>
  <c r="J1126" i="40"/>
  <c r="J1325" i="40"/>
  <c r="J1072" i="40"/>
  <c r="J1249" i="40"/>
  <c r="K1079" i="40"/>
  <c r="J1328" i="40"/>
  <c r="J1307" i="40"/>
  <c r="J1293" i="40"/>
  <c r="J1308" i="40"/>
  <c r="J1152" i="40"/>
  <c r="J1104" i="40"/>
  <c r="J1373" i="40"/>
  <c r="J1353" i="40"/>
  <c r="K1243" i="40"/>
  <c r="J1347" i="40"/>
  <c r="J1404" i="40"/>
  <c r="J1379" i="40"/>
  <c r="J1156" i="40"/>
  <c r="J1355" i="40"/>
  <c r="J1220" i="40"/>
  <c r="J1386" i="40"/>
  <c r="J1163" i="40"/>
  <c r="J1313" i="40"/>
  <c r="K1157" i="40"/>
  <c r="J1397" i="40"/>
  <c r="J1339" i="40"/>
  <c r="J1265" i="40"/>
  <c r="J1266" i="40"/>
  <c r="J1296" i="40"/>
  <c r="J1383" i="40"/>
  <c r="J1286" i="40"/>
  <c r="J1382" i="40"/>
  <c r="J1124" i="40"/>
  <c r="J1138" i="40"/>
  <c r="J1327" i="40"/>
  <c r="J1164" i="40"/>
  <c r="J1300" i="40"/>
  <c r="J1297" i="40"/>
  <c r="J1216" i="40"/>
  <c r="J1103" i="40"/>
  <c r="J1311" i="40"/>
  <c r="J1356" i="40"/>
  <c r="J1398" i="40"/>
  <c r="J1118" i="40"/>
  <c r="J1275" i="40"/>
  <c r="J1352" i="40"/>
  <c r="J1117" i="40"/>
  <c r="J1335" i="40"/>
  <c r="J1148" i="40"/>
  <c r="J1162" i="40"/>
  <c r="J1315" i="40"/>
  <c r="J1277" i="40"/>
  <c r="J1255" i="40"/>
  <c r="J1095" i="40"/>
  <c r="J1358" i="40"/>
  <c r="J1377" i="40"/>
  <c r="J1372" i="40"/>
  <c r="J1078" i="40"/>
  <c r="J1257" i="40"/>
  <c r="J1340" i="40"/>
  <c r="J1334" i="40"/>
  <c r="J1230" i="40"/>
  <c r="J1123" i="40"/>
  <c r="K1238" i="40"/>
  <c r="J1151" i="40"/>
  <c r="J1160" i="40"/>
  <c r="J1089" i="40"/>
  <c r="J1128" i="40"/>
  <c r="M588" i="40"/>
  <c r="M590" i="40"/>
  <c r="M663" i="40"/>
  <c r="M450" i="43"/>
  <c r="M453" i="40" s="1"/>
  <c r="M446" i="43"/>
  <c r="M449" i="40" s="1"/>
  <c r="N681" i="43"/>
  <c r="N684" i="40" s="1"/>
  <c r="M429" i="43"/>
  <c r="M432" i="40" s="1"/>
  <c r="M437" i="43"/>
  <c r="M440" i="40" s="1"/>
  <c r="M386" i="43" l="1"/>
  <c r="M389" i="40" s="1"/>
  <c r="K1083" i="40"/>
  <c r="L1083" i="40" s="1"/>
  <c r="N426" i="43"/>
  <c r="N429" i="40" s="1"/>
  <c r="N376" i="43"/>
  <c r="N379" i="40" s="1"/>
  <c r="N410" i="43"/>
  <c r="N413" i="40" s="1"/>
  <c r="N364" i="43"/>
  <c r="N367" i="40" s="1"/>
  <c r="K1116" i="40"/>
  <c r="L766" i="40"/>
  <c r="L367" i="40"/>
  <c r="L719" i="40" s="1"/>
  <c r="L1069" i="40" s="1"/>
  <c r="N389" i="43"/>
  <c r="N392" i="40" s="1"/>
  <c r="M781" i="40"/>
  <c r="M765" i="40"/>
  <c r="M411" i="43"/>
  <c r="M414" i="40" s="1"/>
  <c r="M804" i="40"/>
  <c r="M369" i="43"/>
  <c r="N369" i="43" s="1"/>
  <c r="M374" i="43"/>
  <c r="N374" i="43" s="1"/>
  <c r="N377" i="40" s="1"/>
  <c r="L753" i="40"/>
  <c r="M504" i="43"/>
  <c r="M507" i="40" s="1"/>
  <c r="L392" i="40"/>
  <c r="L744" i="40" s="1"/>
  <c r="M744" i="40" s="1"/>
  <c r="N384" i="43"/>
  <c r="O384" i="43" s="1"/>
  <c r="N367" i="43"/>
  <c r="O367" i="43" s="1"/>
  <c r="O370" i="40" s="1"/>
  <c r="M790" i="40"/>
  <c r="M398" i="43"/>
  <c r="N398" i="43" s="1"/>
  <c r="N401" i="40" s="1"/>
  <c r="N434" i="43"/>
  <c r="N437" i="40" s="1"/>
  <c r="N465" i="43"/>
  <c r="O465" i="43" s="1"/>
  <c r="O468" i="40" s="1"/>
  <c r="N447" i="43"/>
  <c r="N450" i="40" s="1"/>
  <c r="L874" i="40"/>
  <c r="M519" i="43"/>
  <c r="N519" i="43" s="1"/>
  <c r="L418" i="40"/>
  <c r="L770" i="40" s="1"/>
  <c r="M770" i="40" s="1"/>
  <c r="L763" i="40"/>
  <c r="L384" i="40"/>
  <c r="K1096" i="40"/>
  <c r="N379" i="43"/>
  <c r="N382" i="40" s="1"/>
  <c r="N378" i="43"/>
  <c r="N381" i="40" s="1"/>
  <c r="M820" i="40"/>
  <c r="K1099" i="40"/>
  <c r="N451" i="43"/>
  <c r="N454" i="40" s="1"/>
  <c r="M789" i="40"/>
  <c r="N435" i="43"/>
  <c r="N438" i="40" s="1"/>
  <c r="K1097" i="40"/>
  <c r="L505" i="40"/>
  <c r="L857" i="40" s="1"/>
  <c r="K1074" i="40"/>
  <c r="M371" i="43"/>
  <c r="N371" i="43" s="1"/>
  <c r="M470" i="43"/>
  <c r="M473" i="40" s="1"/>
  <c r="N449" i="43"/>
  <c r="O449" i="43" s="1"/>
  <c r="O452" i="40" s="1"/>
  <c r="N436" i="43"/>
  <c r="N439" i="40" s="1"/>
  <c r="L751" i="40"/>
  <c r="M791" i="40"/>
  <c r="M408" i="43"/>
  <c r="M411" i="40" s="1"/>
  <c r="N419" i="43"/>
  <c r="N422" i="40" s="1"/>
  <c r="N460" i="43"/>
  <c r="N463" i="40" s="1"/>
  <c r="L757" i="40"/>
  <c r="M815" i="40"/>
  <c r="L527" i="40"/>
  <c r="L879" i="40" s="1"/>
  <c r="M879" i="40" s="1"/>
  <c r="J1227" i="40"/>
  <c r="N417" i="43"/>
  <c r="N420" i="40" s="1"/>
  <c r="L528" i="40"/>
  <c r="L880" i="40" s="1"/>
  <c r="M880" i="40" s="1"/>
  <c r="L423" i="40"/>
  <c r="L775" i="40" s="1"/>
  <c r="M775" i="40" s="1"/>
  <c r="L752" i="40"/>
  <c r="K1088" i="40"/>
  <c r="M509" i="43"/>
  <c r="N509" i="43" s="1"/>
  <c r="L771" i="40"/>
  <c r="K1121" i="40"/>
  <c r="K1229" i="40"/>
  <c r="K1082" i="40"/>
  <c r="J1100" i="40"/>
  <c r="K1109" i="40"/>
  <c r="M774" i="40"/>
  <c r="K1111" i="40"/>
  <c r="K1236" i="40"/>
  <c r="L756" i="40"/>
  <c r="L885" i="40"/>
  <c r="M885" i="40" s="1"/>
  <c r="M406" i="43"/>
  <c r="M409" i="40" s="1"/>
  <c r="M393" i="43"/>
  <c r="N393" i="43" s="1"/>
  <c r="O393" i="43" s="1"/>
  <c r="O396" i="40" s="1"/>
  <c r="N387" i="43"/>
  <c r="O387" i="43" s="1"/>
  <c r="O390" i="40" s="1"/>
  <c r="M390" i="40"/>
  <c r="M742" i="40" s="1"/>
  <c r="N365" i="43"/>
  <c r="N368" i="40" s="1"/>
  <c r="N373" i="43"/>
  <c r="N376" i="40" s="1"/>
  <c r="M397" i="43"/>
  <c r="M400" i="40" s="1"/>
  <c r="L754" i="40"/>
  <c r="M802" i="40"/>
  <c r="K1087" i="40"/>
  <c r="L1087" i="40" s="1"/>
  <c r="K876" i="40"/>
  <c r="L725" i="40"/>
  <c r="K1222" i="40"/>
  <c r="M798" i="40"/>
  <c r="N443" i="43"/>
  <c r="N446" i="40" s="1"/>
  <c r="N383" i="43"/>
  <c r="N386" i="40" s="1"/>
  <c r="N420" i="43"/>
  <c r="O420" i="43" s="1"/>
  <c r="O423" i="40" s="1"/>
  <c r="M413" i="43"/>
  <c r="M416" i="40" s="1"/>
  <c r="L768" i="40"/>
  <c r="N358" i="43"/>
  <c r="O358" i="43" s="1"/>
  <c r="P358" i="43" s="1"/>
  <c r="P361" i="40" s="1"/>
  <c r="L887" i="40"/>
  <c r="M500" i="43"/>
  <c r="M503" i="40" s="1"/>
  <c r="L391" i="40"/>
  <c r="L743" i="40" s="1"/>
  <c r="M388" i="43"/>
  <c r="L1077" i="40"/>
  <c r="K735" i="40"/>
  <c r="N524" i="43"/>
  <c r="O524" i="43" s="1"/>
  <c r="N462" i="43"/>
  <c r="N465" i="40" s="1"/>
  <c r="L720" i="40"/>
  <c r="M720" i="40" s="1"/>
  <c r="M728" i="40"/>
  <c r="J1225" i="40"/>
  <c r="N403" i="43"/>
  <c r="N406" i="40" s="1"/>
  <c r="L749" i="40"/>
  <c r="M399" i="43"/>
  <c r="M373" i="40"/>
  <c r="M412" i="40"/>
  <c r="M532" i="43"/>
  <c r="M535" i="40" s="1"/>
  <c r="N409" i="43"/>
  <c r="M384" i="40"/>
  <c r="L760" i="40"/>
  <c r="N382" i="43"/>
  <c r="N385" i="40" s="1"/>
  <c r="N372" i="43"/>
  <c r="N375" i="40" s="1"/>
  <c r="M378" i="40"/>
  <c r="N375" i="43"/>
  <c r="N378" i="40" s="1"/>
  <c r="O381" i="43"/>
  <c r="O384" i="40" s="1"/>
  <c r="M399" i="40"/>
  <c r="L395" i="40"/>
  <c r="L747" i="40" s="1"/>
  <c r="M392" i="43"/>
  <c r="N392" i="43" s="1"/>
  <c r="N395" i="40" s="1"/>
  <c r="N396" i="43"/>
  <c r="L748" i="40"/>
  <c r="M362" i="40"/>
  <c r="K868" i="40"/>
  <c r="M817" i="40"/>
  <c r="N370" i="43"/>
  <c r="N373" i="40" s="1"/>
  <c r="M401" i="43"/>
  <c r="M404" i="40" s="1"/>
  <c r="N510" i="43"/>
  <c r="N513" i="40" s="1"/>
  <c r="M513" i="40"/>
  <c r="M403" i="40"/>
  <c r="L380" i="40"/>
  <c r="L732" i="40" s="1"/>
  <c r="M732" i="40" s="1"/>
  <c r="N377" i="43"/>
  <c r="N380" i="40" s="1"/>
  <c r="M380" i="43"/>
  <c r="M383" i="40" s="1"/>
  <c r="M528" i="43"/>
  <c r="M531" i="40" s="1"/>
  <c r="L531" i="40"/>
  <c r="L883" i="40" s="1"/>
  <c r="M419" i="40"/>
  <c r="N416" i="43"/>
  <c r="M453" i="43"/>
  <c r="M456" i="40" s="1"/>
  <c r="L456" i="40"/>
  <c r="M734" i="40"/>
  <c r="N452" i="43"/>
  <c r="N455" i="40" s="1"/>
  <c r="M455" i="40"/>
  <c r="M807" i="40" s="1"/>
  <c r="M514" i="43"/>
  <c r="L517" i="40"/>
  <c r="L869" i="40" s="1"/>
  <c r="L407" i="40"/>
  <c r="L759" i="40" s="1"/>
  <c r="M404" i="43"/>
  <c r="M407" i="40" s="1"/>
  <c r="M518" i="43"/>
  <c r="L521" i="40"/>
  <c r="L873" i="40" s="1"/>
  <c r="N512" i="43"/>
  <c r="M515" i="40"/>
  <c r="M394" i="43"/>
  <c r="N394" i="43" s="1"/>
  <c r="N397" i="40" s="1"/>
  <c r="M522" i="43"/>
  <c r="M520" i="43"/>
  <c r="M523" i="40" s="1"/>
  <c r="L523" i="40"/>
  <c r="M371" i="40"/>
  <c r="N368" i="43"/>
  <c r="L513" i="40"/>
  <c r="L865" i="40" s="1"/>
  <c r="L388" i="40"/>
  <c r="L740" i="40" s="1"/>
  <c r="M385" i="43"/>
  <c r="M388" i="40" s="1"/>
  <c r="N513" i="43"/>
  <c r="O513" i="43" s="1"/>
  <c r="O516" i="40" s="1"/>
  <c r="M516" i="40"/>
  <c r="O530" i="43"/>
  <c r="N533" i="40"/>
  <c r="M511" i="43"/>
  <c r="M421" i="43"/>
  <c r="L424" i="40"/>
  <c r="L776" i="40" s="1"/>
  <c r="L410" i="40"/>
  <c r="L762" i="40" s="1"/>
  <c r="M762" i="40" s="1"/>
  <c r="N407" i="43"/>
  <c r="N410" i="40" s="1"/>
  <c r="N525" i="43"/>
  <c r="L516" i="40"/>
  <c r="O412" i="43"/>
  <c r="N415" i="40"/>
  <c r="M531" i="43"/>
  <c r="L534" i="40"/>
  <c r="L886" i="40" s="1"/>
  <c r="N400" i="43"/>
  <c r="L403" i="40"/>
  <c r="O395" i="43"/>
  <c r="M516" i="43"/>
  <c r="L519" i="40"/>
  <c r="L871" i="40" s="1"/>
  <c r="L393" i="40"/>
  <c r="L745" i="40" s="1"/>
  <c r="M421" i="40"/>
  <c r="M773" i="40" s="1"/>
  <c r="N418" i="43"/>
  <c r="N362" i="40"/>
  <c r="O359" i="43"/>
  <c r="N391" i="43"/>
  <c r="M394" i="40"/>
  <c r="N444" i="43"/>
  <c r="M408" i="40"/>
  <c r="N405" i="43"/>
  <c r="N408" i="40" s="1"/>
  <c r="L369" i="40"/>
  <c r="N366" i="43"/>
  <c r="M505" i="40"/>
  <c r="N502" i="43"/>
  <c r="M523" i="43"/>
  <c r="L526" i="40"/>
  <c r="L878" i="40" s="1"/>
  <c r="M521" i="43"/>
  <c r="N521" i="43" s="1"/>
  <c r="L524" i="40"/>
  <c r="M468" i="43"/>
  <c r="L514" i="40"/>
  <c r="L866" i="40" s="1"/>
  <c r="N458" i="43"/>
  <c r="N461" i="40" s="1"/>
  <c r="M461" i="40"/>
  <c r="N415" i="43"/>
  <c r="M526" i="43"/>
  <c r="L529" i="40"/>
  <c r="L881" i="40" s="1"/>
  <c r="M405" i="40"/>
  <c r="N402" i="43"/>
  <c r="O414" i="43"/>
  <c r="O417" i="40" s="1"/>
  <c r="M417" i="40"/>
  <c r="M517" i="43"/>
  <c r="M390" i="43"/>
  <c r="M1010" i="40"/>
  <c r="N1010" i="40" s="1"/>
  <c r="N543" i="43"/>
  <c r="N546" i="40" s="1"/>
  <c r="L1248" i="40"/>
  <c r="M898" i="40"/>
  <c r="L980" i="40"/>
  <c r="M980" i="40" s="1"/>
  <c r="K1399" i="40"/>
  <c r="L931" i="40"/>
  <c r="L1281" i="40" s="1"/>
  <c r="L856" i="40"/>
  <c r="M907" i="40"/>
  <c r="N907" i="40" s="1"/>
  <c r="T659" i="43"/>
  <c r="N607" i="40"/>
  <c r="N959" i="40" s="1"/>
  <c r="K1228" i="40"/>
  <c r="L630" i="40"/>
  <c r="L982" i="40" s="1"/>
  <c r="M982" i="40" s="1"/>
  <c r="R583" i="43"/>
  <c r="S583" i="43" s="1"/>
  <c r="T583" i="43" s="1"/>
  <c r="N627" i="43"/>
  <c r="O627" i="43" s="1"/>
  <c r="P627" i="43" s="1"/>
  <c r="Q627" i="43" s="1"/>
  <c r="R627" i="43" s="1"/>
  <c r="S627" i="43" s="1"/>
  <c r="T627" i="43" s="1"/>
  <c r="Q560" i="43"/>
  <c r="R560" i="43" s="1"/>
  <c r="S560" i="43" s="1"/>
  <c r="M515" i="43"/>
  <c r="P604" i="43"/>
  <c r="Q604" i="43" s="1"/>
  <c r="R604" i="43" s="1"/>
  <c r="S604" i="43" s="1"/>
  <c r="T604" i="43" s="1"/>
  <c r="K1280" i="40"/>
  <c r="S686" i="43"/>
  <c r="T686" i="43" s="1"/>
  <c r="K1369" i="40"/>
  <c r="K1400" i="40"/>
  <c r="P615" i="43"/>
  <c r="Q615" i="43" s="1"/>
  <c r="K1288" i="40"/>
  <c r="L930" i="40"/>
  <c r="S556" i="43"/>
  <c r="T556" i="43" s="1"/>
  <c r="K1316" i="40"/>
  <c r="M501" i="43"/>
  <c r="M504" i="40" s="1"/>
  <c r="N594" i="43"/>
  <c r="O594" i="43" s="1"/>
  <c r="P594" i="43" s="1"/>
  <c r="Q594" i="43" s="1"/>
  <c r="R594" i="43" s="1"/>
  <c r="S594" i="43" s="1"/>
  <c r="T594" i="43" s="1"/>
  <c r="L637" i="40"/>
  <c r="L989" i="40" s="1"/>
  <c r="L825" i="40"/>
  <c r="L1175" i="40" s="1"/>
  <c r="K1246" i="40"/>
  <c r="L1246" i="40" s="1"/>
  <c r="L1033" i="40"/>
  <c r="M648" i="43"/>
  <c r="N648" i="43" s="1"/>
  <c r="O648" i="43" s="1"/>
  <c r="K1285" i="40"/>
  <c r="L1285" i="40" s="1"/>
  <c r="K1279" i="40"/>
  <c r="L987" i="40"/>
  <c r="M503" i="43"/>
  <c r="M506" i="40" s="1"/>
  <c r="K1362" i="40"/>
  <c r="T698" i="43"/>
  <c r="L1003" i="40"/>
  <c r="L686" i="40"/>
  <c r="L1038" i="40" s="1"/>
  <c r="K1349" i="40"/>
  <c r="M675" i="40"/>
  <c r="M1027" i="40" s="1"/>
  <c r="R553" i="43"/>
  <c r="S553" i="43" s="1"/>
  <c r="L905" i="40"/>
  <c r="S585" i="43"/>
  <c r="T585" i="43" s="1"/>
  <c r="L899" i="40"/>
  <c r="M632" i="43"/>
  <c r="M635" i="40" s="1"/>
  <c r="S663" i="43"/>
  <c r="T663" i="43" s="1"/>
  <c r="L823" i="40"/>
  <c r="S592" i="43"/>
  <c r="T592" i="43" s="1"/>
  <c r="T601" i="43"/>
  <c r="P651" i="43"/>
  <c r="Q651" i="43" s="1"/>
  <c r="M583" i="40"/>
  <c r="M935" i="40" s="1"/>
  <c r="K1401" i="40"/>
  <c r="L1401" i="40" s="1"/>
  <c r="M1018" i="40"/>
  <c r="N1018" i="40" s="1"/>
  <c r="L667" i="40"/>
  <c r="L1019" i="40" s="1"/>
  <c r="Q616" i="43"/>
  <c r="R616" i="43" s="1"/>
  <c r="S616" i="43" s="1"/>
  <c r="T616" i="43" s="1"/>
  <c r="P580" i="43"/>
  <c r="S660" i="43"/>
  <c r="T660" i="43" s="1"/>
  <c r="K1268" i="40"/>
  <c r="R618" i="43"/>
  <c r="S618" i="43" s="1"/>
  <c r="T618" i="43" s="1"/>
  <c r="M647" i="40"/>
  <c r="L561" i="40"/>
  <c r="L913" i="40" s="1"/>
  <c r="M615" i="40"/>
  <c r="M967" i="40" s="1"/>
  <c r="O612" i="43"/>
  <c r="P612" i="43" s="1"/>
  <c r="M581" i="43"/>
  <c r="N581" i="43" s="1"/>
  <c r="N584" i="40" s="1"/>
  <c r="L1042" i="40"/>
  <c r="Q570" i="43"/>
  <c r="R570" i="43" s="1"/>
  <c r="S570" i="43" s="1"/>
  <c r="R644" i="43"/>
  <c r="S644" i="43" s="1"/>
  <c r="T644" i="43" s="1"/>
  <c r="O667" i="43"/>
  <c r="L936" i="40"/>
  <c r="P690" i="43"/>
  <c r="Q690" i="43" s="1"/>
  <c r="O623" i="43"/>
  <c r="P623" i="43" s="1"/>
  <c r="Q623" i="43" s="1"/>
  <c r="S607" i="43"/>
  <c r="T607" i="43" s="1"/>
  <c r="Q665" i="43"/>
  <c r="R665" i="43" s="1"/>
  <c r="L909" i="40"/>
  <c r="N554" i="43"/>
  <c r="R602" i="43"/>
  <c r="S602" i="43" s="1"/>
  <c r="T602" i="43" s="1"/>
  <c r="M544" i="43"/>
  <c r="N544" i="43" s="1"/>
  <c r="N547" i="40" s="1"/>
  <c r="N602" i="40"/>
  <c r="L957" i="40"/>
  <c r="M957" i="40" s="1"/>
  <c r="S656" i="43"/>
  <c r="T656" i="43" s="1"/>
  <c r="M552" i="40"/>
  <c r="M904" i="40" s="1"/>
  <c r="K1263" i="40"/>
  <c r="S679" i="43"/>
  <c r="T679" i="43" s="1"/>
  <c r="P608" i="43"/>
  <c r="Q608" i="43" s="1"/>
  <c r="R608" i="43" s="1"/>
  <c r="Q550" i="43"/>
  <c r="R550" i="43" s="1"/>
  <c r="S550" i="43" s="1"/>
  <c r="T550" i="43" s="1"/>
  <c r="Q688" i="43"/>
  <c r="R688" i="43" s="1"/>
  <c r="S688" i="43" s="1"/>
  <c r="N643" i="43"/>
  <c r="M646" i="40"/>
  <c r="M998" i="40" s="1"/>
  <c r="M591" i="43"/>
  <c r="N591" i="43" s="1"/>
  <c r="L594" i="40"/>
  <c r="L946" i="40" s="1"/>
  <c r="O675" i="43"/>
  <c r="P675" i="43" s="1"/>
  <c r="Q675" i="43" s="1"/>
  <c r="J1278" i="40"/>
  <c r="O609" i="43"/>
  <c r="P609" i="43" s="1"/>
  <c r="Q609" i="43" s="1"/>
  <c r="R609" i="43" s="1"/>
  <c r="S609" i="43" s="1"/>
  <c r="T609" i="43" s="1"/>
  <c r="N693" i="43"/>
  <c r="O693" i="43" s="1"/>
  <c r="R647" i="43"/>
  <c r="S647" i="43" s="1"/>
  <c r="T647" i="43" s="1"/>
  <c r="Q646" i="43"/>
  <c r="R646" i="43" s="1"/>
  <c r="S646" i="43" s="1"/>
  <c r="P674" i="43"/>
  <c r="Q674" i="43" s="1"/>
  <c r="R674" i="43" s="1"/>
  <c r="S674" i="43" s="1"/>
  <c r="P571" i="43"/>
  <c r="Q571" i="43" s="1"/>
  <c r="R571" i="43" s="1"/>
  <c r="N683" i="43"/>
  <c r="M686" i="40"/>
  <c r="O549" i="43"/>
  <c r="P549" i="43" s="1"/>
  <c r="L1030" i="40"/>
  <c r="L611" i="40"/>
  <c r="L963" i="40" s="1"/>
  <c r="O561" i="43"/>
  <c r="P561" i="43" s="1"/>
  <c r="Q561" i="43" s="1"/>
  <c r="R561" i="43" s="1"/>
  <c r="L636" i="40"/>
  <c r="L988" i="40" s="1"/>
  <c r="M988" i="40" s="1"/>
  <c r="P669" i="43"/>
  <c r="Q669" i="43" s="1"/>
  <c r="R669" i="43" s="1"/>
  <c r="S669" i="43" s="1"/>
  <c r="T669" i="43" s="1"/>
  <c r="M695" i="43"/>
  <c r="M698" i="40" s="1"/>
  <c r="L698" i="40"/>
  <c r="L1050" i="40" s="1"/>
  <c r="Q582" i="43"/>
  <c r="T567" i="43"/>
  <c r="P576" i="43"/>
  <c r="Q576" i="43" s="1"/>
  <c r="R576" i="43" s="1"/>
  <c r="S576" i="43" s="1"/>
  <c r="T576" i="43" s="1"/>
  <c r="L695" i="40"/>
  <c r="L1047" i="40" s="1"/>
  <c r="N634" i="43"/>
  <c r="M637" i="40"/>
  <c r="Q584" i="43"/>
  <c r="R584" i="43" s="1"/>
  <c r="S584" i="43" s="1"/>
  <c r="T584" i="43" s="1"/>
  <c r="R603" i="43"/>
  <c r="S603" i="43" s="1"/>
  <c r="T603" i="43" s="1"/>
  <c r="M667" i="40"/>
  <c r="M645" i="43"/>
  <c r="N645" i="43" s="1"/>
  <c r="O645" i="43" s="1"/>
  <c r="P645" i="43" s="1"/>
  <c r="Q645" i="43" s="1"/>
  <c r="R645" i="43" s="1"/>
  <c r="M588" i="43"/>
  <c r="L591" i="40"/>
  <c r="L943" i="40" s="1"/>
  <c r="M687" i="43"/>
  <c r="L566" i="40"/>
  <c r="L918" i="40" s="1"/>
  <c r="M563" i="43"/>
  <c r="P552" i="43"/>
  <c r="Q552" i="43" s="1"/>
  <c r="R552" i="43" s="1"/>
  <c r="S552" i="43" s="1"/>
  <c r="T552" i="43" s="1"/>
  <c r="M631" i="43"/>
  <c r="L634" i="40"/>
  <c r="L986" i="40" s="1"/>
  <c r="M574" i="43"/>
  <c r="L577" i="40"/>
  <c r="L929" i="40" s="1"/>
  <c r="N539" i="43"/>
  <c r="N542" i="40" s="1"/>
  <c r="M692" i="43"/>
  <c r="M649" i="43"/>
  <c r="L652" i="40"/>
  <c r="L1004" i="40" s="1"/>
  <c r="L671" i="40"/>
  <c r="L1023" i="40" s="1"/>
  <c r="K1317" i="40"/>
  <c r="L1317" i="40" s="1"/>
  <c r="M611" i="43"/>
  <c r="L614" i="40"/>
  <c r="L966" i="40" s="1"/>
  <c r="M527" i="43"/>
  <c r="M530" i="40" s="1"/>
  <c r="L882" i="40"/>
  <c r="N633" i="43"/>
  <c r="O633" i="43" s="1"/>
  <c r="O558" i="43"/>
  <c r="P558" i="43" s="1"/>
  <c r="Q558" i="43" s="1"/>
  <c r="R558" i="43" s="1"/>
  <c r="S558" i="43" s="1"/>
  <c r="T558" i="43" s="1"/>
  <c r="Q620" i="43"/>
  <c r="R620" i="43" s="1"/>
  <c r="O664" i="43"/>
  <c r="P664" i="43" s="1"/>
  <c r="Q664" i="43" s="1"/>
  <c r="M568" i="43"/>
  <c r="L571" i="40"/>
  <c r="L923" i="40" s="1"/>
  <c r="N573" i="43"/>
  <c r="O573" i="43" s="1"/>
  <c r="M677" i="43"/>
  <c r="L680" i="40"/>
  <c r="L1032" i="40" s="1"/>
  <c r="L1000" i="40"/>
  <c r="M684" i="43"/>
  <c r="N684" i="43" s="1"/>
  <c r="O684" i="43" s="1"/>
  <c r="P684" i="43" s="1"/>
  <c r="L687" i="40"/>
  <c r="L1039" i="40" s="1"/>
  <c r="O650" i="43"/>
  <c r="P650" i="43" s="1"/>
  <c r="Q650" i="43" s="1"/>
  <c r="R650" i="43" s="1"/>
  <c r="S650" i="43" s="1"/>
  <c r="T650" i="43" s="1"/>
  <c r="S696" i="43"/>
  <c r="T696" i="43" s="1"/>
  <c r="L653" i="40"/>
  <c r="L1005" i="40" s="1"/>
  <c r="M529" i="43"/>
  <c r="M668" i="43"/>
  <c r="Q672" i="43"/>
  <c r="L602" i="40"/>
  <c r="L954" i="40" s="1"/>
  <c r="P599" i="43"/>
  <c r="Q599" i="43" s="1"/>
  <c r="R599" i="43" s="1"/>
  <c r="S599" i="43" s="1"/>
  <c r="T599" i="43" s="1"/>
  <c r="K1215" i="40"/>
  <c r="K1213" i="40"/>
  <c r="J1208" i="40"/>
  <c r="K1208" i="40" s="1"/>
  <c r="L855" i="40"/>
  <c r="M579" i="40"/>
  <c r="K1024" i="40"/>
  <c r="L1024" i="40" s="1"/>
  <c r="K1284" i="40"/>
  <c r="L934" i="40"/>
  <c r="J1122" i="40"/>
  <c r="K1122" i="40" s="1"/>
  <c r="K969" i="40"/>
  <c r="K1319" i="40" s="1"/>
  <c r="K1034" i="40"/>
  <c r="K1384" i="40" s="1"/>
  <c r="L1048" i="40"/>
  <c r="K811" i="40"/>
  <c r="K1161" i="40" s="1"/>
  <c r="L990" i="40"/>
  <c r="L922" i="40"/>
  <c r="M570" i="40"/>
  <c r="J1303" i="40"/>
  <c r="K1303" i="40" s="1"/>
  <c r="L1012" i="40"/>
  <c r="K1272" i="40"/>
  <c r="L1056" i="40"/>
  <c r="L1406" i="40" s="1"/>
  <c r="K721" i="40"/>
  <c r="K1071" i="40" s="1"/>
  <c r="L1052" i="40"/>
  <c r="M1052" i="40" s="1"/>
  <c r="K1274" i="40"/>
  <c r="L1274" i="40" s="1"/>
  <c r="K1090" i="40"/>
  <c r="J1226" i="40"/>
  <c r="L779" i="40"/>
  <c r="M779" i="40" s="1"/>
  <c r="L1044" i="40"/>
  <c r="L1394" i="40" s="1"/>
  <c r="L746" i="40"/>
  <c r="J1218" i="40"/>
  <c r="L738" i="40"/>
  <c r="K1106" i="40"/>
  <c r="K962" i="40"/>
  <c r="K1312" i="40" s="1"/>
  <c r="L920" i="40"/>
  <c r="L1270" i="40" s="1"/>
  <c r="K723" i="40"/>
  <c r="K1073" i="40" s="1"/>
  <c r="L1011" i="40"/>
  <c r="L1022" i="40"/>
  <c r="L999" i="40"/>
  <c r="K1235" i="40"/>
  <c r="L726" i="40"/>
  <c r="L796" i="40"/>
  <c r="M796" i="40" s="1"/>
  <c r="L937" i="40"/>
  <c r="M937" i="40" s="1"/>
  <c r="K877" i="40"/>
  <c r="M727" i="40"/>
  <c r="L872" i="40"/>
  <c r="L902" i="40"/>
  <c r="M902" i="40" s="1"/>
  <c r="L800" i="40"/>
  <c r="J1158" i="40"/>
  <c r="K1158" i="40" s="1"/>
  <c r="L761" i="40"/>
  <c r="K900" i="40"/>
  <c r="L900" i="40" s="1"/>
  <c r="L870" i="40"/>
  <c r="L812" i="40"/>
  <c r="K1101" i="40"/>
  <c r="K964" i="40"/>
  <c r="K1314" i="40" s="1"/>
  <c r="K970" i="40"/>
  <c r="K1320" i="40" s="1"/>
  <c r="L1021" i="40"/>
  <c r="M1021" i="40" s="1"/>
  <c r="N1021" i="40" s="1"/>
  <c r="L799" i="40"/>
  <c r="M799" i="40" s="1"/>
  <c r="K928" i="40"/>
  <c r="L928" i="40" s="1"/>
  <c r="L724" i="40"/>
  <c r="L867" i="40"/>
  <c r="L741" i="40"/>
  <c r="J1085" i="40"/>
  <c r="L973" i="40"/>
  <c r="K736" i="40"/>
  <c r="K1086" i="40" s="1"/>
  <c r="K906" i="40"/>
  <c r="L906" i="40" s="1"/>
  <c r="M906" i="40" s="1"/>
  <c r="J1251" i="40"/>
  <c r="K1251" i="40" s="1"/>
  <c r="L938" i="40"/>
  <c r="K764" i="40"/>
  <c r="K1114" i="40" s="1"/>
  <c r="J1234" i="40"/>
  <c r="M912" i="40"/>
  <c r="N912" i="40" s="1"/>
  <c r="L769" i="40"/>
  <c r="K755" i="40"/>
  <c r="K1105" i="40" s="1"/>
  <c r="L1002" i="40"/>
  <c r="M1002" i="40" s="1"/>
  <c r="K1014" i="40"/>
  <c r="K1364" i="40" s="1"/>
  <c r="K910" i="40"/>
  <c r="K1260" i="40" s="1"/>
  <c r="K750" i="40"/>
  <c r="K875" i="40"/>
  <c r="L947" i="40"/>
  <c r="M947" i="40" s="1"/>
  <c r="L1049" i="40"/>
  <c r="M1049" i="40" s="1"/>
  <c r="L1028" i="40"/>
  <c r="L1378" i="40" s="1"/>
  <c r="L795" i="40"/>
  <c r="L731" i="40"/>
  <c r="L1081" i="40" s="1"/>
  <c r="L894" i="40"/>
  <c r="M894" i="40" s="1"/>
  <c r="L859" i="40"/>
  <c r="L864" i="40"/>
  <c r="L1214" i="40" s="1"/>
  <c r="M696" i="40"/>
  <c r="O573" i="40"/>
  <c r="N578" i="40"/>
  <c r="N925" i="40"/>
  <c r="M782" i="40"/>
  <c r="N427" i="43"/>
  <c r="N430" i="40" s="1"/>
  <c r="N694" i="40"/>
  <c r="M955" i="40"/>
  <c r="N603" i="40"/>
  <c r="M809" i="40"/>
  <c r="M896" i="40"/>
  <c r="N454" i="43"/>
  <c r="L739" i="40"/>
  <c r="K1245" i="40"/>
  <c r="M1051" i="40"/>
  <c r="M940" i="40"/>
  <c r="M908" i="40"/>
  <c r="O607" i="40"/>
  <c r="M788" i="40"/>
  <c r="M893" i="40"/>
  <c r="N674" i="40"/>
  <c r="N699" i="40"/>
  <c r="L665" i="40"/>
  <c r="L1017" i="40" s="1"/>
  <c r="M1017" i="40" s="1"/>
  <c r="M972" i="40"/>
  <c r="K1070" i="40"/>
  <c r="L1054" i="40"/>
  <c r="O574" i="40"/>
  <c r="N665" i="40"/>
  <c r="M926" i="40"/>
  <c r="O556" i="40"/>
  <c r="L968" i="40"/>
  <c r="L1318" i="40" s="1"/>
  <c r="M1053" i="40"/>
  <c r="N433" i="43"/>
  <c r="N436" i="40" s="1"/>
  <c r="M705" i="40"/>
  <c r="M1057" i="40" s="1"/>
  <c r="M616" i="40"/>
  <c r="L730" i="40"/>
  <c r="N620" i="40"/>
  <c r="N455" i="43"/>
  <c r="K1169" i="40"/>
  <c r="M961" i="40"/>
  <c r="M983" i="40"/>
  <c r="M914" i="40"/>
  <c r="M997" i="40"/>
  <c r="K1098" i="40"/>
  <c r="N888" i="40"/>
  <c r="M810" i="40"/>
  <c r="L819" i="40"/>
  <c r="M821" i="40"/>
  <c r="N431" i="43"/>
  <c r="N434" i="40" s="1"/>
  <c r="M786" i="40"/>
  <c r="L626" i="40"/>
  <c r="L978" i="40" s="1"/>
  <c r="N985" i="40"/>
  <c r="O985" i="40" s="1"/>
  <c r="M626" i="40"/>
  <c r="N626" i="40"/>
  <c r="N675" i="40"/>
  <c r="L956" i="40"/>
  <c r="K1110" i="40"/>
  <c r="L971" i="40"/>
  <c r="L1321" i="40" s="1"/>
  <c r="M992" i="40"/>
  <c r="N803" i="40"/>
  <c r="M1001" i="40"/>
  <c r="M1015" i="40"/>
  <c r="M942" i="40"/>
  <c r="M602" i="40"/>
  <c r="N544" i="40"/>
  <c r="O448" i="43"/>
  <c r="O451" i="40" s="1"/>
  <c r="N649" i="40"/>
  <c r="M692" i="40"/>
  <c r="L813" i="40"/>
  <c r="L1092" i="40"/>
  <c r="N657" i="40"/>
  <c r="O703" i="43"/>
  <c r="O706" i="40" s="1"/>
  <c r="M693" i="40"/>
  <c r="M1045" i="40" s="1"/>
  <c r="N1045" i="40" s="1"/>
  <c r="M915" i="40"/>
  <c r="M1009" i="40"/>
  <c r="N1058" i="40"/>
  <c r="M806" i="40"/>
  <c r="N466" i="43"/>
  <c r="N469" i="40" s="1"/>
  <c r="L958" i="40"/>
  <c r="L1136" i="40"/>
  <c r="M1031" i="40"/>
  <c r="N550" i="40"/>
  <c r="N1007" i="40"/>
  <c r="M464" i="43"/>
  <c r="M467" i="40" s="1"/>
  <c r="O655" i="40"/>
  <c r="N616" i="40"/>
  <c r="L895" i="40"/>
  <c r="N541" i="40"/>
  <c r="M664" i="40"/>
  <c r="M1016" i="40" s="1"/>
  <c r="M572" i="40"/>
  <c r="M924" i="40" s="1"/>
  <c r="L975" i="40"/>
  <c r="N583" i="40"/>
  <c r="M576" i="40"/>
  <c r="N459" i="43"/>
  <c r="N462" i="40" s="1"/>
  <c r="M1040" i="40"/>
  <c r="N463" i="43"/>
  <c r="O640" i="40"/>
  <c r="M722" i="40"/>
  <c r="N609" i="40"/>
  <c r="M1020" i="40"/>
  <c r="L1029" i="40"/>
  <c r="M685" i="40"/>
  <c r="M1037" i="40" s="1"/>
  <c r="N1037" i="40" s="1"/>
  <c r="O631" i="40"/>
  <c r="N562" i="40"/>
  <c r="M953" i="40"/>
  <c r="L1025" i="40"/>
  <c r="N554" i="40"/>
  <c r="N645" i="40"/>
  <c r="M911" i="40"/>
  <c r="M979" i="40"/>
  <c r="N679" i="40"/>
  <c r="M548" i="40"/>
  <c r="M702" i="40"/>
  <c r="N688" i="40"/>
  <c r="M456" i="43"/>
  <c r="M459" i="40" s="1"/>
  <c r="M644" i="40"/>
  <c r="M996" i="40" s="1"/>
  <c r="N585" i="40"/>
  <c r="N604" i="40"/>
  <c r="L965" i="40"/>
  <c r="M1046" i="40"/>
  <c r="M767" i="40"/>
  <c r="O664" i="40"/>
  <c r="L901" i="40"/>
  <c r="N668" i="40"/>
  <c r="P587" i="40"/>
  <c r="M653" i="40"/>
  <c r="N628" i="40"/>
  <c r="N647" i="40"/>
  <c r="N627" i="40"/>
  <c r="O939" i="40"/>
  <c r="N701" i="40"/>
  <c r="N563" i="40"/>
  <c r="O602" i="40"/>
  <c r="N552" i="40"/>
  <c r="M611" i="40"/>
  <c r="M733" i="40"/>
  <c r="M558" i="40"/>
  <c r="M568" i="40"/>
  <c r="N430" i="43"/>
  <c r="N433" i="40" s="1"/>
  <c r="K1331" i="40"/>
  <c r="M681" i="40"/>
  <c r="N681" i="40"/>
  <c r="N700" i="40"/>
  <c r="O658" i="40"/>
  <c r="N667" i="40"/>
  <c r="O632" i="40"/>
  <c r="O692" i="40"/>
  <c r="K1231" i="40"/>
  <c r="M737" i="40"/>
  <c r="L818" i="40"/>
  <c r="M818" i="40" s="1"/>
  <c r="L1006" i="40"/>
  <c r="M1006" i="40" s="1"/>
  <c r="M1026" i="40"/>
  <c r="L797" i="40"/>
  <c r="K1147" i="40"/>
  <c r="N450" i="43"/>
  <c r="N453" i="40" s="1"/>
  <c r="M805" i="40"/>
  <c r="N457" i="43"/>
  <c r="N460" i="40" s="1"/>
  <c r="L858" i="40"/>
  <c r="M792" i="40"/>
  <c r="N446" i="43"/>
  <c r="N449" i="40" s="1"/>
  <c r="M801" i="40"/>
  <c r="M778" i="40"/>
  <c r="N423" i="43"/>
  <c r="N426" i="40" s="1"/>
  <c r="N445" i="43"/>
  <c r="N448" i="40" s="1"/>
  <c r="N432" i="43"/>
  <c r="N435" i="40" s="1"/>
  <c r="M787" i="40"/>
  <c r="N425" i="43"/>
  <c r="N428" i="40" s="1"/>
  <c r="M780" i="40"/>
  <c r="L884" i="40"/>
  <c r="N429" i="43"/>
  <c r="N432" i="40" s="1"/>
  <c r="M784" i="40"/>
  <c r="K1108" i="40"/>
  <c r="N441" i="43"/>
  <c r="N444" i="40" s="1"/>
  <c r="N440" i="43"/>
  <c r="N443" i="40" s="1"/>
  <c r="M814" i="40"/>
  <c r="L772" i="40"/>
  <c r="M442" i="43"/>
  <c r="M445" i="40" s="1"/>
  <c r="M794" i="40"/>
  <c r="N439" i="43"/>
  <c r="N442" i="40" s="1"/>
  <c r="M785" i="40"/>
  <c r="N424" i="43"/>
  <c r="N427" i="40" s="1"/>
  <c r="L758" i="40"/>
  <c r="N670" i="40"/>
  <c r="L976" i="40"/>
  <c r="N621" i="40"/>
  <c r="M621" i="40"/>
  <c r="L610" i="40"/>
  <c r="O560" i="40"/>
  <c r="N697" i="40"/>
  <c r="M613" i="40"/>
  <c r="N613" i="40"/>
  <c r="N689" i="40"/>
  <c r="N1041" i="40" s="1"/>
  <c r="N673" i="40"/>
  <c r="M673" i="40"/>
  <c r="P616" i="40"/>
  <c r="N605" i="40"/>
  <c r="L662" i="40"/>
  <c r="M586" i="40"/>
  <c r="M619" i="40"/>
  <c r="P633" i="40"/>
  <c r="M617" i="40"/>
  <c r="L617" i="40"/>
  <c r="L618" i="40"/>
  <c r="M1013" i="40"/>
  <c r="L682" i="40"/>
  <c r="O693" i="40"/>
  <c r="M704" i="40"/>
  <c r="N701" i="43"/>
  <c r="M557" i="40"/>
  <c r="M638" i="40"/>
  <c r="M676" i="40"/>
  <c r="N1036" i="40"/>
  <c r="M678" i="40"/>
  <c r="N678" i="40"/>
  <c r="M677" i="40"/>
  <c r="M561" i="40"/>
  <c r="O606" i="40"/>
  <c r="M606" i="40"/>
  <c r="M608" i="40"/>
  <c r="M960" i="40" s="1"/>
  <c r="M949" i="40"/>
  <c r="N572" i="40"/>
  <c r="M984" i="40"/>
  <c r="N705" i="40"/>
  <c r="O702" i="43"/>
  <c r="N672" i="40"/>
  <c r="M672" i="40"/>
  <c r="N564" i="40"/>
  <c r="M564" i="40"/>
  <c r="M916" i="40" s="1"/>
  <c r="N624" i="40"/>
  <c r="M624" i="40"/>
  <c r="N691" i="40"/>
  <c r="N615" i="40"/>
  <c r="M549" i="40"/>
  <c r="P638" i="40"/>
  <c r="N638" i="40"/>
  <c r="M660" i="40"/>
  <c r="N598" i="40"/>
  <c r="M598" i="40"/>
  <c r="M950" i="40" s="1"/>
  <c r="M553" i="40"/>
  <c r="M670" i="40"/>
  <c r="O616" i="40"/>
  <c r="M625" i="40"/>
  <c r="M977" i="40" s="1"/>
  <c r="N654" i="40"/>
  <c r="M1043" i="40"/>
  <c r="M543" i="40"/>
  <c r="M656" i="40"/>
  <c r="M1008" i="40" s="1"/>
  <c r="M659" i="40"/>
  <c r="L981" i="40"/>
  <c r="M981" i="40" s="1"/>
  <c r="M551" i="40"/>
  <c r="M903" i="40" s="1"/>
  <c r="M575" i="40"/>
  <c r="M927" i="40" s="1"/>
  <c r="K1148" i="40"/>
  <c r="K1275" i="40"/>
  <c r="K1266" i="40"/>
  <c r="K1300" i="40"/>
  <c r="K1220" i="40"/>
  <c r="K1249" i="40"/>
  <c r="K1332" i="40"/>
  <c r="K1359" i="40"/>
  <c r="K1305" i="40"/>
  <c r="K1262" i="40"/>
  <c r="K1144" i="40"/>
  <c r="L1387" i="40"/>
  <c r="K1140" i="40"/>
  <c r="K1078" i="40"/>
  <c r="K1164" i="40"/>
  <c r="L1157" i="40"/>
  <c r="K1333" i="40"/>
  <c r="K1093" i="40"/>
  <c r="K1134" i="40"/>
  <c r="K1112" i="40"/>
  <c r="K1117" i="40"/>
  <c r="K1327" i="40"/>
  <c r="K1072" i="40"/>
  <c r="K1290" i="40"/>
  <c r="K1376" i="40"/>
  <c r="K1338" i="40"/>
  <c r="K1151" i="40"/>
  <c r="K1315" i="40"/>
  <c r="K1377" i="40"/>
  <c r="K1138" i="40"/>
  <c r="K1355" i="40"/>
  <c r="K1219" i="40"/>
  <c r="K1221" i="40"/>
  <c r="K1173" i="40"/>
  <c r="K1233" i="40"/>
  <c r="K1224" i="40"/>
  <c r="K1334" i="40"/>
  <c r="K1358" i="40"/>
  <c r="K1371" i="40"/>
  <c r="K1170" i="40"/>
  <c r="K1351" i="40"/>
  <c r="K1216" i="40"/>
  <c r="K1124" i="40"/>
  <c r="K1163" i="40"/>
  <c r="L1243" i="40"/>
  <c r="K1126" i="40"/>
  <c r="K1107" i="40"/>
  <c r="K1287" i="40"/>
  <c r="L1348" i="40"/>
  <c r="K1119" i="40"/>
  <c r="K1259" i="40"/>
  <c r="L1393" i="40"/>
  <c r="K1264" i="40"/>
  <c r="L1368" i="40"/>
  <c r="K1370" i="40"/>
  <c r="K1310" i="40"/>
  <c r="L1391" i="40"/>
  <c r="K1367" i="40"/>
  <c r="L1238" i="40"/>
  <c r="K1340" i="40"/>
  <c r="K1095" i="40"/>
  <c r="K1142" i="40"/>
  <c r="K1361" i="40"/>
  <c r="K1118" i="40"/>
  <c r="K1297" i="40"/>
  <c r="K1397" i="40"/>
  <c r="K1386" i="40"/>
  <c r="K1379" i="40"/>
  <c r="K1373" i="40"/>
  <c r="K1293" i="40"/>
  <c r="L1079" i="40"/>
  <c r="L1137" i="40"/>
  <c r="K1254" i="40"/>
  <c r="K1167" i="40"/>
  <c r="L1396" i="40"/>
  <c r="K1130" i="40"/>
  <c r="K1159" i="40"/>
  <c r="K1323" i="40"/>
  <c r="K1141" i="40"/>
  <c r="K1076" i="40"/>
  <c r="K1304" i="40"/>
  <c r="K1207" i="40"/>
  <c r="K1132" i="40"/>
  <c r="K1299" i="40"/>
  <c r="K1153" i="40"/>
  <c r="K1346" i="40"/>
  <c r="K1123" i="40"/>
  <c r="K1257" i="40"/>
  <c r="K1398" i="40"/>
  <c r="K1404" i="40"/>
  <c r="K1113" i="40"/>
  <c r="K1330" i="40"/>
  <c r="K1326" i="40"/>
  <c r="K1165" i="40"/>
  <c r="K1094" i="40"/>
  <c r="K1206" i="40"/>
  <c r="K1336" i="40"/>
  <c r="K1365" i="40"/>
  <c r="K1309" i="40"/>
  <c r="K1389" i="40"/>
  <c r="K1392" i="40"/>
  <c r="L1154" i="40"/>
  <c r="K1089" i="40"/>
  <c r="K1230" i="40"/>
  <c r="K1255" i="40"/>
  <c r="K1335" i="40"/>
  <c r="K1356" i="40"/>
  <c r="K1382" i="40"/>
  <c r="K1347" i="40"/>
  <c r="K1307" i="40"/>
  <c r="K1209" i="40"/>
  <c r="K1366" i="40"/>
  <c r="K1273" i="40"/>
  <c r="K1390" i="40"/>
  <c r="K1354" i="40"/>
  <c r="K1407" i="40"/>
  <c r="K1135" i="40"/>
  <c r="K1146" i="40"/>
  <c r="K1237" i="40"/>
  <c r="K1253" i="40"/>
  <c r="K1388" i="40"/>
  <c r="K1102" i="40"/>
  <c r="K1402" i="40"/>
  <c r="K1160" i="40"/>
  <c r="K1372" i="40"/>
  <c r="K1277" i="40"/>
  <c r="K1104" i="40"/>
  <c r="K1311" i="40"/>
  <c r="K1286" i="40"/>
  <c r="K1306" i="40"/>
  <c r="K1120" i="40"/>
  <c r="K1075" i="40"/>
  <c r="K1205" i="40"/>
  <c r="K1350" i="40"/>
  <c r="K1139" i="40"/>
  <c r="K1322" i="40"/>
  <c r="K1244" i="40"/>
  <c r="K1403" i="40"/>
  <c r="L1171" i="40"/>
  <c r="K1080" i="40"/>
  <c r="K1381" i="40"/>
  <c r="L1357" i="40"/>
  <c r="K1150" i="40"/>
  <c r="K1232" i="40"/>
  <c r="K1383" i="40"/>
  <c r="K1265" i="40"/>
  <c r="K1353" i="40"/>
  <c r="K1328" i="40"/>
  <c r="K1325" i="40"/>
  <c r="L1395" i="40"/>
  <c r="K1145" i="40"/>
  <c r="L1342" i="40"/>
  <c r="K1360" i="40"/>
  <c r="K1168" i="40"/>
  <c r="K1337" i="40"/>
  <c r="K1363" i="40"/>
  <c r="K1258" i="40"/>
  <c r="L1276" i="40"/>
  <c r="L1115" i="40"/>
  <c r="K1261" i="40"/>
  <c r="K1329" i="40"/>
  <c r="K1292" i="40"/>
  <c r="K1162" i="40"/>
  <c r="K1152" i="40"/>
  <c r="K1352" i="40"/>
  <c r="K1103" i="40"/>
  <c r="K1296" i="40"/>
  <c r="K1339" i="40"/>
  <c r="K1313" i="40"/>
  <c r="K1156" i="40"/>
  <c r="K1308" i="40"/>
  <c r="K1084" i="40"/>
  <c r="L1408" i="40"/>
  <c r="K1149" i="40"/>
  <c r="L1289" i="40"/>
  <c r="K1131" i="40"/>
  <c r="K1125" i="40"/>
  <c r="K1091" i="40"/>
  <c r="K1217" i="40"/>
  <c r="K1223" i="40"/>
  <c r="K1375" i="40"/>
  <c r="K1380" i="40"/>
  <c r="K1155" i="40"/>
  <c r="K1128" i="40"/>
  <c r="O681" i="43"/>
  <c r="O684" i="40" s="1"/>
  <c r="N437" i="43"/>
  <c r="N440" i="40" s="1"/>
  <c r="N590" i="40"/>
  <c r="N386" i="43" l="1"/>
  <c r="N389" i="40" s="1"/>
  <c r="O426" i="43"/>
  <c r="O429" i="40" s="1"/>
  <c r="N781" i="40"/>
  <c r="L1116" i="40"/>
  <c r="O376" i="43"/>
  <c r="O379" i="40" s="1"/>
  <c r="O364" i="43"/>
  <c r="O367" i="40" s="1"/>
  <c r="O410" i="43"/>
  <c r="P410" i="43" s="1"/>
  <c r="N411" i="43"/>
  <c r="N414" i="40" s="1"/>
  <c r="M766" i="40"/>
  <c r="N744" i="40"/>
  <c r="N765" i="40"/>
  <c r="O389" i="43"/>
  <c r="O392" i="40" s="1"/>
  <c r="N790" i="40"/>
  <c r="O398" i="43"/>
  <c r="P398" i="43" s="1"/>
  <c r="N387" i="40"/>
  <c r="O447" i="43"/>
  <c r="O450" i="40" s="1"/>
  <c r="N504" i="43"/>
  <c r="N507" i="40" s="1"/>
  <c r="M372" i="40"/>
  <c r="M724" i="40" s="1"/>
  <c r="O434" i="43"/>
  <c r="O437" i="40" s="1"/>
  <c r="O435" i="43"/>
  <c r="O438" i="40" s="1"/>
  <c r="M377" i="40"/>
  <c r="M729" i="40" s="1"/>
  <c r="M1079" i="40" s="1"/>
  <c r="N789" i="40"/>
  <c r="N370" i="40"/>
  <c r="N408" i="43"/>
  <c r="N411" i="40" s="1"/>
  <c r="P367" i="43"/>
  <c r="P370" i="40" s="1"/>
  <c r="O374" i="43"/>
  <c r="P374" i="43" s="1"/>
  <c r="Q374" i="43" s="1"/>
  <c r="Q377" i="40" s="1"/>
  <c r="O419" i="43"/>
  <c r="P419" i="43" s="1"/>
  <c r="P422" i="40" s="1"/>
  <c r="O451" i="43"/>
  <c r="O454" i="40" s="1"/>
  <c r="M401" i="40"/>
  <c r="M753" i="40" s="1"/>
  <c r="N753" i="40" s="1"/>
  <c r="N468" i="40"/>
  <c r="N820" i="40" s="1"/>
  <c r="O820" i="40" s="1"/>
  <c r="N802" i="40"/>
  <c r="O378" i="43"/>
  <c r="O381" i="40" s="1"/>
  <c r="L875" i="40"/>
  <c r="M875" i="40" s="1"/>
  <c r="L1096" i="40"/>
  <c r="M522" i="40"/>
  <c r="M874" i="40" s="1"/>
  <c r="N734" i="40"/>
  <c r="O379" i="43"/>
  <c r="O382" i="40" s="1"/>
  <c r="M763" i="40"/>
  <c r="L1099" i="40"/>
  <c r="L1097" i="40"/>
  <c r="N815" i="40"/>
  <c r="N791" i="40"/>
  <c r="L1121" i="40"/>
  <c r="O460" i="43"/>
  <c r="O463" i="40" s="1"/>
  <c r="M751" i="40"/>
  <c r="L1101" i="40"/>
  <c r="M374" i="40"/>
  <c r="M726" i="40" s="1"/>
  <c r="O436" i="43"/>
  <c r="O439" i="40" s="1"/>
  <c r="K1100" i="40"/>
  <c r="N452" i="40"/>
  <c r="N804" i="40" s="1"/>
  <c r="O804" i="40" s="1"/>
  <c r="N470" i="43"/>
  <c r="N473" i="40" s="1"/>
  <c r="N423" i="40"/>
  <c r="N775" i="40" s="1"/>
  <c r="O775" i="40" s="1"/>
  <c r="M757" i="40"/>
  <c r="M857" i="40"/>
  <c r="O386" i="43"/>
  <c r="O389" i="40" s="1"/>
  <c r="O403" i="43"/>
  <c r="P403" i="43" s="1"/>
  <c r="P406" i="40" s="1"/>
  <c r="K1227" i="40"/>
  <c r="L1088" i="40"/>
  <c r="O417" i="43"/>
  <c r="P417" i="43" s="1"/>
  <c r="P420" i="40" s="1"/>
  <c r="N527" i="40"/>
  <c r="N879" i="40" s="1"/>
  <c r="M396" i="40"/>
  <c r="M748" i="40" s="1"/>
  <c r="O462" i="43"/>
  <c r="O465" i="40" s="1"/>
  <c r="O383" i="43"/>
  <c r="P383" i="43" s="1"/>
  <c r="P386" i="40" s="1"/>
  <c r="N406" i="43"/>
  <c r="O406" i="43" s="1"/>
  <c r="O409" i="40" s="1"/>
  <c r="O443" i="43"/>
  <c r="O446" i="40" s="1"/>
  <c r="M512" i="40"/>
  <c r="M864" i="40" s="1"/>
  <c r="M1214" i="40" s="1"/>
  <c r="M771" i="40"/>
  <c r="N532" i="43"/>
  <c r="N535" i="40" s="1"/>
  <c r="M752" i="40"/>
  <c r="O382" i="43"/>
  <c r="P382" i="43" s="1"/>
  <c r="P385" i="40" s="1"/>
  <c r="O365" i="43"/>
  <c r="O368" i="40" s="1"/>
  <c r="P420" i="43"/>
  <c r="P423" i="40" s="1"/>
  <c r="N720" i="40"/>
  <c r="N397" i="43"/>
  <c r="O397" i="43" s="1"/>
  <c r="O400" i="40" s="1"/>
  <c r="O452" i="43"/>
  <c r="O455" i="40" s="1"/>
  <c r="O373" i="43"/>
  <c r="P373" i="43" s="1"/>
  <c r="P376" i="40" s="1"/>
  <c r="M756" i="40"/>
  <c r="N361" i="40"/>
  <c r="L1229" i="40"/>
  <c r="M1229" i="40" s="1"/>
  <c r="L1236" i="40"/>
  <c r="L1111" i="40"/>
  <c r="N774" i="40"/>
  <c r="L1235" i="40"/>
  <c r="M1235" i="40" s="1"/>
  <c r="L1070" i="40"/>
  <c r="M1070" i="40" s="1"/>
  <c r="L1222" i="40"/>
  <c r="M1077" i="40"/>
  <c r="L1106" i="40"/>
  <c r="N798" i="40"/>
  <c r="N728" i="40"/>
  <c r="K1085" i="40"/>
  <c r="M768" i="40"/>
  <c r="M865" i="40"/>
  <c r="N865" i="40" s="1"/>
  <c r="N817" i="40"/>
  <c r="M855" i="40"/>
  <c r="O405" i="43"/>
  <c r="P405" i="43" s="1"/>
  <c r="M725" i="40"/>
  <c r="N725" i="40" s="1"/>
  <c r="K1218" i="40"/>
  <c r="K1226" i="40"/>
  <c r="L876" i="40"/>
  <c r="L868" i="40"/>
  <c r="N390" i="40"/>
  <c r="N742" i="40" s="1"/>
  <c r="P387" i="43"/>
  <c r="O458" i="43"/>
  <c r="O461" i="40" s="1"/>
  <c r="N520" i="43"/>
  <c r="O520" i="43" s="1"/>
  <c r="N413" i="43"/>
  <c r="O413" i="43" s="1"/>
  <c r="O416" i="40" s="1"/>
  <c r="M730" i="40"/>
  <c r="N730" i="40" s="1"/>
  <c r="O510" i="43"/>
  <c r="P510" i="43" s="1"/>
  <c r="L1098" i="40"/>
  <c r="P381" i="43"/>
  <c r="N500" i="43"/>
  <c r="O500" i="43" s="1"/>
  <c r="O503" i="40" s="1"/>
  <c r="M887" i="40"/>
  <c r="O377" i="43"/>
  <c r="P377" i="43" s="1"/>
  <c r="M759" i="40"/>
  <c r="M740" i="40"/>
  <c r="N374" i="40"/>
  <c r="O371" i="43"/>
  <c r="O374" i="40" s="1"/>
  <c r="M760" i="40"/>
  <c r="N760" i="40" s="1"/>
  <c r="O372" i="43"/>
  <c r="N388" i="43"/>
  <c r="M391" i="40"/>
  <c r="M743" i="40" s="1"/>
  <c r="L1110" i="40"/>
  <c r="M402" i="40"/>
  <c r="M754" i="40" s="1"/>
  <c r="N399" i="43"/>
  <c r="L1090" i="40"/>
  <c r="N404" i="43"/>
  <c r="N407" i="40" s="1"/>
  <c r="N528" i="43"/>
  <c r="O528" i="43" s="1"/>
  <c r="O392" i="43"/>
  <c r="M395" i="40"/>
  <c r="M747" i="40" s="1"/>
  <c r="O375" i="43"/>
  <c r="L1215" i="40"/>
  <c r="M883" i="40"/>
  <c r="N412" i="40"/>
  <c r="O409" i="43"/>
  <c r="O411" i="43"/>
  <c r="O414" i="40" s="1"/>
  <c r="N380" i="43"/>
  <c r="O380" i="43" s="1"/>
  <c r="N401" i="43"/>
  <c r="O370" i="43"/>
  <c r="N399" i="40"/>
  <c r="O396" i="43"/>
  <c r="O521" i="43"/>
  <c r="N524" i="40"/>
  <c r="N468" i="43"/>
  <c r="N471" i="40" s="1"/>
  <c r="M471" i="40"/>
  <c r="M823" i="40" s="1"/>
  <c r="N385" i="43"/>
  <c r="O525" i="43"/>
  <c r="O528" i="40" s="1"/>
  <c r="N528" i="40"/>
  <c r="N880" i="40" s="1"/>
  <c r="P530" i="43"/>
  <c r="P533" i="40" s="1"/>
  <c r="O533" i="40"/>
  <c r="O394" i="43"/>
  <c r="M397" i="40"/>
  <c r="M749" i="40" s="1"/>
  <c r="N749" i="40" s="1"/>
  <c r="M393" i="40"/>
  <c r="M745" i="40" s="1"/>
  <c r="O366" i="43"/>
  <c r="O369" i="40" s="1"/>
  <c r="N369" i="40"/>
  <c r="N394" i="40"/>
  <c r="O391" i="43"/>
  <c r="O398" i="40"/>
  <c r="P395" i="43"/>
  <c r="P398" i="40" s="1"/>
  <c r="L1109" i="40"/>
  <c r="N453" i="43"/>
  <c r="N456" i="40" s="1"/>
  <c r="N517" i="43"/>
  <c r="O517" i="43" s="1"/>
  <c r="M520" i="40"/>
  <c r="M872" i="40" s="1"/>
  <c r="O415" i="43"/>
  <c r="N418" i="40"/>
  <c r="N770" i="40" s="1"/>
  <c r="P393" i="43"/>
  <c r="P396" i="40" s="1"/>
  <c r="O415" i="40"/>
  <c r="P412" i="43"/>
  <c r="P415" i="40" s="1"/>
  <c r="O368" i="43"/>
  <c r="N371" i="40"/>
  <c r="N518" i="43"/>
  <c r="M521" i="40"/>
  <c r="M873" i="40" s="1"/>
  <c r="O455" i="43"/>
  <c r="O458" i="40" s="1"/>
  <c r="N458" i="40"/>
  <c r="N810" i="40" s="1"/>
  <c r="N403" i="40"/>
  <c r="O400" i="43"/>
  <c r="O407" i="43"/>
  <c r="N515" i="43"/>
  <c r="M518" i="40"/>
  <c r="M870" i="40" s="1"/>
  <c r="O402" i="43"/>
  <c r="N405" i="40"/>
  <c r="M524" i="40"/>
  <c r="N511" i="43"/>
  <c r="N514" i="40" s="1"/>
  <c r="M514" i="40"/>
  <c r="M866" i="40" s="1"/>
  <c r="N419" i="40"/>
  <c r="O416" i="43"/>
  <c r="O454" i="43"/>
  <c r="O457" i="40" s="1"/>
  <c r="N457" i="40"/>
  <c r="N809" i="40" s="1"/>
  <c r="N529" i="43"/>
  <c r="M532" i="40"/>
  <c r="M884" i="40" s="1"/>
  <c r="N516" i="40"/>
  <c r="P513" i="43"/>
  <c r="O463" i="43"/>
  <c r="O466" i="40" s="1"/>
  <c r="N466" i="40"/>
  <c r="N818" i="40" s="1"/>
  <c r="O362" i="40"/>
  <c r="P359" i="43"/>
  <c r="P362" i="40" s="1"/>
  <c r="P414" i="43"/>
  <c r="M526" i="40"/>
  <c r="M878" i="40" s="1"/>
  <c r="N523" i="43"/>
  <c r="N390" i="43"/>
  <c r="N393" i="40" s="1"/>
  <c r="P524" i="43"/>
  <c r="O527" i="40"/>
  <c r="O369" i="43"/>
  <c r="N372" i="40"/>
  <c r="N512" i="40"/>
  <c r="O509" i="43"/>
  <c r="N514" i="43"/>
  <c r="M517" i="40"/>
  <c r="M869" i="40" s="1"/>
  <c r="P465" i="43"/>
  <c r="P468" i="40" s="1"/>
  <c r="P449" i="43"/>
  <c r="P452" i="40" s="1"/>
  <c r="M769" i="40"/>
  <c r="N769" i="40" s="1"/>
  <c r="O769" i="40" s="1"/>
  <c r="M529" i="40"/>
  <c r="M881" i="40" s="1"/>
  <c r="N526" i="43"/>
  <c r="N396" i="40"/>
  <c r="N505" i="40"/>
  <c r="O502" i="43"/>
  <c r="M424" i="40"/>
  <c r="M776" i="40" s="1"/>
  <c r="N421" i="43"/>
  <c r="N522" i="43"/>
  <c r="M525" i="40"/>
  <c r="Q358" i="43"/>
  <c r="O361" i="40"/>
  <c r="N531" i="43"/>
  <c r="N534" i="40" s="1"/>
  <c r="M534" i="40"/>
  <c r="M886" i="40" s="1"/>
  <c r="N515" i="40"/>
  <c r="O512" i="43"/>
  <c r="N421" i="40"/>
  <c r="N773" i="40" s="1"/>
  <c r="O418" i="43"/>
  <c r="O421" i="40" s="1"/>
  <c r="L1228" i="40"/>
  <c r="O444" i="43"/>
  <c r="N447" i="40"/>
  <c r="N799" i="40" s="1"/>
  <c r="N516" i="43"/>
  <c r="N519" i="40" s="1"/>
  <c r="M519" i="40"/>
  <c r="M871" i="40" s="1"/>
  <c r="O519" i="43"/>
  <c r="N522" i="40"/>
  <c r="O387" i="40"/>
  <c r="P384" i="43"/>
  <c r="O543" i="43"/>
  <c r="P543" i="43" s="1"/>
  <c r="P546" i="40" s="1"/>
  <c r="M1248" i="40"/>
  <c r="N898" i="40"/>
  <c r="M931" i="40"/>
  <c r="M1281" i="40" s="1"/>
  <c r="M856" i="40"/>
  <c r="O630" i="40"/>
  <c r="N630" i="40"/>
  <c r="N982" i="40" s="1"/>
  <c r="M987" i="40"/>
  <c r="T560" i="43"/>
  <c r="L1280" i="40"/>
  <c r="M825" i="40"/>
  <c r="M1175" i="40" s="1"/>
  <c r="M905" i="40"/>
  <c r="L1369" i="40"/>
  <c r="L1288" i="40"/>
  <c r="R615" i="43"/>
  <c r="S615" i="43" s="1"/>
  <c r="T615" i="43" s="1"/>
  <c r="L1316" i="40"/>
  <c r="N651" i="40"/>
  <c r="M989" i="40"/>
  <c r="M930" i="40"/>
  <c r="N930" i="40" s="1"/>
  <c r="N632" i="43"/>
  <c r="O632" i="43" s="1"/>
  <c r="P632" i="43" s="1"/>
  <c r="Q632" i="43" s="1"/>
  <c r="N503" i="43"/>
  <c r="N506" i="40" s="1"/>
  <c r="M651" i="40"/>
  <c r="M1003" i="40" s="1"/>
  <c r="N597" i="40"/>
  <c r="N949" i="40" s="1"/>
  <c r="N501" i="43"/>
  <c r="N504" i="40" s="1"/>
  <c r="Q549" i="43"/>
  <c r="R549" i="43" s="1"/>
  <c r="O581" i="43"/>
  <c r="O584" i="40" s="1"/>
  <c r="P648" i="43"/>
  <c r="Q648" i="43" s="1"/>
  <c r="L1349" i="40"/>
  <c r="T553" i="43"/>
  <c r="M1033" i="40"/>
  <c r="N1033" i="40" s="1"/>
  <c r="O591" i="43"/>
  <c r="P591" i="43" s="1"/>
  <c r="Q591" i="43" s="1"/>
  <c r="R591" i="43" s="1"/>
  <c r="S591" i="43" s="1"/>
  <c r="T591" i="43" s="1"/>
  <c r="L1362" i="40"/>
  <c r="M584" i="40"/>
  <c r="M936" i="40" s="1"/>
  <c r="N936" i="40" s="1"/>
  <c r="L1268" i="40"/>
  <c r="L1279" i="40"/>
  <c r="R651" i="43"/>
  <c r="S651" i="43" s="1"/>
  <c r="T651" i="43" s="1"/>
  <c r="M594" i="40"/>
  <c r="M946" i="40" s="1"/>
  <c r="M1019" i="40"/>
  <c r="N695" i="43"/>
  <c r="N698" i="40" s="1"/>
  <c r="Q580" i="43"/>
  <c r="R580" i="43" s="1"/>
  <c r="S580" i="43" s="1"/>
  <c r="T580" i="43" s="1"/>
  <c r="M1038" i="40"/>
  <c r="S665" i="43"/>
  <c r="T665" i="43" s="1"/>
  <c r="M963" i="40"/>
  <c r="R623" i="43"/>
  <c r="S623" i="43" s="1"/>
  <c r="R690" i="43"/>
  <c r="S690" i="43" s="1"/>
  <c r="T690" i="43" s="1"/>
  <c r="M1050" i="40"/>
  <c r="M547" i="40"/>
  <c r="M899" i="40" s="1"/>
  <c r="N899" i="40" s="1"/>
  <c r="P667" i="43"/>
  <c r="Q667" i="43" s="1"/>
  <c r="R667" i="43" s="1"/>
  <c r="S667" i="43" s="1"/>
  <c r="N576" i="40"/>
  <c r="O554" i="43"/>
  <c r="T570" i="43"/>
  <c r="S645" i="43"/>
  <c r="T645" i="43" s="1"/>
  <c r="P573" i="43"/>
  <c r="Q573" i="43" s="1"/>
  <c r="R573" i="43" s="1"/>
  <c r="S573" i="43" s="1"/>
  <c r="T573" i="43" s="1"/>
  <c r="O576" i="40"/>
  <c r="P693" i="43"/>
  <c r="Q693" i="43" s="1"/>
  <c r="R693" i="43" s="1"/>
  <c r="S693" i="43" s="1"/>
  <c r="T693" i="43" s="1"/>
  <c r="R675" i="43"/>
  <c r="S675" i="43" s="1"/>
  <c r="T675" i="43" s="1"/>
  <c r="S571" i="43"/>
  <c r="T571" i="43" s="1"/>
  <c r="T646" i="43"/>
  <c r="S620" i="43"/>
  <c r="T620" i="43" s="1"/>
  <c r="T674" i="43"/>
  <c r="O643" i="43"/>
  <c r="O646" i="40" s="1"/>
  <c r="N646" i="40"/>
  <c r="N998" i="40" s="1"/>
  <c r="M909" i="40"/>
  <c r="T688" i="43"/>
  <c r="L1263" i="40"/>
  <c r="S608" i="43"/>
  <c r="T608" i="43" s="1"/>
  <c r="R672" i="43"/>
  <c r="S672" i="43" s="1"/>
  <c r="T672" i="43" s="1"/>
  <c r="M614" i="40"/>
  <c r="M966" i="40" s="1"/>
  <c r="N611" i="43"/>
  <c r="O611" i="43" s="1"/>
  <c r="N588" i="43"/>
  <c r="N591" i="40" s="1"/>
  <c r="M591" i="40"/>
  <c r="M943" i="40" s="1"/>
  <c r="N668" i="43"/>
  <c r="M671" i="40"/>
  <c r="M1023" i="40" s="1"/>
  <c r="Q684" i="43"/>
  <c r="R684" i="43" s="1"/>
  <c r="S684" i="43" s="1"/>
  <c r="T684" i="43" s="1"/>
  <c r="N563" i="43"/>
  <c r="R582" i="43"/>
  <c r="S582" i="43" s="1"/>
  <c r="R664" i="43"/>
  <c r="S664" i="43" s="1"/>
  <c r="T664" i="43" s="1"/>
  <c r="N677" i="43"/>
  <c r="M680" i="40"/>
  <c r="M1032" i="40" s="1"/>
  <c r="N649" i="43"/>
  <c r="M652" i="40"/>
  <c r="M1004" i="40" s="1"/>
  <c r="O683" i="43"/>
  <c r="N686" i="40"/>
  <c r="O634" i="43"/>
  <c r="P634" i="43" s="1"/>
  <c r="Q634" i="43" s="1"/>
  <c r="R634" i="43" s="1"/>
  <c r="S634" i="43" s="1"/>
  <c r="T634" i="43" s="1"/>
  <c r="N637" i="40"/>
  <c r="Q612" i="43"/>
  <c r="R612" i="43" s="1"/>
  <c r="M1030" i="40"/>
  <c r="N1030" i="40" s="1"/>
  <c r="N692" i="43"/>
  <c r="M695" i="40"/>
  <c r="M1047" i="40" s="1"/>
  <c r="N631" i="43"/>
  <c r="N634" i="40" s="1"/>
  <c r="M634" i="40"/>
  <c r="M986" i="40" s="1"/>
  <c r="P633" i="43"/>
  <c r="L1400" i="40"/>
  <c r="N648" i="40"/>
  <c r="M882" i="40"/>
  <c r="N527" i="43"/>
  <c r="N687" i="43"/>
  <c r="O687" i="43" s="1"/>
  <c r="P687" i="43" s="1"/>
  <c r="Q687" i="43" s="1"/>
  <c r="R687" i="43" s="1"/>
  <c r="S687" i="43" s="1"/>
  <c r="T687" i="43" s="1"/>
  <c r="M690" i="40"/>
  <c r="M1042" i="40" s="1"/>
  <c r="M571" i="40"/>
  <c r="M923" i="40" s="1"/>
  <c r="N568" i="43"/>
  <c r="M687" i="40"/>
  <c r="M1039" i="40" s="1"/>
  <c r="O648" i="40"/>
  <c r="M648" i="40"/>
  <c r="M1000" i="40" s="1"/>
  <c r="S561" i="43"/>
  <c r="T561" i="43" s="1"/>
  <c r="O539" i="43"/>
  <c r="P539" i="43" s="1"/>
  <c r="Q539" i="43" s="1"/>
  <c r="R539" i="43" s="1"/>
  <c r="S539" i="43" s="1"/>
  <c r="T539" i="43" s="1"/>
  <c r="O544" i="43"/>
  <c r="N574" i="43"/>
  <c r="M577" i="40"/>
  <c r="M929" i="40" s="1"/>
  <c r="M954" i="40"/>
  <c r="N954" i="40" s="1"/>
  <c r="O954" i="40" s="1"/>
  <c r="M566" i="40"/>
  <c r="M918" i="40" s="1"/>
  <c r="L1213" i="40"/>
  <c r="K1374" i="40"/>
  <c r="L1374" i="40" s="1"/>
  <c r="M859" i="40"/>
  <c r="M1024" i="40"/>
  <c r="N1024" i="40" s="1"/>
  <c r="O579" i="40"/>
  <c r="L1284" i="40"/>
  <c r="L969" i="40"/>
  <c r="M969" i="40" s="1"/>
  <c r="M582" i="40"/>
  <c r="M934" i="40" s="1"/>
  <c r="L1082" i="40"/>
  <c r="M1082" i="40" s="1"/>
  <c r="L1034" i="40"/>
  <c r="L1384" i="40" s="1"/>
  <c r="O570" i="40"/>
  <c r="M990" i="40"/>
  <c r="N990" i="40" s="1"/>
  <c r="L811" i="40"/>
  <c r="M811" i="40" s="1"/>
  <c r="M1048" i="40"/>
  <c r="M922" i="40"/>
  <c r="M719" i="40"/>
  <c r="M1069" i="40" s="1"/>
  <c r="L1272" i="40"/>
  <c r="L721" i="40"/>
  <c r="M721" i="40" s="1"/>
  <c r="L1129" i="40"/>
  <c r="M1129" i="40" s="1"/>
  <c r="L723" i="40"/>
  <c r="M723" i="40" s="1"/>
  <c r="N967" i="40"/>
  <c r="M1056" i="40"/>
  <c r="M1406" i="40" s="1"/>
  <c r="M1044" i="40"/>
  <c r="N1044" i="40" s="1"/>
  <c r="O1044" i="40" s="1"/>
  <c r="M1011" i="40"/>
  <c r="M920" i="40"/>
  <c r="M1270" i="40" s="1"/>
  <c r="M746" i="40"/>
  <c r="L962" i="40"/>
  <c r="L1312" i="40" s="1"/>
  <c r="N727" i="40"/>
  <c r="M741" i="40"/>
  <c r="N741" i="40" s="1"/>
  <c r="M999" i="40"/>
  <c r="N999" i="40" s="1"/>
  <c r="M1028" i="40"/>
  <c r="M1378" i="40" s="1"/>
  <c r="M738" i="40"/>
  <c r="M761" i="40"/>
  <c r="K1250" i="40"/>
  <c r="L1250" i="40" s="1"/>
  <c r="M913" i="40"/>
  <c r="M1022" i="40"/>
  <c r="N1022" i="40" s="1"/>
  <c r="L877" i="40"/>
  <c r="L1074" i="40"/>
  <c r="L1252" i="40"/>
  <c r="M1252" i="40" s="1"/>
  <c r="L1399" i="40"/>
  <c r="M1399" i="40" s="1"/>
  <c r="M800" i="40"/>
  <c r="M1005" i="40"/>
  <c r="K1256" i="40"/>
  <c r="L1256" i="40" s="1"/>
  <c r="K1278" i="40"/>
  <c r="L1278" i="40" s="1"/>
  <c r="L970" i="40"/>
  <c r="M970" i="40" s="1"/>
  <c r="K1225" i="40"/>
  <c r="L964" i="40"/>
  <c r="L1314" i="40" s="1"/>
  <c r="L764" i="40"/>
  <c r="M764" i="40" s="1"/>
  <c r="M1012" i="40"/>
  <c r="M731" i="40"/>
  <c r="M1081" i="40" s="1"/>
  <c r="M795" i="40"/>
  <c r="K1234" i="40"/>
  <c r="L1234" i="40" s="1"/>
  <c r="L750" i="40"/>
  <c r="M750" i="40" s="1"/>
  <c r="M928" i="40"/>
  <c r="L808" i="40"/>
  <c r="L1158" i="40" s="1"/>
  <c r="L735" i="40"/>
  <c r="M735" i="40" s="1"/>
  <c r="L736" i="40"/>
  <c r="L1086" i="40" s="1"/>
  <c r="M938" i="40"/>
  <c r="L755" i="40"/>
  <c r="M755" i="40" s="1"/>
  <c r="M812" i="40"/>
  <c r="L910" i="40"/>
  <c r="L1260" i="40" s="1"/>
  <c r="M867" i="40"/>
  <c r="L1014" i="40"/>
  <c r="L1364" i="40" s="1"/>
  <c r="M973" i="40"/>
  <c r="N973" i="40" s="1"/>
  <c r="N696" i="40"/>
  <c r="O578" i="40"/>
  <c r="O427" i="43"/>
  <c r="O430" i="40" s="1"/>
  <c r="O925" i="40"/>
  <c r="O694" i="40"/>
  <c r="N1046" i="40"/>
  <c r="N782" i="40"/>
  <c r="N955" i="40"/>
  <c r="N1051" i="40"/>
  <c r="N896" i="40"/>
  <c r="L1245" i="40"/>
  <c r="O603" i="40"/>
  <c r="N807" i="40"/>
  <c r="N1001" i="40"/>
  <c r="M739" i="40"/>
  <c r="M958" i="40"/>
  <c r="N902" i="40"/>
  <c r="L1251" i="40"/>
  <c r="O651" i="40"/>
  <c r="L1169" i="40"/>
  <c r="O423" i="43"/>
  <c r="O426" i="40" s="1"/>
  <c r="N1040" i="40"/>
  <c r="O888" i="40"/>
  <c r="N893" i="40"/>
  <c r="N788" i="40"/>
  <c r="M978" i="40"/>
  <c r="N978" i="40" s="1"/>
  <c r="O674" i="40"/>
  <c r="N1026" i="40"/>
  <c r="N556" i="40"/>
  <c r="N908" i="40" s="1"/>
  <c r="O908" i="40" s="1"/>
  <c r="N574" i="40"/>
  <c r="N926" i="40" s="1"/>
  <c r="O926" i="40" s="1"/>
  <c r="M968" i="40"/>
  <c r="N968" i="40" s="1"/>
  <c r="O968" i="40" s="1"/>
  <c r="P968" i="40" s="1"/>
  <c r="M819" i="40"/>
  <c r="M1029" i="40"/>
  <c r="N914" i="40"/>
  <c r="O699" i="40"/>
  <c r="N980" i="40"/>
  <c r="M1054" i="40"/>
  <c r="N786" i="40"/>
  <c r="N972" i="40"/>
  <c r="O433" i="43"/>
  <c r="O436" i="40" s="1"/>
  <c r="N1009" i="40"/>
  <c r="O431" i="43"/>
  <c r="O620" i="40"/>
  <c r="N1053" i="40"/>
  <c r="N997" i="40"/>
  <c r="N1027" i="40"/>
  <c r="P985" i="40"/>
  <c r="O544" i="40"/>
  <c r="N601" i="40"/>
  <c r="N953" i="40" s="1"/>
  <c r="O675" i="40"/>
  <c r="L1147" i="40"/>
  <c r="N961" i="40"/>
  <c r="O1058" i="40"/>
  <c r="O803" i="40"/>
  <c r="N942" i="40"/>
  <c r="O657" i="40"/>
  <c r="N821" i="40"/>
  <c r="M1092" i="40"/>
  <c r="O626" i="40"/>
  <c r="M1136" i="40"/>
  <c r="O627" i="40"/>
  <c r="N640" i="40"/>
  <c r="N992" i="40" s="1"/>
  <c r="O992" i="40" s="1"/>
  <c r="N1020" i="40"/>
  <c r="O430" i="43"/>
  <c r="N885" i="40"/>
  <c r="N935" i="40"/>
  <c r="P426" i="43"/>
  <c r="P429" i="40" s="1"/>
  <c r="P448" i="43"/>
  <c r="P451" i="40" s="1"/>
  <c r="P703" i="43"/>
  <c r="Q703" i="43" s="1"/>
  <c r="Q706" i="40" s="1"/>
  <c r="M813" i="40"/>
  <c r="N813" i="40" s="1"/>
  <c r="P550" i="40"/>
  <c r="P562" i="40"/>
  <c r="M971" i="40"/>
  <c r="M1321" i="40" s="1"/>
  <c r="N1031" i="40"/>
  <c r="N456" i="43"/>
  <c r="N459" i="40" s="1"/>
  <c r="O541" i="40"/>
  <c r="O466" i="43"/>
  <c r="O469" i="40" s="1"/>
  <c r="N1057" i="40"/>
  <c r="P655" i="40"/>
  <c r="N568" i="40"/>
  <c r="N814" i="40"/>
  <c r="N806" i="40"/>
  <c r="N924" i="40"/>
  <c r="O609" i="40"/>
  <c r="Q664" i="40"/>
  <c r="O1010" i="40"/>
  <c r="O459" i="43"/>
  <c r="O462" i="40" s="1"/>
  <c r="M758" i="40"/>
  <c r="N758" i="40" s="1"/>
  <c r="O1007" i="40"/>
  <c r="N595" i="40"/>
  <c r="N947" i="40" s="1"/>
  <c r="M1025" i="40"/>
  <c r="N1025" i="40" s="1"/>
  <c r="M900" i="40"/>
  <c r="N464" i="43"/>
  <c r="N467" i="40" s="1"/>
  <c r="O649" i="40"/>
  <c r="N915" i="40"/>
  <c r="P939" i="40"/>
  <c r="O595" i="40"/>
  <c r="P595" i="40"/>
  <c r="N979" i="40"/>
  <c r="O583" i="40"/>
  <c r="O548" i="40"/>
  <c r="N732" i="40"/>
  <c r="N937" i="40"/>
  <c r="M895" i="40"/>
  <c r="O688" i="40"/>
  <c r="O702" i="40"/>
  <c r="N631" i="40"/>
  <c r="N983" i="40" s="1"/>
  <c r="O983" i="40" s="1"/>
  <c r="O667" i="40"/>
  <c r="O912" i="40"/>
  <c r="O645" i="40"/>
  <c r="M965" i="40"/>
  <c r="N965" i="40" s="1"/>
  <c r="O959" i="40"/>
  <c r="M604" i="40"/>
  <c r="M956" i="40" s="1"/>
  <c r="N956" i="40" s="1"/>
  <c r="N767" i="40"/>
  <c r="O628" i="40"/>
  <c r="O552" i="40"/>
  <c r="L1231" i="40"/>
  <c r="N1006" i="40"/>
  <c r="N644" i="40"/>
  <c r="N996" i="40" s="1"/>
  <c r="N1049" i="40"/>
  <c r="O681" i="40"/>
  <c r="O585" i="40"/>
  <c r="O672" i="40"/>
  <c r="O701" i="40"/>
  <c r="M901" i="40"/>
  <c r="N901" i="40" s="1"/>
  <c r="N653" i="40"/>
  <c r="O564" i="40"/>
  <c r="O621" i="40"/>
  <c r="O563" i="40"/>
  <c r="P692" i="40"/>
  <c r="O647" i="40"/>
  <c r="N559" i="40"/>
  <c r="N911" i="40" s="1"/>
  <c r="O559" i="40"/>
  <c r="N733" i="40"/>
  <c r="M612" i="40"/>
  <c r="M623" i="40"/>
  <c r="M975" i="40" s="1"/>
  <c r="N558" i="40"/>
  <c r="O450" i="43"/>
  <c r="O678" i="40"/>
  <c r="N611" i="40"/>
  <c r="O650" i="40"/>
  <c r="P658" i="40"/>
  <c r="N632" i="40"/>
  <c r="N984" i="40" s="1"/>
  <c r="O984" i="40" s="1"/>
  <c r="P632" i="40"/>
  <c r="M976" i="40"/>
  <c r="N976" i="40" s="1"/>
  <c r="N1052" i="40"/>
  <c r="N623" i="40"/>
  <c r="O666" i="40"/>
  <c r="O1018" i="40" s="1"/>
  <c r="N894" i="40"/>
  <c r="N906" i="40"/>
  <c r="N904" i="40"/>
  <c r="N762" i="40"/>
  <c r="N784" i="40"/>
  <c r="N778" i="40"/>
  <c r="N805" i="40"/>
  <c r="O424" i="43"/>
  <c r="O427" i="40" s="1"/>
  <c r="N779" i="40"/>
  <c r="O446" i="43"/>
  <c r="O449" i="40" s="1"/>
  <c r="N801" i="40"/>
  <c r="O437" i="43"/>
  <c r="O440" i="40" s="1"/>
  <c r="N792" i="40"/>
  <c r="N785" i="40"/>
  <c r="M772" i="40"/>
  <c r="O439" i="43"/>
  <c r="O442" i="40" s="1"/>
  <c r="N794" i="40"/>
  <c r="O457" i="43"/>
  <c r="O460" i="40" s="1"/>
  <c r="O445" i="43"/>
  <c r="O448" i="40" s="1"/>
  <c r="N442" i="43"/>
  <c r="N445" i="40" s="1"/>
  <c r="M797" i="40"/>
  <c r="L1108" i="40"/>
  <c r="N787" i="40"/>
  <c r="O440" i="43"/>
  <c r="O443" i="40" s="1"/>
  <c r="O441" i="43"/>
  <c r="O444" i="40" s="1"/>
  <c r="N796" i="40"/>
  <c r="N737" i="40"/>
  <c r="O429" i="43"/>
  <c r="O432" i="40" s="1"/>
  <c r="N780" i="40"/>
  <c r="O425" i="43"/>
  <c r="O428" i="40" s="1"/>
  <c r="O432" i="43"/>
  <c r="O435" i="40" s="1"/>
  <c r="M858" i="40"/>
  <c r="N950" i="40"/>
  <c r="P549" i="40"/>
  <c r="O549" i="40"/>
  <c r="N1017" i="40"/>
  <c r="N916" i="40"/>
  <c r="O701" i="43"/>
  <c r="P701" i="43" s="1"/>
  <c r="N704" i="40"/>
  <c r="O697" i="40"/>
  <c r="N608" i="40"/>
  <c r="N960" i="40" s="1"/>
  <c r="O608" i="40"/>
  <c r="N619" i="40"/>
  <c r="O691" i="40"/>
  <c r="M682" i="40"/>
  <c r="O661" i="40"/>
  <c r="N661" i="40"/>
  <c r="N1013" i="40" s="1"/>
  <c r="N561" i="40"/>
  <c r="O561" i="40"/>
  <c r="M662" i="40"/>
  <c r="N625" i="40"/>
  <c r="N977" i="40" s="1"/>
  <c r="P574" i="40"/>
  <c r="O660" i="40"/>
  <c r="O685" i="40"/>
  <c r="O1037" i="40" s="1"/>
  <c r="N687" i="40"/>
  <c r="O687" i="40"/>
  <c r="O572" i="40"/>
  <c r="O1036" i="40"/>
  <c r="O588" i="40"/>
  <c r="N588" i="40"/>
  <c r="N940" i="40" s="1"/>
  <c r="N957" i="40"/>
  <c r="N575" i="40"/>
  <c r="N927" i="40" s="1"/>
  <c r="O659" i="40"/>
  <c r="N659" i="40"/>
  <c r="O543" i="40"/>
  <c r="N543" i="40"/>
  <c r="N656" i="40"/>
  <c r="N1008" i="40" s="1"/>
  <c r="L1331" i="40"/>
  <c r="M1331" i="40" s="1"/>
  <c r="N594" i="40"/>
  <c r="O618" i="40"/>
  <c r="N618" i="40"/>
  <c r="O1045" i="40"/>
  <c r="N551" i="40"/>
  <c r="N903" i="40" s="1"/>
  <c r="O551" i="40"/>
  <c r="O669" i="40"/>
  <c r="O1021" i="40" s="1"/>
  <c r="N557" i="40"/>
  <c r="O629" i="40"/>
  <c r="N629" i="40"/>
  <c r="N981" i="40" s="1"/>
  <c r="P555" i="40"/>
  <c r="O555" i="40"/>
  <c r="O907" i="40" s="1"/>
  <c r="O670" i="40"/>
  <c r="N553" i="40"/>
  <c r="O615" i="40"/>
  <c r="O689" i="40"/>
  <c r="O1041" i="40" s="1"/>
  <c r="N606" i="40"/>
  <c r="P606" i="40"/>
  <c r="O586" i="40"/>
  <c r="P702" i="43"/>
  <c r="P705" i="40" s="1"/>
  <c r="O705" i="40"/>
  <c r="N677" i="40"/>
  <c r="M610" i="40"/>
  <c r="N586" i="40"/>
  <c r="P556" i="40"/>
  <c r="P630" i="40"/>
  <c r="N1043" i="40"/>
  <c r="O638" i="40"/>
  <c r="O663" i="40"/>
  <c r="N663" i="40"/>
  <c r="N1015" i="40" s="1"/>
  <c r="O601" i="40"/>
  <c r="N1016" i="40"/>
  <c r="O1016" i="40" s="1"/>
  <c r="N676" i="40"/>
  <c r="N650" i="40"/>
  <c r="N1002" i="40" s="1"/>
  <c r="Q633" i="40"/>
  <c r="R633" i="40"/>
  <c r="Q560" i="40"/>
  <c r="P560" i="40"/>
  <c r="L1375" i="40"/>
  <c r="L1162" i="40"/>
  <c r="M1276" i="40"/>
  <c r="L1265" i="40"/>
  <c r="M1171" i="40"/>
  <c r="L1350" i="40"/>
  <c r="L1389" i="40"/>
  <c r="L1132" i="40"/>
  <c r="L1254" i="40"/>
  <c r="L1361" i="40"/>
  <c r="L1370" i="40"/>
  <c r="L1107" i="40"/>
  <c r="L1233" i="40"/>
  <c r="L1138" i="40"/>
  <c r="L1117" i="40"/>
  <c r="L1220" i="40"/>
  <c r="L1339" i="40"/>
  <c r="L1168" i="40"/>
  <c r="L1325" i="40"/>
  <c r="L1403" i="40"/>
  <c r="L1402" i="40"/>
  <c r="L1347" i="40"/>
  <c r="L1255" i="40"/>
  <c r="L1113" i="40"/>
  <c r="L1159" i="40"/>
  <c r="L1142" i="40"/>
  <c r="L1367" i="40"/>
  <c r="L1259" i="40"/>
  <c r="L1126" i="40"/>
  <c r="L1371" i="40"/>
  <c r="L1377" i="40"/>
  <c r="L1290" i="40"/>
  <c r="L1300" i="40"/>
  <c r="L1223" i="40"/>
  <c r="L1207" i="40"/>
  <c r="M1137" i="40"/>
  <c r="L1124" i="40"/>
  <c r="L1173" i="40"/>
  <c r="L1112" i="40"/>
  <c r="M1157" i="40"/>
  <c r="L1217" i="40"/>
  <c r="L1292" i="40"/>
  <c r="L1363" i="40"/>
  <c r="L1205" i="40"/>
  <c r="M1083" i="40"/>
  <c r="L1102" i="40"/>
  <c r="L1135" i="40"/>
  <c r="L1089" i="40"/>
  <c r="L1365" i="40"/>
  <c r="L1398" i="40"/>
  <c r="L1346" i="40"/>
  <c r="L1304" i="40"/>
  <c r="L1397" i="40"/>
  <c r="M1368" i="40"/>
  <c r="L1216" i="40"/>
  <c r="L1334" i="40"/>
  <c r="L1315" i="40"/>
  <c r="L1072" i="40"/>
  <c r="L1134" i="40"/>
  <c r="L1164" i="40"/>
  <c r="L1155" i="40"/>
  <c r="L1131" i="40"/>
  <c r="M1408" i="40"/>
  <c r="L1103" i="40"/>
  <c r="L1329" i="40"/>
  <c r="M1342" i="40"/>
  <c r="L1353" i="40"/>
  <c r="L1277" i="40"/>
  <c r="L1388" i="40"/>
  <c r="L1366" i="40"/>
  <c r="L1382" i="40"/>
  <c r="M1154" i="40"/>
  <c r="L1326" i="40"/>
  <c r="L1076" i="40"/>
  <c r="M1396" i="40"/>
  <c r="M1348" i="40"/>
  <c r="L1093" i="40"/>
  <c r="L1078" i="40"/>
  <c r="L1266" i="40"/>
  <c r="M1289" i="40"/>
  <c r="L1352" i="40"/>
  <c r="L1261" i="40"/>
  <c r="L1381" i="40"/>
  <c r="L1322" i="40"/>
  <c r="L1286" i="40"/>
  <c r="L1372" i="40"/>
  <c r="L1407" i="40"/>
  <c r="L1209" i="40"/>
  <c r="L1336" i="40"/>
  <c r="L1257" i="40"/>
  <c r="L1299" i="40"/>
  <c r="L1141" i="40"/>
  <c r="L1167" i="40"/>
  <c r="L1293" i="40"/>
  <c r="L1297" i="40"/>
  <c r="L1095" i="40"/>
  <c r="L1264" i="40"/>
  <c r="L1287" i="40"/>
  <c r="M1243" i="40"/>
  <c r="L1170" i="40"/>
  <c r="L1122" i="40"/>
  <c r="L1219" i="40"/>
  <c r="L1338" i="40"/>
  <c r="L1327" i="40"/>
  <c r="L1333" i="40"/>
  <c r="L1140" i="40"/>
  <c r="L1249" i="40"/>
  <c r="L1275" i="40"/>
  <c r="L1380" i="40"/>
  <c r="L1084" i="40"/>
  <c r="L1156" i="40"/>
  <c r="L1152" i="40"/>
  <c r="M1115" i="40"/>
  <c r="M1395" i="40"/>
  <c r="L1080" i="40"/>
  <c r="L1139" i="40"/>
  <c r="L1306" i="40"/>
  <c r="L1311" i="40"/>
  <c r="L1160" i="40"/>
  <c r="L1253" i="40"/>
  <c r="L1354" i="40"/>
  <c r="L1307" i="40"/>
  <c r="L1392" i="40"/>
  <c r="L1206" i="40"/>
  <c r="L1404" i="40"/>
  <c r="L1123" i="40"/>
  <c r="L1313" i="40"/>
  <c r="L1237" i="40"/>
  <c r="L1335" i="40"/>
  <c r="L1330" i="40"/>
  <c r="L1323" i="40"/>
  <c r="M1238" i="40"/>
  <c r="L1163" i="40"/>
  <c r="L1144" i="40"/>
  <c r="L1383" i="40"/>
  <c r="L1303" i="40"/>
  <c r="L1309" i="40"/>
  <c r="L1390" i="40"/>
  <c r="L1379" i="40"/>
  <c r="L1262" i="40"/>
  <c r="L1125" i="40"/>
  <c r="L1149" i="40"/>
  <c r="L1308" i="40"/>
  <c r="L1296" i="40"/>
  <c r="L1258" i="40"/>
  <c r="L1360" i="40"/>
  <c r="L1328" i="40"/>
  <c r="L1150" i="40"/>
  <c r="L1244" i="40"/>
  <c r="L1104" i="40"/>
  <c r="L1146" i="40"/>
  <c r="L1230" i="40"/>
  <c r="M1401" i="40"/>
  <c r="L1094" i="40"/>
  <c r="M1274" i="40"/>
  <c r="L1386" i="40"/>
  <c r="L1358" i="40"/>
  <c r="L1305" i="40"/>
  <c r="M1357" i="40"/>
  <c r="L1273" i="40"/>
  <c r="L1165" i="40"/>
  <c r="L1130" i="40"/>
  <c r="L1119" i="40"/>
  <c r="L1221" i="40"/>
  <c r="L1359" i="40"/>
  <c r="L1091" i="40"/>
  <c r="M1317" i="40"/>
  <c r="L1337" i="40"/>
  <c r="L1232" i="40"/>
  <c r="L1075" i="40"/>
  <c r="L1153" i="40"/>
  <c r="M1391" i="40"/>
  <c r="L1351" i="40"/>
  <c r="L1151" i="40"/>
  <c r="L1332" i="40"/>
  <c r="L1145" i="40"/>
  <c r="L1120" i="40"/>
  <c r="L1356" i="40"/>
  <c r="M1246" i="40"/>
  <c r="L1208" i="40"/>
  <c r="L1373" i="40"/>
  <c r="L1118" i="40"/>
  <c r="L1340" i="40"/>
  <c r="L1310" i="40"/>
  <c r="M1393" i="40"/>
  <c r="M1285" i="40"/>
  <c r="L1224" i="40"/>
  <c r="L1355" i="40"/>
  <c r="L1376" i="40"/>
  <c r="M1087" i="40"/>
  <c r="M1387" i="40"/>
  <c r="L1148" i="40"/>
  <c r="L1128" i="40"/>
  <c r="P681" i="43"/>
  <c r="P364" i="43" l="1"/>
  <c r="P367" i="40" s="1"/>
  <c r="O413" i="40"/>
  <c r="P389" i="43"/>
  <c r="Q389" i="43" s="1"/>
  <c r="Q392" i="40" s="1"/>
  <c r="O781" i="40"/>
  <c r="P781" i="40" s="1"/>
  <c r="P376" i="43"/>
  <c r="Q376" i="43" s="1"/>
  <c r="Q379" i="40" s="1"/>
  <c r="M1116" i="40"/>
  <c r="N766" i="40"/>
  <c r="O766" i="40" s="1"/>
  <c r="O401" i="40"/>
  <c r="O753" i="40" s="1"/>
  <c r="O790" i="40"/>
  <c r="P447" i="43"/>
  <c r="P450" i="40" s="1"/>
  <c r="P435" i="43"/>
  <c r="P438" i="40" s="1"/>
  <c r="O802" i="40"/>
  <c r="O744" i="40"/>
  <c r="O765" i="40"/>
  <c r="O733" i="40"/>
  <c r="N763" i="40"/>
  <c r="P434" i="43"/>
  <c r="P437" i="40" s="1"/>
  <c r="O504" i="43"/>
  <c r="O507" i="40" s="1"/>
  <c r="N729" i="40"/>
  <c r="N1079" i="40" s="1"/>
  <c r="O789" i="40"/>
  <c r="O734" i="40"/>
  <c r="Q419" i="43"/>
  <c r="Q422" i="40" s="1"/>
  <c r="P451" i="43"/>
  <c r="P454" i="40" s="1"/>
  <c r="O422" i="40"/>
  <c r="O774" i="40" s="1"/>
  <c r="P774" i="40" s="1"/>
  <c r="O408" i="43"/>
  <c r="P408" i="43" s="1"/>
  <c r="P411" i="40" s="1"/>
  <c r="Q367" i="43"/>
  <c r="Q370" i="40" s="1"/>
  <c r="P378" i="43"/>
  <c r="Q378" i="43" s="1"/>
  <c r="Q381" i="40" s="1"/>
  <c r="P460" i="43"/>
  <c r="P463" i="40" s="1"/>
  <c r="O377" i="40"/>
  <c r="P462" i="43"/>
  <c r="P465" i="40" s="1"/>
  <c r="P436" i="43"/>
  <c r="Q436" i="43" s="1"/>
  <c r="Q439" i="40" s="1"/>
  <c r="N874" i="40"/>
  <c r="O420" i="40"/>
  <c r="O791" i="40"/>
  <c r="O815" i="40"/>
  <c r="P379" i="43"/>
  <c r="P382" i="40" s="1"/>
  <c r="L1225" i="40"/>
  <c r="M1225" i="40" s="1"/>
  <c r="M1101" i="40"/>
  <c r="M1121" i="40"/>
  <c r="N751" i="40"/>
  <c r="M1097" i="40"/>
  <c r="O386" i="40"/>
  <c r="N759" i="40"/>
  <c r="N757" i="40"/>
  <c r="O470" i="43"/>
  <c r="O473" i="40" s="1"/>
  <c r="P386" i="43"/>
  <c r="P389" i="40" s="1"/>
  <c r="Q403" i="43"/>
  <c r="Q406" i="40" s="1"/>
  <c r="N400" i="40"/>
  <c r="N752" i="40" s="1"/>
  <c r="O752" i="40" s="1"/>
  <c r="N857" i="40"/>
  <c r="M1088" i="40"/>
  <c r="O809" i="40"/>
  <c r="P397" i="43"/>
  <c r="P400" i="40" s="1"/>
  <c r="O406" i="40"/>
  <c r="O758" i="40" s="1"/>
  <c r="P406" i="43"/>
  <c r="Q406" i="43" s="1"/>
  <c r="O817" i="40"/>
  <c r="P443" i="43"/>
  <c r="P446" i="40" s="1"/>
  <c r="O468" i="43"/>
  <c r="P468" i="43" s="1"/>
  <c r="N771" i="40"/>
  <c r="N823" i="40"/>
  <c r="M1236" i="40"/>
  <c r="O532" i="43"/>
  <c r="O535" i="40" s="1"/>
  <c r="O376" i="40"/>
  <c r="O728" i="40" s="1"/>
  <c r="P728" i="40" s="1"/>
  <c r="O720" i="40"/>
  <c r="Q373" i="43"/>
  <c r="Q376" i="40" s="1"/>
  <c r="O408" i="40"/>
  <c r="O760" i="40" s="1"/>
  <c r="Q382" i="43"/>
  <c r="Q385" i="40" s="1"/>
  <c r="P775" i="40"/>
  <c r="O385" i="40"/>
  <c r="O737" i="40" s="1"/>
  <c r="N531" i="40"/>
  <c r="N883" i="40" s="1"/>
  <c r="P411" i="43"/>
  <c r="P414" i="40" s="1"/>
  <c r="O513" i="40"/>
  <c r="O865" i="40" s="1"/>
  <c r="P365" i="43"/>
  <c r="P368" i="40" s="1"/>
  <c r="N409" i="40"/>
  <c r="N761" i="40" s="1"/>
  <c r="O761" i="40" s="1"/>
  <c r="O798" i="40"/>
  <c r="M1106" i="40"/>
  <c r="Q420" i="43"/>
  <c r="R420" i="43" s="1"/>
  <c r="O453" i="43"/>
  <c r="P453" i="43" s="1"/>
  <c r="P456" i="40" s="1"/>
  <c r="O879" i="40"/>
  <c r="O810" i="40"/>
  <c r="Q364" i="43"/>
  <c r="Q367" i="40" s="1"/>
  <c r="P452" i="43"/>
  <c r="P455" i="40" s="1"/>
  <c r="P413" i="40"/>
  <c r="Q410" i="43"/>
  <c r="P418" i="43"/>
  <c r="Q418" i="43" s="1"/>
  <c r="N503" i="40"/>
  <c r="N855" i="40" s="1"/>
  <c r="O855" i="40" s="1"/>
  <c r="P458" i="43"/>
  <c r="P461" i="40" s="1"/>
  <c r="O813" i="40"/>
  <c r="M1111" i="40"/>
  <c r="L1226" i="40"/>
  <c r="M1215" i="40"/>
  <c r="N1215" i="40" s="1"/>
  <c r="L1218" i="40"/>
  <c r="M1109" i="40"/>
  <c r="M876" i="40"/>
  <c r="N876" i="40" s="1"/>
  <c r="M1098" i="40"/>
  <c r="M1090" i="40"/>
  <c r="N748" i="40"/>
  <c r="O748" i="40" s="1"/>
  <c r="M1110" i="40"/>
  <c r="N1110" i="40" s="1"/>
  <c r="N887" i="40"/>
  <c r="M868" i="40"/>
  <c r="N746" i="40"/>
  <c r="P820" i="40"/>
  <c r="P390" i="40"/>
  <c r="Q387" i="43"/>
  <c r="R387" i="43" s="1"/>
  <c r="R390" i="40" s="1"/>
  <c r="N416" i="40"/>
  <c r="N768" i="40" s="1"/>
  <c r="O768" i="40" s="1"/>
  <c r="M877" i="40"/>
  <c r="N523" i="40"/>
  <c r="N875" i="40" s="1"/>
  <c r="Q393" i="43"/>
  <c r="Q396" i="40" s="1"/>
  <c r="N745" i="40"/>
  <c r="O380" i="40"/>
  <c r="O732" i="40" s="1"/>
  <c r="P455" i="43"/>
  <c r="Q455" i="43" s="1"/>
  <c r="Q458" i="40" s="1"/>
  <c r="P413" i="43"/>
  <c r="P416" i="40" s="1"/>
  <c r="P528" i="43"/>
  <c r="P531" i="40" s="1"/>
  <c r="N724" i="40"/>
  <c r="M1231" i="40"/>
  <c r="P384" i="40"/>
  <c r="Q381" i="43"/>
  <c r="P454" i="43"/>
  <c r="P457" i="40" s="1"/>
  <c r="P500" i="43"/>
  <c r="P503" i="40" s="1"/>
  <c r="P366" i="43"/>
  <c r="P369" i="40" s="1"/>
  <c r="O388" i="43"/>
  <c r="N391" i="40"/>
  <c r="N743" i="40" s="1"/>
  <c r="O375" i="40"/>
  <c r="O727" i="40" s="1"/>
  <c r="P372" i="43"/>
  <c r="N383" i="40"/>
  <c r="N735" i="40" s="1"/>
  <c r="M1074" i="40"/>
  <c r="M1099" i="40"/>
  <c r="N1099" i="40" s="1"/>
  <c r="N866" i="40"/>
  <c r="O399" i="43"/>
  <c r="N402" i="40"/>
  <c r="N754" i="40" s="1"/>
  <c r="P371" i="43"/>
  <c r="Q530" i="43"/>
  <c r="Q533" i="40" s="1"/>
  <c r="P392" i="43"/>
  <c r="O395" i="40"/>
  <c r="Q395" i="43"/>
  <c r="Q398" i="40" s="1"/>
  <c r="P377" i="40"/>
  <c r="R374" i="43"/>
  <c r="R377" i="40" s="1"/>
  <c r="Q383" i="43"/>
  <c r="Q386" i="40" s="1"/>
  <c r="N404" i="40"/>
  <c r="N756" i="40" s="1"/>
  <c r="N886" i="40"/>
  <c r="O412" i="40"/>
  <c r="P409" i="43"/>
  <c r="O399" i="40"/>
  <c r="P396" i="43"/>
  <c r="O404" i="43"/>
  <c r="P404" i="43" s="1"/>
  <c r="O373" i="40"/>
  <c r="O725" i="40" s="1"/>
  <c r="O378" i="40"/>
  <c r="O730" i="40" s="1"/>
  <c r="P375" i="43"/>
  <c r="P378" i="40" s="1"/>
  <c r="O401" i="43"/>
  <c r="O404" i="40" s="1"/>
  <c r="P370" i="43"/>
  <c r="P517" i="43"/>
  <c r="P520" i="40" s="1"/>
  <c r="O520" i="40"/>
  <c r="O410" i="40"/>
  <c r="O762" i="40" s="1"/>
  <c r="P407" i="43"/>
  <c r="O518" i="43"/>
  <c r="O521" i="40" s="1"/>
  <c r="N521" i="40"/>
  <c r="N873" i="40" s="1"/>
  <c r="P502" i="43"/>
  <c r="P505" i="40" s="1"/>
  <c r="O505" i="40"/>
  <c r="O523" i="43"/>
  <c r="N526" i="40"/>
  <c r="N878" i="40" s="1"/>
  <c r="Q513" i="43"/>
  <c r="P516" i="40"/>
  <c r="P513" i="40"/>
  <c r="Q510" i="43"/>
  <c r="R389" i="43"/>
  <c r="P408" i="40"/>
  <c r="O511" i="43"/>
  <c r="P431" i="43"/>
  <c r="P434" i="40" s="1"/>
  <c r="O434" i="40"/>
  <c r="O786" i="40" s="1"/>
  <c r="P512" i="43"/>
  <c r="P515" i="40" s="1"/>
  <c r="O515" i="40"/>
  <c r="P509" i="43"/>
  <c r="O512" i="40"/>
  <c r="O516" i="43"/>
  <c r="P430" i="43"/>
  <c r="P433" i="40" s="1"/>
  <c r="O433" i="40"/>
  <c r="O785" i="40" s="1"/>
  <c r="O394" i="40"/>
  <c r="P391" i="43"/>
  <c r="P525" i="43"/>
  <c r="P417" i="40"/>
  <c r="P769" i="40" s="1"/>
  <c r="Q414" i="43"/>
  <c r="Q417" i="40" s="1"/>
  <c r="O385" i="43"/>
  <c r="O388" i="40" s="1"/>
  <c r="N388" i="40"/>
  <c r="N740" i="40" s="1"/>
  <c r="Q361" i="40"/>
  <c r="R358" i="43"/>
  <c r="P415" i="43"/>
  <c r="O418" i="40"/>
  <c r="O770" i="40" s="1"/>
  <c r="P804" i="40"/>
  <c r="O514" i="43"/>
  <c r="P514" i="43" s="1"/>
  <c r="N517" i="40"/>
  <c r="N869" i="40" s="1"/>
  <c r="O527" i="43"/>
  <c r="N530" i="40"/>
  <c r="N882" i="40" s="1"/>
  <c r="Q405" i="43"/>
  <c r="Q408" i="40" s="1"/>
  <c r="O526" i="43"/>
  <c r="N529" i="40"/>
  <c r="N881" i="40" s="1"/>
  <c r="O529" i="43"/>
  <c r="N532" i="40"/>
  <c r="N884" i="40" s="1"/>
  <c r="Q412" i="43"/>
  <c r="O403" i="40"/>
  <c r="P400" i="43"/>
  <c r="P403" i="40" s="1"/>
  <c r="O397" i="40"/>
  <c r="O749" i="40" s="1"/>
  <c r="P394" i="43"/>
  <c r="O371" i="40"/>
  <c r="P368" i="43"/>
  <c r="P371" i="40" s="1"/>
  <c r="P369" i="43"/>
  <c r="O372" i="40"/>
  <c r="O405" i="40"/>
  <c r="P402" i="43"/>
  <c r="P380" i="40"/>
  <c r="Q377" i="43"/>
  <c r="P401" i="40"/>
  <c r="Q398" i="43"/>
  <c r="O447" i="40"/>
  <c r="O799" i="40" s="1"/>
  <c r="P444" i="43"/>
  <c r="Q384" i="43"/>
  <c r="P387" i="40"/>
  <c r="Q417" i="43"/>
  <c r="Q420" i="40" s="1"/>
  <c r="O390" i="43"/>
  <c r="P521" i="43"/>
  <c r="O524" i="40"/>
  <c r="P379" i="40"/>
  <c r="O383" i="40"/>
  <c r="P380" i="43"/>
  <c r="Q465" i="43"/>
  <c r="Q468" i="40" s="1"/>
  <c r="N520" i="40"/>
  <c r="N872" i="40" s="1"/>
  <c r="O522" i="43"/>
  <c r="N525" i="40"/>
  <c r="P527" i="40"/>
  <c r="Q524" i="43"/>
  <c r="O531" i="40"/>
  <c r="P416" i="43"/>
  <c r="O419" i="40"/>
  <c r="O515" i="43"/>
  <c r="N518" i="40"/>
  <c r="N870" i="40" s="1"/>
  <c r="M1228" i="40"/>
  <c r="P463" i="43"/>
  <c r="P466" i="40" s="1"/>
  <c r="Q449" i="43"/>
  <c r="Q452" i="40" s="1"/>
  <c r="P450" i="43"/>
  <c r="P453" i="40" s="1"/>
  <c r="O453" i="40"/>
  <c r="O805" i="40" s="1"/>
  <c r="O522" i="40"/>
  <c r="P519" i="43"/>
  <c r="O531" i="43"/>
  <c r="O421" i="43"/>
  <c r="N424" i="40"/>
  <c r="N776" i="40" s="1"/>
  <c r="O523" i="40"/>
  <c r="P520" i="43"/>
  <c r="Q359" i="43"/>
  <c r="O546" i="40"/>
  <c r="O898" i="40" s="1"/>
  <c r="P898" i="40" s="1"/>
  <c r="Q543" i="43"/>
  <c r="R543" i="43" s="1"/>
  <c r="N1248" i="40"/>
  <c r="O982" i="40"/>
  <c r="P982" i="40" s="1"/>
  <c r="N905" i="40"/>
  <c r="O695" i="43"/>
  <c r="O698" i="40" s="1"/>
  <c r="N825" i="40"/>
  <c r="N1175" i="40" s="1"/>
  <c r="M1288" i="40"/>
  <c r="O631" i="43"/>
  <c r="O634" i="40" s="1"/>
  <c r="M1369" i="40"/>
  <c r="N1003" i="40"/>
  <c r="O1003" i="40" s="1"/>
  <c r="R632" i="43"/>
  <c r="S632" i="43" s="1"/>
  <c r="T632" i="43" s="1"/>
  <c r="M1280" i="40"/>
  <c r="N1280" i="40" s="1"/>
  <c r="M1316" i="40"/>
  <c r="N635" i="40"/>
  <c r="N987" i="40" s="1"/>
  <c r="S549" i="43"/>
  <c r="T549" i="43" s="1"/>
  <c r="N989" i="40"/>
  <c r="O501" i="43"/>
  <c r="O504" i="40" s="1"/>
  <c r="N856" i="40"/>
  <c r="O936" i="40"/>
  <c r="P581" i="43"/>
  <c r="Q581" i="43" s="1"/>
  <c r="Q584" i="40" s="1"/>
  <c r="R648" i="43"/>
  <c r="S648" i="43" s="1"/>
  <c r="T648" i="43" s="1"/>
  <c r="N946" i="40"/>
  <c r="O503" i="43"/>
  <c r="O506" i="40" s="1"/>
  <c r="M1400" i="40"/>
  <c r="M1279" i="40"/>
  <c r="M1362" i="40"/>
  <c r="M1268" i="40"/>
  <c r="N690" i="40"/>
  <c r="N1042" i="40" s="1"/>
  <c r="N1038" i="40"/>
  <c r="N1019" i="40"/>
  <c r="O637" i="40"/>
  <c r="N1050" i="40"/>
  <c r="N963" i="40"/>
  <c r="T623" i="43"/>
  <c r="P670" i="40"/>
  <c r="P576" i="40"/>
  <c r="O998" i="40"/>
  <c r="T667" i="43"/>
  <c r="N909" i="40"/>
  <c r="N986" i="40"/>
  <c r="N928" i="40"/>
  <c r="O928" i="40" s="1"/>
  <c r="S612" i="43"/>
  <c r="T612" i="43" s="1"/>
  <c r="P643" i="43"/>
  <c r="Q643" i="43" s="1"/>
  <c r="Q646" i="40" s="1"/>
  <c r="P554" i="43"/>
  <c r="T582" i="43"/>
  <c r="O542" i="40"/>
  <c r="O894" i="40" s="1"/>
  <c r="N1000" i="40"/>
  <c r="O1000" i="40" s="1"/>
  <c r="M1263" i="40"/>
  <c r="O588" i="43"/>
  <c r="P588" i="43" s="1"/>
  <c r="O574" i="43"/>
  <c r="O577" i="40" s="1"/>
  <c r="N577" i="40"/>
  <c r="N929" i="40" s="1"/>
  <c r="P637" i="40"/>
  <c r="N671" i="40"/>
  <c r="N1023" i="40" s="1"/>
  <c r="O668" i="43"/>
  <c r="O692" i="43"/>
  <c r="N695" i="40"/>
  <c r="N1047" i="40" s="1"/>
  <c r="N943" i="40"/>
  <c r="P544" i="43"/>
  <c r="O547" i="40"/>
  <c r="O899" i="40" s="1"/>
  <c r="P611" i="43"/>
  <c r="Q611" i="43" s="1"/>
  <c r="R611" i="43" s="1"/>
  <c r="S611" i="43" s="1"/>
  <c r="T611" i="43" s="1"/>
  <c r="O614" i="40"/>
  <c r="N680" i="40"/>
  <c r="N1032" i="40" s="1"/>
  <c r="O677" i="43"/>
  <c r="O686" i="40"/>
  <c r="P683" i="43"/>
  <c r="N566" i="40"/>
  <c r="N918" i="40" s="1"/>
  <c r="O563" i="43"/>
  <c r="Q633" i="43"/>
  <c r="R633" i="43" s="1"/>
  <c r="S633" i="43" s="1"/>
  <c r="O568" i="43"/>
  <c r="N571" i="40"/>
  <c r="N923" i="40" s="1"/>
  <c r="N614" i="40"/>
  <c r="N966" i="40" s="1"/>
  <c r="O649" i="43"/>
  <c r="N652" i="40"/>
  <c r="N1004" i="40" s="1"/>
  <c r="M1213" i="40"/>
  <c r="N579" i="40"/>
  <c r="N931" i="40" s="1"/>
  <c r="N1281" i="40" s="1"/>
  <c r="N859" i="40"/>
  <c r="P573" i="40"/>
  <c r="P925" i="40" s="1"/>
  <c r="M1284" i="40"/>
  <c r="L1319" i="40"/>
  <c r="M1319" i="40" s="1"/>
  <c r="N747" i="40"/>
  <c r="N570" i="40"/>
  <c r="N922" i="40" s="1"/>
  <c r="O922" i="40" s="1"/>
  <c r="N719" i="40"/>
  <c r="N1069" i="40" s="1"/>
  <c r="L1161" i="40"/>
  <c r="M1161" i="40" s="1"/>
  <c r="P582" i="40"/>
  <c r="N582" i="40"/>
  <c r="N934" i="40" s="1"/>
  <c r="M1034" i="40"/>
  <c r="M1384" i="40" s="1"/>
  <c r="N721" i="40"/>
  <c r="L1073" i="40"/>
  <c r="M1073" i="40" s="1"/>
  <c r="N1048" i="40"/>
  <c r="M1272" i="40"/>
  <c r="L1071" i="40"/>
  <c r="M1071" i="40" s="1"/>
  <c r="L1227" i="40"/>
  <c r="N1011" i="40"/>
  <c r="O1011" i="40" s="1"/>
  <c r="O967" i="40"/>
  <c r="M1394" i="40"/>
  <c r="N1394" i="40" s="1"/>
  <c r="N1056" i="40"/>
  <c r="N1406" i="40" s="1"/>
  <c r="N920" i="40"/>
  <c r="N1270" i="40" s="1"/>
  <c r="N726" i="40"/>
  <c r="M1096" i="40"/>
  <c r="M962" i="40"/>
  <c r="M1312" i="40" s="1"/>
  <c r="P578" i="40"/>
  <c r="N1077" i="40"/>
  <c r="M1349" i="40"/>
  <c r="N1349" i="40" s="1"/>
  <c r="L1320" i="40"/>
  <c r="M1320" i="40" s="1"/>
  <c r="N1028" i="40"/>
  <c r="N1378" i="40" s="1"/>
  <c r="L1114" i="40"/>
  <c r="M1114" i="40" s="1"/>
  <c r="N913" i="40"/>
  <c r="N738" i="40"/>
  <c r="N1012" i="40"/>
  <c r="O1012" i="40" s="1"/>
  <c r="L1085" i="40"/>
  <c r="M1085" i="40" s="1"/>
  <c r="M1222" i="40"/>
  <c r="L1100" i="40"/>
  <c r="M1100" i="40" s="1"/>
  <c r="N800" i="40"/>
  <c r="O800" i="40" s="1"/>
  <c r="M964" i="40"/>
  <c r="M1314" i="40" s="1"/>
  <c r="L1105" i="40"/>
  <c r="M1105" i="40" s="1"/>
  <c r="N938" i="40"/>
  <c r="N1005" i="40"/>
  <c r="N871" i="40"/>
  <c r="N731" i="40"/>
  <c r="O731" i="40" s="1"/>
  <c r="N1039" i="40"/>
  <c r="O1039" i="40" s="1"/>
  <c r="N867" i="40"/>
  <c r="M1014" i="40"/>
  <c r="M1364" i="40" s="1"/>
  <c r="M910" i="40"/>
  <c r="N910" i="40" s="1"/>
  <c r="M736" i="40"/>
  <c r="N736" i="40" s="1"/>
  <c r="N795" i="40"/>
  <c r="N812" i="40"/>
  <c r="O812" i="40" s="1"/>
  <c r="N864" i="40"/>
  <c r="N1214" i="40" s="1"/>
  <c r="N722" i="40"/>
  <c r="O722" i="40" s="1"/>
  <c r="M808" i="40"/>
  <c r="N808" i="40" s="1"/>
  <c r="P427" i="43"/>
  <c r="P430" i="40" s="1"/>
  <c r="O930" i="40"/>
  <c r="O782" i="40"/>
  <c r="P694" i="40"/>
  <c r="O1046" i="40"/>
  <c r="O955" i="40"/>
  <c r="O1051" i="40"/>
  <c r="O896" i="40"/>
  <c r="O554" i="40"/>
  <c r="O906" i="40" s="1"/>
  <c r="M1245" i="40"/>
  <c r="P603" i="40"/>
  <c r="N739" i="40"/>
  <c r="O739" i="40" s="1"/>
  <c r="P888" i="40"/>
  <c r="P423" i="43"/>
  <c r="O893" i="40"/>
  <c r="N958" i="40"/>
  <c r="O958" i="40" s="1"/>
  <c r="P958" i="40" s="1"/>
  <c r="N1136" i="40"/>
  <c r="O1027" i="40"/>
  <c r="O778" i="40"/>
  <c r="O807" i="40"/>
  <c r="O1040" i="40"/>
  <c r="M1169" i="40"/>
  <c r="O1001" i="40"/>
  <c r="N819" i="40"/>
  <c r="O1026" i="40"/>
  <c r="M1318" i="40"/>
  <c r="N1318" i="40" s="1"/>
  <c r="P607" i="40"/>
  <c r="P959" i="40" s="1"/>
  <c r="O788" i="40"/>
  <c r="O665" i="40"/>
  <c r="O1017" i="40" s="1"/>
  <c r="Q674" i="40"/>
  <c r="O978" i="40"/>
  <c r="O980" i="40"/>
  <c r="P657" i="40"/>
  <c r="N811" i="40"/>
  <c r="N971" i="40"/>
  <c r="N1321" i="40" s="1"/>
  <c r="P433" i="43"/>
  <c r="P436" i="40" s="1"/>
  <c r="O814" i="40"/>
  <c r="O1009" i="40"/>
  <c r="P459" i="43"/>
  <c r="P462" i="40" s="1"/>
  <c r="N1029" i="40"/>
  <c r="Q595" i="40"/>
  <c r="Q985" i="40"/>
  <c r="R985" i="40" s="1"/>
  <c r="P626" i="40"/>
  <c r="R703" i="43"/>
  <c r="R706" i="40" s="1"/>
  <c r="O961" i="40"/>
  <c r="Q544" i="40"/>
  <c r="O972" i="40"/>
  <c r="O1053" i="40"/>
  <c r="O997" i="40"/>
  <c r="P675" i="40"/>
  <c r="O550" i="40"/>
  <c r="O902" i="40" s="1"/>
  <c r="P902" i="40" s="1"/>
  <c r="P627" i="40"/>
  <c r="N723" i="40"/>
  <c r="O979" i="40"/>
  <c r="O915" i="40"/>
  <c r="O1057" i="40"/>
  <c r="P1057" i="40" s="1"/>
  <c r="Q562" i="40"/>
  <c r="P803" i="40"/>
  <c r="O562" i="40"/>
  <c r="O914" i="40" s="1"/>
  <c r="P914" i="40" s="1"/>
  <c r="Q702" i="43"/>
  <c r="R702" i="43" s="1"/>
  <c r="O456" i="43"/>
  <c r="O459" i="40" s="1"/>
  <c r="O935" i="40"/>
  <c r="O999" i="40"/>
  <c r="O767" i="40"/>
  <c r="P1010" i="40"/>
  <c r="O885" i="40"/>
  <c r="P1007" i="40"/>
  <c r="O742" i="40"/>
  <c r="Q448" i="43"/>
  <c r="Q451" i="40" s="1"/>
  <c r="N1092" i="40"/>
  <c r="R655" i="40"/>
  <c r="P706" i="40"/>
  <c r="P1058" i="40" s="1"/>
  <c r="Q1058" i="40" s="1"/>
  <c r="Q541" i="40"/>
  <c r="Q426" i="43"/>
  <c r="Q429" i="40" s="1"/>
  <c r="P648" i="40"/>
  <c r="O947" i="40"/>
  <c r="P947" i="40" s="1"/>
  <c r="O924" i="40"/>
  <c r="O937" i="40"/>
  <c r="P631" i="40"/>
  <c r="P983" i="40" s="1"/>
  <c r="P640" i="40"/>
  <c r="P992" i="40" s="1"/>
  <c r="O464" i="43"/>
  <c r="O467" i="40" s="1"/>
  <c r="P439" i="43"/>
  <c r="M1108" i="40"/>
  <c r="N1108" i="40" s="1"/>
  <c r="Q574" i="40"/>
  <c r="O806" i="40"/>
  <c r="P466" i="43"/>
  <c r="P469" i="40" s="1"/>
  <c r="O821" i="40"/>
  <c r="P664" i="40"/>
  <c r="P1016" i="40" s="1"/>
  <c r="Q1016" i="40" s="1"/>
  <c r="P583" i="40"/>
  <c r="O668" i="40"/>
  <c r="O1020" i="40" s="1"/>
  <c r="P568" i="40"/>
  <c r="N772" i="40"/>
  <c r="S640" i="40"/>
  <c r="Q640" i="40"/>
  <c r="N895" i="40"/>
  <c r="O895" i="40" s="1"/>
  <c r="P548" i="40"/>
  <c r="P1044" i="40"/>
  <c r="N702" i="40"/>
  <c r="N1054" i="40" s="1"/>
  <c r="O1054" i="40" s="1"/>
  <c r="N548" i="40"/>
  <c r="N900" i="40" s="1"/>
  <c r="O900" i="40" s="1"/>
  <c r="O953" i="40"/>
  <c r="P542" i="40"/>
  <c r="O916" i="40"/>
  <c r="Q588" i="40"/>
  <c r="P688" i="40"/>
  <c r="Q616" i="40"/>
  <c r="Q968" i="40" s="1"/>
  <c r="O679" i="40"/>
  <c r="O1031" i="40" s="1"/>
  <c r="N750" i="40"/>
  <c r="P663" i="40"/>
  <c r="P912" i="40"/>
  <c r="Q912" i="40" s="1"/>
  <c r="P602" i="40"/>
  <c r="P954" i="40" s="1"/>
  <c r="P621" i="40"/>
  <c r="O623" i="40"/>
  <c r="N975" i="40"/>
  <c r="O1024" i="40"/>
  <c r="Q576" i="40"/>
  <c r="P552" i="40"/>
  <c r="O973" i="40"/>
  <c r="P667" i="40"/>
  <c r="O904" i="40"/>
  <c r="M1251" i="40"/>
  <c r="N1251" i="40" s="1"/>
  <c r="Q564" i="40"/>
  <c r="P457" i="43"/>
  <c r="N764" i="40"/>
  <c r="P445" i="43"/>
  <c r="O741" i="40"/>
  <c r="P563" i="40"/>
  <c r="O901" i="40"/>
  <c r="P901" i="40" s="1"/>
  <c r="O1033" i="40"/>
  <c r="N617" i="40"/>
  <c r="N969" i="40" s="1"/>
  <c r="P653" i="40"/>
  <c r="O653" i="40"/>
  <c r="O654" i="40"/>
  <c r="O1006" i="40" s="1"/>
  <c r="P629" i="40"/>
  <c r="Q647" i="40"/>
  <c r="O1049" i="40"/>
  <c r="Q678" i="40"/>
  <c r="P984" i="40"/>
  <c r="O644" i="40"/>
  <c r="O996" i="40" s="1"/>
  <c r="M1234" i="40"/>
  <c r="O597" i="40"/>
  <c r="O949" i="40" s="1"/>
  <c r="P672" i="40"/>
  <c r="O818" i="40"/>
  <c r="P558" i="40"/>
  <c r="T633" i="40"/>
  <c r="P681" i="40"/>
  <c r="Q587" i="40"/>
  <c r="Q939" i="40" s="1"/>
  <c r="P687" i="40"/>
  <c r="P666" i="40"/>
  <c r="P1018" i="40" s="1"/>
  <c r="P559" i="40"/>
  <c r="N612" i="40"/>
  <c r="O604" i="40"/>
  <c r="O956" i="40" s="1"/>
  <c r="Q555" i="40"/>
  <c r="O1030" i="40"/>
  <c r="O911" i="40"/>
  <c r="P907" i="40"/>
  <c r="P561" i="40"/>
  <c r="O990" i="40"/>
  <c r="P990" i="40" s="1"/>
  <c r="Q632" i="40"/>
  <c r="O598" i="40"/>
  <c r="O950" i="40" s="1"/>
  <c r="O700" i="40"/>
  <c r="O1052" i="40" s="1"/>
  <c r="O611" i="40"/>
  <c r="O981" i="40"/>
  <c r="O784" i="40"/>
  <c r="P429" i="43"/>
  <c r="P432" i="40" s="1"/>
  <c r="M1147" i="40"/>
  <c r="O796" i="40"/>
  <c r="P441" i="43"/>
  <c r="P444" i="40" s="1"/>
  <c r="O794" i="40"/>
  <c r="O773" i="40"/>
  <c r="P440" i="43"/>
  <c r="P443" i="40" s="1"/>
  <c r="P437" i="43"/>
  <c r="P440" i="40" s="1"/>
  <c r="O792" i="40"/>
  <c r="P432" i="43"/>
  <c r="P435" i="40" s="1"/>
  <c r="N797" i="40"/>
  <c r="O442" i="43"/>
  <c r="P425" i="43"/>
  <c r="P428" i="40" s="1"/>
  <c r="O780" i="40"/>
  <c r="O787" i="40"/>
  <c r="P424" i="43"/>
  <c r="O779" i="40"/>
  <c r="N858" i="40"/>
  <c r="O880" i="40"/>
  <c r="O801" i="40"/>
  <c r="P446" i="43"/>
  <c r="P449" i="40" s="1"/>
  <c r="N755" i="40"/>
  <c r="Q701" i="43"/>
  <c r="Q704" i="40" s="1"/>
  <c r="P704" i="40"/>
  <c r="O1013" i="40"/>
  <c r="P624" i="40"/>
  <c r="O1002" i="40"/>
  <c r="O903" i="40"/>
  <c r="Q689" i="40"/>
  <c r="P689" i="40"/>
  <c r="P1041" i="40" s="1"/>
  <c r="S616" i="40"/>
  <c r="R616" i="40"/>
  <c r="Q637" i="40"/>
  <c r="Q556" i="40"/>
  <c r="O1043" i="40"/>
  <c r="N610" i="40"/>
  <c r="P669" i="40"/>
  <c r="P1021" i="40" s="1"/>
  <c r="Q676" i="40"/>
  <c r="P676" i="40"/>
  <c r="Q607" i="40"/>
  <c r="Q604" i="40"/>
  <c r="P604" i="40"/>
  <c r="O677" i="40"/>
  <c r="Q681" i="43"/>
  <c r="Q684" i="40" s="1"/>
  <c r="P684" i="40"/>
  <c r="P1036" i="40" s="1"/>
  <c r="O656" i="40"/>
  <c r="O1008" i="40" s="1"/>
  <c r="P598" i="40"/>
  <c r="Q550" i="40"/>
  <c r="P615" i="40"/>
  <c r="P908" i="40"/>
  <c r="P660" i="40"/>
  <c r="O960" i="40"/>
  <c r="Q648" i="40"/>
  <c r="P668" i="40"/>
  <c r="N662" i="40"/>
  <c r="O575" i="40"/>
  <c r="O927" i="40" s="1"/>
  <c r="P572" i="40"/>
  <c r="O682" i="40"/>
  <c r="P691" i="40"/>
  <c r="N970" i="40"/>
  <c r="P586" i="40"/>
  <c r="Q573" i="40"/>
  <c r="O1022" i="40"/>
  <c r="Q697" i="40"/>
  <c r="P697" i="40"/>
  <c r="Q693" i="40"/>
  <c r="P693" i="40"/>
  <c r="P1045" i="40" s="1"/>
  <c r="O690" i="40"/>
  <c r="Q631" i="40"/>
  <c r="Q673" i="40"/>
  <c r="O673" i="40"/>
  <c r="O1025" i="40" s="1"/>
  <c r="O704" i="40"/>
  <c r="O676" i="40"/>
  <c r="O617" i="40"/>
  <c r="O662" i="40"/>
  <c r="O619" i="40"/>
  <c r="P926" i="40"/>
  <c r="Q606" i="40"/>
  <c r="O1015" i="40"/>
  <c r="O613" i="40"/>
  <c r="O965" i="40" s="1"/>
  <c r="O624" i="40"/>
  <c r="O976" i="40" s="1"/>
  <c r="O635" i="40"/>
  <c r="O590" i="40"/>
  <c r="O942" i="40" s="1"/>
  <c r="O557" i="40"/>
  <c r="P554" i="40"/>
  <c r="O553" i="40"/>
  <c r="P654" i="40"/>
  <c r="O625" i="40"/>
  <c r="O977" i="40" s="1"/>
  <c r="P625" i="40"/>
  <c r="N682" i="40"/>
  <c r="O940" i="40"/>
  <c r="R602" i="40"/>
  <c r="Q602" i="40"/>
  <c r="P685" i="40"/>
  <c r="P1037" i="40" s="1"/>
  <c r="Q638" i="40"/>
  <c r="P605" i="40"/>
  <c r="O605" i="40"/>
  <c r="O957" i="40" s="1"/>
  <c r="P601" i="40"/>
  <c r="P665" i="40"/>
  <c r="O594" i="40"/>
  <c r="P594" i="40"/>
  <c r="P677" i="40"/>
  <c r="M1221" i="40"/>
  <c r="M1358" i="40"/>
  <c r="M1094" i="40"/>
  <c r="M1258" i="40"/>
  <c r="M1303" i="40"/>
  <c r="M1392" i="40"/>
  <c r="M1306" i="40"/>
  <c r="M1275" i="40"/>
  <c r="M1122" i="40"/>
  <c r="M1336" i="40"/>
  <c r="M1256" i="40"/>
  <c r="M1366" i="40"/>
  <c r="N1342" i="40"/>
  <c r="N1368" i="40"/>
  <c r="N1087" i="40"/>
  <c r="N1357" i="40"/>
  <c r="M1223" i="40"/>
  <c r="M1371" i="40"/>
  <c r="M1402" i="40"/>
  <c r="M1265" i="40"/>
  <c r="M1208" i="40"/>
  <c r="M1075" i="40"/>
  <c r="M1383" i="40"/>
  <c r="M1323" i="40"/>
  <c r="M1313" i="40"/>
  <c r="M1152" i="40"/>
  <c r="M1249" i="40"/>
  <c r="M1170" i="40"/>
  <c r="M1293" i="40"/>
  <c r="M1209" i="40"/>
  <c r="M1266" i="40"/>
  <c r="N1348" i="40"/>
  <c r="M1388" i="40"/>
  <c r="M1329" i="40"/>
  <c r="M1134" i="40"/>
  <c r="M1365" i="40"/>
  <c r="M1278" i="40"/>
  <c r="M1217" i="40"/>
  <c r="M1300" i="40"/>
  <c r="M1126" i="40"/>
  <c r="M1339" i="40"/>
  <c r="M1138" i="40"/>
  <c r="M1250" i="40"/>
  <c r="M1376" i="40"/>
  <c r="M1310" i="40"/>
  <c r="N1246" i="40"/>
  <c r="M1151" i="40"/>
  <c r="M1232" i="40"/>
  <c r="M1230" i="40"/>
  <c r="M1244" i="40"/>
  <c r="M1296" i="40"/>
  <c r="M1379" i="40"/>
  <c r="M1330" i="40"/>
  <c r="M1307" i="40"/>
  <c r="M1080" i="40"/>
  <c r="M1156" i="40"/>
  <c r="M1140" i="40"/>
  <c r="N1243" i="40"/>
  <c r="M1167" i="40"/>
  <c r="M1407" i="40"/>
  <c r="M1078" i="40"/>
  <c r="M1277" i="40"/>
  <c r="M1103" i="40"/>
  <c r="M1072" i="40"/>
  <c r="M1397" i="40"/>
  <c r="M1089" i="40"/>
  <c r="M1113" i="40"/>
  <c r="M1233" i="40"/>
  <c r="M1254" i="40"/>
  <c r="N1276" i="40"/>
  <c r="M1340" i="40"/>
  <c r="M1356" i="40"/>
  <c r="M1337" i="40"/>
  <c r="M1386" i="40"/>
  <c r="M1150" i="40"/>
  <c r="M1308" i="40"/>
  <c r="M1123" i="40"/>
  <c r="M1084" i="40"/>
  <c r="M1287" i="40"/>
  <c r="M1141" i="40"/>
  <c r="M1261" i="40"/>
  <c r="M1093" i="40"/>
  <c r="M1315" i="40"/>
  <c r="N1157" i="40"/>
  <c r="M1367" i="40"/>
  <c r="M1403" i="40"/>
  <c r="M1132" i="40"/>
  <c r="M1162" i="40"/>
  <c r="M1224" i="40"/>
  <c r="M1120" i="40"/>
  <c r="N1391" i="40"/>
  <c r="M1146" i="40"/>
  <c r="M1390" i="40"/>
  <c r="M1237" i="40"/>
  <c r="M1404" i="40"/>
  <c r="M1264" i="40"/>
  <c r="M1299" i="40"/>
  <c r="M1352" i="40"/>
  <c r="M1326" i="40"/>
  <c r="M1334" i="40"/>
  <c r="M1304" i="40"/>
  <c r="M1363" i="40"/>
  <c r="M1112" i="40"/>
  <c r="N1137" i="40"/>
  <c r="M1290" i="40"/>
  <c r="M1255" i="40"/>
  <c r="M1220" i="40"/>
  <c r="M1107" i="40"/>
  <c r="N1285" i="40"/>
  <c r="M1373" i="40"/>
  <c r="M1165" i="40"/>
  <c r="M1305" i="40"/>
  <c r="M1125" i="40"/>
  <c r="M1144" i="40"/>
  <c r="N1252" i="40"/>
  <c r="M1160" i="40"/>
  <c r="N1399" i="40"/>
  <c r="M1338" i="40"/>
  <c r="M1257" i="40"/>
  <c r="N1154" i="40"/>
  <c r="M1216" i="40"/>
  <c r="M1346" i="40"/>
  <c r="M1292" i="40"/>
  <c r="M1207" i="40"/>
  <c r="M1377" i="40"/>
  <c r="M1347" i="40"/>
  <c r="M1325" i="40"/>
  <c r="M1350" i="40"/>
  <c r="N1387" i="40"/>
  <c r="M1153" i="40"/>
  <c r="M1359" i="40"/>
  <c r="M1273" i="40"/>
  <c r="N1082" i="40"/>
  <c r="M1104" i="40"/>
  <c r="M1360" i="40"/>
  <c r="M1262" i="40"/>
  <c r="M1163" i="40"/>
  <c r="M1206" i="40"/>
  <c r="M1311" i="40"/>
  <c r="M1380" i="40"/>
  <c r="M1219" i="40"/>
  <c r="M1095" i="40"/>
  <c r="M1381" i="40"/>
  <c r="N1289" i="40"/>
  <c r="M1076" i="40"/>
  <c r="M1382" i="40"/>
  <c r="M1353" i="40"/>
  <c r="M1398" i="40"/>
  <c r="N1083" i="40"/>
  <c r="N1238" i="40"/>
  <c r="N1115" i="40"/>
  <c r="M1297" i="40"/>
  <c r="M1164" i="40"/>
  <c r="M1205" i="40"/>
  <c r="M1124" i="40"/>
  <c r="M1361" i="40"/>
  <c r="M1389" i="40"/>
  <c r="N1393" i="40"/>
  <c r="M1332" i="40"/>
  <c r="M1119" i="40"/>
  <c r="N1401" i="40"/>
  <c r="M1139" i="40"/>
  <c r="N1070" i="40"/>
  <c r="M1259" i="40"/>
  <c r="M1374" i="40"/>
  <c r="M1355" i="40"/>
  <c r="M1351" i="40"/>
  <c r="M1130" i="40"/>
  <c r="N1331" i="40"/>
  <c r="M1335" i="40"/>
  <c r="M1354" i="40"/>
  <c r="M1333" i="40"/>
  <c r="M1372" i="40"/>
  <c r="N1408" i="40"/>
  <c r="N1229" i="40"/>
  <c r="N1129" i="40"/>
  <c r="M1148" i="40"/>
  <c r="M1118" i="40"/>
  <c r="N1317" i="40"/>
  <c r="M1149" i="40"/>
  <c r="M1253" i="40"/>
  <c r="M1327" i="40"/>
  <c r="M1286" i="40"/>
  <c r="M1131" i="40"/>
  <c r="M1135" i="40"/>
  <c r="M1142" i="40"/>
  <c r="M1145" i="40"/>
  <c r="M1091" i="40"/>
  <c r="N1274" i="40"/>
  <c r="M1328" i="40"/>
  <c r="M1309" i="40"/>
  <c r="N1395" i="40"/>
  <c r="M1322" i="40"/>
  <c r="N1396" i="40"/>
  <c r="M1155" i="40"/>
  <c r="M1102" i="40"/>
  <c r="M1173" i="40"/>
  <c r="N1235" i="40"/>
  <c r="M1159" i="40"/>
  <c r="M1168" i="40"/>
  <c r="M1117" i="40"/>
  <c r="M1370" i="40"/>
  <c r="N1171" i="40"/>
  <c r="M1375" i="40"/>
  <c r="M1128" i="40"/>
  <c r="Q447" i="43" l="1"/>
  <c r="P392" i="40"/>
  <c r="N1116" i="40"/>
  <c r="O1116" i="40" s="1"/>
  <c r="O859" i="40"/>
  <c r="P790" i="40"/>
  <c r="P802" i="40"/>
  <c r="P504" i="43"/>
  <c r="P507" i="40" s="1"/>
  <c r="P744" i="40"/>
  <c r="Q744" i="40" s="1"/>
  <c r="Q435" i="43"/>
  <c r="Q438" i="40" s="1"/>
  <c r="P789" i="40"/>
  <c r="Q434" i="43"/>
  <c r="Q437" i="40" s="1"/>
  <c r="P734" i="40"/>
  <c r="P765" i="40"/>
  <c r="R419" i="43"/>
  <c r="R422" i="40" s="1"/>
  <c r="P806" i="40"/>
  <c r="P815" i="40"/>
  <c r="Q408" i="43"/>
  <c r="Q411" i="40" s="1"/>
  <c r="O729" i="40"/>
  <c r="P729" i="40" s="1"/>
  <c r="Q729" i="40" s="1"/>
  <c r="Q451" i="43"/>
  <c r="Q454" i="40" s="1"/>
  <c r="P817" i="40"/>
  <c r="R378" i="43"/>
  <c r="R381" i="40" s="1"/>
  <c r="Q462" i="43"/>
  <c r="Q465" i="40" s="1"/>
  <c r="O411" i="40"/>
  <c r="O763" i="40" s="1"/>
  <c r="P763" i="40" s="1"/>
  <c r="Q460" i="43"/>
  <c r="Q463" i="40" s="1"/>
  <c r="P439" i="40"/>
  <c r="P791" i="40" s="1"/>
  <c r="Q791" i="40" s="1"/>
  <c r="P381" i="40"/>
  <c r="P733" i="40" s="1"/>
  <c r="Q733" i="40" s="1"/>
  <c r="O874" i="40"/>
  <c r="R373" i="43"/>
  <c r="S373" i="43" s="1"/>
  <c r="Q379" i="43"/>
  <c r="Q382" i="40" s="1"/>
  <c r="R367" i="43"/>
  <c r="R370" i="40" s="1"/>
  <c r="R403" i="43"/>
  <c r="S403" i="43" s="1"/>
  <c r="P470" i="43"/>
  <c r="P473" i="40" s="1"/>
  <c r="P532" i="43"/>
  <c r="Q532" i="43" s="1"/>
  <c r="O757" i="40"/>
  <c r="P409" i="40"/>
  <c r="P761" i="40" s="1"/>
  <c r="N1101" i="40"/>
  <c r="O751" i="40"/>
  <c r="N1121" i="40"/>
  <c r="N1088" i="40"/>
  <c r="N1109" i="40"/>
  <c r="P809" i="40"/>
  <c r="Q386" i="43"/>
  <c r="R386" i="43" s="1"/>
  <c r="Q454" i="43"/>
  <c r="R454" i="43" s="1"/>
  <c r="R457" i="40" s="1"/>
  <c r="Q397" i="43"/>
  <c r="Q400" i="40" s="1"/>
  <c r="O456" i="40"/>
  <c r="O808" i="40" s="1"/>
  <c r="P808" i="40" s="1"/>
  <c r="P720" i="40"/>
  <c r="O857" i="40"/>
  <c r="P857" i="40" s="1"/>
  <c r="P421" i="40"/>
  <c r="P773" i="40" s="1"/>
  <c r="O471" i="40"/>
  <c r="O823" i="40" s="1"/>
  <c r="Q528" i="43"/>
  <c r="Q531" i="40" s="1"/>
  <c r="N1236" i="40"/>
  <c r="O771" i="40"/>
  <c r="Q443" i="43"/>
  <c r="R443" i="43" s="1"/>
  <c r="R446" i="40" s="1"/>
  <c r="O747" i="40"/>
  <c r="P798" i="40"/>
  <c r="Q423" i="40"/>
  <c r="Q775" i="40" s="1"/>
  <c r="P879" i="40"/>
  <c r="Q452" i="43"/>
  <c r="Q455" i="40" s="1"/>
  <c r="R364" i="43"/>
  <c r="R367" i="40" s="1"/>
  <c r="R382" i="43"/>
  <c r="R385" i="40" s="1"/>
  <c r="Q431" i="43"/>
  <c r="Q434" i="40" s="1"/>
  <c r="P766" i="40"/>
  <c r="Q774" i="40"/>
  <c r="P813" i="40"/>
  <c r="N1106" i="40"/>
  <c r="Q411" i="43"/>
  <c r="R411" i="43" s="1"/>
  <c r="R414" i="40" s="1"/>
  <c r="Q820" i="40"/>
  <c r="P760" i="40"/>
  <c r="Q760" i="40" s="1"/>
  <c r="Q365" i="43"/>
  <c r="O724" i="40"/>
  <c r="Q458" i="43"/>
  <c r="Q461" i="40" s="1"/>
  <c r="R393" i="43"/>
  <c r="R396" i="40" s="1"/>
  <c r="R410" i="43"/>
  <c r="S410" i="43" s="1"/>
  <c r="S413" i="40" s="1"/>
  <c r="Q413" i="40"/>
  <c r="M1218" i="40"/>
  <c r="M1226" i="40"/>
  <c r="N1226" i="40" s="1"/>
  <c r="Q804" i="40"/>
  <c r="N1098" i="40"/>
  <c r="O1098" i="40" s="1"/>
  <c r="N1090" i="40"/>
  <c r="N868" i="40"/>
  <c r="N1096" i="40"/>
  <c r="O887" i="40"/>
  <c r="O883" i="40"/>
  <c r="P883" i="40" s="1"/>
  <c r="N1074" i="40"/>
  <c r="N877" i="40"/>
  <c r="O746" i="40"/>
  <c r="M1227" i="40"/>
  <c r="P786" i="40"/>
  <c r="N1231" i="40"/>
  <c r="P768" i="40"/>
  <c r="O873" i="40"/>
  <c r="Q413" i="43"/>
  <c r="Q416" i="40" s="1"/>
  <c r="P401" i="43"/>
  <c r="P404" i="40" s="1"/>
  <c r="P458" i="40"/>
  <c r="P810" i="40" s="1"/>
  <c r="Q810" i="40" s="1"/>
  <c r="S374" i="43"/>
  <c r="Q390" i="40"/>
  <c r="S387" i="43"/>
  <c r="S390" i="40" s="1"/>
  <c r="P518" i="43"/>
  <c r="P521" i="40" s="1"/>
  <c r="R530" i="43"/>
  <c r="R533" i="40" s="1"/>
  <c r="Q366" i="43"/>
  <c r="R366" i="43" s="1"/>
  <c r="Q430" i="43"/>
  <c r="Q433" i="40" s="1"/>
  <c r="O875" i="40"/>
  <c r="O1077" i="40"/>
  <c r="P730" i="40"/>
  <c r="Q384" i="40"/>
  <c r="R381" i="43"/>
  <c r="Q517" i="43"/>
  <c r="R517" i="43" s="1"/>
  <c r="R520" i="40" s="1"/>
  <c r="R455" i="43"/>
  <c r="R458" i="40" s="1"/>
  <c r="Q500" i="43"/>
  <c r="Q503" i="40" s="1"/>
  <c r="Q371" i="43"/>
  <c r="P374" i="40"/>
  <c r="Q463" i="43"/>
  <c r="Q466" i="40" s="1"/>
  <c r="N1228" i="40"/>
  <c r="P399" i="43"/>
  <c r="P402" i="40" s="1"/>
  <c r="O402" i="40"/>
  <c r="O754" i="40" s="1"/>
  <c r="O872" i="40"/>
  <c r="P872" i="40" s="1"/>
  <c r="P375" i="40"/>
  <c r="P727" i="40" s="1"/>
  <c r="Q372" i="43"/>
  <c r="O740" i="40"/>
  <c r="R449" i="43"/>
  <c r="R452" i="40" s="1"/>
  <c r="O867" i="40"/>
  <c r="P867" i="40" s="1"/>
  <c r="R383" i="43"/>
  <c r="R386" i="40" s="1"/>
  <c r="Q375" i="43"/>
  <c r="Q378" i="40" s="1"/>
  <c r="R414" i="43"/>
  <c r="S414" i="43" s="1"/>
  <c r="O391" i="40"/>
  <c r="O743" i="40" s="1"/>
  <c r="P388" i="43"/>
  <c r="R395" i="43"/>
  <c r="S395" i="43" s="1"/>
  <c r="P373" i="40"/>
  <c r="P725" i="40" s="1"/>
  <c r="Q370" i="43"/>
  <c r="Q512" i="43"/>
  <c r="Q515" i="40" s="1"/>
  <c r="O756" i="40"/>
  <c r="P399" i="40"/>
  <c r="P805" i="40"/>
  <c r="R405" i="43"/>
  <c r="R408" i="40" s="1"/>
  <c r="O407" i="40"/>
  <c r="O759" i="40" s="1"/>
  <c r="P395" i="40"/>
  <c r="Q392" i="43"/>
  <c r="P412" i="40"/>
  <c r="Q409" i="43"/>
  <c r="Q412" i="40" s="1"/>
  <c r="Q450" i="43"/>
  <c r="Q453" i="40" s="1"/>
  <c r="O735" i="40"/>
  <c r="R376" i="43"/>
  <c r="S376" i="43" s="1"/>
  <c r="Q502" i="43"/>
  <c r="Q396" i="43"/>
  <c r="R396" i="43" s="1"/>
  <c r="R399" i="40" s="1"/>
  <c r="Q445" i="43"/>
  <c r="Q448" i="40" s="1"/>
  <c r="P448" i="40"/>
  <c r="P800" i="40" s="1"/>
  <c r="N1222" i="40"/>
  <c r="P471" i="40"/>
  <c r="Q468" i="43"/>
  <c r="R406" i="43"/>
  <c r="Q409" i="40"/>
  <c r="P407" i="40"/>
  <c r="Q404" i="43"/>
  <c r="Q520" i="43"/>
  <c r="P523" i="40"/>
  <c r="O393" i="40"/>
  <c r="O745" i="40" s="1"/>
  <c r="P390" i="43"/>
  <c r="R510" i="43"/>
  <c r="Q513" i="40"/>
  <c r="P442" i="43"/>
  <c r="P445" i="40" s="1"/>
  <c r="O445" i="40"/>
  <c r="O797" i="40" s="1"/>
  <c r="Q415" i="43"/>
  <c r="P418" i="40"/>
  <c r="P770" i="40" s="1"/>
  <c r="R436" i="43"/>
  <c r="R439" i="40" s="1"/>
  <c r="Q457" i="43"/>
  <c r="Q460" i="40" s="1"/>
  <c r="P460" i="40"/>
  <c r="P812" i="40" s="1"/>
  <c r="P397" i="40"/>
  <c r="P749" i="40" s="1"/>
  <c r="Q394" i="43"/>
  <c r="P511" i="43"/>
  <c r="O514" i="40"/>
  <c r="O866" i="40" s="1"/>
  <c r="Q439" i="43"/>
  <c r="Q442" i="40" s="1"/>
  <c r="P442" i="40"/>
  <c r="P794" i="40" s="1"/>
  <c r="Q423" i="43"/>
  <c r="Q426" i="40" s="1"/>
  <c r="P426" i="40"/>
  <c r="P778" i="40" s="1"/>
  <c r="P531" i="43"/>
  <c r="O534" i="40"/>
  <c r="O886" i="40" s="1"/>
  <c r="R447" i="43"/>
  <c r="Q450" i="40"/>
  <c r="P516" i="43"/>
  <c r="P519" i="40" s="1"/>
  <c r="O519" i="40"/>
  <c r="O871" i="40" s="1"/>
  <c r="Q519" i="43"/>
  <c r="Q522" i="40" s="1"/>
  <c r="P522" i="40"/>
  <c r="P419" i="40"/>
  <c r="Q416" i="43"/>
  <c r="P383" i="40"/>
  <c r="Q380" i="43"/>
  <c r="Q368" i="43"/>
  <c r="O529" i="40"/>
  <c r="O881" i="40" s="1"/>
  <c r="P526" i="43"/>
  <c r="R361" i="40"/>
  <c r="S358" i="43"/>
  <c r="S389" i="43"/>
  <c r="R392" i="40"/>
  <c r="R513" i="43"/>
  <c r="Q516" i="40"/>
  <c r="Q407" i="43"/>
  <c r="P410" i="40"/>
  <c r="P762" i="40" s="1"/>
  <c r="Q453" i="43"/>
  <c r="Q456" i="40" s="1"/>
  <c r="P447" i="40"/>
  <c r="P799" i="40" s="1"/>
  <c r="Q444" i="43"/>
  <c r="Q400" i="43"/>
  <c r="R418" i="43"/>
  <c r="Q421" i="40"/>
  <c r="Q525" i="43"/>
  <c r="P528" i="40"/>
  <c r="P880" i="40" s="1"/>
  <c r="R524" i="43"/>
  <c r="Q527" i="40"/>
  <c r="Q401" i="40"/>
  <c r="R398" i="43"/>
  <c r="S420" i="43"/>
  <c r="R423" i="40"/>
  <c r="P527" i="43"/>
  <c r="O530" i="40"/>
  <c r="O882" i="40" s="1"/>
  <c r="Q509" i="43"/>
  <c r="P512" i="40"/>
  <c r="P529" i="43"/>
  <c r="O532" i="40"/>
  <c r="O884" i="40" s="1"/>
  <c r="R384" i="43"/>
  <c r="Q387" i="40"/>
  <c r="O526" i="40"/>
  <c r="O878" i="40" s="1"/>
  <c r="P523" i="43"/>
  <c r="R359" i="43"/>
  <c r="Q362" i="40"/>
  <c r="Q514" i="43"/>
  <c r="Q517" i="40" s="1"/>
  <c r="P517" i="40"/>
  <c r="O424" i="40"/>
  <c r="O776" i="40" s="1"/>
  <c r="P421" i="43"/>
  <c r="O518" i="40"/>
  <c r="O870" i="40" s="1"/>
  <c r="P515" i="43"/>
  <c r="Q424" i="43"/>
  <c r="Q427" i="40" s="1"/>
  <c r="P427" i="40"/>
  <c r="P779" i="40" s="1"/>
  <c r="R465" i="43"/>
  <c r="R468" i="40" s="1"/>
  <c r="P524" i="40"/>
  <c r="Q521" i="43"/>
  <c r="R412" i="43"/>
  <c r="Q415" i="40"/>
  <c r="P385" i="43"/>
  <c r="P405" i="40"/>
  <c r="Q402" i="43"/>
  <c r="R417" i="43"/>
  <c r="P522" i="43"/>
  <c r="O525" i="40"/>
  <c r="Q380" i="40"/>
  <c r="R377" i="43"/>
  <c r="P372" i="40"/>
  <c r="Q369" i="43"/>
  <c r="O517" i="40"/>
  <c r="O869" i="40" s="1"/>
  <c r="P394" i="40"/>
  <c r="Q391" i="43"/>
  <c r="Q546" i="40"/>
  <c r="Q898" i="40" s="1"/>
  <c r="O1248" i="40"/>
  <c r="P1248" i="40" s="1"/>
  <c r="R546" i="40"/>
  <c r="S543" i="43"/>
  <c r="O905" i="40"/>
  <c r="O825" i="40"/>
  <c r="O1175" i="40" s="1"/>
  <c r="P631" i="43"/>
  <c r="Q631" i="43" s="1"/>
  <c r="Q634" i="40" s="1"/>
  <c r="P695" i="43"/>
  <c r="Q695" i="43" s="1"/>
  <c r="Q614" i="40"/>
  <c r="R614" i="40"/>
  <c r="N1288" i="40"/>
  <c r="N1316" i="40"/>
  <c r="O987" i="40"/>
  <c r="N1369" i="40"/>
  <c r="O1019" i="40"/>
  <c r="P1019" i="40" s="1"/>
  <c r="O1038" i="40"/>
  <c r="O989" i="40"/>
  <c r="P989" i="40" s="1"/>
  <c r="Q989" i="40" s="1"/>
  <c r="O856" i="40"/>
  <c r="O946" i="40"/>
  <c r="P946" i="40" s="1"/>
  <c r="P584" i="40"/>
  <c r="P936" i="40" s="1"/>
  <c r="Q936" i="40" s="1"/>
  <c r="O963" i="40"/>
  <c r="N1400" i="40"/>
  <c r="O1042" i="40"/>
  <c r="P1022" i="40"/>
  <c r="O1050" i="40"/>
  <c r="R581" i="43"/>
  <c r="S581" i="43" s="1"/>
  <c r="T581" i="43" s="1"/>
  <c r="O858" i="40"/>
  <c r="P503" i="43"/>
  <c r="P506" i="40" s="1"/>
  <c r="N1279" i="40"/>
  <c r="P501" i="43"/>
  <c r="N1268" i="40"/>
  <c r="P928" i="40"/>
  <c r="Q928" i="40" s="1"/>
  <c r="O966" i="40"/>
  <c r="O909" i="40"/>
  <c r="P855" i="40"/>
  <c r="R643" i="43"/>
  <c r="S643" i="43" s="1"/>
  <c r="T643" i="43" s="1"/>
  <c r="P646" i="40"/>
  <c r="P998" i="40" s="1"/>
  <c r="Q998" i="40" s="1"/>
  <c r="O591" i="40"/>
  <c r="O943" i="40" s="1"/>
  <c r="N1263" i="40"/>
  <c r="O986" i="40"/>
  <c r="P1000" i="40"/>
  <c r="Q1000" i="40" s="1"/>
  <c r="P574" i="43"/>
  <c r="Q574" i="43" s="1"/>
  <c r="R574" i="43" s="1"/>
  <c r="S574" i="43" s="1"/>
  <c r="T574" i="43" s="1"/>
  <c r="T633" i="43"/>
  <c r="O929" i="40"/>
  <c r="Q554" i="43"/>
  <c r="Q557" i="40" s="1"/>
  <c r="P557" i="40"/>
  <c r="Q588" i="43"/>
  <c r="Q591" i="40" s="1"/>
  <c r="P677" i="43"/>
  <c r="O680" i="40"/>
  <c r="O1032" i="40" s="1"/>
  <c r="P692" i="43"/>
  <c r="O695" i="40"/>
  <c r="O1047" i="40" s="1"/>
  <c r="P668" i="43"/>
  <c r="O671" i="40"/>
  <c r="O1023" i="40" s="1"/>
  <c r="P649" i="43"/>
  <c r="Q649" i="43" s="1"/>
  <c r="R649" i="43" s="1"/>
  <c r="S649" i="43" s="1"/>
  <c r="T649" i="43" s="1"/>
  <c r="O652" i="40"/>
  <c r="O1004" i="40" s="1"/>
  <c r="O566" i="40"/>
  <c r="O918" i="40" s="1"/>
  <c r="Q544" i="43"/>
  <c r="P547" i="40"/>
  <c r="P899" i="40" s="1"/>
  <c r="P568" i="43"/>
  <c r="O571" i="40"/>
  <c r="O923" i="40" s="1"/>
  <c r="P563" i="43"/>
  <c r="P566" i="40" s="1"/>
  <c r="P614" i="40"/>
  <c r="P591" i="40"/>
  <c r="Q683" i="43"/>
  <c r="P686" i="40"/>
  <c r="N1213" i="40"/>
  <c r="O931" i="40"/>
  <c r="O1281" i="40" s="1"/>
  <c r="N1097" i="40"/>
  <c r="N1284" i="40"/>
  <c r="O719" i="40"/>
  <c r="O1069" i="40" s="1"/>
  <c r="N1034" i="40"/>
  <c r="N1384" i="40" s="1"/>
  <c r="N1071" i="40"/>
  <c r="P579" i="40"/>
  <c r="O582" i="40"/>
  <c r="O934" i="40" s="1"/>
  <c r="P934" i="40" s="1"/>
  <c r="Q582" i="40"/>
  <c r="O721" i="40"/>
  <c r="N1272" i="40"/>
  <c r="O1272" i="40" s="1"/>
  <c r="O696" i="40"/>
  <c r="O1048" i="40" s="1"/>
  <c r="Q579" i="40"/>
  <c r="P967" i="40"/>
  <c r="P570" i="40"/>
  <c r="P922" i="40" s="1"/>
  <c r="O738" i="40"/>
  <c r="P738" i="40" s="1"/>
  <c r="Q738" i="40" s="1"/>
  <c r="Q427" i="43"/>
  <c r="Q430" i="40" s="1"/>
  <c r="O726" i="40"/>
  <c r="O1056" i="40"/>
  <c r="O1406" i="40" s="1"/>
  <c r="O1005" i="40"/>
  <c r="P1005" i="40" s="1"/>
  <c r="Q578" i="40"/>
  <c r="N962" i="40"/>
  <c r="N1312" i="40" s="1"/>
  <c r="O938" i="40"/>
  <c r="P938" i="40" s="1"/>
  <c r="P930" i="40"/>
  <c r="Q570" i="40"/>
  <c r="O913" i="40"/>
  <c r="N1111" i="40"/>
  <c r="O1111" i="40" s="1"/>
  <c r="O1028" i="40"/>
  <c r="O1378" i="40" s="1"/>
  <c r="N1362" i="40"/>
  <c r="O1362" i="40" s="1"/>
  <c r="P782" i="40"/>
  <c r="N1014" i="40"/>
  <c r="N1364" i="40" s="1"/>
  <c r="N964" i="40"/>
  <c r="N1314" i="40" s="1"/>
  <c r="N1081" i="40"/>
  <c r="O1081" i="40" s="1"/>
  <c r="M1086" i="40"/>
  <c r="N1086" i="40" s="1"/>
  <c r="M1158" i="40"/>
  <c r="N1158" i="40" s="1"/>
  <c r="M1260" i="40"/>
  <c r="N1260" i="40" s="1"/>
  <c r="N1225" i="40"/>
  <c r="O864" i="40"/>
  <c r="O1214" i="40" s="1"/>
  <c r="O795" i="40"/>
  <c r="P722" i="40"/>
  <c r="Q925" i="40"/>
  <c r="Q694" i="40"/>
  <c r="P1046" i="40"/>
  <c r="P955" i="40"/>
  <c r="N1073" i="40"/>
  <c r="Q603" i="40"/>
  <c r="O819" i="40"/>
  <c r="P739" i="40"/>
  <c r="P807" i="40"/>
  <c r="S703" i="43"/>
  <c r="S706" i="40" s="1"/>
  <c r="P1027" i="40"/>
  <c r="P651" i="40"/>
  <c r="P1003" i="40" s="1"/>
  <c r="R627" i="40"/>
  <c r="P1040" i="40"/>
  <c r="P978" i="40"/>
  <c r="N1169" i="40"/>
  <c r="Q888" i="40"/>
  <c r="R888" i="40" s="1"/>
  <c r="R560" i="40"/>
  <c r="R912" i="40" s="1"/>
  <c r="R674" i="40"/>
  <c r="P788" i="40"/>
  <c r="P674" i="40"/>
  <c r="P1026" i="40" s="1"/>
  <c r="Q1026" i="40" s="1"/>
  <c r="P814" i="40"/>
  <c r="O811" i="40"/>
  <c r="O971" i="40"/>
  <c r="O1321" i="40" s="1"/>
  <c r="R657" i="40"/>
  <c r="Q433" i="43"/>
  <c r="S595" i="40"/>
  <c r="P935" i="40"/>
  <c r="Q803" i="40"/>
  <c r="P1009" i="40"/>
  <c r="P456" i="43"/>
  <c r="P459" i="40" s="1"/>
  <c r="P541" i="40"/>
  <c r="P893" i="40" s="1"/>
  <c r="Q893" i="40" s="1"/>
  <c r="O723" i="40"/>
  <c r="Q459" i="43"/>
  <c r="P699" i="40"/>
  <c r="P1051" i="40" s="1"/>
  <c r="R1058" i="40"/>
  <c r="Q947" i="40"/>
  <c r="Q992" i="40"/>
  <c r="O1029" i="40"/>
  <c r="P1029" i="40" s="1"/>
  <c r="P544" i="40"/>
  <c r="P896" i="40" s="1"/>
  <c r="Q896" i="40" s="1"/>
  <c r="Q1041" i="40"/>
  <c r="P915" i="40"/>
  <c r="Q655" i="40"/>
  <c r="Q1007" i="40" s="1"/>
  <c r="R1007" i="40" s="1"/>
  <c r="S544" i="40"/>
  <c r="P979" i="40"/>
  <c r="O1092" i="40"/>
  <c r="P742" i="40"/>
  <c r="O1136" i="40"/>
  <c r="P620" i="40"/>
  <c r="P972" i="40" s="1"/>
  <c r="Q620" i="40"/>
  <c r="P885" i="40"/>
  <c r="S574" i="40"/>
  <c r="P732" i="40"/>
  <c r="Q705" i="40"/>
  <c r="Q1057" i="40" s="1"/>
  <c r="R448" i="43"/>
  <c r="R451" i="40" s="1"/>
  <c r="P924" i="40"/>
  <c r="P649" i="40"/>
  <c r="P1001" i="40" s="1"/>
  <c r="R640" i="40"/>
  <c r="R562" i="40"/>
  <c r="O568" i="40"/>
  <c r="O920" i="40" s="1"/>
  <c r="P1049" i="40"/>
  <c r="Q1049" i="40" s="1"/>
  <c r="R604" i="40"/>
  <c r="P464" i="43"/>
  <c r="P467" i="40" s="1"/>
  <c r="P701" i="40"/>
  <c r="P1053" i="40" s="1"/>
  <c r="P702" i="40"/>
  <c r="P1054" i="40" s="1"/>
  <c r="Q954" i="40"/>
  <c r="R954" i="40" s="1"/>
  <c r="P659" i="40"/>
  <c r="P1011" i="40" s="1"/>
  <c r="Q959" i="40"/>
  <c r="P1020" i="40"/>
  <c r="Q781" i="40"/>
  <c r="O772" i="40"/>
  <c r="T640" i="40"/>
  <c r="R426" i="43"/>
  <c r="R429" i="40" s="1"/>
  <c r="Q914" i="40"/>
  <c r="S655" i="40"/>
  <c r="R541" i="40"/>
  <c r="P741" i="40"/>
  <c r="P900" i="40"/>
  <c r="Q609" i="40"/>
  <c r="P609" i="40"/>
  <c r="P961" i="40" s="1"/>
  <c r="P767" i="40"/>
  <c r="P821" i="40"/>
  <c r="Q466" i="43"/>
  <c r="P543" i="40"/>
  <c r="P895" i="40" s="1"/>
  <c r="Q926" i="40"/>
  <c r="N1245" i="40"/>
  <c r="O1245" i="40" s="1"/>
  <c r="Q583" i="40"/>
  <c r="Q563" i="40"/>
  <c r="P904" i="40"/>
  <c r="Q645" i="40"/>
  <c r="P645" i="40"/>
  <c r="P997" i="40" s="1"/>
  <c r="S564" i="40"/>
  <c r="P623" i="40"/>
  <c r="P588" i="40"/>
  <c r="P940" i="40" s="1"/>
  <c r="Q940" i="40" s="1"/>
  <c r="Q653" i="40"/>
  <c r="P953" i="40"/>
  <c r="P628" i="40"/>
  <c r="P980" i="40" s="1"/>
  <c r="R968" i="40"/>
  <c r="S968" i="40" s="1"/>
  <c r="O876" i="40"/>
  <c r="R548" i="40"/>
  <c r="R621" i="40"/>
  <c r="R552" i="40"/>
  <c r="R555" i="40"/>
  <c r="P973" i="40"/>
  <c r="N1100" i="40"/>
  <c r="Q688" i="40"/>
  <c r="Q984" i="40"/>
  <c r="Q692" i="40"/>
  <c r="Q1044" i="40" s="1"/>
  <c r="O558" i="40"/>
  <c r="O910" i="40" s="1"/>
  <c r="P1012" i="40"/>
  <c r="P564" i="40"/>
  <c r="P916" i="40" s="1"/>
  <c r="Q916" i="40" s="1"/>
  <c r="P1033" i="40"/>
  <c r="P1024" i="40"/>
  <c r="Q990" i="40"/>
  <c r="S633" i="40"/>
  <c r="S985" i="40" s="1"/>
  <c r="O764" i="40"/>
  <c r="Q679" i="40"/>
  <c r="P679" i="40"/>
  <c r="P1031" i="40" s="1"/>
  <c r="Q728" i="40"/>
  <c r="P818" i="40"/>
  <c r="Q667" i="40"/>
  <c r="O975" i="40"/>
  <c r="P678" i="40"/>
  <c r="P1030" i="40" s="1"/>
  <c r="Q1030" i="40" s="1"/>
  <c r="P752" i="40"/>
  <c r="R681" i="43"/>
  <c r="R684" i="40" s="1"/>
  <c r="P585" i="40"/>
  <c r="P937" i="40" s="1"/>
  <c r="Q585" i="40"/>
  <c r="P753" i="40"/>
  <c r="P644" i="40"/>
  <c r="P996" i="40" s="1"/>
  <c r="P696" i="40"/>
  <c r="Q696" i="40"/>
  <c r="P618" i="40"/>
  <c r="P647" i="40"/>
  <c r="P999" i="40" s="1"/>
  <c r="Q999" i="40" s="1"/>
  <c r="Q687" i="40"/>
  <c r="Q681" i="40"/>
  <c r="Q983" i="40"/>
  <c r="P597" i="40"/>
  <c r="P949" i="40" s="1"/>
  <c r="P748" i="40"/>
  <c r="P865" i="40"/>
  <c r="R559" i="40"/>
  <c r="P1006" i="40"/>
  <c r="T616" i="40"/>
  <c r="Q672" i="40"/>
  <c r="Q907" i="40"/>
  <c r="R587" i="40"/>
  <c r="R939" i="40" s="1"/>
  <c r="Q650" i="40"/>
  <c r="P650" i="40"/>
  <c r="P1002" i="40" s="1"/>
  <c r="N1234" i="40"/>
  <c r="P611" i="40"/>
  <c r="O612" i="40"/>
  <c r="P612" i="40"/>
  <c r="P911" i="40"/>
  <c r="R632" i="40"/>
  <c r="Q658" i="40"/>
  <c r="Q1010" i="40" s="1"/>
  <c r="P1017" i="40"/>
  <c r="Q666" i="40"/>
  <c r="Q1018" i="40" s="1"/>
  <c r="R666" i="40"/>
  <c r="P894" i="40"/>
  <c r="P981" i="40"/>
  <c r="R701" i="43"/>
  <c r="S701" i="43" s="1"/>
  <c r="O750" i="40"/>
  <c r="P731" i="40"/>
  <c r="Q731" i="40" s="1"/>
  <c r="P1043" i="40"/>
  <c r="R673" i="40"/>
  <c r="R611" i="40"/>
  <c r="P700" i="40"/>
  <c r="P1052" i="40" s="1"/>
  <c r="S602" i="40"/>
  <c r="Q700" i="40"/>
  <c r="S556" i="40"/>
  <c r="P737" i="40"/>
  <c r="P906" i="40"/>
  <c r="R588" i="40"/>
  <c r="Q769" i="40"/>
  <c r="Q902" i="40"/>
  <c r="P785" i="40"/>
  <c r="P758" i="40"/>
  <c r="O1108" i="40"/>
  <c r="P784" i="40"/>
  <c r="P792" i="40"/>
  <c r="Q437" i="43"/>
  <c r="Q440" i="40" s="1"/>
  <c r="N1147" i="40"/>
  <c r="Q440" i="43"/>
  <c r="Q443" i="40" s="1"/>
  <c r="O736" i="40"/>
  <c r="O755" i="40"/>
  <c r="Q429" i="43"/>
  <c r="Q432" i="40" s="1"/>
  <c r="Q425" i="43"/>
  <c r="P780" i="40"/>
  <c r="Q441" i="43"/>
  <c r="Q444" i="40" s="1"/>
  <c r="P796" i="40"/>
  <c r="Q446" i="43"/>
  <c r="Q449" i="40" s="1"/>
  <c r="P801" i="40"/>
  <c r="P787" i="40"/>
  <c r="Q432" i="43"/>
  <c r="Q435" i="40" s="1"/>
  <c r="R665" i="40"/>
  <c r="Q665" i="40"/>
  <c r="S573" i="40"/>
  <c r="R573" i="40"/>
  <c r="Q1036" i="40"/>
  <c r="R615" i="40"/>
  <c r="Q615" i="40"/>
  <c r="Q958" i="40"/>
  <c r="Q558" i="40"/>
  <c r="Q549" i="40"/>
  <c r="Q901" i="40" s="1"/>
  <c r="R549" i="40"/>
  <c r="P682" i="40"/>
  <c r="Q656" i="40"/>
  <c r="P656" i="40"/>
  <c r="P1008" i="40" s="1"/>
  <c r="P553" i="40"/>
  <c r="Q659" i="40"/>
  <c r="Q554" i="40"/>
  <c r="Q628" i="40"/>
  <c r="P619" i="40"/>
  <c r="Q586" i="40"/>
  <c r="Q651" i="40"/>
  <c r="R648" i="40"/>
  <c r="Q601" i="40"/>
  <c r="P976" i="40"/>
  <c r="O970" i="40"/>
  <c r="Q572" i="40"/>
  <c r="Q670" i="40"/>
  <c r="Q654" i="40"/>
  <c r="R608" i="40"/>
  <c r="Q608" i="40"/>
  <c r="Q590" i="40"/>
  <c r="P590" i="40"/>
  <c r="P942" i="40" s="1"/>
  <c r="P635" i="40"/>
  <c r="P957" i="40"/>
  <c r="R631" i="40"/>
  <c r="Q668" i="40"/>
  <c r="R637" i="40"/>
  <c r="Q685" i="40"/>
  <c r="Q1037" i="40" s="1"/>
  <c r="P617" i="40"/>
  <c r="P956" i="40"/>
  <c r="Q956" i="40" s="1"/>
  <c r="O610" i="40"/>
  <c r="O969" i="40"/>
  <c r="Q543" i="40"/>
  <c r="Q660" i="40"/>
  <c r="P613" i="40"/>
  <c r="P965" i="40" s="1"/>
  <c r="R705" i="40"/>
  <c r="S702" i="43"/>
  <c r="R618" i="40"/>
  <c r="Q618" i="40"/>
  <c r="Q630" i="40"/>
  <c r="Q982" i="40" s="1"/>
  <c r="P575" i="40"/>
  <c r="P927" i="40" s="1"/>
  <c r="Q669" i="40"/>
  <c r="Q1021" i="40" s="1"/>
  <c r="R664" i="40"/>
  <c r="R1016" i="40" s="1"/>
  <c r="Q649" i="40"/>
  <c r="P1015" i="40"/>
  <c r="Q702" i="40"/>
  <c r="P1039" i="40"/>
  <c r="P977" i="40"/>
  <c r="Q908" i="40"/>
  <c r="P662" i="40"/>
  <c r="Q662" i="40"/>
  <c r="R607" i="40"/>
  <c r="R658" i="40"/>
  <c r="P661" i="40"/>
  <c r="P1013" i="40" s="1"/>
  <c r="Q691" i="40"/>
  <c r="T560" i="40"/>
  <c r="S560" i="40"/>
  <c r="R692" i="40"/>
  <c r="P551" i="40"/>
  <c r="P903" i="40" s="1"/>
  <c r="P950" i="40"/>
  <c r="P608" i="40"/>
  <c r="P960" i="40" s="1"/>
  <c r="P673" i="40"/>
  <c r="P1025" i="40" s="1"/>
  <c r="Q1025" i="40" s="1"/>
  <c r="Q1045" i="40"/>
  <c r="R624" i="40"/>
  <c r="Q624" i="40"/>
  <c r="R638" i="40"/>
  <c r="P690" i="40"/>
  <c r="R598" i="40"/>
  <c r="Q598" i="40"/>
  <c r="Q701" i="40"/>
  <c r="N1370" i="40"/>
  <c r="N1253" i="40"/>
  <c r="O1129" i="40"/>
  <c r="N1119" i="40"/>
  <c r="O1238" i="40"/>
  <c r="N1398" i="40"/>
  <c r="N1311" i="40"/>
  <c r="N1104" i="40"/>
  <c r="O1215" i="40"/>
  <c r="N1292" i="40"/>
  <c r="N1112" i="40"/>
  <c r="N1352" i="40"/>
  <c r="N1224" i="40"/>
  <c r="N1367" i="40"/>
  <c r="N1123" i="40"/>
  <c r="N1356" i="40"/>
  <c r="N1258" i="40"/>
  <c r="N1277" i="40"/>
  <c r="N1250" i="40"/>
  <c r="N1329" i="40"/>
  <c r="N1383" i="40"/>
  <c r="N1102" i="40"/>
  <c r="N1142" i="40"/>
  <c r="N1374" i="40"/>
  <c r="N1332" i="40"/>
  <c r="N1381" i="40"/>
  <c r="N1206" i="40"/>
  <c r="N1320" i="40"/>
  <c r="N1325" i="40"/>
  <c r="N1346" i="40"/>
  <c r="N1305" i="40"/>
  <c r="N1107" i="40"/>
  <c r="N1363" i="40"/>
  <c r="N1299" i="40"/>
  <c r="N1162" i="40"/>
  <c r="N1093" i="40"/>
  <c r="N1340" i="40"/>
  <c r="N1140" i="40"/>
  <c r="N1379" i="40"/>
  <c r="N1232" i="40"/>
  <c r="N1388" i="40"/>
  <c r="N1170" i="40"/>
  <c r="N1402" i="40"/>
  <c r="O1368" i="40"/>
  <c r="N1275" i="40"/>
  <c r="N1094" i="40"/>
  <c r="N1168" i="40"/>
  <c r="N1155" i="40"/>
  <c r="N1328" i="40"/>
  <c r="N1135" i="40"/>
  <c r="N1149" i="40"/>
  <c r="O1229" i="40"/>
  <c r="N1259" i="40"/>
  <c r="O1393" i="40"/>
  <c r="N1164" i="40"/>
  <c r="O1387" i="40"/>
  <c r="N1347" i="40"/>
  <c r="N1216" i="40"/>
  <c r="O1399" i="40"/>
  <c r="N1165" i="40"/>
  <c r="N1220" i="40"/>
  <c r="N1304" i="40"/>
  <c r="N1264" i="40"/>
  <c r="N1146" i="40"/>
  <c r="N1132" i="40"/>
  <c r="O1157" i="40"/>
  <c r="N1261" i="40"/>
  <c r="N1308" i="40"/>
  <c r="O1276" i="40"/>
  <c r="N1296" i="40"/>
  <c r="N1151" i="40"/>
  <c r="N1217" i="40"/>
  <c r="N1249" i="40"/>
  <c r="N1371" i="40"/>
  <c r="N1306" i="40"/>
  <c r="O1274" i="40"/>
  <c r="N1131" i="40"/>
  <c r="O1408" i="40"/>
  <c r="O1331" i="40"/>
  <c r="N1389" i="40"/>
  <c r="O1394" i="40"/>
  <c r="N1095" i="40"/>
  <c r="N1163" i="40"/>
  <c r="N1160" i="40"/>
  <c r="N1334" i="40"/>
  <c r="N1141" i="40"/>
  <c r="N1254" i="40"/>
  <c r="N1089" i="40"/>
  <c r="N1080" i="40"/>
  <c r="O1246" i="40"/>
  <c r="N1278" i="40"/>
  <c r="O1348" i="40"/>
  <c r="N1223" i="40"/>
  <c r="N1366" i="40"/>
  <c r="N1221" i="40"/>
  <c r="N1375" i="40"/>
  <c r="N1322" i="40"/>
  <c r="N1091" i="40"/>
  <c r="O1317" i="40"/>
  <c r="N1139" i="40"/>
  <c r="N1382" i="40"/>
  <c r="N1219" i="40"/>
  <c r="N1359" i="40"/>
  <c r="N1350" i="40"/>
  <c r="O1154" i="40"/>
  <c r="O1252" i="40"/>
  <c r="N1255" i="40"/>
  <c r="O1251" i="40"/>
  <c r="N1386" i="40"/>
  <c r="N1397" i="40"/>
  <c r="N1230" i="40"/>
  <c r="N1310" i="40"/>
  <c r="N1365" i="40"/>
  <c r="O1349" i="40"/>
  <c r="N1075" i="40"/>
  <c r="N1256" i="40"/>
  <c r="O1280" i="40"/>
  <c r="O1171" i="40"/>
  <c r="N1145" i="40"/>
  <c r="N1118" i="40"/>
  <c r="N1372" i="40"/>
  <c r="N1351" i="40"/>
  <c r="N1297" i="40"/>
  <c r="N1076" i="40"/>
  <c r="N1380" i="40"/>
  <c r="N1262" i="40"/>
  <c r="N1207" i="40"/>
  <c r="N1144" i="40"/>
  <c r="O1285" i="40"/>
  <c r="N1326" i="40"/>
  <c r="N1404" i="40"/>
  <c r="N1403" i="40"/>
  <c r="N1315" i="40"/>
  <c r="O1137" i="40"/>
  <c r="N1407" i="40"/>
  <c r="N1105" i="40"/>
  <c r="N1376" i="40"/>
  <c r="N1161" i="40"/>
  <c r="N1313" i="40"/>
  <c r="N1208" i="40"/>
  <c r="O1087" i="40"/>
  <c r="N1303" i="40"/>
  <c r="O1235" i="40"/>
  <c r="O1395" i="40"/>
  <c r="N1327" i="40"/>
  <c r="N1148" i="40"/>
  <c r="N1333" i="40"/>
  <c r="N1355" i="40"/>
  <c r="O1401" i="40"/>
  <c r="O1099" i="40"/>
  <c r="O1115" i="40"/>
  <c r="O1083" i="40"/>
  <c r="N1360" i="40"/>
  <c r="O1110" i="40"/>
  <c r="N1125" i="40"/>
  <c r="N1237" i="40"/>
  <c r="N1120" i="40"/>
  <c r="N1319" i="40"/>
  <c r="N1337" i="40"/>
  <c r="N1330" i="40"/>
  <c r="N1209" i="40"/>
  <c r="N1173" i="40"/>
  <c r="N1114" i="40"/>
  <c r="N1354" i="40"/>
  <c r="N1124" i="40"/>
  <c r="O1289" i="40"/>
  <c r="N1257" i="40"/>
  <c r="N1390" i="40"/>
  <c r="O1243" i="40"/>
  <c r="N1300" i="40"/>
  <c r="N1293" i="40"/>
  <c r="N1122" i="40"/>
  <c r="N1117" i="40"/>
  <c r="N1309" i="40"/>
  <c r="N1335" i="40"/>
  <c r="N1205" i="40"/>
  <c r="O1082" i="40"/>
  <c r="N1156" i="40"/>
  <c r="N1138" i="40"/>
  <c r="O1342" i="40"/>
  <c r="N1358" i="40"/>
  <c r="O1396" i="40"/>
  <c r="N1085" i="40"/>
  <c r="O1070" i="40"/>
  <c r="N1353" i="40"/>
  <c r="N1273" i="40"/>
  <c r="N1150" i="40"/>
  <c r="N1078" i="40"/>
  <c r="N1244" i="40"/>
  <c r="N1339" i="40"/>
  <c r="N1152" i="40"/>
  <c r="N1392" i="40"/>
  <c r="N1159" i="40"/>
  <c r="N1130" i="40"/>
  <c r="N1361" i="40"/>
  <c r="N1377" i="40"/>
  <c r="N1373" i="40"/>
  <c r="N1287" i="40"/>
  <c r="N1233" i="40"/>
  <c r="N1307" i="40"/>
  <c r="N1266" i="40"/>
  <c r="O1357" i="40"/>
  <c r="N1286" i="40"/>
  <c r="N1153" i="40"/>
  <c r="O1318" i="40"/>
  <c r="N1290" i="40"/>
  <c r="O1391" i="40"/>
  <c r="N1084" i="40"/>
  <c r="N1072" i="40"/>
  <c r="N1113" i="40"/>
  <c r="N1103" i="40"/>
  <c r="N1167" i="40"/>
  <c r="N1126" i="40"/>
  <c r="N1134" i="40"/>
  <c r="N1323" i="40"/>
  <c r="N1265" i="40"/>
  <c r="N1336" i="40"/>
  <c r="N1128" i="40"/>
  <c r="R435" i="43" l="1"/>
  <c r="R438" i="40" s="1"/>
  <c r="Q504" i="43"/>
  <c r="Q507" i="40" s="1"/>
  <c r="Q790" i="40"/>
  <c r="P859" i="40"/>
  <c r="Q765" i="40"/>
  <c r="Q802" i="40"/>
  <c r="Q734" i="40"/>
  <c r="Q789" i="40"/>
  <c r="Q806" i="40"/>
  <c r="R434" i="43"/>
  <c r="R437" i="40" s="1"/>
  <c r="P757" i="40"/>
  <c r="Q815" i="40"/>
  <c r="R408" i="43"/>
  <c r="S408" i="43" s="1"/>
  <c r="S419" i="43"/>
  <c r="S422" i="40" s="1"/>
  <c r="O1079" i="40"/>
  <c r="P1079" i="40" s="1"/>
  <c r="R451" i="43"/>
  <c r="R454" i="40" s="1"/>
  <c r="Q817" i="40"/>
  <c r="R462" i="43"/>
  <c r="R465" i="40" s="1"/>
  <c r="S378" i="43"/>
  <c r="S381" i="40" s="1"/>
  <c r="R376" i="40"/>
  <c r="R728" i="40" s="1"/>
  <c r="R460" i="43"/>
  <c r="R463" i="40" s="1"/>
  <c r="R406" i="40"/>
  <c r="R379" i="43"/>
  <c r="S379" i="43" s="1"/>
  <c r="P874" i="40"/>
  <c r="Q874" i="40" s="1"/>
  <c r="Q470" i="43"/>
  <c r="Q473" i="40" s="1"/>
  <c r="O1101" i="40"/>
  <c r="P535" i="40"/>
  <c r="P887" i="40" s="1"/>
  <c r="S367" i="43"/>
  <c r="S370" i="40" s="1"/>
  <c r="P751" i="40"/>
  <c r="Q389" i="40"/>
  <c r="Q741" i="40" s="1"/>
  <c r="O1121" i="40"/>
  <c r="R397" i="43"/>
  <c r="R400" i="40" s="1"/>
  <c r="P764" i="40"/>
  <c r="Q764" i="40" s="1"/>
  <c r="Q457" i="40"/>
  <c r="Q809" i="40" s="1"/>
  <c r="R809" i="40" s="1"/>
  <c r="O1109" i="40"/>
  <c r="P823" i="40"/>
  <c r="O1236" i="40"/>
  <c r="Q786" i="40"/>
  <c r="R431" i="43"/>
  <c r="S431" i="43" s="1"/>
  <c r="S434" i="40" s="1"/>
  <c r="Q446" i="40"/>
  <c r="Q798" i="40" s="1"/>
  <c r="R798" i="40" s="1"/>
  <c r="O1097" i="40"/>
  <c r="Q794" i="40"/>
  <c r="R413" i="43"/>
  <c r="R416" i="40" s="1"/>
  <c r="P771" i="40"/>
  <c r="Q763" i="40"/>
  <c r="R774" i="40"/>
  <c r="R528" i="43"/>
  <c r="S528" i="43" s="1"/>
  <c r="S531" i="40" s="1"/>
  <c r="P747" i="40"/>
  <c r="R775" i="40"/>
  <c r="R820" i="40"/>
  <c r="Q807" i="40"/>
  <c r="S364" i="43"/>
  <c r="S367" i="40" s="1"/>
  <c r="P724" i="40"/>
  <c r="S530" i="43"/>
  <c r="T530" i="43" s="1"/>
  <c r="T533" i="40" s="1"/>
  <c r="R452" i="43"/>
  <c r="R455" i="40" s="1"/>
  <c r="Q879" i="40"/>
  <c r="S382" i="43"/>
  <c r="N1218" i="40"/>
  <c r="S411" i="43"/>
  <c r="S414" i="40" s="1"/>
  <c r="R439" i="43"/>
  <c r="S439" i="43" s="1"/>
  <c r="S442" i="40" s="1"/>
  <c r="T387" i="43"/>
  <c r="T390" i="40" s="1"/>
  <c r="R804" i="40"/>
  <c r="O1074" i="40"/>
  <c r="Q813" i="40"/>
  <c r="S393" i="43"/>
  <c r="T393" i="43" s="1"/>
  <c r="T396" i="40" s="1"/>
  <c r="Q442" i="43"/>
  <c r="Q445" i="40" s="1"/>
  <c r="R810" i="40"/>
  <c r="Q368" i="40"/>
  <c r="Q720" i="40" s="1"/>
  <c r="R365" i="43"/>
  <c r="R458" i="43"/>
  <c r="R461" i="40" s="1"/>
  <c r="Q414" i="40"/>
  <c r="Q766" i="40" s="1"/>
  <c r="R766" i="40" s="1"/>
  <c r="R504" i="43"/>
  <c r="S504" i="43" s="1"/>
  <c r="S507" i="40" s="1"/>
  <c r="S405" i="43"/>
  <c r="T405" i="43" s="1"/>
  <c r="T408" i="40" s="1"/>
  <c r="N1227" i="40"/>
  <c r="Q730" i="40"/>
  <c r="Q401" i="43"/>
  <c r="Q404" i="40" s="1"/>
  <c r="Q768" i="40"/>
  <c r="R413" i="40"/>
  <c r="T410" i="43"/>
  <c r="T413" i="40" s="1"/>
  <c r="S383" i="43"/>
  <c r="T383" i="43" s="1"/>
  <c r="T386" i="40" s="1"/>
  <c r="O1096" i="40"/>
  <c r="O1090" i="40"/>
  <c r="O868" i="40"/>
  <c r="P868" i="40" s="1"/>
  <c r="Q868" i="40" s="1"/>
  <c r="O1231" i="40"/>
  <c r="O877" i="40"/>
  <c r="P1136" i="40"/>
  <c r="P746" i="40"/>
  <c r="O1225" i="40"/>
  <c r="P1077" i="40"/>
  <c r="O1228" i="40"/>
  <c r="P875" i="40"/>
  <c r="P873" i="40"/>
  <c r="P756" i="40"/>
  <c r="P754" i="40"/>
  <c r="O1222" i="40"/>
  <c r="P1222" i="40" s="1"/>
  <c r="P759" i="40"/>
  <c r="Q369" i="40"/>
  <c r="S443" i="43"/>
  <c r="S446" i="40" s="1"/>
  <c r="R514" i="43"/>
  <c r="S514" i="43" s="1"/>
  <c r="R423" i="43"/>
  <c r="R426" i="40" s="1"/>
  <c r="R417" i="40"/>
  <c r="R769" i="40" s="1"/>
  <c r="S377" i="40"/>
  <c r="T374" i="43"/>
  <c r="T377" i="40" s="1"/>
  <c r="R744" i="40"/>
  <c r="Q518" i="43"/>
  <c r="Q521" i="40" s="1"/>
  <c r="R375" i="43"/>
  <c r="R378" i="40" s="1"/>
  <c r="R463" i="43"/>
  <c r="R466" i="40" s="1"/>
  <c r="R430" i="43"/>
  <c r="R433" i="40" s="1"/>
  <c r="S449" i="43"/>
  <c r="S452" i="40" s="1"/>
  <c r="R398" i="40"/>
  <c r="Q805" i="40"/>
  <c r="R384" i="40"/>
  <c r="S381" i="43"/>
  <c r="S384" i="40" s="1"/>
  <c r="R379" i="40"/>
  <c r="R731" i="40" s="1"/>
  <c r="S517" i="43"/>
  <c r="T517" i="43" s="1"/>
  <c r="T520" i="40" s="1"/>
  <c r="P735" i="40"/>
  <c r="Q399" i="43"/>
  <c r="R512" i="43"/>
  <c r="R515" i="40" s="1"/>
  <c r="Q520" i="40"/>
  <c r="Q872" i="40" s="1"/>
  <c r="R872" i="40" s="1"/>
  <c r="P869" i="40"/>
  <c r="Q869" i="40" s="1"/>
  <c r="S455" i="43"/>
  <c r="S458" i="40" s="1"/>
  <c r="R500" i="43"/>
  <c r="R503" i="40" s="1"/>
  <c r="Q516" i="43"/>
  <c r="Q519" i="40" s="1"/>
  <c r="R457" i="43"/>
  <c r="R460" i="40" s="1"/>
  <c r="R424" i="43"/>
  <c r="R427" i="40" s="1"/>
  <c r="R450" i="43"/>
  <c r="R453" i="40" s="1"/>
  <c r="R445" i="43"/>
  <c r="R448" i="40" s="1"/>
  <c r="R409" i="43"/>
  <c r="R412" i="40" s="1"/>
  <c r="Q388" i="43"/>
  <c r="P391" i="40"/>
  <c r="P743" i="40" s="1"/>
  <c r="R372" i="43"/>
  <c r="R375" i="40" s="1"/>
  <c r="Q375" i="40"/>
  <c r="Q727" i="40" s="1"/>
  <c r="R371" i="43"/>
  <c r="Q374" i="40"/>
  <c r="O1106" i="40"/>
  <c r="Q399" i="40"/>
  <c r="S396" i="43"/>
  <c r="S399" i="40" s="1"/>
  <c r="Q373" i="40"/>
  <c r="Q725" i="40" s="1"/>
  <c r="R389" i="40"/>
  <c r="S386" i="43"/>
  <c r="S389" i="40" s="1"/>
  <c r="R370" i="43"/>
  <c r="S370" i="43" s="1"/>
  <c r="S373" i="40" s="1"/>
  <c r="Q395" i="40"/>
  <c r="R392" i="43"/>
  <c r="R395" i="40" s="1"/>
  <c r="Q505" i="40"/>
  <c r="Q857" i="40" s="1"/>
  <c r="R502" i="43"/>
  <c r="R505" i="40" s="1"/>
  <c r="S465" i="43"/>
  <c r="S468" i="40" s="1"/>
  <c r="Q778" i="40"/>
  <c r="R415" i="40"/>
  <c r="S412" i="43"/>
  <c r="Q515" i="43"/>
  <c r="P518" i="40"/>
  <c r="P870" i="40" s="1"/>
  <c r="R509" i="43"/>
  <c r="R512" i="40" s="1"/>
  <c r="Q512" i="40"/>
  <c r="S524" i="43"/>
  <c r="R527" i="40"/>
  <c r="R368" i="43"/>
  <c r="Q371" i="40"/>
  <c r="R450" i="40"/>
  <c r="S447" i="43"/>
  <c r="Q522" i="43"/>
  <c r="Q525" i="40" s="1"/>
  <c r="P525" i="40"/>
  <c r="Q421" i="43"/>
  <c r="P424" i="40"/>
  <c r="P776" i="40" s="1"/>
  <c r="T373" i="43"/>
  <c r="T376" i="40" s="1"/>
  <c r="S376" i="40"/>
  <c r="R520" i="43"/>
  <c r="R523" i="40" s="1"/>
  <c r="Q523" i="40"/>
  <c r="R468" i="43"/>
  <c r="Q471" i="40"/>
  <c r="R525" i="43"/>
  <c r="R528" i="40" s="1"/>
  <c r="Q528" i="40"/>
  <c r="Q880" i="40" s="1"/>
  <c r="R391" i="43"/>
  <c r="Q394" i="40"/>
  <c r="R407" i="43"/>
  <c r="Q410" i="40"/>
  <c r="Q762" i="40" s="1"/>
  <c r="R519" i="43"/>
  <c r="P534" i="40"/>
  <c r="P886" i="40" s="1"/>
  <c r="Q531" i="43"/>
  <c r="P388" i="40"/>
  <c r="P740" i="40" s="1"/>
  <c r="Q385" i="43"/>
  <c r="R420" i="40"/>
  <c r="S417" i="43"/>
  <c r="R421" i="40"/>
  <c r="S418" i="43"/>
  <c r="S454" i="43"/>
  <c r="S457" i="40" s="1"/>
  <c r="Q405" i="40"/>
  <c r="R402" i="43"/>
  <c r="R405" i="40" s="1"/>
  <c r="R521" i="43"/>
  <c r="Q524" i="40"/>
  <c r="S384" i="43"/>
  <c r="R387" i="40"/>
  <c r="Q403" i="40"/>
  <c r="R400" i="43"/>
  <c r="R516" i="40"/>
  <c r="S513" i="43"/>
  <c r="P393" i="40"/>
  <c r="P745" i="40" s="1"/>
  <c r="Q390" i="43"/>
  <c r="Q393" i="40" s="1"/>
  <c r="R416" i="43"/>
  <c r="Q419" i="40"/>
  <c r="Q523" i="43"/>
  <c r="Q526" i="40" s="1"/>
  <c r="P526" i="40"/>
  <c r="P878" i="40" s="1"/>
  <c r="R532" i="43"/>
  <c r="Q535" i="40"/>
  <c r="T420" i="43"/>
  <c r="T423" i="40" s="1"/>
  <c r="S423" i="40"/>
  <c r="Q447" i="40"/>
  <c r="Q799" i="40" s="1"/>
  <c r="R444" i="43"/>
  <c r="R415" i="43"/>
  <c r="Q418" i="40"/>
  <c r="Q770" i="40" s="1"/>
  <c r="R404" i="43"/>
  <c r="Q407" i="40"/>
  <c r="T395" i="43"/>
  <c r="T398" i="40" s="1"/>
  <c r="S398" i="40"/>
  <c r="S436" i="43"/>
  <c r="S439" i="40" s="1"/>
  <c r="T414" i="43"/>
  <c r="T417" i="40" s="1"/>
  <c r="S417" i="40"/>
  <c r="T389" i="43"/>
  <c r="T392" i="40" s="1"/>
  <c r="S392" i="40"/>
  <c r="Q529" i="43"/>
  <c r="P532" i="40"/>
  <c r="P884" i="40" s="1"/>
  <c r="T358" i="43"/>
  <c r="T361" i="40" s="1"/>
  <c r="S361" i="40"/>
  <c r="R380" i="43"/>
  <c r="Q383" i="40"/>
  <c r="S366" i="43"/>
  <c r="R369" i="40"/>
  <c r="Q501" i="43"/>
  <c r="Q504" i="40" s="1"/>
  <c r="P504" i="40"/>
  <c r="P856" i="40" s="1"/>
  <c r="Q372" i="40"/>
  <c r="R369" i="43"/>
  <c r="S398" i="43"/>
  <c r="R401" i="40"/>
  <c r="T376" i="43"/>
  <c r="T379" i="40" s="1"/>
  <c r="S379" i="40"/>
  <c r="P514" i="40"/>
  <c r="P866" i="40" s="1"/>
  <c r="Q511" i="43"/>
  <c r="S406" i="43"/>
  <c r="R409" i="40"/>
  <c r="R459" i="43"/>
  <c r="R462" i="40" s="1"/>
  <c r="Q462" i="40"/>
  <c r="Q814" i="40" s="1"/>
  <c r="Q527" i="43"/>
  <c r="P530" i="40"/>
  <c r="P882" i="40" s="1"/>
  <c r="R466" i="43"/>
  <c r="R469" i="40" s="1"/>
  <c r="Q469" i="40"/>
  <c r="Q821" i="40" s="1"/>
  <c r="R433" i="43"/>
  <c r="R436" i="40" s="1"/>
  <c r="Q436" i="40"/>
  <c r="Q788" i="40" s="1"/>
  <c r="Q526" i="43"/>
  <c r="P529" i="40"/>
  <c r="P881" i="40" s="1"/>
  <c r="R394" i="43"/>
  <c r="Q397" i="40"/>
  <c r="Q749" i="40" s="1"/>
  <c r="S510" i="43"/>
  <c r="R513" i="40"/>
  <c r="R453" i="43"/>
  <c r="R456" i="40" s="1"/>
  <c r="S359" i="43"/>
  <c r="R362" i="40"/>
  <c r="R425" i="43"/>
  <c r="R428" i="40" s="1"/>
  <c r="Q428" i="40"/>
  <c r="Q780" i="40" s="1"/>
  <c r="S377" i="43"/>
  <c r="R380" i="40"/>
  <c r="T403" i="43"/>
  <c r="T406" i="40" s="1"/>
  <c r="S406" i="40"/>
  <c r="P905" i="40"/>
  <c r="R631" i="43"/>
  <c r="S631" i="43" s="1"/>
  <c r="T631" i="43" s="1"/>
  <c r="T634" i="40" s="1"/>
  <c r="R898" i="40"/>
  <c r="S546" i="40"/>
  <c r="T543" i="43"/>
  <c r="T546" i="40" s="1"/>
  <c r="P634" i="40"/>
  <c r="P986" i="40" s="1"/>
  <c r="Q986" i="40" s="1"/>
  <c r="Q1248" i="40"/>
  <c r="P698" i="40"/>
  <c r="P1050" i="40" s="1"/>
  <c r="P825" i="40"/>
  <c r="P1175" i="40" s="1"/>
  <c r="O1369" i="40"/>
  <c r="P1369" i="40" s="1"/>
  <c r="P987" i="40"/>
  <c r="O1316" i="40"/>
  <c r="O1400" i="40"/>
  <c r="P963" i="40"/>
  <c r="S646" i="40"/>
  <c r="R646" i="40"/>
  <c r="R998" i="40" s="1"/>
  <c r="P1038" i="40"/>
  <c r="P1042" i="40"/>
  <c r="Q1022" i="40"/>
  <c r="O1279" i="40"/>
  <c r="O1268" i="40"/>
  <c r="P966" i="40"/>
  <c r="Q966" i="40" s="1"/>
  <c r="R966" i="40" s="1"/>
  <c r="P858" i="40"/>
  <c r="Q503" i="43"/>
  <c r="Q506" i="40" s="1"/>
  <c r="Q855" i="40"/>
  <c r="P909" i="40"/>
  <c r="Q909" i="40" s="1"/>
  <c r="R554" i="43"/>
  <c r="S554" i="43" s="1"/>
  <c r="T554" i="43" s="1"/>
  <c r="T557" i="40" s="1"/>
  <c r="O1263" i="40"/>
  <c r="R577" i="40"/>
  <c r="R652" i="40"/>
  <c r="Q652" i="40"/>
  <c r="P577" i="40"/>
  <c r="P929" i="40" s="1"/>
  <c r="Q563" i="43"/>
  <c r="Q566" i="40" s="1"/>
  <c r="R588" i="43"/>
  <c r="R591" i="40" s="1"/>
  <c r="P943" i="40"/>
  <c r="Q943" i="40" s="1"/>
  <c r="P652" i="40"/>
  <c r="P1004" i="40" s="1"/>
  <c r="R544" i="43"/>
  <c r="Q547" i="40"/>
  <c r="Q899" i="40" s="1"/>
  <c r="R683" i="43"/>
  <c r="Q686" i="40"/>
  <c r="R695" i="43"/>
  <c r="S695" i="43" s="1"/>
  <c r="Q698" i="40"/>
  <c r="Q668" i="43"/>
  <c r="P671" i="40"/>
  <c r="P1023" i="40" s="1"/>
  <c r="Q568" i="43"/>
  <c r="P571" i="40"/>
  <c r="P923" i="40" s="1"/>
  <c r="Q677" i="43"/>
  <c r="P680" i="40"/>
  <c r="P1032" i="40" s="1"/>
  <c r="P918" i="40"/>
  <c r="P695" i="40"/>
  <c r="P1047" i="40" s="1"/>
  <c r="Q692" i="43"/>
  <c r="O1213" i="40"/>
  <c r="P931" i="40"/>
  <c r="P1281" i="40" s="1"/>
  <c r="O1034" i="40"/>
  <c r="P1034" i="40" s="1"/>
  <c r="P719" i="40"/>
  <c r="P1069" i="40" s="1"/>
  <c r="O1071" i="40"/>
  <c r="Q934" i="40"/>
  <c r="R582" i="40"/>
  <c r="P721" i="40"/>
  <c r="R427" i="43"/>
  <c r="R430" i="40" s="1"/>
  <c r="P1048" i="40"/>
  <c r="Q1048" i="40" s="1"/>
  <c r="O1284" i="40"/>
  <c r="P1284" i="40" s="1"/>
  <c r="Q967" i="40"/>
  <c r="R967" i="40" s="1"/>
  <c r="O1088" i="40"/>
  <c r="P1088" i="40" s="1"/>
  <c r="P913" i="40"/>
  <c r="P1272" i="40"/>
  <c r="R579" i="40"/>
  <c r="Q922" i="40"/>
  <c r="O962" i="40"/>
  <c r="O1312" i="40" s="1"/>
  <c r="P1056" i="40"/>
  <c r="Q1056" i="40" s="1"/>
  <c r="O1288" i="40"/>
  <c r="P1288" i="40" s="1"/>
  <c r="P726" i="40"/>
  <c r="Q930" i="40"/>
  <c r="O1014" i="40"/>
  <c r="O1364" i="40" s="1"/>
  <c r="S578" i="40"/>
  <c r="P1028" i="40"/>
  <c r="Q1028" i="40" s="1"/>
  <c r="O964" i="40"/>
  <c r="P964" i="40" s="1"/>
  <c r="R570" i="40"/>
  <c r="Q867" i="40"/>
  <c r="Q782" i="40"/>
  <c r="P871" i="40"/>
  <c r="P920" i="40"/>
  <c r="O1270" i="40"/>
  <c r="P795" i="40"/>
  <c r="P864" i="40"/>
  <c r="Q722" i="40"/>
  <c r="Q1046" i="40"/>
  <c r="Q955" i="40"/>
  <c r="R925" i="40"/>
  <c r="S925" i="40" s="1"/>
  <c r="S694" i="40"/>
  <c r="R603" i="40"/>
  <c r="O1073" i="40"/>
  <c r="P819" i="40"/>
  <c r="O1169" i="40"/>
  <c r="Q739" i="40"/>
  <c r="T703" i="43"/>
  <c r="T706" i="40" s="1"/>
  <c r="S1058" i="40"/>
  <c r="Q1040" i="40"/>
  <c r="S888" i="40"/>
  <c r="S627" i="40"/>
  <c r="Q627" i="40"/>
  <c r="Q979" i="40" s="1"/>
  <c r="R979" i="40" s="1"/>
  <c r="Q1003" i="40"/>
  <c r="T674" i="40"/>
  <c r="Q626" i="40"/>
  <c r="Q978" i="40" s="1"/>
  <c r="Q972" i="40"/>
  <c r="Q657" i="40"/>
  <c r="Q1009" i="40" s="1"/>
  <c r="R1009" i="40" s="1"/>
  <c r="T657" i="40"/>
  <c r="T541" i="40"/>
  <c r="R1026" i="40"/>
  <c r="R989" i="40"/>
  <c r="P1092" i="40"/>
  <c r="Q542" i="40"/>
  <c r="Q894" i="40" s="1"/>
  <c r="P971" i="40"/>
  <c r="P1321" i="40" s="1"/>
  <c r="R620" i="40"/>
  <c r="T595" i="40"/>
  <c r="R595" i="40"/>
  <c r="R947" i="40" s="1"/>
  <c r="S947" i="40" s="1"/>
  <c r="Q935" i="40"/>
  <c r="R803" i="40"/>
  <c r="R760" i="40"/>
  <c r="Q742" i="40"/>
  <c r="R574" i="40"/>
  <c r="R926" i="40" s="1"/>
  <c r="S926" i="40" s="1"/>
  <c r="R992" i="40"/>
  <c r="S992" i="40" s="1"/>
  <c r="T992" i="40" s="1"/>
  <c r="Q885" i="40"/>
  <c r="Q456" i="43"/>
  <c r="Q459" i="40" s="1"/>
  <c r="P811" i="40"/>
  <c r="Q915" i="40"/>
  <c r="R914" i="40"/>
  <c r="T574" i="40"/>
  <c r="P723" i="40"/>
  <c r="Q699" i="40"/>
  <c r="Q1051" i="40" s="1"/>
  <c r="S652" i="40"/>
  <c r="R544" i="40"/>
  <c r="R896" i="40" s="1"/>
  <c r="S896" i="40" s="1"/>
  <c r="Q675" i="40"/>
  <c r="Q1027" i="40" s="1"/>
  <c r="S577" i="40"/>
  <c r="T544" i="40"/>
  <c r="Q1019" i="40"/>
  <c r="O1260" i="40"/>
  <c r="R1018" i="40"/>
  <c r="S448" i="43"/>
  <c r="Q561" i="40"/>
  <c r="P772" i="40"/>
  <c r="Q1053" i="40"/>
  <c r="Q732" i="40"/>
  <c r="Q924" i="40"/>
  <c r="T562" i="40"/>
  <c r="Q577" i="40"/>
  <c r="Q464" i="43"/>
  <c r="Q467" i="40" s="1"/>
  <c r="S1007" i="40"/>
  <c r="R653" i="40"/>
  <c r="Q1001" i="40"/>
  <c r="R956" i="40"/>
  <c r="S604" i="40"/>
  <c r="O1100" i="40"/>
  <c r="S673" i="40"/>
  <c r="O1234" i="40"/>
  <c r="T621" i="40"/>
  <c r="Q629" i="40"/>
  <c r="Q981" i="40" s="1"/>
  <c r="P910" i="40"/>
  <c r="Q910" i="40" s="1"/>
  <c r="R959" i="40"/>
  <c r="R623" i="40"/>
  <c r="Q773" i="40"/>
  <c r="Q1020" i="40"/>
  <c r="R697" i="40"/>
  <c r="R1049" i="40" s="1"/>
  <c r="Q548" i="40"/>
  <c r="Q900" i="40" s="1"/>
  <c r="R900" i="40" s="1"/>
  <c r="P876" i="40"/>
  <c r="S426" i="43"/>
  <c r="S429" i="40" s="1"/>
  <c r="Q663" i="40"/>
  <c r="Q1015" i="40" s="1"/>
  <c r="R564" i="40"/>
  <c r="R916" i="40" s="1"/>
  <c r="S916" i="40" s="1"/>
  <c r="T655" i="40"/>
  <c r="Q761" i="40"/>
  <c r="R791" i="40"/>
  <c r="Q612" i="40"/>
  <c r="Q1005" i="40"/>
  <c r="R676" i="40"/>
  <c r="R781" i="40"/>
  <c r="S609" i="40"/>
  <c r="R656" i="40"/>
  <c r="Q895" i="40"/>
  <c r="R576" i="40"/>
  <c r="R928" i="40" s="1"/>
  <c r="Q767" i="40"/>
  <c r="R583" i="40"/>
  <c r="P975" i="40"/>
  <c r="Q997" i="40"/>
  <c r="R1057" i="40"/>
  <c r="Q621" i="40"/>
  <c r="Q973" i="40" s="1"/>
  <c r="R973" i="40" s="1"/>
  <c r="R563" i="40"/>
  <c r="Q552" i="40"/>
  <c r="Q904" i="40" s="1"/>
  <c r="R904" i="40" s="1"/>
  <c r="Q953" i="40"/>
  <c r="R688" i="40"/>
  <c r="R990" i="40"/>
  <c r="Q1017" i="40"/>
  <c r="R1017" i="40" s="1"/>
  <c r="Q961" i="40"/>
  <c r="Q753" i="40"/>
  <c r="R1010" i="40"/>
  <c r="R679" i="40"/>
  <c r="R733" i="40"/>
  <c r="R550" i="40"/>
  <c r="R902" i="40" s="1"/>
  <c r="Q1024" i="40"/>
  <c r="Q980" i="40"/>
  <c r="S559" i="40"/>
  <c r="Q568" i="40"/>
  <c r="R704" i="40"/>
  <c r="T555" i="40"/>
  <c r="S667" i="40"/>
  <c r="Q1054" i="40"/>
  <c r="S632" i="40"/>
  <c r="R907" i="40"/>
  <c r="Q605" i="40"/>
  <c r="Q957" i="40" s="1"/>
  <c r="Q1033" i="40"/>
  <c r="Q1043" i="40"/>
  <c r="S588" i="40"/>
  <c r="Q779" i="40"/>
  <c r="Q1012" i="40"/>
  <c r="P1108" i="40"/>
  <c r="Q937" i="40"/>
  <c r="T985" i="40"/>
  <c r="T602" i="40"/>
  <c r="Q818" i="40"/>
  <c r="R626" i="40"/>
  <c r="R983" i="40"/>
  <c r="S626" i="40"/>
  <c r="R556" i="40"/>
  <c r="R908" i="40" s="1"/>
  <c r="S908" i="40" s="1"/>
  <c r="T646" i="40"/>
  <c r="R1044" i="40"/>
  <c r="Q938" i="40"/>
  <c r="S681" i="43"/>
  <c r="T681" i="43" s="1"/>
  <c r="T684" i="40" s="1"/>
  <c r="Q883" i="40"/>
  <c r="R984" i="40"/>
  <c r="Q1031" i="40"/>
  <c r="S587" i="40"/>
  <c r="S939" i="40" s="1"/>
  <c r="T587" i="40"/>
  <c r="R940" i="40"/>
  <c r="Q644" i="40"/>
  <c r="Q996" i="40" s="1"/>
  <c r="Q748" i="40"/>
  <c r="R748" i="40" s="1"/>
  <c r="R700" i="40"/>
  <c r="R585" i="40"/>
  <c r="Q785" i="40"/>
  <c r="Q1006" i="40"/>
  <c r="T968" i="40"/>
  <c r="Q559" i="40"/>
  <c r="Q911" i="40" s="1"/>
  <c r="R911" i="40" s="1"/>
  <c r="Q597" i="40"/>
  <c r="Q949" i="40" s="1"/>
  <c r="P970" i="40"/>
  <c r="Q970" i="40" s="1"/>
  <c r="R970" i="40" s="1"/>
  <c r="P750" i="40"/>
  <c r="Q1052" i="40"/>
  <c r="R672" i="40"/>
  <c r="S644" i="40"/>
  <c r="R597" i="40"/>
  <c r="R681" i="40"/>
  <c r="Q1002" i="40"/>
  <c r="T573" i="40"/>
  <c r="Q611" i="40"/>
  <c r="S611" i="40"/>
  <c r="T564" i="40"/>
  <c r="Q865" i="40"/>
  <c r="R1000" i="40"/>
  <c r="Q906" i="40"/>
  <c r="S618" i="40"/>
  <c r="S608" i="40"/>
  <c r="R1025" i="40"/>
  <c r="Q960" i="40"/>
  <c r="R960" i="40" s="1"/>
  <c r="S912" i="40"/>
  <c r="T912" i="40" s="1"/>
  <c r="Q1039" i="40"/>
  <c r="Q1008" i="40"/>
  <c r="P736" i="40"/>
  <c r="Q736" i="40" s="1"/>
  <c r="O1147" i="40"/>
  <c r="R738" i="40"/>
  <c r="Q792" i="40"/>
  <c r="R429" i="43"/>
  <c r="Q784" i="40"/>
  <c r="Q796" i="40"/>
  <c r="R441" i="43"/>
  <c r="R444" i="40" s="1"/>
  <c r="Q737" i="40"/>
  <c r="Q800" i="40"/>
  <c r="P797" i="40"/>
  <c r="S435" i="43"/>
  <c r="S438" i="40" s="1"/>
  <c r="R729" i="40"/>
  <c r="R446" i="43"/>
  <c r="R449" i="40" s="1"/>
  <c r="Q801" i="40"/>
  <c r="Q812" i="40"/>
  <c r="R440" i="43"/>
  <c r="R443" i="40" s="1"/>
  <c r="P755" i="40"/>
  <c r="Q758" i="40"/>
  <c r="O1086" i="40"/>
  <c r="R432" i="43"/>
  <c r="R435" i="40" s="1"/>
  <c r="Q787" i="40"/>
  <c r="Q752" i="40"/>
  <c r="R437" i="43"/>
  <c r="R440" i="40" s="1"/>
  <c r="Q808" i="40"/>
  <c r="Q942" i="40"/>
  <c r="R669" i="40"/>
  <c r="R1021" i="40" s="1"/>
  <c r="T702" i="43"/>
  <c r="T705" i="40" s="1"/>
  <c r="S705" i="40"/>
  <c r="R542" i="40"/>
  <c r="R670" i="40"/>
  <c r="R893" i="40"/>
  <c r="T638" i="40"/>
  <c r="S638" i="40"/>
  <c r="S552" i="40"/>
  <c r="S549" i="40"/>
  <c r="T697" i="40"/>
  <c r="S697" i="40"/>
  <c r="S954" i="40"/>
  <c r="R649" i="40"/>
  <c r="T664" i="40"/>
  <c r="S664" i="40"/>
  <c r="S1016" i="40" s="1"/>
  <c r="R629" i="40"/>
  <c r="R663" i="40"/>
  <c r="R1036" i="40"/>
  <c r="Q613" i="40"/>
  <c r="Q965" i="40" s="1"/>
  <c r="T556" i="40"/>
  <c r="R690" i="40"/>
  <c r="Q690" i="40"/>
  <c r="R693" i="40"/>
  <c r="R1045" i="40" s="1"/>
  <c r="T631" i="40"/>
  <c r="S631" i="40"/>
  <c r="R606" i="40"/>
  <c r="R958" i="40" s="1"/>
  <c r="Q551" i="40"/>
  <c r="Q903" i="40" s="1"/>
  <c r="Q617" i="40"/>
  <c r="R678" i="40"/>
  <c r="R1030" i="40" s="1"/>
  <c r="T607" i="40"/>
  <c r="S607" i="40"/>
  <c r="T614" i="40"/>
  <c r="S614" i="40"/>
  <c r="R543" i="40"/>
  <c r="T576" i="40"/>
  <c r="S576" i="40"/>
  <c r="Q976" i="40"/>
  <c r="T676" i="40"/>
  <c r="S676" i="40"/>
  <c r="S601" i="40"/>
  <c r="R601" i="40"/>
  <c r="R675" i="40"/>
  <c r="T692" i="40"/>
  <c r="S692" i="40"/>
  <c r="Q575" i="40"/>
  <c r="Q927" i="40" s="1"/>
  <c r="S548" i="40"/>
  <c r="R691" i="40"/>
  <c r="Q661" i="40"/>
  <c r="Q1013" i="40" s="1"/>
  <c r="R689" i="40"/>
  <c r="R1041" i="40" s="1"/>
  <c r="S628" i="40"/>
  <c r="R628" i="40"/>
  <c r="T550" i="40"/>
  <c r="S550" i="40"/>
  <c r="R647" i="40"/>
  <c r="R999" i="40" s="1"/>
  <c r="R660" i="40"/>
  <c r="R568" i="40"/>
  <c r="T637" i="40"/>
  <c r="S637" i="40"/>
  <c r="R701" i="40"/>
  <c r="P969" i="40"/>
  <c r="R584" i="40"/>
  <c r="R936" i="40" s="1"/>
  <c r="Q635" i="40"/>
  <c r="R605" i="40"/>
  <c r="R654" i="40"/>
  <c r="R572" i="40"/>
  <c r="Q625" i="40"/>
  <c r="Q977" i="40" s="1"/>
  <c r="T648" i="40"/>
  <c r="S648" i="40"/>
  <c r="R561" i="40"/>
  <c r="R677" i="40"/>
  <c r="Q677" i="40"/>
  <c r="Q1029" i="40" s="1"/>
  <c r="R651" i="40"/>
  <c r="R554" i="40"/>
  <c r="Q682" i="40"/>
  <c r="R668" i="40"/>
  <c r="T658" i="40"/>
  <c r="S658" i="40"/>
  <c r="R594" i="40"/>
  <c r="Q594" i="40"/>
  <c r="Q946" i="40" s="1"/>
  <c r="T701" i="43"/>
  <c r="T704" i="40" s="1"/>
  <c r="S704" i="40"/>
  <c r="S586" i="40"/>
  <c r="R586" i="40"/>
  <c r="R659" i="40"/>
  <c r="Q1011" i="40"/>
  <c r="R901" i="40"/>
  <c r="Q619" i="40"/>
  <c r="R619" i="40"/>
  <c r="Q553" i="40"/>
  <c r="R702" i="40"/>
  <c r="R685" i="40"/>
  <c r="R1037" i="40" s="1"/>
  <c r="Q950" i="40"/>
  <c r="R950" i="40" s="1"/>
  <c r="P610" i="40"/>
  <c r="R630" i="40"/>
  <c r="R982" i="40" s="1"/>
  <c r="P1318" i="40"/>
  <c r="O1373" i="40"/>
  <c r="P1396" i="40"/>
  <c r="O1122" i="40"/>
  <c r="O1390" i="40"/>
  <c r="P1087" i="40"/>
  <c r="O1403" i="40"/>
  <c r="O1262" i="40"/>
  <c r="P1349" i="40"/>
  <c r="O1350" i="40"/>
  <c r="P1317" i="40"/>
  <c r="O1141" i="40"/>
  <c r="P1331" i="40"/>
  <c r="O1249" i="40"/>
  <c r="O1165" i="40"/>
  <c r="O1275" i="40"/>
  <c r="O1107" i="40"/>
  <c r="O1381" i="40"/>
  <c r="O1102" i="40"/>
  <c r="P1238" i="40"/>
  <c r="O1103" i="40"/>
  <c r="O1266" i="40"/>
  <c r="O1377" i="40"/>
  <c r="P1081" i="40"/>
  <c r="P1082" i="40"/>
  <c r="O1120" i="40"/>
  <c r="P1099" i="40"/>
  <c r="O1208" i="40"/>
  <c r="O1404" i="40"/>
  <c r="O1145" i="40"/>
  <c r="O1365" i="40"/>
  <c r="O1359" i="40"/>
  <c r="O1091" i="40"/>
  <c r="P1408" i="40"/>
  <c r="P1368" i="40"/>
  <c r="O1132" i="40"/>
  <c r="O1216" i="40"/>
  <c r="O1135" i="40"/>
  <c r="O1402" i="40"/>
  <c r="O1379" i="40"/>
  <c r="O1383" i="40"/>
  <c r="O1356" i="40"/>
  <c r="P1362" i="40"/>
  <c r="O1134" i="40"/>
  <c r="O1072" i="40"/>
  <c r="O1307" i="40"/>
  <c r="O1361" i="40"/>
  <c r="O1273" i="40"/>
  <c r="O1300" i="40"/>
  <c r="O1360" i="40"/>
  <c r="P1285" i="40"/>
  <c r="O1297" i="40"/>
  <c r="O1230" i="40"/>
  <c r="O1375" i="40"/>
  <c r="P1274" i="40"/>
  <c r="O1296" i="40"/>
  <c r="O1347" i="40"/>
  <c r="O1164" i="40"/>
  <c r="O1140" i="40"/>
  <c r="O1346" i="40"/>
  <c r="O1332" i="40"/>
  <c r="O1329" i="40"/>
  <c r="O1123" i="40"/>
  <c r="P1129" i="40"/>
  <c r="O1126" i="40"/>
  <c r="O1286" i="40"/>
  <c r="O1233" i="40"/>
  <c r="O1078" i="40"/>
  <c r="O1353" i="40"/>
  <c r="P1289" i="40"/>
  <c r="O1337" i="40"/>
  <c r="O1161" i="40"/>
  <c r="O1144" i="40"/>
  <c r="P1280" i="40"/>
  <c r="O1255" i="40"/>
  <c r="O1080" i="40"/>
  <c r="O1334" i="40"/>
  <c r="O1366" i="40"/>
  <c r="O1264" i="40"/>
  <c r="P1387" i="40"/>
  <c r="P1393" i="40"/>
  <c r="O1170" i="40"/>
  <c r="O1325" i="40"/>
  <c r="O1374" i="40"/>
  <c r="O1250" i="40"/>
  <c r="O1367" i="40"/>
  <c r="O1253" i="40"/>
  <c r="P1391" i="40"/>
  <c r="P1070" i="40"/>
  <c r="O1138" i="40"/>
  <c r="P1243" i="40"/>
  <c r="O1124" i="40"/>
  <c r="O1125" i="40"/>
  <c r="O1303" i="40"/>
  <c r="O1207" i="40"/>
  <c r="O1351" i="40"/>
  <c r="O1397" i="40"/>
  <c r="P1252" i="40"/>
  <c r="O1089" i="40"/>
  <c r="O1306" i="40"/>
  <c r="P1276" i="40"/>
  <c r="O1304" i="40"/>
  <c r="O1259" i="40"/>
  <c r="O1168" i="40"/>
  <c r="O1388" i="40"/>
  <c r="O1299" i="40"/>
  <c r="O1320" i="40"/>
  <c r="P1098" i="40"/>
  <c r="O1224" i="40"/>
  <c r="O1311" i="40"/>
  <c r="O1336" i="40"/>
  <c r="O1290" i="40"/>
  <c r="O1159" i="40"/>
  <c r="O1150" i="40"/>
  <c r="O1085" i="40"/>
  <c r="O1156" i="40"/>
  <c r="O1117" i="40"/>
  <c r="O1354" i="40"/>
  <c r="P1083" i="40"/>
  <c r="O1327" i="40"/>
  <c r="O1376" i="40"/>
  <c r="O1315" i="40"/>
  <c r="O1372" i="40"/>
  <c r="O1075" i="40"/>
  <c r="O1386" i="40"/>
  <c r="P1154" i="40"/>
  <c r="O1223" i="40"/>
  <c r="O1254" i="40"/>
  <c r="O1160" i="40"/>
  <c r="O1389" i="40"/>
  <c r="O1167" i="40"/>
  <c r="P1357" i="40"/>
  <c r="O1392" i="40"/>
  <c r="O1114" i="40"/>
  <c r="P1115" i="40"/>
  <c r="O1105" i="40"/>
  <c r="O1118" i="40"/>
  <c r="P1251" i="40"/>
  <c r="O1261" i="40"/>
  <c r="P1229" i="40"/>
  <c r="P1111" i="40"/>
  <c r="O1112" i="40"/>
  <c r="O1265" i="40"/>
  <c r="O1153" i="40"/>
  <c r="O1152" i="40"/>
  <c r="O1358" i="40"/>
  <c r="O1173" i="40"/>
  <c r="P1110" i="40"/>
  <c r="P1395" i="40"/>
  <c r="O1380" i="40"/>
  <c r="P1348" i="40"/>
  <c r="O1217" i="40"/>
  <c r="P1157" i="40"/>
  <c r="P1399" i="40"/>
  <c r="O1149" i="40"/>
  <c r="O1232" i="40"/>
  <c r="O1093" i="40"/>
  <c r="O1305" i="40"/>
  <c r="O1258" i="40"/>
  <c r="O1158" i="40"/>
  <c r="O1119" i="40"/>
  <c r="O1323" i="40"/>
  <c r="O1113" i="40"/>
  <c r="O1339" i="40"/>
  <c r="P1245" i="40"/>
  <c r="P1342" i="40"/>
  <c r="O1205" i="40"/>
  <c r="O1293" i="40"/>
  <c r="O1257" i="40"/>
  <c r="O1209" i="40"/>
  <c r="O1237" i="40"/>
  <c r="P1401" i="40"/>
  <c r="P1235" i="40"/>
  <c r="O1313" i="40"/>
  <c r="O1407" i="40"/>
  <c r="O1326" i="40"/>
  <c r="O1076" i="40"/>
  <c r="O1310" i="40"/>
  <c r="O1219" i="40"/>
  <c r="O1322" i="40"/>
  <c r="O1278" i="40"/>
  <c r="P1116" i="40"/>
  <c r="O1163" i="40"/>
  <c r="O1131" i="40"/>
  <c r="O1151" i="40"/>
  <c r="O1292" i="40"/>
  <c r="O1244" i="40"/>
  <c r="O1335" i="40"/>
  <c r="O1330" i="40"/>
  <c r="O1355" i="40"/>
  <c r="P1171" i="40"/>
  <c r="O1382" i="40"/>
  <c r="P1246" i="40"/>
  <c r="O1095" i="40"/>
  <c r="O1146" i="40"/>
  <c r="O1328" i="40"/>
  <c r="O1162" i="40"/>
  <c r="P1215" i="40"/>
  <c r="O1084" i="40"/>
  <c r="O1130" i="40"/>
  <c r="O1333" i="40"/>
  <c r="P1137" i="40"/>
  <c r="O1221" i="40"/>
  <c r="P1394" i="40"/>
  <c r="O1309" i="40"/>
  <c r="O1226" i="40"/>
  <c r="O1155" i="40"/>
  <c r="O1104" i="40"/>
  <c r="O1287" i="40"/>
  <c r="O1319" i="40"/>
  <c r="O1148" i="40"/>
  <c r="O1256" i="40"/>
  <c r="O1139" i="40"/>
  <c r="O1371" i="40"/>
  <c r="O1308" i="40"/>
  <c r="O1220" i="40"/>
  <c r="O1094" i="40"/>
  <c r="O1340" i="40"/>
  <c r="O1363" i="40"/>
  <c r="O1206" i="40"/>
  <c r="O1142" i="40"/>
  <c r="O1277" i="40"/>
  <c r="O1352" i="40"/>
  <c r="O1398" i="40"/>
  <c r="O1370" i="40"/>
  <c r="O1128" i="40"/>
  <c r="T419" i="43" l="1"/>
  <c r="T422" i="40" s="1"/>
  <c r="Q859" i="40"/>
  <c r="R790" i="40"/>
  <c r="S434" i="43"/>
  <c r="S437" i="40" s="1"/>
  <c r="R802" i="40"/>
  <c r="R765" i="40"/>
  <c r="S765" i="40" s="1"/>
  <c r="T765" i="40" s="1"/>
  <c r="Q757" i="40"/>
  <c r="R757" i="40" s="1"/>
  <c r="R806" i="40"/>
  <c r="R789" i="40"/>
  <c r="R817" i="40"/>
  <c r="R815" i="40"/>
  <c r="S462" i="43"/>
  <c r="S465" i="40" s="1"/>
  <c r="S451" i="43"/>
  <c r="S454" i="40" s="1"/>
  <c r="R411" i="40"/>
  <c r="R763" i="40" s="1"/>
  <c r="R758" i="40"/>
  <c r="S758" i="40" s="1"/>
  <c r="T758" i="40" s="1"/>
  <c r="S460" i="43"/>
  <c r="S463" i="40" s="1"/>
  <c r="R470" i="43"/>
  <c r="R473" i="40" s="1"/>
  <c r="T378" i="43"/>
  <c r="T381" i="40" s="1"/>
  <c r="R382" i="40"/>
  <c r="R734" i="40" s="1"/>
  <c r="P1101" i="40"/>
  <c r="P1121" i="40"/>
  <c r="Q751" i="40"/>
  <c r="R751" i="40" s="1"/>
  <c r="S751" i="40" s="1"/>
  <c r="S397" i="43"/>
  <c r="S400" i="40" s="1"/>
  <c r="T528" i="43"/>
  <c r="T531" i="40" s="1"/>
  <c r="T367" i="43"/>
  <c r="T370" i="40" s="1"/>
  <c r="T411" i="43"/>
  <c r="T414" i="40" s="1"/>
  <c r="R434" i="40"/>
  <c r="R786" i="40" s="1"/>
  <c r="P1109" i="40"/>
  <c r="S413" i="43"/>
  <c r="S416" i="40" s="1"/>
  <c r="R518" i="43"/>
  <c r="S518" i="43" s="1"/>
  <c r="S521" i="40" s="1"/>
  <c r="Q747" i="40"/>
  <c r="R747" i="40" s="1"/>
  <c r="Q1136" i="40"/>
  <c r="Q823" i="40"/>
  <c r="P1097" i="40"/>
  <c r="Q771" i="40"/>
  <c r="R879" i="40"/>
  <c r="R531" i="40"/>
  <c r="R883" i="40" s="1"/>
  <c r="P1074" i="40"/>
  <c r="S774" i="40"/>
  <c r="R442" i="43"/>
  <c r="R445" i="40" s="1"/>
  <c r="S533" i="40"/>
  <c r="R813" i="40"/>
  <c r="S804" i="40"/>
  <c r="S375" i="43"/>
  <c r="S378" i="40" s="1"/>
  <c r="S810" i="40"/>
  <c r="R807" i="40"/>
  <c r="R730" i="40"/>
  <c r="Q724" i="40"/>
  <c r="S458" i="43"/>
  <c r="S461" i="40" s="1"/>
  <c r="T364" i="43"/>
  <c r="T367" i="40" s="1"/>
  <c r="S396" i="40"/>
  <c r="S748" i="40" s="1"/>
  <c r="S775" i="40"/>
  <c r="T775" i="40" s="1"/>
  <c r="S820" i="40"/>
  <c r="R442" i="40"/>
  <c r="R794" i="40" s="1"/>
  <c r="S794" i="40" s="1"/>
  <c r="S452" i="43"/>
  <c r="S455" i="40" s="1"/>
  <c r="S423" i="43"/>
  <c r="S426" i="40" s="1"/>
  <c r="S408" i="40"/>
  <c r="S760" i="40" s="1"/>
  <c r="T760" i="40" s="1"/>
  <c r="Q797" i="40"/>
  <c r="S386" i="40"/>
  <c r="S738" i="40" s="1"/>
  <c r="R517" i="40"/>
  <c r="R869" i="40" s="1"/>
  <c r="R805" i="40"/>
  <c r="S385" i="40"/>
  <c r="T382" i="43"/>
  <c r="T385" i="40" s="1"/>
  <c r="R857" i="40"/>
  <c r="Q887" i="40"/>
  <c r="R516" i="43"/>
  <c r="S516" i="43" s="1"/>
  <c r="S424" i="43"/>
  <c r="S427" i="40" s="1"/>
  <c r="S500" i="43"/>
  <c r="S503" i="40" s="1"/>
  <c r="O1227" i="40"/>
  <c r="R768" i="40"/>
  <c r="R507" i="40"/>
  <c r="R401" i="43"/>
  <c r="R404" i="40" s="1"/>
  <c r="R368" i="40"/>
  <c r="R720" i="40" s="1"/>
  <c r="S365" i="43"/>
  <c r="S372" i="43"/>
  <c r="S375" i="40" s="1"/>
  <c r="T504" i="43"/>
  <c r="T507" i="40" s="1"/>
  <c r="Q1077" i="40"/>
  <c r="Q756" i="40"/>
  <c r="S445" i="43"/>
  <c r="S448" i="40" s="1"/>
  <c r="T439" i="43"/>
  <c r="T442" i="40" s="1"/>
  <c r="S512" i="43"/>
  <c r="S515" i="40" s="1"/>
  <c r="Q721" i="40"/>
  <c r="R721" i="40" s="1"/>
  <c r="T443" i="43"/>
  <c r="T446" i="40" s="1"/>
  <c r="T431" i="43"/>
  <c r="T434" i="40" s="1"/>
  <c r="P877" i="40"/>
  <c r="Q877" i="40" s="1"/>
  <c r="Q873" i="40"/>
  <c r="S457" i="43"/>
  <c r="S460" i="40" s="1"/>
  <c r="R778" i="40"/>
  <c r="P1090" i="40"/>
  <c r="P1096" i="40"/>
  <c r="P1225" i="40"/>
  <c r="O1218" i="40"/>
  <c r="P1218" i="40" s="1"/>
  <c r="Q1218" i="40" s="1"/>
  <c r="Q746" i="40"/>
  <c r="P1231" i="40"/>
  <c r="P1228" i="40"/>
  <c r="P1106" i="40"/>
  <c r="S798" i="40"/>
  <c r="R727" i="40"/>
  <c r="Q759" i="40"/>
  <c r="Q875" i="40"/>
  <c r="R875" i="40" s="1"/>
  <c r="Q876" i="40"/>
  <c r="S744" i="40"/>
  <c r="T744" i="40" s="1"/>
  <c r="Q735" i="40"/>
  <c r="Q745" i="40"/>
  <c r="R812" i="40"/>
  <c r="R880" i="40"/>
  <c r="S430" i="43"/>
  <c r="S433" i="40" s="1"/>
  <c r="S463" i="43"/>
  <c r="S466" i="40" s="1"/>
  <c r="S433" i="43"/>
  <c r="S436" i="40" s="1"/>
  <c r="T454" i="43"/>
  <c r="T457" i="40" s="1"/>
  <c r="R785" i="40"/>
  <c r="T449" i="43"/>
  <c r="T452" i="40" s="1"/>
  <c r="T455" i="43"/>
  <c r="T458" i="40" s="1"/>
  <c r="S509" i="43"/>
  <c r="T509" i="43" s="1"/>
  <c r="T512" i="40" s="1"/>
  <c r="R399" i="43"/>
  <c r="R402" i="40" s="1"/>
  <c r="Q402" i="40"/>
  <c r="Q754" i="40" s="1"/>
  <c r="S409" i="43"/>
  <c r="S412" i="40" s="1"/>
  <c r="S520" i="40"/>
  <c r="S872" i="40" s="1"/>
  <c r="R764" i="40"/>
  <c r="T381" i="43"/>
  <c r="T384" i="40" s="1"/>
  <c r="S809" i="40"/>
  <c r="T386" i="43"/>
  <c r="T389" i="40" s="1"/>
  <c r="R767" i="40"/>
  <c r="S371" i="43"/>
  <c r="S374" i="40" s="1"/>
  <c r="R374" i="40"/>
  <c r="Q391" i="40"/>
  <c r="Q743" i="40" s="1"/>
  <c r="R388" i="43"/>
  <c r="T396" i="43"/>
  <c r="T399" i="40" s="1"/>
  <c r="Q864" i="40"/>
  <c r="R864" i="40" s="1"/>
  <c r="R501" i="43"/>
  <c r="R504" i="40" s="1"/>
  <c r="Q755" i="40"/>
  <c r="Q856" i="40"/>
  <c r="S525" i="43"/>
  <c r="S528" i="40" s="1"/>
  <c r="S450" i="43"/>
  <c r="Q878" i="40"/>
  <c r="S502" i="43"/>
  <c r="S505" i="40" s="1"/>
  <c r="S425" i="43"/>
  <c r="S428" i="40" s="1"/>
  <c r="R373" i="40"/>
  <c r="R725" i="40" s="1"/>
  <c r="S725" i="40" s="1"/>
  <c r="T370" i="43"/>
  <c r="T373" i="40" s="1"/>
  <c r="S392" i="43"/>
  <c r="S459" i="43"/>
  <c r="S462" i="40" s="1"/>
  <c r="T465" i="43"/>
  <c r="T468" i="40" s="1"/>
  <c r="T359" i="43"/>
  <c r="T362" i="40" s="1"/>
  <c r="S362" i="40"/>
  <c r="R511" i="43"/>
  <c r="Q514" i="40"/>
  <c r="Q866" i="40" s="1"/>
  <c r="S402" i="43"/>
  <c r="R522" i="43"/>
  <c r="S382" i="40"/>
  <c r="T379" i="43"/>
  <c r="T382" i="40" s="1"/>
  <c r="R808" i="40"/>
  <c r="S416" i="43"/>
  <c r="R419" i="40"/>
  <c r="R531" i="43"/>
  <c r="Q534" i="40"/>
  <c r="Q886" i="40" s="1"/>
  <c r="S466" i="43"/>
  <c r="S469" i="40" s="1"/>
  <c r="S791" i="40"/>
  <c r="S401" i="40"/>
  <c r="T398" i="43"/>
  <c r="T401" i="40" s="1"/>
  <c r="R529" i="43"/>
  <c r="Q532" i="40"/>
  <c r="Q884" i="40" s="1"/>
  <c r="R390" i="43"/>
  <c r="T514" i="43"/>
  <c r="T517" i="40" s="1"/>
  <c r="S517" i="40"/>
  <c r="S450" i="40"/>
  <c r="T447" i="43"/>
  <c r="T450" i="40" s="1"/>
  <c r="R524" i="40"/>
  <c r="S521" i="43"/>
  <c r="T448" i="43"/>
  <c r="T451" i="40" s="1"/>
  <c r="S451" i="40"/>
  <c r="S803" i="40" s="1"/>
  <c r="S380" i="40"/>
  <c r="T377" i="43"/>
  <c r="T380" i="40" s="1"/>
  <c r="T510" i="43"/>
  <c r="T513" i="40" s="1"/>
  <c r="S513" i="40"/>
  <c r="R527" i="43"/>
  <c r="Q530" i="40"/>
  <c r="Q882" i="40" s="1"/>
  <c r="S369" i="43"/>
  <c r="R372" i="40"/>
  <c r="T513" i="43"/>
  <c r="T516" i="40" s="1"/>
  <c r="S516" i="40"/>
  <c r="S407" i="43"/>
  <c r="R410" i="40"/>
  <c r="R762" i="40" s="1"/>
  <c r="S519" i="43"/>
  <c r="R522" i="40"/>
  <c r="R874" i="40" s="1"/>
  <c r="S394" i="43"/>
  <c r="R397" i="40"/>
  <c r="R749" i="40" s="1"/>
  <c r="R407" i="40"/>
  <c r="S404" i="43"/>
  <c r="S400" i="43"/>
  <c r="R403" i="40"/>
  <c r="T418" i="43"/>
  <c r="T421" i="40" s="1"/>
  <c r="S421" i="40"/>
  <c r="S391" i="43"/>
  <c r="R394" i="40"/>
  <c r="R371" i="40"/>
  <c r="S368" i="43"/>
  <c r="S411" i="40"/>
  <c r="T408" i="43"/>
  <c r="T411" i="40" s="1"/>
  <c r="S429" i="43"/>
  <c r="S432" i="40" s="1"/>
  <c r="R432" i="40"/>
  <c r="R784" i="40" s="1"/>
  <c r="T412" i="43"/>
  <c r="T415" i="40" s="1"/>
  <c r="S415" i="40"/>
  <c r="S380" i="43"/>
  <c r="R383" i="40"/>
  <c r="S415" i="43"/>
  <c r="R418" i="40"/>
  <c r="R770" i="40" s="1"/>
  <c r="T524" i="43"/>
  <c r="T527" i="40" s="1"/>
  <c r="S527" i="40"/>
  <c r="S532" i="43"/>
  <c r="R535" i="40"/>
  <c r="S387" i="40"/>
  <c r="T384" i="43"/>
  <c r="T387" i="40" s="1"/>
  <c r="T417" i="43"/>
  <c r="T420" i="40" s="1"/>
  <c r="S420" i="40"/>
  <c r="R523" i="43"/>
  <c r="S468" i="43"/>
  <c r="R471" i="40"/>
  <c r="R515" i="43"/>
  <c r="Q518" i="40"/>
  <c r="Q870" i="40" s="1"/>
  <c r="P1236" i="40"/>
  <c r="T436" i="43"/>
  <c r="T439" i="40" s="1"/>
  <c r="R780" i="40"/>
  <c r="S453" i="43"/>
  <c r="R526" i="43"/>
  <c r="Q529" i="40"/>
  <c r="Q881" i="40" s="1"/>
  <c r="T406" i="43"/>
  <c r="T409" i="40" s="1"/>
  <c r="S409" i="40"/>
  <c r="T366" i="43"/>
  <c r="T369" i="40" s="1"/>
  <c r="S369" i="40"/>
  <c r="S444" i="43"/>
  <c r="S447" i="40" s="1"/>
  <c r="R447" i="40"/>
  <c r="R799" i="40" s="1"/>
  <c r="Q388" i="40"/>
  <c r="Q740" i="40" s="1"/>
  <c r="R385" i="43"/>
  <c r="S520" i="43"/>
  <c r="R421" i="43"/>
  <c r="Q424" i="40"/>
  <c r="Q776" i="40" s="1"/>
  <c r="Q905" i="40"/>
  <c r="R1248" i="40"/>
  <c r="S634" i="40"/>
  <c r="R634" i="40"/>
  <c r="R986" i="40" s="1"/>
  <c r="Q825" i="40"/>
  <c r="Q1175" i="40" s="1"/>
  <c r="S898" i="40"/>
  <c r="T898" i="40" s="1"/>
  <c r="Q1042" i="40"/>
  <c r="R1042" i="40" s="1"/>
  <c r="Q987" i="40"/>
  <c r="R855" i="40"/>
  <c r="Q963" i="40"/>
  <c r="R963" i="40" s="1"/>
  <c r="S963" i="40" s="1"/>
  <c r="P1400" i="40"/>
  <c r="S998" i="40"/>
  <c r="T998" i="40" s="1"/>
  <c r="Q1038" i="40"/>
  <c r="Q1050" i="40"/>
  <c r="R1022" i="40"/>
  <c r="S966" i="40"/>
  <c r="T966" i="40" s="1"/>
  <c r="P1316" i="40"/>
  <c r="Q1316" i="40" s="1"/>
  <c r="R1316" i="40" s="1"/>
  <c r="P1279" i="40"/>
  <c r="R557" i="40"/>
  <c r="R909" i="40" s="1"/>
  <c r="R943" i="40"/>
  <c r="P1263" i="40"/>
  <c r="Q858" i="40"/>
  <c r="R503" i="43"/>
  <c r="R506" i="40" s="1"/>
  <c r="Q1004" i="40"/>
  <c r="R1004" i="40" s="1"/>
  <c r="S1004" i="40" s="1"/>
  <c r="R563" i="43"/>
  <c r="S563" i="43" s="1"/>
  <c r="Q929" i="40"/>
  <c r="R929" i="40" s="1"/>
  <c r="S929" i="40" s="1"/>
  <c r="S588" i="43"/>
  <c r="T588" i="43" s="1"/>
  <c r="T591" i="40" s="1"/>
  <c r="Q918" i="40"/>
  <c r="R698" i="40"/>
  <c r="R677" i="43"/>
  <c r="Q680" i="40"/>
  <c r="Q1032" i="40" s="1"/>
  <c r="R568" i="43"/>
  <c r="Q571" i="40"/>
  <c r="Q923" i="40" s="1"/>
  <c r="R668" i="43"/>
  <c r="Q671" i="40"/>
  <c r="Q1023" i="40" s="1"/>
  <c r="P1268" i="40"/>
  <c r="T695" i="43"/>
  <c r="T698" i="40" s="1"/>
  <c r="S698" i="40"/>
  <c r="S683" i="43"/>
  <c r="T683" i="43" s="1"/>
  <c r="T686" i="40" s="1"/>
  <c r="R686" i="40"/>
  <c r="S544" i="43"/>
  <c r="R547" i="40"/>
  <c r="R899" i="40" s="1"/>
  <c r="R692" i="43"/>
  <c r="Q695" i="40"/>
  <c r="Q1047" i="40" s="1"/>
  <c r="O1384" i="40"/>
  <c r="P1384" i="40" s="1"/>
  <c r="Q931" i="40"/>
  <c r="Q1281" i="40" s="1"/>
  <c r="P1213" i="40"/>
  <c r="Q1284" i="40"/>
  <c r="P1071" i="40"/>
  <c r="Q719" i="40"/>
  <c r="R719" i="40" s="1"/>
  <c r="R934" i="40"/>
  <c r="S582" i="40"/>
  <c r="S427" i="43"/>
  <c r="Q913" i="40"/>
  <c r="R913" i="40" s="1"/>
  <c r="R922" i="40"/>
  <c r="Q1272" i="40"/>
  <c r="R1056" i="40"/>
  <c r="S1056" i="40" s="1"/>
  <c r="T1056" i="40" s="1"/>
  <c r="P962" i="40"/>
  <c r="P1312" i="40" s="1"/>
  <c r="P1406" i="40"/>
  <c r="Q1406" i="40" s="1"/>
  <c r="P1378" i="40"/>
  <c r="Q1378" i="40" s="1"/>
  <c r="R578" i="40"/>
  <c r="R930" i="40" s="1"/>
  <c r="S930" i="40" s="1"/>
  <c r="T579" i="40"/>
  <c r="S579" i="40"/>
  <c r="Q726" i="40"/>
  <c r="R1028" i="40"/>
  <c r="S1028" i="40" s="1"/>
  <c r="T1028" i="40" s="1"/>
  <c r="P1014" i="40"/>
  <c r="Q1014" i="40" s="1"/>
  <c r="P1214" i="40"/>
  <c r="R867" i="40"/>
  <c r="O1314" i="40"/>
  <c r="P1314" i="40" s="1"/>
  <c r="Q920" i="40"/>
  <c r="R920" i="40" s="1"/>
  <c r="R722" i="40"/>
  <c r="T578" i="40"/>
  <c r="R782" i="40"/>
  <c r="Q871" i="40"/>
  <c r="T570" i="40"/>
  <c r="S570" i="40"/>
  <c r="P1270" i="40"/>
  <c r="Q795" i="40"/>
  <c r="R955" i="40"/>
  <c r="R694" i="40"/>
  <c r="R1046" i="40" s="1"/>
  <c r="S1046" i="40" s="1"/>
  <c r="S603" i="40"/>
  <c r="P1073" i="40"/>
  <c r="T694" i="40"/>
  <c r="Q819" i="40"/>
  <c r="R739" i="40"/>
  <c r="P1169" i="40"/>
  <c r="T1058" i="40"/>
  <c r="R1040" i="40"/>
  <c r="T627" i="40"/>
  <c r="R1003" i="40"/>
  <c r="S674" i="40"/>
  <c r="S1026" i="40" s="1"/>
  <c r="T1026" i="40" s="1"/>
  <c r="S979" i="40"/>
  <c r="T888" i="40"/>
  <c r="R972" i="40"/>
  <c r="R978" i="40"/>
  <c r="S978" i="40" s="1"/>
  <c r="S657" i="40"/>
  <c r="S1009" i="40" s="1"/>
  <c r="T1009" i="40" s="1"/>
  <c r="S541" i="40"/>
  <c r="S893" i="40" s="1"/>
  <c r="R1027" i="40"/>
  <c r="Q971" i="40"/>
  <c r="Q1321" i="40" s="1"/>
  <c r="T947" i="40"/>
  <c r="R924" i="40"/>
  <c r="S989" i="40"/>
  <c r="T989" i="40" s="1"/>
  <c r="R868" i="40"/>
  <c r="R788" i="40"/>
  <c r="R935" i="40"/>
  <c r="R736" i="40"/>
  <c r="T609" i="40"/>
  <c r="R814" i="40"/>
  <c r="T577" i="40"/>
  <c r="S620" i="40"/>
  <c r="T426" i="43"/>
  <c r="T429" i="40" s="1"/>
  <c r="T652" i="40"/>
  <c r="T1007" i="40"/>
  <c r="S956" i="40"/>
  <c r="S563" i="40"/>
  <c r="R742" i="40"/>
  <c r="Q1092" i="40"/>
  <c r="S562" i="40"/>
  <c r="S914" i="40" s="1"/>
  <c r="T914" i="40" s="1"/>
  <c r="Q811" i="40"/>
  <c r="R885" i="40"/>
  <c r="R980" i="40"/>
  <c r="S980" i="40" s="1"/>
  <c r="R915" i="40"/>
  <c r="R456" i="43"/>
  <c r="R459" i="40" s="1"/>
  <c r="T926" i="40"/>
  <c r="Q964" i="40"/>
  <c r="T896" i="40"/>
  <c r="Q723" i="40"/>
  <c r="R699" i="40"/>
  <c r="R1051" i="40" s="1"/>
  <c r="T604" i="40"/>
  <c r="S699" i="40"/>
  <c r="T611" i="40"/>
  <c r="P1100" i="40"/>
  <c r="R1053" i="40"/>
  <c r="S781" i="40"/>
  <c r="R464" i="43"/>
  <c r="R467" i="40" s="1"/>
  <c r="R687" i="40"/>
  <c r="R1039" i="40" s="1"/>
  <c r="S728" i="40"/>
  <c r="T728" i="40" s="1"/>
  <c r="R741" i="40"/>
  <c r="S741" i="40" s="1"/>
  <c r="R1001" i="40"/>
  <c r="S653" i="40"/>
  <c r="P1234" i="40"/>
  <c r="S1025" i="40"/>
  <c r="S959" i="40"/>
  <c r="T959" i="40" s="1"/>
  <c r="S555" i="40"/>
  <c r="S907" i="40" s="1"/>
  <c r="T907" i="40" s="1"/>
  <c r="P1260" i="40"/>
  <c r="Q1260" i="40" s="1"/>
  <c r="R1033" i="40"/>
  <c r="S656" i="40"/>
  <c r="T939" i="40"/>
  <c r="Q623" i="40"/>
  <c r="Q975" i="40" s="1"/>
  <c r="R975" i="40" s="1"/>
  <c r="T673" i="40"/>
  <c r="R609" i="40"/>
  <c r="R961" i="40" s="1"/>
  <c r="S961" i="40" s="1"/>
  <c r="R1005" i="40"/>
  <c r="R1020" i="40"/>
  <c r="R761" i="40"/>
  <c r="R953" i="40"/>
  <c r="S953" i="40" s="1"/>
  <c r="S585" i="40"/>
  <c r="R612" i="40"/>
  <c r="S1010" i="40"/>
  <c r="T1010" i="40" s="1"/>
  <c r="S583" i="40"/>
  <c r="S621" i="40"/>
  <c r="S973" i="40" s="1"/>
  <c r="S681" i="40"/>
  <c r="S769" i="40"/>
  <c r="T769" i="40" s="1"/>
  <c r="T679" i="40"/>
  <c r="T667" i="40"/>
  <c r="R1043" i="40"/>
  <c r="R895" i="40"/>
  <c r="R1024" i="40"/>
  <c r="S623" i="40"/>
  <c r="T588" i="40"/>
  <c r="R773" i="40"/>
  <c r="S984" i="40"/>
  <c r="S928" i="40"/>
  <c r="T928" i="40" s="1"/>
  <c r="S940" i="40"/>
  <c r="R818" i="40"/>
  <c r="R753" i="40"/>
  <c r="R937" i="40"/>
  <c r="T628" i="40"/>
  <c r="T916" i="40"/>
  <c r="R1052" i="40"/>
  <c r="S1057" i="40"/>
  <c r="T1057" i="40" s="1"/>
  <c r="S990" i="40"/>
  <c r="T990" i="40" s="1"/>
  <c r="R1012" i="40"/>
  <c r="S733" i="40"/>
  <c r="T632" i="40"/>
  <c r="S688" i="40"/>
  <c r="R821" i="40"/>
  <c r="R865" i="40"/>
  <c r="S684" i="40"/>
  <c r="S1036" i="40" s="1"/>
  <c r="R894" i="40"/>
  <c r="S960" i="40"/>
  <c r="R667" i="40"/>
  <c r="R1019" i="40" s="1"/>
  <c r="S1019" i="40" s="1"/>
  <c r="T626" i="40"/>
  <c r="R645" i="40"/>
  <c r="R997" i="40" s="1"/>
  <c r="S645" i="40"/>
  <c r="T559" i="40"/>
  <c r="R779" i="40"/>
  <c r="S983" i="40"/>
  <c r="T983" i="40" s="1"/>
  <c r="Q772" i="40"/>
  <c r="R1054" i="40"/>
  <c r="R732" i="40"/>
  <c r="S700" i="40"/>
  <c r="T608" i="40"/>
  <c r="R938" i="40"/>
  <c r="S938" i="40" s="1"/>
  <c r="Q750" i="40"/>
  <c r="R590" i="40"/>
  <c r="R942" i="40" s="1"/>
  <c r="T925" i="40"/>
  <c r="S1044" i="40"/>
  <c r="T1044" i="40" s="1"/>
  <c r="T954" i="40"/>
  <c r="S597" i="40"/>
  <c r="R1031" i="40"/>
  <c r="S911" i="40"/>
  <c r="S690" i="40"/>
  <c r="S766" i="40"/>
  <c r="R949" i="40"/>
  <c r="R957" i="40"/>
  <c r="S1049" i="40"/>
  <c r="T1049" i="40" s="1"/>
  <c r="R1006" i="40"/>
  <c r="R981" i="40"/>
  <c r="T549" i="40"/>
  <c r="R696" i="40"/>
  <c r="R1048" i="40" s="1"/>
  <c r="R644" i="40"/>
  <c r="R996" i="40" s="1"/>
  <c r="S996" i="40" s="1"/>
  <c r="T644" i="40"/>
  <c r="T552" i="40"/>
  <c r="S557" i="40"/>
  <c r="S1000" i="40"/>
  <c r="T1000" i="40" s="1"/>
  <c r="P1147" i="40"/>
  <c r="S902" i="40"/>
  <c r="T902" i="40" s="1"/>
  <c r="S666" i="40"/>
  <c r="S1018" i="40" s="1"/>
  <c r="T666" i="40"/>
  <c r="R906" i="40"/>
  <c r="T618" i="40"/>
  <c r="R1008" i="40"/>
  <c r="S900" i="40"/>
  <c r="S731" i="40"/>
  <c r="T731" i="40" s="1"/>
  <c r="R650" i="40"/>
  <c r="R1002" i="40" s="1"/>
  <c r="S650" i="40"/>
  <c r="T586" i="40"/>
  <c r="R800" i="40"/>
  <c r="R737" i="40"/>
  <c r="P1086" i="40"/>
  <c r="Q1086" i="40" s="1"/>
  <c r="Q1108" i="40"/>
  <c r="S970" i="40"/>
  <c r="S901" i="40"/>
  <c r="S904" i="40"/>
  <c r="R1011" i="40"/>
  <c r="R752" i="40"/>
  <c r="S729" i="40"/>
  <c r="S432" i="43"/>
  <c r="S435" i="40" s="1"/>
  <c r="R787" i="40"/>
  <c r="S437" i="43"/>
  <c r="S440" i="40" s="1"/>
  <c r="R792" i="40"/>
  <c r="S440" i="43"/>
  <c r="S443" i="40" s="1"/>
  <c r="T435" i="43"/>
  <c r="T438" i="40" s="1"/>
  <c r="S790" i="40"/>
  <c r="S441" i="43"/>
  <c r="S444" i="40" s="1"/>
  <c r="R796" i="40"/>
  <c r="S446" i="43"/>
  <c r="S449" i="40" s="1"/>
  <c r="R801" i="40"/>
  <c r="T1016" i="40"/>
  <c r="R682" i="40"/>
  <c r="T572" i="40"/>
  <c r="S572" i="40"/>
  <c r="T675" i="40"/>
  <c r="S675" i="40"/>
  <c r="R617" i="40"/>
  <c r="T590" i="40"/>
  <c r="S590" i="40"/>
  <c r="T601" i="40"/>
  <c r="T701" i="40"/>
  <c r="S701" i="40"/>
  <c r="T647" i="40"/>
  <c r="S647" i="40"/>
  <c r="S999" i="40" s="1"/>
  <c r="T561" i="40"/>
  <c r="S561" i="40"/>
  <c r="R551" i="40"/>
  <c r="R903" i="40" s="1"/>
  <c r="T651" i="40"/>
  <c r="S651" i="40"/>
  <c r="T908" i="40"/>
  <c r="R946" i="40"/>
  <c r="T615" i="40"/>
  <c r="S615" i="40"/>
  <c r="S967" i="40" s="1"/>
  <c r="T630" i="40"/>
  <c r="S630" i="40"/>
  <c r="S982" i="40" s="1"/>
  <c r="T685" i="40"/>
  <c r="S685" i="40"/>
  <c r="S1037" i="40" s="1"/>
  <c r="T665" i="40"/>
  <c r="S665" i="40"/>
  <c r="S1017" i="40" s="1"/>
  <c r="S635" i="40"/>
  <c r="R635" i="40"/>
  <c r="R1015" i="40"/>
  <c r="T691" i="40"/>
  <c r="S691" i="40"/>
  <c r="T663" i="40"/>
  <c r="S663" i="40"/>
  <c r="T659" i="40"/>
  <c r="S659" i="40"/>
  <c r="T687" i="40"/>
  <c r="S687" i="40"/>
  <c r="T584" i="40"/>
  <c r="S584" i="40"/>
  <c r="S936" i="40" s="1"/>
  <c r="R575" i="40"/>
  <c r="R927" i="40" s="1"/>
  <c r="T554" i="40"/>
  <c r="S554" i="40"/>
  <c r="T649" i="40"/>
  <c r="S649" i="40"/>
  <c r="T542" i="40"/>
  <c r="S542" i="40"/>
  <c r="T693" i="40"/>
  <c r="S693" i="40"/>
  <c r="S1045" i="40" s="1"/>
  <c r="T548" i="40"/>
  <c r="T678" i="40"/>
  <c r="S678" i="40"/>
  <c r="S1030" i="40" s="1"/>
  <c r="T598" i="40"/>
  <c r="S598" i="40"/>
  <c r="S950" i="40" s="1"/>
  <c r="S654" i="40"/>
  <c r="T654" i="40"/>
  <c r="T605" i="40"/>
  <c r="S605" i="40"/>
  <c r="T702" i="40"/>
  <c r="S702" i="40"/>
  <c r="Q969" i="40"/>
  <c r="R661" i="40"/>
  <c r="R1013" i="40" s="1"/>
  <c r="T606" i="40"/>
  <c r="S606" i="40"/>
  <c r="S958" i="40" s="1"/>
  <c r="Q610" i="40"/>
  <c r="R610" i="40"/>
  <c r="R976" i="40"/>
  <c r="T670" i="40"/>
  <c r="S670" i="40"/>
  <c r="R553" i="40"/>
  <c r="T568" i="40"/>
  <c r="S568" i="40"/>
  <c r="T624" i="40"/>
  <c r="S624" i="40"/>
  <c r="T543" i="40"/>
  <c r="S543" i="40"/>
  <c r="R1029" i="40"/>
  <c r="R625" i="40"/>
  <c r="R977" i="40" s="1"/>
  <c r="Q1034" i="40"/>
  <c r="R662" i="40"/>
  <c r="S613" i="40"/>
  <c r="R613" i="40"/>
  <c r="R965" i="40" s="1"/>
  <c r="T668" i="40"/>
  <c r="S668" i="40"/>
  <c r="R558" i="40"/>
  <c r="R910" i="40" s="1"/>
  <c r="T660" i="40"/>
  <c r="S660" i="40"/>
  <c r="T689" i="40"/>
  <c r="S689" i="40"/>
  <c r="S1041" i="40" s="1"/>
  <c r="T629" i="40"/>
  <c r="S629" i="40"/>
  <c r="T669" i="40"/>
  <c r="S669" i="40"/>
  <c r="S1021" i="40" s="1"/>
  <c r="P1277" i="40"/>
  <c r="P1104" i="40"/>
  <c r="P1095" i="40"/>
  <c r="P1310" i="40"/>
  <c r="Q1342" i="40"/>
  <c r="P1093" i="40"/>
  <c r="Q1111" i="40"/>
  <c r="P1075" i="40"/>
  <c r="P1336" i="40"/>
  <c r="P1264" i="40"/>
  <c r="Q1289" i="40"/>
  <c r="P1164" i="40"/>
  <c r="P1134" i="40"/>
  <c r="P1120" i="40"/>
  <c r="Q1349" i="40"/>
  <c r="P1256" i="40"/>
  <c r="P1244" i="40"/>
  <c r="P1163" i="40"/>
  <c r="P1119" i="40"/>
  <c r="Q1229" i="40"/>
  <c r="P1372" i="40"/>
  <c r="P1303" i="40"/>
  <c r="P1374" i="40"/>
  <c r="P1366" i="40"/>
  <c r="P1123" i="40"/>
  <c r="P1347" i="40"/>
  <c r="P1297" i="40"/>
  <c r="P1300" i="40"/>
  <c r="Q1362" i="40"/>
  <c r="P1135" i="40"/>
  <c r="P1359" i="40"/>
  <c r="P1165" i="40"/>
  <c r="P1122" i="40"/>
  <c r="P1206" i="40"/>
  <c r="P1220" i="40"/>
  <c r="P1155" i="40"/>
  <c r="Q1137" i="40"/>
  <c r="P1382" i="40"/>
  <c r="P1076" i="40"/>
  <c r="P1339" i="40"/>
  <c r="P1149" i="40"/>
  <c r="P1261" i="40"/>
  <c r="P1159" i="40"/>
  <c r="P1089" i="40"/>
  <c r="P1325" i="40"/>
  <c r="P1353" i="40"/>
  <c r="P1403" i="40"/>
  <c r="P1308" i="40"/>
  <c r="Q1215" i="40"/>
  <c r="P1292" i="40"/>
  <c r="P1326" i="40"/>
  <c r="P1258" i="40"/>
  <c r="P1380" i="40"/>
  <c r="P1223" i="40"/>
  <c r="Q1252" i="40"/>
  <c r="Q1391" i="40"/>
  <c r="P1161" i="40"/>
  <c r="Q1274" i="40"/>
  <c r="P1132" i="40"/>
  <c r="Q1087" i="40"/>
  <c r="P1370" i="40"/>
  <c r="P1371" i="40"/>
  <c r="P1309" i="40"/>
  <c r="P1162" i="40"/>
  <c r="P1322" i="40"/>
  <c r="P1257" i="40"/>
  <c r="P1392" i="40"/>
  <c r="P1124" i="40"/>
  <c r="P1170" i="40"/>
  <c r="P1233" i="40"/>
  <c r="P1377" i="40"/>
  <c r="Q1288" i="40"/>
  <c r="P1355" i="40"/>
  <c r="P1313" i="40"/>
  <c r="Q1222" i="40"/>
  <c r="P1265" i="40"/>
  <c r="Q1357" i="40"/>
  <c r="Q1098" i="40"/>
  <c r="Q1243" i="40"/>
  <c r="Q1088" i="40"/>
  <c r="P1286" i="40"/>
  <c r="P1360" i="40"/>
  <c r="P1352" i="40"/>
  <c r="P1139" i="40"/>
  <c r="P1221" i="40"/>
  <c r="P1130" i="40"/>
  <c r="P1335" i="40"/>
  <c r="P1131" i="40"/>
  <c r="Q1401" i="40"/>
  <c r="P1323" i="40"/>
  <c r="P1173" i="40"/>
  <c r="P1105" i="40"/>
  <c r="P1389" i="40"/>
  <c r="Q1083" i="40"/>
  <c r="P1085" i="40"/>
  <c r="P1299" i="40"/>
  <c r="P1306" i="40"/>
  <c r="Q1070" i="40"/>
  <c r="P1250" i="40"/>
  <c r="Q1280" i="40"/>
  <c r="Q1129" i="40"/>
  <c r="P1230" i="40"/>
  <c r="P1402" i="40"/>
  <c r="P1091" i="40"/>
  <c r="Q1238" i="40"/>
  <c r="P1390" i="40"/>
  <c r="P1142" i="40"/>
  <c r="P1084" i="40"/>
  <c r="Q1246" i="40"/>
  <c r="Q1369" i="40"/>
  <c r="Q1245" i="40"/>
  <c r="P1232" i="40"/>
  <c r="Q1348" i="40"/>
  <c r="Q1115" i="40"/>
  <c r="P1160" i="40"/>
  <c r="P1150" i="40"/>
  <c r="P1388" i="40"/>
  <c r="P1262" i="40"/>
  <c r="Q1116" i="40"/>
  <c r="P1237" i="40"/>
  <c r="P1158" i="40"/>
  <c r="P1358" i="40"/>
  <c r="P1114" i="40"/>
  <c r="P1254" i="40"/>
  <c r="P1311" i="40"/>
  <c r="P1168" i="40"/>
  <c r="P1144" i="40"/>
  <c r="P1329" i="40"/>
  <c r="P1296" i="40"/>
  <c r="Q1285" i="40"/>
  <c r="P1356" i="40"/>
  <c r="P1216" i="40"/>
  <c r="P1365" i="40"/>
  <c r="Q1082" i="40"/>
  <c r="P1102" i="40"/>
  <c r="P1249" i="40"/>
  <c r="Q1396" i="40"/>
  <c r="P1363" i="40"/>
  <c r="P1148" i="40"/>
  <c r="P1226" i="40"/>
  <c r="P1333" i="40"/>
  <c r="Q1171" i="40"/>
  <c r="P1278" i="40"/>
  <c r="P1209" i="40"/>
  <c r="P1152" i="40"/>
  <c r="P1315" i="40"/>
  <c r="P1354" i="40"/>
  <c r="P1224" i="40"/>
  <c r="P1259" i="40"/>
  <c r="P1125" i="40"/>
  <c r="P1334" i="40"/>
  <c r="P1078" i="40"/>
  <c r="P1332" i="40"/>
  <c r="P1273" i="40"/>
  <c r="P1383" i="40"/>
  <c r="P1145" i="40"/>
  <c r="Q1081" i="40"/>
  <c r="P1381" i="40"/>
  <c r="Q1331" i="40"/>
  <c r="P1340" i="40"/>
  <c r="P1319" i="40"/>
  <c r="P1407" i="40"/>
  <c r="Q1399" i="40"/>
  <c r="P1153" i="40"/>
  <c r="P1376" i="40"/>
  <c r="P1397" i="40"/>
  <c r="P1080" i="40"/>
  <c r="P1346" i="40"/>
  <c r="P1361" i="40"/>
  <c r="Q1368" i="40"/>
  <c r="P1404" i="40"/>
  <c r="P1107" i="40"/>
  <c r="P1141" i="40"/>
  <c r="P1373" i="40"/>
  <c r="P1398" i="40"/>
  <c r="P1287" i="40"/>
  <c r="P1328" i="40"/>
  <c r="P1219" i="40"/>
  <c r="P1293" i="40"/>
  <c r="Q1157" i="40"/>
  <c r="Q1395" i="40"/>
  <c r="Q1251" i="40"/>
  <c r="Q1154" i="40"/>
  <c r="P1117" i="40"/>
  <c r="P1290" i="40"/>
  <c r="P1304" i="40"/>
  <c r="P1351" i="40"/>
  <c r="P1253" i="40"/>
  <c r="Q1393" i="40"/>
  <c r="P1140" i="40"/>
  <c r="P1375" i="40"/>
  <c r="P1307" i="40"/>
  <c r="Q1408" i="40"/>
  <c r="P1208" i="40"/>
  <c r="P1266" i="40"/>
  <c r="Q1317" i="40"/>
  <c r="Q1318" i="40"/>
  <c r="P1094" i="40"/>
  <c r="Q1079" i="40"/>
  <c r="Q1394" i="40"/>
  <c r="P1146" i="40"/>
  <c r="P1330" i="40"/>
  <c r="P1151" i="40"/>
  <c r="Q1235" i="40"/>
  <c r="P1205" i="40"/>
  <c r="P1113" i="40"/>
  <c r="P1305" i="40"/>
  <c r="P1217" i="40"/>
  <c r="Q1110" i="40"/>
  <c r="P1112" i="40"/>
  <c r="P1118" i="40"/>
  <c r="P1167" i="40"/>
  <c r="P1386" i="40"/>
  <c r="P1327" i="40"/>
  <c r="P1156" i="40"/>
  <c r="P1320" i="40"/>
  <c r="Q1276" i="40"/>
  <c r="P1207" i="40"/>
  <c r="P1138" i="40"/>
  <c r="P1367" i="40"/>
  <c r="Q1387" i="40"/>
  <c r="P1255" i="40"/>
  <c r="P1337" i="40"/>
  <c r="P1126" i="40"/>
  <c r="P1072" i="40"/>
  <c r="P1379" i="40"/>
  <c r="Q1099" i="40"/>
  <c r="P1103" i="40"/>
  <c r="P1275" i="40"/>
  <c r="P1350" i="40"/>
  <c r="P1128" i="40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G256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G255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G253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G252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G250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G243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G242" i="16"/>
  <c r="U241" i="16"/>
  <c r="T241" i="16"/>
  <c r="S241" i="16"/>
  <c r="R241" i="16"/>
  <c r="Q241" i="16"/>
  <c r="P241" i="16"/>
  <c r="O241" i="16"/>
  <c r="N241" i="16"/>
  <c r="K241" i="16"/>
  <c r="J241" i="16"/>
  <c r="I241" i="16"/>
  <c r="G241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G240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G239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G238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G237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G236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G235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G234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G233" i="16"/>
  <c r="U232" i="16"/>
  <c r="T232" i="16"/>
  <c r="S232" i="16"/>
  <c r="R232" i="16"/>
  <c r="Q232" i="16"/>
  <c r="P232" i="16"/>
  <c r="O232" i="16"/>
  <c r="N232" i="16"/>
  <c r="K232" i="16"/>
  <c r="J232" i="16"/>
  <c r="I232" i="16"/>
  <c r="G232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G231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G230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G229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G228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G227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G226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G210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G196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G195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G194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G193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G192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G191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G190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G189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G188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G187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G186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G185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G184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G183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G182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G169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G168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G167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G166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G165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G164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G163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G161" i="16"/>
  <c r="U160" i="16"/>
  <c r="T160" i="16"/>
  <c r="S160" i="16"/>
  <c r="R160" i="16"/>
  <c r="Q160" i="16"/>
  <c r="P160" i="16"/>
  <c r="O160" i="16"/>
  <c r="N160" i="16"/>
  <c r="K160" i="16"/>
  <c r="J160" i="16"/>
  <c r="I160" i="16"/>
  <c r="G160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G145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G144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G143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G142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G141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G140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G136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G135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G134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G133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G132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G131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G130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G129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G127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G126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G125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G124" i="16"/>
  <c r="U123" i="16"/>
  <c r="T123" i="16"/>
  <c r="S123" i="16"/>
  <c r="R123" i="16"/>
  <c r="Q123" i="16"/>
  <c r="P123" i="16"/>
  <c r="O123" i="16"/>
  <c r="N123" i="16"/>
  <c r="K123" i="16"/>
  <c r="J123" i="16"/>
  <c r="I123" i="16"/>
  <c r="G123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G122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G121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G119" i="16"/>
  <c r="U118" i="16"/>
  <c r="T118" i="16"/>
  <c r="S118" i="16"/>
  <c r="R118" i="16"/>
  <c r="Q118" i="16"/>
  <c r="P118" i="16"/>
  <c r="O118" i="16"/>
  <c r="N118" i="16"/>
  <c r="K118" i="16"/>
  <c r="J118" i="16"/>
  <c r="I118" i="16"/>
  <c r="G118" i="16"/>
  <c r="U117" i="16"/>
  <c r="T117" i="16"/>
  <c r="S117" i="16"/>
  <c r="R117" i="16"/>
  <c r="Q117" i="16"/>
  <c r="P117" i="16"/>
  <c r="O117" i="16"/>
  <c r="N117" i="16"/>
  <c r="K117" i="16"/>
  <c r="J117" i="16"/>
  <c r="I117" i="16"/>
  <c r="G117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G116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G115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G114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G112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G111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G110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G109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G108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G89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G88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G87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G86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G85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G84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G83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G82" i="16"/>
  <c r="U81" i="16"/>
  <c r="T81" i="16"/>
  <c r="S81" i="16"/>
  <c r="R81" i="16"/>
  <c r="Q81" i="16"/>
  <c r="P81" i="16"/>
  <c r="O81" i="16"/>
  <c r="N81" i="16"/>
  <c r="K81" i="16"/>
  <c r="J81" i="16"/>
  <c r="I81" i="16"/>
  <c r="G81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G78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G77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G76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G74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G73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G72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G71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G70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G69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G68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G67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G64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G63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G62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G61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G60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G57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G56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G55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G54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G53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G52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G51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G50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G49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G48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G45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G44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G43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G42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G41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T462" i="43" l="1"/>
  <c r="T465" i="40" s="1"/>
  <c r="S789" i="40"/>
  <c r="T434" i="43"/>
  <c r="T437" i="40" s="1"/>
  <c r="S802" i="40"/>
  <c r="T802" i="40" s="1"/>
  <c r="R859" i="40"/>
  <c r="T774" i="40"/>
  <c r="T451" i="43"/>
  <c r="T454" i="40" s="1"/>
  <c r="S806" i="40"/>
  <c r="S817" i="40"/>
  <c r="T817" i="40" s="1"/>
  <c r="S815" i="40"/>
  <c r="T460" i="43"/>
  <c r="T463" i="40" s="1"/>
  <c r="S470" i="43"/>
  <c r="S473" i="40" s="1"/>
  <c r="R1108" i="40"/>
  <c r="S1108" i="40" s="1"/>
  <c r="S734" i="40"/>
  <c r="T734" i="40" s="1"/>
  <c r="Q1101" i="40"/>
  <c r="R1101" i="40" s="1"/>
  <c r="T413" i="43"/>
  <c r="T416" i="40" s="1"/>
  <c r="T397" i="43"/>
  <c r="T400" i="40" s="1"/>
  <c r="T766" i="40"/>
  <c r="S778" i="40"/>
  <c r="T518" i="43"/>
  <c r="T521" i="40" s="1"/>
  <c r="Q1097" i="40"/>
  <c r="R1097" i="40" s="1"/>
  <c r="Q1109" i="40"/>
  <c r="T452" i="43"/>
  <c r="T455" i="40" s="1"/>
  <c r="Q1121" i="40"/>
  <c r="R1136" i="40"/>
  <c r="S786" i="40"/>
  <c r="S730" i="40"/>
  <c r="T525" i="43"/>
  <c r="T528" i="40" s="1"/>
  <c r="R521" i="40"/>
  <c r="R873" i="40" s="1"/>
  <c r="S873" i="40" s="1"/>
  <c r="R771" i="40"/>
  <c r="T375" i="43"/>
  <c r="T378" i="40" s="1"/>
  <c r="R724" i="40"/>
  <c r="S763" i="40"/>
  <c r="T763" i="40" s="1"/>
  <c r="S879" i="40"/>
  <c r="T879" i="40" s="1"/>
  <c r="T804" i="40"/>
  <c r="Q1074" i="40"/>
  <c r="R823" i="40"/>
  <c r="T810" i="40"/>
  <c r="P1227" i="40"/>
  <c r="Q1227" i="40" s="1"/>
  <c r="S807" i="40"/>
  <c r="T820" i="40"/>
  <c r="R797" i="40"/>
  <c r="S442" i="43"/>
  <c r="T442" i="43" s="1"/>
  <c r="T445" i="40" s="1"/>
  <c r="S813" i="40"/>
  <c r="T458" i="43"/>
  <c r="T461" i="40" s="1"/>
  <c r="T798" i="40"/>
  <c r="T500" i="43"/>
  <c r="T503" i="40" s="1"/>
  <c r="T433" i="43"/>
  <c r="T436" i="40" s="1"/>
  <c r="S768" i="40"/>
  <c r="Q1147" i="40"/>
  <c r="T423" i="43"/>
  <c r="T426" i="40" s="1"/>
  <c r="S857" i="40"/>
  <c r="R519" i="40"/>
  <c r="R871" i="40" s="1"/>
  <c r="T445" i="43"/>
  <c r="T448" i="40" s="1"/>
  <c r="T512" i="43"/>
  <c r="T515" i="40" s="1"/>
  <c r="T459" i="43"/>
  <c r="T462" i="40" s="1"/>
  <c r="T424" i="43"/>
  <c r="T427" i="40" s="1"/>
  <c r="T463" i="43"/>
  <c r="T466" i="40" s="1"/>
  <c r="R887" i="40"/>
  <c r="R746" i="40"/>
  <c r="S800" i="40"/>
  <c r="R756" i="40"/>
  <c r="Q1106" i="40"/>
  <c r="T809" i="40"/>
  <c r="Q1096" i="40"/>
  <c r="T372" i="43"/>
  <c r="T375" i="40" s="1"/>
  <c r="S401" i="43"/>
  <c r="S404" i="40" s="1"/>
  <c r="T751" i="40"/>
  <c r="T794" i="40"/>
  <c r="S764" i="40"/>
  <c r="Q1071" i="40"/>
  <c r="R1071" i="40" s="1"/>
  <c r="T365" i="43"/>
  <c r="T368" i="40" s="1"/>
  <c r="S368" i="40"/>
  <c r="S720" i="40" s="1"/>
  <c r="T430" i="43"/>
  <c r="T433" i="40" s="1"/>
  <c r="S767" i="40"/>
  <c r="T767" i="40" s="1"/>
  <c r="S727" i="40"/>
  <c r="S785" i="40"/>
  <c r="S812" i="40"/>
  <c r="Q1090" i="40"/>
  <c r="T457" i="43"/>
  <c r="T460" i="40" s="1"/>
  <c r="Q1231" i="40"/>
  <c r="Q1228" i="40"/>
  <c r="R1077" i="40"/>
  <c r="R755" i="40"/>
  <c r="R759" i="40"/>
  <c r="R876" i="40"/>
  <c r="R754" i="40"/>
  <c r="R735" i="40"/>
  <c r="S880" i="40"/>
  <c r="Q1225" i="40"/>
  <c r="R1225" i="40" s="1"/>
  <c r="S512" i="40"/>
  <c r="S864" i="40" s="1"/>
  <c r="T864" i="40" s="1"/>
  <c r="T409" i="43"/>
  <c r="T412" i="40" s="1"/>
  <c r="R856" i="40"/>
  <c r="S780" i="40"/>
  <c r="S399" i="43"/>
  <c r="T399" i="43" s="1"/>
  <c r="T402" i="40" s="1"/>
  <c r="T429" i="43"/>
  <c r="T432" i="40" s="1"/>
  <c r="T806" i="40"/>
  <c r="Q1236" i="40"/>
  <c r="T425" i="43"/>
  <c r="T428" i="40" s="1"/>
  <c r="S501" i="43"/>
  <c r="S504" i="40" s="1"/>
  <c r="S773" i="40"/>
  <c r="T773" i="40" s="1"/>
  <c r="R391" i="40"/>
  <c r="R743" i="40" s="1"/>
  <c r="S388" i="43"/>
  <c r="S391" i="40" s="1"/>
  <c r="S453" i="40"/>
  <c r="S805" i="40" s="1"/>
  <c r="T450" i="43"/>
  <c r="T453" i="40" s="1"/>
  <c r="T466" i="43"/>
  <c r="T469" i="40" s="1"/>
  <c r="T502" i="43"/>
  <c r="T505" i="40" s="1"/>
  <c r="S821" i="40"/>
  <c r="S799" i="40"/>
  <c r="Q1214" i="40"/>
  <c r="R1214" i="40" s="1"/>
  <c r="T803" i="40"/>
  <c r="T371" i="43"/>
  <c r="T374" i="40" s="1"/>
  <c r="T444" i="43"/>
  <c r="T447" i="40" s="1"/>
  <c r="T392" i="43"/>
  <c r="T395" i="40" s="1"/>
  <c r="S395" i="40"/>
  <c r="S747" i="40" s="1"/>
  <c r="S721" i="40"/>
  <c r="T721" i="40" s="1"/>
  <c r="S732" i="40"/>
  <c r="T732" i="40" s="1"/>
  <c r="T791" i="40"/>
  <c r="T519" i="43"/>
  <c r="T522" i="40" s="1"/>
  <c r="S522" i="40"/>
  <c r="S874" i="40" s="1"/>
  <c r="T516" i="43"/>
  <c r="T519" i="40" s="1"/>
  <c r="S519" i="40"/>
  <c r="S397" i="40"/>
  <c r="S749" i="40" s="1"/>
  <c r="T394" i="43"/>
  <c r="T397" i="40" s="1"/>
  <c r="S527" i="43"/>
  <c r="R530" i="40"/>
  <c r="R882" i="40" s="1"/>
  <c r="T427" i="43"/>
  <c r="T430" i="40" s="1"/>
  <c r="S430" i="40"/>
  <c r="T468" i="43"/>
  <c r="T471" i="40" s="1"/>
  <c r="S471" i="40"/>
  <c r="R393" i="40"/>
  <c r="R745" i="40" s="1"/>
  <c r="S390" i="43"/>
  <c r="T416" i="43"/>
  <c r="T419" i="40" s="1"/>
  <c r="S419" i="40"/>
  <c r="S526" i="43"/>
  <c r="S529" i="40" s="1"/>
  <c r="R529" i="40"/>
  <c r="R881" i="40" s="1"/>
  <c r="T391" i="43"/>
  <c r="T394" i="40" s="1"/>
  <c r="S394" i="40"/>
  <c r="S410" i="40"/>
  <c r="S762" i="40" s="1"/>
  <c r="T407" i="43"/>
  <c r="T410" i="40" s="1"/>
  <c r="S421" i="43"/>
  <c r="R424" i="40"/>
  <c r="R776" i="40" s="1"/>
  <c r="T453" i="43"/>
  <c r="T456" i="40" s="1"/>
  <c r="S456" i="40"/>
  <c r="S808" i="40" s="1"/>
  <c r="T415" i="43"/>
  <c r="T418" i="40" s="1"/>
  <c r="S418" i="40"/>
  <c r="S770" i="40" s="1"/>
  <c r="T521" i="43"/>
  <c r="T524" i="40" s="1"/>
  <c r="S524" i="40"/>
  <c r="S522" i="43"/>
  <c r="R525" i="40"/>
  <c r="R877" i="40" s="1"/>
  <c r="T520" i="43"/>
  <c r="T523" i="40" s="1"/>
  <c r="S523" i="40"/>
  <c r="S875" i="40" s="1"/>
  <c r="T402" i="43"/>
  <c r="T405" i="40" s="1"/>
  <c r="S405" i="40"/>
  <c r="S757" i="40" s="1"/>
  <c r="R388" i="40"/>
  <c r="R740" i="40" s="1"/>
  <c r="S385" i="43"/>
  <c r="S523" i="43"/>
  <c r="R526" i="40"/>
  <c r="R878" i="40" s="1"/>
  <c r="T380" i="43"/>
  <c r="T383" i="40" s="1"/>
  <c r="S383" i="40"/>
  <c r="T400" i="43"/>
  <c r="T403" i="40" s="1"/>
  <c r="S403" i="40"/>
  <c r="S511" i="43"/>
  <c r="R514" i="40"/>
  <c r="R866" i="40" s="1"/>
  <c r="T404" i="43"/>
  <c r="T407" i="40" s="1"/>
  <c r="S407" i="40"/>
  <c r="S371" i="40"/>
  <c r="T368" i="43"/>
  <c r="T371" i="40" s="1"/>
  <c r="S515" i="43"/>
  <c r="R518" i="40"/>
  <c r="R870" i="40" s="1"/>
  <c r="S372" i="40"/>
  <c r="T369" i="43"/>
  <c r="T372" i="40" s="1"/>
  <c r="S529" i="43"/>
  <c r="S532" i="40" s="1"/>
  <c r="R532" i="40"/>
  <c r="R884" i="40" s="1"/>
  <c r="S784" i="40"/>
  <c r="T532" i="43"/>
  <c r="T535" i="40" s="1"/>
  <c r="S535" i="40"/>
  <c r="R534" i="40"/>
  <c r="R886" i="40" s="1"/>
  <c r="S531" i="43"/>
  <c r="R905" i="40"/>
  <c r="S986" i="40"/>
  <c r="T986" i="40" s="1"/>
  <c r="R825" i="40"/>
  <c r="R1175" i="40" s="1"/>
  <c r="R987" i="40"/>
  <c r="S987" i="40" s="1"/>
  <c r="S1248" i="40"/>
  <c r="T1248" i="40" s="1"/>
  <c r="S855" i="40"/>
  <c r="Q1400" i="40"/>
  <c r="R1038" i="40"/>
  <c r="R1050" i="40"/>
  <c r="S1050" i="40" s="1"/>
  <c r="T1050" i="40" s="1"/>
  <c r="S1022" i="40"/>
  <c r="T1022" i="40" s="1"/>
  <c r="S909" i="40"/>
  <c r="T909" i="40" s="1"/>
  <c r="S591" i="40"/>
  <c r="S943" i="40" s="1"/>
  <c r="T943" i="40" s="1"/>
  <c r="Q1279" i="40"/>
  <c r="R1279" i="40" s="1"/>
  <c r="R858" i="40"/>
  <c r="S503" i="43"/>
  <c r="S506" i="40" s="1"/>
  <c r="R566" i="40"/>
  <c r="R918" i="40" s="1"/>
  <c r="S686" i="40"/>
  <c r="Q1268" i="40"/>
  <c r="S668" i="43"/>
  <c r="R671" i="40"/>
  <c r="R1023" i="40" s="1"/>
  <c r="S692" i="43"/>
  <c r="R695" i="40"/>
  <c r="R1047" i="40" s="1"/>
  <c r="T563" i="43"/>
  <c r="T566" i="40" s="1"/>
  <c r="S566" i="40"/>
  <c r="S568" i="43"/>
  <c r="R571" i="40"/>
  <c r="T544" i="43"/>
  <c r="T547" i="40" s="1"/>
  <c r="S547" i="40"/>
  <c r="S899" i="40" s="1"/>
  <c r="S677" i="43"/>
  <c r="R680" i="40"/>
  <c r="R1032" i="40" s="1"/>
  <c r="Q1213" i="40"/>
  <c r="R931" i="40"/>
  <c r="S931" i="40" s="1"/>
  <c r="Q1069" i="40"/>
  <c r="R1069" i="40" s="1"/>
  <c r="R1284" i="40"/>
  <c r="S934" i="40"/>
  <c r="T582" i="40"/>
  <c r="Q1263" i="40"/>
  <c r="R1263" i="40" s="1"/>
  <c r="R1272" i="40"/>
  <c r="S922" i="40"/>
  <c r="T922" i="40" s="1"/>
  <c r="Q962" i="40"/>
  <c r="R962" i="40" s="1"/>
  <c r="R726" i="40"/>
  <c r="P1364" i="40"/>
  <c r="Q1364" i="40" s="1"/>
  <c r="R1014" i="40"/>
  <c r="R795" i="40"/>
  <c r="S867" i="40"/>
  <c r="T930" i="40"/>
  <c r="S920" i="40"/>
  <c r="T920" i="40" s="1"/>
  <c r="Q1270" i="40"/>
  <c r="R1270" i="40" s="1"/>
  <c r="S722" i="40"/>
  <c r="T722" i="40" s="1"/>
  <c r="S955" i="40"/>
  <c r="T603" i="40"/>
  <c r="T1046" i="40"/>
  <c r="R819" i="40"/>
  <c r="Q1169" i="40"/>
  <c r="S739" i="40"/>
  <c r="T739" i="40" s="1"/>
  <c r="S1040" i="40"/>
  <c r="T979" i="40"/>
  <c r="T738" i="40"/>
  <c r="S1003" i="40"/>
  <c r="T1003" i="40" s="1"/>
  <c r="S1027" i="40"/>
  <c r="T1027" i="40" s="1"/>
  <c r="S972" i="40"/>
  <c r="R971" i="40"/>
  <c r="R1321" i="40" s="1"/>
  <c r="S736" i="40"/>
  <c r="T736" i="40" s="1"/>
  <c r="S868" i="40"/>
  <c r="T868" i="40" s="1"/>
  <c r="T956" i="40"/>
  <c r="T781" i="40"/>
  <c r="S788" i="40"/>
  <c r="S935" i="40"/>
  <c r="R723" i="40"/>
  <c r="S814" i="40"/>
  <c r="S742" i="40"/>
  <c r="T742" i="40" s="1"/>
  <c r="T929" i="40"/>
  <c r="S924" i="40"/>
  <c r="T924" i="40" s="1"/>
  <c r="T1004" i="40"/>
  <c r="T620" i="40"/>
  <c r="T961" i="40"/>
  <c r="T1037" i="40"/>
  <c r="S997" i="40"/>
  <c r="R1092" i="40"/>
  <c r="S859" i="40"/>
  <c r="R964" i="40"/>
  <c r="Q1073" i="40"/>
  <c r="S719" i="40"/>
  <c r="T719" i="40" s="1"/>
  <c r="S915" i="40"/>
  <c r="S885" i="40"/>
  <c r="T885" i="40" s="1"/>
  <c r="T699" i="40"/>
  <c r="T563" i="40"/>
  <c r="S1051" i="40"/>
  <c r="S913" i="40"/>
  <c r="T913" i="40" s="1"/>
  <c r="S456" i="43"/>
  <c r="S459" i="40" s="1"/>
  <c r="R811" i="40"/>
  <c r="S1005" i="40"/>
  <c r="S1053" i="40"/>
  <c r="T1053" i="40" s="1"/>
  <c r="S679" i="40"/>
  <c r="S1031" i="40" s="1"/>
  <c r="S464" i="43"/>
  <c r="S467" i="40" s="1"/>
  <c r="T963" i="40"/>
  <c r="Q1100" i="40"/>
  <c r="T656" i="40"/>
  <c r="S1033" i="40"/>
  <c r="S1012" i="40"/>
  <c r="T1012" i="40" s="1"/>
  <c r="T953" i="40"/>
  <c r="Q1234" i="40"/>
  <c r="S761" i="40"/>
  <c r="T761" i="40" s="1"/>
  <c r="S753" i="40"/>
  <c r="T753" i="40" s="1"/>
  <c r="T653" i="40"/>
  <c r="S1001" i="40"/>
  <c r="T1001" i="40" s="1"/>
  <c r="T583" i="40"/>
  <c r="S1020" i="40"/>
  <c r="T1020" i="40" s="1"/>
  <c r="T1025" i="40"/>
  <c r="T973" i="40"/>
  <c r="T984" i="40"/>
  <c r="T585" i="40"/>
  <c r="T940" i="40"/>
  <c r="T681" i="40"/>
  <c r="S612" i="40"/>
  <c r="T700" i="40"/>
  <c r="S975" i="40"/>
  <c r="T741" i="40"/>
  <c r="S895" i="40"/>
  <c r="T895" i="40" s="1"/>
  <c r="T996" i="40"/>
  <c r="T967" i="40"/>
  <c r="T790" i="40"/>
  <c r="S937" i="40"/>
  <c r="T1036" i="40"/>
  <c r="S1043" i="40"/>
  <c r="T1043" i="40" s="1"/>
  <c r="S779" i="40"/>
  <c r="T1019" i="40"/>
  <c r="S883" i="40"/>
  <c r="T883" i="40" s="1"/>
  <c r="S818" i="40"/>
  <c r="T688" i="40"/>
  <c r="T623" i="40"/>
  <c r="T938" i="40"/>
  <c r="R750" i="40"/>
  <c r="S1052" i="40"/>
  <c r="T733" i="40"/>
  <c r="T982" i="40"/>
  <c r="T980" i="40"/>
  <c r="T1030" i="40"/>
  <c r="T999" i="40"/>
  <c r="S865" i="40"/>
  <c r="T865" i="40" s="1"/>
  <c r="T960" i="40"/>
  <c r="T911" i="40"/>
  <c r="S1054" i="40"/>
  <c r="T1054" i="40" s="1"/>
  <c r="T970" i="40"/>
  <c r="S869" i="40"/>
  <c r="T869" i="40" s="1"/>
  <c r="T1021" i="40"/>
  <c r="S894" i="40"/>
  <c r="T894" i="40" s="1"/>
  <c r="R772" i="40"/>
  <c r="T978" i="40"/>
  <c r="T645" i="40"/>
  <c r="S942" i="40"/>
  <c r="T597" i="40"/>
  <c r="S752" i="40"/>
  <c r="S949" i="40"/>
  <c r="S1039" i="40"/>
  <c r="T1039" i="40" s="1"/>
  <c r="S1006" i="40"/>
  <c r="T1006" i="40" s="1"/>
  <c r="S906" i="40"/>
  <c r="T906" i="40" s="1"/>
  <c r="T696" i="40"/>
  <c r="S696" i="40"/>
  <c r="S1048" i="40" s="1"/>
  <c r="T690" i="40"/>
  <c r="S981" i="40"/>
  <c r="T981" i="40" s="1"/>
  <c r="S957" i="40"/>
  <c r="T957" i="40" s="1"/>
  <c r="S1015" i="40"/>
  <c r="T1015" i="40" s="1"/>
  <c r="T729" i="40"/>
  <c r="T901" i="40"/>
  <c r="T672" i="40"/>
  <c r="S672" i="40"/>
  <c r="S1024" i="40" s="1"/>
  <c r="T635" i="40"/>
  <c r="S1008" i="40"/>
  <c r="T1041" i="40"/>
  <c r="T748" i="40"/>
  <c r="T650" i="40"/>
  <c r="T1018" i="40"/>
  <c r="S965" i="40"/>
  <c r="T900" i="40"/>
  <c r="T789" i="40"/>
  <c r="T1017" i="40"/>
  <c r="S1002" i="40"/>
  <c r="R969" i="40"/>
  <c r="S1011" i="40"/>
  <c r="T1011" i="40" s="1"/>
  <c r="T904" i="40"/>
  <c r="T958" i="40"/>
  <c r="T872" i="40"/>
  <c r="S737" i="40"/>
  <c r="T737" i="40" s="1"/>
  <c r="T936" i="40"/>
  <c r="T725" i="40"/>
  <c r="T440" i="43"/>
  <c r="T443" i="40" s="1"/>
  <c r="T446" i="43"/>
  <c r="T449" i="40" s="1"/>
  <c r="S801" i="40"/>
  <c r="T432" i="43"/>
  <c r="T435" i="40" s="1"/>
  <c r="S787" i="40"/>
  <c r="T441" i="43"/>
  <c r="T444" i="40" s="1"/>
  <c r="S796" i="40"/>
  <c r="T437" i="43"/>
  <c r="T440" i="40" s="1"/>
  <c r="S792" i="40"/>
  <c r="T619" i="40"/>
  <c r="S619" i="40"/>
  <c r="T575" i="40"/>
  <c r="S575" i="40"/>
  <c r="S927" i="40" s="1"/>
  <c r="T613" i="40"/>
  <c r="T625" i="40"/>
  <c r="S625" i="40"/>
  <c r="S977" i="40" s="1"/>
  <c r="T1045" i="40"/>
  <c r="T893" i="40"/>
  <c r="T950" i="40"/>
  <c r="T677" i="40"/>
  <c r="S677" i="40"/>
  <c r="S1029" i="40" s="1"/>
  <c r="R1034" i="40"/>
  <c r="T551" i="40"/>
  <c r="S551" i="40"/>
  <c r="S903" i="40" s="1"/>
  <c r="S976" i="40"/>
  <c r="T617" i="40"/>
  <c r="S617" i="40"/>
  <c r="T682" i="40"/>
  <c r="S682" i="40"/>
  <c r="T558" i="40"/>
  <c r="S558" i="40"/>
  <c r="S910" i="40" s="1"/>
  <c r="T662" i="40"/>
  <c r="S662" i="40"/>
  <c r="T594" i="40"/>
  <c r="S594" i="40"/>
  <c r="S946" i="40" s="1"/>
  <c r="S1042" i="40"/>
  <c r="T661" i="40"/>
  <c r="S661" i="40"/>
  <c r="S1013" i="40" s="1"/>
  <c r="T553" i="40"/>
  <c r="S553" i="40"/>
  <c r="Q1386" i="40"/>
  <c r="R1394" i="40"/>
  <c r="Q1145" i="40"/>
  <c r="Q1152" i="40"/>
  <c r="Q1365" i="40"/>
  <c r="Q1114" i="40"/>
  <c r="R1348" i="40"/>
  <c r="Q1091" i="40"/>
  <c r="Q1221" i="40"/>
  <c r="Q1392" i="40"/>
  <c r="Q1134" i="40"/>
  <c r="Q1167" i="40"/>
  <c r="R1251" i="40"/>
  <c r="Q1107" i="40"/>
  <c r="Q1383" i="40"/>
  <c r="Q1216" i="40"/>
  <c r="Q1358" i="40"/>
  <c r="Q1232" i="40"/>
  <c r="Q1306" i="40"/>
  <c r="Q1313" i="40"/>
  <c r="Q1093" i="40"/>
  <c r="R1099" i="40"/>
  <c r="Q1126" i="40"/>
  <c r="R1276" i="40"/>
  <c r="Q1118" i="40"/>
  <c r="R1235" i="40"/>
  <c r="R1079" i="40"/>
  <c r="R1408" i="40"/>
  <c r="Q1253" i="40"/>
  <c r="R1395" i="40"/>
  <c r="Q1404" i="40"/>
  <c r="Q1314" i="40"/>
  <c r="Q1153" i="40"/>
  <c r="Q1340" i="40"/>
  <c r="Q1273" i="40"/>
  <c r="Q1259" i="40"/>
  <c r="Q1363" i="40"/>
  <c r="Q1356" i="40"/>
  <c r="Q1150" i="40"/>
  <c r="R1245" i="40"/>
  <c r="Q1299" i="40"/>
  <c r="Q1323" i="40"/>
  <c r="R1243" i="40"/>
  <c r="Q1355" i="40"/>
  <c r="Q1233" i="40"/>
  <c r="Q1370" i="40"/>
  <c r="R1215" i="40"/>
  <c r="R1342" i="40"/>
  <c r="Q1112" i="40"/>
  <c r="Q1094" i="40"/>
  <c r="Q1351" i="40"/>
  <c r="Q1287" i="40"/>
  <c r="Q1397" i="40"/>
  <c r="Q1224" i="40"/>
  <c r="R1396" i="40"/>
  <c r="Q1168" i="40"/>
  <c r="Q1264" i="40"/>
  <c r="Q1379" i="40"/>
  <c r="R1218" i="40"/>
  <c r="Q1151" i="40"/>
  <c r="Q1307" i="40"/>
  <c r="Q1361" i="40"/>
  <c r="Q1407" i="40"/>
  <c r="Q1354" i="40"/>
  <c r="Q1249" i="40"/>
  <c r="Q1311" i="40"/>
  <c r="R1369" i="40"/>
  <c r="R1083" i="40"/>
  <c r="Q1072" i="40"/>
  <c r="Q1156" i="40"/>
  <c r="Q1330" i="40"/>
  <c r="Q1375" i="40"/>
  <c r="Q1398" i="40"/>
  <c r="R1406" i="40"/>
  <c r="Q1315" i="40"/>
  <c r="R1116" i="40"/>
  <c r="Q1104" i="40"/>
  <c r="Q1350" i="40"/>
  <c r="Q1367" i="40"/>
  <c r="Q1327" i="40"/>
  <c r="Q1305" i="40"/>
  <c r="Q1146" i="40"/>
  <c r="Q1140" i="40"/>
  <c r="Q1117" i="40"/>
  <c r="Q1219" i="40"/>
  <c r="Q1373" i="40"/>
  <c r="Q1346" i="40"/>
  <c r="Q1376" i="40"/>
  <c r="R1081" i="40"/>
  <c r="Q1334" i="40"/>
  <c r="Q1333" i="40"/>
  <c r="R1082" i="40"/>
  <c r="Q1144" i="40"/>
  <c r="Q1254" i="40"/>
  <c r="Q1262" i="40"/>
  <c r="R1246" i="40"/>
  <c r="R1238" i="40"/>
  <c r="Q1250" i="40"/>
  <c r="Q1105" i="40"/>
  <c r="Q1130" i="40"/>
  <c r="Q1360" i="40"/>
  <c r="Q1265" i="40"/>
  <c r="Q1377" i="40"/>
  <c r="Q1162" i="40"/>
  <c r="Q1161" i="40"/>
  <c r="Q1258" i="40"/>
  <c r="Q1275" i="40"/>
  <c r="Q1138" i="40"/>
  <c r="Q1113" i="40"/>
  <c r="Q1266" i="40"/>
  <c r="R1154" i="40"/>
  <c r="Q1141" i="40"/>
  <c r="Q1226" i="40"/>
  <c r="Q1084" i="40"/>
  <c r="R1070" i="40"/>
  <c r="Q1173" i="40"/>
  <c r="Q1286" i="40"/>
  <c r="R1222" i="40"/>
  <c r="Q1309" i="40"/>
  <c r="R1391" i="40"/>
  <c r="Q1326" i="40"/>
  <c r="Q1325" i="40"/>
  <c r="Q1076" i="40"/>
  <c r="Q1220" i="40"/>
  <c r="Q1135" i="40"/>
  <c r="Q1366" i="40"/>
  <c r="Q1119" i="40"/>
  <c r="R1111" i="40"/>
  <c r="Q1103" i="40"/>
  <c r="Q1207" i="40"/>
  <c r="Q1205" i="40"/>
  <c r="Q1208" i="40"/>
  <c r="R1393" i="40"/>
  <c r="Q1328" i="40"/>
  <c r="Q1080" i="40"/>
  <c r="Q1319" i="40"/>
  <c r="Q1125" i="40"/>
  <c r="Q1148" i="40"/>
  <c r="Q1388" i="40"/>
  <c r="Q1402" i="40"/>
  <c r="Q1139" i="40"/>
  <c r="R1088" i="40"/>
  <c r="Q1371" i="40"/>
  <c r="R1252" i="40"/>
  <c r="Q1292" i="40"/>
  <c r="Q1089" i="40"/>
  <c r="Q1206" i="40"/>
  <c r="R1362" i="40"/>
  <c r="Q1374" i="40"/>
  <c r="Q1163" i="40"/>
  <c r="Q1164" i="40"/>
  <c r="Q1337" i="40"/>
  <c r="Q1159" i="40"/>
  <c r="Q1382" i="40"/>
  <c r="Q1122" i="40"/>
  <c r="Q1300" i="40"/>
  <c r="Q1303" i="40"/>
  <c r="Q1244" i="40"/>
  <c r="R1289" i="40"/>
  <c r="Q1320" i="40"/>
  <c r="R1157" i="40"/>
  <c r="R1368" i="40"/>
  <c r="R1399" i="40"/>
  <c r="Q1209" i="40"/>
  <c r="R1285" i="40"/>
  <c r="Q1158" i="40"/>
  <c r="R1086" i="40"/>
  <c r="Q1142" i="40"/>
  <c r="Q1230" i="40"/>
  <c r="Q1085" i="40"/>
  <c r="R1401" i="40"/>
  <c r="R1098" i="40"/>
  <c r="Q1170" i="40"/>
  <c r="Q1257" i="40"/>
  <c r="R1087" i="40"/>
  <c r="Q1223" i="40"/>
  <c r="Q1308" i="40"/>
  <c r="Q1165" i="40"/>
  <c r="Q1297" i="40"/>
  <c r="Q1310" i="40"/>
  <c r="Q1255" i="40"/>
  <c r="R1110" i="40"/>
  <c r="R1318" i="40"/>
  <c r="Q1304" i="40"/>
  <c r="S1316" i="40"/>
  <c r="R1331" i="40"/>
  <c r="Q1332" i="40"/>
  <c r="Q1278" i="40"/>
  <c r="Q1296" i="40"/>
  <c r="Q1237" i="40"/>
  <c r="Q1160" i="40"/>
  <c r="Q1390" i="40"/>
  <c r="R1129" i="40"/>
  <c r="Q1131" i="40"/>
  <c r="Q1352" i="40"/>
  <c r="R1288" i="40"/>
  <c r="Q1124" i="40"/>
  <c r="Q1322" i="40"/>
  <c r="Q1132" i="40"/>
  <c r="Q1403" i="40"/>
  <c r="Q1261" i="40"/>
  <c r="R1137" i="40"/>
  <c r="Q1347" i="40"/>
  <c r="Q1256" i="40"/>
  <c r="Q1095" i="40"/>
  <c r="R1387" i="40"/>
  <c r="Q1217" i="40"/>
  <c r="R1317" i="40"/>
  <c r="Q1290" i="40"/>
  <c r="Q1293" i="40"/>
  <c r="Q1381" i="40"/>
  <c r="Q1078" i="40"/>
  <c r="R1171" i="40"/>
  <c r="Q1102" i="40"/>
  <c r="Q1329" i="40"/>
  <c r="R1115" i="40"/>
  <c r="R1280" i="40"/>
  <c r="Q1389" i="40"/>
  <c r="Q1335" i="40"/>
  <c r="R1357" i="40"/>
  <c r="R1378" i="40"/>
  <c r="Q1384" i="40"/>
  <c r="R1274" i="40"/>
  <c r="Q1380" i="40"/>
  <c r="Q1149" i="40"/>
  <c r="Q1155" i="40"/>
  <c r="Q1123" i="40"/>
  <c r="Q1372" i="40"/>
  <c r="R1349" i="40"/>
  <c r="Q1336" i="40"/>
  <c r="Q1353" i="40"/>
  <c r="Q1339" i="40"/>
  <c r="R1260" i="40"/>
  <c r="Q1359" i="40"/>
  <c r="R1229" i="40"/>
  <c r="Q1120" i="40"/>
  <c r="Q1075" i="40"/>
  <c r="Q1277" i="40"/>
  <c r="Q1128" i="40"/>
  <c r="T470" i="43" l="1"/>
  <c r="T473" i="40" s="1"/>
  <c r="T815" i="40"/>
  <c r="T768" i="40"/>
  <c r="T752" i="40"/>
  <c r="T778" i="40"/>
  <c r="R1109" i="40"/>
  <c r="T873" i="40"/>
  <c r="R1121" i="40"/>
  <c r="T807" i="40"/>
  <c r="S1136" i="40"/>
  <c r="S724" i="40"/>
  <c r="T724" i="40" s="1"/>
  <c r="R1074" i="40"/>
  <c r="S771" i="40"/>
  <c r="T771" i="40" s="1"/>
  <c r="T880" i="40"/>
  <c r="T786" i="40"/>
  <c r="T730" i="40"/>
  <c r="T813" i="40"/>
  <c r="S445" i="40"/>
  <c r="S797" i="40" s="1"/>
  <c r="T797" i="40" s="1"/>
  <c r="T779" i="40"/>
  <c r="S746" i="40"/>
  <c r="T746" i="40" s="1"/>
  <c r="R1147" i="40"/>
  <c r="R1106" i="40"/>
  <c r="S823" i="40"/>
  <c r="T823" i="40" s="1"/>
  <c r="S756" i="40"/>
  <c r="R1096" i="40"/>
  <c r="T788" i="40"/>
  <c r="T855" i="40"/>
  <c r="T857" i="40"/>
  <c r="T814" i="40"/>
  <c r="T867" i="40"/>
  <c r="R1228" i="40"/>
  <c r="R1090" i="40"/>
  <c r="S887" i="40"/>
  <c r="T887" i="40" s="1"/>
  <c r="T800" i="40"/>
  <c r="T818" i="40"/>
  <c r="T401" i="43"/>
  <c r="T404" i="40" s="1"/>
  <c r="T727" i="40"/>
  <c r="T785" i="40"/>
  <c r="T720" i="40"/>
  <c r="T764" i="40"/>
  <c r="T812" i="40"/>
  <c r="S1077" i="40"/>
  <c r="T784" i="40"/>
  <c r="S402" i="40"/>
  <c r="S754" i="40" s="1"/>
  <c r="T754" i="40" s="1"/>
  <c r="S743" i="40"/>
  <c r="R1231" i="40"/>
  <c r="S755" i="40"/>
  <c r="T755" i="40" s="1"/>
  <c r="S759" i="40"/>
  <c r="T759" i="40" s="1"/>
  <c r="S876" i="40"/>
  <c r="T876" i="40" s="1"/>
  <c r="S735" i="40"/>
  <c r="T735" i="40" s="1"/>
  <c r="T805" i="40"/>
  <c r="T821" i="40"/>
  <c r="S856" i="40"/>
  <c r="T799" i="40"/>
  <c r="T780" i="40"/>
  <c r="T501" i="43"/>
  <c r="T504" i="40" s="1"/>
  <c r="R1236" i="40"/>
  <c r="T388" i="43"/>
  <c r="T391" i="40" s="1"/>
  <c r="T747" i="40"/>
  <c r="T526" i="43"/>
  <c r="T529" i="40" s="1"/>
  <c r="T523" i="43"/>
  <c r="T526" i="40" s="1"/>
  <c r="S526" i="40"/>
  <c r="S878" i="40" s="1"/>
  <c r="T531" i="43"/>
  <c r="T534" i="40" s="1"/>
  <c r="S534" i="40"/>
  <c r="S886" i="40" s="1"/>
  <c r="T421" i="43"/>
  <c r="T424" i="40" s="1"/>
  <c r="S424" i="40"/>
  <c r="S776" i="40" s="1"/>
  <c r="T875" i="40"/>
  <c r="T511" i="43"/>
  <c r="T514" i="40" s="1"/>
  <c r="S514" i="40"/>
  <c r="S866" i="40" s="1"/>
  <c r="T522" i="43"/>
  <c r="T525" i="40" s="1"/>
  <c r="S525" i="40"/>
  <c r="S877" i="40" s="1"/>
  <c r="T749" i="40"/>
  <c r="S723" i="40"/>
  <c r="T723" i="40" s="1"/>
  <c r="S881" i="40"/>
  <c r="T770" i="40"/>
  <c r="T385" i="43"/>
  <c r="T388" i="40" s="1"/>
  <c r="S388" i="40"/>
  <c r="S740" i="40" s="1"/>
  <c r="T527" i="43"/>
  <c r="T530" i="40" s="1"/>
  <c r="S530" i="40"/>
  <c r="S882" i="40" s="1"/>
  <c r="T515" i="43"/>
  <c r="T518" i="40" s="1"/>
  <c r="S518" i="40"/>
  <c r="S870" i="40" s="1"/>
  <c r="T808" i="40"/>
  <c r="T390" i="43"/>
  <c r="T393" i="40" s="1"/>
  <c r="S393" i="40"/>
  <c r="S745" i="40" s="1"/>
  <c r="T529" i="43"/>
  <c r="T532" i="40" s="1"/>
  <c r="S905" i="40"/>
  <c r="T905" i="40" s="1"/>
  <c r="S825" i="40"/>
  <c r="S1175" i="40" s="1"/>
  <c r="R1400" i="40"/>
  <c r="S1400" i="40" s="1"/>
  <c r="S1038" i="40"/>
  <c r="T1038" i="40" s="1"/>
  <c r="S858" i="40"/>
  <c r="T503" i="43"/>
  <c r="T506" i="40" s="1"/>
  <c r="R1268" i="40"/>
  <c r="S918" i="40"/>
  <c r="T918" i="40" s="1"/>
  <c r="T568" i="43"/>
  <c r="T571" i="40" s="1"/>
  <c r="S571" i="40"/>
  <c r="T677" i="43"/>
  <c r="T680" i="40" s="1"/>
  <c r="S680" i="40"/>
  <c r="S1032" i="40" s="1"/>
  <c r="T692" i="43"/>
  <c r="T695" i="40" s="1"/>
  <c r="S695" i="40"/>
  <c r="R923" i="40"/>
  <c r="R1273" i="40" s="1"/>
  <c r="S782" i="40"/>
  <c r="T782" i="40" s="1"/>
  <c r="T899" i="40"/>
  <c r="T668" i="43"/>
  <c r="T671" i="40" s="1"/>
  <c r="S671" i="40"/>
  <c r="R1281" i="40"/>
  <c r="S1281" i="40" s="1"/>
  <c r="R1213" i="40"/>
  <c r="S1284" i="40"/>
  <c r="T934" i="40"/>
  <c r="Q1312" i="40"/>
  <c r="R1312" i="40" s="1"/>
  <c r="T931" i="40"/>
  <c r="S1272" i="40"/>
  <c r="T1272" i="40" s="1"/>
  <c r="S726" i="40"/>
  <c r="T726" i="40" s="1"/>
  <c r="S1270" i="40"/>
  <c r="T1270" i="40" s="1"/>
  <c r="S795" i="40"/>
  <c r="T795" i="40" s="1"/>
  <c r="S871" i="40"/>
  <c r="T871" i="40" s="1"/>
  <c r="S1014" i="40"/>
  <c r="T1014" i="40" s="1"/>
  <c r="T955" i="40"/>
  <c r="R1169" i="40"/>
  <c r="T1040" i="40"/>
  <c r="S819" i="40"/>
  <c r="S971" i="40"/>
  <c r="T971" i="40" s="1"/>
  <c r="R1227" i="40"/>
  <c r="T935" i="40"/>
  <c r="T972" i="40"/>
  <c r="R1073" i="40"/>
  <c r="S1092" i="40"/>
  <c r="T1092" i="40" s="1"/>
  <c r="T859" i="40"/>
  <c r="T997" i="40"/>
  <c r="S964" i="40"/>
  <c r="T977" i="40"/>
  <c r="T915" i="40"/>
  <c r="T762" i="40"/>
  <c r="T1008" i="40"/>
  <c r="T1051" i="40"/>
  <c r="T1005" i="40"/>
  <c r="T1033" i="40"/>
  <c r="T937" i="40"/>
  <c r="T801" i="40"/>
  <c r="R1100" i="40"/>
  <c r="T946" i="40"/>
  <c r="T456" i="43"/>
  <c r="T459" i="40" s="1"/>
  <c r="S811" i="40"/>
  <c r="T464" i="43"/>
  <c r="R1234" i="40"/>
  <c r="T874" i="40"/>
  <c r="T1052" i="40"/>
  <c r="T612" i="40"/>
  <c r="S750" i="40"/>
  <c r="T975" i="40"/>
  <c r="T757" i="40"/>
  <c r="T949" i="40"/>
  <c r="T942" i="40"/>
  <c r="T1029" i="40"/>
  <c r="T987" i="40"/>
  <c r="S772" i="40"/>
  <c r="T772" i="40" s="1"/>
  <c r="T787" i="40"/>
  <c r="T903" i="40"/>
  <c r="T1031" i="40"/>
  <c r="T927" i="40"/>
  <c r="T910" i="40"/>
  <c r="S969" i="40"/>
  <c r="T969" i="40" s="1"/>
  <c r="T1042" i="40"/>
  <c r="T1048" i="40"/>
  <c r="T1024" i="40"/>
  <c r="T965" i="40"/>
  <c r="T1002" i="40"/>
  <c r="S1034" i="40"/>
  <c r="T1034" i="40" s="1"/>
  <c r="S884" i="40"/>
  <c r="T792" i="40"/>
  <c r="T1013" i="40"/>
  <c r="T796" i="40"/>
  <c r="T610" i="40"/>
  <c r="S610" i="40"/>
  <c r="S962" i="40" s="1"/>
  <c r="T976" i="40"/>
  <c r="R1390" i="40"/>
  <c r="R1085" i="40"/>
  <c r="S1349" i="40"/>
  <c r="R1159" i="40"/>
  <c r="R1207" i="40"/>
  <c r="R1334" i="40"/>
  <c r="S1369" i="40"/>
  <c r="R1107" i="40"/>
  <c r="R1308" i="40"/>
  <c r="R1217" i="40"/>
  <c r="R1148" i="40"/>
  <c r="S1246" i="40"/>
  <c r="R1398" i="40"/>
  <c r="R1356" i="40"/>
  <c r="R1237" i="40"/>
  <c r="R1320" i="40"/>
  <c r="R1123" i="40"/>
  <c r="R1164" i="40"/>
  <c r="S1222" i="40"/>
  <c r="R1375" i="40"/>
  <c r="R1306" i="40"/>
  <c r="R1310" i="40"/>
  <c r="R1389" i="40"/>
  <c r="S1289" i="40"/>
  <c r="R1319" i="40"/>
  <c r="R1262" i="40"/>
  <c r="R1361" i="40"/>
  <c r="S1097" i="40"/>
  <c r="R1124" i="40"/>
  <c r="S1101" i="40"/>
  <c r="S1317" i="40"/>
  <c r="R1313" i="40"/>
  <c r="R1367" i="40"/>
  <c r="R1322" i="40"/>
  <c r="R1209" i="40"/>
  <c r="R1392" i="40"/>
  <c r="R1153" i="40"/>
  <c r="T1316" i="40"/>
  <c r="S1401" i="40"/>
  <c r="S1399" i="40"/>
  <c r="S1137" i="40"/>
  <c r="R1304" i="40"/>
  <c r="S1378" i="40"/>
  <c r="R1292" i="40"/>
  <c r="R1226" i="40"/>
  <c r="R1275" i="40"/>
  <c r="S1406" i="40"/>
  <c r="R1351" i="40"/>
  <c r="S1263" i="40"/>
  <c r="R1160" i="40"/>
  <c r="R1230" i="40"/>
  <c r="R1372" i="40"/>
  <c r="R1102" i="40"/>
  <c r="R1337" i="40"/>
  <c r="R1103" i="40"/>
  <c r="S1081" i="40"/>
  <c r="R1094" i="40"/>
  <c r="R1132" i="40"/>
  <c r="R1223" i="40"/>
  <c r="S1171" i="40"/>
  <c r="R1125" i="40"/>
  <c r="R1323" i="40"/>
  <c r="R1145" i="40"/>
  <c r="S1087" i="40"/>
  <c r="R1078" i="40"/>
  <c r="S1088" i="40"/>
  <c r="R1286" i="40"/>
  <c r="R1377" i="40"/>
  <c r="R1299" i="40"/>
  <c r="S1079" i="40"/>
  <c r="R1359" i="40"/>
  <c r="S1280" i="40"/>
  <c r="R1244" i="40"/>
  <c r="R1139" i="40"/>
  <c r="R1220" i="40"/>
  <c r="R1173" i="40"/>
  <c r="R1265" i="40"/>
  <c r="R1219" i="40"/>
  <c r="R1350" i="40"/>
  <c r="S1235" i="40"/>
  <c r="S1274" i="40"/>
  <c r="R1347" i="40"/>
  <c r="R1076" i="40"/>
  <c r="R1113" i="40"/>
  <c r="R1360" i="40"/>
  <c r="R1117" i="40"/>
  <c r="R1307" i="40"/>
  <c r="R1370" i="40"/>
  <c r="R1221" i="40"/>
  <c r="R1384" i="40"/>
  <c r="R1290" i="40"/>
  <c r="R1089" i="40"/>
  <c r="R1205" i="40"/>
  <c r="R1325" i="40"/>
  <c r="R1138" i="40"/>
  <c r="R1140" i="40"/>
  <c r="S1083" i="40"/>
  <c r="R1287" i="40"/>
  <c r="R1314" i="40"/>
  <c r="R1404" i="40"/>
  <c r="R1232" i="40"/>
  <c r="R1091" i="40"/>
  <c r="S1387" i="40"/>
  <c r="R1296" i="40"/>
  <c r="R1297" i="40"/>
  <c r="R1142" i="40"/>
  <c r="R1163" i="40"/>
  <c r="R1402" i="40"/>
  <c r="S1111" i="40"/>
  <c r="S1070" i="40"/>
  <c r="R1258" i="40"/>
  <c r="R1254" i="40"/>
  <c r="R1330" i="40"/>
  <c r="R1151" i="40"/>
  <c r="R1112" i="40"/>
  <c r="S1276" i="40"/>
  <c r="R1339" i="40"/>
  <c r="S1357" i="40"/>
  <c r="R1261" i="40"/>
  <c r="R1278" i="40"/>
  <c r="R1165" i="40"/>
  <c r="S1086" i="40"/>
  <c r="R1300" i="40"/>
  <c r="R1371" i="40"/>
  <c r="R1328" i="40"/>
  <c r="S1391" i="40"/>
  <c r="R1141" i="40"/>
  <c r="R1105" i="40"/>
  <c r="R1376" i="40"/>
  <c r="R1249" i="40"/>
  <c r="R1224" i="40"/>
  <c r="S1245" i="40"/>
  <c r="S1395" i="40"/>
  <c r="R1216" i="40"/>
  <c r="R1114" i="40"/>
  <c r="R1075" i="40"/>
  <c r="R1149" i="40"/>
  <c r="R1095" i="40"/>
  <c r="R1403" i="40"/>
  <c r="R1332" i="40"/>
  <c r="S1069" i="40"/>
  <c r="R1158" i="40"/>
  <c r="R1388" i="40"/>
  <c r="S1214" i="40"/>
  <c r="R1329" i="40"/>
  <c r="R1293" i="40"/>
  <c r="R1256" i="40"/>
  <c r="S1129" i="40"/>
  <c r="S1331" i="40"/>
  <c r="S1098" i="40"/>
  <c r="S1285" i="40"/>
  <c r="S1225" i="40"/>
  <c r="R1168" i="40"/>
  <c r="R1363" i="40"/>
  <c r="R1118" i="40"/>
  <c r="S1251" i="40"/>
  <c r="S1260" i="40"/>
  <c r="R1381" i="40"/>
  <c r="S1288" i="40"/>
  <c r="S1318" i="40"/>
  <c r="R1257" i="40"/>
  <c r="S1368" i="40"/>
  <c r="R1303" i="40"/>
  <c r="S1252" i="40"/>
  <c r="R1080" i="40"/>
  <c r="R1326" i="40"/>
  <c r="R1130" i="40"/>
  <c r="R1104" i="40"/>
  <c r="R1311" i="40"/>
  <c r="S1396" i="40"/>
  <c r="R1233" i="40"/>
  <c r="R1358" i="40"/>
  <c r="S1348" i="40"/>
  <c r="R1277" i="40"/>
  <c r="R1155" i="40"/>
  <c r="S1115" i="40"/>
  <c r="R1364" i="40"/>
  <c r="R1352" i="40"/>
  <c r="S1110" i="40"/>
  <c r="R1170" i="40"/>
  <c r="S1157" i="40"/>
  <c r="R1374" i="40"/>
  <c r="R1119" i="40"/>
  <c r="R1084" i="40"/>
  <c r="R1161" i="40"/>
  <c r="R1144" i="40"/>
  <c r="R1146" i="40"/>
  <c r="R1156" i="40"/>
  <c r="S1218" i="40"/>
  <c r="R1355" i="40"/>
  <c r="R1259" i="40"/>
  <c r="R1126" i="40"/>
  <c r="R1167" i="40"/>
  <c r="S1394" i="40"/>
  <c r="R1353" i="40"/>
  <c r="R1131" i="40"/>
  <c r="R1255" i="40"/>
  <c r="S1071" i="40"/>
  <c r="R1122" i="40"/>
  <c r="S1362" i="40"/>
  <c r="S1393" i="40"/>
  <c r="R1366" i="40"/>
  <c r="R1309" i="40"/>
  <c r="S1154" i="40"/>
  <c r="R1162" i="40"/>
  <c r="R1250" i="40"/>
  <c r="S1082" i="40"/>
  <c r="R1346" i="40"/>
  <c r="R1305" i="40"/>
  <c r="S1116" i="40"/>
  <c r="R1072" i="40"/>
  <c r="R1354" i="40"/>
  <c r="R1379" i="40"/>
  <c r="S1342" i="40"/>
  <c r="S1243" i="40"/>
  <c r="R1150" i="40"/>
  <c r="R1253" i="40"/>
  <c r="S1099" i="40"/>
  <c r="R1365" i="40"/>
  <c r="R1386" i="40"/>
  <c r="R1120" i="40"/>
  <c r="R1336" i="40"/>
  <c r="R1380" i="40"/>
  <c r="R1335" i="40"/>
  <c r="S1229" i="40"/>
  <c r="R1382" i="40"/>
  <c r="R1206" i="40"/>
  <c r="T1108" i="40"/>
  <c r="R1208" i="40"/>
  <c r="R1135" i="40"/>
  <c r="R1266" i="40"/>
  <c r="S1238" i="40"/>
  <c r="R1333" i="40"/>
  <c r="R1373" i="40"/>
  <c r="R1327" i="40"/>
  <c r="R1315" i="40"/>
  <c r="R1407" i="40"/>
  <c r="R1264" i="40"/>
  <c r="R1397" i="40"/>
  <c r="S1215" i="40"/>
  <c r="R1340" i="40"/>
  <c r="S1408" i="40"/>
  <c r="R1093" i="40"/>
  <c r="R1383" i="40"/>
  <c r="R1134" i="40"/>
  <c r="R1152" i="40"/>
  <c r="S1279" i="40"/>
  <c r="R1128" i="40"/>
  <c r="S1121" i="40" l="1"/>
  <c r="T1121" i="40" s="1"/>
  <c r="T1136" i="40"/>
  <c r="S1074" i="40"/>
  <c r="T1074" i="40" s="1"/>
  <c r="S1096" i="40"/>
  <c r="T1096" i="40" s="1"/>
  <c r="T743" i="40"/>
  <c r="S1147" i="40"/>
  <c r="T1147" i="40" s="1"/>
  <c r="S1106" i="40"/>
  <c r="T756" i="40"/>
  <c r="S1228" i="40"/>
  <c r="T1077" i="40"/>
  <c r="S1090" i="40"/>
  <c r="T856" i="40"/>
  <c r="S1231" i="40"/>
  <c r="S1109" i="40"/>
  <c r="T1109" i="40" s="1"/>
  <c r="S1236" i="40"/>
  <c r="T881" i="40"/>
  <c r="T825" i="40"/>
  <c r="T1175" i="40" s="1"/>
  <c r="T886" i="40"/>
  <c r="T878" i="40"/>
  <c r="S1073" i="40"/>
  <c r="T1073" i="40" s="1"/>
  <c r="T745" i="40"/>
  <c r="T870" i="40"/>
  <c r="T866" i="40"/>
  <c r="T882" i="40"/>
  <c r="T877" i="40"/>
  <c r="T740" i="40"/>
  <c r="T776" i="40"/>
  <c r="S1227" i="40"/>
  <c r="T467" i="40"/>
  <c r="T819" i="40" s="1"/>
  <c r="S1268" i="40"/>
  <c r="T1268" i="40" s="1"/>
  <c r="T858" i="40"/>
  <c r="S1047" i="40"/>
  <c r="T1047" i="40" s="1"/>
  <c r="T1032" i="40"/>
  <c r="S1023" i="40"/>
  <c r="T1023" i="40" s="1"/>
  <c r="S923" i="40"/>
  <c r="T923" i="40" s="1"/>
  <c r="S1213" i="40"/>
  <c r="T1284" i="40"/>
  <c r="T1281" i="40"/>
  <c r="S1169" i="40"/>
  <c r="S1321" i="40"/>
  <c r="T1321" i="40" s="1"/>
  <c r="T964" i="40"/>
  <c r="S1100" i="40"/>
  <c r="T811" i="40"/>
  <c r="T750" i="40"/>
  <c r="T884" i="40"/>
  <c r="S1234" i="40"/>
  <c r="T962" i="40"/>
  <c r="S1333" i="40"/>
  <c r="T1357" i="40"/>
  <c r="T1387" i="40"/>
  <c r="S1275" i="40"/>
  <c r="S1217" i="40"/>
  <c r="T1238" i="40"/>
  <c r="S1255" i="40"/>
  <c r="T1083" i="40"/>
  <c r="S1219" i="40"/>
  <c r="S1299" i="40"/>
  <c r="S1164" i="40"/>
  <c r="T1218" i="40"/>
  <c r="S1266" i="40"/>
  <c r="S1403" i="40"/>
  <c r="S1140" i="40"/>
  <c r="S1102" i="40"/>
  <c r="T1369" i="40"/>
  <c r="S1249" i="40"/>
  <c r="S1091" i="40"/>
  <c r="T1274" i="40"/>
  <c r="T1088" i="40"/>
  <c r="S1304" i="40"/>
  <c r="S1336" i="40"/>
  <c r="T1110" i="40"/>
  <c r="S1093" i="40"/>
  <c r="S1346" i="40"/>
  <c r="S1144" i="40"/>
  <c r="S1233" i="40"/>
  <c r="S1163" i="40"/>
  <c r="S1232" i="40"/>
  <c r="S1325" i="40"/>
  <c r="S1117" i="40"/>
  <c r="S1244" i="40"/>
  <c r="S1078" i="40"/>
  <c r="S1132" i="40"/>
  <c r="S1160" i="40"/>
  <c r="S1313" i="40"/>
  <c r="S1389" i="40"/>
  <c r="S1356" i="40"/>
  <c r="S1159" i="40"/>
  <c r="T1243" i="40"/>
  <c r="T1362" i="40"/>
  <c r="S1149" i="40"/>
  <c r="S1278" i="40"/>
  <c r="S1315" i="40"/>
  <c r="S1208" i="40"/>
  <c r="S1161" i="40"/>
  <c r="S1303" i="40"/>
  <c r="S1142" i="40"/>
  <c r="S1089" i="40"/>
  <c r="S1360" i="40"/>
  <c r="T1235" i="40"/>
  <c r="T1280" i="40"/>
  <c r="T1263" i="40"/>
  <c r="T1401" i="40"/>
  <c r="T1317" i="40"/>
  <c r="T1246" i="40"/>
  <c r="T1349" i="40"/>
  <c r="T1071" i="40"/>
  <c r="S1354" i="40"/>
  <c r="S1361" i="40"/>
  <c r="T1229" i="40"/>
  <c r="S1253" i="40"/>
  <c r="S1123" i="40"/>
  <c r="T1289" i="40"/>
  <c r="T1260" i="40"/>
  <c r="S1075" i="40"/>
  <c r="S1330" i="40"/>
  <c r="S1126" i="40"/>
  <c r="S1104" i="40"/>
  <c r="S1363" i="40"/>
  <c r="S1158" i="40"/>
  <c r="S1287" i="40"/>
  <c r="S1290" i="40"/>
  <c r="S1350" i="40"/>
  <c r="T1222" i="40"/>
  <c r="S1382" i="40"/>
  <c r="T1129" i="40"/>
  <c r="T1395" i="40"/>
  <c r="T1279" i="40"/>
  <c r="T1348" i="40"/>
  <c r="T1288" i="40"/>
  <c r="S1339" i="40"/>
  <c r="S1347" i="40"/>
  <c r="S1292" i="40"/>
  <c r="S1392" i="40"/>
  <c r="S1309" i="40"/>
  <c r="S1371" i="40"/>
  <c r="T1070" i="40"/>
  <c r="S1358" i="40"/>
  <c r="S1370" i="40"/>
  <c r="S1286" i="40"/>
  <c r="S1125" i="40"/>
  <c r="T1378" i="40"/>
  <c r="S1319" i="40"/>
  <c r="S1366" i="40"/>
  <c r="S1170" i="40"/>
  <c r="S1326" i="40"/>
  <c r="S1300" i="40"/>
  <c r="S1383" i="40"/>
  <c r="S1305" i="40"/>
  <c r="T1225" i="40"/>
  <c r="S1220" i="40"/>
  <c r="S1230" i="40"/>
  <c r="S1322" i="40"/>
  <c r="S1207" i="40"/>
  <c r="S1329" i="40"/>
  <c r="S1340" i="40"/>
  <c r="T1342" i="40"/>
  <c r="S1167" i="40"/>
  <c r="T1115" i="40"/>
  <c r="S1365" i="40"/>
  <c r="S1162" i="40"/>
  <c r="T1368" i="40"/>
  <c r="S1388" i="40"/>
  <c r="S1141" i="40"/>
  <c r="S1359" i="40"/>
  <c r="S1145" i="40"/>
  <c r="T1081" i="40"/>
  <c r="S1153" i="40"/>
  <c r="T1101" i="40"/>
  <c r="S1148" i="40"/>
  <c r="S1264" i="40"/>
  <c r="S1120" i="40"/>
  <c r="S1072" i="40"/>
  <c r="T1154" i="40"/>
  <c r="S1122" i="40"/>
  <c r="S1353" i="40"/>
  <c r="S1156" i="40"/>
  <c r="S1374" i="40"/>
  <c r="S1155" i="40"/>
  <c r="T1396" i="40"/>
  <c r="S1080" i="40"/>
  <c r="S1381" i="40"/>
  <c r="S1095" i="40"/>
  <c r="T1245" i="40"/>
  <c r="T1391" i="40"/>
  <c r="S1261" i="40"/>
  <c r="S1112" i="40"/>
  <c r="T1111" i="40"/>
  <c r="S1314" i="40"/>
  <c r="S1205" i="40"/>
  <c r="S1307" i="40"/>
  <c r="S1139" i="40"/>
  <c r="S1377" i="40"/>
  <c r="S1323" i="40"/>
  <c r="S1094" i="40"/>
  <c r="S1372" i="40"/>
  <c r="S1226" i="40"/>
  <c r="S1367" i="40"/>
  <c r="S1262" i="40"/>
  <c r="S1375" i="40"/>
  <c r="S1398" i="40"/>
  <c r="S1334" i="40"/>
  <c r="T1408" i="40"/>
  <c r="S1407" i="40"/>
  <c r="S1206" i="40"/>
  <c r="S1386" i="40"/>
  <c r="S1150" i="40"/>
  <c r="T1116" i="40"/>
  <c r="T1394" i="40"/>
  <c r="S1146" i="40"/>
  <c r="T1157" i="40"/>
  <c r="S1277" i="40"/>
  <c r="S1311" i="40"/>
  <c r="T1252" i="40"/>
  <c r="S1168" i="40"/>
  <c r="T1331" i="40"/>
  <c r="T1214" i="40"/>
  <c r="S1224" i="40"/>
  <c r="S1328" i="40"/>
  <c r="S1151" i="40"/>
  <c r="S1402" i="40"/>
  <c r="S1130" i="40"/>
  <c r="S1165" i="40"/>
  <c r="S1152" i="40"/>
  <c r="S1327" i="40"/>
  <c r="S1312" i="40"/>
  <c r="S1335" i="40"/>
  <c r="T1082" i="40"/>
  <c r="T1393" i="40"/>
  <c r="S1131" i="40"/>
  <c r="S1259" i="40"/>
  <c r="S1084" i="40"/>
  <c r="S1352" i="40"/>
  <c r="S1257" i="40"/>
  <c r="T1251" i="40"/>
  <c r="T1285" i="40"/>
  <c r="S1256" i="40"/>
  <c r="T1069" i="40"/>
  <c r="S1114" i="40"/>
  <c r="S1376" i="40"/>
  <c r="T1086" i="40"/>
  <c r="S1254" i="40"/>
  <c r="S1297" i="40"/>
  <c r="S1404" i="40"/>
  <c r="S1384" i="40"/>
  <c r="S1113" i="40"/>
  <c r="S1265" i="40"/>
  <c r="T1171" i="40"/>
  <c r="S1103" i="40"/>
  <c r="S1351" i="40"/>
  <c r="T1137" i="40"/>
  <c r="S1209" i="40"/>
  <c r="S1124" i="40"/>
  <c r="S1310" i="40"/>
  <c r="S1320" i="40"/>
  <c r="S1308" i="40"/>
  <c r="S1085" i="40"/>
  <c r="S1134" i="40"/>
  <c r="T1215" i="40"/>
  <c r="S1135" i="40"/>
  <c r="S1380" i="40"/>
  <c r="T1099" i="40"/>
  <c r="S1379" i="40"/>
  <c r="S1250" i="40"/>
  <c r="S1355" i="40"/>
  <c r="S1119" i="40"/>
  <c r="S1364" i="40"/>
  <c r="T1318" i="40"/>
  <c r="S1118" i="40"/>
  <c r="T1098" i="40"/>
  <c r="S1293" i="40"/>
  <c r="S1332" i="40"/>
  <c r="S1216" i="40"/>
  <c r="S1105" i="40"/>
  <c r="T1276" i="40"/>
  <c r="S1258" i="40"/>
  <c r="S1296" i="40"/>
  <c r="S1138" i="40"/>
  <c r="S1221" i="40"/>
  <c r="S1076" i="40"/>
  <c r="T1400" i="40"/>
  <c r="S1173" i="40"/>
  <c r="T1079" i="40"/>
  <c r="T1087" i="40"/>
  <c r="S1223" i="40"/>
  <c r="S1337" i="40"/>
  <c r="T1406" i="40"/>
  <c r="T1399" i="40"/>
  <c r="T1097" i="40"/>
  <c r="S1306" i="40"/>
  <c r="S1237" i="40"/>
  <c r="S1107" i="40"/>
  <c r="S1390" i="40"/>
  <c r="S1128" i="40"/>
  <c r="T1090" i="40" l="1"/>
  <c r="T1106" i="40"/>
  <c r="T1228" i="40"/>
  <c r="T1231" i="40"/>
  <c r="T1236" i="40"/>
  <c r="T1227" i="40"/>
  <c r="S1273" i="40"/>
  <c r="T1273" i="40" s="1"/>
  <c r="S1397" i="40"/>
  <c r="T1397" i="40" s="1"/>
  <c r="S1373" i="40"/>
  <c r="T1373" i="40" s="1"/>
  <c r="T1213" i="40"/>
  <c r="T1169" i="40"/>
  <c r="T1234" i="40"/>
  <c r="T1100" i="40"/>
  <c r="T1308" i="40"/>
  <c r="T1404" i="40"/>
  <c r="T1352" i="40"/>
  <c r="T1307" i="40"/>
  <c r="T1330" i="40"/>
  <c r="T1160" i="40"/>
  <c r="T1163" i="40"/>
  <c r="T1107" i="40"/>
  <c r="T1221" i="40"/>
  <c r="T1224" i="40"/>
  <c r="T1311" i="40"/>
  <c r="T1334" i="40"/>
  <c r="T1220" i="40"/>
  <c r="T1370" i="40"/>
  <c r="T1332" i="40"/>
  <c r="T1380" i="40"/>
  <c r="T1320" i="40"/>
  <c r="T1084" i="40"/>
  <c r="T1094" i="40"/>
  <c r="T1354" i="40"/>
  <c r="T1336" i="40"/>
  <c r="T1255" i="40"/>
  <c r="T1237" i="40"/>
  <c r="T1138" i="40"/>
  <c r="T1130" i="40"/>
  <c r="T1277" i="40"/>
  <c r="T1398" i="40"/>
  <c r="T1153" i="40"/>
  <c r="T1141" i="40"/>
  <c r="T1358" i="40"/>
  <c r="T1119" i="40"/>
  <c r="T1310" i="40"/>
  <c r="T1297" i="40"/>
  <c r="T1259" i="40"/>
  <c r="T1323" i="40"/>
  <c r="T1095" i="40"/>
  <c r="T1382" i="40"/>
  <c r="T1161" i="40"/>
  <c r="T1078" i="40"/>
  <c r="T1304" i="40"/>
  <c r="T1375" i="40"/>
  <c r="T1388" i="40"/>
  <c r="T1366" i="40"/>
  <c r="T1296" i="40"/>
  <c r="T1355" i="40"/>
  <c r="T1265" i="40"/>
  <c r="T1327" i="40"/>
  <c r="T1120" i="40"/>
  <c r="T1208" i="40"/>
  <c r="T1244" i="40"/>
  <c r="T1144" i="40"/>
  <c r="T1102" i="40"/>
  <c r="T1402" i="40"/>
  <c r="T1146" i="40"/>
  <c r="T1262" i="40"/>
  <c r="T1371" i="40"/>
  <c r="T1258" i="40"/>
  <c r="T1113" i="40"/>
  <c r="T1123" i="40"/>
  <c r="T1360" i="40"/>
  <c r="T1356" i="40"/>
  <c r="T1164" i="40"/>
  <c r="T1333" i="40"/>
  <c r="T1173" i="40"/>
  <c r="T1152" i="40"/>
  <c r="T1367" i="40"/>
  <c r="T1264" i="40"/>
  <c r="T1162" i="40"/>
  <c r="T1142" i="40"/>
  <c r="T1093" i="40"/>
  <c r="T1403" i="40"/>
  <c r="T1219" i="40"/>
  <c r="T1216" i="40"/>
  <c r="T1103" i="40"/>
  <c r="T1114" i="40"/>
  <c r="T1372" i="40"/>
  <c r="T1080" i="40"/>
  <c r="T1290" i="40"/>
  <c r="T1361" i="40"/>
  <c r="T1249" i="40"/>
  <c r="T1337" i="40"/>
  <c r="T1167" i="40"/>
  <c r="T1326" i="40"/>
  <c r="T1292" i="40"/>
  <c r="T1364" i="40"/>
  <c r="T1335" i="40"/>
  <c r="T1205" i="40"/>
  <c r="T1072" i="40"/>
  <c r="T1287" i="40"/>
  <c r="T1075" i="40"/>
  <c r="T1303" i="40"/>
  <c r="T1132" i="40"/>
  <c r="T1266" i="40"/>
  <c r="T1223" i="40"/>
  <c r="T1150" i="40"/>
  <c r="T1170" i="40"/>
  <c r="T1293" i="40"/>
  <c r="T1135" i="40"/>
  <c r="T1256" i="40"/>
  <c r="T1312" i="40"/>
  <c r="T1314" i="40"/>
  <c r="T1155" i="40"/>
  <c r="T1347" i="40"/>
  <c r="T1158" i="40"/>
  <c r="T1233" i="40"/>
  <c r="T1306" i="40"/>
  <c r="T1386" i="40"/>
  <c r="T1340" i="40"/>
  <c r="T1124" i="40"/>
  <c r="T1254" i="40"/>
  <c r="T1131" i="40"/>
  <c r="T1377" i="40"/>
  <c r="T1374" i="40"/>
  <c r="T1339" i="40"/>
  <c r="T1159" i="40"/>
  <c r="T1206" i="40"/>
  <c r="T1145" i="40"/>
  <c r="T1329" i="40"/>
  <c r="T1319" i="40"/>
  <c r="T1118" i="40"/>
  <c r="T1209" i="40"/>
  <c r="T1139" i="40"/>
  <c r="T1156" i="40"/>
  <c r="T1363" i="40"/>
  <c r="T1315" i="40"/>
  <c r="T1117" i="40"/>
  <c r="T1346" i="40"/>
  <c r="T1217" i="40"/>
  <c r="T1151" i="40"/>
  <c r="T1168" i="40"/>
  <c r="T1359" i="40"/>
  <c r="T1207" i="40"/>
  <c r="T1305" i="40"/>
  <c r="T1309" i="40"/>
  <c r="T1250" i="40"/>
  <c r="T1134" i="40"/>
  <c r="T1384" i="40"/>
  <c r="T1257" i="40"/>
  <c r="T1112" i="40"/>
  <c r="T1353" i="40"/>
  <c r="T1104" i="40"/>
  <c r="T1253" i="40"/>
  <c r="T1089" i="40"/>
  <c r="T1278" i="40"/>
  <c r="T1389" i="40"/>
  <c r="T1325" i="40"/>
  <c r="T1091" i="40"/>
  <c r="T1140" i="40"/>
  <c r="T1299" i="40"/>
  <c r="T1275" i="40"/>
  <c r="T1165" i="40"/>
  <c r="T1407" i="40"/>
  <c r="T1148" i="40"/>
  <c r="T1365" i="40"/>
  <c r="T1322" i="40"/>
  <c r="T1383" i="40"/>
  <c r="T1125" i="40"/>
  <c r="T1105" i="40"/>
  <c r="T1379" i="40"/>
  <c r="T1085" i="40"/>
  <c r="T1351" i="40"/>
  <c r="T1376" i="40"/>
  <c r="T1226" i="40"/>
  <c r="T1261" i="40"/>
  <c r="T1381" i="40"/>
  <c r="T1122" i="40"/>
  <c r="T1350" i="40"/>
  <c r="T1126" i="40"/>
  <c r="T1149" i="40"/>
  <c r="T1313" i="40"/>
  <c r="T1232" i="40"/>
  <c r="T1390" i="40"/>
  <c r="T1076" i="40"/>
  <c r="T1328" i="40"/>
  <c r="T1230" i="40"/>
  <c r="T1300" i="40"/>
  <c r="T1286" i="40"/>
  <c r="T1392" i="40"/>
  <c r="T1128" i="40"/>
  <c r="H40" i="3" l="1"/>
  <c r="M34" i="3"/>
  <c r="M33" i="3"/>
  <c r="G366" i="40" l="1"/>
  <c r="H14" i="40"/>
  <c r="I14" i="40"/>
  <c r="J14" i="40"/>
  <c r="K14" i="40"/>
  <c r="L14" i="40"/>
  <c r="M14" i="40"/>
  <c r="N14" i="40"/>
  <c r="O14" i="40"/>
  <c r="P14" i="40"/>
  <c r="Q14" i="40"/>
  <c r="R14" i="40"/>
  <c r="S14" i="40"/>
  <c r="T14" i="40"/>
  <c r="H363" i="43" l="1"/>
  <c r="H366" i="40" s="1"/>
  <c r="H1" i="42"/>
  <c r="I1" i="42" s="1"/>
  <c r="J1" i="42" s="1"/>
  <c r="K1" i="42" s="1"/>
  <c r="L1" i="42" s="1"/>
  <c r="M1" i="42" s="1"/>
  <c r="N1" i="42" s="1"/>
  <c r="O1" i="42" s="1"/>
  <c r="P1" i="42" s="1"/>
  <c r="Q1" i="42" s="1"/>
  <c r="R1" i="42" s="1"/>
  <c r="S1" i="42" s="1"/>
  <c r="T1" i="42" s="1"/>
  <c r="N284" i="40" l="1"/>
  <c r="N636" i="40"/>
  <c r="I363" i="43"/>
  <c r="I366" i="40" s="1"/>
  <c r="N988" i="40" l="1"/>
  <c r="N1338" i="40" s="1"/>
  <c r="J363" i="43"/>
  <c r="J366" i="40" s="1"/>
  <c r="O636" i="40" l="1"/>
  <c r="O988" i="40" s="1"/>
  <c r="O1338" i="40" s="1"/>
  <c r="P636" i="40"/>
  <c r="K363" i="43"/>
  <c r="K366" i="40" s="1"/>
  <c r="P988" i="40" l="1"/>
  <c r="P1338" i="40" s="1"/>
  <c r="Q636" i="40"/>
  <c r="L363" i="43"/>
  <c r="M363" i="43" l="1"/>
  <c r="M366" i="40" s="1"/>
  <c r="L366" i="40"/>
  <c r="Q988" i="40"/>
  <c r="Q1338" i="40" s="1"/>
  <c r="H180" i="36"/>
  <c r="H194" i="37" s="1"/>
  <c r="I180" i="36"/>
  <c r="I194" i="37" s="1"/>
  <c r="J180" i="36"/>
  <c r="J194" i="37" s="1"/>
  <c r="K180" i="36"/>
  <c r="K194" i="37" s="1"/>
  <c r="L180" i="36"/>
  <c r="L194" i="37" s="1"/>
  <c r="M180" i="36"/>
  <c r="M194" i="37" s="1"/>
  <c r="N180" i="36"/>
  <c r="N194" i="37" s="1"/>
  <c r="O180" i="36"/>
  <c r="O194" i="37" s="1"/>
  <c r="P180" i="36"/>
  <c r="P194" i="37" s="1"/>
  <c r="Q180" i="36"/>
  <c r="Q194" i="37" s="1"/>
  <c r="R180" i="36"/>
  <c r="R194" i="37" s="1"/>
  <c r="S180" i="36"/>
  <c r="S194" i="37" s="1"/>
  <c r="T194" i="37"/>
  <c r="V194" i="37"/>
  <c r="U194" i="37" s="1"/>
  <c r="X194" i="37"/>
  <c r="Y194" i="37"/>
  <c r="Z194" i="37"/>
  <c r="H181" i="36"/>
  <c r="H195" i="37" s="1"/>
  <c r="I181" i="36"/>
  <c r="I195" i="37" s="1"/>
  <c r="J181" i="36"/>
  <c r="J195" i="37" s="1"/>
  <c r="K181" i="36"/>
  <c r="K195" i="37" s="1"/>
  <c r="L181" i="36"/>
  <c r="L195" i="37" s="1"/>
  <c r="M181" i="36"/>
  <c r="M195" i="37" s="1"/>
  <c r="N181" i="36"/>
  <c r="N195" i="37" s="1"/>
  <c r="O181" i="36"/>
  <c r="O195" i="37" s="1"/>
  <c r="P181" i="36"/>
  <c r="P195" i="37" s="1"/>
  <c r="Q181" i="36"/>
  <c r="Q195" i="37" s="1"/>
  <c r="R181" i="36"/>
  <c r="R195" i="37" s="1"/>
  <c r="S181" i="36"/>
  <c r="S195" i="37" s="1"/>
  <c r="T195" i="37"/>
  <c r="V195" i="37"/>
  <c r="U195" i="37" s="1"/>
  <c r="X195" i="37"/>
  <c r="W195" i="37" s="1"/>
  <c r="Y195" i="37"/>
  <c r="Z195" i="37"/>
  <c r="H182" i="36"/>
  <c r="H196" i="37" s="1"/>
  <c r="I182" i="36"/>
  <c r="I196" i="37" s="1"/>
  <c r="J182" i="36"/>
  <c r="J196" i="37" s="1"/>
  <c r="K182" i="36"/>
  <c r="K196" i="37" s="1"/>
  <c r="L182" i="36"/>
  <c r="L196" i="37" s="1"/>
  <c r="M182" i="36"/>
  <c r="M196" i="37" s="1"/>
  <c r="N182" i="36"/>
  <c r="N196" i="37" s="1"/>
  <c r="O182" i="36"/>
  <c r="O196" i="37" s="1"/>
  <c r="P182" i="36"/>
  <c r="P196" i="37" s="1"/>
  <c r="Q182" i="36"/>
  <c r="Q196" i="37" s="1"/>
  <c r="R182" i="36"/>
  <c r="R196" i="37" s="1"/>
  <c r="S182" i="36"/>
  <c r="S196" i="37" s="1"/>
  <c r="T196" i="37"/>
  <c r="V196" i="37"/>
  <c r="X196" i="37"/>
  <c r="Y196" i="37"/>
  <c r="Z196" i="37"/>
  <c r="H183" i="36"/>
  <c r="H197" i="37" s="1"/>
  <c r="I183" i="36"/>
  <c r="I197" i="37" s="1"/>
  <c r="J183" i="36"/>
  <c r="J197" i="37" s="1"/>
  <c r="K183" i="36"/>
  <c r="K197" i="37" s="1"/>
  <c r="L183" i="36"/>
  <c r="L197" i="37" s="1"/>
  <c r="M183" i="36"/>
  <c r="M197" i="37" s="1"/>
  <c r="N183" i="36"/>
  <c r="N197" i="37" s="1"/>
  <c r="O183" i="36"/>
  <c r="O197" i="37" s="1"/>
  <c r="P183" i="36"/>
  <c r="P197" i="37" s="1"/>
  <c r="Q183" i="36"/>
  <c r="Q197" i="37" s="1"/>
  <c r="R183" i="36"/>
  <c r="R197" i="37" s="1"/>
  <c r="S183" i="36"/>
  <c r="S197" i="37" s="1"/>
  <c r="T197" i="37"/>
  <c r="V197" i="37"/>
  <c r="X197" i="37"/>
  <c r="Y197" i="37"/>
  <c r="Z197" i="37"/>
  <c r="H184" i="36"/>
  <c r="H198" i="37" s="1"/>
  <c r="I184" i="36"/>
  <c r="I198" i="37" s="1"/>
  <c r="J184" i="36"/>
  <c r="J198" i="37" s="1"/>
  <c r="K184" i="36"/>
  <c r="K198" i="37" s="1"/>
  <c r="L184" i="36"/>
  <c r="L198" i="37" s="1"/>
  <c r="M184" i="36"/>
  <c r="M198" i="37" s="1"/>
  <c r="N184" i="36"/>
  <c r="N198" i="37" s="1"/>
  <c r="O184" i="36"/>
  <c r="O198" i="37" s="1"/>
  <c r="P184" i="36"/>
  <c r="P198" i="37" s="1"/>
  <c r="Q184" i="36"/>
  <c r="Q198" i="37" s="1"/>
  <c r="R184" i="36"/>
  <c r="R198" i="37" s="1"/>
  <c r="S184" i="36"/>
  <c r="S198" i="37" s="1"/>
  <c r="T198" i="37"/>
  <c r="V198" i="37"/>
  <c r="X198" i="37"/>
  <c r="Y198" i="37"/>
  <c r="Z198" i="37"/>
  <c r="H185" i="36"/>
  <c r="H199" i="37" s="1"/>
  <c r="I185" i="36"/>
  <c r="I199" i="37" s="1"/>
  <c r="J185" i="36"/>
  <c r="J199" i="37" s="1"/>
  <c r="K185" i="36"/>
  <c r="K199" i="37" s="1"/>
  <c r="L185" i="36"/>
  <c r="L199" i="37" s="1"/>
  <c r="M185" i="36"/>
  <c r="M199" i="37" s="1"/>
  <c r="N185" i="36"/>
  <c r="N199" i="37" s="1"/>
  <c r="O185" i="36"/>
  <c r="O199" i="37" s="1"/>
  <c r="P185" i="36"/>
  <c r="P199" i="37" s="1"/>
  <c r="Q185" i="36"/>
  <c r="Q199" i="37" s="1"/>
  <c r="R185" i="36"/>
  <c r="R199" i="37" s="1"/>
  <c r="S185" i="36"/>
  <c r="S199" i="37" s="1"/>
  <c r="T199" i="37"/>
  <c r="V199" i="37"/>
  <c r="U199" i="37" s="1"/>
  <c r="X199" i="37"/>
  <c r="W199" i="37" s="1"/>
  <c r="Y199" i="37"/>
  <c r="Z199" i="37"/>
  <c r="H186" i="36"/>
  <c r="H200" i="37" s="1"/>
  <c r="I186" i="36"/>
  <c r="I200" i="37" s="1"/>
  <c r="J186" i="36"/>
  <c r="J200" i="37" s="1"/>
  <c r="K186" i="36"/>
  <c r="K200" i="37" s="1"/>
  <c r="L186" i="36"/>
  <c r="L200" i="37" s="1"/>
  <c r="M186" i="36"/>
  <c r="M200" i="37" s="1"/>
  <c r="N186" i="36"/>
  <c r="N200" i="37" s="1"/>
  <c r="O186" i="36"/>
  <c r="O200" i="37" s="1"/>
  <c r="P186" i="36"/>
  <c r="P200" i="37" s="1"/>
  <c r="Q186" i="36"/>
  <c r="Q200" i="37" s="1"/>
  <c r="R186" i="36"/>
  <c r="R200" i="37" s="1"/>
  <c r="S186" i="36"/>
  <c r="S200" i="37" s="1"/>
  <c r="T200" i="37"/>
  <c r="V200" i="37"/>
  <c r="X200" i="37"/>
  <c r="Y200" i="37"/>
  <c r="Z200" i="37"/>
  <c r="H187" i="36"/>
  <c r="H201" i="37" s="1"/>
  <c r="I187" i="36"/>
  <c r="I201" i="37" s="1"/>
  <c r="J187" i="36"/>
  <c r="J201" i="37" s="1"/>
  <c r="K187" i="36"/>
  <c r="K201" i="37" s="1"/>
  <c r="L187" i="36"/>
  <c r="L201" i="37" s="1"/>
  <c r="M187" i="36"/>
  <c r="M201" i="37" s="1"/>
  <c r="N187" i="36"/>
  <c r="N201" i="37" s="1"/>
  <c r="O187" i="36"/>
  <c r="O201" i="37" s="1"/>
  <c r="P187" i="36"/>
  <c r="P201" i="37" s="1"/>
  <c r="Q187" i="36"/>
  <c r="Q201" i="37" s="1"/>
  <c r="R187" i="36"/>
  <c r="R201" i="37" s="1"/>
  <c r="S187" i="36"/>
  <c r="S201" i="37" s="1"/>
  <c r="T201" i="37"/>
  <c r="V201" i="37"/>
  <c r="X201" i="37"/>
  <c r="Y201" i="37"/>
  <c r="Z201" i="37"/>
  <c r="H188" i="36"/>
  <c r="H202" i="37" s="1"/>
  <c r="I188" i="36"/>
  <c r="I202" i="37" s="1"/>
  <c r="J188" i="36"/>
  <c r="J202" i="37" s="1"/>
  <c r="K188" i="36"/>
  <c r="K202" i="37" s="1"/>
  <c r="L188" i="36"/>
  <c r="L202" i="37" s="1"/>
  <c r="M188" i="36"/>
  <c r="M202" i="37" s="1"/>
  <c r="N188" i="36"/>
  <c r="N202" i="37" s="1"/>
  <c r="O188" i="36"/>
  <c r="O202" i="37" s="1"/>
  <c r="P188" i="36"/>
  <c r="P202" i="37" s="1"/>
  <c r="Q188" i="36"/>
  <c r="Q202" i="37" s="1"/>
  <c r="R188" i="36"/>
  <c r="R202" i="37" s="1"/>
  <c r="S188" i="36"/>
  <c r="S202" i="37" s="1"/>
  <c r="T202" i="37"/>
  <c r="V202" i="37"/>
  <c r="X202" i="37"/>
  <c r="Y202" i="37"/>
  <c r="Z202" i="37"/>
  <c r="H189" i="36"/>
  <c r="H203" i="37" s="1"/>
  <c r="I189" i="36"/>
  <c r="I203" i="37" s="1"/>
  <c r="J189" i="36"/>
  <c r="J203" i="37" s="1"/>
  <c r="K189" i="36"/>
  <c r="K203" i="37" s="1"/>
  <c r="L189" i="36"/>
  <c r="L203" i="37" s="1"/>
  <c r="M189" i="36"/>
  <c r="M203" i="37" s="1"/>
  <c r="N189" i="36"/>
  <c r="N203" i="37" s="1"/>
  <c r="O189" i="36"/>
  <c r="O203" i="37" s="1"/>
  <c r="P189" i="36"/>
  <c r="P203" i="37" s="1"/>
  <c r="Q189" i="36"/>
  <c r="Q203" i="37" s="1"/>
  <c r="R189" i="36"/>
  <c r="R203" i="37" s="1"/>
  <c r="S189" i="36"/>
  <c r="S203" i="37" s="1"/>
  <c r="T203" i="37"/>
  <c r="V203" i="37"/>
  <c r="X203" i="37"/>
  <c r="Y203" i="37"/>
  <c r="Z203" i="37"/>
  <c r="H190" i="36"/>
  <c r="H204" i="37" s="1"/>
  <c r="I190" i="36"/>
  <c r="I204" i="37" s="1"/>
  <c r="J190" i="36"/>
  <c r="J204" i="37" s="1"/>
  <c r="K190" i="36"/>
  <c r="K204" i="37" s="1"/>
  <c r="L190" i="36"/>
  <c r="L204" i="37" s="1"/>
  <c r="M190" i="36"/>
  <c r="M204" i="37" s="1"/>
  <c r="N190" i="36"/>
  <c r="N204" i="37" s="1"/>
  <c r="O190" i="36"/>
  <c r="O204" i="37" s="1"/>
  <c r="P190" i="36"/>
  <c r="P204" i="37" s="1"/>
  <c r="Q190" i="36"/>
  <c r="Q204" i="37" s="1"/>
  <c r="R190" i="36"/>
  <c r="R204" i="37" s="1"/>
  <c r="S190" i="36"/>
  <c r="S204" i="37" s="1"/>
  <c r="T204" i="37"/>
  <c r="V204" i="37"/>
  <c r="X204" i="37"/>
  <c r="Y204" i="37"/>
  <c r="Z204" i="37"/>
  <c r="H191" i="36"/>
  <c r="H205" i="37" s="1"/>
  <c r="I191" i="36"/>
  <c r="I205" i="37" s="1"/>
  <c r="J191" i="36"/>
  <c r="J205" i="37" s="1"/>
  <c r="K191" i="36"/>
  <c r="K205" i="37" s="1"/>
  <c r="L191" i="36"/>
  <c r="L205" i="37" s="1"/>
  <c r="M191" i="36"/>
  <c r="M205" i="37" s="1"/>
  <c r="N191" i="36"/>
  <c r="N205" i="37" s="1"/>
  <c r="O191" i="36"/>
  <c r="O205" i="37" s="1"/>
  <c r="P191" i="36"/>
  <c r="P205" i="37" s="1"/>
  <c r="Q191" i="36"/>
  <c r="Q205" i="37" s="1"/>
  <c r="R191" i="36"/>
  <c r="R205" i="37" s="1"/>
  <c r="S191" i="36"/>
  <c r="S205" i="37" s="1"/>
  <c r="T205" i="37"/>
  <c r="V205" i="37"/>
  <c r="X205" i="37"/>
  <c r="Y205" i="37"/>
  <c r="Z205" i="37"/>
  <c r="H192" i="36"/>
  <c r="H206" i="37" s="1"/>
  <c r="I192" i="36"/>
  <c r="I206" i="37" s="1"/>
  <c r="J192" i="36"/>
  <c r="J206" i="37" s="1"/>
  <c r="K192" i="36"/>
  <c r="K206" i="37" s="1"/>
  <c r="L192" i="36"/>
  <c r="L206" i="37" s="1"/>
  <c r="M192" i="36"/>
  <c r="M206" i="37" s="1"/>
  <c r="N192" i="36"/>
  <c r="N206" i="37" s="1"/>
  <c r="O192" i="36"/>
  <c r="O206" i="37" s="1"/>
  <c r="P192" i="36"/>
  <c r="P206" i="37" s="1"/>
  <c r="Q192" i="36"/>
  <c r="Q206" i="37" s="1"/>
  <c r="R192" i="36"/>
  <c r="R206" i="37" s="1"/>
  <c r="S192" i="36"/>
  <c r="S206" i="37" s="1"/>
  <c r="T206" i="37"/>
  <c r="V206" i="37"/>
  <c r="X206" i="37"/>
  <c r="Y206" i="37"/>
  <c r="Z206" i="37"/>
  <c r="H193" i="36"/>
  <c r="H207" i="37" s="1"/>
  <c r="I193" i="36"/>
  <c r="I207" i="37" s="1"/>
  <c r="J193" i="36"/>
  <c r="J207" i="37" s="1"/>
  <c r="K193" i="36"/>
  <c r="K207" i="37" s="1"/>
  <c r="L193" i="36"/>
  <c r="L207" i="37" s="1"/>
  <c r="M193" i="36"/>
  <c r="M207" i="37" s="1"/>
  <c r="N193" i="36"/>
  <c r="N207" i="37" s="1"/>
  <c r="O193" i="36"/>
  <c r="O207" i="37" s="1"/>
  <c r="P193" i="36"/>
  <c r="P207" i="37" s="1"/>
  <c r="Q193" i="36"/>
  <c r="Q207" i="37" s="1"/>
  <c r="R193" i="36"/>
  <c r="R207" i="37" s="1"/>
  <c r="S193" i="36"/>
  <c r="S207" i="37" s="1"/>
  <c r="T207" i="37"/>
  <c r="V207" i="37"/>
  <c r="X207" i="37"/>
  <c r="Y207" i="37"/>
  <c r="Z207" i="37"/>
  <c r="H194" i="36"/>
  <c r="H208" i="37" s="1"/>
  <c r="I194" i="36"/>
  <c r="I208" i="37" s="1"/>
  <c r="J194" i="36"/>
  <c r="J208" i="37" s="1"/>
  <c r="K194" i="36"/>
  <c r="K208" i="37" s="1"/>
  <c r="L194" i="36"/>
  <c r="L208" i="37" s="1"/>
  <c r="M194" i="36"/>
  <c r="M208" i="37" s="1"/>
  <c r="N194" i="36"/>
  <c r="N208" i="37" s="1"/>
  <c r="O194" i="36"/>
  <c r="O208" i="37" s="1"/>
  <c r="P194" i="36"/>
  <c r="P208" i="37" s="1"/>
  <c r="Q194" i="36"/>
  <c r="Q208" i="37" s="1"/>
  <c r="R194" i="36"/>
  <c r="R208" i="37" s="1"/>
  <c r="S194" i="36"/>
  <c r="S208" i="37" s="1"/>
  <c r="T208" i="37"/>
  <c r="V208" i="37"/>
  <c r="X208" i="37"/>
  <c r="Y208" i="37"/>
  <c r="Z208" i="37"/>
  <c r="H195" i="36"/>
  <c r="H209" i="37" s="1"/>
  <c r="I195" i="36"/>
  <c r="I209" i="37" s="1"/>
  <c r="J195" i="36"/>
  <c r="J209" i="37" s="1"/>
  <c r="K195" i="36"/>
  <c r="K209" i="37" s="1"/>
  <c r="L195" i="36"/>
  <c r="L209" i="37" s="1"/>
  <c r="M195" i="36"/>
  <c r="M209" i="37" s="1"/>
  <c r="N195" i="36"/>
  <c r="N209" i="37" s="1"/>
  <c r="O195" i="36"/>
  <c r="O209" i="37" s="1"/>
  <c r="P195" i="36"/>
  <c r="P209" i="37" s="1"/>
  <c r="Q195" i="36"/>
  <c r="Q209" i="37" s="1"/>
  <c r="R195" i="36"/>
  <c r="R209" i="37" s="1"/>
  <c r="S195" i="36"/>
  <c r="S209" i="37" s="1"/>
  <c r="T209" i="37"/>
  <c r="V209" i="37"/>
  <c r="X209" i="37"/>
  <c r="Y209" i="37"/>
  <c r="Z209" i="37"/>
  <c r="H196" i="36"/>
  <c r="H210" i="37" s="1"/>
  <c r="I196" i="36"/>
  <c r="I210" i="37" s="1"/>
  <c r="J196" i="36"/>
  <c r="J210" i="37" s="1"/>
  <c r="K196" i="36"/>
  <c r="K210" i="37" s="1"/>
  <c r="L196" i="36"/>
  <c r="L210" i="37" s="1"/>
  <c r="M196" i="36"/>
  <c r="M210" i="37" s="1"/>
  <c r="N196" i="36"/>
  <c r="N210" i="37" s="1"/>
  <c r="O196" i="36"/>
  <c r="O210" i="37" s="1"/>
  <c r="P196" i="36"/>
  <c r="P210" i="37" s="1"/>
  <c r="Q196" i="36"/>
  <c r="Q210" i="37" s="1"/>
  <c r="R196" i="36"/>
  <c r="R210" i="37" s="1"/>
  <c r="S196" i="36"/>
  <c r="S210" i="37" s="1"/>
  <c r="T210" i="37"/>
  <c r="V210" i="37"/>
  <c r="X210" i="37"/>
  <c r="Y210" i="37"/>
  <c r="Z210" i="37"/>
  <c r="H197" i="36"/>
  <c r="H211" i="37" s="1"/>
  <c r="I197" i="36"/>
  <c r="I211" i="37" s="1"/>
  <c r="J197" i="36"/>
  <c r="J211" i="37" s="1"/>
  <c r="K197" i="36"/>
  <c r="K211" i="37" s="1"/>
  <c r="L197" i="36"/>
  <c r="L211" i="37" s="1"/>
  <c r="M197" i="36"/>
  <c r="M211" i="37" s="1"/>
  <c r="N197" i="36"/>
  <c r="N211" i="37" s="1"/>
  <c r="O197" i="36"/>
  <c r="O211" i="37" s="1"/>
  <c r="P197" i="36"/>
  <c r="P211" i="37" s="1"/>
  <c r="Q197" i="36"/>
  <c r="Q211" i="37" s="1"/>
  <c r="R197" i="36"/>
  <c r="R211" i="37" s="1"/>
  <c r="S197" i="36"/>
  <c r="S211" i="37" s="1"/>
  <c r="T211" i="37"/>
  <c r="V211" i="37"/>
  <c r="X211" i="37"/>
  <c r="Y211" i="37"/>
  <c r="Z211" i="37"/>
  <c r="H198" i="36"/>
  <c r="H212" i="37" s="1"/>
  <c r="I198" i="36"/>
  <c r="I212" i="37" s="1"/>
  <c r="J198" i="36"/>
  <c r="J212" i="37" s="1"/>
  <c r="K198" i="36"/>
  <c r="K212" i="37" s="1"/>
  <c r="L198" i="36"/>
  <c r="L212" i="37" s="1"/>
  <c r="M198" i="36"/>
  <c r="M212" i="37" s="1"/>
  <c r="N198" i="36"/>
  <c r="N212" i="37" s="1"/>
  <c r="O198" i="36"/>
  <c r="O212" i="37" s="1"/>
  <c r="P198" i="36"/>
  <c r="P212" i="37" s="1"/>
  <c r="Q198" i="36"/>
  <c r="Q212" i="37" s="1"/>
  <c r="R198" i="36"/>
  <c r="R212" i="37" s="1"/>
  <c r="S198" i="36"/>
  <c r="S212" i="37" s="1"/>
  <c r="T212" i="37"/>
  <c r="V212" i="37"/>
  <c r="X212" i="37"/>
  <c r="Y212" i="37"/>
  <c r="Z212" i="37"/>
  <c r="H199" i="36"/>
  <c r="H213" i="37" s="1"/>
  <c r="I199" i="36"/>
  <c r="I213" i="37" s="1"/>
  <c r="J199" i="36"/>
  <c r="J213" i="37" s="1"/>
  <c r="K199" i="36"/>
  <c r="K213" i="37" s="1"/>
  <c r="L199" i="36"/>
  <c r="L213" i="37" s="1"/>
  <c r="M199" i="36"/>
  <c r="M213" i="37" s="1"/>
  <c r="N199" i="36"/>
  <c r="N213" i="37" s="1"/>
  <c r="O199" i="36"/>
  <c r="O213" i="37" s="1"/>
  <c r="P199" i="36"/>
  <c r="P213" i="37" s="1"/>
  <c r="Q199" i="36"/>
  <c r="Q213" i="37" s="1"/>
  <c r="R199" i="36"/>
  <c r="R213" i="37" s="1"/>
  <c r="S199" i="36"/>
  <c r="S213" i="37" s="1"/>
  <c r="T213" i="37"/>
  <c r="V213" i="37"/>
  <c r="X213" i="37"/>
  <c r="Y213" i="37"/>
  <c r="Z213" i="37"/>
  <c r="H200" i="36"/>
  <c r="H214" i="37" s="1"/>
  <c r="I200" i="36"/>
  <c r="I214" i="37" s="1"/>
  <c r="J200" i="36"/>
  <c r="J214" i="37" s="1"/>
  <c r="K200" i="36"/>
  <c r="K214" i="37" s="1"/>
  <c r="L200" i="36"/>
  <c r="L214" i="37" s="1"/>
  <c r="M200" i="36"/>
  <c r="M214" i="37" s="1"/>
  <c r="N200" i="36"/>
  <c r="N214" i="37" s="1"/>
  <c r="O200" i="36"/>
  <c r="O214" i="37" s="1"/>
  <c r="P200" i="36"/>
  <c r="P214" i="37" s="1"/>
  <c r="Q200" i="36"/>
  <c r="Q214" i="37" s="1"/>
  <c r="R200" i="36"/>
  <c r="R214" i="37" s="1"/>
  <c r="S200" i="36"/>
  <c r="S214" i="37" s="1"/>
  <c r="T214" i="37"/>
  <c r="V214" i="37"/>
  <c r="X214" i="37"/>
  <c r="Y214" i="37"/>
  <c r="Z214" i="37"/>
  <c r="H201" i="36"/>
  <c r="H215" i="37" s="1"/>
  <c r="I201" i="36"/>
  <c r="I215" i="37" s="1"/>
  <c r="J201" i="36"/>
  <c r="J215" i="37" s="1"/>
  <c r="K201" i="36"/>
  <c r="K215" i="37" s="1"/>
  <c r="L201" i="36"/>
  <c r="L215" i="37" s="1"/>
  <c r="M201" i="36"/>
  <c r="M215" i="37" s="1"/>
  <c r="N201" i="36"/>
  <c r="N215" i="37" s="1"/>
  <c r="O201" i="36"/>
  <c r="O215" i="37" s="1"/>
  <c r="P201" i="36"/>
  <c r="P215" i="37" s="1"/>
  <c r="Q201" i="36"/>
  <c r="Q215" i="37" s="1"/>
  <c r="R201" i="36"/>
  <c r="R215" i="37" s="1"/>
  <c r="S201" i="36"/>
  <c r="S215" i="37" s="1"/>
  <c r="T215" i="37"/>
  <c r="V215" i="37"/>
  <c r="X215" i="37"/>
  <c r="Y215" i="37"/>
  <c r="Z215" i="37"/>
  <c r="G181" i="36"/>
  <c r="G195" i="37" s="1"/>
  <c r="G182" i="36"/>
  <c r="G196" i="37" s="1"/>
  <c r="G183" i="36"/>
  <c r="G197" i="37" s="1"/>
  <c r="G184" i="36"/>
  <c r="G198" i="37" s="1"/>
  <c r="G185" i="36"/>
  <c r="G199" i="37" s="1"/>
  <c r="G186" i="36"/>
  <c r="G200" i="37" s="1"/>
  <c r="G187" i="36"/>
  <c r="G201" i="37" s="1"/>
  <c r="G188" i="36"/>
  <c r="G202" i="37" s="1"/>
  <c r="G189" i="36"/>
  <c r="G203" i="37" s="1"/>
  <c r="G190" i="36"/>
  <c r="G204" i="37" s="1"/>
  <c r="G191" i="36"/>
  <c r="G205" i="37" s="1"/>
  <c r="G192" i="36"/>
  <c r="G206" i="37" s="1"/>
  <c r="G193" i="36"/>
  <c r="G207" i="37" s="1"/>
  <c r="G194" i="36"/>
  <c r="G208" i="37" s="1"/>
  <c r="G195" i="36"/>
  <c r="G209" i="37" s="1"/>
  <c r="G196" i="36"/>
  <c r="G210" i="37" s="1"/>
  <c r="G197" i="36"/>
  <c r="G211" i="37" s="1"/>
  <c r="G198" i="36"/>
  <c r="G212" i="37" s="1"/>
  <c r="G199" i="36"/>
  <c r="G213" i="37" s="1"/>
  <c r="G200" i="36"/>
  <c r="G214" i="37" s="1"/>
  <c r="G201" i="36"/>
  <c r="G215" i="37" s="1"/>
  <c r="G180" i="36"/>
  <c r="G194" i="37" s="1"/>
  <c r="G203" i="36"/>
  <c r="G217" i="37" s="1"/>
  <c r="H203" i="36"/>
  <c r="I203" i="36"/>
  <c r="J203" i="36"/>
  <c r="K203" i="36"/>
  <c r="L203" i="36"/>
  <c r="M203" i="36"/>
  <c r="N203" i="36"/>
  <c r="O203" i="36"/>
  <c r="P203" i="36"/>
  <c r="Q203" i="36"/>
  <c r="R203" i="36"/>
  <c r="S203" i="36"/>
  <c r="G204" i="36"/>
  <c r="H204" i="36"/>
  <c r="I204" i="36"/>
  <c r="J204" i="36"/>
  <c r="K204" i="36"/>
  <c r="L204" i="36"/>
  <c r="M204" i="36"/>
  <c r="N204" i="36"/>
  <c r="O204" i="36"/>
  <c r="P204" i="36"/>
  <c r="Q204" i="36"/>
  <c r="R204" i="36"/>
  <c r="S204" i="36"/>
  <c r="G205" i="36"/>
  <c r="H205" i="36"/>
  <c r="I205" i="36"/>
  <c r="J205" i="36"/>
  <c r="K205" i="36"/>
  <c r="L205" i="36"/>
  <c r="M205" i="36"/>
  <c r="N205" i="36"/>
  <c r="O205" i="36"/>
  <c r="P205" i="36"/>
  <c r="Q205" i="36"/>
  <c r="R205" i="36"/>
  <c r="S205" i="36"/>
  <c r="G206" i="36"/>
  <c r="H206" i="36"/>
  <c r="I206" i="36"/>
  <c r="J206" i="36"/>
  <c r="K206" i="36"/>
  <c r="L206" i="36"/>
  <c r="M206" i="36"/>
  <c r="N206" i="36"/>
  <c r="O206" i="36"/>
  <c r="P206" i="36"/>
  <c r="Q206" i="36"/>
  <c r="R206" i="36"/>
  <c r="S206" i="36"/>
  <c r="G207" i="36"/>
  <c r="H207" i="36"/>
  <c r="I207" i="36"/>
  <c r="J207" i="36"/>
  <c r="K207" i="36"/>
  <c r="L207" i="36"/>
  <c r="M207" i="36"/>
  <c r="N207" i="36"/>
  <c r="O207" i="36"/>
  <c r="P207" i="36"/>
  <c r="Q207" i="36"/>
  <c r="R207" i="36"/>
  <c r="S207" i="36"/>
  <c r="G208" i="36"/>
  <c r="H208" i="36"/>
  <c r="I208" i="36"/>
  <c r="J208" i="36"/>
  <c r="K208" i="36"/>
  <c r="L208" i="36"/>
  <c r="M208" i="36"/>
  <c r="N208" i="36"/>
  <c r="O208" i="36"/>
  <c r="P208" i="36"/>
  <c r="Q208" i="36"/>
  <c r="R208" i="36"/>
  <c r="S208" i="36"/>
  <c r="G209" i="36"/>
  <c r="H209" i="36"/>
  <c r="I209" i="36"/>
  <c r="J209" i="36"/>
  <c r="K209" i="36"/>
  <c r="K223" i="37" s="1"/>
  <c r="L209" i="36"/>
  <c r="M209" i="36"/>
  <c r="N209" i="36"/>
  <c r="O209" i="36"/>
  <c r="P209" i="36"/>
  <c r="Q209" i="36"/>
  <c r="R209" i="36"/>
  <c r="S209" i="36"/>
  <c r="G210" i="36"/>
  <c r="H210" i="36"/>
  <c r="I210" i="36"/>
  <c r="J210" i="36"/>
  <c r="K210" i="36"/>
  <c r="L210" i="36"/>
  <c r="M210" i="36"/>
  <c r="N210" i="36"/>
  <c r="O210" i="36"/>
  <c r="P210" i="36"/>
  <c r="Q210" i="36"/>
  <c r="R210" i="36"/>
  <c r="S210" i="36"/>
  <c r="G211" i="36"/>
  <c r="H211" i="36"/>
  <c r="I211" i="36"/>
  <c r="J211" i="36"/>
  <c r="K211" i="36"/>
  <c r="L211" i="36"/>
  <c r="M211" i="36"/>
  <c r="N211" i="36"/>
  <c r="O211" i="36"/>
  <c r="P211" i="36"/>
  <c r="Q211" i="36"/>
  <c r="Q225" i="37" s="1"/>
  <c r="R211" i="36"/>
  <c r="S211" i="36"/>
  <c r="G213" i="36"/>
  <c r="H213" i="36"/>
  <c r="I213" i="36"/>
  <c r="J213" i="36"/>
  <c r="K213" i="36"/>
  <c r="L213" i="36"/>
  <c r="M213" i="36"/>
  <c r="N213" i="36"/>
  <c r="O213" i="36"/>
  <c r="P213" i="36"/>
  <c r="Q213" i="36"/>
  <c r="R213" i="36"/>
  <c r="S213" i="36"/>
  <c r="G214" i="36"/>
  <c r="H214" i="36"/>
  <c r="I214" i="36"/>
  <c r="J214" i="36"/>
  <c r="K214" i="36"/>
  <c r="L214" i="36"/>
  <c r="M214" i="36"/>
  <c r="N214" i="36"/>
  <c r="O214" i="36"/>
  <c r="P214" i="36"/>
  <c r="Q214" i="36"/>
  <c r="R214" i="36"/>
  <c r="S214" i="36"/>
  <c r="G215" i="36"/>
  <c r="H215" i="36"/>
  <c r="I215" i="36"/>
  <c r="J215" i="36"/>
  <c r="K215" i="36"/>
  <c r="L215" i="36"/>
  <c r="M215" i="36"/>
  <c r="N215" i="36"/>
  <c r="O215" i="36"/>
  <c r="P215" i="36"/>
  <c r="Q215" i="36"/>
  <c r="R215" i="36"/>
  <c r="S215" i="36"/>
  <c r="G216" i="36"/>
  <c r="H216" i="36"/>
  <c r="I216" i="36"/>
  <c r="J216" i="36"/>
  <c r="K216" i="36"/>
  <c r="L216" i="36"/>
  <c r="M216" i="36"/>
  <c r="N216" i="36"/>
  <c r="O216" i="36"/>
  <c r="P216" i="36"/>
  <c r="Q216" i="36"/>
  <c r="R216" i="36"/>
  <c r="S216" i="36"/>
  <c r="G217" i="36"/>
  <c r="H217" i="36"/>
  <c r="I217" i="36"/>
  <c r="J217" i="36"/>
  <c r="K217" i="36"/>
  <c r="L217" i="36"/>
  <c r="M217" i="36"/>
  <c r="N217" i="36"/>
  <c r="O217" i="36"/>
  <c r="P217" i="36"/>
  <c r="Q217" i="36"/>
  <c r="R217" i="36"/>
  <c r="S217" i="36"/>
  <c r="G218" i="36"/>
  <c r="H218" i="36"/>
  <c r="I218" i="36"/>
  <c r="J218" i="36"/>
  <c r="K218" i="36"/>
  <c r="L218" i="36"/>
  <c r="M218" i="36"/>
  <c r="N218" i="36"/>
  <c r="O218" i="36"/>
  <c r="P218" i="36"/>
  <c r="Q218" i="36"/>
  <c r="R218" i="36"/>
  <c r="S218" i="36"/>
  <c r="G219" i="36"/>
  <c r="H219" i="36"/>
  <c r="I219" i="36"/>
  <c r="J219" i="36"/>
  <c r="K219" i="36"/>
  <c r="L219" i="36"/>
  <c r="M219" i="36"/>
  <c r="N219" i="36"/>
  <c r="O219" i="36"/>
  <c r="P219" i="36"/>
  <c r="Q219" i="36"/>
  <c r="R219" i="36"/>
  <c r="S219" i="36"/>
  <c r="G220" i="36"/>
  <c r="H220" i="36"/>
  <c r="I220" i="36"/>
  <c r="J220" i="36"/>
  <c r="K220" i="36"/>
  <c r="L220" i="36"/>
  <c r="M220" i="36"/>
  <c r="N220" i="36"/>
  <c r="O220" i="36"/>
  <c r="P220" i="36"/>
  <c r="Q220" i="36"/>
  <c r="R220" i="36"/>
  <c r="S220" i="36"/>
  <c r="G221" i="36"/>
  <c r="H221" i="36"/>
  <c r="I221" i="36"/>
  <c r="J221" i="36"/>
  <c r="K221" i="36"/>
  <c r="L221" i="36"/>
  <c r="M221" i="36"/>
  <c r="N221" i="36"/>
  <c r="O221" i="36"/>
  <c r="P221" i="36"/>
  <c r="Q221" i="36"/>
  <c r="R221" i="36"/>
  <c r="S221" i="36"/>
  <c r="G222" i="36"/>
  <c r="H222" i="36"/>
  <c r="I222" i="36"/>
  <c r="J222" i="36"/>
  <c r="K222" i="36"/>
  <c r="L222" i="36"/>
  <c r="M222" i="36"/>
  <c r="N222" i="36"/>
  <c r="O222" i="36"/>
  <c r="P222" i="36"/>
  <c r="Q222" i="36"/>
  <c r="R222" i="36"/>
  <c r="S222" i="36"/>
  <c r="G223" i="36"/>
  <c r="H223" i="36"/>
  <c r="I223" i="36"/>
  <c r="J223" i="36"/>
  <c r="K223" i="36"/>
  <c r="L223" i="36"/>
  <c r="M223" i="36"/>
  <c r="N223" i="36"/>
  <c r="O223" i="36"/>
  <c r="P223" i="36"/>
  <c r="Q223" i="36"/>
  <c r="R223" i="36"/>
  <c r="S223" i="36"/>
  <c r="G224" i="36"/>
  <c r="H224" i="36"/>
  <c r="I224" i="36"/>
  <c r="J224" i="36"/>
  <c r="K224" i="36"/>
  <c r="L224" i="36"/>
  <c r="M224" i="36"/>
  <c r="N224" i="36"/>
  <c r="O224" i="36"/>
  <c r="P224" i="36"/>
  <c r="Q224" i="36"/>
  <c r="R224" i="36"/>
  <c r="S224" i="36"/>
  <c r="G225" i="36"/>
  <c r="H225" i="36"/>
  <c r="I225" i="36"/>
  <c r="J225" i="36"/>
  <c r="K225" i="36"/>
  <c r="L225" i="36"/>
  <c r="M225" i="36"/>
  <c r="N225" i="36"/>
  <c r="O225" i="36"/>
  <c r="P225" i="36"/>
  <c r="Q225" i="36"/>
  <c r="R225" i="36"/>
  <c r="S225" i="36"/>
  <c r="G226" i="36"/>
  <c r="H226" i="36"/>
  <c r="I226" i="36"/>
  <c r="J226" i="36"/>
  <c r="K226" i="36"/>
  <c r="L226" i="36"/>
  <c r="M226" i="36"/>
  <c r="N226" i="36"/>
  <c r="O226" i="36"/>
  <c r="P226" i="36"/>
  <c r="Q226" i="36"/>
  <c r="R226" i="36"/>
  <c r="S226" i="36"/>
  <c r="G227" i="36"/>
  <c r="H227" i="36"/>
  <c r="I227" i="36"/>
  <c r="J227" i="36"/>
  <c r="K227" i="36"/>
  <c r="L227" i="36"/>
  <c r="M227" i="36"/>
  <c r="N227" i="36"/>
  <c r="O227" i="36"/>
  <c r="P227" i="36"/>
  <c r="Q227" i="36"/>
  <c r="R227" i="36"/>
  <c r="S227" i="36"/>
  <c r="G228" i="36"/>
  <c r="H228" i="36"/>
  <c r="I228" i="36"/>
  <c r="J228" i="36"/>
  <c r="K228" i="36"/>
  <c r="L228" i="36"/>
  <c r="M228" i="36"/>
  <c r="N228" i="36"/>
  <c r="O228" i="36"/>
  <c r="P228" i="36"/>
  <c r="Q228" i="36"/>
  <c r="R228" i="36"/>
  <c r="S228" i="36"/>
  <c r="G229" i="36"/>
  <c r="H229" i="36"/>
  <c r="I229" i="36"/>
  <c r="J229" i="36"/>
  <c r="K229" i="36"/>
  <c r="L229" i="36"/>
  <c r="M229" i="36"/>
  <c r="N229" i="36"/>
  <c r="O229" i="36"/>
  <c r="P229" i="36"/>
  <c r="Q229" i="36"/>
  <c r="R229" i="36"/>
  <c r="S229" i="36"/>
  <c r="G230" i="36"/>
  <c r="H230" i="36"/>
  <c r="I230" i="36"/>
  <c r="J230" i="36"/>
  <c r="K230" i="36"/>
  <c r="L230" i="36"/>
  <c r="M230" i="36"/>
  <c r="N230" i="36"/>
  <c r="O230" i="36"/>
  <c r="P230" i="36"/>
  <c r="Q230" i="36"/>
  <c r="R230" i="36"/>
  <c r="S230" i="36"/>
  <c r="G232" i="36"/>
  <c r="H232" i="36"/>
  <c r="I232" i="36"/>
  <c r="J232" i="36"/>
  <c r="K232" i="36"/>
  <c r="L232" i="36"/>
  <c r="M232" i="36"/>
  <c r="N232" i="36"/>
  <c r="O232" i="36"/>
  <c r="P232" i="36"/>
  <c r="Q232" i="36"/>
  <c r="R232" i="36"/>
  <c r="S232" i="36"/>
  <c r="H71" i="37"/>
  <c r="I71" i="37"/>
  <c r="J71" i="37"/>
  <c r="K71" i="37"/>
  <c r="L71" i="37"/>
  <c r="M71" i="37"/>
  <c r="N71" i="37"/>
  <c r="O71" i="37"/>
  <c r="P71" i="37"/>
  <c r="Q71" i="37"/>
  <c r="R71" i="37"/>
  <c r="S71" i="37"/>
  <c r="T71" i="37"/>
  <c r="V71" i="37"/>
  <c r="X71" i="37"/>
  <c r="Y71" i="37"/>
  <c r="Z71" i="37"/>
  <c r="G71" i="37"/>
  <c r="H7" i="37"/>
  <c r="I7" i="37"/>
  <c r="J7" i="37"/>
  <c r="K7" i="37"/>
  <c r="L7" i="37"/>
  <c r="M7" i="37"/>
  <c r="N7" i="37"/>
  <c r="O7" i="37"/>
  <c r="P7" i="37"/>
  <c r="Q7" i="37"/>
  <c r="R7" i="37"/>
  <c r="H8" i="37"/>
  <c r="I8" i="37"/>
  <c r="J8" i="37"/>
  <c r="K8" i="37"/>
  <c r="L8" i="37"/>
  <c r="M8" i="37"/>
  <c r="N8" i="37"/>
  <c r="O8" i="37"/>
  <c r="P8" i="37"/>
  <c r="Q8" i="37"/>
  <c r="H9" i="37"/>
  <c r="I9" i="37"/>
  <c r="J9" i="37"/>
  <c r="K9" i="37"/>
  <c r="L9" i="37"/>
  <c r="M9" i="37"/>
  <c r="N9" i="37"/>
  <c r="O9" i="37"/>
  <c r="P9" i="37"/>
  <c r="Q9" i="37"/>
  <c r="H10" i="37"/>
  <c r="I10" i="37"/>
  <c r="J10" i="37"/>
  <c r="K10" i="37"/>
  <c r="L10" i="37"/>
  <c r="M10" i="37"/>
  <c r="N10" i="37"/>
  <c r="O10" i="37"/>
  <c r="P10" i="37"/>
  <c r="Q10" i="37"/>
  <c r="H11" i="37"/>
  <c r="I11" i="37"/>
  <c r="J11" i="37"/>
  <c r="K11" i="37"/>
  <c r="L11" i="37"/>
  <c r="M11" i="37"/>
  <c r="N11" i="37"/>
  <c r="O11" i="37"/>
  <c r="P11" i="37"/>
  <c r="Q11" i="37"/>
  <c r="H12" i="37"/>
  <c r="I12" i="37"/>
  <c r="J12" i="37"/>
  <c r="K12" i="37"/>
  <c r="L12" i="37"/>
  <c r="M12" i="37"/>
  <c r="N12" i="37"/>
  <c r="O12" i="37"/>
  <c r="P12" i="37"/>
  <c r="Q12" i="37"/>
  <c r="H13" i="37"/>
  <c r="I13" i="37"/>
  <c r="J13" i="37"/>
  <c r="K13" i="37"/>
  <c r="L13" i="37"/>
  <c r="M13" i="37"/>
  <c r="N13" i="37"/>
  <c r="O13" i="37"/>
  <c r="P13" i="37"/>
  <c r="Q13" i="37"/>
  <c r="H14" i="37"/>
  <c r="I14" i="37"/>
  <c r="J14" i="37"/>
  <c r="K14" i="37"/>
  <c r="L14" i="37"/>
  <c r="M14" i="37"/>
  <c r="N14" i="37"/>
  <c r="O14" i="37"/>
  <c r="P14" i="37"/>
  <c r="Q14" i="37"/>
  <c r="H15" i="37"/>
  <c r="I15" i="37"/>
  <c r="J15" i="37"/>
  <c r="K15" i="37"/>
  <c r="L15" i="37"/>
  <c r="M15" i="37"/>
  <c r="N15" i="37"/>
  <c r="O15" i="37"/>
  <c r="P15" i="37"/>
  <c r="Q15" i="37"/>
  <c r="H16" i="37"/>
  <c r="I16" i="37"/>
  <c r="J16" i="37"/>
  <c r="K16" i="37"/>
  <c r="L16" i="37"/>
  <c r="M16" i="37"/>
  <c r="N16" i="37"/>
  <c r="O16" i="37"/>
  <c r="P16" i="37"/>
  <c r="Q16" i="37"/>
  <c r="H17" i="37"/>
  <c r="I17" i="37"/>
  <c r="J17" i="37"/>
  <c r="K17" i="37"/>
  <c r="L17" i="37"/>
  <c r="M17" i="37"/>
  <c r="N17" i="37"/>
  <c r="O17" i="37"/>
  <c r="P17" i="37"/>
  <c r="Q17" i="37"/>
  <c r="H18" i="37"/>
  <c r="I18" i="37"/>
  <c r="J18" i="37"/>
  <c r="K18" i="37"/>
  <c r="L18" i="37"/>
  <c r="M18" i="37"/>
  <c r="N18" i="37"/>
  <c r="O18" i="37"/>
  <c r="P18" i="37"/>
  <c r="Q18" i="37"/>
  <c r="H19" i="37"/>
  <c r="I19" i="37"/>
  <c r="J19" i="37"/>
  <c r="K19" i="37"/>
  <c r="L19" i="37"/>
  <c r="M19" i="37"/>
  <c r="N19" i="37"/>
  <c r="O19" i="37"/>
  <c r="P19" i="37"/>
  <c r="Q19" i="37"/>
  <c r="H20" i="37"/>
  <c r="I20" i="37"/>
  <c r="J20" i="37"/>
  <c r="K20" i="37"/>
  <c r="L20" i="37"/>
  <c r="M20" i="37"/>
  <c r="N20" i="37"/>
  <c r="O20" i="37"/>
  <c r="P20" i="37"/>
  <c r="Q20" i="37"/>
  <c r="H21" i="37"/>
  <c r="I21" i="37"/>
  <c r="J21" i="37"/>
  <c r="K21" i="37"/>
  <c r="L21" i="37"/>
  <c r="M21" i="37"/>
  <c r="N21" i="37"/>
  <c r="O21" i="37"/>
  <c r="P21" i="37"/>
  <c r="Q21" i="37"/>
  <c r="H22" i="37"/>
  <c r="I22" i="37"/>
  <c r="J22" i="37"/>
  <c r="K22" i="37"/>
  <c r="L22" i="37"/>
  <c r="M22" i="37"/>
  <c r="N22" i="37"/>
  <c r="O22" i="37"/>
  <c r="P22" i="37"/>
  <c r="Q22" i="37"/>
  <c r="H23" i="37"/>
  <c r="I23" i="37"/>
  <c r="J23" i="37"/>
  <c r="K23" i="37"/>
  <c r="L23" i="37"/>
  <c r="M23" i="37"/>
  <c r="N23" i="37"/>
  <c r="O23" i="37"/>
  <c r="P23" i="37"/>
  <c r="Q23" i="37"/>
  <c r="H24" i="37"/>
  <c r="I24" i="37"/>
  <c r="J24" i="37"/>
  <c r="K24" i="37"/>
  <c r="L24" i="37"/>
  <c r="M24" i="37"/>
  <c r="N24" i="37"/>
  <c r="O24" i="37"/>
  <c r="P24" i="37"/>
  <c r="Q24" i="37"/>
  <c r="H25" i="37"/>
  <c r="I25" i="37"/>
  <c r="J25" i="37"/>
  <c r="K25" i="37"/>
  <c r="L25" i="37"/>
  <c r="M25" i="37"/>
  <c r="N25" i="37"/>
  <c r="O25" i="37"/>
  <c r="P25" i="37"/>
  <c r="Q25" i="37"/>
  <c r="H26" i="37"/>
  <c r="I26" i="37"/>
  <c r="J26" i="37"/>
  <c r="K26" i="37"/>
  <c r="L26" i="37"/>
  <c r="M26" i="37"/>
  <c r="N26" i="37"/>
  <c r="O26" i="37"/>
  <c r="P26" i="37"/>
  <c r="Q26" i="37"/>
  <c r="H27" i="37"/>
  <c r="I27" i="37"/>
  <c r="J27" i="37"/>
  <c r="K27" i="37"/>
  <c r="L27" i="37"/>
  <c r="M27" i="37"/>
  <c r="N27" i="37"/>
  <c r="O27" i="37"/>
  <c r="P27" i="37"/>
  <c r="Q27" i="37"/>
  <c r="H28" i="37"/>
  <c r="I28" i="37"/>
  <c r="J28" i="37"/>
  <c r="K28" i="37"/>
  <c r="L28" i="37"/>
  <c r="M28" i="37"/>
  <c r="N28" i="37"/>
  <c r="O28" i="37"/>
  <c r="P28" i="37"/>
  <c r="Q28" i="37"/>
  <c r="H30" i="37"/>
  <c r="I30" i="37"/>
  <c r="J30" i="37"/>
  <c r="K30" i="37"/>
  <c r="L30" i="37"/>
  <c r="M30" i="37"/>
  <c r="N30" i="37"/>
  <c r="O30" i="37"/>
  <c r="P30" i="37"/>
  <c r="Q30" i="37"/>
  <c r="H31" i="37"/>
  <c r="I31" i="37"/>
  <c r="J31" i="37"/>
  <c r="K31" i="37"/>
  <c r="L31" i="37"/>
  <c r="M31" i="37"/>
  <c r="N31" i="37"/>
  <c r="O31" i="37"/>
  <c r="P31" i="37"/>
  <c r="Q31" i="37"/>
  <c r="H32" i="37"/>
  <c r="I32" i="37"/>
  <c r="J32" i="37"/>
  <c r="K32" i="37"/>
  <c r="L32" i="37"/>
  <c r="M32" i="37"/>
  <c r="N32" i="37"/>
  <c r="O32" i="37"/>
  <c r="P32" i="37"/>
  <c r="Q32" i="37"/>
  <c r="H33" i="37"/>
  <c r="I33" i="37"/>
  <c r="J33" i="37"/>
  <c r="K33" i="37"/>
  <c r="L33" i="37"/>
  <c r="M33" i="37"/>
  <c r="N33" i="37"/>
  <c r="O33" i="37"/>
  <c r="P33" i="37"/>
  <c r="Q33" i="37"/>
  <c r="H34" i="37"/>
  <c r="I34" i="37"/>
  <c r="J34" i="37"/>
  <c r="K34" i="37"/>
  <c r="L34" i="37"/>
  <c r="M34" i="37"/>
  <c r="N34" i="37"/>
  <c r="O34" i="37"/>
  <c r="P34" i="37"/>
  <c r="Q34" i="37"/>
  <c r="H35" i="37"/>
  <c r="I35" i="37"/>
  <c r="J35" i="37"/>
  <c r="K35" i="37"/>
  <c r="L35" i="37"/>
  <c r="M35" i="37"/>
  <c r="N35" i="37"/>
  <c r="O35" i="37"/>
  <c r="P35" i="37"/>
  <c r="Q35" i="37"/>
  <c r="H36" i="37"/>
  <c r="I36" i="37"/>
  <c r="J36" i="37"/>
  <c r="K36" i="37"/>
  <c r="L36" i="37"/>
  <c r="M36" i="37"/>
  <c r="N36" i="37"/>
  <c r="O36" i="37"/>
  <c r="P36" i="37"/>
  <c r="Q36" i="37"/>
  <c r="H37" i="37"/>
  <c r="I37" i="37"/>
  <c r="J37" i="37"/>
  <c r="K37" i="37"/>
  <c r="L37" i="37"/>
  <c r="M37" i="37"/>
  <c r="N37" i="37"/>
  <c r="O37" i="37"/>
  <c r="P37" i="37"/>
  <c r="Q37" i="37"/>
  <c r="H38" i="37"/>
  <c r="I38" i="37"/>
  <c r="J38" i="37"/>
  <c r="K38" i="37"/>
  <c r="L38" i="37"/>
  <c r="M38" i="37"/>
  <c r="N38" i="37"/>
  <c r="O38" i="37"/>
  <c r="P38" i="37"/>
  <c r="Q38" i="37"/>
  <c r="H40" i="37"/>
  <c r="I40" i="37"/>
  <c r="J40" i="37"/>
  <c r="K40" i="37"/>
  <c r="L40" i="37"/>
  <c r="M40" i="37"/>
  <c r="N40" i="37"/>
  <c r="O40" i="37"/>
  <c r="P40" i="37"/>
  <c r="Q40" i="37"/>
  <c r="H41" i="37"/>
  <c r="I41" i="37"/>
  <c r="J41" i="37"/>
  <c r="K41" i="37"/>
  <c r="L41" i="37"/>
  <c r="M41" i="37"/>
  <c r="N41" i="37"/>
  <c r="O41" i="37"/>
  <c r="P41" i="37"/>
  <c r="Q41" i="37"/>
  <c r="H42" i="37"/>
  <c r="I42" i="37"/>
  <c r="J42" i="37"/>
  <c r="K42" i="37"/>
  <c r="L42" i="37"/>
  <c r="M42" i="37"/>
  <c r="N42" i="37"/>
  <c r="O42" i="37"/>
  <c r="P42" i="37"/>
  <c r="Q42" i="37"/>
  <c r="H43" i="37"/>
  <c r="I43" i="37"/>
  <c r="J43" i="37"/>
  <c r="K43" i="37"/>
  <c r="L43" i="37"/>
  <c r="M43" i="37"/>
  <c r="N43" i="37"/>
  <c r="O43" i="37"/>
  <c r="P43" i="37"/>
  <c r="Q43" i="37"/>
  <c r="H44" i="37"/>
  <c r="I44" i="37"/>
  <c r="J44" i="37"/>
  <c r="K44" i="37"/>
  <c r="L44" i="37"/>
  <c r="M44" i="37"/>
  <c r="N44" i="37"/>
  <c r="O44" i="37"/>
  <c r="P44" i="37"/>
  <c r="Q44" i="37"/>
  <c r="H45" i="37"/>
  <c r="I45" i="37"/>
  <c r="J45" i="37"/>
  <c r="K45" i="37"/>
  <c r="L45" i="37"/>
  <c r="M45" i="37"/>
  <c r="N45" i="37"/>
  <c r="O45" i="37"/>
  <c r="P45" i="37"/>
  <c r="Q45" i="37"/>
  <c r="H46" i="37"/>
  <c r="I46" i="37"/>
  <c r="J46" i="37"/>
  <c r="K46" i="37"/>
  <c r="L46" i="37"/>
  <c r="M46" i="37"/>
  <c r="N46" i="37"/>
  <c r="O46" i="37"/>
  <c r="P46" i="37"/>
  <c r="Q46" i="37"/>
  <c r="H47" i="37"/>
  <c r="I47" i="37"/>
  <c r="J47" i="37"/>
  <c r="K47" i="37"/>
  <c r="L47" i="37"/>
  <c r="M47" i="37"/>
  <c r="N47" i="37"/>
  <c r="O47" i="37"/>
  <c r="P47" i="37"/>
  <c r="Q47" i="37"/>
  <c r="H48" i="37"/>
  <c r="I48" i="37"/>
  <c r="J48" i="37"/>
  <c r="K48" i="37"/>
  <c r="L48" i="37"/>
  <c r="M48" i="37"/>
  <c r="N48" i="37"/>
  <c r="O48" i="37"/>
  <c r="P48" i="37"/>
  <c r="Q48" i="37"/>
  <c r="H49" i="37"/>
  <c r="I49" i="37"/>
  <c r="J49" i="37"/>
  <c r="K49" i="37"/>
  <c r="L49" i="37"/>
  <c r="M49" i="37"/>
  <c r="N49" i="37"/>
  <c r="O49" i="37"/>
  <c r="P49" i="37"/>
  <c r="Q49" i="37"/>
  <c r="H50" i="37"/>
  <c r="I50" i="37"/>
  <c r="J50" i="37"/>
  <c r="K50" i="37"/>
  <c r="L50" i="37"/>
  <c r="M50" i="37"/>
  <c r="N50" i="37"/>
  <c r="O50" i="37"/>
  <c r="P50" i="37"/>
  <c r="Q50" i="37"/>
  <c r="H51" i="37"/>
  <c r="I51" i="37"/>
  <c r="J51" i="37"/>
  <c r="K51" i="37"/>
  <c r="L51" i="37"/>
  <c r="M51" i="37"/>
  <c r="N51" i="37"/>
  <c r="O51" i="37"/>
  <c r="P51" i="37"/>
  <c r="Q51" i="37"/>
  <c r="H52" i="37"/>
  <c r="I52" i="37"/>
  <c r="J52" i="37"/>
  <c r="K52" i="37"/>
  <c r="L52" i="37"/>
  <c r="M52" i="37"/>
  <c r="N52" i="37"/>
  <c r="O52" i="37"/>
  <c r="P52" i="37"/>
  <c r="Q52" i="37"/>
  <c r="H53" i="37"/>
  <c r="I53" i="37"/>
  <c r="J53" i="37"/>
  <c r="K53" i="37"/>
  <c r="L53" i="37"/>
  <c r="M53" i="37"/>
  <c r="N53" i="37"/>
  <c r="O53" i="37"/>
  <c r="P53" i="37"/>
  <c r="Q53" i="37"/>
  <c r="H54" i="37"/>
  <c r="I54" i="37"/>
  <c r="J54" i="37"/>
  <c r="K54" i="37"/>
  <c r="L54" i="37"/>
  <c r="M54" i="37"/>
  <c r="N54" i="37"/>
  <c r="O54" i="37"/>
  <c r="P54" i="37"/>
  <c r="Q54" i="37"/>
  <c r="H55" i="37"/>
  <c r="I55" i="37"/>
  <c r="J55" i="37"/>
  <c r="K55" i="37"/>
  <c r="L55" i="37"/>
  <c r="M55" i="37"/>
  <c r="N55" i="37"/>
  <c r="O55" i="37"/>
  <c r="P55" i="37"/>
  <c r="Q55" i="37"/>
  <c r="H56" i="37"/>
  <c r="I56" i="37"/>
  <c r="J56" i="37"/>
  <c r="K56" i="37"/>
  <c r="L56" i="37"/>
  <c r="M56" i="37"/>
  <c r="N56" i="37"/>
  <c r="O56" i="37"/>
  <c r="P56" i="37"/>
  <c r="Q56" i="37"/>
  <c r="H57" i="37"/>
  <c r="I57" i="37"/>
  <c r="J57" i="37"/>
  <c r="K57" i="37"/>
  <c r="L57" i="37"/>
  <c r="M57" i="37"/>
  <c r="N57" i="37"/>
  <c r="O57" i="37"/>
  <c r="P57" i="37"/>
  <c r="Q57" i="37"/>
  <c r="H59" i="37"/>
  <c r="I59" i="37"/>
  <c r="J59" i="37"/>
  <c r="K59" i="37"/>
  <c r="L59" i="37"/>
  <c r="M59" i="37"/>
  <c r="N59" i="37"/>
  <c r="O59" i="37"/>
  <c r="P59" i="37"/>
  <c r="Q59" i="37"/>
  <c r="G8" i="37"/>
  <c r="G9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87" i="36"/>
  <c r="G30" i="37" s="1"/>
  <c r="G31" i="37"/>
  <c r="G32" i="37"/>
  <c r="G33" i="37"/>
  <c r="G34" i="37"/>
  <c r="G35" i="37"/>
  <c r="G36" i="37"/>
  <c r="G37" i="37"/>
  <c r="G38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9" i="37"/>
  <c r="G64" i="36"/>
  <c r="N363" i="43" l="1"/>
  <c r="N366" i="40" s="1"/>
  <c r="S636" i="40"/>
  <c r="R636" i="40"/>
  <c r="R988" i="40" s="1"/>
  <c r="R1338" i="40" s="1"/>
  <c r="U211" i="37"/>
  <c r="U215" i="37"/>
  <c r="U214" i="37"/>
  <c r="U206" i="37"/>
  <c r="U202" i="37"/>
  <c r="U198" i="37"/>
  <c r="U213" i="37"/>
  <c r="U205" i="37"/>
  <c r="U212" i="37"/>
  <c r="U208" i="37"/>
  <c r="U204" i="37"/>
  <c r="U200" i="37"/>
  <c r="U196" i="37"/>
  <c r="U207" i="37"/>
  <c r="U203" i="37"/>
  <c r="U210" i="37"/>
  <c r="U209" i="37"/>
  <c r="U197" i="37"/>
  <c r="U201" i="37"/>
  <c r="W211" i="37"/>
  <c r="W215" i="37"/>
  <c r="W207" i="37"/>
  <c r="W203" i="37"/>
  <c r="W210" i="37"/>
  <c r="W214" i="37"/>
  <c r="W206" i="37"/>
  <c r="W194" i="37"/>
  <c r="W202" i="37"/>
  <c r="W198" i="37"/>
  <c r="W209" i="37"/>
  <c r="W213" i="37"/>
  <c r="W205" i="37"/>
  <c r="W197" i="37"/>
  <c r="W201" i="37"/>
  <c r="W212" i="37"/>
  <c r="W208" i="37"/>
  <c r="W204" i="37"/>
  <c r="W200" i="37"/>
  <c r="W196" i="37"/>
  <c r="S10" i="37"/>
  <c r="P244" i="37"/>
  <c r="K242" i="37"/>
  <c r="P241" i="37"/>
  <c r="J239" i="37"/>
  <c r="S237" i="37"/>
  <c r="O232" i="37"/>
  <c r="J230" i="37"/>
  <c r="O229" i="37"/>
  <c r="S228" i="37"/>
  <c r="J227" i="37"/>
  <c r="S224" i="37"/>
  <c r="J223" i="37"/>
  <c r="J220" i="37"/>
  <c r="O219" i="37"/>
  <c r="S218" i="37"/>
  <c r="S57" i="37"/>
  <c r="R37" i="37"/>
  <c r="R33" i="37"/>
  <c r="S17" i="37"/>
  <c r="R10" i="37"/>
  <c r="I239" i="37"/>
  <c r="R237" i="37"/>
  <c r="I236" i="37"/>
  <c r="N235" i="37"/>
  <c r="S234" i="37"/>
  <c r="N229" i="37"/>
  <c r="N225" i="37"/>
  <c r="S221" i="37"/>
  <c r="R57" i="37"/>
  <c r="R40" i="37"/>
  <c r="S31" i="37"/>
  <c r="S19" i="37"/>
  <c r="H241" i="37"/>
  <c r="L240" i="37"/>
  <c r="P236" i="37"/>
  <c r="G232" i="37"/>
  <c r="K231" i="37"/>
  <c r="G229" i="37"/>
  <c r="K228" i="37"/>
  <c r="P227" i="37"/>
  <c r="G225" i="37"/>
  <c r="K224" i="37"/>
  <c r="P223" i="37"/>
  <c r="G222" i="37"/>
  <c r="L221" i="37"/>
  <c r="P220" i="37"/>
  <c r="G219" i="37"/>
  <c r="K218" i="37"/>
  <c r="O217" i="37"/>
  <c r="S55" i="37"/>
  <c r="S47" i="37"/>
  <c r="R31" i="37"/>
  <c r="R15" i="37"/>
  <c r="R8" i="37"/>
  <c r="G244" i="37"/>
  <c r="P242" i="37"/>
  <c r="K240" i="37"/>
  <c r="S238" i="37"/>
  <c r="J237" i="37"/>
  <c r="K234" i="37"/>
  <c r="J218" i="37"/>
  <c r="N217" i="37"/>
  <c r="R51" i="37"/>
  <c r="S43" i="37"/>
  <c r="O242" i="37"/>
  <c r="J240" i="37"/>
  <c r="N239" i="37"/>
  <c r="I237" i="37"/>
  <c r="N236" i="37"/>
  <c r="S235" i="37"/>
  <c r="S232" i="37"/>
  <c r="I231" i="37"/>
  <c r="N230" i="37"/>
  <c r="N227" i="37"/>
  <c r="I224" i="37"/>
  <c r="N223" i="37"/>
  <c r="S222" i="37"/>
  <c r="J221" i="37"/>
  <c r="N220" i="37"/>
  <c r="S219" i="37"/>
  <c r="I218" i="37"/>
  <c r="M217" i="37"/>
  <c r="R43" i="37"/>
  <c r="T30" i="37"/>
  <c r="S7" i="37"/>
  <c r="S244" i="37"/>
  <c r="N242" i="37"/>
  <c r="M236" i="37"/>
  <c r="I234" i="37"/>
  <c r="R232" i="37"/>
  <c r="H231" i="37"/>
  <c r="M230" i="37"/>
  <c r="R229" i="37"/>
  <c r="H228" i="37"/>
  <c r="M227" i="37"/>
  <c r="R225" i="37"/>
  <c r="R222" i="37"/>
  <c r="S59" i="37"/>
  <c r="S54" i="37"/>
  <c r="R38" i="37"/>
  <c r="R34" i="37"/>
  <c r="S30" i="37"/>
  <c r="S18" i="37"/>
  <c r="S14" i="37"/>
  <c r="R244" i="37"/>
  <c r="I243" i="37"/>
  <c r="M242" i="37"/>
  <c r="R241" i="37"/>
  <c r="H240" i="37"/>
  <c r="L239" i="37"/>
  <c r="P238" i="37"/>
  <c r="G237" i="37"/>
  <c r="L236" i="37"/>
  <c r="Q235" i="37"/>
  <c r="H234" i="37"/>
  <c r="M233" i="37"/>
  <c r="Q232" i="37"/>
  <c r="G231" i="37"/>
  <c r="L230" i="37"/>
  <c r="Q229" i="37"/>
  <c r="G228" i="37"/>
  <c r="L227" i="37"/>
  <c r="G224" i="37"/>
  <c r="L223" i="37"/>
  <c r="Q222" i="37"/>
  <c r="H221" i="37"/>
  <c r="L220" i="37"/>
  <c r="Q219" i="37"/>
  <c r="G218" i="37"/>
  <c r="K217" i="37"/>
  <c r="R50" i="37"/>
  <c r="R46" i="37"/>
  <c r="S37" i="37"/>
  <c r="S21" i="37"/>
  <c r="G243" i="37"/>
  <c r="J236" i="37"/>
  <c r="S231" i="37"/>
  <c r="O222" i="37"/>
  <c r="S53" i="37"/>
  <c r="R21" i="37"/>
  <c r="O241" i="37"/>
  <c r="N232" i="37"/>
  <c r="I230" i="37"/>
  <c r="I227" i="37"/>
  <c r="I223" i="37"/>
  <c r="R44" i="37"/>
  <c r="R35" i="37"/>
  <c r="S15" i="37"/>
  <c r="S8" i="37"/>
  <c r="H244" i="37"/>
  <c r="M243" i="37"/>
  <c r="Q242" i="37"/>
  <c r="P239" i="37"/>
  <c r="K237" i="37"/>
  <c r="G235" i="37"/>
  <c r="L234" i="37"/>
  <c r="Q233" i="37"/>
  <c r="P230" i="37"/>
  <c r="S51" i="37"/>
  <c r="S26" i="37"/>
  <c r="R19" i="37"/>
  <c r="L243" i="37"/>
  <c r="G241" i="37"/>
  <c r="O239" i="37"/>
  <c r="O236" i="37"/>
  <c r="P233" i="37"/>
  <c r="J231" i="37"/>
  <c r="O230" i="37"/>
  <c r="J228" i="37"/>
  <c r="O227" i="37"/>
  <c r="J224" i="37"/>
  <c r="O223" i="37"/>
  <c r="K221" i="37"/>
  <c r="O220" i="37"/>
  <c r="R55" i="37"/>
  <c r="R47" i="37"/>
  <c r="R26" i="37"/>
  <c r="S22" i="37"/>
  <c r="S11" i="37"/>
  <c r="K243" i="37"/>
  <c r="R238" i="37"/>
  <c r="J234" i="37"/>
  <c r="O233" i="37"/>
  <c r="S229" i="37"/>
  <c r="I228" i="37"/>
  <c r="S225" i="37"/>
  <c r="S38" i="37"/>
  <c r="S34" i="37"/>
  <c r="R22" i="37"/>
  <c r="R11" i="37"/>
  <c r="J243" i="37"/>
  <c r="S241" i="37"/>
  <c r="I240" i="37"/>
  <c r="M239" i="37"/>
  <c r="Q238" i="37"/>
  <c r="H237" i="37"/>
  <c r="R235" i="37"/>
  <c r="N233" i="37"/>
  <c r="H224" i="37"/>
  <c r="M223" i="37"/>
  <c r="I221" i="37"/>
  <c r="M220" i="37"/>
  <c r="R219" i="37"/>
  <c r="H218" i="37"/>
  <c r="L217" i="37"/>
  <c r="R59" i="37"/>
  <c r="R54" i="37"/>
  <c r="S50" i="37"/>
  <c r="S46" i="37"/>
  <c r="R30" i="37"/>
  <c r="S25" i="37"/>
  <c r="R18" i="37"/>
  <c r="R14" i="37"/>
  <c r="Q244" i="37"/>
  <c r="H243" i="37"/>
  <c r="L242" i="37"/>
  <c r="Q241" i="37"/>
  <c r="G240" i="37"/>
  <c r="K239" i="37"/>
  <c r="O238" i="37"/>
  <c r="K236" i="37"/>
  <c r="P235" i="37"/>
  <c r="G234" i="37"/>
  <c r="L233" i="37"/>
  <c r="P232" i="37"/>
  <c r="K230" i="37"/>
  <c r="P229" i="37"/>
  <c r="K227" i="37"/>
  <c r="P225" i="37"/>
  <c r="P222" i="37"/>
  <c r="G221" i="37"/>
  <c r="K220" i="37"/>
  <c r="P219" i="37"/>
  <c r="J217" i="37"/>
  <c r="S42" i="37"/>
  <c r="S33" i="37"/>
  <c r="R25" i="37"/>
  <c r="O235" i="37"/>
  <c r="I217" i="37"/>
  <c r="J233" i="37"/>
  <c r="R228" i="37"/>
  <c r="N219" i="37"/>
  <c r="H217" i="37"/>
  <c r="R53" i="37"/>
  <c r="R17" i="37"/>
  <c r="N244" i="37"/>
  <c r="S243" i="37"/>
  <c r="I242" i="37"/>
  <c r="R240" i="37"/>
  <c r="M235" i="37"/>
  <c r="I233" i="37"/>
  <c r="Q231" i="37"/>
  <c r="Q224" i="37"/>
  <c r="H223" i="37"/>
  <c r="M222" i="37"/>
  <c r="R221" i="37"/>
  <c r="M219" i="37"/>
  <c r="Q218" i="37"/>
  <c r="S45" i="37"/>
  <c r="R28" i="37"/>
  <c r="S24" i="37"/>
  <c r="H242" i="37"/>
  <c r="M241" i="37"/>
  <c r="Q240" i="37"/>
  <c r="L235" i="37"/>
  <c r="H233" i="37"/>
  <c r="P231" i="37"/>
  <c r="G230" i="37"/>
  <c r="L229" i="37"/>
  <c r="P228" i="37"/>
  <c r="G227" i="37"/>
  <c r="P224" i="37"/>
  <c r="G223" i="37"/>
  <c r="L222" i="37"/>
  <c r="Q221" i="37"/>
  <c r="G220" i="37"/>
  <c r="P218" i="37"/>
  <c r="R49" i="37"/>
  <c r="S41" i="37"/>
  <c r="S32" i="37"/>
  <c r="R24" i="37"/>
  <c r="S16" i="37"/>
  <c r="L244" i="37"/>
  <c r="Q243" i="37"/>
  <c r="G242" i="37"/>
  <c r="P240" i="37"/>
  <c r="J238" i="37"/>
  <c r="O237" i="37"/>
  <c r="P234" i="37"/>
  <c r="K232" i="37"/>
  <c r="O231" i="37"/>
  <c r="K229" i="37"/>
  <c r="O228" i="37"/>
  <c r="K225" i="37"/>
  <c r="K222" i="37"/>
  <c r="P221" i="37"/>
  <c r="O218" i="37"/>
  <c r="R32" i="37"/>
  <c r="R16" i="37"/>
  <c r="R9" i="37"/>
  <c r="K241" i="37"/>
  <c r="S239" i="37"/>
  <c r="I238" i="37"/>
  <c r="N237" i="37"/>
  <c r="S236" i="37"/>
  <c r="J235" i="37"/>
  <c r="S223" i="37"/>
  <c r="O221" i="37"/>
  <c r="S220" i="37"/>
  <c r="J219" i="37"/>
  <c r="N218" i="37"/>
  <c r="R217" i="37"/>
  <c r="R56" i="37"/>
  <c r="R52" i="37"/>
  <c r="S48" i="37"/>
  <c r="R27" i="37"/>
  <c r="S23" i="37"/>
  <c r="S12" i="37"/>
  <c r="J244" i="37"/>
  <c r="O243" i="37"/>
  <c r="S242" i="37"/>
  <c r="J241" i="37"/>
  <c r="N240" i="37"/>
  <c r="R239" i="37"/>
  <c r="H238" i="37"/>
  <c r="M237" i="37"/>
  <c r="R236" i="37"/>
  <c r="I235" i="37"/>
  <c r="N234" i="37"/>
  <c r="S233" i="37"/>
  <c r="I232" i="37"/>
  <c r="M231" i="37"/>
  <c r="R230" i="37"/>
  <c r="I229" i="37"/>
  <c r="M228" i="37"/>
  <c r="R227" i="37"/>
  <c r="I225" i="37"/>
  <c r="M224" i="37"/>
  <c r="R223" i="37"/>
  <c r="I222" i="37"/>
  <c r="N221" i="37"/>
  <c r="R220" i="37"/>
  <c r="I219" i="37"/>
  <c r="M218" i="37"/>
  <c r="Q217" i="37"/>
  <c r="N238" i="37"/>
  <c r="K233" i="37"/>
  <c r="O225" i="37"/>
  <c r="R42" i="37"/>
  <c r="O244" i="37"/>
  <c r="J242" i="37"/>
  <c r="S240" i="37"/>
  <c r="M238" i="37"/>
  <c r="R231" i="37"/>
  <c r="R224" i="37"/>
  <c r="N222" i="37"/>
  <c r="I220" i="37"/>
  <c r="R218" i="37"/>
  <c r="S28" i="37"/>
  <c r="S13" i="37"/>
  <c r="N241" i="37"/>
  <c r="H239" i="37"/>
  <c r="L238" i="37"/>
  <c r="Q237" i="37"/>
  <c r="H236" i="37"/>
  <c r="R234" i="37"/>
  <c r="M232" i="37"/>
  <c r="H230" i="37"/>
  <c r="M229" i="37"/>
  <c r="Q228" i="37"/>
  <c r="H227" i="37"/>
  <c r="M225" i="37"/>
  <c r="H220" i="37"/>
  <c r="S49" i="37"/>
  <c r="R13" i="37"/>
  <c r="M244" i="37"/>
  <c r="R243" i="37"/>
  <c r="G239" i="37"/>
  <c r="K238" i="37"/>
  <c r="P237" i="37"/>
  <c r="G236" i="37"/>
  <c r="Q234" i="37"/>
  <c r="L232" i="37"/>
  <c r="L225" i="37"/>
  <c r="L219" i="37"/>
  <c r="R45" i="37"/>
  <c r="S36" i="37"/>
  <c r="S20" i="37"/>
  <c r="S9" i="37"/>
  <c r="L241" i="37"/>
  <c r="K235" i="37"/>
  <c r="G233" i="37"/>
  <c r="O224" i="37"/>
  <c r="K219" i="37"/>
  <c r="S217" i="37"/>
  <c r="S56" i="37"/>
  <c r="S52" i="37"/>
  <c r="R41" i="37"/>
  <c r="R36" i="37"/>
  <c r="S27" i="37"/>
  <c r="R20" i="37"/>
  <c r="K244" i="37"/>
  <c r="P243" i="37"/>
  <c r="O240" i="37"/>
  <c r="O234" i="37"/>
  <c r="J232" i="37"/>
  <c r="N231" i="37"/>
  <c r="S230" i="37"/>
  <c r="J229" i="37"/>
  <c r="N228" i="37"/>
  <c r="S227" i="37"/>
  <c r="J225" i="37"/>
  <c r="N224" i="37"/>
  <c r="J222" i="37"/>
  <c r="R48" i="37"/>
  <c r="S44" i="37"/>
  <c r="S40" i="37"/>
  <c r="S35" i="37"/>
  <c r="R23" i="37"/>
  <c r="R12" i="37"/>
  <c r="I244" i="37"/>
  <c r="N243" i="37"/>
  <c r="R242" i="37"/>
  <c r="I241" i="37"/>
  <c r="M240" i="37"/>
  <c r="Q239" i="37"/>
  <c r="G238" i="37"/>
  <c r="L237" i="37"/>
  <c r="Q236" i="37"/>
  <c r="H235" i="37"/>
  <c r="M234" i="37"/>
  <c r="R233" i="37"/>
  <c r="H232" i="37"/>
  <c r="L231" i="37"/>
  <c r="Q230" i="37"/>
  <c r="H229" i="37"/>
  <c r="L228" i="37"/>
  <c r="Q227" i="37"/>
  <c r="H225" i="37"/>
  <c r="L224" i="37"/>
  <c r="Q223" i="37"/>
  <c r="H222" i="37"/>
  <c r="M221" i="37"/>
  <c r="Q220" i="37"/>
  <c r="H219" i="37"/>
  <c r="L218" i="37"/>
  <c r="P217" i="37"/>
  <c r="O363" i="43"/>
  <c r="O366" i="40" s="1"/>
  <c r="G234" i="36"/>
  <c r="K61" i="37"/>
  <c r="K113" i="37" s="1"/>
  <c r="Z61" i="37"/>
  <c r="I61" i="37"/>
  <c r="I101" i="37" s="1"/>
  <c r="J61" i="37"/>
  <c r="J104" i="37" s="1"/>
  <c r="Y61" i="37"/>
  <c r="Q61" i="37"/>
  <c r="Q126" i="37" s="1"/>
  <c r="L61" i="37"/>
  <c r="L124" i="37" s="1"/>
  <c r="X61" i="37"/>
  <c r="H61" i="37"/>
  <c r="H119" i="37" s="1"/>
  <c r="V61" i="37"/>
  <c r="P61" i="37"/>
  <c r="P123" i="37" s="1"/>
  <c r="N61" i="37"/>
  <c r="N122" i="37" s="1"/>
  <c r="O61" i="37"/>
  <c r="O112" i="37" s="1"/>
  <c r="M61" i="37"/>
  <c r="M128" i="37" s="1"/>
  <c r="T636" i="40" l="1"/>
  <c r="S988" i="40"/>
  <c r="S61" i="37"/>
  <c r="S109" i="37" s="1"/>
  <c r="R61" i="37"/>
  <c r="R126" i="37" s="1"/>
  <c r="T61" i="37"/>
  <c r="T115" i="37" s="1"/>
  <c r="K107" i="37"/>
  <c r="I128" i="37"/>
  <c r="Q128" i="37"/>
  <c r="L112" i="37"/>
  <c r="Q107" i="37"/>
  <c r="Q100" i="37"/>
  <c r="Q119" i="37"/>
  <c r="Q118" i="37"/>
  <c r="N110" i="37"/>
  <c r="P105" i="37"/>
  <c r="I126" i="37"/>
  <c r="P103" i="37"/>
  <c r="Q105" i="37"/>
  <c r="N119" i="37"/>
  <c r="M112" i="37"/>
  <c r="N128" i="37"/>
  <c r="N113" i="37"/>
  <c r="I120" i="37"/>
  <c r="L120" i="37"/>
  <c r="P104" i="37"/>
  <c r="I123" i="37"/>
  <c r="P113" i="37"/>
  <c r="M100" i="37"/>
  <c r="J114" i="37"/>
  <c r="M105" i="37"/>
  <c r="I113" i="37"/>
  <c r="K123" i="37"/>
  <c r="J100" i="37"/>
  <c r="J118" i="37"/>
  <c r="M106" i="37"/>
  <c r="I116" i="37"/>
  <c r="N117" i="37"/>
  <c r="M120" i="37"/>
  <c r="M109" i="37"/>
  <c r="K125" i="37"/>
  <c r="L126" i="37"/>
  <c r="K115" i="37"/>
  <c r="Q101" i="37"/>
  <c r="I121" i="37"/>
  <c r="I102" i="37"/>
  <c r="M124" i="37"/>
  <c r="P124" i="37"/>
  <c r="M122" i="37"/>
  <c r="N125" i="37"/>
  <c r="J103" i="37"/>
  <c r="N118" i="37"/>
  <c r="J109" i="37"/>
  <c r="J107" i="37"/>
  <c r="M117" i="37"/>
  <c r="I119" i="37"/>
  <c r="I118" i="37"/>
  <c r="M101" i="37"/>
  <c r="J113" i="37"/>
  <c r="J115" i="37"/>
  <c r="M103" i="37"/>
  <c r="I105" i="37"/>
  <c r="J110" i="37"/>
  <c r="M102" i="37"/>
  <c r="I100" i="37"/>
  <c r="J111" i="37"/>
  <c r="J120" i="37"/>
  <c r="I104" i="37"/>
  <c r="I103" i="37"/>
  <c r="J126" i="37"/>
  <c r="M119" i="37"/>
  <c r="P121" i="37"/>
  <c r="Q111" i="37"/>
  <c r="J101" i="37"/>
  <c r="J102" i="37"/>
  <c r="L107" i="37"/>
  <c r="M123" i="37"/>
  <c r="Q115" i="37"/>
  <c r="J123" i="37"/>
  <c r="H106" i="37"/>
  <c r="M121" i="37"/>
  <c r="L116" i="37"/>
  <c r="I125" i="37"/>
  <c r="L115" i="37"/>
  <c r="M110" i="37"/>
  <c r="L110" i="37"/>
  <c r="I109" i="37"/>
  <c r="J117" i="37"/>
  <c r="H116" i="37"/>
  <c r="H105" i="37"/>
  <c r="H128" i="37"/>
  <c r="L101" i="37"/>
  <c r="Q121" i="37"/>
  <c r="L123" i="37"/>
  <c r="L114" i="37"/>
  <c r="H125" i="37"/>
  <c r="L104" i="37"/>
  <c r="Q113" i="37"/>
  <c r="H114" i="37"/>
  <c r="Q120" i="37"/>
  <c r="H117" i="37"/>
  <c r="Q102" i="37"/>
  <c r="M113" i="37"/>
  <c r="M114" i="37"/>
  <c r="H124" i="37"/>
  <c r="I114" i="37"/>
  <c r="I115" i="37"/>
  <c r="J119" i="37"/>
  <c r="L106" i="37"/>
  <c r="I112" i="37"/>
  <c r="I106" i="37"/>
  <c r="I107" i="37"/>
  <c r="H103" i="37"/>
  <c r="H109" i="37"/>
  <c r="J124" i="37"/>
  <c r="M107" i="37"/>
  <c r="M116" i="37"/>
  <c r="M104" i="37"/>
  <c r="K117" i="37"/>
  <c r="I122" i="37"/>
  <c r="J106" i="37"/>
  <c r="Q122" i="37"/>
  <c r="Q106" i="37"/>
  <c r="I117" i="37"/>
  <c r="I110" i="37"/>
  <c r="L125" i="37"/>
  <c r="L122" i="37"/>
  <c r="M115" i="37"/>
  <c r="J105" i="37"/>
  <c r="L117" i="37"/>
  <c r="M118" i="37"/>
  <c r="J128" i="37"/>
  <c r="Q109" i="37"/>
  <c r="N124" i="37"/>
  <c r="K104" i="37"/>
  <c r="P120" i="37"/>
  <c r="Y121" i="37"/>
  <c r="Y122" i="37"/>
  <c r="Y114" i="37"/>
  <c r="Y115" i="37"/>
  <c r="Y105" i="37"/>
  <c r="Y107" i="37"/>
  <c r="Y101" i="37"/>
  <c r="Y117" i="37"/>
  <c r="Y119" i="37"/>
  <c r="Y126" i="37"/>
  <c r="Y100" i="37"/>
  <c r="Y125" i="37"/>
  <c r="Y118" i="37"/>
  <c r="Y108" i="37"/>
  <c r="Y104" i="37"/>
  <c r="Y113" i="37"/>
  <c r="Y116" i="37"/>
  <c r="Y106" i="37"/>
  <c r="Y109" i="37"/>
  <c r="Y103" i="37"/>
  <c r="Y102" i="37"/>
  <c r="Y110" i="37"/>
  <c r="Y127" i="37"/>
  <c r="Y123" i="37"/>
  <c r="Y120" i="37"/>
  <c r="Y112" i="37"/>
  <c r="Y124" i="37"/>
  <c r="Y111" i="37"/>
  <c r="Y128" i="37"/>
  <c r="P128" i="37"/>
  <c r="H94" i="37"/>
  <c r="H127" i="37"/>
  <c r="H108" i="37"/>
  <c r="N121" i="37"/>
  <c r="N101" i="37"/>
  <c r="L121" i="37"/>
  <c r="L118" i="37"/>
  <c r="O124" i="37"/>
  <c r="Q112" i="37"/>
  <c r="H122" i="37"/>
  <c r="I111" i="37"/>
  <c r="O121" i="37"/>
  <c r="N114" i="37"/>
  <c r="P101" i="37"/>
  <c r="O114" i="37"/>
  <c r="M126" i="37"/>
  <c r="M111" i="37"/>
  <c r="J112" i="37"/>
  <c r="L113" i="37"/>
  <c r="J122" i="37"/>
  <c r="K119" i="37"/>
  <c r="I124" i="37"/>
  <c r="J125" i="37"/>
  <c r="L105" i="37"/>
  <c r="Q116" i="37"/>
  <c r="M125" i="37"/>
  <c r="Q104" i="37"/>
  <c r="K126" i="37"/>
  <c r="Q117" i="37"/>
  <c r="J121" i="37"/>
  <c r="O106" i="37"/>
  <c r="J116" i="37"/>
  <c r="P106" i="37"/>
  <c r="K116" i="37"/>
  <c r="P115" i="37"/>
  <c r="O103" i="37"/>
  <c r="O108" i="37"/>
  <c r="O127" i="37"/>
  <c r="Z91" i="37"/>
  <c r="Z114" i="37"/>
  <c r="Z115" i="37"/>
  <c r="Z122" i="37"/>
  <c r="Z101" i="37"/>
  <c r="Z105" i="37"/>
  <c r="Z117" i="37"/>
  <c r="Z121" i="37"/>
  <c r="Z107" i="37"/>
  <c r="Z104" i="37"/>
  <c r="Z100" i="37"/>
  <c r="Z125" i="37"/>
  <c r="Z119" i="37"/>
  <c r="Z108" i="37"/>
  <c r="Z103" i="37"/>
  <c r="Z128" i="37"/>
  <c r="Z102" i="37"/>
  <c r="Z126" i="37"/>
  <c r="Z123" i="37"/>
  <c r="Z124" i="37"/>
  <c r="Z112" i="37"/>
  <c r="Z116" i="37"/>
  <c r="Z118" i="37"/>
  <c r="Z127" i="37"/>
  <c r="Z109" i="37"/>
  <c r="Z120" i="37"/>
  <c r="Z111" i="37"/>
  <c r="Z113" i="37"/>
  <c r="Z106" i="37"/>
  <c r="Z110" i="37"/>
  <c r="K127" i="37"/>
  <c r="K108" i="37"/>
  <c r="N97" i="37"/>
  <c r="N108" i="37"/>
  <c r="N127" i="37"/>
  <c r="O116" i="37"/>
  <c r="O117" i="37"/>
  <c r="O118" i="37"/>
  <c r="K101" i="37"/>
  <c r="N105" i="37"/>
  <c r="N111" i="37"/>
  <c r="O109" i="37"/>
  <c r="K118" i="37"/>
  <c r="K102" i="37"/>
  <c r="O119" i="37"/>
  <c r="N107" i="37"/>
  <c r="O128" i="37"/>
  <c r="P108" i="37"/>
  <c r="P127" i="37"/>
  <c r="V78" i="37"/>
  <c r="V105" i="37"/>
  <c r="V104" i="37"/>
  <c r="V125" i="37"/>
  <c r="V126" i="37"/>
  <c r="V115" i="37"/>
  <c r="V119" i="37"/>
  <c r="V111" i="37"/>
  <c r="V118" i="37"/>
  <c r="V102" i="37"/>
  <c r="V112" i="37"/>
  <c r="V116" i="37"/>
  <c r="V114" i="37"/>
  <c r="V117" i="37"/>
  <c r="V108" i="37"/>
  <c r="V120" i="37"/>
  <c r="V128" i="37"/>
  <c r="V110" i="37"/>
  <c r="V122" i="37"/>
  <c r="V103" i="37"/>
  <c r="V121" i="37"/>
  <c r="V107" i="37"/>
  <c r="V113" i="37"/>
  <c r="V100" i="37"/>
  <c r="V106" i="37"/>
  <c r="V101" i="37"/>
  <c r="V123" i="37"/>
  <c r="V109" i="37"/>
  <c r="V127" i="37"/>
  <c r="V124" i="37"/>
  <c r="P116" i="37"/>
  <c r="O101" i="37"/>
  <c r="P125" i="37"/>
  <c r="N126" i="37"/>
  <c r="N104" i="37"/>
  <c r="O125" i="37"/>
  <c r="N116" i="37"/>
  <c r="P100" i="37"/>
  <c r="O111" i="37"/>
  <c r="P122" i="37"/>
  <c r="P111" i="37"/>
  <c r="K120" i="37"/>
  <c r="P119" i="37"/>
  <c r="O107" i="37"/>
  <c r="X105" i="37"/>
  <c r="X104" i="37"/>
  <c r="X125" i="37"/>
  <c r="X126" i="37"/>
  <c r="X119" i="37"/>
  <c r="X111" i="37"/>
  <c r="X118" i="37"/>
  <c r="X102" i="37"/>
  <c r="X108" i="37"/>
  <c r="X112" i="37"/>
  <c r="X117" i="37"/>
  <c r="X113" i="37"/>
  <c r="X121" i="37"/>
  <c r="X109" i="37"/>
  <c r="X100" i="37"/>
  <c r="X128" i="37"/>
  <c r="X103" i="37"/>
  <c r="X110" i="37"/>
  <c r="X127" i="37"/>
  <c r="X124" i="37"/>
  <c r="X123" i="37"/>
  <c r="X101" i="37"/>
  <c r="X114" i="37"/>
  <c r="X116" i="37"/>
  <c r="X122" i="37"/>
  <c r="X120" i="37"/>
  <c r="X107" i="37"/>
  <c r="X115" i="37"/>
  <c r="X106" i="37"/>
  <c r="O100" i="37"/>
  <c r="K106" i="37"/>
  <c r="P110" i="37"/>
  <c r="P118" i="37"/>
  <c r="K128" i="37"/>
  <c r="O126" i="37"/>
  <c r="K105" i="37"/>
  <c r="H118" i="37"/>
  <c r="H111" i="37"/>
  <c r="O105" i="37"/>
  <c r="H100" i="37"/>
  <c r="O102" i="37"/>
  <c r="K112" i="37"/>
  <c r="P102" i="37"/>
  <c r="K100" i="37"/>
  <c r="K109" i="37"/>
  <c r="P107" i="37"/>
  <c r="L82" i="37"/>
  <c r="L127" i="37"/>
  <c r="L108" i="37"/>
  <c r="N100" i="37"/>
  <c r="O120" i="37"/>
  <c r="N109" i="37"/>
  <c r="P117" i="37"/>
  <c r="H107" i="37"/>
  <c r="L111" i="37"/>
  <c r="L119" i="37"/>
  <c r="N102" i="37"/>
  <c r="L128" i="37"/>
  <c r="H115" i="37"/>
  <c r="L102" i="37"/>
  <c r="P114" i="37"/>
  <c r="N120" i="37"/>
  <c r="H102" i="37"/>
  <c r="O113" i="37"/>
  <c r="K122" i="37"/>
  <c r="O110" i="37"/>
  <c r="K103" i="37"/>
  <c r="L103" i="37"/>
  <c r="H113" i="37"/>
  <c r="N123" i="37"/>
  <c r="H121" i="37"/>
  <c r="L100" i="37"/>
  <c r="H110" i="37"/>
  <c r="L109" i="37"/>
  <c r="Q108" i="37"/>
  <c r="Q127" i="37"/>
  <c r="P112" i="37"/>
  <c r="K121" i="37"/>
  <c r="K110" i="37"/>
  <c r="P109" i="37"/>
  <c r="K111" i="37"/>
  <c r="H112" i="37"/>
  <c r="Q125" i="37"/>
  <c r="Q110" i="37"/>
  <c r="H120" i="37"/>
  <c r="N106" i="37"/>
  <c r="H126" i="37"/>
  <c r="O122" i="37"/>
  <c r="Q123" i="37"/>
  <c r="O104" i="37"/>
  <c r="K114" i="37"/>
  <c r="Q124" i="37"/>
  <c r="H123" i="37"/>
  <c r="Q114" i="37"/>
  <c r="H104" i="37"/>
  <c r="N115" i="37"/>
  <c r="P126" i="37"/>
  <c r="O115" i="37"/>
  <c r="K124" i="37"/>
  <c r="N103" i="37"/>
  <c r="O123" i="37"/>
  <c r="H101" i="37"/>
  <c r="N112" i="37"/>
  <c r="J127" i="37"/>
  <c r="J108" i="37"/>
  <c r="Q103" i="37"/>
  <c r="M108" i="37"/>
  <c r="M127" i="37"/>
  <c r="I127" i="37"/>
  <c r="I108" i="37"/>
  <c r="J89" i="37"/>
  <c r="P363" i="43"/>
  <c r="P366" i="40" s="1"/>
  <c r="J85" i="37"/>
  <c r="Q95" i="37"/>
  <c r="J80" i="37"/>
  <c r="J95" i="37"/>
  <c r="Q90" i="37"/>
  <c r="Y88" i="37"/>
  <c r="I78" i="37"/>
  <c r="K96" i="37"/>
  <c r="X76" i="37"/>
  <c r="K87" i="37"/>
  <c r="Q80" i="37"/>
  <c r="Z76" i="37"/>
  <c r="Q83" i="37"/>
  <c r="H87" i="37"/>
  <c r="V85" i="37"/>
  <c r="Z97" i="37"/>
  <c r="K81" i="37"/>
  <c r="V93" i="37"/>
  <c r="H95" i="37"/>
  <c r="V88" i="37"/>
  <c r="I76" i="37"/>
  <c r="V76" i="37"/>
  <c r="N93" i="37"/>
  <c r="M80" i="37"/>
  <c r="J91" i="37"/>
  <c r="I83" i="37"/>
  <c r="M86" i="37"/>
  <c r="M81" i="37"/>
  <c r="H80" i="37"/>
  <c r="O79" i="37"/>
  <c r="I85" i="37"/>
  <c r="K97" i="37"/>
  <c r="J84" i="37"/>
  <c r="J90" i="37"/>
  <c r="Q92" i="37"/>
  <c r="J78" i="37"/>
  <c r="Q97" i="37"/>
  <c r="K79" i="37"/>
  <c r="K86" i="37"/>
  <c r="I96" i="37"/>
  <c r="I79" i="37"/>
  <c r="H76" i="37"/>
  <c r="J76" i="37"/>
  <c r="X83" i="37"/>
  <c r="Q91" i="37"/>
  <c r="O84" i="37"/>
  <c r="K76" i="37"/>
  <c r="O86" i="37"/>
  <c r="O82" i="37"/>
  <c r="Z99" i="37"/>
  <c r="H96" i="37"/>
  <c r="O85" i="37"/>
  <c r="Z78" i="37"/>
  <c r="O89" i="37"/>
  <c r="O90" i="37"/>
  <c r="Z81" i="37"/>
  <c r="Z82" i="37"/>
  <c r="Q93" i="37"/>
  <c r="H84" i="37"/>
  <c r="O80" i="37"/>
  <c r="O96" i="37"/>
  <c r="H79" i="37"/>
  <c r="Q78" i="37"/>
  <c r="N76" i="37"/>
  <c r="O97" i="37"/>
  <c r="H99" i="37"/>
  <c r="H85" i="37"/>
  <c r="Y79" i="37"/>
  <c r="X91" i="37"/>
  <c r="O87" i="37"/>
  <c r="H93" i="37"/>
  <c r="Q85" i="37"/>
  <c r="J96" i="37"/>
  <c r="H88" i="37"/>
  <c r="Z84" i="37"/>
  <c r="O99" i="37"/>
  <c r="X96" i="37"/>
  <c r="V83" i="37"/>
  <c r="M97" i="37"/>
  <c r="V84" i="37"/>
  <c r="X78" i="37"/>
  <c r="V94" i="37"/>
  <c r="X93" i="37"/>
  <c r="X88" i="37"/>
  <c r="Q79" i="37"/>
  <c r="V90" i="37"/>
  <c r="Y85" i="37"/>
  <c r="Z92" i="37"/>
  <c r="N83" i="37"/>
  <c r="Q84" i="37"/>
  <c r="J99" i="37"/>
  <c r="X85" i="37"/>
  <c r="Q81" i="37"/>
  <c r="M96" i="37"/>
  <c r="M83" i="37"/>
  <c r="Q86" i="37"/>
  <c r="X79" i="37"/>
  <c r="O83" i="37"/>
  <c r="Z85" i="37"/>
  <c r="Y81" i="37"/>
  <c r="Z96" i="37"/>
  <c r="Q77" i="37"/>
  <c r="M92" i="37"/>
  <c r="N85" i="37"/>
  <c r="N96" i="37"/>
  <c r="N90" i="37"/>
  <c r="N78" i="37"/>
  <c r="X99" i="37"/>
  <c r="V77" i="37"/>
  <c r="N82" i="37"/>
  <c r="X92" i="37"/>
  <c r="X80" i="37"/>
  <c r="Y91" i="37"/>
  <c r="N86" i="37"/>
  <c r="M82" i="37"/>
  <c r="Y96" i="37"/>
  <c r="Y76" i="37"/>
  <c r="N80" i="37"/>
  <c r="L80" i="37"/>
  <c r="L89" i="37"/>
  <c r="H78" i="37"/>
  <c r="H89" i="37"/>
  <c r="H77" i="37"/>
  <c r="H83" i="37"/>
  <c r="H90" i="37"/>
  <c r="H92" i="37"/>
  <c r="H86" i="37"/>
  <c r="P86" i="37"/>
  <c r="K78" i="37"/>
  <c r="M89" i="37"/>
  <c r="L83" i="37"/>
  <c r="I89" i="37"/>
  <c r="M85" i="37"/>
  <c r="J79" i="37"/>
  <c r="J97" i="37"/>
  <c r="J81" i="37"/>
  <c r="J82" i="37"/>
  <c r="J83" i="37"/>
  <c r="J93" i="37"/>
  <c r="J94" i="37"/>
  <c r="J92" i="37"/>
  <c r="J86" i="37"/>
  <c r="L95" i="37"/>
  <c r="M79" i="37"/>
  <c r="H91" i="37"/>
  <c r="P92" i="37"/>
  <c r="Y94" i="37"/>
  <c r="M77" i="37"/>
  <c r="Y92" i="37"/>
  <c r="H81" i="37"/>
  <c r="M90" i="37"/>
  <c r="L86" i="37"/>
  <c r="J77" i="37"/>
  <c r="L92" i="37"/>
  <c r="P89" i="37"/>
  <c r="H82" i="37"/>
  <c r="K77" i="37"/>
  <c r="M95" i="37"/>
  <c r="J87" i="37"/>
  <c r="I93" i="37"/>
  <c r="I97" i="37"/>
  <c r="P90" i="37"/>
  <c r="V86" i="37"/>
  <c r="V96" i="37"/>
  <c r="V82" i="37"/>
  <c r="V97" i="37"/>
  <c r="V87" i="37"/>
  <c r="V80" i="37"/>
  <c r="V81" i="37"/>
  <c r="V89" i="37"/>
  <c r="X90" i="37"/>
  <c r="X89" i="37"/>
  <c r="X97" i="37"/>
  <c r="X81" i="37"/>
  <c r="X87" i="37"/>
  <c r="X95" i="37"/>
  <c r="K90" i="37"/>
  <c r="P84" i="37"/>
  <c r="P85" i="37"/>
  <c r="P80" i="37"/>
  <c r="P99" i="37"/>
  <c r="P91" i="37"/>
  <c r="P88" i="37"/>
  <c r="P77" i="37"/>
  <c r="P81" i="37"/>
  <c r="P79" i="37"/>
  <c r="P95" i="37"/>
  <c r="P87" i="37"/>
  <c r="L87" i="37"/>
  <c r="L99" i="37"/>
  <c r="L97" i="37"/>
  <c r="L79" i="37"/>
  <c r="L84" i="37"/>
  <c r="L85" i="37"/>
  <c r="L77" i="37"/>
  <c r="P93" i="37"/>
  <c r="P78" i="37"/>
  <c r="L94" i="37"/>
  <c r="Y83" i="37"/>
  <c r="Y80" i="37"/>
  <c r="Y86" i="37"/>
  <c r="Y89" i="37"/>
  <c r="Y97" i="37"/>
  <c r="Y87" i="37"/>
  <c r="Y95" i="37"/>
  <c r="I95" i="37"/>
  <c r="I94" i="37"/>
  <c r="I92" i="37"/>
  <c r="I86" i="37"/>
  <c r="I99" i="37"/>
  <c r="I90" i="37"/>
  <c r="I84" i="37"/>
  <c r="Y78" i="37"/>
  <c r="L96" i="37"/>
  <c r="L93" i="37"/>
  <c r="I91" i="37"/>
  <c r="P96" i="37"/>
  <c r="I87" i="37"/>
  <c r="M76" i="37"/>
  <c r="M88" i="37"/>
  <c r="M91" i="37"/>
  <c r="M84" i="37"/>
  <c r="M78" i="37"/>
  <c r="M93" i="37"/>
  <c r="K89" i="37"/>
  <c r="P97" i="37"/>
  <c r="I82" i="37"/>
  <c r="M99" i="37"/>
  <c r="L76" i="37"/>
  <c r="M87" i="37"/>
  <c r="Y90" i="37"/>
  <c r="N94" i="37"/>
  <c r="N91" i="37"/>
  <c r="N81" i="37"/>
  <c r="N99" i="37"/>
  <c r="N88" i="37"/>
  <c r="N84" i="37"/>
  <c r="N79" i="37"/>
  <c r="N87" i="37"/>
  <c r="N77" i="37"/>
  <c r="N95" i="37"/>
  <c r="P94" i="37"/>
  <c r="Y82" i="37"/>
  <c r="N92" i="37"/>
  <c r="L88" i="37"/>
  <c r="L91" i="37"/>
  <c r="K91" i="37"/>
  <c r="I88" i="37"/>
  <c r="Y84" i="37"/>
  <c r="K95" i="37"/>
  <c r="K99" i="37"/>
  <c r="X82" i="37"/>
  <c r="X86" i="37"/>
  <c r="H97" i="37"/>
  <c r="M94" i="37"/>
  <c r="O76" i="37"/>
  <c r="O92" i="37"/>
  <c r="O81" i="37"/>
  <c r="O88" i="37"/>
  <c r="O77" i="37"/>
  <c r="O95" i="37"/>
  <c r="O78" i="37"/>
  <c r="O93" i="37"/>
  <c r="X84" i="37"/>
  <c r="X77" i="37"/>
  <c r="J88" i="37"/>
  <c r="V91" i="37"/>
  <c r="V92" i="37"/>
  <c r="I77" i="37"/>
  <c r="Y99" i="37"/>
  <c r="V99" i="37"/>
  <c r="L81" i="37"/>
  <c r="O91" i="37"/>
  <c r="Z90" i="37"/>
  <c r="Z86" i="37"/>
  <c r="Z94" i="37"/>
  <c r="Z83" i="37"/>
  <c r="Z93" i="37"/>
  <c r="Z80" i="37"/>
  <c r="Z87" i="37"/>
  <c r="Z89" i="37"/>
  <c r="Z79" i="37"/>
  <c r="Z95" i="37"/>
  <c r="X94" i="37"/>
  <c r="K80" i="37"/>
  <c r="K82" i="37"/>
  <c r="K92" i="37"/>
  <c r="K83" i="37"/>
  <c r="K84" i="37"/>
  <c r="K85" i="37"/>
  <c r="K94" i="37"/>
  <c r="K93" i="37"/>
  <c r="I80" i="37"/>
  <c r="L90" i="37"/>
  <c r="V79" i="37"/>
  <c r="V95" i="37"/>
  <c r="N89" i="37"/>
  <c r="P83" i="37"/>
  <c r="L78" i="37"/>
  <c r="Z88" i="37"/>
  <c r="I81" i="37"/>
  <c r="O94" i="37"/>
  <c r="Q82" i="37"/>
  <c r="Q89" i="37"/>
  <c r="Q76" i="37"/>
  <c r="Q96" i="37"/>
  <c r="Q88" i="37"/>
  <c r="Q94" i="37"/>
  <c r="Q87" i="37"/>
  <c r="Q99" i="37"/>
  <c r="Y77" i="37"/>
  <c r="K88" i="37"/>
  <c r="P82" i="37"/>
  <c r="Y93" i="37"/>
  <c r="P76" i="37"/>
  <c r="Z77" i="37"/>
  <c r="T988" i="40" l="1"/>
  <c r="S1338" i="40"/>
  <c r="R122" i="37"/>
  <c r="S104" i="37"/>
  <c r="S85" i="37"/>
  <c r="R93" i="37"/>
  <c r="S81" i="37"/>
  <c r="R87" i="37"/>
  <c r="R78" i="37"/>
  <c r="S112" i="37"/>
  <c r="S77" i="37"/>
  <c r="R96" i="37"/>
  <c r="R97" i="37"/>
  <c r="T104" i="37"/>
  <c r="S84" i="37"/>
  <c r="T111" i="37"/>
  <c r="S117" i="37"/>
  <c r="S105" i="37"/>
  <c r="S119" i="37"/>
  <c r="S95" i="37"/>
  <c r="S124" i="37"/>
  <c r="S94" i="37"/>
  <c r="S126" i="37"/>
  <c r="S89" i="37"/>
  <c r="S107" i="37"/>
  <c r="S99" i="37"/>
  <c r="S122" i="37"/>
  <c r="S128" i="37"/>
  <c r="S106" i="37"/>
  <c r="S97" i="37"/>
  <c r="S87" i="37"/>
  <c r="S116" i="37"/>
  <c r="S86" i="37"/>
  <c r="S127" i="37"/>
  <c r="S93" i="37"/>
  <c r="S111" i="37"/>
  <c r="S110" i="37"/>
  <c r="S118" i="37"/>
  <c r="R120" i="37"/>
  <c r="S113" i="37"/>
  <c r="R104" i="37"/>
  <c r="R83" i="37"/>
  <c r="R113" i="37"/>
  <c r="S96" i="37"/>
  <c r="S114" i="37"/>
  <c r="R121" i="37"/>
  <c r="S78" i="37"/>
  <c r="R91" i="37"/>
  <c r="S91" i="37"/>
  <c r="S82" i="37"/>
  <c r="R81" i="37"/>
  <c r="S120" i="37"/>
  <c r="R110" i="37"/>
  <c r="R94" i="37"/>
  <c r="R95" i="37"/>
  <c r="R101" i="37"/>
  <c r="R82" i="37"/>
  <c r="R85" i="37"/>
  <c r="R116" i="37"/>
  <c r="T84" i="37"/>
  <c r="R84" i="37"/>
  <c r="R89" i="37"/>
  <c r="R106" i="37"/>
  <c r="R112" i="37"/>
  <c r="T120" i="37"/>
  <c r="R103" i="37"/>
  <c r="R123" i="37"/>
  <c r="R119" i="37"/>
  <c r="R108" i="37"/>
  <c r="R77" i="37"/>
  <c r="R76" i="37"/>
  <c r="R118" i="37"/>
  <c r="R117" i="37"/>
  <c r="R86" i="37"/>
  <c r="R92" i="37"/>
  <c r="S101" i="37"/>
  <c r="S115" i="37"/>
  <c r="R128" i="37"/>
  <c r="R109" i="37"/>
  <c r="S79" i="37"/>
  <c r="S83" i="37"/>
  <c r="S100" i="37"/>
  <c r="S125" i="37"/>
  <c r="R100" i="37"/>
  <c r="R105" i="37"/>
  <c r="R79" i="37"/>
  <c r="S108" i="37"/>
  <c r="S123" i="37"/>
  <c r="R107" i="37"/>
  <c r="R124" i="37"/>
  <c r="R114" i="37"/>
  <c r="R125" i="37"/>
  <c r="R99" i="37"/>
  <c r="S90" i="37"/>
  <c r="R88" i="37"/>
  <c r="S76" i="37"/>
  <c r="S121" i="37"/>
  <c r="S102" i="37"/>
  <c r="R115" i="37"/>
  <c r="R111" i="37"/>
  <c r="S80" i="37"/>
  <c r="R80" i="37"/>
  <c r="S92" i="37"/>
  <c r="S88" i="37"/>
  <c r="S103" i="37"/>
  <c r="R127" i="37"/>
  <c r="T114" i="37"/>
  <c r="T87" i="37"/>
  <c r="T80" i="37"/>
  <c r="T95" i="37"/>
  <c r="T125" i="37"/>
  <c r="T86" i="37"/>
  <c r="T93" i="37"/>
  <c r="T91" i="37"/>
  <c r="T102" i="37"/>
  <c r="T127" i="37"/>
  <c r="T103" i="37"/>
  <c r="T112" i="37"/>
  <c r="T90" i="37"/>
  <c r="T92" i="37"/>
  <c r="T99" i="37"/>
  <c r="T97" i="37"/>
  <c r="T119" i="37"/>
  <c r="T128" i="37"/>
  <c r="T126" i="37"/>
  <c r="T82" i="37"/>
  <c r="T78" i="37"/>
  <c r="T108" i="37"/>
  <c r="R90" i="37"/>
  <c r="R102" i="37"/>
  <c r="T118" i="37"/>
  <c r="T116" i="37"/>
  <c r="T100" i="37"/>
  <c r="T88" i="37"/>
  <c r="T94" i="37"/>
  <c r="T113" i="37"/>
  <c r="T107" i="37"/>
  <c r="T109" i="37"/>
  <c r="T105" i="37"/>
  <c r="T101" i="37"/>
  <c r="T79" i="37"/>
  <c r="T96" i="37"/>
  <c r="T106" i="37"/>
  <c r="T89" i="37"/>
  <c r="T83" i="37"/>
  <c r="T117" i="37"/>
  <c r="T122" i="37"/>
  <c r="T81" i="37"/>
  <c r="T76" i="37"/>
  <c r="T121" i="37"/>
  <c r="T123" i="37"/>
  <c r="T77" i="37"/>
  <c r="T110" i="37"/>
  <c r="T85" i="37"/>
  <c r="T124" i="37"/>
  <c r="Q363" i="43"/>
  <c r="Q366" i="40" s="1"/>
  <c r="H130" i="37"/>
  <c r="I130" i="37"/>
  <c r="T1338" i="40" l="1"/>
  <c r="R363" i="43"/>
  <c r="R366" i="40" s="1"/>
  <c r="S363" i="43" l="1"/>
  <c r="S366" i="40" s="1"/>
  <c r="T363" i="43" l="1"/>
  <c r="T366" i="40" s="1"/>
  <c r="I30" i="10" l="1"/>
  <c r="J30" i="10"/>
  <c r="K30" i="10"/>
  <c r="L30" i="10"/>
  <c r="M30" i="10"/>
  <c r="N30" i="10"/>
  <c r="O30" i="10"/>
  <c r="M44" i="44"/>
  <c r="M43" i="44"/>
  <c r="J27" i="44"/>
  <c r="H45" i="44" s="1"/>
  <c r="C45" i="44"/>
  <c r="F45" i="44"/>
  <c r="G45" i="44"/>
  <c r="C46" i="44"/>
  <c r="F46" i="44"/>
  <c r="G46" i="44"/>
  <c r="C47" i="44"/>
  <c r="Q47" i="44" s="1"/>
  <c r="C48" i="44"/>
  <c r="Q48" i="44" s="1"/>
  <c r="C49" i="44"/>
  <c r="Q49" i="44" s="1"/>
  <c r="C27" i="44"/>
  <c r="D45" i="44" s="1"/>
  <c r="P45" i="44"/>
  <c r="P46" i="44" s="1"/>
  <c r="P47" i="44" s="1"/>
  <c r="P48" i="44" s="1"/>
  <c r="P49" i="44" s="1"/>
  <c r="B45" i="44"/>
  <c r="B46" i="44" s="1"/>
  <c r="B47" i="44" s="1"/>
  <c r="B48" i="44" s="1"/>
  <c r="B49" i="44" s="1"/>
  <c r="L7" i="44"/>
  <c r="M7" i="44"/>
  <c r="N7" i="44"/>
  <c r="O7" i="44"/>
  <c r="P7" i="44"/>
  <c r="L2" i="44"/>
  <c r="M2" i="44" s="1"/>
  <c r="N2" i="44" s="1"/>
  <c r="O2" i="44" s="1"/>
  <c r="P2" i="44" s="1"/>
  <c r="I44" i="44"/>
  <c r="H44" i="44"/>
  <c r="G44" i="44"/>
  <c r="F44" i="44"/>
  <c r="D44" i="44"/>
  <c r="C44" i="44"/>
  <c r="J43" i="44"/>
  <c r="I43" i="44"/>
  <c r="H43" i="44"/>
  <c r="G43" i="44"/>
  <c r="F43" i="44"/>
  <c r="D43" i="44"/>
  <c r="C43" i="44"/>
  <c r="J42" i="44"/>
  <c r="H42" i="44"/>
  <c r="G42" i="44"/>
  <c r="F42" i="44"/>
  <c r="D42" i="44"/>
  <c r="C42" i="44"/>
  <c r="H41" i="44"/>
  <c r="G41" i="44"/>
  <c r="F41" i="44"/>
  <c r="D41" i="44"/>
  <c r="C41" i="44"/>
  <c r="H40" i="44"/>
  <c r="G40" i="44"/>
  <c r="F40" i="44"/>
  <c r="D40" i="44"/>
  <c r="C40" i="44"/>
  <c r="D39" i="44"/>
  <c r="R39" i="44" s="1"/>
  <c r="C39" i="44"/>
  <c r="Q39" i="44" s="1"/>
  <c r="D38" i="44"/>
  <c r="R38" i="44" s="1"/>
  <c r="C38" i="44"/>
  <c r="Q38" i="44" s="1"/>
  <c r="T37" i="44"/>
  <c r="T36" i="44"/>
  <c r="O26" i="44"/>
  <c r="J44" i="44" s="1"/>
  <c r="D26" i="44"/>
  <c r="E44" i="44" s="1"/>
  <c r="D25" i="44"/>
  <c r="E43" i="44" s="1"/>
  <c r="S43" i="44" s="1"/>
  <c r="D24" i="44"/>
  <c r="E42" i="44" s="1"/>
  <c r="D23" i="44"/>
  <c r="E41" i="44" s="1"/>
  <c r="D22" i="44"/>
  <c r="E40" i="44" s="1"/>
  <c r="D21" i="44"/>
  <c r="E39" i="44" s="1"/>
  <c r="S39" i="44" s="1"/>
  <c r="D20" i="44"/>
  <c r="E38" i="44" s="1"/>
  <c r="S38" i="44" s="1"/>
  <c r="B19" i="44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K7" i="44"/>
  <c r="K10" i="44" s="1"/>
  <c r="K11" i="44" s="1"/>
  <c r="J7" i="44"/>
  <c r="J10" i="44" s="1"/>
  <c r="J11" i="44" s="1"/>
  <c r="I7" i="44"/>
  <c r="I10" i="44" s="1"/>
  <c r="I11" i="44" s="1"/>
  <c r="H7" i="44"/>
  <c r="H10" i="44" s="1"/>
  <c r="H11" i="44" s="1"/>
  <c r="G7" i="44"/>
  <c r="G10" i="44" s="1"/>
  <c r="G11" i="44" s="1"/>
  <c r="F7" i="44"/>
  <c r="F10" i="44" s="1"/>
  <c r="F11" i="44" s="1"/>
  <c r="E7" i="44"/>
  <c r="E10" i="44" s="1"/>
  <c r="E11" i="44" s="1"/>
  <c r="D7" i="44"/>
  <c r="D9" i="44" s="1"/>
  <c r="C7" i="44"/>
  <c r="C9" i="44" s="1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G24" i="10"/>
  <c r="Q59" i="23"/>
  <c r="R59" i="23"/>
  <c r="S59" i="23"/>
  <c r="T59" i="23"/>
  <c r="P57" i="23"/>
  <c r="Q57" i="23"/>
  <c r="R57" i="23"/>
  <c r="S57" i="23"/>
  <c r="T57" i="23"/>
  <c r="H57" i="23"/>
  <c r="I57" i="23"/>
  <c r="J57" i="23"/>
  <c r="K57" i="23"/>
  <c r="L57" i="23"/>
  <c r="M57" i="23"/>
  <c r="N57" i="23"/>
  <c r="O57" i="23"/>
  <c r="G57" i="23"/>
  <c r="H59" i="23"/>
  <c r="I59" i="23"/>
  <c r="J59" i="23"/>
  <c r="K59" i="23"/>
  <c r="L59" i="23"/>
  <c r="M59" i="23"/>
  <c r="N59" i="23"/>
  <c r="O59" i="23"/>
  <c r="P59" i="23"/>
  <c r="G59" i="23"/>
  <c r="G60" i="23" l="1"/>
  <c r="G246" i="37" s="1"/>
  <c r="P9" i="44"/>
  <c r="L9" i="44"/>
  <c r="N9" i="44"/>
  <c r="M10" i="44"/>
  <c r="M11" i="44" s="1"/>
  <c r="P60" i="23"/>
  <c r="N60" i="23"/>
  <c r="R246" i="37" s="1"/>
  <c r="M60" i="23"/>
  <c r="Q246" i="37" s="1"/>
  <c r="L60" i="23"/>
  <c r="S60" i="23"/>
  <c r="Y246" i="37" s="1"/>
  <c r="T60" i="23"/>
  <c r="Z246" i="37" s="1"/>
  <c r="T39" i="44"/>
  <c r="K60" i="23"/>
  <c r="N246" i="37" s="1"/>
  <c r="H60" i="23"/>
  <c r="I246" i="37" s="1"/>
  <c r="O60" i="23"/>
  <c r="S246" i="37" s="1"/>
  <c r="R60" i="23"/>
  <c r="X246" i="37" s="1"/>
  <c r="Q60" i="23"/>
  <c r="V246" i="37" s="1"/>
  <c r="J60" i="23"/>
  <c r="I60" i="23"/>
  <c r="Q46" i="44"/>
  <c r="Q45" i="44"/>
  <c r="R45" i="44"/>
  <c r="C28" i="44"/>
  <c r="C29" i="44" s="1"/>
  <c r="C30" i="44" s="1"/>
  <c r="D47" i="44"/>
  <c r="R47" i="44" s="1"/>
  <c r="J28" i="44"/>
  <c r="H46" i="44" s="1"/>
  <c r="D27" i="44"/>
  <c r="S41" i="44"/>
  <c r="S40" i="44"/>
  <c r="Q43" i="44"/>
  <c r="R43" i="44"/>
  <c r="S44" i="44"/>
  <c r="Q44" i="44"/>
  <c r="R42" i="44"/>
  <c r="E9" i="44"/>
  <c r="F9" i="44"/>
  <c r="Q42" i="44"/>
  <c r="Q40" i="44"/>
  <c r="P10" i="44"/>
  <c r="P11" i="44" s="1"/>
  <c r="R40" i="44"/>
  <c r="R44" i="44"/>
  <c r="O10" i="44"/>
  <c r="O11" i="44" s="1"/>
  <c r="O9" i="44"/>
  <c r="N10" i="44"/>
  <c r="N11" i="44" s="1"/>
  <c r="G9" i="44"/>
  <c r="J9" i="44"/>
  <c r="T38" i="44"/>
  <c r="M9" i="44"/>
  <c r="S42" i="44"/>
  <c r="H9" i="44"/>
  <c r="L10" i="44"/>
  <c r="L11" i="44" s="1"/>
  <c r="I9" i="44"/>
  <c r="Q41" i="44"/>
  <c r="R41" i="44"/>
  <c r="K9" i="44"/>
  <c r="C10" i="44"/>
  <c r="C11" i="44" s="1"/>
  <c r="D10" i="44"/>
  <c r="D11" i="44" s="1"/>
  <c r="H246" i="37" l="1"/>
  <c r="T246" i="37"/>
  <c r="U246" i="37"/>
  <c r="U248" i="37" s="1"/>
  <c r="W246" i="37"/>
  <c r="W248" i="37" s="1"/>
  <c r="P246" i="37"/>
  <c r="O246" i="37"/>
  <c r="K246" i="37"/>
  <c r="J246" i="37"/>
  <c r="M246" i="37"/>
  <c r="L246" i="37"/>
  <c r="D46" i="44"/>
  <c r="R46" i="44" s="1"/>
  <c r="T43" i="44"/>
  <c r="C31" i="44"/>
  <c r="D49" i="44" s="1"/>
  <c r="R49" i="44" s="1"/>
  <c r="D48" i="44"/>
  <c r="R48" i="44" s="1"/>
  <c r="E45" i="44"/>
  <c r="S45" i="44" s="1"/>
  <c r="T45" i="44" s="1"/>
  <c r="D28" i="44"/>
  <c r="T42" i="44"/>
  <c r="T44" i="44"/>
  <c r="T41" i="44"/>
  <c r="T40" i="44"/>
  <c r="D29" i="44" l="1"/>
  <c r="E46" i="44"/>
  <c r="S46" i="44" s="1"/>
  <c r="T46" i="44" s="1"/>
  <c r="D30" i="44" l="1"/>
  <c r="E47" i="44"/>
  <c r="S47" i="44" s="1"/>
  <c r="T47" i="44" s="1"/>
  <c r="D31" i="44" l="1"/>
  <c r="E49" i="44" s="1"/>
  <c r="S49" i="44" s="1"/>
  <c r="T49" i="44" s="1"/>
  <c r="E48" i="44"/>
  <c r="S48" i="44" s="1"/>
  <c r="T48" i="44" s="1"/>
  <c r="C12" i="44" l="1" a="1"/>
  <c r="C12" i="44" l="1"/>
  <c r="R30" i="10"/>
  <c r="T30" i="10"/>
  <c r="S30" i="10"/>
  <c r="Q30" i="10"/>
  <c r="P30" i="10"/>
  <c r="X241" i="36" l="1"/>
  <c r="X242" i="36"/>
  <c r="V242" i="36"/>
  <c r="V241" i="36"/>
  <c r="U241" i="36"/>
  <c r="U66" i="37" s="1"/>
  <c r="U242" i="36"/>
  <c r="U67" i="37" s="1"/>
  <c r="W242" i="36"/>
  <c r="W241" i="36"/>
  <c r="Y66" i="37" s="1"/>
  <c r="T242" i="36"/>
  <c r="T241" i="36"/>
  <c r="N241" i="36"/>
  <c r="N66" i="37" s="1"/>
  <c r="N242" i="36"/>
  <c r="N67" i="37" s="1"/>
  <c r="R241" i="36"/>
  <c r="R66" i="37" s="1"/>
  <c r="R242" i="36"/>
  <c r="R67" i="37" s="1"/>
  <c r="O242" i="36"/>
  <c r="O67" i="37" s="1"/>
  <c r="O241" i="36"/>
  <c r="O66" i="37" s="1"/>
  <c r="M241" i="36"/>
  <c r="M66" i="37" s="1"/>
  <c r="M242" i="36"/>
  <c r="M67" i="37" s="1"/>
  <c r="K242" i="36"/>
  <c r="K67" i="37" s="1"/>
  <c r="K241" i="36"/>
  <c r="K66" i="37" s="1"/>
  <c r="J241" i="36"/>
  <c r="J66" i="37" s="1"/>
  <c r="J242" i="36"/>
  <c r="J67" i="37" s="1"/>
  <c r="I241" i="36"/>
  <c r="I66" i="37" s="1"/>
  <c r="I242" i="36"/>
  <c r="I67" i="37" s="1"/>
  <c r="H242" i="36"/>
  <c r="H67" i="37" s="1"/>
  <c r="H241" i="36"/>
  <c r="H66" i="37" s="1"/>
  <c r="S242" i="36"/>
  <c r="S67" i="37" s="1"/>
  <c r="S241" i="36"/>
  <c r="S66" i="37" s="1"/>
  <c r="Q242" i="36"/>
  <c r="Q67" i="37" s="1"/>
  <c r="Q241" i="36"/>
  <c r="Q66" i="37" s="1"/>
  <c r="L242" i="36"/>
  <c r="L67" i="37" s="1"/>
  <c r="L241" i="36"/>
  <c r="L66" i="37" s="1"/>
  <c r="P242" i="36"/>
  <c r="P67" i="37" s="1"/>
  <c r="P241" i="36"/>
  <c r="P66" i="37" s="1"/>
  <c r="S234" i="36"/>
  <c r="O234" i="36"/>
  <c r="T234" i="36"/>
  <c r="Q234" i="36"/>
  <c r="M234" i="36"/>
  <c r="V234" i="36"/>
  <c r="I234" i="36"/>
  <c r="X234" i="36"/>
  <c r="K234" i="36"/>
  <c r="R234" i="36"/>
  <c r="N234" i="36"/>
  <c r="W234" i="36"/>
  <c r="J234" i="36"/>
  <c r="P234" i="36"/>
  <c r="L234" i="36"/>
  <c r="U234" i="36"/>
  <c r="H234" i="36"/>
  <c r="U68" i="37" l="1"/>
  <c r="U69" i="37" s="1"/>
  <c r="T66" i="37"/>
  <c r="T67" i="37"/>
  <c r="V67" i="37"/>
  <c r="V66" i="37"/>
  <c r="X67" i="37"/>
  <c r="W67" i="37"/>
  <c r="W66" i="37"/>
  <c r="X66" i="37"/>
  <c r="Z67" i="37"/>
  <c r="Y67" i="37"/>
  <c r="Y68" i="37" s="1"/>
  <c r="Y69" i="37" s="1"/>
  <c r="Z66" i="37"/>
  <c r="O68" i="37"/>
  <c r="O69" i="37" s="1"/>
  <c r="O243" i="36"/>
  <c r="S68" i="37"/>
  <c r="S69" i="37" s="1"/>
  <c r="L68" i="37"/>
  <c r="L69" i="37" s="1"/>
  <c r="Q68" i="37"/>
  <c r="Q69" i="37" s="1"/>
  <c r="K68" i="37"/>
  <c r="K69" i="37" s="1"/>
  <c r="H243" i="36"/>
  <c r="N68" i="37"/>
  <c r="N69" i="37" s="1"/>
  <c r="R68" i="37"/>
  <c r="R69" i="37" s="1"/>
  <c r="I68" i="37"/>
  <c r="I69" i="37" s="1"/>
  <c r="K243" i="36"/>
  <c r="J68" i="37"/>
  <c r="J69" i="37" s="1"/>
  <c r="P68" i="37"/>
  <c r="P69" i="37" s="1"/>
  <c r="M68" i="37"/>
  <c r="M69" i="37" s="1"/>
  <c r="H68" i="37"/>
  <c r="H69" i="37" s="1"/>
  <c r="M243" i="36"/>
  <c r="X243" i="36"/>
  <c r="R243" i="36"/>
  <c r="T243" i="36"/>
  <c r="Q243" i="36"/>
  <c r="I243" i="36"/>
  <c r="U243" i="36"/>
  <c r="W243" i="36"/>
  <c r="L243" i="36"/>
  <c r="V243" i="36"/>
  <c r="P243" i="36"/>
  <c r="J243" i="36"/>
  <c r="S243" i="36"/>
  <c r="N243" i="36"/>
  <c r="U156" i="37" l="1"/>
  <c r="U140" i="37"/>
  <c r="U258" i="37" s="1"/>
  <c r="U160" i="37"/>
  <c r="U278" i="37" s="1"/>
  <c r="U178" i="37"/>
  <c r="U296" i="37" s="1"/>
  <c r="U142" i="37"/>
  <c r="U161" i="37"/>
  <c r="U279" i="37" s="1"/>
  <c r="U183" i="37"/>
  <c r="U301" i="37" s="1"/>
  <c r="U171" i="37"/>
  <c r="U289" i="37" s="1"/>
  <c r="U143" i="37"/>
  <c r="U261" i="37" s="1"/>
  <c r="U185" i="37"/>
  <c r="U303" i="37" s="1"/>
  <c r="U186" i="37"/>
  <c r="U304" i="37" s="1"/>
  <c r="U146" i="37"/>
  <c r="U147" i="37"/>
  <c r="U265" i="37" s="1"/>
  <c r="U149" i="37"/>
  <c r="U267" i="37" s="1"/>
  <c r="U162" i="37"/>
  <c r="U280" i="37" s="1"/>
  <c r="U164" i="37"/>
  <c r="U169" i="37"/>
  <c r="U287" i="37" s="1"/>
  <c r="U152" i="37"/>
  <c r="U270" i="37" s="1"/>
  <c r="U174" i="37"/>
  <c r="U292" i="37" s="1"/>
  <c r="U137" i="37"/>
  <c r="U255" i="37" s="1"/>
  <c r="U179" i="37"/>
  <c r="U297" i="37" s="1"/>
  <c r="U172" i="37"/>
  <c r="U290" i="37" s="1"/>
  <c r="U138" i="37"/>
  <c r="U256" i="37" s="1"/>
  <c r="U187" i="37"/>
  <c r="U305" i="37" s="1"/>
  <c r="U151" i="37"/>
  <c r="U145" i="37"/>
  <c r="U263" i="37" s="1"/>
  <c r="U158" i="37"/>
  <c r="U276" i="37" s="1"/>
  <c r="U182" i="37"/>
  <c r="U300" i="37" s="1"/>
  <c r="U148" i="37"/>
  <c r="U266" i="37" s="1"/>
  <c r="U144" i="37"/>
  <c r="U262" i="37" s="1"/>
  <c r="U136" i="37"/>
  <c r="U254" i="37" s="1"/>
  <c r="U168" i="37"/>
  <c r="U286" i="37" s="1"/>
  <c r="U173" i="37"/>
  <c r="U291" i="37" s="1"/>
  <c r="U155" i="37"/>
  <c r="U273" i="37" s="1"/>
  <c r="U176" i="37"/>
  <c r="U294" i="37" s="1"/>
  <c r="U170" i="37"/>
  <c r="U288" i="37" s="1"/>
  <c r="U139" i="37"/>
  <c r="U257" i="37" s="1"/>
  <c r="U166" i="37"/>
  <c r="U284" i="37" s="1"/>
  <c r="U141" i="37"/>
  <c r="U259" i="37" s="1"/>
  <c r="U165" i="37"/>
  <c r="U283" i="37" s="1"/>
  <c r="U154" i="37"/>
  <c r="U272" i="37" s="1"/>
  <c r="U175" i="37"/>
  <c r="U293" i="37" s="1"/>
  <c r="U150" i="37"/>
  <c r="U184" i="37"/>
  <c r="U302" i="37" s="1"/>
  <c r="U181" i="37"/>
  <c r="U299" i="37" s="1"/>
  <c r="U153" i="37"/>
  <c r="U271" i="37" s="1"/>
  <c r="U135" i="37"/>
  <c r="U253" i="37" s="1"/>
  <c r="U163" i="37"/>
  <c r="U281" i="37" s="1"/>
  <c r="U180" i="37"/>
  <c r="U298" i="37" s="1"/>
  <c r="U177" i="37"/>
  <c r="U295" i="37" s="1"/>
  <c r="U159" i="37"/>
  <c r="U277" i="37" s="1"/>
  <c r="U167" i="37"/>
  <c r="U285" i="37" s="1"/>
  <c r="V68" i="37"/>
  <c r="V69" i="37" s="1"/>
  <c r="V168" i="37" s="1"/>
  <c r="V286" i="37" s="1"/>
  <c r="T68" i="37"/>
  <c r="T69" i="37" s="1"/>
  <c r="T160" i="37" s="1"/>
  <c r="T278" i="37" s="1"/>
  <c r="X68" i="37"/>
  <c r="X69" i="37" s="1"/>
  <c r="X163" i="37" s="1"/>
  <c r="X281" i="37" s="1"/>
  <c r="Z68" i="37"/>
  <c r="Z69" i="37" s="1"/>
  <c r="Z160" i="37" s="1"/>
  <c r="Z278" i="37" s="1"/>
  <c r="W68" i="37"/>
  <c r="W69" i="37" s="1"/>
  <c r="H167" i="37"/>
  <c r="H285" i="37" s="1"/>
  <c r="H186" i="37"/>
  <c r="H304" i="37" s="1"/>
  <c r="H165" i="37"/>
  <c r="H283" i="37" s="1"/>
  <c r="H172" i="37"/>
  <c r="H290" i="37" s="1"/>
  <c r="H161" i="37"/>
  <c r="H279" i="37" s="1"/>
  <c r="H168" i="37"/>
  <c r="H286" i="37" s="1"/>
  <c r="H166" i="37"/>
  <c r="H284" i="37" s="1"/>
  <c r="H180" i="37"/>
  <c r="H298" i="37" s="1"/>
  <c r="H173" i="37"/>
  <c r="H291" i="37" s="1"/>
  <c r="H159" i="37"/>
  <c r="H277" i="37" s="1"/>
  <c r="H178" i="37"/>
  <c r="H296" i="37" s="1"/>
  <c r="H185" i="37"/>
  <c r="H303" i="37" s="1"/>
  <c r="H174" i="37"/>
  <c r="H292" i="37" s="1"/>
  <c r="H171" i="37"/>
  <c r="H289" i="37" s="1"/>
  <c r="H177" i="37"/>
  <c r="H295" i="37" s="1"/>
  <c r="H187" i="37"/>
  <c r="H305" i="37" s="1"/>
  <c r="H179" i="37"/>
  <c r="H297" i="37" s="1"/>
  <c r="H169" i="37"/>
  <c r="H287" i="37" s="1"/>
  <c r="H176" i="37"/>
  <c r="H294" i="37" s="1"/>
  <c r="H184" i="37"/>
  <c r="H302" i="37" s="1"/>
  <c r="H175" i="37"/>
  <c r="H293" i="37" s="1"/>
  <c r="H170" i="37"/>
  <c r="H288" i="37" s="1"/>
  <c r="H182" i="37"/>
  <c r="H300" i="37" s="1"/>
  <c r="H162" i="37"/>
  <c r="H280" i="37" s="1"/>
  <c r="H164" i="37"/>
  <c r="H282" i="37" s="1"/>
  <c r="H163" i="37"/>
  <c r="H281" i="37" s="1"/>
  <c r="H181" i="37"/>
  <c r="H299" i="37" s="1"/>
  <c r="H183" i="37"/>
  <c r="H301" i="37" s="1"/>
  <c r="H160" i="37"/>
  <c r="H278" i="37" s="1"/>
  <c r="M167" i="37"/>
  <c r="M285" i="37" s="1"/>
  <c r="M186" i="37"/>
  <c r="M304" i="37" s="1"/>
  <c r="M184" i="37"/>
  <c r="M302" i="37" s="1"/>
  <c r="M159" i="37"/>
  <c r="M277" i="37" s="1"/>
  <c r="M165" i="37"/>
  <c r="M283" i="37" s="1"/>
  <c r="M183" i="37"/>
  <c r="M301" i="37" s="1"/>
  <c r="M166" i="37"/>
  <c r="M284" i="37" s="1"/>
  <c r="M173" i="37"/>
  <c r="M291" i="37" s="1"/>
  <c r="M160" i="37"/>
  <c r="M278" i="37" s="1"/>
  <c r="M179" i="37"/>
  <c r="M297" i="37" s="1"/>
  <c r="M185" i="37"/>
  <c r="M303" i="37" s="1"/>
  <c r="M175" i="37"/>
  <c r="M293" i="37" s="1"/>
  <c r="M187" i="37"/>
  <c r="M305" i="37" s="1"/>
  <c r="M170" i="37"/>
  <c r="M288" i="37" s="1"/>
  <c r="M177" i="37"/>
  <c r="M295" i="37" s="1"/>
  <c r="M164" i="37"/>
  <c r="M282" i="37" s="1"/>
  <c r="M171" i="37"/>
  <c r="M289" i="37" s="1"/>
  <c r="M180" i="37"/>
  <c r="M298" i="37" s="1"/>
  <c r="M168" i="37"/>
  <c r="M286" i="37" s="1"/>
  <c r="M161" i="37"/>
  <c r="M279" i="37" s="1"/>
  <c r="M174" i="37"/>
  <c r="M292" i="37" s="1"/>
  <c r="M176" i="37"/>
  <c r="M294" i="37" s="1"/>
  <c r="M169" i="37"/>
  <c r="M287" i="37" s="1"/>
  <c r="M163" i="37"/>
  <c r="M281" i="37" s="1"/>
  <c r="M162" i="37"/>
  <c r="M280" i="37" s="1"/>
  <c r="M172" i="37"/>
  <c r="M290" i="37" s="1"/>
  <c r="M178" i="37"/>
  <c r="M296" i="37" s="1"/>
  <c r="M181" i="37"/>
  <c r="M299" i="37" s="1"/>
  <c r="M182" i="37"/>
  <c r="M300" i="37" s="1"/>
  <c r="S186" i="37"/>
  <c r="S304" i="37" s="1"/>
  <c r="S181" i="37"/>
  <c r="S167" i="37"/>
  <c r="S285" i="37" s="1"/>
  <c r="S162" i="37"/>
  <c r="S173" i="37"/>
  <c r="S179" i="37"/>
  <c r="S172" i="37"/>
  <c r="S159" i="37"/>
  <c r="S187" i="37"/>
  <c r="S184" i="37"/>
  <c r="S177" i="37"/>
  <c r="S171" i="37"/>
  <c r="S169" i="37"/>
  <c r="S164" i="37"/>
  <c r="S161" i="37"/>
  <c r="S160" i="37"/>
  <c r="S183" i="37"/>
  <c r="S185" i="37"/>
  <c r="S165" i="37"/>
  <c r="S178" i="37"/>
  <c r="S182" i="37"/>
  <c r="S166" i="37"/>
  <c r="S176" i="37"/>
  <c r="S175" i="37"/>
  <c r="S170" i="37"/>
  <c r="S163" i="37"/>
  <c r="S180" i="37"/>
  <c r="S168" i="37"/>
  <c r="S174" i="37"/>
  <c r="I167" i="37"/>
  <c r="I285" i="37" s="1"/>
  <c r="I186" i="37"/>
  <c r="I304" i="37" s="1"/>
  <c r="I171" i="37"/>
  <c r="I289" i="37" s="1"/>
  <c r="I166" i="37"/>
  <c r="I284" i="37" s="1"/>
  <c r="I178" i="37"/>
  <c r="I296" i="37" s="1"/>
  <c r="I165" i="37"/>
  <c r="I283" i="37" s="1"/>
  <c r="I184" i="37"/>
  <c r="I302" i="37" s="1"/>
  <c r="I168" i="37"/>
  <c r="I286" i="37" s="1"/>
  <c r="I162" i="37"/>
  <c r="I280" i="37" s="1"/>
  <c r="I174" i="37"/>
  <c r="I292" i="37" s="1"/>
  <c r="I161" i="37"/>
  <c r="I279" i="37" s="1"/>
  <c r="I177" i="37"/>
  <c r="I295" i="37" s="1"/>
  <c r="I183" i="37"/>
  <c r="I301" i="37" s="1"/>
  <c r="I180" i="37"/>
  <c r="I298" i="37" s="1"/>
  <c r="I181" i="37"/>
  <c r="I299" i="37" s="1"/>
  <c r="I179" i="37"/>
  <c r="I297" i="37" s="1"/>
  <c r="I187" i="37"/>
  <c r="I305" i="37" s="1"/>
  <c r="I185" i="37"/>
  <c r="I303" i="37" s="1"/>
  <c r="I159" i="37"/>
  <c r="I277" i="37" s="1"/>
  <c r="I175" i="37"/>
  <c r="I293" i="37" s="1"/>
  <c r="I182" i="37"/>
  <c r="I300" i="37" s="1"/>
  <c r="I164" i="37"/>
  <c r="I282" i="37" s="1"/>
  <c r="I170" i="37"/>
  <c r="I288" i="37" s="1"/>
  <c r="I172" i="37"/>
  <c r="I290" i="37" s="1"/>
  <c r="I160" i="37"/>
  <c r="I278" i="37" s="1"/>
  <c r="I163" i="37"/>
  <c r="I281" i="37" s="1"/>
  <c r="I176" i="37"/>
  <c r="I294" i="37" s="1"/>
  <c r="I173" i="37"/>
  <c r="I291" i="37" s="1"/>
  <c r="I169" i="37"/>
  <c r="I287" i="37" s="1"/>
  <c r="O186" i="37"/>
  <c r="O304" i="37" s="1"/>
  <c r="O167" i="37"/>
  <c r="O285" i="37" s="1"/>
  <c r="O183" i="37"/>
  <c r="O187" i="37"/>
  <c r="O170" i="37"/>
  <c r="O179" i="37"/>
  <c r="O185" i="37"/>
  <c r="O169" i="37"/>
  <c r="O165" i="37"/>
  <c r="O175" i="37"/>
  <c r="O160" i="37"/>
  <c r="O163" i="37"/>
  <c r="O164" i="37"/>
  <c r="O178" i="37"/>
  <c r="O177" i="37"/>
  <c r="O172" i="37"/>
  <c r="O173" i="37"/>
  <c r="O184" i="37"/>
  <c r="O182" i="37"/>
  <c r="O168" i="37"/>
  <c r="O166" i="37"/>
  <c r="O174" i="37"/>
  <c r="O180" i="37"/>
  <c r="O162" i="37"/>
  <c r="O181" i="37"/>
  <c r="O159" i="37"/>
  <c r="O171" i="37"/>
  <c r="O176" i="37"/>
  <c r="O161" i="37"/>
  <c r="R167" i="37"/>
  <c r="R285" i="37" s="1"/>
  <c r="R181" i="37"/>
  <c r="R169" i="37"/>
  <c r="R183" i="37"/>
  <c r="R182" i="37"/>
  <c r="R159" i="37"/>
  <c r="R168" i="37"/>
  <c r="R180" i="37"/>
  <c r="R177" i="37"/>
  <c r="R162" i="37"/>
  <c r="R175" i="37"/>
  <c r="R174" i="37"/>
  <c r="R187" i="37"/>
  <c r="R161" i="37"/>
  <c r="R160" i="37"/>
  <c r="R173" i="37"/>
  <c r="R172" i="37"/>
  <c r="R184" i="37"/>
  <c r="R164" i="37"/>
  <c r="R166" i="37"/>
  <c r="R163" i="37"/>
  <c r="R176" i="37"/>
  <c r="R171" i="37"/>
  <c r="R185" i="37"/>
  <c r="R170" i="37"/>
  <c r="R179" i="37"/>
  <c r="R165" i="37"/>
  <c r="R186" i="37"/>
  <c r="R304" i="37" s="1"/>
  <c r="R178" i="37"/>
  <c r="N167" i="37"/>
  <c r="N285" i="37" s="1"/>
  <c r="N186" i="37"/>
  <c r="N304" i="37" s="1"/>
  <c r="N170" i="37"/>
  <c r="N288" i="37" s="1"/>
  <c r="N162" i="37"/>
  <c r="N280" i="37" s="1"/>
  <c r="N172" i="37"/>
  <c r="N290" i="37" s="1"/>
  <c r="N179" i="37"/>
  <c r="N297" i="37" s="1"/>
  <c r="N166" i="37"/>
  <c r="N284" i="37" s="1"/>
  <c r="N165" i="37"/>
  <c r="N283" i="37" s="1"/>
  <c r="N159" i="37"/>
  <c r="N277" i="37" s="1"/>
  <c r="N187" i="37"/>
  <c r="N305" i="37" s="1"/>
  <c r="N168" i="37"/>
  <c r="N286" i="37" s="1"/>
  <c r="N175" i="37"/>
  <c r="N293" i="37" s="1"/>
  <c r="N185" i="37"/>
  <c r="N303" i="37" s="1"/>
  <c r="N161" i="37"/>
  <c r="N279" i="37" s="1"/>
  <c r="N180" i="37"/>
  <c r="N298" i="37" s="1"/>
  <c r="N163" i="37"/>
  <c r="N281" i="37" s="1"/>
  <c r="N169" i="37"/>
  <c r="N287" i="37" s="1"/>
  <c r="N173" i="37"/>
  <c r="N291" i="37" s="1"/>
  <c r="N181" i="37"/>
  <c r="N299" i="37" s="1"/>
  <c r="N171" i="37"/>
  <c r="N289" i="37" s="1"/>
  <c r="N164" i="37"/>
  <c r="N282" i="37" s="1"/>
  <c r="N176" i="37"/>
  <c r="N294" i="37" s="1"/>
  <c r="N183" i="37"/>
  <c r="N301" i="37" s="1"/>
  <c r="N178" i="37"/>
  <c r="N296" i="37" s="1"/>
  <c r="N184" i="37"/>
  <c r="N302" i="37" s="1"/>
  <c r="N177" i="37"/>
  <c r="N295" i="37" s="1"/>
  <c r="N160" i="37"/>
  <c r="N278" i="37" s="1"/>
  <c r="N174" i="37"/>
  <c r="N292" i="37" s="1"/>
  <c r="N182" i="37"/>
  <c r="N300" i="37" s="1"/>
  <c r="Q167" i="37"/>
  <c r="Q285" i="37" s="1"/>
  <c r="Q186" i="37"/>
  <c r="Q304" i="37" s="1"/>
  <c r="Q162" i="37"/>
  <c r="Q176" i="37"/>
  <c r="Q185" i="37"/>
  <c r="Q172" i="37"/>
  <c r="Q159" i="37"/>
  <c r="Q178" i="37"/>
  <c r="Q174" i="37"/>
  <c r="Q171" i="37"/>
  <c r="Q161" i="37"/>
  <c r="Q164" i="37"/>
  <c r="Q177" i="37"/>
  <c r="Q180" i="37"/>
  <c r="Q187" i="37"/>
  <c r="Q170" i="37"/>
  <c r="Q163" i="37"/>
  <c r="Q175" i="37"/>
  <c r="Q166" i="37"/>
  <c r="Q160" i="37"/>
  <c r="Q173" i="37"/>
  <c r="Q165" i="37"/>
  <c r="Q182" i="37"/>
  <c r="Q184" i="37"/>
  <c r="Q169" i="37"/>
  <c r="Q181" i="37"/>
  <c r="Q183" i="37"/>
  <c r="Q168" i="37"/>
  <c r="Q179" i="37"/>
  <c r="K186" i="37"/>
  <c r="K304" i="37" s="1"/>
  <c r="K167" i="37"/>
  <c r="K285" i="37" s="1"/>
  <c r="K178" i="37"/>
  <c r="K296" i="37" s="1"/>
  <c r="K170" i="37"/>
  <c r="K288" i="37" s="1"/>
  <c r="K169" i="37"/>
  <c r="K287" i="37" s="1"/>
  <c r="K176" i="37"/>
  <c r="K294" i="37" s="1"/>
  <c r="K162" i="37"/>
  <c r="K280" i="37" s="1"/>
  <c r="K161" i="37"/>
  <c r="K279" i="37" s="1"/>
  <c r="K164" i="37"/>
  <c r="K282" i="37" s="1"/>
  <c r="K182" i="37"/>
  <c r="K300" i="37" s="1"/>
  <c r="K165" i="37"/>
  <c r="K283" i="37" s="1"/>
  <c r="K183" i="37"/>
  <c r="K301" i="37" s="1"/>
  <c r="K187" i="37"/>
  <c r="K305" i="37" s="1"/>
  <c r="K163" i="37"/>
  <c r="K281" i="37" s="1"/>
  <c r="K179" i="37"/>
  <c r="K297" i="37" s="1"/>
  <c r="K166" i="37"/>
  <c r="K284" i="37" s="1"/>
  <c r="K160" i="37"/>
  <c r="K278" i="37" s="1"/>
  <c r="K159" i="37"/>
  <c r="K277" i="37" s="1"/>
  <c r="K171" i="37"/>
  <c r="K289" i="37" s="1"/>
  <c r="K180" i="37"/>
  <c r="K298" i="37" s="1"/>
  <c r="K177" i="37"/>
  <c r="K295" i="37" s="1"/>
  <c r="K174" i="37"/>
  <c r="K292" i="37" s="1"/>
  <c r="K185" i="37"/>
  <c r="K303" i="37" s="1"/>
  <c r="K168" i="37"/>
  <c r="K286" i="37" s="1"/>
  <c r="K175" i="37"/>
  <c r="K293" i="37" s="1"/>
  <c r="K173" i="37"/>
  <c r="K291" i="37" s="1"/>
  <c r="K184" i="37"/>
  <c r="K302" i="37" s="1"/>
  <c r="K181" i="37"/>
  <c r="K299" i="37" s="1"/>
  <c r="K172" i="37"/>
  <c r="K290" i="37" s="1"/>
  <c r="Y167" i="37"/>
  <c r="Y285" i="37" s="1"/>
  <c r="Y171" i="37"/>
  <c r="Y289" i="37" s="1"/>
  <c r="Y174" i="37"/>
  <c r="Y292" i="37" s="1"/>
  <c r="Y164" i="37"/>
  <c r="Y178" i="37"/>
  <c r="Y296" i="37" s="1"/>
  <c r="Y181" i="37"/>
  <c r="Y299" i="37" s="1"/>
  <c r="Y160" i="37"/>
  <c r="Y278" i="37" s="1"/>
  <c r="Y185" i="37"/>
  <c r="Y303" i="37" s="1"/>
  <c r="Y186" i="37"/>
  <c r="Y304" i="37" s="1"/>
  <c r="Y182" i="37"/>
  <c r="Y161" i="37"/>
  <c r="Y279" i="37" s="1"/>
  <c r="Y162" i="37"/>
  <c r="Y280" i="37" s="1"/>
  <c r="Y187" i="37"/>
  <c r="Y305" i="37" s="1"/>
  <c r="Y163" i="37"/>
  <c r="Y281" i="37" s="1"/>
  <c r="Y175" i="37"/>
  <c r="Y293" i="37" s="1"/>
  <c r="Y168" i="37"/>
  <c r="Y286" i="37" s="1"/>
  <c r="Y183" i="37"/>
  <c r="Y301" i="37" s="1"/>
  <c r="Y176" i="37"/>
  <c r="Y294" i="37" s="1"/>
  <c r="Y177" i="37"/>
  <c r="Y295" i="37" s="1"/>
  <c r="Y165" i="37"/>
  <c r="Y283" i="37" s="1"/>
  <c r="Y169" i="37"/>
  <c r="Y287" i="37" s="1"/>
  <c r="Y159" i="37"/>
  <c r="Y277" i="37" s="1"/>
  <c r="Y170" i="37"/>
  <c r="Y180" i="37"/>
  <c r="Y179" i="37"/>
  <c r="Y297" i="37" s="1"/>
  <c r="Y173" i="37"/>
  <c r="Y291" i="37" s="1"/>
  <c r="Y172" i="37"/>
  <c r="Y290" i="37" s="1"/>
  <c r="Y184" i="37"/>
  <c r="Y302" i="37" s="1"/>
  <c r="Y166" i="37"/>
  <c r="Y284" i="37" s="1"/>
  <c r="P167" i="37"/>
  <c r="P285" i="37" s="1"/>
  <c r="P186" i="37"/>
  <c r="P304" i="37" s="1"/>
  <c r="P164" i="37"/>
  <c r="P176" i="37"/>
  <c r="P163" i="37"/>
  <c r="P182" i="37"/>
  <c r="P159" i="37"/>
  <c r="P187" i="37"/>
  <c r="P165" i="37"/>
  <c r="P160" i="37"/>
  <c r="P178" i="37"/>
  <c r="P177" i="37"/>
  <c r="P174" i="37"/>
  <c r="P161" i="37"/>
  <c r="P171" i="37"/>
  <c r="P170" i="37"/>
  <c r="P184" i="37"/>
  <c r="P179" i="37"/>
  <c r="P166" i="37"/>
  <c r="P181" i="37"/>
  <c r="P172" i="37"/>
  <c r="P180" i="37"/>
  <c r="P175" i="37"/>
  <c r="P162" i="37"/>
  <c r="P173" i="37"/>
  <c r="P169" i="37"/>
  <c r="P168" i="37"/>
  <c r="P183" i="37"/>
  <c r="P185" i="37"/>
  <c r="L186" i="37"/>
  <c r="L304" i="37" s="1"/>
  <c r="L167" i="37"/>
  <c r="L285" i="37" s="1"/>
  <c r="L160" i="37"/>
  <c r="L278" i="37" s="1"/>
  <c r="L159" i="37"/>
  <c r="L277" i="37" s="1"/>
  <c r="L171" i="37"/>
  <c r="L289" i="37" s="1"/>
  <c r="L187" i="37"/>
  <c r="L305" i="37" s="1"/>
  <c r="L183" i="37"/>
  <c r="L301" i="37" s="1"/>
  <c r="L161" i="37"/>
  <c r="L279" i="37" s="1"/>
  <c r="L166" i="37"/>
  <c r="L284" i="37" s="1"/>
  <c r="L176" i="37"/>
  <c r="L294" i="37" s="1"/>
  <c r="L182" i="37"/>
  <c r="L300" i="37" s="1"/>
  <c r="L172" i="37"/>
  <c r="L290" i="37" s="1"/>
  <c r="L162" i="37"/>
  <c r="L280" i="37" s="1"/>
  <c r="L168" i="37"/>
  <c r="L286" i="37" s="1"/>
  <c r="L165" i="37"/>
  <c r="L283" i="37" s="1"/>
  <c r="L178" i="37"/>
  <c r="L296" i="37" s="1"/>
  <c r="L173" i="37"/>
  <c r="L291" i="37" s="1"/>
  <c r="L184" i="37"/>
  <c r="L302" i="37" s="1"/>
  <c r="L163" i="37"/>
  <c r="L281" i="37" s="1"/>
  <c r="L181" i="37"/>
  <c r="L299" i="37" s="1"/>
  <c r="L174" i="37"/>
  <c r="L292" i="37" s="1"/>
  <c r="L170" i="37"/>
  <c r="L288" i="37" s="1"/>
  <c r="L179" i="37"/>
  <c r="L297" i="37" s="1"/>
  <c r="L164" i="37"/>
  <c r="L282" i="37" s="1"/>
  <c r="L169" i="37"/>
  <c r="L287" i="37" s="1"/>
  <c r="L175" i="37"/>
  <c r="L293" i="37" s="1"/>
  <c r="L177" i="37"/>
  <c r="L295" i="37" s="1"/>
  <c r="L185" i="37"/>
  <c r="L303" i="37" s="1"/>
  <c r="L180" i="37"/>
  <c r="L298" i="37" s="1"/>
  <c r="J186" i="37"/>
  <c r="J304" i="37" s="1"/>
  <c r="J167" i="37"/>
  <c r="J285" i="37" s="1"/>
  <c r="J174" i="37"/>
  <c r="J292" i="37" s="1"/>
  <c r="J185" i="37"/>
  <c r="J303" i="37" s="1"/>
  <c r="J181" i="37"/>
  <c r="J299" i="37" s="1"/>
  <c r="J182" i="37"/>
  <c r="J300" i="37" s="1"/>
  <c r="J166" i="37"/>
  <c r="J284" i="37" s="1"/>
  <c r="J160" i="37"/>
  <c r="J278" i="37" s="1"/>
  <c r="J165" i="37"/>
  <c r="J283" i="37" s="1"/>
  <c r="J169" i="37"/>
  <c r="J287" i="37" s="1"/>
  <c r="J162" i="37"/>
  <c r="J280" i="37" s="1"/>
  <c r="J177" i="37"/>
  <c r="J295" i="37" s="1"/>
  <c r="J184" i="37"/>
  <c r="J302" i="37" s="1"/>
  <c r="J179" i="37"/>
  <c r="J297" i="37" s="1"/>
  <c r="J168" i="37"/>
  <c r="J286" i="37" s="1"/>
  <c r="J178" i="37"/>
  <c r="J296" i="37" s="1"/>
  <c r="J161" i="37"/>
  <c r="J279" i="37" s="1"/>
  <c r="J175" i="37"/>
  <c r="J293" i="37" s="1"/>
  <c r="J164" i="37"/>
  <c r="J282" i="37" s="1"/>
  <c r="J187" i="37"/>
  <c r="J305" i="37" s="1"/>
  <c r="J171" i="37"/>
  <c r="J289" i="37" s="1"/>
  <c r="J163" i="37"/>
  <c r="J281" i="37" s="1"/>
  <c r="J173" i="37"/>
  <c r="J291" i="37" s="1"/>
  <c r="J180" i="37"/>
  <c r="J298" i="37" s="1"/>
  <c r="J170" i="37"/>
  <c r="J288" i="37" s="1"/>
  <c r="J176" i="37"/>
  <c r="J294" i="37" s="1"/>
  <c r="J183" i="37"/>
  <c r="J301" i="37" s="1"/>
  <c r="J172" i="37"/>
  <c r="J290" i="37" s="1"/>
  <c r="J159" i="37"/>
  <c r="J277" i="37" s="1"/>
  <c r="L135" i="37"/>
  <c r="L253" i="37" s="1"/>
  <c r="L149" i="37"/>
  <c r="L267" i="37" s="1"/>
  <c r="L146" i="37"/>
  <c r="L264" i="37" s="1"/>
  <c r="L143" i="37"/>
  <c r="L261" i="37" s="1"/>
  <c r="L158" i="37"/>
  <c r="L276" i="37" s="1"/>
  <c r="L140" i="37"/>
  <c r="L258" i="37" s="1"/>
  <c r="L154" i="37"/>
  <c r="L272" i="37" s="1"/>
  <c r="L137" i="37"/>
  <c r="L255" i="37" s="1"/>
  <c r="L151" i="37"/>
  <c r="L269" i="37" s="1"/>
  <c r="L156" i="37"/>
  <c r="L274" i="37" s="1"/>
  <c r="L142" i="37"/>
  <c r="L260" i="37" s="1"/>
  <c r="L139" i="37"/>
  <c r="L257" i="37" s="1"/>
  <c r="L155" i="37"/>
  <c r="L273" i="37" s="1"/>
  <c r="L138" i="37"/>
  <c r="L256" i="37" s="1"/>
  <c r="L152" i="37"/>
  <c r="L270" i="37" s="1"/>
  <c r="L153" i="37"/>
  <c r="L271" i="37" s="1"/>
  <c r="L144" i="37"/>
  <c r="L262" i="37" s="1"/>
  <c r="L147" i="37"/>
  <c r="L265" i="37" s="1"/>
  <c r="L148" i="37"/>
  <c r="L266" i="37" s="1"/>
  <c r="L136" i="37"/>
  <c r="L254" i="37" s="1"/>
  <c r="L141" i="37"/>
  <c r="L259" i="37" s="1"/>
  <c r="L150" i="37"/>
  <c r="L268" i="37" s="1"/>
  <c r="L145" i="37"/>
  <c r="L263" i="37" s="1"/>
  <c r="M138" i="37"/>
  <c r="M256" i="37" s="1"/>
  <c r="M152" i="37"/>
  <c r="M270" i="37" s="1"/>
  <c r="M135" i="37"/>
  <c r="M253" i="37" s="1"/>
  <c r="M149" i="37"/>
  <c r="M267" i="37" s="1"/>
  <c r="M146" i="37"/>
  <c r="M264" i="37" s="1"/>
  <c r="M143" i="37"/>
  <c r="M261" i="37" s="1"/>
  <c r="M158" i="37"/>
  <c r="M276" i="37" s="1"/>
  <c r="M140" i="37"/>
  <c r="M258" i="37" s="1"/>
  <c r="M154" i="37"/>
  <c r="M272" i="37" s="1"/>
  <c r="M136" i="37"/>
  <c r="M254" i="37" s="1"/>
  <c r="M156" i="37"/>
  <c r="M274" i="37" s="1"/>
  <c r="M139" i="37"/>
  <c r="M257" i="37" s="1"/>
  <c r="M155" i="37"/>
  <c r="M273" i="37" s="1"/>
  <c r="M141" i="37"/>
  <c r="M259" i="37" s="1"/>
  <c r="M137" i="37"/>
  <c r="M255" i="37" s="1"/>
  <c r="M144" i="37"/>
  <c r="M262" i="37" s="1"/>
  <c r="M151" i="37"/>
  <c r="M269" i="37" s="1"/>
  <c r="M147" i="37"/>
  <c r="M265" i="37" s="1"/>
  <c r="M148" i="37"/>
  <c r="M266" i="37" s="1"/>
  <c r="M142" i="37"/>
  <c r="M260" i="37" s="1"/>
  <c r="M153" i="37"/>
  <c r="M271" i="37" s="1"/>
  <c r="M150" i="37"/>
  <c r="M268" i="37" s="1"/>
  <c r="M145" i="37"/>
  <c r="M263" i="37" s="1"/>
  <c r="P147" i="37"/>
  <c r="P265" i="37" s="1"/>
  <c r="P144" i="37"/>
  <c r="P262" i="37" s="1"/>
  <c r="P141" i="37"/>
  <c r="P259" i="37" s="1"/>
  <c r="P155" i="37"/>
  <c r="P273" i="37" s="1"/>
  <c r="P138" i="37"/>
  <c r="P256" i="37" s="1"/>
  <c r="P152" i="37"/>
  <c r="P270" i="37" s="1"/>
  <c r="P135" i="37"/>
  <c r="P253" i="37" s="1"/>
  <c r="P149" i="37"/>
  <c r="P267" i="37" s="1"/>
  <c r="P150" i="37"/>
  <c r="P268" i="37" s="1"/>
  <c r="P136" i="37"/>
  <c r="P254" i="37" s="1"/>
  <c r="P154" i="37"/>
  <c r="P272" i="37" s="1"/>
  <c r="P158" i="37"/>
  <c r="P140" i="37"/>
  <c r="P258" i="37" s="1"/>
  <c r="P137" i="37"/>
  <c r="P255" i="37" s="1"/>
  <c r="P153" i="37"/>
  <c r="P271" i="37" s="1"/>
  <c r="P148" i="37"/>
  <c r="P266" i="37" s="1"/>
  <c r="P156" i="37"/>
  <c r="P274" i="37" s="1"/>
  <c r="P143" i="37"/>
  <c r="P261" i="37" s="1"/>
  <c r="P139" i="37"/>
  <c r="P257" i="37" s="1"/>
  <c r="P145" i="37"/>
  <c r="P263" i="37" s="1"/>
  <c r="P146" i="37"/>
  <c r="P264" i="37" s="1"/>
  <c r="P142" i="37"/>
  <c r="P260" i="37" s="1"/>
  <c r="P151" i="37"/>
  <c r="N141" i="37"/>
  <c r="N259" i="37" s="1"/>
  <c r="N155" i="37"/>
  <c r="N273" i="37" s="1"/>
  <c r="N138" i="37"/>
  <c r="N256" i="37" s="1"/>
  <c r="N152" i="37"/>
  <c r="N270" i="37" s="1"/>
  <c r="N135" i="37"/>
  <c r="N253" i="37" s="1"/>
  <c r="N149" i="37"/>
  <c r="N267" i="37" s="1"/>
  <c r="N146" i="37"/>
  <c r="N264" i="37" s="1"/>
  <c r="N143" i="37"/>
  <c r="N261" i="37" s="1"/>
  <c r="N158" i="37"/>
  <c r="N276" i="37" s="1"/>
  <c r="N137" i="37"/>
  <c r="N255" i="37" s="1"/>
  <c r="N153" i="37"/>
  <c r="N271" i="37" s="1"/>
  <c r="N136" i="37"/>
  <c r="N254" i="37" s="1"/>
  <c r="N139" i="37"/>
  <c r="N257" i="37" s="1"/>
  <c r="N140" i="37"/>
  <c r="N258" i="37" s="1"/>
  <c r="N156" i="37"/>
  <c r="N274" i="37" s="1"/>
  <c r="N145" i="37"/>
  <c r="N263" i="37" s="1"/>
  <c r="N148" i="37"/>
  <c r="N266" i="37" s="1"/>
  <c r="N144" i="37"/>
  <c r="N262" i="37" s="1"/>
  <c r="N147" i="37"/>
  <c r="N265" i="37" s="1"/>
  <c r="N151" i="37"/>
  <c r="N269" i="37" s="1"/>
  <c r="N154" i="37"/>
  <c r="N272" i="37" s="1"/>
  <c r="N150" i="37"/>
  <c r="N268" i="37" s="1"/>
  <c r="N142" i="37"/>
  <c r="N260" i="37" s="1"/>
  <c r="Y140" i="37"/>
  <c r="Y154" i="37"/>
  <c r="Y272" i="37" s="1"/>
  <c r="Y137" i="37"/>
  <c r="Y255" i="37" s="1"/>
  <c r="Y151" i="37"/>
  <c r="Y148" i="37"/>
  <c r="Y145" i="37"/>
  <c r="Y263" i="37" s="1"/>
  <c r="Y142" i="37"/>
  <c r="Y156" i="37"/>
  <c r="Y274" i="37" s="1"/>
  <c r="Y147" i="37"/>
  <c r="Y265" i="37" s="1"/>
  <c r="Y149" i="37"/>
  <c r="Y146" i="37"/>
  <c r="Y150" i="37"/>
  <c r="Y143" i="37"/>
  <c r="Y153" i="37"/>
  <c r="Y271" i="37" s="1"/>
  <c r="Y152" i="37"/>
  <c r="Y270" i="37" s="1"/>
  <c r="Y135" i="37"/>
  <c r="Y253" i="37" s="1"/>
  <c r="Y141" i="37"/>
  <c r="Y158" i="37"/>
  <c r="Y276" i="37" s="1"/>
  <c r="Y136" i="37"/>
  <c r="Y254" i="37" s="1"/>
  <c r="Y144" i="37"/>
  <c r="Y262" i="37" s="1"/>
  <c r="Y138" i="37"/>
  <c r="Y256" i="37" s="1"/>
  <c r="Y155" i="37"/>
  <c r="Y273" i="37" s="1"/>
  <c r="Y139" i="37"/>
  <c r="Y257" i="37" s="1"/>
  <c r="I140" i="37"/>
  <c r="I258" i="37" s="1"/>
  <c r="I154" i="37"/>
  <c r="I272" i="37" s="1"/>
  <c r="I137" i="37"/>
  <c r="I255" i="37" s="1"/>
  <c r="I151" i="37"/>
  <c r="I269" i="37" s="1"/>
  <c r="I148" i="37"/>
  <c r="I266" i="37" s="1"/>
  <c r="I145" i="37"/>
  <c r="I263" i="37" s="1"/>
  <c r="I142" i="37"/>
  <c r="I260" i="37" s="1"/>
  <c r="I156" i="37"/>
  <c r="I274" i="37" s="1"/>
  <c r="I144" i="37"/>
  <c r="I262" i="37" s="1"/>
  <c r="I141" i="37"/>
  <c r="I259" i="37" s="1"/>
  <c r="I158" i="37"/>
  <c r="I276" i="37" s="1"/>
  <c r="I139" i="37"/>
  <c r="I257" i="37" s="1"/>
  <c r="I150" i="37"/>
  <c r="I268" i="37" s="1"/>
  <c r="I146" i="37"/>
  <c r="I264" i="37" s="1"/>
  <c r="I152" i="37"/>
  <c r="I270" i="37" s="1"/>
  <c r="I147" i="37"/>
  <c r="I265" i="37" s="1"/>
  <c r="I143" i="37"/>
  <c r="I261" i="37" s="1"/>
  <c r="I155" i="37"/>
  <c r="I273" i="37" s="1"/>
  <c r="I136" i="37"/>
  <c r="I254" i="37" s="1"/>
  <c r="I135" i="37"/>
  <c r="I149" i="37"/>
  <c r="I267" i="37" s="1"/>
  <c r="I153" i="37"/>
  <c r="I271" i="37" s="1"/>
  <c r="I138" i="37"/>
  <c r="I256" i="37" s="1"/>
  <c r="R139" i="37"/>
  <c r="R153" i="37"/>
  <c r="R136" i="37"/>
  <c r="R150" i="37"/>
  <c r="R147" i="37"/>
  <c r="R144" i="37"/>
  <c r="R141" i="37"/>
  <c r="R155" i="37"/>
  <c r="R152" i="37"/>
  <c r="R138" i="37"/>
  <c r="R154" i="37"/>
  <c r="R135" i="37"/>
  <c r="R151" i="37"/>
  <c r="R137" i="37"/>
  <c r="R142" i="37"/>
  <c r="R145" i="37"/>
  <c r="R156" i="37"/>
  <c r="R148" i="37"/>
  <c r="R149" i="37"/>
  <c r="R140" i="37"/>
  <c r="R143" i="37"/>
  <c r="R158" i="37"/>
  <c r="R146" i="37"/>
  <c r="K146" i="37"/>
  <c r="K264" i="37" s="1"/>
  <c r="K143" i="37"/>
  <c r="K261" i="37" s="1"/>
  <c r="K158" i="37"/>
  <c r="K276" i="37" s="1"/>
  <c r="K140" i="37"/>
  <c r="K258" i="37" s="1"/>
  <c r="K154" i="37"/>
  <c r="K272" i="37" s="1"/>
  <c r="K137" i="37"/>
  <c r="K255" i="37" s="1"/>
  <c r="K151" i="37"/>
  <c r="K269" i="37" s="1"/>
  <c r="K148" i="37"/>
  <c r="K266" i="37" s="1"/>
  <c r="K139" i="37"/>
  <c r="K257" i="37" s="1"/>
  <c r="K155" i="37"/>
  <c r="K273" i="37" s="1"/>
  <c r="K138" i="37"/>
  <c r="K256" i="37" s="1"/>
  <c r="K141" i="37"/>
  <c r="K259" i="37" s="1"/>
  <c r="K142" i="37"/>
  <c r="K260" i="37" s="1"/>
  <c r="K153" i="37"/>
  <c r="K271" i="37" s="1"/>
  <c r="K156" i="37"/>
  <c r="K274" i="37" s="1"/>
  <c r="K147" i="37"/>
  <c r="K265" i="37" s="1"/>
  <c r="K149" i="37"/>
  <c r="K267" i="37" s="1"/>
  <c r="K152" i="37"/>
  <c r="K270" i="37" s="1"/>
  <c r="K136" i="37"/>
  <c r="K254" i="37" s="1"/>
  <c r="K144" i="37"/>
  <c r="K262" i="37" s="1"/>
  <c r="K145" i="37"/>
  <c r="K263" i="37" s="1"/>
  <c r="K150" i="37"/>
  <c r="K268" i="37" s="1"/>
  <c r="K135" i="37"/>
  <c r="K253" i="37" s="1"/>
  <c r="Q136" i="37"/>
  <c r="Q150" i="37"/>
  <c r="Q147" i="37"/>
  <c r="Q144" i="37"/>
  <c r="Q141" i="37"/>
  <c r="Q155" i="37"/>
  <c r="Q138" i="37"/>
  <c r="Q152" i="37"/>
  <c r="Q135" i="37"/>
  <c r="Q151" i="37"/>
  <c r="Q137" i="37"/>
  <c r="Q153" i="37"/>
  <c r="Q154" i="37"/>
  <c r="Q145" i="37"/>
  <c r="Q140" i="37"/>
  <c r="Q156" i="37"/>
  <c r="Q148" i="37"/>
  <c r="Q143" i="37"/>
  <c r="Q158" i="37"/>
  <c r="Q149" i="37"/>
  <c r="Q146" i="37"/>
  <c r="Q142" i="37"/>
  <c r="Q139" i="37"/>
  <c r="O144" i="37"/>
  <c r="O262" i="37" s="1"/>
  <c r="O141" i="37"/>
  <c r="O259" i="37" s="1"/>
  <c r="O155" i="37"/>
  <c r="O273" i="37" s="1"/>
  <c r="O138" i="37"/>
  <c r="O256" i="37" s="1"/>
  <c r="O152" i="37"/>
  <c r="O270" i="37" s="1"/>
  <c r="O135" i="37"/>
  <c r="O253" i="37" s="1"/>
  <c r="O149" i="37"/>
  <c r="O267" i="37" s="1"/>
  <c r="O146" i="37"/>
  <c r="O264" i="37" s="1"/>
  <c r="O154" i="37"/>
  <c r="O272" i="37" s="1"/>
  <c r="O140" i="37"/>
  <c r="O258" i="37" s="1"/>
  <c r="O156" i="37"/>
  <c r="O274" i="37" s="1"/>
  <c r="O137" i="37"/>
  <c r="O255" i="37" s="1"/>
  <c r="O153" i="37"/>
  <c r="O271" i="37" s="1"/>
  <c r="O136" i="37"/>
  <c r="O254" i="37" s="1"/>
  <c r="O158" i="37"/>
  <c r="O150" i="37"/>
  <c r="O268" i="37" s="1"/>
  <c r="O148" i="37"/>
  <c r="O266" i="37" s="1"/>
  <c r="O143" i="37"/>
  <c r="O261" i="37" s="1"/>
  <c r="O139" i="37"/>
  <c r="O257" i="37" s="1"/>
  <c r="O145" i="37"/>
  <c r="O263" i="37" s="1"/>
  <c r="O151" i="37"/>
  <c r="O269" i="37" s="1"/>
  <c r="O147" i="37"/>
  <c r="O265" i="37" s="1"/>
  <c r="O142" i="37"/>
  <c r="O260" i="37" s="1"/>
  <c r="J143" i="37"/>
  <c r="J261" i="37" s="1"/>
  <c r="J158" i="37"/>
  <c r="J276" i="37" s="1"/>
  <c r="J140" i="37"/>
  <c r="J258" i="37" s="1"/>
  <c r="J154" i="37"/>
  <c r="J272" i="37" s="1"/>
  <c r="J137" i="37"/>
  <c r="J255" i="37" s="1"/>
  <c r="J151" i="37"/>
  <c r="J269" i="37" s="1"/>
  <c r="J148" i="37"/>
  <c r="J266" i="37" s="1"/>
  <c r="J145" i="37"/>
  <c r="J263" i="37" s="1"/>
  <c r="J138" i="37"/>
  <c r="J256" i="37" s="1"/>
  <c r="J142" i="37"/>
  <c r="J260" i="37" s="1"/>
  <c r="J141" i="37"/>
  <c r="J259" i="37" s="1"/>
  <c r="J149" i="37"/>
  <c r="J267" i="37" s="1"/>
  <c r="J156" i="37"/>
  <c r="J274" i="37" s="1"/>
  <c r="J136" i="37"/>
  <c r="J254" i="37" s="1"/>
  <c r="J139" i="37"/>
  <c r="J257" i="37" s="1"/>
  <c r="J155" i="37"/>
  <c r="J273" i="37" s="1"/>
  <c r="J144" i="37"/>
  <c r="J262" i="37" s="1"/>
  <c r="J152" i="37"/>
  <c r="J270" i="37" s="1"/>
  <c r="J147" i="37"/>
  <c r="J265" i="37" s="1"/>
  <c r="J150" i="37"/>
  <c r="J268" i="37" s="1"/>
  <c r="J146" i="37"/>
  <c r="J264" i="37" s="1"/>
  <c r="J153" i="37"/>
  <c r="J271" i="37" s="1"/>
  <c r="J135" i="37"/>
  <c r="J253" i="37" s="1"/>
  <c r="H137" i="37"/>
  <c r="H255" i="37" s="1"/>
  <c r="H151" i="37"/>
  <c r="H269" i="37" s="1"/>
  <c r="H148" i="37"/>
  <c r="H266" i="37" s="1"/>
  <c r="H145" i="37"/>
  <c r="H263" i="37" s="1"/>
  <c r="H142" i="37"/>
  <c r="H260" i="37" s="1"/>
  <c r="H156" i="37"/>
  <c r="H274" i="37" s="1"/>
  <c r="H139" i="37"/>
  <c r="H257" i="37" s="1"/>
  <c r="H153" i="37"/>
  <c r="H271" i="37" s="1"/>
  <c r="H141" i="37"/>
  <c r="H259" i="37" s="1"/>
  <c r="H158" i="37"/>
  <c r="H276" i="37" s="1"/>
  <c r="H140" i="37"/>
  <c r="H258" i="37" s="1"/>
  <c r="H143" i="37"/>
  <c r="H261" i="37" s="1"/>
  <c r="H144" i="37"/>
  <c r="H262" i="37" s="1"/>
  <c r="H155" i="37"/>
  <c r="H273" i="37" s="1"/>
  <c r="H146" i="37"/>
  <c r="H264" i="37" s="1"/>
  <c r="H147" i="37"/>
  <c r="H265" i="37" s="1"/>
  <c r="H150" i="37"/>
  <c r="H268" i="37" s="1"/>
  <c r="H152" i="37"/>
  <c r="H270" i="37" s="1"/>
  <c r="H136" i="37"/>
  <c r="H254" i="37" s="1"/>
  <c r="H154" i="37"/>
  <c r="H272" i="37" s="1"/>
  <c r="H135" i="37"/>
  <c r="H253" i="37" s="1"/>
  <c r="H149" i="37"/>
  <c r="H267" i="37" s="1"/>
  <c r="H138" i="37"/>
  <c r="H256" i="37" s="1"/>
  <c r="S142" i="37"/>
  <c r="S156" i="37"/>
  <c r="S139" i="37"/>
  <c r="S153" i="37"/>
  <c r="S136" i="37"/>
  <c r="S150" i="37"/>
  <c r="S147" i="37"/>
  <c r="S144" i="37"/>
  <c r="S148" i="37"/>
  <c r="S138" i="37"/>
  <c r="S152" i="37"/>
  <c r="S155" i="37"/>
  <c r="S135" i="37"/>
  <c r="S151" i="37"/>
  <c r="S146" i="37"/>
  <c r="S137" i="37"/>
  <c r="S140" i="37"/>
  <c r="S141" i="37"/>
  <c r="S158" i="37"/>
  <c r="S149" i="37"/>
  <c r="S145" i="37"/>
  <c r="S143" i="37"/>
  <c r="S154" i="37"/>
  <c r="T155" i="37" l="1"/>
  <c r="T273" i="37" s="1"/>
  <c r="X138" i="37"/>
  <c r="X256" i="37" s="1"/>
  <c r="X175" i="37"/>
  <c r="X293" i="37" s="1"/>
  <c r="T141" i="37"/>
  <c r="T259" i="37" s="1"/>
  <c r="T162" i="37"/>
  <c r="T280" i="37" s="1"/>
  <c r="T175" i="37"/>
  <c r="T293" i="37" s="1"/>
  <c r="X144" i="37"/>
  <c r="X262" i="37" s="1"/>
  <c r="T140" i="37"/>
  <c r="T258" i="37" s="1"/>
  <c r="T186" i="37"/>
  <c r="T304" i="37" s="1"/>
  <c r="V184" i="37"/>
  <c r="V302" i="37" s="1"/>
  <c r="T136" i="37"/>
  <c r="T254" i="37" s="1"/>
  <c r="V180" i="37"/>
  <c r="V298" i="37" s="1"/>
  <c r="T153" i="37"/>
  <c r="T271" i="37" s="1"/>
  <c r="Z171" i="37"/>
  <c r="Z289" i="37" s="1"/>
  <c r="U189" i="37"/>
  <c r="U264" i="37"/>
  <c r="T150" i="37"/>
  <c r="T179" i="37"/>
  <c r="T297" i="37" s="1"/>
  <c r="V182" i="37"/>
  <c r="V300" i="37" s="1"/>
  <c r="V167" i="37"/>
  <c r="V285" i="37" s="1"/>
  <c r="X171" i="37"/>
  <c r="X289" i="37" s="1"/>
  <c r="V151" i="37"/>
  <c r="V163" i="37"/>
  <c r="V281" i="37" s="1"/>
  <c r="V143" i="37"/>
  <c r="V186" i="37"/>
  <c r="V304" i="37" s="1"/>
  <c r="V147" i="37"/>
  <c r="V265" i="37" s="1"/>
  <c r="V162" i="37"/>
  <c r="V280" i="37" s="1"/>
  <c r="V135" i="37"/>
  <c r="V253" i="37" s="1"/>
  <c r="V161" i="37"/>
  <c r="V279" i="37" s="1"/>
  <c r="V152" i="37"/>
  <c r="V270" i="37" s="1"/>
  <c r="V136" i="37"/>
  <c r="V254" i="37" s="1"/>
  <c r="V150" i="37"/>
  <c r="T173" i="37"/>
  <c r="T291" i="37" s="1"/>
  <c r="T167" i="37"/>
  <c r="T285" i="37" s="1"/>
  <c r="T158" i="37"/>
  <c r="T276" i="37" s="1"/>
  <c r="T156" i="37"/>
  <c r="T274" i="37" s="1"/>
  <c r="X150" i="37"/>
  <c r="V159" i="37"/>
  <c r="V277" i="37" s="1"/>
  <c r="X178" i="37"/>
  <c r="X296" i="37" s="1"/>
  <c r="T159" i="37"/>
  <c r="T277" i="37" s="1"/>
  <c r="T165" i="37"/>
  <c r="T283" i="37" s="1"/>
  <c r="T146" i="37"/>
  <c r="T142" i="37"/>
  <c r="T260" i="37" s="1"/>
  <c r="V139" i="37"/>
  <c r="V257" i="37" s="1"/>
  <c r="V183" i="37"/>
  <c r="V301" i="37" s="1"/>
  <c r="T166" i="37"/>
  <c r="T144" i="37"/>
  <c r="T262" i="37" s="1"/>
  <c r="T145" i="37"/>
  <c r="T263" i="37" s="1"/>
  <c r="V158" i="37"/>
  <c r="V276" i="37" s="1"/>
  <c r="V156" i="37"/>
  <c r="X153" i="37"/>
  <c r="X271" i="37" s="1"/>
  <c r="V170" i="37"/>
  <c r="V179" i="37"/>
  <c r="V297" i="37" s="1"/>
  <c r="X187" i="37"/>
  <c r="X305" i="37" s="1"/>
  <c r="T171" i="37"/>
  <c r="T289" i="37" s="1"/>
  <c r="T182" i="37"/>
  <c r="T300" i="37" s="1"/>
  <c r="T181" i="37"/>
  <c r="T299" i="37" s="1"/>
  <c r="T139" i="37"/>
  <c r="T257" i="37" s="1"/>
  <c r="X149" i="37"/>
  <c r="T172" i="37"/>
  <c r="T290" i="37" s="1"/>
  <c r="V155" i="37"/>
  <c r="V273" i="37" s="1"/>
  <c r="V153" i="37"/>
  <c r="V271" i="37" s="1"/>
  <c r="V160" i="37"/>
  <c r="V278" i="37" s="1"/>
  <c r="T180" i="37"/>
  <c r="V146" i="37"/>
  <c r="V264" i="37" s="1"/>
  <c r="X146" i="37"/>
  <c r="X264" i="37" s="1"/>
  <c r="V164" i="37"/>
  <c r="X182" i="37"/>
  <c r="T174" i="37"/>
  <c r="T292" i="37" s="1"/>
  <c r="T154" i="37"/>
  <c r="T272" i="37" s="1"/>
  <c r="V141" i="37"/>
  <c r="V259" i="37" s="1"/>
  <c r="V142" i="37"/>
  <c r="X148" i="37"/>
  <c r="V171" i="37"/>
  <c r="V289" i="37" s="1"/>
  <c r="V176" i="37"/>
  <c r="V294" i="37" s="1"/>
  <c r="X160" i="37"/>
  <c r="X278" i="37" s="1"/>
  <c r="T169" i="37"/>
  <c r="T287" i="37" s="1"/>
  <c r="T176" i="37"/>
  <c r="T294" i="37" s="1"/>
  <c r="X135" i="37"/>
  <c r="X253" i="37" s="1"/>
  <c r="V173" i="37"/>
  <c r="V291" i="37" s="1"/>
  <c r="V140" i="37"/>
  <c r="V258" i="37" s="1"/>
  <c r="T178" i="37"/>
  <c r="T296" i="37" s="1"/>
  <c r="T151" i="37"/>
  <c r="V144" i="37"/>
  <c r="V262" i="37" s="1"/>
  <c r="X155" i="37"/>
  <c r="X273" i="37" s="1"/>
  <c r="V187" i="37"/>
  <c r="V305" i="37" s="1"/>
  <c r="V169" i="37"/>
  <c r="V287" i="37" s="1"/>
  <c r="X179" i="37"/>
  <c r="X297" i="37" s="1"/>
  <c r="T163" i="37"/>
  <c r="T281" i="37" s="1"/>
  <c r="T184" i="37"/>
  <c r="T137" i="37"/>
  <c r="T255" i="37" s="1"/>
  <c r="X151" i="37"/>
  <c r="V181" i="37"/>
  <c r="V299" i="37" s="1"/>
  <c r="T177" i="37"/>
  <c r="T295" i="37" s="1"/>
  <c r="X137" i="37"/>
  <c r="X255" i="37" s="1"/>
  <c r="V177" i="37"/>
  <c r="V295" i="37" s="1"/>
  <c r="T183" i="37"/>
  <c r="T301" i="37" s="1"/>
  <c r="T148" i="37"/>
  <c r="V137" i="37"/>
  <c r="V255" i="37" s="1"/>
  <c r="X143" i="37"/>
  <c r="V166" i="37"/>
  <c r="V284" i="37" s="1"/>
  <c r="V185" i="37"/>
  <c r="V303" i="37" s="1"/>
  <c r="V165" i="37"/>
  <c r="V283" i="37" s="1"/>
  <c r="X181" i="37"/>
  <c r="X299" i="37" s="1"/>
  <c r="T170" i="37"/>
  <c r="T288" i="37" s="1"/>
  <c r="T161" i="37"/>
  <c r="T279" i="37" s="1"/>
  <c r="X169" i="37"/>
  <c r="X287" i="37" s="1"/>
  <c r="V154" i="37"/>
  <c r="V272" i="37" s="1"/>
  <c r="X186" i="37"/>
  <c r="X304" i="37" s="1"/>
  <c r="V172" i="37"/>
  <c r="V290" i="37" s="1"/>
  <c r="T138" i="37"/>
  <c r="T256" i="37" s="1"/>
  <c r="T149" i="37"/>
  <c r="T267" i="37" s="1"/>
  <c r="V138" i="37"/>
  <c r="V256" i="37" s="1"/>
  <c r="X147" i="37"/>
  <c r="X265" i="37" s="1"/>
  <c r="V178" i="37"/>
  <c r="V296" i="37" s="1"/>
  <c r="V174" i="37"/>
  <c r="V292" i="37" s="1"/>
  <c r="X172" i="37"/>
  <c r="X290" i="37" s="1"/>
  <c r="T185" i="37"/>
  <c r="T303" i="37" s="1"/>
  <c r="T168" i="37"/>
  <c r="T286" i="37" s="1"/>
  <c r="X180" i="37"/>
  <c r="T135" i="37"/>
  <c r="T253" i="37" s="1"/>
  <c r="V145" i="37"/>
  <c r="V263" i="37" s="1"/>
  <c r="T187" i="37"/>
  <c r="T305" i="37" s="1"/>
  <c r="T152" i="37"/>
  <c r="T270" i="37" s="1"/>
  <c r="V148" i="37"/>
  <c r="V266" i="37" s="1"/>
  <c r="X161" i="37"/>
  <c r="X279" i="37" s="1"/>
  <c r="T143" i="37"/>
  <c r="T147" i="37"/>
  <c r="T265" i="37" s="1"/>
  <c r="V149" i="37"/>
  <c r="V267" i="37" s="1"/>
  <c r="X152" i="37"/>
  <c r="X270" i="37" s="1"/>
  <c r="V175" i="37"/>
  <c r="V293" i="37" s="1"/>
  <c r="X168" i="37"/>
  <c r="X286" i="37" s="1"/>
  <c r="X165" i="37"/>
  <c r="X283" i="37" s="1"/>
  <c r="T164" i="37"/>
  <c r="X139" i="37"/>
  <c r="X257" i="37" s="1"/>
  <c r="Z142" i="37"/>
  <c r="X159" i="37"/>
  <c r="X277" i="37" s="1"/>
  <c r="X156" i="37"/>
  <c r="X274" i="37" s="1"/>
  <c r="X170" i="37"/>
  <c r="Z172" i="37"/>
  <c r="Z290" i="37" s="1"/>
  <c r="Z166" i="37"/>
  <c r="Z284" i="37" s="1"/>
  <c r="X154" i="37"/>
  <c r="X272" i="37" s="1"/>
  <c r="X142" i="37"/>
  <c r="Z155" i="37"/>
  <c r="Z273" i="37" s="1"/>
  <c r="Z179" i="37"/>
  <c r="Z297" i="37" s="1"/>
  <c r="X177" i="37"/>
  <c r="X295" i="37" s="1"/>
  <c r="X174" i="37"/>
  <c r="X292" i="37" s="1"/>
  <c r="W167" i="37"/>
  <c r="W285" i="37" s="1"/>
  <c r="W169" i="37"/>
  <c r="W287" i="37" s="1"/>
  <c r="W183" i="37"/>
  <c r="W301" i="37" s="1"/>
  <c r="W141" i="37"/>
  <c r="W259" i="37" s="1"/>
  <c r="W155" i="37"/>
  <c r="W273" i="37" s="1"/>
  <c r="W184" i="37"/>
  <c r="W302" i="37" s="1"/>
  <c r="W144" i="37"/>
  <c r="W262" i="37" s="1"/>
  <c r="W159" i="37"/>
  <c r="W277" i="37" s="1"/>
  <c r="W173" i="37"/>
  <c r="W291" i="37" s="1"/>
  <c r="W187" i="37"/>
  <c r="W305" i="37" s="1"/>
  <c r="W163" i="37"/>
  <c r="W281" i="37" s="1"/>
  <c r="W174" i="37"/>
  <c r="W292" i="37" s="1"/>
  <c r="W176" i="37"/>
  <c r="W294" i="37" s="1"/>
  <c r="W177" i="37"/>
  <c r="W295" i="37" s="1"/>
  <c r="W145" i="37"/>
  <c r="W263" i="37" s="1"/>
  <c r="W146" i="37"/>
  <c r="W264" i="37" s="1"/>
  <c r="W147" i="37"/>
  <c r="W265" i="37" s="1"/>
  <c r="W148" i="37"/>
  <c r="W160" i="37"/>
  <c r="W278" i="37" s="1"/>
  <c r="W161" i="37"/>
  <c r="W279" i="37" s="1"/>
  <c r="W162" i="37"/>
  <c r="W280" i="37" s="1"/>
  <c r="W175" i="37"/>
  <c r="W293" i="37" s="1"/>
  <c r="W158" i="37"/>
  <c r="W276" i="37" s="1"/>
  <c r="W142" i="37"/>
  <c r="W164" i="37"/>
  <c r="W152" i="37"/>
  <c r="W270" i="37" s="1"/>
  <c r="W150" i="37"/>
  <c r="W135" i="37"/>
  <c r="W253" i="37" s="1"/>
  <c r="W170" i="37"/>
  <c r="W180" i="37"/>
  <c r="W298" i="37" s="1"/>
  <c r="W182" i="37"/>
  <c r="W300" i="37" s="1"/>
  <c r="W166" i="37"/>
  <c r="W284" i="37" s="1"/>
  <c r="W168" i="37"/>
  <c r="W286" i="37" s="1"/>
  <c r="W151" i="37"/>
  <c r="W137" i="37"/>
  <c r="W139" i="37"/>
  <c r="W257" i="37" s="1"/>
  <c r="W154" i="37"/>
  <c r="W272" i="37" s="1"/>
  <c r="W140" i="37"/>
  <c r="W258" i="37" s="1"/>
  <c r="W178" i="37"/>
  <c r="W296" i="37" s="1"/>
  <c r="W186" i="37"/>
  <c r="W304" i="37" s="1"/>
  <c r="W179" i="37"/>
  <c r="W297" i="37" s="1"/>
  <c r="W172" i="37"/>
  <c r="W290" i="37" s="1"/>
  <c r="W165" i="37"/>
  <c r="W283" i="37" s="1"/>
  <c r="W149" i="37"/>
  <c r="W138" i="37"/>
  <c r="W256" i="37" s="1"/>
  <c r="W143" i="37"/>
  <c r="W181" i="37"/>
  <c r="W299" i="37" s="1"/>
  <c r="W136" i="37"/>
  <c r="W254" i="37" s="1"/>
  <c r="W153" i="37"/>
  <c r="W271" i="37" s="1"/>
  <c r="W185" i="37"/>
  <c r="W303" i="37" s="1"/>
  <c r="W171" i="37"/>
  <c r="W289" i="37" s="1"/>
  <c r="W156" i="37"/>
  <c r="W274" i="37" s="1"/>
  <c r="X140" i="37"/>
  <c r="X258" i="37" s="1"/>
  <c r="X145" i="37"/>
  <c r="X263" i="37" s="1"/>
  <c r="Z138" i="37"/>
  <c r="Z256" i="37" s="1"/>
  <c r="Z181" i="37"/>
  <c r="Z299" i="37" s="1"/>
  <c r="X184" i="37"/>
  <c r="X302" i="37" s="1"/>
  <c r="X167" i="37"/>
  <c r="X285" i="37" s="1"/>
  <c r="Z143" i="37"/>
  <c r="X183" i="37"/>
  <c r="X301" i="37" s="1"/>
  <c r="X162" i="37"/>
  <c r="X280" i="37" s="1"/>
  <c r="Z156" i="37"/>
  <c r="Z274" i="37" s="1"/>
  <c r="Z167" i="37"/>
  <c r="Z285" i="37" s="1"/>
  <c r="Z183" i="37"/>
  <c r="Z301" i="37" s="1"/>
  <c r="X158" i="37"/>
  <c r="X276" i="37" s="1"/>
  <c r="X141" i="37"/>
  <c r="X259" i="37" s="1"/>
  <c r="X166" i="37"/>
  <c r="X284" i="37" s="1"/>
  <c r="X176" i="37"/>
  <c r="X294" i="37" s="1"/>
  <c r="Z150" i="37"/>
  <c r="Z187" i="37"/>
  <c r="Z305" i="37" s="1"/>
  <c r="Z147" i="37"/>
  <c r="Z265" i="37" s="1"/>
  <c r="Z159" i="37"/>
  <c r="Z277" i="37" s="1"/>
  <c r="Z140" i="37"/>
  <c r="Z185" i="37"/>
  <c r="Z303" i="37" s="1"/>
  <c r="Z169" i="37"/>
  <c r="Z287" i="37" s="1"/>
  <c r="Z176" i="37"/>
  <c r="Z294" i="37" s="1"/>
  <c r="Z144" i="37"/>
  <c r="Z262" i="37" s="1"/>
  <c r="Z145" i="37"/>
  <c r="Z263" i="37" s="1"/>
  <c r="Z175" i="37"/>
  <c r="Z293" i="37" s="1"/>
  <c r="X164" i="37"/>
  <c r="X185" i="37"/>
  <c r="X303" i="37" s="1"/>
  <c r="Z173" i="37"/>
  <c r="Z291" i="37" s="1"/>
  <c r="X136" i="37"/>
  <c r="X254" i="37" s="1"/>
  <c r="Z158" i="37"/>
  <c r="Z276" i="37" s="1"/>
  <c r="Z170" i="37"/>
  <c r="X173" i="37"/>
  <c r="X291" i="37" s="1"/>
  <c r="Z141" i="37"/>
  <c r="Z259" i="37" s="1"/>
  <c r="Z164" i="37"/>
  <c r="Z153" i="37"/>
  <c r="Z271" i="37" s="1"/>
  <c r="Z163" i="37"/>
  <c r="Z281" i="37" s="1"/>
  <c r="Z146" i="37"/>
  <c r="Z165" i="37"/>
  <c r="Z283" i="37" s="1"/>
  <c r="Z174" i="37"/>
  <c r="Z292" i="37" s="1"/>
  <c r="Z149" i="37"/>
  <c r="Z161" i="37"/>
  <c r="Z279" i="37" s="1"/>
  <c r="Z148" i="37"/>
  <c r="Z168" i="37"/>
  <c r="Z286" i="37" s="1"/>
  <c r="Z182" i="37"/>
  <c r="Z162" i="37"/>
  <c r="Z280" i="37" s="1"/>
  <c r="Z177" i="37"/>
  <c r="Z295" i="37" s="1"/>
  <c r="Z178" i="37"/>
  <c r="Z296" i="37" s="1"/>
  <c r="Z139" i="37"/>
  <c r="Z257" i="37" s="1"/>
  <c r="Z136" i="37"/>
  <c r="Z254" i="37" s="1"/>
  <c r="Z151" i="37"/>
  <c r="Z135" i="37"/>
  <c r="Z253" i="37" s="1"/>
  <c r="Z137" i="37"/>
  <c r="Z255" i="37" s="1"/>
  <c r="Z186" i="37"/>
  <c r="Z304" i="37" s="1"/>
  <c r="Z184" i="37"/>
  <c r="Z302" i="37" s="1"/>
  <c r="Z152" i="37"/>
  <c r="Z154" i="37"/>
  <c r="Z272" i="37" s="1"/>
  <c r="Z180" i="37"/>
  <c r="Z298" i="37" s="1"/>
  <c r="I253" i="37"/>
  <c r="Y261" i="37"/>
  <c r="Y264" i="37"/>
  <c r="Y298" i="37"/>
  <c r="Y300" i="37"/>
  <c r="Z300" i="37" s="1"/>
  <c r="I311" i="37"/>
  <c r="I312" i="37"/>
  <c r="Y267" i="37"/>
  <c r="Z267" i="37" s="1"/>
  <c r="Y288" i="37"/>
  <c r="Y258" i="37"/>
  <c r="P269" i="37"/>
  <c r="Y259" i="37"/>
  <c r="S300" i="37"/>
  <c r="Q255" i="37"/>
  <c r="R272" i="37"/>
  <c r="R298" i="37"/>
  <c r="Q259" i="37"/>
  <c r="R264" i="37"/>
  <c r="S290" i="37"/>
  <c r="S299" i="37"/>
  <c r="S281" i="37"/>
  <c r="S264" i="37"/>
  <c r="S295" i="37"/>
  <c r="S260" i="37"/>
  <c r="O295" i="37"/>
  <c r="O290" i="37"/>
  <c r="Q299" i="37"/>
  <c r="Q274" i="37"/>
  <c r="Q287" i="37"/>
  <c r="Q295" i="37"/>
  <c r="R278" i="37"/>
  <c r="R263" i="37"/>
  <c r="R289" i="37"/>
  <c r="R287" i="37"/>
  <c r="P281" i="37"/>
  <c r="P283" i="37"/>
  <c r="P291" i="37"/>
  <c r="P277" i="37"/>
  <c r="S279" i="37"/>
  <c r="S280" i="37"/>
  <c r="O281" i="37"/>
  <c r="O296" i="37"/>
  <c r="Q260" i="37"/>
  <c r="Q258" i="37"/>
  <c r="Q280" i="37"/>
  <c r="R276" i="37"/>
  <c r="R286" i="37"/>
  <c r="R273" i="37"/>
  <c r="R271" i="37"/>
  <c r="P296" i="37"/>
  <c r="O283" i="37"/>
  <c r="Q298" i="37"/>
  <c r="R284" i="37"/>
  <c r="R302" i="37"/>
  <c r="R292" i="37"/>
  <c r="P294" i="37"/>
  <c r="P282" i="37"/>
  <c r="P280" i="37"/>
  <c r="Q282" i="37"/>
  <c r="Q286" i="37"/>
  <c r="Q283" i="37"/>
  <c r="R258" i="37"/>
  <c r="R255" i="37"/>
  <c r="R277" i="37"/>
  <c r="P305" i="37"/>
  <c r="R296" i="37"/>
  <c r="S258" i="37"/>
  <c r="P298" i="37"/>
  <c r="O294" i="37"/>
  <c r="S302" i="37"/>
  <c r="Q300" i="37"/>
  <c r="O287" i="37"/>
  <c r="R297" i="37"/>
  <c r="R262" i="37"/>
  <c r="O277" i="37"/>
  <c r="S283" i="37"/>
  <c r="S270" i="37"/>
  <c r="P300" i="37"/>
  <c r="S271" i="37"/>
  <c r="O299" i="37"/>
  <c r="Q263" i="37"/>
  <c r="S267" i="37"/>
  <c r="O280" i="37"/>
  <c r="R290" i="37"/>
  <c r="O282" i="37"/>
  <c r="O293" i="37"/>
  <c r="P288" i="37"/>
  <c r="P303" i="37"/>
  <c r="P286" i="37"/>
  <c r="S284" i="37"/>
  <c r="S289" i="37"/>
  <c r="O300" i="37"/>
  <c r="O286" i="37"/>
  <c r="Q284" i="37"/>
  <c r="Q273" i="37"/>
  <c r="R299" i="37"/>
  <c r="P276" i="37"/>
  <c r="S261" i="37"/>
  <c r="S266" i="37"/>
  <c r="S257" i="37"/>
  <c r="O278" i="37"/>
  <c r="Q276" i="37"/>
  <c r="R266" i="37"/>
  <c r="R256" i="37"/>
  <c r="R283" i="37"/>
  <c r="P279" i="37"/>
  <c r="P290" i="37"/>
  <c r="P289" i="37"/>
  <c r="S296" i="37"/>
  <c r="S297" i="37"/>
  <c r="S292" i="37"/>
  <c r="S305" i="37"/>
  <c r="H189" i="37"/>
  <c r="Q288" i="37"/>
  <c r="Q291" i="37"/>
  <c r="Q292" i="37"/>
  <c r="R294" i="37"/>
  <c r="R274" i="37"/>
  <c r="P299" i="37"/>
  <c r="P284" i="37"/>
  <c r="S278" i="37"/>
  <c r="S255" i="37"/>
  <c r="S277" i="37"/>
  <c r="O305" i="37"/>
  <c r="O303" i="37"/>
  <c r="Q261" i="37"/>
  <c r="Q294" i="37"/>
  <c r="Q277" i="37"/>
  <c r="R279" i="37"/>
  <c r="R270" i="37"/>
  <c r="R254" i="37"/>
  <c r="S294" i="37"/>
  <c r="S262" i="37"/>
  <c r="S274" i="37"/>
  <c r="O288" i="37"/>
  <c r="O289" i="37"/>
  <c r="Q257" i="37"/>
  <c r="Q266" i="37"/>
  <c r="Q301" i="37"/>
  <c r="Q262" i="37"/>
  <c r="R300" i="37"/>
  <c r="R293" i="37"/>
  <c r="R303" i="37"/>
  <c r="R301" i="37"/>
  <c r="P278" i="37"/>
  <c r="P301" i="37"/>
  <c r="P292" i="37"/>
  <c r="S293" i="37"/>
  <c r="S253" i="37"/>
  <c r="S265" i="37"/>
  <c r="O292" i="37"/>
  <c r="Q264" i="37"/>
  <c r="Q293" i="37"/>
  <c r="Q253" i="37"/>
  <c r="Q265" i="37"/>
  <c r="R261" i="37"/>
  <c r="R260" i="37"/>
  <c r="R259" i="37"/>
  <c r="R257" i="37"/>
  <c r="P287" i="37"/>
  <c r="P297" i="37"/>
  <c r="P295" i="37"/>
  <c r="S263" i="37"/>
  <c r="S298" i="37"/>
  <c r="O291" i="37"/>
  <c r="O279" i="37"/>
  <c r="Q278" i="37"/>
  <c r="S273" i="37"/>
  <c r="Q305" i="37"/>
  <c r="S276" i="37"/>
  <c r="S288" i="37"/>
  <c r="O298" i="37"/>
  <c r="O297" i="37"/>
  <c r="Q297" i="37"/>
  <c r="Q281" i="37"/>
  <c r="Q270" i="37"/>
  <c r="Q268" i="37"/>
  <c r="S303" i="37"/>
  <c r="S254" i="37"/>
  <c r="O301" i="37"/>
  <c r="Q290" i="37"/>
  <c r="Q256" i="37"/>
  <c r="Q254" i="37"/>
  <c r="R267" i="37"/>
  <c r="R291" i="37"/>
  <c r="R295" i="37"/>
  <c r="S286" i="37"/>
  <c r="S256" i="37"/>
  <c r="S301" i="37"/>
  <c r="O284" i="37"/>
  <c r="Q296" i="37"/>
  <c r="Q272" i="37"/>
  <c r="Q303" i="37"/>
  <c r="R305" i="37"/>
  <c r="R280" i="37"/>
  <c r="S272" i="37"/>
  <c r="S259" i="37"/>
  <c r="S291" i="37"/>
  <c r="S287" i="37"/>
  <c r="O276" i="37"/>
  <c r="Q279" i="37"/>
  <c r="Q271" i="37"/>
  <c r="Q289" i="37"/>
  <c r="R281" i="37"/>
  <c r="R253" i="37"/>
  <c r="R265" i="37"/>
  <c r="P293" i="37"/>
  <c r="I189" i="37"/>
  <c r="V260" i="37" l="1"/>
  <c r="X260" i="37" s="1"/>
  <c r="Y260" i="37" s="1"/>
  <c r="Z260" i="37" s="1"/>
  <c r="U260" i="37"/>
  <c r="V274" i="37"/>
  <c r="U274" i="37" s="1"/>
  <c r="V288" i="37"/>
  <c r="X288" i="37" s="1"/>
  <c r="W288" i="37" s="1"/>
  <c r="T298" i="37"/>
  <c r="V261" i="37"/>
  <c r="T261" i="37" s="1"/>
  <c r="T264" i="37"/>
  <c r="X298" i="37"/>
  <c r="X300" i="37"/>
  <c r="X266" i="37"/>
  <c r="Y266" i="37" s="1"/>
  <c r="Z266" i="37" s="1"/>
  <c r="W266" i="37"/>
  <c r="Z261" i="37"/>
  <c r="W189" i="37"/>
  <c r="W255" i="37"/>
  <c r="Z258" i="37"/>
  <c r="Z288" i="37"/>
  <c r="Z264" i="37"/>
  <c r="T302" i="37"/>
  <c r="X267" i="37"/>
  <c r="W267" i="37" s="1"/>
  <c r="T266" i="37"/>
  <c r="T284" i="37"/>
  <c r="R268" i="37"/>
  <c r="O302" i="37"/>
  <c r="J317" i="37"/>
  <c r="O311" i="37"/>
  <c r="R288" i="37"/>
  <c r="L316" i="37"/>
  <c r="L317" i="37"/>
  <c r="I317" i="37"/>
  <c r="Q267" i="37"/>
  <c r="J316" i="37"/>
  <c r="O312" i="37"/>
  <c r="R282" i="37"/>
  <c r="Q302" i="37"/>
  <c r="L311" i="37"/>
  <c r="L312" i="37"/>
  <c r="J311" i="37"/>
  <c r="J312" i="37"/>
  <c r="Q269" i="37"/>
  <c r="I316" i="37"/>
  <c r="W260" i="37" l="1"/>
  <c r="X261" i="37"/>
  <c r="W261" i="37" s="1"/>
  <c r="S268" i="37"/>
  <c r="O316" i="37"/>
  <c r="P302" i="37"/>
  <c r="S282" i="37"/>
  <c r="O317" i="37"/>
  <c r="O313" i="37"/>
  <c r="O321" i="37" s="1"/>
  <c r="J313" i="37"/>
  <c r="J321" i="37" s="1"/>
  <c r="J318" i="37"/>
  <c r="J322" i="37" s="1"/>
  <c r="L313" i="37"/>
  <c r="L321" i="37" s="1"/>
  <c r="L318" i="37"/>
  <c r="L322" i="37" s="1"/>
  <c r="R269" i="37"/>
  <c r="T282" i="37" l="1"/>
  <c r="T268" i="37"/>
  <c r="J323" i="37"/>
  <c r="O318" i="37"/>
  <c r="O322" i="37" s="1"/>
  <c r="O323" i="37" s="1"/>
  <c r="L323" i="37"/>
  <c r="S311" i="37"/>
  <c r="S312" i="37"/>
  <c r="S269" i="37"/>
  <c r="T311" i="37" s="1"/>
  <c r="I181" i="16"/>
  <c r="J181" i="16"/>
  <c r="K181" i="16"/>
  <c r="N181" i="16"/>
  <c r="O181" i="16"/>
  <c r="P181" i="16"/>
  <c r="G181" i="16"/>
  <c r="G39" i="16"/>
  <c r="I274" i="3"/>
  <c r="J274" i="3"/>
  <c r="K274" i="3"/>
  <c r="N274" i="3"/>
  <c r="O274" i="3"/>
  <c r="P274" i="3"/>
  <c r="G274" i="3"/>
  <c r="H268" i="3"/>
  <c r="H256" i="16" s="1"/>
  <c r="H267" i="3"/>
  <c r="H255" i="16" s="1"/>
  <c r="H265" i="3"/>
  <c r="H253" i="16" s="1"/>
  <c r="H264" i="3"/>
  <c r="H252" i="16" s="1"/>
  <c r="H262" i="3"/>
  <c r="H250" i="16" s="1"/>
  <c r="H255" i="3"/>
  <c r="H243" i="16" s="1"/>
  <c r="H254" i="3"/>
  <c r="H242" i="16" s="1"/>
  <c r="H253" i="3"/>
  <c r="H241" i="16" s="1"/>
  <c r="H252" i="3"/>
  <c r="H240" i="16" s="1"/>
  <c r="H251" i="3"/>
  <c r="H239" i="16" s="1"/>
  <c r="H250" i="3"/>
  <c r="H238" i="16" s="1"/>
  <c r="H249" i="3"/>
  <c r="H237" i="16" s="1"/>
  <c r="H248" i="3"/>
  <c r="H236" i="16" s="1"/>
  <c r="H247" i="3"/>
  <c r="H235" i="16" s="1"/>
  <c r="H246" i="3"/>
  <c r="H234" i="16" s="1"/>
  <c r="H245" i="3"/>
  <c r="H233" i="16" s="1"/>
  <c r="H244" i="3"/>
  <c r="H232" i="16" s="1"/>
  <c r="H243" i="3"/>
  <c r="H231" i="16" s="1"/>
  <c r="H242" i="3"/>
  <c r="H230" i="16" s="1"/>
  <c r="H241" i="3"/>
  <c r="H229" i="16" s="1"/>
  <c r="H240" i="3"/>
  <c r="H228" i="16" s="1"/>
  <c r="H239" i="3"/>
  <c r="H227" i="16" s="1"/>
  <c r="H238" i="3"/>
  <c r="H226" i="16" s="1"/>
  <c r="H222" i="3"/>
  <c r="H210" i="16" s="1"/>
  <c r="H208" i="3"/>
  <c r="H196" i="16" s="1"/>
  <c r="H207" i="3"/>
  <c r="H195" i="16" s="1"/>
  <c r="H206" i="3"/>
  <c r="H194" i="16" s="1"/>
  <c r="H205" i="3"/>
  <c r="H193" i="16" s="1"/>
  <c r="H204" i="3"/>
  <c r="H192" i="16" s="1"/>
  <c r="H203" i="3"/>
  <c r="H191" i="16" s="1"/>
  <c r="H202" i="3"/>
  <c r="H190" i="16" s="1"/>
  <c r="H201" i="3"/>
  <c r="H189" i="16" s="1"/>
  <c r="H200" i="3"/>
  <c r="H188" i="16" s="1"/>
  <c r="H199" i="3"/>
  <c r="H187" i="16" s="1"/>
  <c r="H198" i="3"/>
  <c r="H186" i="16" s="1"/>
  <c r="H197" i="3"/>
  <c r="H185" i="16" s="1"/>
  <c r="H196" i="3"/>
  <c r="H184" i="16" s="1"/>
  <c r="H195" i="3"/>
  <c r="H183" i="16" s="1"/>
  <c r="H194" i="3"/>
  <c r="H182" i="16" s="1"/>
  <c r="H193" i="3"/>
  <c r="H181" i="16" s="1"/>
  <c r="H181" i="3"/>
  <c r="H169" i="16" s="1"/>
  <c r="H180" i="3"/>
  <c r="H168" i="16" s="1"/>
  <c r="H179" i="3"/>
  <c r="H167" i="16" s="1"/>
  <c r="H178" i="3"/>
  <c r="H166" i="16" s="1"/>
  <c r="H177" i="3"/>
  <c r="H165" i="16" s="1"/>
  <c r="H176" i="3"/>
  <c r="H164" i="16" s="1"/>
  <c r="H175" i="3"/>
  <c r="H163" i="16" s="1"/>
  <c r="H173" i="3"/>
  <c r="H161" i="16" s="1"/>
  <c r="H172" i="3"/>
  <c r="H160" i="16" s="1"/>
  <c r="H157" i="3"/>
  <c r="H145" i="16" s="1"/>
  <c r="H156" i="3"/>
  <c r="H144" i="16" s="1"/>
  <c r="H155" i="3"/>
  <c r="H143" i="16" s="1"/>
  <c r="H154" i="3"/>
  <c r="H142" i="16" s="1"/>
  <c r="H153" i="3"/>
  <c r="H141" i="16" s="1"/>
  <c r="H152" i="3"/>
  <c r="H140" i="16" s="1"/>
  <c r="H148" i="3"/>
  <c r="H136" i="16" s="1"/>
  <c r="H147" i="3"/>
  <c r="H135" i="16" s="1"/>
  <c r="H146" i="3"/>
  <c r="H134" i="16" s="1"/>
  <c r="H145" i="3"/>
  <c r="H133" i="16" s="1"/>
  <c r="H144" i="3"/>
  <c r="H132" i="16" s="1"/>
  <c r="H143" i="3"/>
  <c r="H131" i="16" s="1"/>
  <c r="H142" i="3"/>
  <c r="H130" i="16" s="1"/>
  <c r="H141" i="3"/>
  <c r="H129" i="16" s="1"/>
  <c r="H139" i="3"/>
  <c r="H127" i="16" s="1"/>
  <c r="H138" i="3"/>
  <c r="H126" i="16" s="1"/>
  <c r="H137" i="3"/>
  <c r="H125" i="16" s="1"/>
  <c r="H136" i="3"/>
  <c r="H124" i="16" s="1"/>
  <c r="H135" i="3"/>
  <c r="H123" i="16" s="1"/>
  <c r="H134" i="3"/>
  <c r="H122" i="16" s="1"/>
  <c r="H133" i="3"/>
  <c r="H121" i="16" s="1"/>
  <c r="H131" i="3"/>
  <c r="H119" i="16" s="1"/>
  <c r="H130" i="3"/>
  <c r="H118" i="16" s="1"/>
  <c r="H129" i="3"/>
  <c r="H117" i="16" s="1"/>
  <c r="H128" i="3"/>
  <c r="H116" i="16" s="1"/>
  <c r="H127" i="3"/>
  <c r="H115" i="16" s="1"/>
  <c r="H126" i="3"/>
  <c r="H114" i="16" s="1"/>
  <c r="H124" i="3"/>
  <c r="H112" i="16" s="1"/>
  <c r="H123" i="3"/>
  <c r="H111" i="16" s="1"/>
  <c r="H122" i="3"/>
  <c r="H110" i="16" s="1"/>
  <c r="H121" i="3"/>
  <c r="H109" i="16" s="1"/>
  <c r="H120" i="3"/>
  <c r="H108" i="16" s="1"/>
  <c r="H101" i="3"/>
  <c r="H89" i="16" s="1"/>
  <c r="H100" i="3"/>
  <c r="H88" i="16" s="1"/>
  <c r="H99" i="3"/>
  <c r="H87" i="16" s="1"/>
  <c r="H98" i="3"/>
  <c r="H86" i="16" s="1"/>
  <c r="H97" i="3"/>
  <c r="H85" i="16" s="1"/>
  <c r="H96" i="3"/>
  <c r="H84" i="16" s="1"/>
  <c r="H95" i="3"/>
  <c r="H83" i="16" s="1"/>
  <c r="H94" i="3"/>
  <c r="H82" i="16" s="1"/>
  <c r="H93" i="3"/>
  <c r="H81" i="16" s="1"/>
  <c r="H90" i="3"/>
  <c r="H78" i="16" s="1"/>
  <c r="H89" i="3"/>
  <c r="H77" i="16" s="1"/>
  <c r="H88" i="3"/>
  <c r="H76" i="16" s="1"/>
  <c r="H86" i="3"/>
  <c r="H74" i="16" s="1"/>
  <c r="H85" i="3"/>
  <c r="H73" i="16" s="1"/>
  <c r="H84" i="3"/>
  <c r="H72" i="16" s="1"/>
  <c r="H83" i="3"/>
  <c r="H71" i="16" s="1"/>
  <c r="H82" i="3"/>
  <c r="H70" i="16" s="1"/>
  <c r="H81" i="3"/>
  <c r="H69" i="16" s="1"/>
  <c r="H80" i="3"/>
  <c r="H68" i="16" s="1"/>
  <c r="H79" i="3"/>
  <c r="H67" i="16" s="1"/>
  <c r="H76" i="3"/>
  <c r="H64" i="16" s="1"/>
  <c r="H75" i="3"/>
  <c r="H63" i="16" s="1"/>
  <c r="H74" i="3"/>
  <c r="H62" i="16" s="1"/>
  <c r="H73" i="3"/>
  <c r="H61" i="16" s="1"/>
  <c r="H72" i="3"/>
  <c r="H60" i="16" s="1"/>
  <c r="H69" i="3"/>
  <c r="H57" i="16" s="1"/>
  <c r="H68" i="3"/>
  <c r="H56" i="16" s="1"/>
  <c r="H67" i="3"/>
  <c r="H55" i="16" s="1"/>
  <c r="H66" i="3"/>
  <c r="H54" i="16" s="1"/>
  <c r="H65" i="3"/>
  <c r="H53" i="16" s="1"/>
  <c r="H64" i="3"/>
  <c r="H52" i="16" s="1"/>
  <c r="H63" i="3"/>
  <c r="H51" i="16" s="1"/>
  <c r="H62" i="3"/>
  <c r="H50" i="16" s="1"/>
  <c r="H61" i="3"/>
  <c r="H49" i="16" s="1"/>
  <c r="H60" i="3"/>
  <c r="H48" i="16" s="1"/>
  <c r="H57" i="3"/>
  <c r="H45" i="16" s="1"/>
  <c r="H56" i="3"/>
  <c r="H44" i="16" s="1"/>
  <c r="H55" i="3"/>
  <c r="H43" i="16" s="1"/>
  <c r="H54" i="3"/>
  <c r="H42" i="16" s="1"/>
  <c r="H53" i="3"/>
  <c r="H41" i="16" s="1"/>
  <c r="M253" i="3"/>
  <c r="M241" i="16" s="1"/>
  <c r="L253" i="3"/>
  <c r="L241" i="16" s="1"/>
  <c r="M244" i="3"/>
  <c r="M232" i="16" s="1"/>
  <c r="L244" i="3"/>
  <c r="L232" i="16" s="1"/>
  <c r="M193" i="3"/>
  <c r="M181" i="16" s="1"/>
  <c r="L193" i="3"/>
  <c r="L181" i="16" s="1"/>
  <c r="M172" i="3"/>
  <c r="M160" i="16" s="1"/>
  <c r="L172" i="3"/>
  <c r="L160" i="16" s="1"/>
  <c r="M135" i="3"/>
  <c r="M123" i="16" s="1"/>
  <c r="L135" i="3"/>
  <c r="L123" i="16" s="1"/>
  <c r="M130" i="3"/>
  <c r="M118" i="16" s="1"/>
  <c r="L130" i="3"/>
  <c r="L118" i="16" s="1"/>
  <c r="M129" i="3"/>
  <c r="M117" i="16" s="1"/>
  <c r="L129" i="3"/>
  <c r="L117" i="16" s="1"/>
  <c r="M93" i="3"/>
  <c r="M81" i="16" s="1"/>
  <c r="L93" i="3"/>
  <c r="L81" i="16" s="1"/>
  <c r="H41" i="3"/>
  <c r="H42" i="3"/>
  <c r="H43" i="3"/>
  <c r="H44" i="3"/>
  <c r="H45" i="3"/>
  <c r="H46" i="3"/>
  <c r="H47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I262" i="16" l="1"/>
  <c r="M262" i="16"/>
  <c r="H262" i="16"/>
  <c r="L262" i="16"/>
  <c r="J262" i="16"/>
  <c r="P262" i="16"/>
  <c r="N262" i="16"/>
  <c r="O262" i="16"/>
  <c r="K262" i="16"/>
  <c r="V282" i="37"/>
  <c r="W282" i="37" s="1"/>
  <c r="U282" i="37"/>
  <c r="T312" i="37"/>
  <c r="T313" i="37" s="1"/>
  <c r="T321" i="37" s="1"/>
  <c r="U268" i="37"/>
  <c r="V268" i="37"/>
  <c r="T269" i="37"/>
  <c r="T316" i="37" s="1"/>
  <c r="J324" i="37"/>
  <c r="G8" i="22"/>
  <c r="G262" i="16"/>
  <c r="L324" i="37"/>
  <c r="H8" i="22"/>
  <c r="O324" i="37"/>
  <c r="J8" i="22"/>
  <c r="S317" i="37"/>
  <c r="S316" i="37"/>
  <c r="S313" i="37"/>
  <c r="L274" i="3"/>
  <c r="M274" i="3"/>
  <c r="H274" i="3"/>
  <c r="H48" i="3"/>
  <c r="X282" i="37" l="1"/>
  <c r="Y282" i="37" s="1"/>
  <c r="Z282" i="37" s="1"/>
  <c r="V269" i="37"/>
  <c r="W269" i="37" s="1"/>
  <c r="U269" i="37"/>
  <c r="U317" i="37" s="1"/>
  <c r="T317" i="37"/>
  <c r="T318" i="37" s="1"/>
  <c r="T322" i="37" s="1"/>
  <c r="T323" i="37" s="1"/>
  <c r="U312" i="37"/>
  <c r="U311" i="37"/>
  <c r="W268" i="37"/>
  <c r="X268" i="37"/>
  <c r="S318" i="37"/>
  <c r="W312" i="37" l="1"/>
  <c r="W311" i="37"/>
  <c r="X269" i="37"/>
  <c r="Y269" i="37" s="1"/>
  <c r="Z269" i="37" s="1"/>
  <c r="T324" i="37"/>
  <c r="N8" i="22"/>
  <c r="U316" i="37"/>
  <c r="W316" i="37"/>
  <c r="W317" i="37"/>
  <c r="Y268" i="37"/>
  <c r="U313" i="37"/>
  <c r="S181" i="16"/>
  <c r="U181" i="16"/>
  <c r="T181" i="16"/>
  <c r="Q181" i="16"/>
  <c r="R181" i="16"/>
  <c r="R262" i="16" l="1"/>
  <c r="Q262" i="16"/>
  <c r="T262" i="16"/>
  <c r="U262" i="16"/>
  <c r="S262" i="16"/>
  <c r="Z268" i="37"/>
  <c r="W313" i="37"/>
  <c r="U318" i="37"/>
  <c r="Y312" i="37"/>
  <c r="Y311" i="37"/>
  <c r="R274" i="3"/>
  <c r="T274" i="3"/>
  <c r="U274" i="3"/>
  <c r="S274" i="3"/>
  <c r="Q274" i="3"/>
  <c r="Y313" i="37" l="1"/>
  <c r="Y317" i="37"/>
  <c r="Z312" i="37"/>
  <c r="Y316" i="37"/>
  <c r="Z311" i="37"/>
  <c r="W318" i="37"/>
  <c r="Z313" i="37" l="1"/>
  <c r="Z316" i="37"/>
  <c r="Z317" i="37"/>
  <c r="Y318" i="37"/>
  <c r="G14" i="3"/>
  <c r="H8" i="3"/>
  <c r="H9" i="3"/>
  <c r="H18" i="3" s="1"/>
  <c r="H9" i="16" s="1"/>
  <c r="H7" i="3"/>
  <c r="H14" i="3" s="1"/>
  <c r="U9" i="16"/>
  <c r="T9" i="16"/>
  <c r="R9" i="16"/>
  <c r="Q9" i="16"/>
  <c r="P18" i="3"/>
  <c r="P9" i="16" s="1"/>
  <c r="O18" i="3"/>
  <c r="O9" i="16" s="1"/>
  <c r="N18" i="3"/>
  <c r="M18" i="3"/>
  <c r="M9" i="16" s="1"/>
  <c r="L18" i="3"/>
  <c r="K18" i="3"/>
  <c r="K9" i="16" s="1"/>
  <c r="J18" i="3"/>
  <c r="J9" i="16" s="1"/>
  <c r="I18" i="3"/>
  <c r="I9" i="16" s="1"/>
  <c r="G18" i="3"/>
  <c r="G9" i="16" s="1"/>
  <c r="P17" i="3"/>
  <c r="P8" i="16" s="1"/>
  <c r="O17" i="3"/>
  <c r="O8" i="16" s="1"/>
  <c r="N17" i="3"/>
  <c r="N8" i="16" s="1"/>
  <c r="M17" i="3"/>
  <c r="M8" i="16" s="1"/>
  <c r="L17" i="3"/>
  <c r="L8" i="16" s="1"/>
  <c r="K17" i="3"/>
  <c r="K8" i="16" s="1"/>
  <c r="P16" i="3"/>
  <c r="P7" i="16" s="1"/>
  <c r="O16" i="3"/>
  <c r="O7" i="16" s="1"/>
  <c r="N16" i="3"/>
  <c r="N7" i="16" s="1"/>
  <c r="M16" i="3"/>
  <c r="M7" i="16" s="1"/>
  <c r="L16" i="3"/>
  <c r="L7" i="16" s="1"/>
  <c r="K16" i="3"/>
  <c r="K7" i="16" s="1"/>
  <c r="P14" i="3"/>
  <c r="O14" i="3"/>
  <c r="N14" i="3"/>
  <c r="M14" i="3"/>
  <c r="L14" i="3"/>
  <c r="K14" i="3"/>
  <c r="J14" i="3"/>
  <c r="I14" i="3"/>
  <c r="K32" i="3"/>
  <c r="K13" i="16" s="1"/>
  <c r="L32" i="3"/>
  <c r="L13" i="16" s="1"/>
  <c r="M32" i="3"/>
  <c r="M13" i="16" s="1"/>
  <c r="N32" i="3"/>
  <c r="N13" i="16" s="1"/>
  <c r="O32" i="3"/>
  <c r="O13" i="16" s="1"/>
  <c r="P32" i="3"/>
  <c r="P13" i="16" s="1"/>
  <c r="K33" i="3"/>
  <c r="K14" i="16" s="1"/>
  <c r="L33" i="3"/>
  <c r="L14" i="16" s="1"/>
  <c r="M14" i="16"/>
  <c r="N33" i="3"/>
  <c r="N14" i="16" s="1"/>
  <c r="O33" i="3"/>
  <c r="O14" i="16" s="1"/>
  <c r="P33" i="3"/>
  <c r="P14" i="16" s="1"/>
  <c r="I34" i="3"/>
  <c r="I15" i="16" s="1"/>
  <c r="J34" i="3"/>
  <c r="J15" i="16" s="1"/>
  <c r="K34" i="3"/>
  <c r="K15" i="16" s="1"/>
  <c r="L34" i="3"/>
  <c r="L15" i="16" s="1"/>
  <c r="M15" i="16"/>
  <c r="N34" i="3"/>
  <c r="N15" i="16" s="1"/>
  <c r="O34" i="3"/>
  <c r="O15" i="16" s="1"/>
  <c r="P34" i="3"/>
  <c r="P15" i="16" s="1"/>
  <c r="Q15" i="16"/>
  <c r="R15" i="16"/>
  <c r="S15" i="16"/>
  <c r="T15" i="16"/>
  <c r="U15" i="16"/>
  <c r="G34" i="3"/>
  <c r="G15" i="16" s="1"/>
  <c r="K30" i="3"/>
  <c r="I30" i="3"/>
  <c r="J30" i="3"/>
  <c r="G30" i="3"/>
  <c r="P30" i="3"/>
  <c r="O30" i="3"/>
  <c r="N30" i="3"/>
  <c r="M30" i="3"/>
  <c r="L30" i="3"/>
  <c r="H24" i="3"/>
  <c r="H25" i="3"/>
  <c r="H34" i="3" s="1"/>
  <c r="H15" i="16" s="1"/>
  <c r="H23" i="3"/>
  <c r="H30" i="3" s="1"/>
  <c r="Z318" i="37" l="1"/>
  <c r="S9" i="16"/>
  <c r="N9" i="16"/>
  <c r="L9" i="16"/>
  <c r="K19" i="16"/>
  <c r="L20" i="16"/>
  <c r="K20" i="16"/>
  <c r="P20" i="16"/>
  <c r="K21" i="16"/>
  <c r="M20" i="16"/>
  <c r="L19" i="16"/>
  <c r="P19" i="16"/>
  <c r="I21" i="16"/>
  <c r="N20" i="16"/>
  <c r="T21" i="16"/>
  <c r="N16" i="16"/>
  <c r="P21" i="16"/>
  <c r="M16" i="16"/>
  <c r="O21" i="16"/>
  <c r="L16" i="16"/>
  <c r="J21" i="16"/>
  <c r="K16" i="16"/>
  <c r="O20" i="16"/>
  <c r="O16" i="16"/>
  <c r="U21" i="16"/>
  <c r="M19" i="16"/>
  <c r="N19" i="16"/>
  <c r="M21" i="16"/>
  <c r="R21" i="16"/>
  <c r="Q21" i="16"/>
  <c r="O19" i="16"/>
  <c r="P16" i="16"/>
  <c r="P10" i="16"/>
  <c r="H21" i="16"/>
  <c r="O10" i="16"/>
  <c r="K10" i="16"/>
  <c r="M10" i="16"/>
  <c r="H12" i="3"/>
  <c r="H13" i="3" s="1"/>
  <c r="I12" i="3"/>
  <c r="I17" i="3" s="1"/>
  <c r="J12" i="3"/>
  <c r="J13" i="3" s="1"/>
  <c r="G12" i="3"/>
  <c r="H10" i="3"/>
  <c r="L19" i="3"/>
  <c r="O19" i="3"/>
  <c r="N19" i="3"/>
  <c r="M19" i="3"/>
  <c r="P19" i="3"/>
  <c r="K19" i="3"/>
  <c r="N35" i="3"/>
  <c r="L35" i="3"/>
  <c r="K35" i="3"/>
  <c r="P35" i="3"/>
  <c r="O35" i="3"/>
  <c r="M35" i="3"/>
  <c r="J28" i="3"/>
  <c r="I28" i="3"/>
  <c r="H28" i="3"/>
  <c r="H29" i="3" s="1"/>
  <c r="G28" i="3"/>
  <c r="G33" i="3" s="1"/>
  <c r="G14" i="16" s="1"/>
  <c r="H26" i="3"/>
  <c r="L21" i="16" l="1"/>
  <c r="L32" i="16" s="1"/>
  <c r="N21" i="16"/>
  <c r="S21" i="16"/>
  <c r="L10" i="16"/>
  <c r="N10" i="16"/>
  <c r="I8" i="16"/>
  <c r="N34" i="16"/>
  <c r="P34" i="16"/>
  <c r="L34" i="16"/>
  <c r="M31" i="16"/>
  <c r="P32" i="16"/>
  <c r="P31" i="16"/>
  <c r="O31" i="16"/>
  <c r="K31" i="16"/>
  <c r="M32" i="16"/>
  <c r="O32" i="16"/>
  <c r="N28" i="16"/>
  <c r="L28" i="16"/>
  <c r="P28" i="16"/>
  <c r="P27" i="16"/>
  <c r="Q28" i="16"/>
  <c r="N26" i="16"/>
  <c r="M27" i="16"/>
  <c r="P26" i="16"/>
  <c r="O27" i="16"/>
  <c r="L26" i="16"/>
  <c r="Q26" i="16"/>
  <c r="N25" i="16"/>
  <c r="P25" i="16"/>
  <c r="L25" i="16"/>
  <c r="K22" i="16"/>
  <c r="P22" i="16"/>
  <c r="M22" i="16"/>
  <c r="O22" i="16"/>
  <c r="U8" i="16"/>
  <c r="J16" i="3"/>
  <c r="J17" i="3"/>
  <c r="I16" i="3"/>
  <c r="I7" i="16" s="1"/>
  <c r="I13" i="3"/>
  <c r="T7" i="16"/>
  <c r="G17" i="3"/>
  <c r="G8" i="16" s="1"/>
  <c r="G16" i="3"/>
  <c r="G7" i="16" s="1"/>
  <c r="H17" i="3"/>
  <c r="H16" i="3"/>
  <c r="G13" i="3"/>
  <c r="R14" i="16"/>
  <c r="R13" i="16"/>
  <c r="U14" i="16"/>
  <c r="U13" i="16"/>
  <c r="H32" i="3"/>
  <c r="H13" i="16" s="1"/>
  <c r="I29" i="3"/>
  <c r="I32" i="3"/>
  <c r="I13" i="16" s="1"/>
  <c r="I33" i="3"/>
  <c r="I14" i="16" s="1"/>
  <c r="S14" i="16"/>
  <c r="S13" i="16"/>
  <c r="T14" i="16"/>
  <c r="T13" i="16"/>
  <c r="J29" i="3"/>
  <c r="J32" i="3"/>
  <c r="J13" i="16" s="1"/>
  <c r="J33" i="3"/>
  <c r="J14" i="16" s="1"/>
  <c r="H33" i="3"/>
  <c r="H14" i="16" s="1"/>
  <c r="G29" i="3"/>
  <c r="G32" i="3"/>
  <c r="G13" i="16" s="1"/>
  <c r="L27" i="16" l="1"/>
  <c r="L22" i="16"/>
  <c r="N22" i="16"/>
  <c r="M25" i="16"/>
  <c r="N31" i="16"/>
  <c r="M28" i="16"/>
  <c r="M26" i="16"/>
  <c r="O28" i="16"/>
  <c r="O34" i="16"/>
  <c r="O26" i="16"/>
  <c r="M34" i="16"/>
  <c r="L31" i="16"/>
  <c r="N27" i="16"/>
  <c r="N32" i="16"/>
  <c r="O25" i="16"/>
  <c r="R16" i="16"/>
  <c r="U16" i="16"/>
  <c r="S16" i="16"/>
  <c r="T16" i="16"/>
  <c r="H16" i="16"/>
  <c r="J16" i="16"/>
  <c r="K27" i="16"/>
  <c r="K32" i="16"/>
  <c r="I16" i="16"/>
  <c r="I20" i="16"/>
  <c r="S7" i="16"/>
  <c r="U7" i="16"/>
  <c r="T8" i="16"/>
  <c r="Q8" i="16"/>
  <c r="Q7" i="16"/>
  <c r="R7" i="16"/>
  <c r="H7" i="16"/>
  <c r="H8" i="16"/>
  <c r="J8" i="16"/>
  <c r="R8" i="16"/>
  <c r="J7" i="16"/>
  <c r="S8" i="16"/>
  <c r="U20" i="16"/>
  <c r="T19" i="16"/>
  <c r="I10" i="16"/>
  <c r="I19" i="16"/>
  <c r="G10" i="16"/>
  <c r="I19" i="3"/>
  <c r="R19" i="3"/>
  <c r="T19" i="3"/>
  <c r="U19" i="3"/>
  <c r="S35" i="3"/>
  <c r="H19" i="3"/>
  <c r="J19" i="3"/>
  <c r="Q19" i="3"/>
  <c r="S19" i="3"/>
  <c r="G19" i="3"/>
  <c r="T35" i="3"/>
  <c r="U35" i="3"/>
  <c r="R35" i="3"/>
  <c r="J35" i="3"/>
  <c r="H35" i="3"/>
  <c r="I35" i="3"/>
  <c r="G35" i="3"/>
  <c r="T10" i="16" l="1"/>
  <c r="R19" i="16"/>
  <c r="J19" i="16"/>
  <c r="U19" i="16"/>
  <c r="J20" i="16"/>
  <c r="S20" i="16"/>
  <c r="S19" i="16"/>
  <c r="H20" i="16"/>
  <c r="H10" i="16"/>
  <c r="S10" i="16"/>
  <c r="J10" i="16"/>
  <c r="R10" i="16"/>
  <c r="H19" i="16"/>
  <c r="T20" i="16"/>
  <c r="U10" i="16"/>
  <c r="Q10" i="16"/>
  <c r="R20" i="16"/>
  <c r="I32" i="16"/>
  <c r="J34" i="16"/>
  <c r="J28" i="16"/>
  <c r="I31" i="16"/>
  <c r="J26" i="16"/>
  <c r="I27" i="16"/>
  <c r="I22" i="16"/>
  <c r="J25" i="16"/>
  <c r="J31" i="16" l="1"/>
  <c r="K25" i="16"/>
  <c r="U22" i="16"/>
  <c r="U31" i="16"/>
  <c r="J32" i="16"/>
  <c r="U28" i="16"/>
  <c r="K28" i="16"/>
  <c r="T26" i="16"/>
  <c r="T34" i="16"/>
  <c r="T25" i="16"/>
  <c r="S27" i="16"/>
  <c r="T28" i="16"/>
  <c r="S22" i="16"/>
  <c r="S31" i="16"/>
  <c r="K26" i="16"/>
  <c r="J27" i="16"/>
  <c r="K34" i="16"/>
  <c r="S32" i="16"/>
  <c r="J22" i="16"/>
  <c r="U27" i="16"/>
  <c r="S26" i="16"/>
  <c r="U32" i="16"/>
  <c r="T27" i="16"/>
  <c r="S34" i="16"/>
  <c r="I25" i="16"/>
  <c r="I26" i="16"/>
  <c r="H22" i="16"/>
  <c r="I34" i="16"/>
  <c r="I28" i="16"/>
  <c r="S25" i="16"/>
  <c r="S28" i="16"/>
  <c r="U34" i="16"/>
  <c r="U26" i="16"/>
  <c r="U25" i="16"/>
  <c r="T31" i="16"/>
  <c r="T22" i="16"/>
  <c r="T32" i="16"/>
  <c r="R31" i="16"/>
  <c r="R22" i="16"/>
  <c r="D149" i="37" l="1"/>
  <c r="E149" i="37"/>
  <c r="D150" i="37"/>
  <c r="E150" i="37"/>
  <c r="D151" i="37"/>
  <c r="E151" i="37"/>
  <c r="D152" i="37"/>
  <c r="E152" i="37"/>
  <c r="D153" i="37"/>
  <c r="E153" i="37"/>
  <c r="D154" i="37"/>
  <c r="E154" i="37"/>
  <c r="D155" i="37"/>
  <c r="E155" i="37"/>
  <c r="D156" i="37"/>
  <c r="E156" i="37"/>
  <c r="G242" i="36" l="1"/>
  <c r="G67" i="37" s="1"/>
  <c r="G241" i="36"/>
  <c r="G66" i="37" s="1"/>
  <c r="J118" i="36"/>
  <c r="R118" i="36"/>
  <c r="P118" i="36"/>
  <c r="T118" i="36"/>
  <c r="Q118" i="36"/>
  <c r="V118" i="36"/>
  <c r="N118" i="36"/>
  <c r="U118" i="36"/>
  <c r="L118" i="36"/>
  <c r="G118" i="36"/>
  <c r="W118" i="36"/>
  <c r="X118" i="36"/>
  <c r="I118" i="36"/>
  <c r="S118" i="36"/>
  <c r="G68" i="37" l="1"/>
  <c r="T18" i="23" l="1"/>
  <c r="H10" i="40" l="1"/>
  <c r="I10" i="40"/>
  <c r="J10" i="40"/>
  <c r="K10" i="40"/>
  <c r="L10" i="40"/>
  <c r="M10" i="40"/>
  <c r="N10" i="40"/>
  <c r="O10" i="40"/>
  <c r="H9" i="40"/>
  <c r="I9" i="40"/>
  <c r="J9" i="40"/>
  <c r="K9" i="40"/>
  <c r="L9" i="40"/>
  <c r="M9" i="40"/>
  <c r="N9" i="40"/>
  <c r="O9" i="40"/>
  <c r="L356" i="40" l="1"/>
  <c r="K356" i="40"/>
  <c r="J356" i="40"/>
  <c r="I356" i="40"/>
  <c r="H356" i="40"/>
  <c r="O356" i="40"/>
  <c r="N356" i="40"/>
  <c r="M356" i="40"/>
  <c r="I708" i="40"/>
  <c r="H708" i="40"/>
  <c r="P10" i="40"/>
  <c r="P9" i="40"/>
  <c r="P356" i="40" l="1"/>
  <c r="Q9" i="40"/>
  <c r="Q10" i="40"/>
  <c r="Q356" i="40" l="1"/>
  <c r="R9" i="40"/>
  <c r="R10" i="40"/>
  <c r="R356" i="40" l="1"/>
  <c r="S9" i="40"/>
  <c r="S10" i="40"/>
  <c r="S356" i="40" l="1"/>
  <c r="T9" i="40"/>
  <c r="T10" i="40"/>
  <c r="T356" i="40" l="1"/>
  <c r="H161" i="12" l="1"/>
  <c r="H162" i="12" s="1"/>
  <c r="H163" i="12" s="1"/>
  <c r="H164" i="12" s="1"/>
  <c r="H165" i="12" s="1"/>
  <c r="H166" i="12" s="1"/>
  <c r="H167" i="12" s="1"/>
  <c r="H168" i="12" s="1"/>
  <c r="H169" i="12" s="1"/>
  <c r="H170" i="12" s="1"/>
  <c r="H171" i="12" s="1"/>
  <c r="H172" i="12" s="1"/>
  <c r="H173" i="12" s="1"/>
  <c r="H174" i="12" s="1"/>
  <c r="H175" i="12" s="1"/>
  <c r="H176" i="12" s="1"/>
  <c r="H177" i="12" s="1"/>
  <c r="H178" i="12" s="1"/>
  <c r="H179" i="12" s="1"/>
  <c r="H180" i="12" s="1"/>
  <c r="H181" i="12" s="1"/>
  <c r="H182" i="12" s="1"/>
  <c r="H183" i="12" s="1"/>
  <c r="H184" i="12" s="1"/>
  <c r="H185" i="12" s="1"/>
  <c r="H186" i="12" s="1"/>
  <c r="H187" i="12" s="1"/>
  <c r="H188" i="12" s="1"/>
  <c r="H189" i="12" s="1"/>
  <c r="H190" i="12" s="1"/>
  <c r="H191" i="12" s="1"/>
  <c r="H192" i="12" s="1"/>
  <c r="H193" i="12" s="1"/>
  <c r="H194" i="12" s="1"/>
  <c r="H195" i="12" s="1"/>
  <c r="H196" i="12" s="1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5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B7" i="30"/>
  <c r="M22" i="22"/>
  <c r="M39" i="22" s="1"/>
  <c r="N22" i="22"/>
  <c r="N39" i="22" s="1"/>
  <c r="O22" i="22"/>
  <c r="O39" i="22" s="1"/>
  <c r="P22" i="22"/>
  <c r="P39" i="22" s="1"/>
  <c r="Q22" i="22"/>
  <c r="Q39" i="22" s="1"/>
  <c r="R22" i="22"/>
  <c r="R39" i="22" s="1"/>
  <c r="T1" i="37"/>
  <c r="V1" i="37" s="1"/>
  <c r="X1" i="37" s="1"/>
  <c r="Y1" i="37" s="1"/>
  <c r="Z1" i="37" s="1"/>
  <c r="Q1" i="16"/>
  <c r="P8" i="10"/>
  <c r="P22" i="10" s="1"/>
  <c r="P1" i="10"/>
  <c r="T1" i="36"/>
  <c r="Q1" i="3"/>
  <c r="R1" i="3" s="1"/>
  <c r="S1" i="3" s="1"/>
  <c r="T1" i="3" s="1"/>
  <c r="U1" i="3" s="1"/>
  <c r="P1" i="23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H1" i="43"/>
  <c r="I1" i="43" s="1"/>
  <c r="J1" i="43" s="1"/>
  <c r="K1" i="43" s="1"/>
  <c r="L1" i="43" s="1"/>
  <c r="M1" i="43" s="1"/>
  <c r="N1" i="43" s="1"/>
  <c r="O1" i="43" s="1"/>
  <c r="P1" i="43" s="1"/>
  <c r="Q1" i="43" s="1"/>
  <c r="R1" i="43" s="1"/>
  <c r="S1" i="43" s="1"/>
  <c r="T1" i="43" s="1"/>
  <c r="G10" i="3"/>
  <c r="I10" i="3"/>
  <c r="J10" i="3"/>
  <c r="K10" i="3"/>
  <c r="L10" i="3"/>
  <c r="M10" i="3"/>
  <c r="N10" i="3"/>
  <c r="O10" i="3"/>
  <c r="P10" i="3"/>
  <c r="G26" i="3"/>
  <c r="I26" i="3"/>
  <c r="J26" i="3"/>
  <c r="K26" i="3"/>
  <c r="L26" i="3"/>
  <c r="M26" i="3"/>
  <c r="N26" i="3"/>
  <c r="O26" i="3"/>
  <c r="P26" i="3"/>
  <c r="G48" i="3"/>
  <c r="F48" i="23"/>
  <c r="H13" i="10"/>
  <c r="I13" i="10" s="1"/>
  <c r="J13" i="10" s="1"/>
  <c r="K13" i="10" s="1"/>
  <c r="L13" i="10" s="1"/>
  <c r="M13" i="10" s="1"/>
  <c r="N13" i="10" s="1"/>
  <c r="O13" i="10" s="1"/>
  <c r="P13" i="10" s="1"/>
  <c r="Q13" i="10" s="1"/>
  <c r="R13" i="10" s="1"/>
  <c r="S13" i="10" s="1"/>
  <c r="T13" i="10" s="1"/>
  <c r="G14" i="10"/>
  <c r="H14" i="10" s="1"/>
  <c r="I14" i="10" s="1"/>
  <c r="J14" i="10" s="1"/>
  <c r="K14" i="10" s="1"/>
  <c r="L14" i="10" s="1"/>
  <c r="M14" i="10" s="1"/>
  <c r="N14" i="10" s="1"/>
  <c r="O14" i="10" s="1"/>
  <c r="P14" i="10" s="1"/>
  <c r="Q14" i="10" s="1"/>
  <c r="R14" i="10" s="1"/>
  <c r="S14" i="10" s="1"/>
  <c r="T14" i="10" s="1"/>
  <c r="G22" i="10"/>
  <c r="H22" i="10"/>
  <c r="I22" i="10"/>
  <c r="J22" i="10"/>
  <c r="K22" i="10"/>
  <c r="L22" i="10"/>
  <c r="M22" i="10"/>
  <c r="N22" i="10"/>
  <c r="O22" i="10"/>
  <c r="H27" i="10"/>
  <c r="I27" i="10" s="1"/>
  <c r="G28" i="10"/>
  <c r="H35" i="10"/>
  <c r="I1" i="41"/>
  <c r="J1" i="41" s="1"/>
  <c r="K1" i="41" s="1"/>
  <c r="L1" i="41" s="1"/>
  <c r="M1" i="41" s="1"/>
  <c r="N1" i="41" s="1"/>
  <c r="O1" i="41" s="1"/>
  <c r="P1" i="41" s="1"/>
  <c r="Q1" i="41" s="1"/>
  <c r="R1" i="41" s="1"/>
  <c r="S1" i="41" s="1"/>
  <c r="T1" i="41" s="1"/>
  <c r="U1" i="41" s="1"/>
  <c r="H1" i="40"/>
  <c r="I1" i="40" s="1"/>
  <c r="J1" i="40" s="1"/>
  <c r="K1" i="40" s="1"/>
  <c r="L1" i="40" s="1"/>
  <c r="M1" i="40" s="1"/>
  <c r="N1" i="40" s="1"/>
  <c r="O1" i="40" s="1"/>
  <c r="P1" i="40" s="1"/>
  <c r="Q1" i="40" s="1"/>
  <c r="R1" i="40" s="1"/>
  <c r="S1" i="40" s="1"/>
  <c r="T1" i="40" s="1"/>
  <c r="G9" i="40"/>
  <c r="G10" i="40"/>
  <c r="B1062" i="40"/>
  <c r="C1063" i="40"/>
  <c r="C1064" i="40"/>
  <c r="E10" i="16"/>
  <c r="C19" i="16"/>
  <c r="C20" i="16"/>
  <c r="C21" i="16"/>
  <c r="C262" i="16"/>
  <c r="C488" i="16" s="1"/>
  <c r="D135" i="37"/>
  <c r="E135" i="37"/>
  <c r="D136" i="37"/>
  <c r="E136" i="37"/>
  <c r="D137" i="37"/>
  <c r="E137" i="37"/>
  <c r="D138" i="37"/>
  <c r="E138" i="37"/>
  <c r="D139" i="37"/>
  <c r="E139" i="37"/>
  <c r="D140" i="37"/>
  <c r="E140" i="37"/>
  <c r="D141" i="37"/>
  <c r="E141" i="37"/>
  <c r="D142" i="37"/>
  <c r="E142" i="37"/>
  <c r="D143" i="37"/>
  <c r="E143" i="37"/>
  <c r="D144" i="37"/>
  <c r="E144" i="37"/>
  <c r="D145" i="37"/>
  <c r="E145" i="37"/>
  <c r="D146" i="37"/>
  <c r="E146" i="37"/>
  <c r="D147" i="37"/>
  <c r="E147" i="37"/>
  <c r="D148" i="37"/>
  <c r="E148" i="37"/>
  <c r="D248" i="37"/>
  <c r="G1" i="22"/>
  <c r="H1" i="22" s="1"/>
  <c r="I1" i="22" s="1"/>
  <c r="J1" i="22" s="1"/>
  <c r="K1" i="22" s="1"/>
  <c r="L1" i="22" s="1"/>
  <c r="M1" i="22" s="1"/>
  <c r="N1" i="22" s="1"/>
  <c r="O1" i="22" s="1"/>
  <c r="P1" i="22" s="1"/>
  <c r="Q1" i="22" s="1"/>
  <c r="R1" i="22" s="1"/>
  <c r="D22" i="22"/>
  <c r="F22" i="22"/>
  <c r="G22" i="22"/>
  <c r="G39" i="22" s="1"/>
  <c r="H22" i="22"/>
  <c r="H39" i="22" s="1"/>
  <c r="I22" i="22"/>
  <c r="I39" i="22" s="1"/>
  <c r="J22" i="22"/>
  <c r="J39" i="22" s="1"/>
  <c r="K22" i="22"/>
  <c r="K39" i="22" s="1"/>
  <c r="L22" i="22"/>
  <c r="L39" i="22" s="1"/>
  <c r="I35" i="10" l="1"/>
  <c r="F39" i="22"/>
  <c r="T39" i="22" s="1"/>
  <c r="T22" i="22"/>
  <c r="Q1" i="10"/>
  <c r="G713" i="40"/>
  <c r="G1063" i="40" s="1"/>
  <c r="C714" i="16"/>
  <c r="R1" i="16"/>
  <c r="Q8" i="10"/>
  <c r="G18" i="10"/>
  <c r="J27" i="10"/>
  <c r="I28" i="10"/>
  <c r="C7" i="30"/>
  <c r="C25" i="30" s="1"/>
  <c r="C6" i="30"/>
  <c r="C24" i="30" s="1"/>
  <c r="H18" i="10"/>
  <c r="G32" i="10"/>
  <c r="H28" i="10"/>
  <c r="H32" i="10" s="1"/>
  <c r="N25" i="23"/>
  <c r="F6" i="30"/>
  <c r="D6" i="30"/>
  <c r="D24" i="30" s="1"/>
  <c r="O4" i="23"/>
  <c r="O18" i="23" s="1"/>
  <c r="G4" i="23"/>
  <c r="G18" i="23" s="1"/>
  <c r="O5" i="23"/>
  <c r="N5" i="23"/>
  <c r="M25" i="23"/>
  <c r="H4" i="23"/>
  <c r="H18" i="23" s="1"/>
  <c r="G25" i="23"/>
  <c r="F4" i="23"/>
  <c r="F18" i="23" s="1"/>
  <c r="N33" i="23"/>
  <c r="O25" i="23"/>
  <c r="G5" i="23"/>
  <c r="K5" i="23"/>
  <c r="L4" i="23"/>
  <c r="L18" i="23" s="1"/>
  <c r="I33" i="23"/>
  <c r="H25" i="23"/>
  <c r="E7" i="30"/>
  <c r="O33" i="23"/>
  <c r="F25" i="23"/>
  <c r="M33" i="23"/>
  <c r="G33" i="23"/>
  <c r="M4" i="23"/>
  <c r="M18" i="23" s="1"/>
  <c r="I5" i="23"/>
  <c r="L33" i="23"/>
  <c r="L5" i="23"/>
  <c r="J5" i="23"/>
  <c r="H33" i="23"/>
  <c r="N4" i="23"/>
  <c r="N18" i="23" s="1"/>
  <c r="K4" i="23"/>
  <c r="K18" i="23" s="1"/>
  <c r="M5" i="23"/>
  <c r="K33" i="23"/>
  <c r="I4" i="23"/>
  <c r="I18" i="23" s="1"/>
  <c r="P33" i="23"/>
  <c r="F33" i="23"/>
  <c r="H5" i="23"/>
  <c r="F5" i="23"/>
  <c r="L25" i="23"/>
  <c r="J25" i="23"/>
  <c r="P5" i="23"/>
  <c r="J33" i="23"/>
  <c r="J4" i="23"/>
  <c r="J18" i="23" s="1"/>
  <c r="J6" i="30"/>
  <c r="P4" i="23"/>
  <c r="P18" i="23" s="1"/>
  <c r="I25" i="23"/>
  <c r="E6" i="30"/>
  <c r="K25" i="23"/>
  <c r="B8" i="30"/>
  <c r="C8" i="30" s="1"/>
  <c r="C26" i="30" s="1"/>
  <c r="J7" i="30"/>
  <c r="N7" i="30"/>
  <c r="F7" i="30"/>
  <c r="D7" i="30"/>
  <c r="D25" i="30" s="1"/>
  <c r="G16" i="16"/>
  <c r="G7" i="37"/>
  <c r="U1" i="36"/>
  <c r="G19" i="16"/>
  <c r="G20" i="16"/>
  <c r="G21" i="16"/>
  <c r="Q1" i="23"/>
  <c r="G714" i="40"/>
  <c r="M708" i="40"/>
  <c r="O708" i="40"/>
  <c r="G708" i="40"/>
  <c r="K708" i="40"/>
  <c r="L708" i="40"/>
  <c r="N708" i="40"/>
  <c r="J708" i="40"/>
  <c r="P25" i="23"/>
  <c r="H37" i="10" l="1"/>
  <c r="G37" i="10"/>
  <c r="J35" i="10"/>
  <c r="R1" i="10"/>
  <c r="G1064" i="40"/>
  <c r="G61" i="37"/>
  <c r="N26" i="23"/>
  <c r="N27" i="23" s="1"/>
  <c r="O26" i="23"/>
  <c r="O27" i="23" s="1"/>
  <c r="H34" i="23"/>
  <c r="M26" i="23"/>
  <c r="J34" i="23"/>
  <c r="P26" i="23"/>
  <c r="F34" i="23"/>
  <c r="S1" i="16"/>
  <c r="J8" i="30"/>
  <c r="K8" i="30" s="1"/>
  <c r="T782" i="16"/>
  <c r="R8" i="10"/>
  <c r="Q22" i="10"/>
  <c r="N8" i="30"/>
  <c r="N33" i="16"/>
  <c r="D8" i="30"/>
  <c r="D26" i="30" s="1"/>
  <c r="J33" i="16"/>
  <c r="J806" i="16"/>
  <c r="K27" i="10"/>
  <c r="J28" i="10"/>
  <c r="J816" i="16"/>
  <c r="J786" i="16"/>
  <c r="J20" i="23"/>
  <c r="J43" i="23" s="1"/>
  <c r="N20" i="23"/>
  <c r="N43" i="23" s="1"/>
  <c r="L806" i="16"/>
  <c r="L20" i="23"/>
  <c r="L43" i="23" s="1"/>
  <c r="M20" i="23"/>
  <c r="M43" i="23" s="1"/>
  <c r="O20" i="23"/>
  <c r="N34" i="23"/>
  <c r="O34" i="23"/>
  <c r="H20" i="23"/>
  <c r="H43" i="23" s="1"/>
  <c r="P20" i="23"/>
  <c r="P43" i="23" s="1"/>
  <c r="F26" i="23"/>
  <c r="M34" i="23"/>
  <c r="H26" i="23"/>
  <c r="I20" i="23"/>
  <c r="I43" i="23" s="1"/>
  <c r="G20" i="23"/>
  <c r="K20" i="23"/>
  <c r="K43" i="23" s="1"/>
  <c r="G34" i="23"/>
  <c r="J26" i="23"/>
  <c r="I34" i="23"/>
  <c r="I26" i="23"/>
  <c r="G26" i="23"/>
  <c r="G27" i="23" s="1"/>
  <c r="P34" i="23"/>
  <c r="K34" i="23"/>
  <c r="K26" i="23"/>
  <c r="K27" i="23" s="1"/>
  <c r="L34" i="23"/>
  <c r="L26" i="23"/>
  <c r="F8" i="30"/>
  <c r="B9" i="30"/>
  <c r="C9" i="30" s="1"/>
  <c r="E8" i="30"/>
  <c r="H6" i="30" s="1"/>
  <c r="H24" i="30" s="1"/>
  <c r="U782" i="16"/>
  <c r="T33" i="16"/>
  <c r="I786" i="16"/>
  <c r="P33" i="16"/>
  <c r="O33" i="16"/>
  <c r="N802" i="16"/>
  <c r="N130" i="37"/>
  <c r="T130" i="37"/>
  <c r="P130" i="37"/>
  <c r="R130" i="37"/>
  <c r="S130" i="37"/>
  <c r="M130" i="37"/>
  <c r="Z130" i="37"/>
  <c r="V130" i="37"/>
  <c r="X130" i="37"/>
  <c r="K130" i="37"/>
  <c r="Q130" i="37"/>
  <c r="Y130" i="37"/>
  <c r="L802" i="16"/>
  <c r="L786" i="16"/>
  <c r="O792" i="16"/>
  <c r="T792" i="16"/>
  <c r="O782" i="16"/>
  <c r="O816" i="16"/>
  <c r="O796" i="16"/>
  <c r="N806" i="16"/>
  <c r="G243" i="36"/>
  <c r="V1" i="36"/>
  <c r="I816" i="16"/>
  <c r="T806" i="16"/>
  <c r="T802" i="16"/>
  <c r="O786" i="16"/>
  <c r="M782" i="16"/>
  <c r="U816" i="16"/>
  <c r="M786" i="16"/>
  <c r="K33" i="16"/>
  <c r="P796" i="16"/>
  <c r="O802" i="16"/>
  <c r="O806" i="16"/>
  <c r="G22" i="16"/>
  <c r="P786" i="16"/>
  <c r="M816" i="16"/>
  <c r="S816" i="16"/>
  <c r="I796" i="16"/>
  <c r="L33" i="16"/>
  <c r="P816" i="16"/>
  <c r="M796" i="16"/>
  <c r="N796" i="16"/>
  <c r="U806" i="16"/>
  <c r="S796" i="16"/>
  <c r="Q796" i="16"/>
  <c r="P802" i="16"/>
  <c r="T796" i="16"/>
  <c r="K792" i="16"/>
  <c r="S782" i="16"/>
  <c r="L816" i="16"/>
  <c r="K782" i="16"/>
  <c r="L796" i="16"/>
  <c r="S786" i="16"/>
  <c r="L782" i="16"/>
  <c r="K806" i="16"/>
  <c r="R802" i="16"/>
  <c r="J792" i="16"/>
  <c r="S33" i="16"/>
  <c r="T786" i="16"/>
  <c r="U796" i="16"/>
  <c r="U786" i="16"/>
  <c r="U33" i="16"/>
  <c r="Q786" i="16"/>
  <c r="P806" i="16"/>
  <c r="Q5" i="23"/>
  <c r="Q33" i="23"/>
  <c r="Q25" i="23"/>
  <c r="Q4" i="23"/>
  <c r="R1" i="23"/>
  <c r="P708" i="40"/>
  <c r="Q708" i="40"/>
  <c r="H714" i="40"/>
  <c r="H713" i="40"/>
  <c r="U802" i="16"/>
  <c r="T816" i="16"/>
  <c r="K796" i="16"/>
  <c r="S806" i="16"/>
  <c r="M33" i="16"/>
  <c r="M806" i="16"/>
  <c r="N816" i="16"/>
  <c r="S792" i="16"/>
  <c r="I33" i="16"/>
  <c r="J796" i="16"/>
  <c r="I806" i="16"/>
  <c r="K786" i="16"/>
  <c r="N786" i="16"/>
  <c r="R33" i="16"/>
  <c r="I27" i="23" l="1"/>
  <c r="J27" i="23"/>
  <c r="P27" i="23"/>
  <c r="P29" i="23" s="1"/>
  <c r="M27" i="23"/>
  <c r="H27" i="23"/>
  <c r="H29" i="23" s="1"/>
  <c r="L27" i="23"/>
  <c r="M29" i="23" s="1"/>
  <c r="F27" i="23"/>
  <c r="G29" i="23" s="1"/>
  <c r="K35" i="10"/>
  <c r="H6" i="41"/>
  <c r="I6" i="41"/>
  <c r="G127" i="37"/>
  <c r="G108" i="37"/>
  <c r="G105" i="37"/>
  <c r="G121" i="37"/>
  <c r="G118" i="37"/>
  <c r="G101" i="37"/>
  <c r="G125" i="37"/>
  <c r="G103" i="37"/>
  <c r="G124" i="37"/>
  <c r="G110" i="37"/>
  <c r="G123" i="37"/>
  <c r="G115" i="37"/>
  <c r="G128" i="37"/>
  <c r="G109" i="37"/>
  <c r="G122" i="37"/>
  <c r="G100" i="37"/>
  <c r="G126" i="37"/>
  <c r="G119" i="37"/>
  <c r="G113" i="37"/>
  <c r="G107" i="37"/>
  <c r="G117" i="37"/>
  <c r="G106" i="37"/>
  <c r="G104" i="37"/>
  <c r="G120" i="37"/>
  <c r="G114" i="37"/>
  <c r="G116" i="37"/>
  <c r="G111" i="37"/>
  <c r="G102" i="37"/>
  <c r="G112" i="37"/>
  <c r="N812" i="16"/>
  <c r="T812" i="16"/>
  <c r="U812" i="16"/>
  <c r="R812" i="16"/>
  <c r="L812" i="16"/>
  <c r="S812" i="16"/>
  <c r="O812" i="16"/>
  <c r="P812" i="16"/>
  <c r="K812" i="16"/>
  <c r="S1" i="10"/>
  <c r="G79" i="37"/>
  <c r="G86" i="37"/>
  <c r="G91" i="37"/>
  <c r="G90" i="37"/>
  <c r="G81" i="37"/>
  <c r="G82" i="37"/>
  <c r="G92" i="37"/>
  <c r="G93" i="37"/>
  <c r="G97" i="37"/>
  <c r="G87" i="37"/>
  <c r="G95" i="37"/>
  <c r="G89" i="37"/>
  <c r="G77" i="37"/>
  <c r="G94" i="37"/>
  <c r="G88" i="37"/>
  <c r="G85" i="37"/>
  <c r="G99" i="37"/>
  <c r="G84" i="37"/>
  <c r="G80" i="37"/>
  <c r="G78" i="37"/>
  <c r="G83" i="37"/>
  <c r="G96" i="37"/>
  <c r="G76" i="37"/>
  <c r="T1" i="16"/>
  <c r="O43" i="23"/>
  <c r="K7" i="30"/>
  <c r="M7" i="30" s="1"/>
  <c r="M25" i="30" s="1"/>
  <c r="K6" i="30"/>
  <c r="M6" i="30" s="1"/>
  <c r="M24" i="30" s="1"/>
  <c r="L7" i="30"/>
  <c r="L8" i="30"/>
  <c r="L6" i="30"/>
  <c r="G6" i="30"/>
  <c r="G24" i="30" s="1"/>
  <c r="G7" i="30"/>
  <c r="G25" i="30" s="1"/>
  <c r="I745" i="16"/>
  <c r="S8" i="10"/>
  <c r="R22" i="10"/>
  <c r="G8" i="30"/>
  <c r="G26" i="30" s="1"/>
  <c r="L27" i="10"/>
  <c r="K28" i="10"/>
  <c r="M8" i="30"/>
  <c r="M26" i="30" s="1"/>
  <c r="G379" i="16" s="1"/>
  <c r="L751" i="16"/>
  <c r="P745" i="16"/>
  <c r="G43" i="23"/>
  <c r="H35" i="23"/>
  <c r="P35" i="23"/>
  <c r="N29" i="23"/>
  <c r="F35" i="23"/>
  <c r="O29" i="23"/>
  <c r="L29" i="23"/>
  <c r="K35" i="23"/>
  <c r="L35" i="23"/>
  <c r="N35" i="23"/>
  <c r="O35" i="23"/>
  <c r="G35" i="23"/>
  <c r="J35" i="23"/>
  <c r="I35" i="23"/>
  <c r="M35" i="23"/>
  <c r="H7" i="30"/>
  <c r="H8" i="30"/>
  <c r="H26" i="30" s="1"/>
  <c r="H365" i="41" s="1"/>
  <c r="F9" i="30"/>
  <c r="E9" i="30"/>
  <c r="C27" i="30"/>
  <c r="B10" i="30"/>
  <c r="C10" i="30" s="1"/>
  <c r="D9" i="30"/>
  <c r="J9" i="30"/>
  <c r="N9" i="30"/>
  <c r="I8" i="30"/>
  <c r="I26" i="30" s="1"/>
  <c r="H362" i="41" s="1"/>
  <c r="I6" i="30"/>
  <c r="I24" i="30" s="1"/>
  <c r="I7" i="30"/>
  <c r="I25" i="30" s="1"/>
  <c r="G362" i="41" s="1"/>
  <c r="N751" i="16"/>
  <c r="T751" i="16"/>
  <c r="N792" i="16"/>
  <c r="I782" i="16"/>
  <c r="O746" i="16"/>
  <c r="L746" i="16"/>
  <c r="L745" i="16"/>
  <c r="P751" i="16"/>
  <c r="T746" i="16"/>
  <c r="L792" i="16"/>
  <c r="O752" i="16"/>
  <c r="P782" i="16"/>
  <c r="O751" i="16"/>
  <c r="N746" i="16"/>
  <c r="G69" i="37"/>
  <c r="R248" i="37"/>
  <c r="W1" i="36"/>
  <c r="X1" i="36" s="1"/>
  <c r="Q248" i="37"/>
  <c r="K746" i="16"/>
  <c r="P792" i="16"/>
  <c r="O745" i="16"/>
  <c r="S752" i="16"/>
  <c r="P752" i="16"/>
  <c r="M745" i="16"/>
  <c r="L752" i="16"/>
  <c r="S745" i="16"/>
  <c r="P746" i="16"/>
  <c r="K802" i="16"/>
  <c r="K745" i="16"/>
  <c r="U746" i="16"/>
  <c r="T752" i="16"/>
  <c r="S746" i="16"/>
  <c r="U745" i="16"/>
  <c r="U752" i="16"/>
  <c r="S751" i="16"/>
  <c r="K751" i="16"/>
  <c r="T745" i="16"/>
  <c r="N752" i="16"/>
  <c r="R4" i="23"/>
  <c r="R18" i="23" s="1"/>
  <c r="S1" i="23"/>
  <c r="R25" i="23"/>
  <c r="R33" i="23"/>
  <c r="Q26" i="23"/>
  <c r="Q27" i="23" s="1"/>
  <c r="Q34" i="23"/>
  <c r="Q35" i="23" s="1"/>
  <c r="Q18" i="23"/>
  <c r="S18" i="23"/>
  <c r="P248" i="37"/>
  <c r="N248" i="37"/>
  <c r="R708" i="40"/>
  <c r="I713" i="40"/>
  <c r="H1063" i="40"/>
  <c r="H1064" i="40"/>
  <c r="I714" i="40"/>
  <c r="M746" i="16"/>
  <c r="M802" i="16"/>
  <c r="K816" i="16"/>
  <c r="K752" i="16"/>
  <c r="I812" i="16"/>
  <c r="I752" i="16"/>
  <c r="S802" i="16"/>
  <c r="J745" i="16"/>
  <c r="J782" i="16"/>
  <c r="J752" i="16"/>
  <c r="J812" i="16"/>
  <c r="I746" i="16"/>
  <c r="I802" i="16"/>
  <c r="J746" i="16"/>
  <c r="J802" i="16"/>
  <c r="M792" i="16"/>
  <c r="M751" i="16"/>
  <c r="M812" i="16"/>
  <c r="M752" i="16"/>
  <c r="J751" i="16"/>
  <c r="I751" i="16"/>
  <c r="I792" i="16"/>
  <c r="N745" i="16"/>
  <c r="N782" i="16"/>
  <c r="U792" i="16"/>
  <c r="U751" i="16"/>
  <c r="I248" i="37"/>
  <c r="H379" i="16" l="1"/>
  <c r="H605" i="16" s="1"/>
  <c r="G605" i="16"/>
  <c r="J29" i="23"/>
  <c r="K29" i="23"/>
  <c r="H406" i="41"/>
  <c r="H392" i="41"/>
  <c r="H378" i="41"/>
  <c r="H659" i="41"/>
  <c r="H407" i="41"/>
  <c r="H393" i="41"/>
  <c r="H379" i="41"/>
  <c r="H408" i="41"/>
  <c r="H394" i="41"/>
  <c r="H380" i="41"/>
  <c r="H666" i="41"/>
  <c r="H410" i="41"/>
  <c r="H669" i="41"/>
  <c r="H663" i="41"/>
  <c r="H656" i="41"/>
  <c r="H413" i="41"/>
  <c r="H401" i="41"/>
  <c r="H387" i="41"/>
  <c r="H668" i="41"/>
  <c r="H412" i="41"/>
  <c r="H657" i="41"/>
  <c r="H670" i="41"/>
  <c r="H405" i="41"/>
  <c r="H397" i="41"/>
  <c r="H388" i="41"/>
  <c r="H385" i="41"/>
  <c r="H370" i="41"/>
  <c r="H664" i="41"/>
  <c r="H662" i="41"/>
  <c r="H400" i="41"/>
  <c r="H391" i="41"/>
  <c r="H667" i="41"/>
  <c r="H660" i="41"/>
  <c r="H403" i="41"/>
  <c r="H399" i="41"/>
  <c r="H411" i="41"/>
  <c r="H389" i="41"/>
  <c r="H382" i="41"/>
  <c r="H396" i="41"/>
  <c r="H398" i="41"/>
  <c r="H377" i="41"/>
  <c r="H414" i="41"/>
  <c r="H384" i="41"/>
  <c r="H386" i="41"/>
  <c r="H395" i="41"/>
  <c r="H381" i="41"/>
  <c r="H383" i="41"/>
  <c r="H665" i="41"/>
  <c r="H658" i="41"/>
  <c r="H402" i="41"/>
  <c r="H661" i="41"/>
  <c r="H415" i="41"/>
  <c r="H390" i="41"/>
  <c r="H409" i="41"/>
  <c r="H404" i="41"/>
  <c r="Q29" i="23"/>
  <c r="I29" i="23"/>
  <c r="L35" i="10"/>
  <c r="H603" i="41"/>
  <c r="H604" i="41"/>
  <c r="H554" i="41"/>
  <c r="H556" i="41"/>
  <c r="H555" i="41"/>
  <c r="G481" i="16"/>
  <c r="G707" i="16" s="1"/>
  <c r="G467" i="16"/>
  <c r="G693" i="16" s="1"/>
  <c r="G453" i="16"/>
  <c r="G679" i="16" s="1"/>
  <c r="G439" i="16"/>
  <c r="G665" i="16" s="1"/>
  <c r="G425" i="16"/>
  <c r="G651" i="16" s="1"/>
  <c r="G459" i="16"/>
  <c r="G685" i="16" s="1"/>
  <c r="G454" i="16"/>
  <c r="G680" i="16" s="1"/>
  <c r="G449" i="16"/>
  <c r="G675" i="16" s="1"/>
  <c r="G484" i="16"/>
  <c r="G710" i="16" s="1"/>
  <c r="G479" i="16"/>
  <c r="G705" i="16" s="1"/>
  <c r="G474" i="16"/>
  <c r="G700" i="16" s="1"/>
  <c r="G469" i="16"/>
  <c r="G695" i="16" s="1"/>
  <c r="G464" i="16"/>
  <c r="G690" i="16" s="1"/>
  <c r="G482" i="16"/>
  <c r="G708" i="16" s="1"/>
  <c r="G420" i="16"/>
  <c r="G646" i="16" s="1"/>
  <c r="G415" i="16"/>
  <c r="G641" i="16" s="1"/>
  <c r="G403" i="16"/>
  <c r="G629" i="16" s="1"/>
  <c r="G486" i="16"/>
  <c r="G712" i="16" s="1"/>
  <c r="G480" i="16"/>
  <c r="G706" i="16" s="1"/>
  <c r="G445" i="16"/>
  <c r="G671" i="16" s="1"/>
  <c r="G440" i="16"/>
  <c r="G666" i="16" s="1"/>
  <c r="G435" i="16"/>
  <c r="G661" i="16" s="1"/>
  <c r="G430" i="16"/>
  <c r="G656" i="16" s="1"/>
  <c r="G407" i="16"/>
  <c r="G633" i="16" s="1"/>
  <c r="G475" i="16"/>
  <c r="G701" i="16" s="1"/>
  <c r="G468" i="16"/>
  <c r="G694" i="16" s="1"/>
  <c r="G452" i="16"/>
  <c r="G678" i="16" s="1"/>
  <c r="G424" i="16"/>
  <c r="G650" i="16" s="1"/>
  <c r="G418" i="16"/>
  <c r="G644" i="16" s="1"/>
  <c r="G388" i="16"/>
  <c r="G614" i="16" s="1"/>
  <c r="G374" i="16"/>
  <c r="G600" i="16" s="1"/>
  <c r="G360" i="16"/>
  <c r="G586" i="16" s="1"/>
  <c r="G346" i="16"/>
  <c r="G572" i="16" s="1"/>
  <c r="G477" i="16"/>
  <c r="G703" i="16" s="1"/>
  <c r="G470" i="16"/>
  <c r="G696" i="16" s="1"/>
  <c r="G422" i="16"/>
  <c r="G648" i="16" s="1"/>
  <c r="G416" i="16"/>
  <c r="G642" i="16" s="1"/>
  <c r="G414" i="16"/>
  <c r="G640" i="16" s="1"/>
  <c r="G404" i="16"/>
  <c r="G630" i="16" s="1"/>
  <c r="G399" i="16"/>
  <c r="G625" i="16" s="1"/>
  <c r="G391" i="16"/>
  <c r="G617" i="16" s="1"/>
  <c r="G377" i="16"/>
  <c r="G603" i="16" s="1"/>
  <c r="G363" i="16"/>
  <c r="G589" i="16" s="1"/>
  <c r="G349" i="16"/>
  <c r="G575" i="16" s="1"/>
  <c r="G335" i="16"/>
  <c r="G561" i="16" s="1"/>
  <c r="G394" i="16"/>
  <c r="G620" i="16" s="1"/>
  <c r="G380" i="16"/>
  <c r="G606" i="16" s="1"/>
  <c r="G466" i="16"/>
  <c r="G692" i="16" s="1"/>
  <c r="G433" i="16"/>
  <c r="G659" i="16" s="1"/>
  <c r="G423" i="16"/>
  <c r="G649" i="16" s="1"/>
  <c r="G411" i="16"/>
  <c r="G637" i="16" s="1"/>
  <c r="G451" i="16"/>
  <c r="G677" i="16" s="1"/>
  <c r="G448" i="16"/>
  <c r="G674" i="16" s="1"/>
  <c r="G473" i="16"/>
  <c r="G699" i="16" s="1"/>
  <c r="G458" i="16"/>
  <c r="G684" i="16" s="1"/>
  <c r="G455" i="16"/>
  <c r="G681" i="16" s="1"/>
  <c r="G442" i="16"/>
  <c r="G668" i="16" s="1"/>
  <c r="G483" i="16"/>
  <c r="G709" i="16" s="1"/>
  <c r="G361" i="16"/>
  <c r="G587" i="16" s="1"/>
  <c r="G343" i="16"/>
  <c r="G569" i="16" s="1"/>
  <c r="G341" i="16"/>
  <c r="G567" i="16" s="1"/>
  <c r="G323" i="16"/>
  <c r="G549" i="16" s="1"/>
  <c r="G309" i="16"/>
  <c r="G535" i="16" s="1"/>
  <c r="G295" i="16"/>
  <c r="G521" i="16" s="1"/>
  <c r="G461" i="16"/>
  <c r="G687" i="16" s="1"/>
  <c r="G436" i="16"/>
  <c r="G662" i="16" s="1"/>
  <c r="G427" i="16"/>
  <c r="G653" i="16" s="1"/>
  <c r="G463" i="16"/>
  <c r="G689" i="16" s="1"/>
  <c r="G443" i="16"/>
  <c r="G669" i="16" s="1"/>
  <c r="G426" i="16"/>
  <c r="G652" i="16" s="1"/>
  <c r="G417" i="16"/>
  <c r="G643" i="16" s="1"/>
  <c r="G409" i="16"/>
  <c r="G635" i="16" s="1"/>
  <c r="G401" i="16"/>
  <c r="G627" i="16" s="1"/>
  <c r="G362" i="16"/>
  <c r="G588" i="16" s="1"/>
  <c r="G342" i="16"/>
  <c r="G568" i="16" s="1"/>
  <c r="G330" i="16"/>
  <c r="G556" i="16" s="1"/>
  <c r="G316" i="16"/>
  <c r="G542" i="16" s="1"/>
  <c r="G302" i="16"/>
  <c r="G528" i="16" s="1"/>
  <c r="G446" i="16"/>
  <c r="G672" i="16" s="1"/>
  <c r="G437" i="16"/>
  <c r="G663" i="16" s="1"/>
  <c r="G412" i="16"/>
  <c r="G638" i="16" s="1"/>
  <c r="G400" i="16"/>
  <c r="G626" i="16" s="1"/>
  <c r="G395" i="16"/>
  <c r="G621" i="16" s="1"/>
  <c r="G372" i="16"/>
  <c r="G598" i="16" s="1"/>
  <c r="G355" i="16"/>
  <c r="G581" i="16" s="1"/>
  <c r="G353" i="16"/>
  <c r="G579" i="16" s="1"/>
  <c r="G338" i="16"/>
  <c r="G564" i="16" s="1"/>
  <c r="G336" i="16"/>
  <c r="G562" i="16" s="1"/>
  <c r="G334" i="16"/>
  <c r="G560" i="16" s="1"/>
  <c r="G314" i="16"/>
  <c r="G540" i="16" s="1"/>
  <c r="G294" i="16"/>
  <c r="G520" i="16" s="1"/>
  <c r="G289" i="16"/>
  <c r="G515" i="16" s="1"/>
  <c r="G278" i="16"/>
  <c r="G504" i="16" s="1"/>
  <c r="G476" i="16"/>
  <c r="G702" i="16" s="1"/>
  <c r="G444" i="16"/>
  <c r="G670" i="16" s="1"/>
  <c r="G381" i="16"/>
  <c r="G607" i="16" s="1"/>
  <c r="G312" i="16"/>
  <c r="G538" i="16" s="1"/>
  <c r="G303" i="16"/>
  <c r="G529" i="16" s="1"/>
  <c r="G281" i="16"/>
  <c r="G507" i="16" s="1"/>
  <c r="G267" i="16"/>
  <c r="G493" i="16" s="1"/>
  <c r="G332" i="16"/>
  <c r="G558" i="16" s="1"/>
  <c r="G487" i="16"/>
  <c r="G713" i="16" s="1"/>
  <c r="G419" i="16"/>
  <c r="G645" i="16" s="1"/>
  <c r="G408" i="16"/>
  <c r="G634" i="16" s="1"/>
  <c r="G402" i="16"/>
  <c r="G628" i="16" s="1"/>
  <c r="G397" i="16"/>
  <c r="G623" i="16" s="1"/>
  <c r="G383" i="16"/>
  <c r="G609" i="16" s="1"/>
  <c r="G359" i="16"/>
  <c r="G585" i="16" s="1"/>
  <c r="G357" i="16"/>
  <c r="G583" i="16" s="1"/>
  <c r="G340" i="16"/>
  <c r="G566" i="16" s="1"/>
  <c r="G321" i="16"/>
  <c r="G547" i="16" s="1"/>
  <c r="G301" i="16"/>
  <c r="G527" i="16" s="1"/>
  <c r="G284" i="16"/>
  <c r="G510" i="16" s="1"/>
  <c r="G270" i="16"/>
  <c r="G496" i="16" s="1"/>
  <c r="G447" i="16"/>
  <c r="G673" i="16" s="1"/>
  <c r="G434" i="16"/>
  <c r="G660" i="16" s="1"/>
  <c r="G390" i="16"/>
  <c r="G616" i="16" s="1"/>
  <c r="G344" i="16"/>
  <c r="G570" i="16" s="1"/>
  <c r="G319" i="16"/>
  <c r="G545" i="16" s="1"/>
  <c r="G310" i="16"/>
  <c r="G536" i="16" s="1"/>
  <c r="G292" i="16"/>
  <c r="G518" i="16" s="1"/>
  <c r="G287" i="16"/>
  <c r="G513" i="16" s="1"/>
  <c r="G273" i="16"/>
  <c r="G499" i="16" s="1"/>
  <c r="G421" i="16"/>
  <c r="G647" i="16" s="1"/>
  <c r="G389" i="16"/>
  <c r="G615" i="16" s="1"/>
  <c r="G373" i="16"/>
  <c r="G599" i="16" s="1"/>
  <c r="G358" i="16"/>
  <c r="G584" i="16" s="1"/>
  <c r="G356" i="16"/>
  <c r="G582" i="16" s="1"/>
  <c r="G354" i="16"/>
  <c r="G580" i="16" s="1"/>
  <c r="G339" i="16"/>
  <c r="G565" i="16" s="1"/>
  <c r="G337" i="16"/>
  <c r="G563" i="16" s="1"/>
  <c r="G322" i="16"/>
  <c r="G548" i="16" s="1"/>
  <c r="G313" i="16"/>
  <c r="G539" i="16" s="1"/>
  <c r="G293" i="16"/>
  <c r="G519" i="16" s="1"/>
  <c r="G288" i="16"/>
  <c r="G514" i="16" s="1"/>
  <c r="G274" i="16"/>
  <c r="G500" i="16" s="1"/>
  <c r="G471" i="16"/>
  <c r="G697" i="16" s="1"/>
  <c r="G387" i="16"/>
  <c r="G613" i="16" s="1"/>
  <c r="G376" i="16"/>
  <c r="G602" i="16" s="1"/>
  <c r="G369" i="16"/>
  <c r="G595" i="16" s="1"/>
  <c r="G366" i="16"/>
  <c r="G592" i="16" s="1"/>
  <c r="G325" i="16"/>
  <c r="G551" i="16" s="1"/>
  <c r="G460" i="16"/>
  <c r="G686" i="16" s="1"/>
  <c r="G441" i="16"/>
  <c r="G667" i="16" s="1"/>
  <c r="G398" i="16"/>
  <c r="G624" i="16" s="1"/>
  <c r="G333" i="16"/>
  <c r="G559" i="16" s="1"/>
  <c r="G305" i="16"/>
  <c r="G531" i="16" s="1"/>
  <c r="G299" i="16"/>
  <c r="G525" i="16" s="1"/>
  <c r="G291" i="16"/>
  <c r="G517" i="16" s="1"/>
  <c r="G286" i="16"/>
  <c r="G512" i="16" s="1"/>
  <c r="G276" i="16"/>
  <c r="G502" i="16" s="1"/>
  <c r="G269" i="16"/>
  <c r="G495" i="16" s="1"/>
  <c r="G386" i="16"/>
  <c r="G612" i="16" s="1"/>
  <c r="G375" i="16"/>
  <c r="G601" i="16" s="1"/>
  <c r="G365" i="16"/>
  <c r="G591" i="16" s="1"/>
  <c r="G327" i="16"/>
  <c r="G553" i="16" s="1"/>
  <c r="G283" i="16"/>
  <c r="G509" i="16" s="1"/>
  <c r="G266" i="16"/>
  <c r="G492" i="16" s="1"/>
  <c r="G478" i="16"/>
  <c r="G704" i="16" s="1"/>
  <c r="G450" i="16"/>
  <c r="G676" i="16" s="1"/>
  <c r="G413" i="16"/>
  <c r="G639" i="16" s="1"/>
  <c r="G352" i="16"/>
  <c r="G578" i="16" s="1"/>
  <c r="G271" i="16"/>
  <c r="G497" i="16" s="1"/>
  <c r="G457" i="16"/>
  <c r="G683" i="16" s="1"/>
  <c r="G324" i="16"/>
  <c r="G550" i="16" s="1"/>
  <c r="G296" i="16"/>
  <c r="G522" i="16" s="1"/>
  <c r="G331" i="16"/>
  <c r="G557" i="16" s="1"/>
  <c r="G306" i="16"/>
  <c r="G532" i="16" s="1"/>
  <c r="G485" i="16"/>
  <c r="G711" i="16" s="1"/>
  <c r="G382" i="16"/>
  <c r="G608" i="16" s="1"/>
  <c r="G315" i="16"/>
  <c r="G541" i="16" s="1"/>
  <c r="G311" i="16"/>
  <c r="G537" i="16" s="1"/>
  <c r="G364" i="16"/>
  <c r="G590" i="16" s="1"/>
  <c r="G347" i="16"/>
  <c r="G573" i="16" s="1"/>
  <c r="G290" i="16"/>
  <c r="G516" i="16" s="1"/>
  <c r="G282" i="16"/>
  <c r="G508" i="16" s="1"/>
  <c r="G329" i="16"/>
  <c r="G555" i="16" s="1"/>
  <c r="G304" i="16"/>
  <c r="G530" i="16" s="1"/>
  <c r="G432" i="16"/>
  <c r="G658" i="16" s="1"/>
  <c r="G393" i="16"/>
  <c r="G619" i="16" s="1"/>
  <c r="G345" i="16"/>
  <c r="G571" i="16" s="1"/>
  <c r="G285" i="16"/>
  <c r="G511" i="16" s="1"/>
  <c r="G268" i="16"/>
  <c r="G494" i="16" s="1"/>
  <c r="G431" i="16"/>
  <c r="G657" i="16" s="1"/>
  <c r="G392" i="16"/>
  <c r="G618" i="16" s="1"/>
  <c r="G368" i="16"/>
  <c r="G594" i="16" s="1"/>
  <c r="G351" i="16"/>
  <c r="G577" i="16" s="1"/>
  <c r="G318" i="16"/>
  <c r="G544" i="16" s="1"/>
  <c r="G456" i="16"/>
  <c r="G682" i="16" s="1"/>
  <c r="G367" i="16"/>
  <c r="G593" i="16" s="1"/>
  <c r="G350" i="16"/>
  <c r="G576" i="16" s="1"/>
  <c r="G328" i="16"/>
  <c r="G554" i="16" s="1"/>
  <c r="G280" i="16"/>
  <c r="G506" i="16" s="1"/>
  <c r="G429" i="16"/>
  <c r="G655" i="16" s="1"/>
  <c r="G385" i="16"/>
  <c r="G611" i="16" s="1"/>
  <c r="G378" i="16"/>
  <c r="G604" i="16" s="1"/>
  <c r="G308" i="16"/>
  <c r="G534" i="16" s="1"/>
  <c r="G272" i="16"/>
  <c r="G498" i="16" s="1"/>
  <c r="G405" i="16"/>
  <c r="G631" i="16" s="1"/>
  <c r="G307" i="16"/>
  <c r="G533" i="16" s="1"/>
  <c r="G465" i="16"/>
  <c r="G691" i="16" s="1"/>
  <c r="G410" i="16"/>
  <c r="G636" i="16" s="1"/>
  <c r="G370" i="16"/>
  <c r="G596" i="16" s="1"/>
  <c r="G320" i="16"/>
  <c r="G546" i="16" s="1"/>
  <c r="G300" i="16"/>
  <c r="G526" i="16" s="1"/>
  <c r="G277" i="16"/>
  <c r="G503" i="16" s="1"/>
  <c r="G462" i="16"/>
  <c r="G688" i="16" s="1"/>
  <c r="G298" i="16"/>
  <c r="G524" i="16" s="1"/>
  <c r="G396" i="16"/>
  <c r="G622" i="16" s="1"/>
  <c r="G438" i="16"/>
  <c r="G664" i="16" s="1"/>
  <c r="G279" i="16"/>
  <c r="G505" i="16" s="1"/>
  <c r="G317" i="16"/>
  <c r="G543" i="16" s="1"/>
  <c r="G428" i="16"/>
  <c r="G654" i="16" s="1"/>
  <c r="G384" i="16"/>
  <c r="G610" i="16" s="1"/>
  <c r="G326" i="16"/>
  <c r="G552" i="16" s="1"/>
  <c r="G472" i="16"/>
  <c r="G698" i="16" s="1"/>
  <c r="G348" i="16"/>
  <c r="G574" i="16" s="1"/>
  <c r="G371" i="16"/>
  <c r="G597" i="16" s="1"/>
  <c r="G297" i="16"/>
  <c r="G523" i="16" s="1"/>
  <c r="G275" i="16"/>
  <c r="G501" i="16" s="1"/>
  <c r="H682" i="41"/>
  <c r="H630" i="41"/>
  <c r="H427" i="41"/>
  <c r="H618" i="41"/>
  <c r="H615" i="41"/>
  <c r="H423" i="41"/>
  <c r="H425" i="41"/>
  <c r="H419" i="41"/>
  <c r="H420" i="41"/>
  <c r="H424" i="41"/>
  <c r="H616" i="41"/>
  <c r="H416" i="41"/>
  <c r="H627" i="41"/>
  <c r="H613" i="41"/>
  <c r="H625" i="41"/>
  <c r="H620" i="41"/>
  <c r="H426" i="41"/>
  <c r="H679" i="41"/>
  <c r="H417" i="41"/>
  <c r="H622" i="41"/>
  <c r="H621" i="41"/>
  <c r="H612" i="41"/>
  <c r="H626" i="41"/>
  <c r="H375" i="41"/>
  <c r="H677" i="41"/>
  <c r="H672" i="41"/>
  <c r="H432" i="41"/>
  <c r="H629" i="41"/>
  <c r="H623" i="41"/>
  <c r="H624" i="41"/>
  <c r="H571" i="41"/>
  <c r="H421" i="41"/>
  <c r="H428" i="41"/>
  <c r="H430" i="41"/>
  <c r="H628" i="41"/>
  <c r="H431" i="41"/>
  <c r="H610" i="41"/>
  <c r="H429" i="41"/>
  <c r="H619" i="41"/>
  <c r="H611" i="41"/>
  <c r="H617" i="41"/>
  <c r="H614" i="41"/>
  <c r="H433" i="41"/>
  <c r="H376" i="41"/>
  <c r="H422" i="41"/>
  <c r="H418" i="41"/>
  <c r="G167" i="37"/>
  <c r="G285" i="37" s="1"/>
  <c r="G186" i="37"/>
  <c r="G304" i="37" s="1"/>
  <c r="G180" i="37"/>
  <c r="G298" i="37" s="1"/>
  <c r="G175" i="37"/>
  <c r="G293" i="37" s="1"/>
  <c r="G182" i="37"/>
  <c r="G300" i="37" s="1"/>
  <c r="G170" i="37"/>
  <c r="G288" i="37" s="1"/>
  <c r="G168" i="37"/>
  <c r="G286" i="37" s="1"/>
  <c r="G164" i="37"/>
  <c r="G282" i="37" s="1"/>
  <c r="G178" i="37"/>
  <c r="G296" i="37" s="1"/>
  <c r="G181" i="37"/>
  <c r="G299" i="37" s="1"/>
  <c r="G163" i="37"/>
  <c r="G281" i="37" s="1"/>
  <c r="G173" i="37"/>
  <c r="G291" i="37" s="1"/>
  <c r="G166" i="37"/>
  <c r="G284" i="37" s="1"/>
  <c r="G176" i="37"/>
  <c r="G294" i="37" s="1"/>
  <c r="G159" i="37"/>
  <c r="G277" i="37" s="1"/>
  <c r="G185" i="37"/>
  <c r="G303" i="37" s="1"/>
  <c r="G165" i="37"/>
  <c r="G283" i="37" s="1"/>
  <c r="G160" i="37"/>
  <c r="G278" i="37" s="1"/>
  <c r="G169" i="37"/>
  <c r="G287" i="37" s="1"/>
  <c r="G184" i="37"/>
  <c r="G302" i="37" s="1"/>
  <c r="G183" i="37"/>
  <c r="G301" i="37" s="1"/>
  <c r="G177" i="37"/>
  <c r="G295" i="37" s="1"/>
  <c r="G187" i="37"/>
  <c r="G172" i="37"/>
  <c r="G290" i="37" s="1"/>
  <c r="G179" i="37"/>
  <c r="G297" i="37" s="1"/>
  <c r="G162" i="37"/>
  <c r="G280" i="37" s="1"/>
  <c r="G174" i="37"/>
  <c r="G292" i="37" s="1"/>
  <c r="G161" i="37"/>
  <c r="G279" i="37" s="1"/>
  <c r="G171" i="37"/>
  <c r="G289" i="37" s="1"/>
  <c r="T1" i="10"/>
  <c r="T20" i="23"/>
  <c r="Q20" i="23"/>
  <c r="Q43" i="23" s="1"/>
  <c r="J714" i="40"/>
  <c r="J713" i="40"/>
  <c r="G147" i="37"/>
  <c r="G265" i="37" s="1"/>
  <c r="G138" i="37"/>
  <c r="G256" i="37" s="1"/>
  <c r="G152" i="37"/>
  <c r="G270" i="37" s="1"/>
  <c r="G139" i="37"/>
  <c r="G257" i="37" s="1"/>
  <c r="G153" i="37"/>
  <c r="G271" i="37" s="1"/>
  <c r="G154" i="37"/>
  <c r="G272" i="37" s="1"/>
  <c r="G148" i="37"/>
  <c r="G266" i="37" s="1"/>
  <c r="G149" i="37"/>
  <c r="G267" i="37" s="1"/>
  <c r="G136" i="37"/>
  <c r="G254" i="37" s="1"/>
  <c r="G150" i="37"/>
  <c r="G268" i="37" s="1"/>
  <c r="G137" i="37"/>
  <c r="G255" i="37" s="1"/>
  <c r="G151" i="37"/>
  <c r="G269" i="37" s="1"/>
  <c r="G143" i="37"/>
  <c r="G261" i="37" s="1"/>
  <c r="G158" i="37"/>
  <c r="G276" i="37" s="1"/>
  <c r="G135" i="37"/>
  <c r="G144" i="37"/>
  <c r="G262" i="37" s="1"/>
  <c r="G145" i="37"/>
  <c r="G263" i="37" s="1"/>
  <c r="G146" i="37"/>
  <c r="G264" i="37" s="1"/>
  <c r="G140" i="37"/>
  <c r="G258" i="37" s="1"/>
  <c r="G141" i="37"/>
  <c r="G259" i="37" s="1"/>
  <c r="G155" i="37"/>
  <c r="G273" i="37" s="1"/>
  <c r="G142" i="37"/>
  <c r="G260" i="37" s="1"/>
  <c r="G156" i="37"/>
  <c r="G274" i="37" s="1"/>
  <c r="G130" i="37"/>
  <c r="G265" i="16"/>
  <c r="U1" i="16"/>
  <c r="P37" i="23"/>
  <c r="Q37" i="23"/>
  <c r="L747" i="16"/>
  <c r="L748" i="16" s="1"/>
  <c r="I747" i="16"/>
  <c r="I748" i="16" s="1"/>
  <c r="T8" i="10"/>
  <c r="S22" i="10"/>
  <c r="P747" i="16"/>
  <c r="P748" i="16" s="1"/>
  <c r="L753" i="16"/>
  <c r="L754" i="16" s="1"/>
  <c r="P753" i="16"/>
  <c r="P754" i="16" s="1"/>
  <c r="M27" i="10"/>
  <c r="L28" i="10"/>
  <c r="H25" i="30"/>
  <c r="T753" i="16"/>
  <c r="T754" i="16" s="1"/>
  <c r="N317" i="37"/>
  <c r="N316" i="37"/>
  <c r="O747" i="16"/>
  <c r="O748" i="16" s="1"/>
  <c r="I37" i="23"/>
  <c r="S753" i="16"/>
  <c r="S754" i="16" s="1"/>
  <c r="U747" i="16"/>
  <c r="U748" i="16" s="1"/>
  <c r="N753" i="16"/>
  <c r="N754" i="16" s="1"/>
  <c r="O753" i="16"/>
  <c r="O754" i="16" s="1"/>
  <c r="G37" i="23"/>
  <c r="N37" i="23"/>
  <c r="L37" i="23"/>
  <c r="O37" i="23"/>
  <c r="J37" i="23"/>
  <c r="M37" i="23"/>
  <c r="H37" i="23"/>
  <c r="K37" i="23"/>
  <c r="G1417" i="40"/>
  <c r="L9" i="30"/>
  <c r="K9" i="30"/>
  <c r="M9" i="30" s="1"/>
  <c r="M27" i="30" s="1"/>
  <c r="I379" i="16" s="1"/>
  <c r="I605" i="16" s="1"/>
  <c r="E10" i="30"/>
  <c r="D10" i="30"/>
  <c r="N10" i="30"/>
  <c r="B11" i="30"/>
  <c r="J10" i="30"/>
  <c r="F10" i="30"/>
  <c r="C28" i="30"/>
  <c r="H9" i="30"/>
  <c r="H27" i="30" s="1"/>
  <c r="I365" i="41" s="1"/>
  <c r="I654" i="41" s="1"/>
  <c r="D27" i="30"/>
  <c r="G9" i="30"/>
  <c r="G27" i="30" s="1"/>
  <c r="I9" i="30"/>
  <c r="I27" i="30" s="1"/>
  <c r="I362" i="41" s="1"/>
  <c r="I604" i="41" s="1"/>
  <c r="G1418" i="40"/>
  <c r="G1703" i="40" s="1"/>
  <c r="T747" i="16"/>
  <c r="T748" i="16" s="1"/>
  <c r="N747" i="16"/>
  <c r="N748" i="16" s="1"/>
  <c r="K753" i="16"/>
  <c r="K754" i="16" s="1"/>
  <c r="R189" i="37"/>
  <c r="P189" i="37"/>
  <c r="Q189" i="37"/>
  <c r="Q316" i="37"/>
  <c r="N189" i="37"/>
  <c r="M747" i="16"/>
  <c r="M748" i="16" s="1"/>
  <c r="S20" i="23"/>
  <c r="S43" i="23" s="1"/>
  <c r="T248" i="37"/>
  <c r="K747" i="16"/>
  <c r="K748" i="16" s="1"/>
  <c r="S747" i="16"/>
  <c r="S748" i="16" s="1"/>
  <c r="U753" i="16"/>
  <c r="U754" i="16" s="1"/>
  <c r="J747" i="16"/>
  <c r="J748" i="16" s="1"/>
  <c r="I753" i="16"/>
  <c r="I754" i="16" s="1"/>
  <c r="J753" i="16"/>
  <c r="J754" i="16" s="1"/>
  <c r="T34" i="23"/>
  <c r="T26" i="23"/>
  <c r="T1" i="23"/>
  <c r="S25" i="23"/>
  <c r="S33" i="23"/>
  <c r="R26" i="23"/>
  <c r="R27" i="23" s="1"/>
  <c r="R29" i="23" s="1"/>
  <c r="R34" i="23"/>
  <c r="R35" i="23" s="1"/>
  <c r="R37" i="23" s="1"/>
  <c r="R20" i="23"/>
  <c r="R43" i="23" s="1"/>
  <c r="Q312" i="37"/>
  <c r="Q311" i="37"/>
  <c r="R317" i="37"/>
  <c r="R316" i="37"/>
  <c r="S708" i="40"/>
  <c r="I1063" i="40"/>
  <c r="I1064" i="40"/>
  <c r="M753" i="16"/>
  <c r="M754" i="16" s="1"/>
  <c r="G365" i="41" l="1"/>
  <c r="H655" i="41" s="1"/>
  <c r="I603" i="41"/>
  <c r="I669" i="41"/>
  <c r="I377" i="41"/>
  <c r="I398" i="41"/>
  <c r="I396" i="41"/>
  <c r="I662" i="41"/>
  <c r="I664" i="41"/>
  <c r="I410" i="41"/>
  <c r="I392" i="41"/>
  <c r="I655" i="41"/>
  <c r="I404" i="41"/>
  <c r="I395" i="41"/>
  <c r="I382" i="41"/>
  <c r="I390" i="41"/>
  <c r="I409" i="41"/>
  <c r="I370" i="41"/>
  <c r="I397" i="41"/>
  <c r="I660" i="41"/>
  <c r="I656" i="41"/>
  <c r="I666" i="41"/>
  <c r="I657" i="41"/>
  <c r="I670" i="41"/>
  <c r="I668" i="41"/>
  <c r="I408" i="41"/>
  <c r="H654" i="41"/>
  <c r="I406" i="41"/>
  <c r="I402" i="41"/>
  <c r="I379" i="41"/>
  <c r="I405" i="41"/>
  <c r="I401" i="41"/>
  <c r="I411" i="41"/>
  <c r="I393" i="41"/>
  <c r="I378" i="41"/>
  <c r="I413" i="41"/>
  <c r="I415" i="41"/>
  <c r="I407" i="41"/>
  <c r="I665" i="41"/>
  <c r="I389" i="41"/>
  <c r="I383" i="41"/>
  <c r="I399" i="41"/>
  <c r="I386" i="41"/>
  <c r="I403" i="41"/>
  <c r="I661" i="41"/>
  <c r="I387" i="41"/>
  <c r="I384" i="41"/>
  <c r="I667" i="41"/>
  <c r="I659" i="41"/>
  <c r="I658" i="41"/>
  <c r="I663" i="41"/>
  <c r="I380" i="41"/>
  <c r="I394" i="41"/>
  <c r="I388" i="41"/>
  <c r="I412" i="41"/>
  <c r="I391" i="41"/>
  <c r="I385" i="41"/>
  <c r="I414" i="41"/>
  <c r="I400" i="41"/>
  <c r="I381" i="41"/>
  <c r="M35" i="10"/>
  <c r="I554" i="41"/>
  <c r="I496" i="41"/>
  <c r="H650" i="41"/>
  <c r="I504" i="41"/>
  <c r="I516" i="41"/>
  <c r="I482" i="41"/>
  <c r="H691" i="41"/>
  <c r="I556" i="41"/>
  <c r="I555" i="41"/>
  <c r="I620" i="41"/>
  <c r="I518" i="41"/>
  <c r="I509" i="41"/>
  <c r="I502" i="41"/>
  <c r="I497" i="41"/>
  <c r="I493" i="41"/>
  <c r="I498" i="41"/>
  <c r="I492" i="41"/>
  <c r="I650" i="41"/>
  <c r="I494" i="41"/>
  <c r="I488" i="41"/>
  <c r="G1607" i="40"/>
  <c r="G1608" i="40"/>
  <c r="G2053" i="40"/>
  <c r="G1572" i="40"/>
  <c r="G1535" i="40"/>
  <c r="G1538" i="40"/>
  <c r="G1558" i="40"/>
  <c r="G1534" i="40"/>
  <c r="G1542" i="40"/>
  <c r="G1537" i="40"/>
  <c r="G1545" i="40"/>
  <c r="G1556" i="40"/>
  <c r="G1548" i="40"/>
  <c r="G1549" i="40"/>
  <c r="G1559" i="40"/>
  <c r="G1560" i="40"/>
  <c r="G1539" i="40"/>
  <c r="G1546" i="40"/>
  <c r="G1570" i="40"/>
  <c r="G1561" i="40"/>
  <c r="G1547" i="40"/>
  <c r="G1564" i="40"/>
  <c r="G1536" i="40"/>
  <c r="G1571" i="40"/>
  <c r="G1541" i="40"/>
  <c r="G1543" i="40"/>
  <c r="G1553" i="40"/>
  <c r="G1540" i="40"/>
  <c r="G1550" i="40"/>
  <c r="G1551" i="40"/>
  <c r="G1555" i="40"/>
  <c r="G1562" i="40"/>
  <c r="G1557" i="40"/>
  <c r="G1544" i="40"/>
  <c r="G1563" i="40"/>
  <c r="G1554" i="40"/>
  <c r="G1552" i="40"/>
  <c r="G1565" i="40"/>
  <c r="G1569" i="40"/>
  <c r="G1567" i="40"/>
  <c r="G1573" i="40"/>
  <c r="G1568" i="40"/>
  <c r="G1566" i="40"/>
  <c r="I501" i="41"/>
  <c r="I512" i="41"/>
  <c r="I490" i="41"/>
  <c r="I503" i="41"/>
  <c r="I514" i="41"/>
  <c r="I519" i="41"/>
  <c r="I513" i="41"/>
  <c r="I481" i="41"/>
  <c r="I486" i="41"/>
  <c r="I508" i="41"/>
  <c r="I507" i="41"/>
  <c r="I505" i="41"/>
  <c r="H510" i="41"/>
  <c r="H485" i="41"/>
  <c r="H491" i="41"/>
  <c r="H509" i="41"/>
  <c r="H484" i="41"/>
  <c r="H507" i="41"/>
  <c r="H496" i="41"/>
  <c r="H504" i="41"/>
  <c r="H518" i="41"/>
  <c r="H483" i="41"/>
  <c r="H481" i="41"/>
  <c r="H515" i="41"/>
  <c r="H489" i="41"/>
  <c r="H495" i="41"/>
  <c r="H490" i="41"/>
  <c r="H502" i="41"/>
  <c r="H487" i="41"/>
  <c r="H492" i="41"/>
  <c r="H501" i="41"/>
  <c r="H511" i="41"/>
  <c r="H488" i="41"/>
  <c r="H513" i="41"/>
  <c r="H500" i="41"/>
  <c r="H499" i="41"/>
  <c r="H486" i="41"/>
  <c r="H514" i="41"/>
  <c r="H505" i="41"/>
  <c r="I487" i="41"/>
  <c r="I484" i="41"/>
  <c r="I499" i="41"/>
  <c r="I489" i="41"/>
  <c r="I515" i="41"/>
  <c r="I511" i="41"/>
  <c r="I500" i="41"/>
  <c r="I495" i="41"/>
  <c r="I510" i="41"/>
  <c r="I491" i="41"/>
  <c r="I517" i="41"/>
  <c r="I483" i="41"/>
  <c r="I485" i="41"/>
  <c r="I506" i="41"/>
  <c r="I589" i="41"/>
  <c r="H588" i="41"/>
  <c r="H589" i="41"/>
  <c r="H590" i="41"/>
  <c r="H591" i="41"/>
  <c r="I591" i="41"/>
  <c r="I588" i="41"/>
  <c r="I590" i="41"/>
  <c r="G1642" i="40"/>
  <c r="G1644" i="40"/>
  <c r="G1643" i="40"/>
  <c r="G1641" i="40"/>
  <c r="H577" i="41"/>
  <c r="H576" i="41"/>
  <c r="H578" i="41"/>
  <c r="H579" i="41"/>
  <c r="I576" i="41"/>
  <c r="I579" i="41"/>
  <c r="I577" i="41"/>
  <c r="I578" i="41"/>
  <c r="G1629" i="40"/>
  <c r="G1979" i="40" s="1"/>
  <c r="G1631" i="40"/>
  <c r="G1632" i="40"/>
  <c r="G1630" i="40"/>
  <c r="I689" i="41"/>
  <c r="H552" i="41"/>
  <c r="H553" i="41"/>
  <c r="H681" i="41"/>
  <c r="H678" i="41"/>
  <c r="H568" i="41"/>
  <c r="H674" i="41"/>
  <c r="H559" i="41"/>
  <c r="H551" i="41"/>
  <c r="H686" i="41"/>
  <c r="I685" i="41"/>
  <c r="H569" i="41"/>
  <c r="H684" i="41"/>
  <c r="H573" i="41"/>
  <c r="H570" i="41"/>
  <c r="H566" i="41"/>
  <c r="H563" i="41"/>
  <c r="H561" i="41"/>
  <c r="H689" i="41"/>
  <c r="H676" i="41"/>
  <c r="H687" i="41"/>
  <c r="I559" i="41"/>
  <c r="H690" i="41"/>
  <c r="H683" i="41"/>
  <c r="H560" i="41"/>
  <c r="H565" i="41"/>
  <c r="H564" i="41"/>
  <c r="H675" i="41"/>
  <c r="H550" i="41"/>
  <c r="H685" i="41"/>
  <c r="H557" i="41"/>
  <c r="H680" i="41"/>
  <c r="H562" i="41"/>
  <c r="H673" i="41"/>
  <c r="H567" i="41"/>
  <c r="H688" i="41"/>
  <c r="H572" i="41"/>
  <c r="H671" i="41"/>
  <c r="H558" i="41"/>
  <c r="I571" i="41"/>
  <c r="I635" i="41"/>
  <c r="I458" i="41"/>
  <c r="I552" i="41"/>
  <c r="I558" i="41"/>
  <c r="I687" i="41"/>
  <c r="I375" i="41"/>
  <c r="I682" i="41"/>
  <c r="I626" i="41"/>
  <c r="H396" i="16"/>
  <c r="H622" i="16" s="1"/>
  <c r="H386" i="16"/>
  <c r="H612" i="16" s="1"/>
  <c r="H376" i="16"/>
  <c r="H602" i="16" s="1"/>
  <c r="H321" i="16"/>
  <c r="H547" i="16" s="1"/>
  <c r="H312" i="16"/>
  <c r="H538" i="16" s="1"/>
  <c r="H482" i="16"/>
  <c r="H708" i="16" s="1"/>
  <c r="H298" i="16"/>
  <c r="H524" i="16" s="1"/>
  <c r="H393" i="16"/>
  <c r="H619" i="16" s="1"/>
  <c r="H296" i="16"/>
  <c r="H522" i="16" s="1"/>
  <c r="H269" i="16"/>
  <c r="H495" i="16" s="1"/>
  <c r="H387" i="16"/>
  <c r="H613" i="16" s="1"/>
  <c r="H421" i="16"/>
  <c r="H647" i="16" s="1"/>
  <c r="H340" i="16"/>
  <c r="H566" i="16" s="1"/>
  <c r="H381" i="16"/>
  <c r="H607" i="16" s="1"/>
  <c r="H395" i="16"/>
  <c r="H621" i="16" s="1"/>
  <c r="H443" i="16"/>
  <c r="H669" i="16" s="1"/>
  <c r="H464" i="16"/>
  <c r="H690" i="16" s="1"/>
  <c r="H462" i="16"/>
  <c r="H688" i="16" s="1"/>
  <c r="H280" i="16"/>
  <c r="H506" i="16" s="1"/>
  <c r="H432" i="16"/>
  <c r="H658" i="16" s="1"/>
  <c r="H324" i="16"/>
  <c r="H550" i="16" s="1"/>
  <c r="H276" i="16"/>
  <c r="H502" i="16" s="1"/>
  <c r="H471" i="16"/>
  <c r="H697" i="16" s="1"/>
  <c r="H273" i="16"/>
  <c r="H499" i="16" s="1"/>
  <c r="H357" i="16"/>
  <c r="H583" i="16" s="1"/>
  <c r="H444" i="16"/>
  <c r="H670" i="16" s="1"/>
  <c r="H400" i="16"/>
  <c r="H626" i="16" s="1"/>
  <c r="H463" i="16"/>
  <c r="H689" i="16" s="1"/>
  <c r="H473" i="16"/>
  <c r="H699" i="16" s="1"/>
  <c r="H399" i="16"/>
  <c r="H625" i="16" s="1"/>
  <c r="H468" i="16"/>
  <c r="H694" i="16" s="1"/>
  <c r="H469" i="16"/>
  <c r="H695" i="16" s="1"/>
  <c r="H275" i="16"/>
  <c r="H501" i="16" s="1"/>
  <c r="H277" i="16"/>
  <c r="H503" i="16" s="1"/>
  <c r="H328" i="16"/>
  <c r="H554" i="16" s="1"/>
  <c r="H304" i="16"/>
  <c r="H530" i="16" s="1"/>
  <c r="H457" i="16"/>
  <c r="H683" i="16" s="1"/>
  <c r="H286" i="16"/>
  <c r="H512" i="16" s="1"/>
  <c r="H274" i="16"/>
  <c r="H500" i="16" s="1"/>
  <c r="H287" i="16"/>
  <c r="H513" i="16" s="1"/>
  <c r="H359" i="16"/>
  <c r="H585" i="16" s="1"/>
  <c r="H476" i="16"/>
  <c r="H702" i="16" s="1"/>
  <c r="H412" i="16"/>
  <c r="H638" i="16" s="1"/>
  <c r="H427" i="16"/>
  <c r="H653" i="16" s="1"/>
  <c r="H448" i="16"/>
  <c r="H674" i="16" s="1"/>
  <c r="H404" i="16"/>
  <c r="H630" i="16" s="1"/>
  <c r="H475" i="16"/>
  <c r="H701" i="16" s="1"/>
  <c r="H474" i="16"/>
  <c r="H700" i="16" s="1"/>
  <c r="G488" i="16"/>
  <c r="H297" i="16"/>
  <c r="H523" i="16" s="1"/>
  <c r="H300" i="16"/>
  <c r="H526" i="16" s="1"/>
  <c r="H350" i="16"/>
  <c r="H576" i="16" s="1"/>
  <c r="H329" i="16"/>
  <c r="H555" i="16" s="1"/>
  <c r="H271" i="16"/>
  <c r="H497" i="16" s="1"/>
  <c r="H291" i="16"/>
  <c r="H517" i="16" s="1"/>
  <c r="H288" i="16"/>
  <c r="H514" i="16" s="1"/>
  <c r="H292" i="16"/>
  <c r="H518" i="16" s="1"/>
  <c r="H383" i="16"/>
  <c r="H609" i="16" s="1"/>
  <c r="H278" i="16"/>
  <c r="H504" i="16" s="1"/>
  <c r="H437" i="16"/>
  <c r="H663" i="16" s="1"/>
  <c r="H436" i="16"/>
  <c r="H662" i="16" s="1"/>
  <c r="H451" i="16"/>
  <c r="H677" i="16" s="1"/>
  <c r="H414" i="16"/>
  <c r="H640" i="16" s="1"/>
  <c r="H407" i="16"/>
  <c r="H633" i="16" s="1"/>
  <c r="H479" i="16"/>
  <c r="H705" i="16" s="1"/>
  <c r="H371" i="16"/>
  <c r="H597" i="16" s="1"/>
  <c r="H320" i="16"/>
  <c r="H546" i="16" s="1"/>
  <c r="H367" i="16"/>
  <c r="H593" i="16" s="1"/>
  <c r="H282" i="16"/>
  <c r="H508" i="16" s="1"/>
  <c r="H352" i="16"/>
  <c r="H578" i="16" s="1"/>
  <c r="H299" i="16"/>
  <c r="H525" i="16" s="1"/>
  <c r="H293" i="16"/>
  <c r="H519" i="16" s="1"/>
  <c r="H310" i="16"/>
  <c r="H536" i="16" s="1"/>
  <c r="H397" i="16"/>
  <c r="H623" i="16" s="1"/>
  <c r="H289" i="16"/>
  <c r="H515" i="16" s="1"/>
  <c r="H446" i="16"/>
  <c r="H672" i="16" s="1"/>
  <c r="H461" i="16"/>
  <c r="H687" i="16" s="1"/>
  <c r="H411" i="16"/>
  <c r="H637" i="16" s="1"/>
  <c r="H416" i="16"/>
  <c r="H642" i="16" s="1"/>
  <c r="H430" i="16"/>
  <c r="H656" i="16" s="1"/>
  <c r="H484" i="16"/>
  <c r="H710" i="16" s="1"/>
  <c r="H331" i="16"/>
  <c r="H557" i="16" s="1"/>
  <c r="H424" i="16"/>
  <c r="H650" i="16" s="1"/>
  <c r="H391" i="16"/>
  <c r="H617" i="16" s="1"/>
  <c r="H370" i="16"/>
  <c r="H596" i="16" s="1"/>
  <c r="H413" i="16"/>
  <c r="H639" i="16" s="1"/>
  <c r="H319" i="16"/>
  <c r="H545" i="16" s="1"/>
  <c r="H435" i="16"/>
  <c r="H661" i="16" s="1"/>
  <c r="H351" i="16"/>
  <c r="H577" i="16" s="1"/>
  <c r="H337" i="16"/>
  <c r="H563" i="16" s="1"/>
  <c r="H459" i="16"/>
  <c r="H685" i="16" s="1"/>
  <c r="H307" i="16"/>
  <c r="H533" i="16" s="1"/>
  <c r="H311" i="16"/>
  <c r="H537" i="16" s="1"/>
  <c r="H441" i="16"/>
  <c r="H667" i="16" s="1"/>
  <c r="H434" i="16"/>
  <c r="H660" i="16" s="1"/>
  <c r="H336" i="16"/>
  <c r="H562" i="16" s="1"/>
  <c r="H341" i="16"/>
  <c r="H567" i="16" s="1"/>
  <c r="H425" i="16"/>
  <c r="H651" i="16" s="1"/>
  <c r="H428" i="16"/>
  <c r="H654" i="16" s="1"/>
  <c r="H405" i="16"/>
  <c r="H631" i="16" s="1"/>
  <c r="H392" i="16"/>
  <c r="H618" i="16" s="1"/>
  <c r="H315" i="16"/>
  <c r="H541" i="16" s="1"/>
  <c r="H283" i="16"/>
  <c r="H509" i="16" s="1"/>
  <c r="H460" i="16"/>
  <c r="H686" i="16" s="1"/>
  <c r="H354" i="16"/>
  <c r="H580" i="16" s="1"/>
  <c r="H447" i="16"/>
  <c r="H673" i="16" s="1"/>
  <c r="H332" i="16"/>
  <c r="H558" i="16" s="1"/>
  <c r="H338" i="16"/>
  <c r="H564" i="16" s="1"/>
  <c r="H362" i="16"/>
  <c r="H588" i="16" s="1"/>
  <c r="H343" i="16"/>
  <c r="H569" i="16" s="1"/>
  <c r="H394" i="16"/>
  <c r="H620" i="16" s="1"/>
  <c r="H360" i="16"/>
  <c r="H586" i="16" s="1"/>
  <c r="H486" i="16"/>
  <c r="H712" i="16" s="1"/>
  <c r="H439" i="16"/>
  <c r="H665" i="16" s="1"/>
  <c r="H385" i="16"/>
  <c r="H611" i="16" s="1"/>
  <c r="H455" i="16"/>
  <c r="H681" i="16" s="1"/>
  <c r="H458" i="16"/>
  <c r="H684" i="16" s="1"/>
  <c r="H456" i="16"/>
  <c r="H682" i="16" s="1"/>
  <c r="H305" i="16"/>
  <c r="H531" i="16" s="1"/>
  <c r="H294" i="16"/>
  <c r="H520" i="16" s="1"/>
  <c r="H422" i="16"/>
  <c r="H648" i="16" s="1"/>
  <c r="H410" i="16"/>
  <c r="H636" i="16" s="1"/>
  <c r="H450" i="16"/>
  <c r="H676" i="16" s="1"/>
  <c r="H344" i="16"/>
  <c r="H570" i="16" s="1"/>
  <c r="H316" i="16"/>
  <c r="H542" i="16" s="1"/>
  <c r="H454" i="16"/>
  <c r="H680" i="16" s="1"/>
  <c r="H465" i="16"/>
  <c r="H691" i="16" s="1"/>
  <c r="H478" i="16"/>
  <c r="H704" i="16" s="1"/>
  <c r="H390" i="16"/>
  <c r="H616" i="16" s="1"/>
  <c r="H477" i="16"/>
  <c r="H703" i="16" s="1"/>
  <c r="H384" i="16"/>
  <c r="H610" i="16" s="1"/>
  <c r="H368" i="16"/>
  <c r="H594" i="16" s="1"/>
  <c r="H266" i="16"/>
  <c r="H492" i="16" s="1"/>
  <c r="H339" i="16"/>
  <c r="H565" i="16" s="1"/>
  <c r="H487" i="16"/>
  <c r="H713" i="16" s="1"/>
  <c r="H342" i="16"/>
  <c r="H568" i="16" s="1"/>
  <c r="H380" i="16"/>
  <c r="H606" i="16" s="1"/>
  <c r="H480" i="16"/>
  <c r="H706" i="16" s="1"/>
  <c r="H317" i="16"/>
  <c r="H543" i="16" s="1"/>
  <c r="H272" i="16"/>
  <c r="H498" i="16" s="1"/>
  <c r="H431" i="16"/>
  <c r="H657" i="16" s="1"/>
  <c r="H382" i="16"/>
  <c r="H608" i="16" s="1"/>
  <c r="H327" i="16"/>
  <c r="H553" i="16" s="1"/>
  <c r="H325" i="16"/>
  <c r="H551" i="16" s="1"/>
  <c r="H356" i="16"/>
  <c r="H582" i="16" s="1"/>
  <c r="H270" i="16"/>
  <c r="H496" i="16" s="1"/>
  <c r="H267" i="16"/>
  <c r="H493" i="16" s="1"/>
  <c r="H353" i="16"/>
  <c r="H579" i="16" s="1"/>
  <c r="H401" i="16"/>
  <c r="H627" i="16" s="1"/>
  <c r="H361" i="16"/>
  <c r="H587" i="16" s="1"/>
  <c r="H335" i="16"/>
  <c r="H561" i="16" s="1"/>
  <c r="H374" i="16"/>
  <c r="H600" i="16" s="1"/>
  <c r="H403" i="16"/>
  <c r="H629" i="16" s="1"/>
  <c r="H453" i="16"/>
  <c r="H679" i="16" s="1"/>
  <c r="H426" i="16"/>
  <c r="H652" i="16" s="1"/>
  <c r="H423" i="16"/>
  <c r="H649" i="16" s="1"/>
  <c r="H466" i="16"/>
  <c r="H692" i="16" s="1"/>
  <c r="H279" i="16"/>
  <c r="H505" i="16" s="1"/>
  <c r="H308" i="16"/>
  <c r="H534" i="16" s="1"/>
  <c r="H268" i="16"/>
  <c r="H494" i="16" s="1"/>
  <c r="H485" i="16"/>
  <c r="H711" i="16" s="1"/>
  <c r="H365" i="16"/>
  <c r="H591" i="16" s="1"/>
  <c r="H366" i="16"/>
  <c r="H592" i="16" s="1"/>
  <c r="H358" i="16"/>
  <c r="H584" i="16" s="1"/>
  <c r="H284" i="16"/>
  <c r="H510" i="16" s="1"/>
  <c r="H281" i="16"/>
  <c r="H507" i="16" s="1"/>
  <c r="H355" i="16"/>
  <c r="H581" i="16" s="1"/>
  <c r="H409" i="16"/>
  <c r="H635" i="16" s="1"/>
  <c r="H483" i="16"/>
  <c r="H709" i="16" s="1"/>
  <c r="H349" i="16"/>
  <c r="H575" i="16" s="1"/>
  <c r="H388" i="16"/>
  <c r="H614" i="16" s="1"/>
  <c r="H415" i="16"/>
  <c r="H641" i="16" s="1"/>
  <c r="H467" i="16"/>
  <c r="H693" i="16" s="1"/>
  <c r="H345" i="16"/>
  <c r="H571" i="16" s="1"/>
  <c r="H389" i="16"/>
  <c r="H615" i="16" s="1"/>
  <c r="H377" i="16"/>
  <c r="H603" i="16" s="1"/>
  <c r="H429" i="16"/>
  <c r="H655" i="16" s="1"/>
  <c r="H452" i="16"/>
  <c r="H678" i="16" s="1"/>
  <c r="H348" i="16"/>
  <c r="H574" i="16" s="1"/>
  <c r="H290" i="16"/>
  <c r="H516" i="16" s="1"/>
  <c r="H313" i="16"/>
  <c r="H539" i="16" s="1"/>
  <c r="H402" i="16"/>
  <c r="H628" i="16" s="1"/>
  <c r="H302" i="16"/>
  <c r="H528" i="16" s="1"/>
  <c r="H295" i="16"/>
  <c r="H521" i="16" s="1"/>
  <c r="H449" i="16"/>
  <c r="H675" i="16" s="1"/>
  <c r="H472" i="16"/>
  <c r="H698" i="16" s="1"/>
  <c r="H318" i="16"/>
  <c r="H544" i="16" s="1"/>
  <c r="H347" i="16"/>
  <c r="H573" i="16" s="1"/>
  <c r="H333" i="16"/>
  <c r="H559" i="16" s="1"/>
  <c r="H322" i="16"/>
  <c r="H548" i="16" s="1"/>
  <c r="H408" i="16"/>
  <c r="H634" i="16" s="1"/>
  <c r="H314" i="16"/>
  <c r="H540" i="16" s="1"/>
  <c r="H309" i="16"/>
  <c r="H535" i="16" s="1"/>
  <c r="H433" i="16"/>
  <c r="H659" i="16" s="1"/>
  <c r="H470" i="16"/>
  <c r="H696" i="16" s="1"/>
  <c r="H440" i="16"/>
  <c r="H666" i="16" s="1"/>
  <c r="H326" i="16"/>
  <c r="H552" i="16" s="1"/>
  <c r="H364" i="16"/>
  <c r="H590" i="16" s="1"/>
  <c r="H398" i="16"/>
  <c r="H624" i="16" s="1"/>
  <c r="H419" i="16"/>
  <c r="H645" i="16" s="1"/>
  <c r="H334" i="16"/>
  <c r="H560" i="16" s="1"/>
  <c r="H330" i="16"/>
  <c r="H556" i="16" s="1"/>
  <c r="H323" i="16"/>
  <c r="H549" i="16" s="1"/>
  <c r="H445" i="16"/>
  <c r="H671" i="16" s="1"/>
  <c r="H346" i="16"/>
  <c r="H572" i="16" s="1"/>
  <c r="I484" i="16"/>
  <c r="I710" i="16" s="1"/>
  <c r="I470" i="16"/>
  <c r="I696" i="16" s="1"/>
  <c r="I456" i="16"/>
  <c r="I682" i="16" s="1"/>
  <c r="I442" i="16"/>
  <c r="I668" i="16" s="1"/>
  <c r="I428" i="16"/>
  <c r="I654" i="16" s="1"/>
  <c r="I414" i="16"/>
  <c r="I640" i="16" s="1"/>
  <c r="I479" i="16"/>
  <c r="I705" i="16" s="1"/>
  <c r="I474" i="16"/>
  <c r="I700" i="16" s="1"/>
  <c r="I469" i="16"/>
  <c r="I695" i="16" s="1"/>
  <c r="I464" i="16"/>
  <c r="I690" i="16" s="1"/>
  <c r="I486" i="16"/>
  <c r="I712" i="16" s="1"/>
  <c r="I480" i="16"/>
  <c r="I706" i="16" s="1"/>
  <c r="I445" i="16"/>
  <c r="I671" i="16" s="1"/>
  <c r="I440" i="16"/>
  <c r="I666" i="16" s="1"/>
  <c r="I435" i="16"/>
  <c r="I661" i="16" s="1"/>
  <c r="I430" i="16"/>
  <c r="I656" i="16" s="1"/>
  <c r="I425" i="16"/>
  <c r="I651" i="16" s="1"/>
  <c r="I407" i="16"/>
  <c r="I633" i="16" s="1"/>
  <c r="I478" i="16"/>
  <c r="I704" i="16" s="1"/>
  <c r="I476" i="16"/>
  <c r="I702" i="16" s="1"/>
  <c r="I472" i="16"/>
  <c r="I698" i="16" s="1"/>
  <c r="I410" i="16"/>
  <c r="I636" i="16" s="1"/>
  <c r="I477" i="16"/>
  <c r="I703" i="16" s="1"/>
  <c r="I459" i="16"/>
  <c r="I685" i="16" s="1"/>
  <c r="I422" i="16"/>
  <c r="I648" i="16" s="1"/>
  <c r="I420" i="16"/>
  <c r="I646" i="16" s="1"/>
  <c r="I416" i="16"/>
  <c r="I642" i="16" s="1"/>
  <c r="I404" i="16"/>
  <c r="I630" i="16" s="1"/>
  <c r="I399" i="16"/>
  <c r="I625" i="16" s="1"/>
  <c r="I391" i="16"/>
  <c r="I617" i="16" s="1"/>
  <c r="I377" i="16"/>
  <c r="I603" i="16" s="1"/>
  <c r="I363" i="16"/>
  <c r="I589" i="16" s="1"/>
  <c r="I349" i="16"/>
  <c r="I575" i="16" s="1"/>
  <c r="I335" i="16"/>
  <c r="I561" i="16" s="1"/>
  <c r="I394" i="16"/>
  <c r="I620" i="16" s="1"/>
  <c r="I380" i="16"/>
  <c r="I606" i="16" s="1"/>
  <c r="I366" i="16"/>
  <c r="I592" i="16" s="1"/>
  <c r="I352" i="16"/>
  <c r="I578" i="16" s="1"/>
  <c r="I338" i="16"/>
  <c r="I564" i="16" s="1"/>
  <c r="I461" i="16"/>
  <c r="I687" i="16" s="1"/>
  <c r="I454" i="16"/>
  <c r="I680" i="16" s="1"/>
  <c r="I443" i="16"/>
  <c r="I669" i="16" s="1"/>
  <c r="I412" i="16"/>
  <c r="I638" i="16" s="1"/>
  <c r="I383" i="16"/>
  <c r="I609" i="16" s="1"/>
  <c r="I483" i="16"/>
  <c r="I709" i="16" s="1"/>
  <c r="I457" i="16"/>
  <c r="I683" i="16" s="1"/>
  <c r="I438" i="16"/>
  <c r="I664" i="16" s="1"/>
  <c r="I413" i="16"/>
  <c r="I639" i="16" s="1"/>
  <c r="I465" i="16"/>
  <c r="I691" i="16" s="1"/>
  <c r="I462" i="16"/>
  <c r="I688" i="16" s="1"/>
  <c r="I408" i="16"/>
  <c r="I634" i="16" s="1"/>
  <c r="I487" i="16"/>
  <c r="I713" i="16" s="1"/>
  <c r="I468" i="16"/>
  <c r="I694" i="16" s="1"/>
  <c r="I451" i="16"/>
  <c r="I677" i="16" s="1"/>
  <c r="I436" i="16"/>
  <c r="I662" i="16" s="1"/>
  <c r="I427" i="16"/>
  <c r="I653" i="16" s="1"/>
  <c r="I370" i="16"/>
  <c r="I596" i="16" s="1"/>
  <c r="I350" i="16"/>
  <c r="I576" i="16" s="1"/>
  <c r="I326" i="16"/>
  <c r="I552" i="16" s="1"/>
  <c r="I312" i="16"/>
  <c r="I538" i="16" s="1"/>
  <c r="I298" i="16"/>
  <c r="I524" i="16" s="1"/>
  <c r="I447" i="16"/>
  <c r="I673" i="16" s="1"/>
  <c r="I481" i="16"/>
  <c r="I707" i="16" s="1"/>
  <c r="I446" i="16"/>
  <c r="I672" i="16" s="1"/>
  <c r="I437" i="16"/>
  <c r="I663" i="16" s="1"/>
  <c r="I405" i="16"/>
  <c r="I631" i="16" s="1"/>
  <c r="I403" i="16"/>
  <c r="I629" i="16" s="1"/>
  <c r="I371" i="16"/>
  <c r="I597" i="16" s="1"/>
  <c r="I369" i="16"/>
  <c r="I595" i="16" s="1"/>
  <c r="I351" i="16"/>
  <c r="I577" i="16" s="1"/>
  <c r="I333" i="16"/>
  <c r="I559" i="16" s="1"/>
  <c r="I319" i="16"/>
  <c r="I545" i="16" s="1"/>
  <c r="I305" i="16"/>
  <c r="I531" i="16" s="1"/>
  <c r="I431" i="16"/>
  <c r="I657" i="16" s="1"/>
  <c r="I482" i="16"/>
  <c r="I708" i="16" s="1"/>
  <c r="I449" i="16"/>
  <c r="I675" i="16" s="1"/>
  <c r="I444" i="16"/>
  <c r="I670" i="16" s="1"/>
  <c r="I423" i="16"/>
  <c r="I649" i="16" s="1"/>
  <c r="I409" i="16"/>
  <c r="I635" i="16" s="1"/>
  <c r="I381" i="16"/>
  <c r="I607" i="16" s="1"/>
  <c r="I332" i="16"/>
  <c r="I558" i="16" s="1"/>
  <c r="I323" i="16"/>
  <c r="I549" i="16" s="1"/>
  <c r="I303" i="16"/>
  <c r="I529" i="16" s="1"/>
  <c r="I281" i="16"/>
  <c r="I507" i="16" s="1"/>
  <c r="I267" i="16"/>
  <c r="I493" i="16" s="1"/>
  <c r="I419" i="16"/>
  <c r="I645" i="16" s="1"/>
  <c r="I402" i="16"/>
  <c r="I628" i="16" s="1"/>
  <c r="I397" i="16"/>
  <c r="I623" i="16" s="1"/>
  <c r="I388" i="16"/>
  <c r="I614" i="16" s="1"/>
  <c r="I359" i="16"/>
  <c r="I585" i="16" s="1"/>
  <c r="I357" i="16"/>
  <c r="I583" i="16" s="1"/>
  <c r="I340" i="16"/>
  <c r="I566" i="16" s="1"/>
  <c r="I321" i="16"/>
  <c r="I547" i="16" s="1"/>
  <c r="I301" i="16"/>
  <c r="I527" i="16" s="1"/>
  <c r="I284" i="16"/>
  <c r="I510" i="16" s="1"/>
  <c r="I270" i="16"/>
  <c r="I496" i="16" s="1"/>
  <c r="I439" i="16"/>
  <c r="I665" i="16" s="1"/>
  <c r="I415" i="16"/>
  <c r="I641" i="16" s="1"/>
  <c r="I390" i="16"/>
  <c r="I616" i="16" s="1"/>
  <c r="I374" i="16"/>
  <c r="I600" i="16" s="1"/>
  <c r="I361" i="16"/>
  <c r="I587" i="16" s="1"/>
  <c r="I344" i="16"/>
  <c r="I570" i="16" s="1"/>
  <c r="I342" i="16"/>
  <c r="I568" i="16" s="1"/>
  <c r="I330" i="16"/>
  <c r="I556" i="16" s="1"/>
  <c r="I310" i="16"/>
  <c r="I536" i="16" s="1"/>
  <c r="I292" i="16"/>
  <c r="I518" i="16" s="1"/>
  <c r="I287" i="16"/>
  <c r="I513" i="16" s="1"/>
  <c r="I273" i="16"/>
  <c r="I499" i="16" s="1"/>
  <c r="I458" i="16"/>
  <c r="I684" i="16" s="1"/>
  <c r="I426" i="16"/>
  <c r="I652" i="16" s="1"/>
  <c r="I411" i="16"/>
  <c r="I637" i="16" s="1"/>
  <c r="I475" i="16"/>
  <c r="I701" i="16" s="1"/>
  <c r="I448" i="16"/>
  <c r="I674" i="16" s="1"/>
  <c r="I434" i="16"/>
  <c r="I660" i="16" s="1"/>
  <c r="I392" i="16"/>
  <c r="I618" i="16" s="1"/>
  <c r="I376" i="16"/>
  <c r="I602" i="16" s="1"/>
  <c r="I328" i="16"/>
  <c r="I554" i="16" s="1"/>
  <c r="I308" i="16"/>
  <c r="I534" i="16" s="1"/>
  <c r="I299" i="16"/>
  <c r="I525" i="16" s="1"/>
  <c r="I276" i="16"/>
  <c r="I502" i="16" s="1"/>
  <c r="I453" i="16"/>
  <c r="I679" i="16" s="1"/>
  <c r="I473" i="16"/>
  <c r="I699" i="16" s="1"/>
  <c r="I467" i="16"/>
  <c r="I693" i="16" s="1"/>
  <c r="I441" i="16"/>
  <c r="I667" i="16" s="1"/>
  <c r="I401" i="16"/>
  <c r="I627" i="16" s="1"/>
  <c r="I396" i="16"/>
  <c r="I622" i="16" s="1"/>
  <c r="I375" i="16"/>
  <c r="I601" i="16" s="1"/>
  <c r="I341" i="16"/>
  <c r="I567" i="16" s="1"/>
  <c r="I331" i="16"/>
  <c r="I557" i="16" s="1"/>
  <c r="I311" i="16"/>
  <c r="I537" i="16" s="1"/>
  <c r="I302" i="16"/>
  <c r="I528" i="16" s="1"/>
  <c r="I277" i="16"/>
  <c r="I503" i="16" s="1"/>
  <c r="I387" i="16"/>
  <c r="I613" i="16" s="1"/>
  <c r="I325" i="16"/>
  <c r="I551" i="16" s="1"/>
  <c r="I322" i="16"/>
  <c r="I548" i="16" s="1"/>
  <c r="I294" i="16"/>
  <c r="I520" i="16" s="1"/>
  <c r="I274" i="16"/>
  <c r="I500" i="16" s="1"/>
  <c r="I356" i="16"/>
  <c r="I582" i="16" s="1"/>
  <c r="I346" i="16"/>
  <c r="I572" i="16" s="1"/>
  <c r="I343" i="16"/>
  <c r="I569" i="16" s="1"/>
  <c r="I286" i="16"/>
  <c r="I512" i="16" s="1"/>
  <c r="I269" i="16"/>
  <c r="I495" i="16" s="1"/>
  <c r="I460" i="16"/>
  <c r="I686" i="16" s="1"/>
  <c r="I398" i="16"/>
  <c r="I624" i="16" s="1"/>
  <c r="I353" i="16"/>
  <c r="I579" i="16" s="1"/>
  <c r="I291" i="16"/>
  <c r="I517" i="16" s="1"/>
  <c r="I450" i="16"/>
  <c r="I676" i="16" s="1"/>
  <c r="I339" i="16"/>
  <c r="I565" i="16" s="1"/>
  <c r="I336" i="16"/>
  <c r="I562" i="16" s="1"/>
  <c r="I316" i="16"/>
  <c r="I542" i="16" s="1"/>
  <c r="I288" i="16"/>
  <c r="I514" i="16" s="1"/>
  <c r="I266" i="16"/>
  <c r="I492" i="16" s="1"/>
  <c r="I418" i="16"/>
  <c r="I644" i="16" s="1"/>
  <c r="I307" i="16"/>
  <c r="I533" i="16" s="1"/>
  <c r="I433" i="16"/>
  <c r="I659" i="16" s="1"/>
  <c r="I313" i="16"/>
  <c r="I539" i="16" s="1"/>
  <c r="I271" i="16"/>
  <c r="I497" i="16" s="1"/>
  <c r="I290" i="16"/>
  <c r="I516" i="16" s="1"/>
  <c r="I386" i="16"/>
  <c r="I612" i="16" s="1"/>
  <c r="I372" i="16"/>
  <c r="I598" i="16" s="1"/>
  <c r="I365" i="16"/>
  <c r="I591" i="16" s="1"/>
  <c r="I362" i="16"/>
  <c r="I588" i="16" s="1"/>
  <c r="I327" i="16"/>
  <c r="I553" i="16" s="1"/>
  <c r="I324" i="16"/>
  <c r="I550" i="16" s="1"/>
  <c r="I296" i="16"/>
  <c r="I522" i="16" s="1"/>
  <c r="I293" i="16"/>
  <c r="I519" i="16" s="1"/>
  <c r="I283" i="16"/>
  <c r="I509" i="16" s="1"/>
  <c r="I304" i="16"/>
  <c r="I530" i="16" s="1"/>
  <c r="I485" i="16"/>
  <c r="I711" i="16" s="1"/>
  <c r="I466" i="16"/>
  <c r="I692" i="16" s="1"/>
  <c r="I452" i="16"/>
  <c r="I678" i="16" s="1"/>
  <c r="I424" i="16"/>
  <c r="I650" i="16" s="1"/>
  <c r="I382" i="16"/>
  <c r="I608" i="16" s="1"/>
  <c r="I358" i="16"/>
  <c r="I584" i="16" s="1"/>
  <c r="I315" i="16"/>
  <c r="I541" i="16" s="1"/>
  <c r="I278" i="16"/>
  <c r="I504" i="16" s="1"/>
  <c r="I364" i="16"/>
  <c r="I590" i="16" s="1"/>
  <c r="I347" i="16"/>
  <c r="I573" i="16" s="1"/>
  <c r="I282" i="16"/>
  <c r="I508" i="16" s="1"/>
  <c r="I395" i="16"/>
  <c r="I621" i="16" s="1"/>
  <c r="I320" i="16"/>
  <c r="I546" i="16" s="1"/>
  <c r="I432" i="16"/>
  <c r="I658" i="16" s="1"/>
  <c r="I393" i="16"/>
  <c r="I619" i="16" s="1"/>
  <c r="I345" i="16"/>
  <c r="I571" i="16" s="1"/>
  <c r="I285" i="16"/>
  <c r="I511" i="16" s="1"/>
  <c r="I268" i="16"/>
  <c r="I494" i="16" s="1"/>
  <c r="I421" i="16"/>
  <c r="I647" i="16" s="1"/>
  <c r="I368" i="16"/>
  <c r="I594" i="16" s="1"/>
  <c r="I309" i="16"/>
  <c r="I535" i="16" s="1"/>
  <c r="I400" i="16"/>
  <c r="I626" i="16" s="1"/>
  <c r="I334" i="16"/>
  <c r="I560" i="16" s="1"/>
  <c r="I318" i="16"/>
  <c r="I544" i="16" s="1"/>
  <c r="I367" i="16"/>
  <c r="I593" i="16" s="1"/>
  <c r="I280" i="16"/>
  <c r="I506" i="16" s="1"/>
  <c r="I429" i="16"/>
  <c r="I655" i="16" s="1"/>
  <c r="I417" i="16"/>
  <c r="I643" i="16" s="1"/>
  <c r="I385" i="16"/>
  <c r="I611" i="16" s="1"/>
  <c r="I378" i="16"/>
  <c r="I604" i="16" s="1"/>
  <c r="I355" i="16"/>
  <c r="I581" i="16" s="1"/>
  <c r="I272" i="16"/>
  <c r="I498" i="16" s="1"/>
  <c r="I373" i="16"/>
  <c r="I599" i="16" s="1"/>
  <c r="I289" i="16"/>
  <c r="I515" i="16" s="1"/>
  <c r="I348" i="16"/>
  <c r="I574" i="16" s="1"/>
  <c r="I317" i="16"/>
  <c r="I543" i="16" s="1"/>
  <c r="I295" i="16"/>
  <c r="I521" i="16" s="1"/>
  <c r="I463" i="16"/>
  <c r="I689" i="16" s="1"/>
  <c r="I329" i="16"/>
  <c r="I555" i="16" s="1"/>
  <c r="I300" i="16"/>
  <c r="I526" i="16" s="1"/>
  <c r="I314" i="16"/>
  <c r="I540" i="16" s="1"/>
  <c r="I279" i="16"/>
  <c r="I505" i="16" s="1"/>
  <c r="I337" i="16"/>
  <c r="I563" i="16" s="1"/>
  <c r="I384" i="16"/>
  <c r="I610" i="16" s="1"/>
  <c r="I354" i="16"/>
  <c r="I580" i="16" s="1"/>
  <c r="I389" i="16"/>
  <c r="I615" i="16" s="1"/>
  <c r="I360" i="16"/>
  <c r="I586" i="16" s="1"/>
  <c r="I306" i="16"/>
  <c r="I532" i="16" s="1"/>
  <c r="I471" i="16"/>
  <c r="I697" i="16" s="1"/>
  <c r="I297" i="16"/>
  <c r="I523" i="16" s="1"/>
  <c r="I275" i="16"/>
  <c r="I501" i="16" s="1"/>
  <c r="I455" i="16"/>
  <c r="I681" i="16" s="1"/>
  <c r="H438" i="16"/>
  <c r="H664" i="16" s="1"/>
  <c r="H378" i="16"/>
  <c r="H604" i="16" s="1"/>
  <c r="H285" i="16"/>
  <c r="H511" i="16" s="1"/>
  <c r="H306" i="16"/>
  <c r="H532" i="16" s="1"/>
  <c r="H375" i="16"/>
  <c r="H601" i="16" s="1"/>
  <c r="H369" i="16"/>
  <c r="H595" i="16" s="1"/>
  <c r="H373" i="16"/>
  <c r="H599" i="16" s="1"/>
  <c r="H301" i="16"/>
  <c r="H527" i="16" s="1"/>
  <c r="H303" i="16"/>
  <c r="H529" i="16" s="1"/>
  <c r="H372" i="16"/>
  <c r="H598" i="16" s="1"/>
  <c r="H417" i="16"/>
  <c r="H643" i="16" s="1"/>
  <c r="H442" i="16"/>
  <c r="H668" i="16" s="1"/>
  <c r="H363" i="16"/>
  <c r="H589" i="16" s="1"/>
  <c r="H418" i="16"/>
  <c r="H644" i="16" s="1"/>
  <c r="H420" i="16"/>
  <c r="H646" i="16" s="1"/>
  <c r="H481" i="16"/>
  <c r="H707" i="16" s="1"/>
  <c r="I525" i="41"/>
  <c r="I607" i="41"/>
  <c r="I452" i="41"/>
  <c r="I587" i="41"/>
  <c r="H581" i="41"/>
  <c r="H597" i="41"/>
  <c r="H451" i="41"/>
  <c r="H528" i="41"/>
  <c r="H449" i="41"/>
  <c r="H443" i="41"/>
  <c r="H537" i="41"/>
  <c r="H470" i="41"/>
  <c r="H465" i="41"/>
  <c r="H478" i="41"/>
  <c r="H714" i="41"/>
  <c r="H455" i="41"/>
  <c r="H539" i="41"/>
  <c r="H462" i="41"/>
  <c r="H540" i="41"/>
  <c r="H538" i="41"/>
  <c r="H600" i="41"/>
  <c r="H646" i="41"/>
  <c r="H447" i="41"/>
  <c r="H469" i="41"/>
  <c r="H543" i="41"/>
  <c r="H458" i="41"/>
  <c r="H606" i="41"/>
  <c r="H593" i="41"/>
  <c r="H435" i="41"/>
  <c r="H647" i="41"/>
  <c r="H703" i="41"/>
  <c r="H474" i="41"/>
  <c r="H693" i="41"/>
  <c r="H715" i="41"/>
  <c r="H702" i="41"/>
  <c r="H446" i="41"/>
  <c r="H454" i="41"/>
  <c r="H599" i="41"/>
  <c r="H595" i="41"/>
  <c r="H632" i="41"/>
  <c r="H476" i="41"/>
  <c r="H701" i="41"/>
  <c r="H532" i="41"/>
  <c r="H710" i="41"/>
  <c r="H641" i="41"/>
  <c r="H475" i="41"/>
  <c r="H471" i="41"/>
  <c r="H585" i="41"/>
  <c r="H709" i="41"/>
  <c r="H459" i="41"/>
  <c r="H698" i="41"/>
  <c r="H460" i="41"/>
  <c r="H436" i="41"/>
  <c r="H438" i="41"/>
  <c r="H653" i="41"/>
  <c r="H580" i="41"/>
  <c r="H531" i="41"/>
  <c r="H523" i="41"/>
  <c r="H464" i="41"/>
  <c r="H583" i="41"/>
  <c r="H545" i="41"/>
  <c r="H526" i="41"/>
  <c r="H456" i="41"/>
  <c r="H696" i="41"/>
  <c r="H584" i="41"/>
  <c r="H645" i="41"/>
  <c r="H705" i="41"/>
  <c r="H472" i="41"/>
  <c r="H437" i="41"/>
  <c r="H587" i="41"/>
  <c r="H707" i="41"/>
  <c r="H480" i="41"/>
  <c r="H524" i="41"/>
  <c r="H530" i="41"/>
  <c r="H448" i="41"/>
  <c r="H522" i="41"/>
  <c r="H445" i="41"/>
  <c r="H708" i="41"/>
  <c r="H477" i="41"/>
  <c r="H442" i="41"/>
  <c r="H634" i="41"/>
  <c r="H452" i="41"/>
  <c r="H640" i="41"/>
  <c r="H544" i="41"/>
  <c r="H639" i="41"/>
  <c r="H633" i="41"/>
  <c r="H466" i="41"/>
  <c r="H694" i="41"/>
  <c r="H521" i="41"/>
  <c r="H525" i="41"/>
  <c r="H711" i="41"/>
  <c r="H463" i="41"/>
  <c r="H439" i="41"/>
  <c r="H520" i="41"/>
  <c r="H637" i="41"/>
  <c r="H643" i="41"/>
  <c r="H534" i="41"/>
  <c r="H461" i="41"/>
  <c r="H533" i="41"/>
  <c r="H697" i="41"/>
  <c r="H638" i="41"/>
  <c r="I693" i="41"/>
  <c r="I581" i="41"/>
  <c r="I638" i="41"/>
  <c r="I443" i="41"/>
  <c r="I700" i="41"/>
  <c r="I444" i="41"/>
  <c r="I636" i="41"/>
  <c r="I531" i="41"/>
  <c r="I453" i="41"/>
  <c r="I592" i="41"/>
  <c r="I529" i="41"/>
  <c r="I593" i="41"/>
  <c r="I474" i="41"/>
  <c r="I713" i="41"/>
  <c r="I470" i="41"/>
  <c r="I582" i="41"/>
  <c r="I649" i="41"/>
  <c r="I632" i="41"/>
  <c r="I457" i="41"/>
  <c r="I596" i="41"/>
  <c r="I709" i="41"/>
  <c r="I436" i="41"/>
  <c r="I477" i="41"/>
  <c r="I542" i="41"/>
  <c r="I597" i="41"/>
  <c r="I647" i="41"/>
  <c r="I537" i="41"/>
  <c r="I521" i="41"/>
  <c r="I633" i="41"/>
  <c r="I714" i="41"/>
  <c r="I468" i="41"/>
  <c r="I705" i="41"/>
  <c r="I695" i="41"/>
  <c r="I696" i="41"/>
  <c r="I586" i="41"/>
  <c r="I585" i="41"/>
  <c r="I439" i="41"/>
  <c r="I527" i="41"/>
  <c r="I699" i="41"/>
  <c r="I540" i="41"/>
  <c r="I441" i="41"/>
  <c r="I544" i="41"/>
  <c r="I461" i="41"/>
  <c r="I545" i="41"/>
  <c r="I639" i="41"/>
  <c r="I449" i="41"/>
  <c r="I706" i="41"/>
  <c r="I584" i="41"/>
  <c r="I707" i="41"/>
  <c r="I438" i="41"/>
  <c r="I641" i="41"/>
  <c r="I442" i="41"/>
  <c r="I694" i="41"/>
  <c r="I466" i="41"/>
  <c r="I526" i="41"/>
  <c r="I642" i="41"/>
  <c r="I606" i="41"/>
  <c r="I462" i="41"/>
  <c r="I435" i="41"/>
  <c r="I653" i="41"/>
  <c r="I456" i="41"/>
  <c r="I594" i="41"/>
  <c r="I522" i="41"/>
  <c r="I469" i="41"/>
  <c r="I472" i="41"/>
  <c r="I711" i="41"/>
  <c r="I634" i="41"/>
  <c r="I437" i="41"/>
  <c r="I530" i="41"/>
  <c r="I702" i="41"/>
  <c r="I476" i="41"/>
  <c r="I595" i="41"/>
  <c r="I445" i="41"/>
  <c r="I703" i="41"/>
  <c r="I538" i="41"/>
  <c r="I701" i="41"/>
  <c r="I715" i="41"/>
  <c r="I543" i="41"/>
  <c r="I600" i="41"/>
  <c r="I643" i="41"/>
  <c r="I460" i="41"/>
  <c r="I599" i="41"/>
  <c r="I447" i="41"/>
  <c r="I528" i="41"/>
  <c r="I535" i="41"/>
  <c r="I467" i="41"/>
  <c r="I464" i="41"/>
  <c r="I534" i="41"/>
  <c r="I637" i="41"/>
  <c r="I532" i="41"/>
  <c r="I520" i="41"/>
  <c r="I646" i="41"/>
  <c r="I454" i="41"/>
  <c r="I539" i="41"/>
  <c r="I645" i="41"/>
  <c r="I446" i="41"/>
  <c r="I583" i="41"/>
  <c r="I704" i="41"/>
  <c r="I575" i="41"/>
  <c r="I533" i="41"/>
  <c r="I475" i="41"/>
  <c r="I708" i="41"/>
  <c r="I471" i="41"/>
  <c r="I478" i="41"/>
  <c r="I465" i="41"/>
  <c r="I536" i="41"/>
  <c r="I448" i="41"/>
  <c r="I480" i="41"/>
  <c r="I640" i="41"/>
  <c r="I541" i="41"/>
  <c r="I455" i="41"/>
  <c r="I523" i="41"/>
  <c r="I451" i="41"/>
  <c r="I698" i="41"/>
  <c r="I580" i="41"/>
  <c r="I463" i="41"/>
  <c r="I459" i="41"/>
  <c r="I710" i="41"/>
  <c r="I524" i="41"/>
  <c r="I644" i="41"/>
  <c r="I697" i="41"/>
  <c r="I418" i="41"/>
  <c r="I433" i="41"/>
  <c r="I683" i="41"/>
  <c r="I610" i="41"/>
  <c r="I428" i="41"/>
  <c r="I573" i="41"/>
  <c r="I672" i="41"/>
  <c r="I611" i="41"/>
  <c r="I567" i="41"/>
  <c r="I680" i="41"/>
  <c r="I675" i="41"/>
  <c r="I677" i="41"/>
  <c r="I420" i="41"/>
  <c r="I618" i="41"/>
  <c r="I430" i="41"/>
  <c r="I419" i="41"/>
  <c r="I676" i="41"/>
  <c r="I570" i="41"/>
  <c r="I568" i="41"/>
  <c r="I628" i="41"/>
  <c r="I691" i="41"/>
  <c r="I432" i="41"/>
  <c r="I569" i="41"/>
  <c r="I615" i="41"/>
  <c r="I422" i="41"/>
  <c r="I566" i="41"/>
  <c r="I560" i="41"/>
  <c r="I557" i="41"/>
  <c r="I550" i="41"/>
  <c r="I686" i="41"/>
  <c r="I423" i="41"/>
  <c r="I425" i="41"/>
  <c r="I681" i="41"/>
  <c r="I613" i="41"/>
  <c r="I561" i="41"/>
  <c r="I424" i="41"/>
  <c r="I619" i="41"/>
  <c r="I417" i="41"/>
  <c r="I625" i="41"/>
  <c r="I426" i="41"/>
  <c r="I563" i="41"/>
  <c r="I622" i="41"/>
  <c r="I564" i="41"/>
  <c r="I376" i="41"/>
  <c r="I429" i="41"/>
  <c r="I690" i="41"/>
  <c r="I612" i="41"/>
  <c r="I553" i="41"/>
  <c r="I562" i="41"/>
  <c r="I416" i="41"/>
  <c r="I624" i="41"/>
  <c r="I565" i="41"/>
  <c r="I678" i="41"/>
  <c r="I627" i="41"/>
  <c r="I572" i="41"/>
  <c r="I684" i="41"/>
  <c r="I688" i="41"/>
  <c r="I623" i="41"/>
  <c r="I431" i="41"/>
  <c r="I673" i="41"/>
  <c r="I551" i="41"/>
  <c r="I616" i="41"/>
  <c r="I679" i="41"/>
  <c r="I629" i="41"/>
  <c r="I674" i="41"/>
  <c r="I421" i="41"/>
  <c r="I621" i="41"/>
  <c r="I671" i="41"/>
  <c r="I427" i="41"/>
  <c r="I630" i="41"/>
  <c r="I617" i="41"/>
  <c r="I614" i="41"/>
  <c r="G305" i="37"/>
  <c r="G1610" i="40"/>
  <c r="G1743" i="40"/>
  <c r="G1463" i="40"/>
  <c r="G1813" i="40" s="1"/>
  <c r="G1456" i="40"/>
  <c r="G1468" i="40"/>
  <c r="G1454" i="40"/>
  <c r="G1804" i="40" s="1"/>
  <c r="G1440" i="40"/>
  <c r="G1790" i="40" s="1"/>
  <c r="G1682" i="40"/>
  <c r="G1733" i="40"/>
  <c r="G1609" i="40"/>
  <c r="G1724" i="40"/>
  <c r="G1449" i="40"/>
  <c r="G1720" i="40"/>
  <c r="G1728" i="40"/>
  <c r="G1470" i="40"/>
  <c r="G1667" i="40"/>
  <c r="G1464" i="40"/>
  <c r="G1435" i="40"/>
  <c r="G1664" i="40"/>
  <c r="G1657" i="40"/>
  <c r="G1442" i="40"/>
  <c r="G1621" i="40"/>
  <c r="G1439" i="40"/>
  <c r="G1606" i="40"/>
  <c r="G1450" i="40"/>
  <c r="G1676" i="40"/>
  <c r="G1459" i="40"/>
  <c r="G1458" i="40"/>
  <c r="G1808" i="40" s="1"/>
  <c r="G1623" i="40"/>
  <c r="G1973" i="40" s="1"/>
  <c r="G1619" i="40"/>
  <c r="G1711" i="40"/>
  <c r="G1727" i="40"/>
  <c r="G1433" i="40"/>
  <c r="G1436" i="40"/>
  <c r="G1786" i="40" s="1"/>
  <c r="G1431" i="40"/>
  <c r="G1430" i="40"/>
  <c r="G1471" i="40"/>
  <c r="G1680" i="40"/>
  <c r="G1716" i="40"/>
  <c r="G1715" i="40"/>
  <c r="G1738" i="40"/>
  <c r="G1457" i="40"/>
  <c r="G1726" i="40"/>
  <c r="G1434" i="40"/>
  <c r="G1611" i="40"/>
  <c r="G1443" i="40"/>
  <c r="G1452" i="40"/>
  <c r="G1802" i="40" s="1"/>
  <c r="G1722" i="40"/>
  <c r="G1460" i="40"/>
  <c r="G1437" i="40"/>
  <c r="G1677" i="40"/>
  <c r="G1603" i="40"/>
  <c r="G1447" i="40"/>
  <c r="G1681" i="40"/>
  <c r="G1732" i="40"/>
  <c r="G1729" i="40"/>
  <c r="G1429" i="40"/>
  <c r="G1779" i="40" s="1"/>
  <c r="G1737" i="40"/>
  <c r="G1469" i="40"/>
  <c r="G1476" i="40"/>
  <c r="G1826" i="40" s="1"/>
  <c r="G1474" i="40"/>
  <c r="G1441" i="40"/>
  <c r="G1717" i="40"/>
  <c r="G1613" i="40"/>
  <c r="G1462" i="40"/>
  <c r="G1730" i="40"/>
  <c r="G1612" i="40"/>
  <c r="G1962" i="40" s="1"/>
  <c r="G1678" i="40"/>
  <c r="G1604" i="40"/>
  <c r="G1448" i="40"/>
  <c r="G1671" i="40"/>
  <c r="G1734" i="40"/>
  <c r="G1461" i="40"/>
  <c r="G1614" i="40"/>
  <c r="G1672" i="40"/>
  <c r="G1626" i="40"/>
  <c r="G1438" i="40"/>
  <c r="G1446" i="40"/>
  <c r="G1486" i="40"/>
  <c r="G1481" i="40"/>
  <c r="G1624" i="40"/>
  <c r="G1679" i="40"/>
  <c r="G1709" i="40"/>
  <c r="G1620" i="40"/>
  <c r="G1475" i="40"/>
  <c r="G1605" i="40"/>
  <c r="G1673" i="40"/>
  <c r="G1666" i="40"/>
  <c r="G1625" i="40"/>
  <c r="G1465" i="40"/>
  <c r="G1466" i="40"/>
  <c r="G1683" i="40"/>
  <c r="G1731" i="40"/>
  <c r="G1473" i="40"/>
  <c r="G1725" i="40"/>
  <c r="G1472" i="40"/>
  <c r="G1483" i="40"/>
  <c r="G1718" i="40"/>
  <c r="G2068" i="40" s="1"/>
  <c r="G1735" i="40"/>
  <c r="G1721" i="40"/>
  <c r="G1669" i="40"/>
  <c r="G1710" i="40"/>
  <c r="G1670" i="40"/>
  <c r="G1453" i="40"/>
  <c r="G1739" i="40"/>
  <c r="G1617" i="40"/>
  <c r="G1484" i="40"/>
  <c r="G1477" i="40"/>
  <c r="G1736" i="40"/>
  <c r="G1618" i="40"/>
  <c r="G1668" i="40"/>
  <c r="G1665" i="40"/>
  <c r="G1656" i="40"/>
  <c r="G1480" i="40"/>
  <c r="G1712" i="40"/>
  <c r="G1740" i="40"/>
  <c r="G1675" i="40"/>
  <c r="G1482" i="40"/>
  <c r="G1723" i="40"/>
  <c r="G2073" i="40" s="1"/>
  <c r="G1674" i="40"/>
  <c r="G1714" i="40"/>
  <c r="G1744" i="40"/>
  <c r="G1615" i="40"/>
  <c r="G1451" i="40"/>
  <c r="G1713" i="40"/>
  <c r="G1742" i="40"/>
  <c r="G1467" i="40"/>
  <c r="G1432" i="40"/>
  <c r="G1444" i="40"/>
  <c r="G1479" i="40"/>
  <c r="G1616" i="40"/>
  <c r="G1485" i="40"/>
  <c r="G1478" i="40"/>
  <c r="G1663" i="40"/>
  <c r="G1622" i="40"/>
  <c r="G1455" i="40"/>
  <c r="G1741" i="40"/>
  <c r="G2091" i="40" s="1"/>
  <c r="G1719" i="40"/>
  <c r="G1445" i="40"/>
  <c r="G1579" i="40"/>
  <c r="G1589" i="40"/>
  <c r="G1489" i="40"/>
  <c r="G1746" i="40"/>
  <c r="G1594" i="40"/>
  <c r="G1687" i="40"/>
  <c r="G1749" i="40"/>
  <c r="G1702" i="40"/>
  <c r="G1595" i="40"/>
  <c r="G1638" i="40"/>
  <c r="G1574" i="40"/>
  <c r="G1924" i="40" s="1"/>
  <c r="G1761" i="40"/>
  <c r="G1760" i="40"/>
  <c r="G2110" i="40" s="1"/>
  <c r="G1639" i="40"/>
  <c r="G1531" i="40"/>
  <c r="G1527" i="40"/>
  <c r="G1877" i="40" s="1"/>
  <c r="G1660" i="40"/>
  <c r="G1597" i="40"/>
  <c r="G1659" i="40"/>
  <c r="G2009" i="40" s="1"/>
  <c r="G1592" i="40"/>
  <c r="G1581" i="40"/>
  <c r="G1931" i="40" s="1"/>
  <c r="G1753" i="40"/>
  <c r="G1755" i="40"/>
  <c r="G1502" i="40"/>
  <c r="G1585" i="40"/>
  <c r="G1647" i="40"/>
  <c r="G1575" i="40"/>
  <c r="G1596" i="40"/>
  <c r="G1707" i="40"/>
  <c r="G2057" i="40" s="1"/>
  <c r="G1511" i="40"/>
  <c r="G1497" i="40"/>
  <c r="G1517" i="40"/>
  <c r="G1867" i="40" s="1"/>
  <c r="G1747" i="40"/>
  <c r="G1588" i="40"/>
  <c r="G1598" i="40"/>
  <c r="G1637" i="40"/>
  <c r="G1696" i="40"/>
  <c r="G1763" i="40"/>
  <c r="G1587" i="40"/>
  <c r="G1937" i="40" s="1"/>
  <c r="G1653" i="40"/>
  <c r="G1751" i="40"/>
  <c r="G1690" i="40"/>
  <c r="G1708" i="40"/>
  <c r="G1752" i="40"/>
  <c r="G1691" i="40"/>
  <c r="G1646" i="40"/>
  <c r="G1689" i="40"/>
  <c r="G1706" i="40"/>
  <c r="G1591" i="40"/>
  <c r="G1692" i="40"/>
  <c r="G1529" i="40"/>
  <c r="G1750" i="40"/>
  <c r="G1583" i="40"/>
  <c r="G1754" i="40"/>
  <c r="G1578" i="40"/>
  <c r="G1645" i="40"/>
  <c r="G1590" i="40"/>
  <c r="G1582" i="40"/>
  <c r="G1693" i="40"/>
  <c r="G1496" i="40"/>
  <c r="G1649" i="40"/>
  <c r="G1768" i="40"/>
  <c r="G1514" i="40"/>
  <c r="G1628" i="40"/>
  <c r="G1756" i="40"/>
  <c r="G1634" i="40"/>
  <c r="G1499" i="40"/>
  <c r="G1748" i="40"/>
  <c r="G2098" i="40" s="1"/>
  <c r="G1488" i="40"/>
  <c r="G1520" i="40"/>
  <c r="G1694" i="40"/>
  <c r="G1525" i="40"/>
  <c r="G1580" i="40"/>
  <c r="G1521" i="40"/>
  <c r="G1871" i="40" s="1"/>
  <c r="G1522" i="40"/>
  <c r="G1513" i="40"/>
  <c r="G1863" i="40" s="1"/>
  <c r="G1685" i="40"/>
  <c r="G2035" i="40" s="1"/>
  <c r="G1766" i="40"/>
  <c r="G1516" i="40"/>
  <c r="G1757" i="40"/>
  <c r="G2107" i="40" s="1"/>
  <c r="G1501" i="40"/>
  <c r="G1633" i="40"/>
  <c r="G1491" i="40"/>
  <c r="G1759" i="40"/>
  <c r="G1490" i="40"/>
  <c r="G1500" i="40"/>
  <c r="G1577" i="40"/>
  <c r="G1509" i="40"/>
  <c r="G1507" i="40"/>
  <c r="G1586" i="40"/>
  <c r="G1699" i="40"/>
  <c r="G1686" i="40"/>
  <c r="G1533" i="40"/>
  <c r="G1767" i="40"/>
  <c r="G1510" i="40"/>
  <c r="G1636" i="40"/>
  <c r="G1524" i="40"/>
  <c r="G1764" i="40"/>
  <c r="G2114" i="40" s="1"/>
  <c r="G1688" i="40"/>
  <c r="G1508" i="40"/>
  <c r="G1523" i="40"/>
  <c r="G1515" i="40"/>
  <c r="G1865" i="40" s="1"/>
  <c r="G1498" i="40"/>
  <c r="G1519" i="40"/>
  <c r="G1762" i="40"/>
  <c r="G1648" i="40"/>
  <c r="G1697" i="40"/>
  <c r="G1494" i="40"/>
  <c r="G1530" i="40"/>
  <c r="G1505" i="40"/>
  <c r="G1584" i="40"/>
  <c r="G1518" i="40"/>
  <c r="G1506" i="40"/>
  <c r="G1576" i="40"/>
  <c r="G1698" i="40"/>
  <c r="G1758" i="40"/>
  <c r="G1695" i="40"/>
  <c r="G1635" i="40"/>
  <c r="G1650" i="40"/>
  <c r="G1640" i="40"/>
  <c r="G1495" i="40"/>
  <c r="G1700" i="40"/>
  <c r="G1492" i="40"/>
  <c r="G1593" i="40"/>
  <c r="G1512" i="40"/>
  <c r="G1528" i="40"/>
  <c r="G1652" i="40"/>
  <c r="G1504" i="40"/>
  <c r="G189" i="37"/>
  <c r="I371" i="41"/>
  <c r="H371" i="41"/>
  <c r="G253" i="37"/>
  <c r="Q40" i="23"/>
  <c r="Q46" i="23" s="1"/>
  <c r="H40" i="23"/>
  <c r="H46" i="23" s="1"/>
  <c r="G40" i="23"/>
  <c r="G46" i="23" s="1"/>
  <c r="G48" i="23" s="1"/>
  <c r="G52" i="23" s="1"/>
  <c r="K40" i="23"/>
  <c r="K46" i="23" s="1"/>
  <c r="M40" i="23"/>
  <c r="M46" i="23" s="1"/>
  <c r="N40" i="23"/>
  <c r="N46" i="23" s="1"/>
  <c r="I40" i="23"/>
  <c r="I46" i="23" s="1"/>
  <c r="P40" i="23"/>
  <c r="P46" i="23" s="1"/>
  <c r="J40" i="23"/>
  <c r="J46" i="23" s="1"/>
  <c r="O40" i="23"/>
  <c r="O46" i="23" s="1"/>
  <c r="L40" i="23"/>
  <c r="L46" i="23" s="1"/>
  <c r="G1423" i="40"/>
  <c r="G1773" i="40" s="1"/>
  <c r="G1424" i="40"/>
  <c r="K713" i="40"/>
  <c r="K714" i="40"/>
  <c r="G248" i="37"/>
  <c r="H265" i="16"/>
  <c r="G491" i="16"/>
  <c r="I265" i="16"/>
  <c r="R318" i="37"/>
  <c r="R322" i="37" s="1"/>
  <c r="Q313" i="37"/>
  <c r="Q321" i="37" s="1"/>
  <c r="P18" i="10"/>
  <c r="N318" i="37"/>
  <c r="N322" i="37" s="1"/>
  <c r="T22" i="10"/>
  <c r="F11" i="30"/>
  <c r="C11" i="30"/>
  <c r="C29" i="30" s="1"/>
  <c r="N27" i="10"/>
  <c r="M28" i="10"/>
  <c r="H10" i="30"/>
  <c r="H28" i="30" s="1"/>
  <c r="J365" i="41" s="1"/>
  <c r="I10" i="30"/>
  <c r="I28" i="30" s="1"/>
  <c r="J362" i="41" s="1"/>
  <c r="H1417" i="40"/>
  <c r="K10" i="30"/>
  <c r="M10" i="30" s="1"/>
  <c r="M28" i="30" s="1"/>
  <c r="J379" i="16" s="1"/>
  <c r="J605" i="16" s="1"/>
  <c r="L10" i="30"/>
  <c r="E11" i="30"/>
  <c r="B12" i="30"/>
  <c r="C12" i="30" s="1"/>
  <c r="D11" i="30"/>
  <c r="J11" i="30"/>
  <c r="N11" i="30"/>
  <c r="G10" i="30"/>
  <c r="G28" i="30" s="1"/>
  <c r="D28" i="30"/>
  <c r="H1418" i="40"/>
  <c r="H1703" i="40" s="1"/>
  <c r="Q317" i="37"/>
  <c r="R311" i="37"/>
  <c r="S189" i="37"/>
  <c r="V189" i="37"/>
  <c r="R312" i="37"/>
  <c r="T189" i="37"/>
  <c r="T43" i="23"/>
  <c r="T25" i="23"/>
  <c r="T27" i="23" s="1"/>
  <c r="T33" i="23"/>
  <c r="T35" i="23" s="1"/>
  <c r="R40" i="23"/>
  <c r="R46" i="23" s="1"/>
  <c r="S26" i="23"/>
  <c r="S27" i="23" s="1"/>
  <c r="S29" i="23" s="1"/>
  <c r="S34" i="23"/>
  <c r="S35" i="23" s="1"/>
  <c r="S37" i="23" s="1"/>
  <c r="T708" i="40"/>
  <c r="I318" i="37"/>
  <c r="I322" i="37" s="1"/>
  <c r="J1063" i="40"/>
  <c r="J1064" i="40"/>
  <c r="S248" i="37"/>
  <c r="V248" i="37"/>
  <c r="H594" i="41" l="1"/>
  <c r="H535" i="41"/>
  <c r="H713" i="41"/>
  <c r="H506" i="41"/>
  <c r="H482" i="41"/>
  <c r="H519" i="41"/>
  <c r="H468" i="41"/>
  <c r="H444" i="41"/>
  <c r="H575" i="41"/>
  <c r="H541" i="41"/>
  <c r="H649" i="41"/>
  <c r="H699" i="41"/>
  <c r="H607" i="41"/>
  <c r="H695" i="41"/>
  <c r="H582" i="41"/>
  <c r="H493" i="41"/>
  <c r="H512" i="41"/>
  <c r="H503" i="41"/>
  <c r="H596" i="41"/>
  <c r="H636" i="41"/>
  <c r="H441" i="41"/>
  <c r="H642" i="41"/>
  <c r="H453" i="41"/>
  <c r="H704" i="41"/>
  <c r="H536" i="41"/>
  <c r="H529" i="41"/>
  <c r="H706" i="41"/>
  <c r="H517" i="41"/>
  <c r="H494" i="41"/>
  <c r="H498" i="41"/>
  <c r="H700" i="41"/>
  <c r="H644" i="41"/>
  <c r="H635" i="41"/>
  <c r="H586" i="41"/>
  <c r="H457" i="41"/>
  <c r="H527" i="41"/>
  <c r="H467" i="41"/>
  <c r="H592" i="41"/>
  <c r="H542" i="41"/>
  <c r="H516" i="41"/>
  <c r="H497" i="41"/>
  <c r="H508" i="41"/>
  <c r="N35" i="10"/>
  <c r="G1958" i="40"/>
  <c r="G1957" i="40"/>
  <c r="H1607" i="40"/>
  <c r="H1957" i="40" s="1"/>
  <c r="H1608" i="40"/>
  <c r="H1958" i="40" s="1"/>
  <c r="H2053" i="40"/>
  <c r="G1905" i="40"/>
  <c r="G1916" i="40"/>
  <c r="G1900" i="40"/>
  <c r="G1909" i="40"/>
  <c r="G1901" i="40"/>
  <c r="G1918" i="40"/>
  <c r="G1890" i="40"/>
  <c r="G1899" i="40"/>
  <c r="G1889" i="40"/>
  <c r="G1910" i="40"/>
  <c r="G1923" i="40"/>
  <c r="G1903" i="40"/>
  <c r="G1898" i="40"/>
  <c r="G1895" i="40"/>
  <c r="G1902" i="40"/>
  <c r="G1886" i="40"/>
  <c r="G1892" i="40"/>
  <c r="G1893" i="40"/>
  <c r="G1915" i="40"/>
  <c r="G1904" i="40"/>
  <c r="G1914" i="40"/>
  <c r="G1884" i="40"/>
  <c r="G1891" i="40"/>
  <c r="G1913" i="40"/>
  <c r="G1897" i="40"/>
  <c r="G1908" i="40"/>
  <c r="G1917" i="40"/>
  <c r="G1921" i="40"/>
  <c r="G1894" i="40"/>
  <c r="G1911" i="40"/>
  <c r="G1888" i="40"/>
  <c r="G1907" i="40"/>
  <c r="G1920" i="40"/>
  <c r="G1885" i="40"/>
  <c r="G1906" i="40"/>
  <c r="G1919" i="40"/>
  <c r="G1887" i="40"/>
  <c r="G1912" i="40"/>
  <c r="G1896" i="40"/>
  <c r="G1922" i="40"/>
  <c r="H1558" i="40"/>
  <c r="H1908" i="40" s="1"/>
  <c r="H1548" i="40"/>
  <c r="H1561" i="40"/>
  <c r="H1540" i="40"/>
  <c r="H1544" i="40"/>
  <c r="H1555" i="40"/>
  <c r="H1537" i="40"/>
  <c r="H1534" i="40"/>
  <c r="H1547" i="40"/>
  <c r="H1897" i="40" s="1"/>
  <c r="H1559" i="40"/>
  <c r="H1909" i="40" s="1"/>
  <c r="H1546" i="40"/>
  <c r="H1896" i="40" s="1"/>
  <c r="H1539" i="40"/>
  <c r="H1557" i="40"/>
  <c r="H1535" i="40"/>
  <c r="H1885" i="40" s="1"/>
  <c r="H1550" i="40"/>
  <c r="H1553" i="40"/>
  <c r="H1903" i="40" s="1"/>
  <c r="H1571" i="40"/>
  <c r="H1921" i="40" s="1"/>
  <c r="H1560" i="40"/>
  <c r="H1554" i="40"/>
  <c r="H1904" i="40" s="1"/>
  <c r="H1543" i="40"/>
  <c r="H1893" i="40" s="1"/>
  <c r="H1551" i="40"/>
  <c r="H1901" i="40" s="1"/>
  <c r="H1564" i="40"/>
  <c r="H1914" i="40" s="1"/>
  <c r="H1549" i="40"/>
  <c r="H1536" i="40"/>
  <c r="H1545" i="40"/>
  <c r="H1895" i="40" s="1"/>
  <c r="H1556" i="40"/>
  <c r="H1906" i="40" s="1"/>
  <c r="H1538" i="40"/>
  <c r="H1542" i="40"/>
  <c r="H1572" i="40"/>
  <c r="H1563" i="40"/>
  <c r="H1541" i="40"/>
  <c r="H1570" i="40"/>
  <c r="H1920" i="40" s="1"/>
  <c r="H1562" i="40"/>
  <c r="H1912" i="40" s="1"/>
  <c r="H1552" i="40"/>
  <c r="H1573" i="40"/>
  <c r="H1923" i="40" s="1"/>
  <c r="H1565" i="40"/>
  <c r="H1915" i="40" s="1"/>
  <c r="H1566" i="40"/>
  <c r="H1567" i="40"/>
  <c r="H1917" i="40" s="1"/>
  <c r="H1569" i="40"/>
  <c r="H1568" i="40"/>
  <c r="H1918" i="40" s="1"/>
  <c r="G1994" i="40"/>
  <c r="G1991" i="40"/>
  <c r="G1993" i="40"/>
  <c r="G1992" i="40"/>
  <c r="H1643" i="40"/>
  <c r="H1993" i="40" s="1"/>
  <c r="H1642" i="40"/>
  <c r="H1992" i="40" s="1"/>
  <c r="H1641" i="40"/>
  <c r="H1991" i="40" s="1"/>
  <c r="H1644" i="40"/>
  <c r="G1980" i="40"/>
  <c r="G1982" i="40"/>
  <c r="G1981" i="40"/>
  <c r="H1629" i="40"/>
  <c r="H1979" i="40" s="1"/>
  <c r="H1631" i="40"/>
  <c r="H1981" i="40" s="1"/>
  <c r="H1632" i="40"/>
  <c r="H1630" i="40"/>
  <c r="G1978" i="40"/>
  <c r="I488" i="16"/>
  <c r="I491" i="16"/>
  <c r="J487" i="16"/>
  <c r="J713" i="16" s="1"/>
  <c r="J473" i="16"/>
  <c r="J699" i="16" s="1"/>
  <c r="J459" i="16"/>
  <c r="J685" i="16" s="1"/>
  <c r="J445" i="16"/>
  <c r="J671" i="16" s="1"/>
  <c r="J431" i="16"/>
  <c r="J657" i="16" s="1"/>
  <c r="J417" i="16"/>
  <c r="J643" i="16" s="1"/>
  <c r="J484" i="16"/>
  <c r="J710" i="16" s="1"/>
  <c r="J462" i="16"/>
  <c r="J688" i="16" s="1"/>
  <c r="J457" i="16"/>
  <c r="J683" i="16" s="1"/>
  <c r="J452" i="16"/>
  <c r="J678" i="16" s="1"/>
  <c r="J447" i="16"/>
  <c r="J673" i="16" s="1"/>
  <c r="J478" i="16"/>
  <c r="J704" i="16" s="1"/>
  <c r="J476" i="16"/>
  <c r="J702" i="16" s="1"/>
  <c r="J472" i="16"/>
  <c r="J698" i="16" s="1"/>
  <c r="J410" i="16"/>
  <c r="J636" i="16" s="1"/>
  <c r="J474" i="16"/>
  <c r="J700" i="16" s="1"/>
  <c r="J470" i="16"/>
  <c r="J696" i="16" s="1"/>
  <c r="J468" i="16"/>
  <c r="J694" i="16" s="1"/>
  <c r="J423" i="16"/>
  <c r="J649" i="16" s="1"/>
  <c r="J418" i="16"/>
  <c r="J644" i="16" s="1"/>
  <c r="J413" i="16"/>
  <c r="J639" i="16" s="1"/>
  <c r="J414" i="16"/>
  <c r="J640" i="16" s="1"/>
  <c r="J394" i="16"/>
  <c r="J620" i="16" s="1"/>
  <c r="J380" i="16"/>
  <c r="J606" i="16" s="1"/>
  <c r="J366" i="16"/>
  <c r="J592" i="16" s="1"/>
  <c r="J352" i="16"/>
  <c r="J578" i="16" s="1"/>
  <c r="J338" i="16"/>
  <c r="J564" i="16" s="1"/>
  <c r="J461" i="16"/>
  <c r="J687" i="16" s="1"/>
  <c r="J454" i="16"/>
  <c r="J680" i="16" s="1"/>
  <c r="J443" i="16"/>
  <c r="J669" i="16" s="1"/>
  <c r="J412" i="16"/>
  <c r="J638" i="16" s="1"/>
  <c r="J383" i="16"/>
  <c r="J609" i="16" s="1"/>
  <c r="J369" i="16"/>
  <c r="J595" i="16" s="1"/>
  <c r="J355" i="16"/>
  <c r="J581" i="16" s="1"/>
  <c r="J341" i="16"/>
  <c r="J567" i="16" s="1"/>
  <c r="J486" i="16"/>
  <c r="J712" i="16" s="1"/>
  <c r="J479" i="16"/>
  <c r="J705" i="16" s="1"/>
  <c r="J463" i="16"/>
  <c r="J689" i="16" s="1"/>
  <c r="J441" i="16"/>
  <c r="J667" i="16" s="1"/>
  <c r="J402" i="16"/>
  <c r="J628" i="16" s="1"/>
  <c r="J397" i="16"/>
  <c r="J623" i="16" s="1"/>
  <c r="J386" i="16"/>
  <c r="J612" i="16" s="1"/>
  <c r="J451" i="16"/>
  <c r="J677" i="16" s="1"/>
  <c r="J448" i="16"/>
  <c r="J674" i="16" s="1"/>
  <c r="J428" i="16"/>
  <c r="J654" i="16" s="1"/>
  <c r="J471" i="16"/>
  <c r="J697" i="16" s="1"/>
  <c r="J435" i="16"/>
  <c r="J661" i="16" s="1"/>
  <c r="J483" i="16"/>
  <c r="J709" i="16" s="1"/>
  <c r="J436" i="16"/>
  <c r="J662" i="16" s="1"/>
  <c r="J430" i="16"/>
  <c r="J656" i="16" s="1"/>
  <c r="J421" i="16"/>
  <c r="J647" i="16" s="1"/>
  <c r="J404" i="16"/>
  <c r="J630" i="16" s="1"/>
  <c r="J359" i="16"/>
  <c r="J585" i="16" s="1"/>
  <c r="J339" i="16"/>
  <c r="J565" i="16" s="1"/>
  <c r="J329" i="16"/>
  <c r="J555" i="16" s="1"/>
  <c r="J315" i="16"/>
  <c r="J541" i="16" s="1"/>
  <c r="J301" i="16"/>
  <c r="J527" i="16" s="1"/>
  <c r="J440" i="16"/>
  <c r="J666" i="16" s="1"/>
  <c r="J360" i="16"/>
  <c r="J586" i="16" s="1"/>
  <c r="J358" i="16"/>
  <c r="J584" i="16" s="1"/>
  <c r="J340" i="16"/>
  <c r="J566" i="16" s="1"/>
  <c r="J322" i="16"/>
  <c r="J548" i="16" s="1"/>
  <c r="J308" i="16"/>
  <c r="J534" i="16" s="1"/>
  <c r="J294" i="16"/>
  <c r="J520" i="16" s="1"/>
  <c r="J477" i="16"/>
  <c r="J703" i="16" s="1"/>
  <c r="J466" i="16"/>
  <c r="J692" i="16" s="1"/>
  <c r="J449" i="16"/>
  <c r="J675" i="16" s="1"/>
  <c r="J434" i="16"/>
  <c r="J660" i="16" s="1"/>
  <c r="J411" i="16"/>
  <c r="J637" i="16" s="1"/>
  <c r="J419" i="16"/>
  <c r="J645" i="16" s="1"/>
  <c r="J388" i="16"/>
  <c r="J614" i="16" s="1"/>
  <c r="J357" i="16"/>
  <c r="J583" i="16" s="1"/>
  <c r="J321" i="16"/>
  <c r="J547" i="16" s="1"/>
  <c r="J312" i="16"/>
  <c r="J538" i="16" s="1"/>
  <c r="J284" i="16"/>
  <c r="J510" i="16" s="1"/>
  <c r="J270" i="16"/>
  <c r="J496" i="16" s="1"/>
  <c r="J464" i="16"/>
  <c r="J690" i="16" s="1"/>
  <c r="J439" i="16"/>
  <c r="J665" i="16" s="1"/>
  <c r="J415" i="16"/>
  <c r="J641" i="16" s="1"/>
  <c r="J408" i="16"/>
  <c r="J634" i="16" s="1"/>
  <c r="J390" i="16"/>
  <c r="J616" i="16" s="1"/>
  <c r="J374" i="16"/>
  <c r="J600" i="16" s="1"/>
  <c r="J361" i="16"/>
  <c r="J587" i="16" s="1"/>
  <c r="J344" i="16"/>
  <c r="J570" i="16" s="1"/>
  <c r="J342" i="16"/>
  <c r="J568" i="16" s="1"/>
  <c r="J330" i="16"/>
  <c r="J556" i="16" s="1"/>
  <c r="J310" i="16"/>
  <c r="J536" i="16" s="1"/>
  <c r="J292" i="16"/>
  <c r="J518" i="16" s="1"/>
  <c r="J287" i="16"/>
  <c r="J513" i="16" s="1"/>
  <c r="J273" i="16"/>
  <c r="J499" i="16" s="1"/>
  <c r="J481" i="16"/>
  <c r="J707" i="16" s="1"/>
  <c r="J475" i="16"/>
  <c r="J701" i="16" s="1"/>
  <c r="J392" i="16"/>
  <c r="J618" i="16" s="1"/>
  <c r="J376" i="16"/>
  <c r="J602" i="16" s="1"/>
  <c r="J328" i="16"/>
  <c r="J554" i="16" s="1"/>
  <c r="J319" i="16"/>
  <c r="J545" i="16" s="1"/>
  <c r="J299" i="16"/>
  <c r="J525" i="16" s="1"/>
  <c r="J276" i="16"/>
  <c r="J502" i="16" s="1"/>
  <c r="J469" i="16"/>
  <c r="J695" i="16" s="1"/>
  <c r="J458" i="16"/>
  <c r="J684" i="16" s="1"/>
  <c r="J453" i="16"/>
  <c r="J679" i="16" s="1"/>
  <c r="J426" i="16"/>
  <c r="J652" i="16" s="1"/>
  <c r="J378" i="16"/>
  <c r="J604" i="16" s="1"/>
  <c r="J367" i="16"/>
  <c r="J593" i="16" s="1"/>
  <c r="J365" i="16"/>
  <c r="J591" i="16" s="1"/>
  <c r="J363" i="16"/>
  <c r="J589" i="16" s="1"/>
  <c r="J348" i="16"/>
  <c r="J574" i="16" s="1"/>
  <c r="J346" i="16"/>
  <c r="J572" i="16" s="1"/>
  <c r="J317" i="16"/>
  <c r="J543" i="16" s="1"/>
  <c r="J297" i="16"/>
  <c r="J523" i="16" s="1"/>
  <c r="J290" i="16"/>
  <c r="J516" i="16" s="1"/>
  <c r="J279" i="16"/>
  <c r="J505" i="16" s="1"/>
  <c r="J438" i="16"/>
  <c r="J664" i="16" s="1"/>
  <c r="J422" i="16"/>
  <c r="J648" i="16" s="1"/>
  <c r="J456" i="16"/>
  <c r="J682" i="16" s="1"/>
  <c r="J446" i="16"/>
  <c r="J672" i="16" s="1"/>
  <c r="J407" i="16"/>
  <c r="J633" i="16" s="1"/>
  <c r="J382" i="16"/>
  <c r="J608" i="16" s="1"/>
  <c r="J320" i="16"/>
  <c r="J546" i="16" s="1"/>
  <c r="J300" i="16"/>
  <c r="J526" i="16" s="1"/>
  <c r="J280" i="16"/>
  <c r="J506" i="16" s="1"/>
  <c r="J266" i="16"/>
  <c r="J492" i="16" s="1"/>
  <c r="J480" i="16"/>
  <c r="J706" i="16" s="1"/>
  <c r="J460" i="16"/>
  <c r="J686" i="16" s="1"/>
  <c r="J409" i="16"/>
  <c r="J635" i="16" s="1"/>
  <c r="J398" i="16"/>
  <c r="J624" i="16" s="1"/>
  <c r="J356" i="16"/>
  <c r="J582" i="16" s="1"/>
  <c r="J353" i="16"/>
  <c r="J579" i="16" s="1"/>
  <c r="J343" i="16"/>
  <c r="J569" i="16" s="1"/>
  <c r="J291" i="16"/>
  <c r="J517" i="16" s="1"/>
  <c r="J286" i="16"/>
  <c r="J512" i="16" s="1"/>
  <c r="J269" i="16"/>
  <c r="J495" i="16" s="1"/>
  <c r="J333" i="16"/>
  <c r="J559" i="16" s="1"/>
  <c r="J305" i="16"/>
  <c r="J531" i="16" s="1"/>
  <c r="J302" i="16"/>
  <c r="J528" i="16" s="1"/>
  <c r="J450" i="16"/>
  <c r="J676" i="16" s="1"/>
  <c r="J442" i="16"/>
  <c r="J668" i="16" s="1"/>
  <c r="J433" i="16"/>
  <c r="J659" i="16" s="1"/>
  <c r="J427" i="16"/>
  <c r="J653" i="16" s="1"/>
  <c r="J336" i="16"/>
  <c r="J562" i="16" s="1"/>
  <c r="J316" i="16"/>
  <c r="J542" i="16" s="1"/>
  <c r="J313" i="16"/>
  <c r="J539" i="16" s="1"/>
  <c r="J288" i="16"/>
  <c r="J514" i="16" s="1"/>
  <c r="J281" i="16"/>
  <c r="J507" i="16" s="1"/>
  <c r="J271" i="16"/>
  <c r="J497" i="16" s="1"/>
  <c r="J324" i="16"/>
  <c r="J550" i="16" s="1"/>
  <c r="J296" i="16"/>
  <c r="J522" i="16" s="1"/>
  <c r="J293" i="16"/>
  <c r="J519" i="16" s="1"/>
  <c r="J283" i="16"/>
  <c r="J509" i="16" s="1"/>
  <c r="J432" i="16"/>
  <c r="J658" i="16" s="1"/>
  <c r="J401" i="16"/>
  <c r="J627" i="16" s="1"/>
  <c r="J393" i="16"/>
  <c r="J619" i="16" s="1"/>
  <c r="J389" i="16"/>
  <c r="J615" i="16" s="1"/>
  <c r="J345" i="16"/>
  <c r="J571" i="16" s="1"/>
  <c r="J318" i="16"/>
  <c r="J544" i="16" s="1"/>
  <c r="J278" i="16"/>
  <c r="J504" i="16" s="1"/>
  <c r="J467" i="16"/>
  <c r="J693" i="16" s="1"/>
  <c r="J425" i="16"/>
  <c r="J651" i="16" s="1"/>
  <c r="J420" i="16"/>
  <c r="J646" i="16" s="1"/>
  <c r="J372" i="16"/>
  <c r="J598" i="16" s="1"/>
  <c r="J362" i="16"/>
  <c r="J588" i="16" s="1"/>
  <c r="J349" i="16"/>
  <c r="J575" i="16" s="1"/>
  <c r="J327" i="16"/>
  <c r="J553" i="16" s="1"/>
  <c r="J375" i="16"/>
  <c r="J601" i="16" s="1"/>
  <c r="J307" i="16"/>
  <c r="J533" i="16" s="1"/>
  <c r="J304" i="16"/>
  <c r="J530" i="16" s="1"/>
  <c r="J285" i="16"/>
  <c r="J511" i="16" s="1"/>
  <c r="J268" i="16"/>
  <c r="J494" i="16" s="1"/>
  <c r="J377" i="16"/>
  <c r="J603" i="16" s="1"/>
  <c r="J364" i="16"/>
  <c r="J590" i="16" s="1"/>
  <c r="J347" i="16"/>
  <c r="J573" i="16" s="1"/>
  <c r="J335" i="16"/>
  <c r="J561" i="16" s="1"/>
  <c r="J311" i="16"/>
  <c r="J537" i="16" s="1"/>
  <c r="J282" i="16"/>
  <c r="J508" i="16" s="1"/>
  <c r="J275" i="16"/>
  <c r="J501" i="16" s="1"/>
  <c r="J465" i="16"/>
  <c r="J691" i="16" s="1"/>
  <c r="J403" i="16"/>
  <c r="J629" i="16" s="1"/>
  <c r="J395" i="16"/>
  <c r="J621" i="16" s="1"/>
  <c r="J295" i="16"/>
  <c r="J521" i="16" s="1"/>
  <c r="J274" i="16"/>
  <c r="J500" i="16" s="1"/>
  <c r="J381" i="16"/>
  <c r="J607" i="16" s="1"/>
  <c r="J309" i="16"/>
  <c r="J535" i="16" s="1"/>
  <c r="J277" i="16"/>
  <c r="J503" i="16" s="1"/>
  <c r="J482" i="16"/>
  <c r="J708" i="16" s="1"/>
  <c r="J400" i="16"/>
  <c r="J626" i="16" s="1"/>
  <c r="J387" i="16"/>
  <c r="J613" i="16" s="1"/>
  <c r="J351" i="16"/>
  <c r="J577" i="16" s="1"/>
  <c r="J334" i="16"/>
  <c r="J560" i="16" s="1"/>
  <c r="J314" i="16"/>
  <c r="J540" i="16" s="1"/>
  <c r="J429" i="16"/>
  <c r="J655" i="16" s="1"/>
  <c r="J399" i="16"/>
  <c r="J625" i="16" s="1"/>
  <c r="J385" i="16"/>
  <c r="J611" i="16" s="1"/>
  <c r="J350" i="16"/>
  <c r="J576" i="16" s="1"/>
  <c r="J298" i="16"/>
  <c r="J524" i="16" s="1"/>
  <c r="J272" i="16"/>
  <c r="J498" i="16" s="1"/>
  <c r="J444" i="16"/>
  <c r="J670" i="16" s="1"/>
  <c r="J373" i="16"/>
  <c r="J599" i="16" s="1"/>
  <c r="J323" i="16"/>
  <c r="J549" i="16" s="1"/>
  <c r="J289" i="16"/>
  <c r="J515" i="16" s="1"/>
  <c r="J405" i="16"/>
  <c r="J631" i="16" s="1"/>
  <c r="J332" i="16"/>
  <c r="J558" i="16" s="1"/>
  <c r="J303" i="16"/>
  <c r="J529" i="16" s="1"/>
  <c r="J370" i="16"/>
  <c r="J596" i="16" s="1"/>
  <c r="J325" i="16"/>
  <c r="J551" i="16" s="1"/>
  <c r="J368" i="16"/>
  <c r="J594" i="16" s="1"/>
  <c r="J337" i="16"/>
  <c r="J563" i="16" s="1"/>
  <c r="J485" i="16"/>
  <c r="J711" i="16" s="1"/>
  <c r="J391" i="16"/>
  <c r="J617" i="16" s="1"/>
  <c r="J396" i="16"/>
  <c r="J622" i="16" s="1"/>
  <c r="J437" i="16"/>
  <c r="J663" i="16" s="1"/>
  <c r="J267" i="16"/>
  <c r="J493" i="16" s="1"/>
  <c r="J384" i="16"/>
  <c r="J610" i="16" s="1"/>
  <c r="J424" i="16"/>
  <c r="J650" i="16" s="1"/>
  <c r="J354" i="16"/>
  <c r="J580" i="16" s="1"/>
  <c r="J331" i="16"/>
  <c r="J557" i="16" s="1"/>
  <c r="J306" i="16"/>
  <c r="J532" i="16" s="1"/>
  <c r="J326" i="16"/>
  <c r="J552" i="16" s="1"/>
  <c r="J416" i="16"/>
  <c r="J642" i="16" s="1"/>
  <c r="J371" i="16"/>
  <c r="J597" i="16" s="1"/>
  <c r="J455" i="16"/>
  <c r="J681" i="16" s="1"/>
  <c r="Q48" i="23"/>
  <c r="Q52" i="23" s="1"/>
  <c r="O26" i="22" s="1"/>
  <c r="O32" i="22" s="1"/>
  <c r="H1768" i="40"/>
  <c r="H2118" i="40" s="1"/>
  <c r="H1646" i="40"/>
  <c r="H1996" i="40" s="1"/>
  <c r="H1582" i="40"/>
  <c r="H1574" i="40"/>
  <c r="H1924" i="40" s="1"/>
  <c r="H1759" i="40"/>
  <c r="H2109" i="40" s="1"/>
  <c r="H1531" i="40"/>
  <c r="H1881" i="40" s="1"/>
  <c r="H1497" i="40"/>
  <c r="H1634" i="40"/>
  <c r="H1984" i="40" s="1"/>
  <c r="H1755" i="40"/>
  <c r="H2105" i="40" s="1"/>
  <c r="H1594" i="40"/>
  <c r="H1660" i="40"/>
  <c r="H1578" i="40"/>
  <c r="H1928" i="40" s="1"/>
  <c r="H1708" i="40"/>
  <c r="H1640" i="40"/>
  <c r="H1990" i="40" s="1"/>
  <c r="H1638" i="40"/>
  <c r="H1988" i="40" s="1"/>
  <c r="H1766" i="40"/>
  <c r="H2116" i="40" s="1"/>
  <c r="H1596" i="40"/>
  <c r="H1946" i="40" s="1"/>
  <c r="H1753" i="40"/>
  <c r="H2103" i="40" s="1"/>
  <c r="H1529" i="40"/>
  <c r="H1581" i="40"/>
  <c r="H1931" i="40" s="1"/>
  <c r="H1575" i="40"/>
  <c r="H1489" i="40"/>
  <c r="H1839" i="40" s="1"/>
  <c r="H1645" i="40"/>
  <c r="H1637" i="40"/>
  <c r="H1987" i="40" s="1"/>
  <c r="H1696" i="40"/>
  <c r="H2046" i="40" s="1"/>
  <c r="H1588" i="40"/>
  <c r="H1938" i="40" s="1"/>
  <c r="H1527" i="40"/>
  <c r="H1502" i="40"/>
  <c r="H1587" i="40"/>
  <c r="H1702" i="40"/>
  <c r="H2052" i="40" s="1"/>
  <c r="H1648" i="40"/>
  <c r="H1998" i="40" s="1"/>
  <c r="H1517" i="40"/>
  <c r="H1867" i="40" s="1"/>
  <c r="H1514" i="40"/>
  <c r="H1864" i="40" s="1"/>
  <c r="H1761" i="40"/>
  <c r="H2111" i="40" s="1"/>
  <c r="H1589" i="40"/>
  <c r="H1763" i="40"/>
  <c r="H2113" i="40" s="1"/>
  <c r="H1760" i="40"/>
  <c r="H2110" i="40" s="1"/>
  <c r="H1585" i="40"/>
  <c r="H1591" i="40"/>
  <c r="H1941" i="40" s="1"/>
  <c r="H1595" i="40"/>
  <c r="H1945" i="40" s="1"/>
  <c r="H1496" i="40"/>
  <c r="H1846" i="40" s="1"/>
  <c r="H1756" i="40"/>
  <c r="H2106" i="40" s="1"/>
  <c r="H1751" i="40"/>
  <c r="H2101" i="40" s="1"/>
  <c r="H1689" i="40"/>
  <c r="H1747" i="40"/>
  <c r="H1649" i="40"/>
  <c r="H1999" i="40" s="1"/>
  <c r="H1628" i="40"/>
  <c r="H1639" i="40"/>
  <c r="H1989" i="40" s="1"/>
  <c r="H1754" i="40"/>
  <c r="H2104" i="40" s="1"/>
  <c r="H1598" i="40"/>
  <c r="H1948" i="40" s="1"/>
  <c r="H1691" i="40"/>
  <c r="H2041" i="40" s="1"/>
  <c r="H1521" i="40"/>
  <c r="H1871" i="40" s="1"/>
  <c r="H1500" i="40"/>
  <c r="H1505" i="40"/>
  <c r="H1698" i="40"/>
  <c r="H2048" i="40" s="1"/>
  <c r="H1584" i="40"/>
  <c r="H1934" i="40" s="1"/>
  <c r="H1652" i="40"/>
  <c r="H1515" i="40"/>
  <c r="H1865" i="40" s="1"/>
  <c r="H1653" i="40"/>
  <c r="H2003" i="40" s="1"/>
  <c r="H1685" i="40"/>
  <c r="H1635" i="40"/>
  <c r="H1758" i="40"/>
  <c r="H2108" i="40" s="1"/>
  <c r="H1750" i="40"/>
  <c r="H2100" i="40" s="1"/>
  <c r="H1490" i="40"/>
  <c r="H1840" i="40" s="1"/>
  <c r="H1699" i="40"/>
  <c r="H1746" i="40"/>
  <c r="H2096" i="40" s="1"/>
  <c r="H1506" i="40"/>
  <c r="H1856" i="40" s="1"/>
  <c r="H1530" i="40"/>
  <c r="H1520" i="40"/>
  <c r="H1762" i="40"/>
  <c r="H2112" i="40" s="1"/>
  <c r="H1511" i="40"/>
  <c r="H1861" i="40" s="1"/>
  <c r="H1590" i="40"/>
  <c r="H1940" i="40" s="1"/>
  <c r="H1694" i="40"/>
  <c r="H2044" i="40" s="1"/>
  <c r="H1700" i="40"/>
  <c r="H1507" i="40"/>
  <c r="H1510" i="40"/>
  <c r="H1860" i="40" s="1"/>
  <c r="H1688" i="40"/>
  <c r="H2038" i="40" s="1"/>
  <c r="H1597" i="40"/>
  <c r="H1947" i="40" s="1"/>
  <c r="H1528" i="40"/>
  <c r="H1878" i="40" s="1"/>
  <c r="H1579" i="40"/>
  <c r="H1494" i="40"/>
  <c r="H1844" i="40" s="1"/>
  <c r="H1692" i="40"/>
  <c r="H2042" i="40" s="1"/>
  <c r="H1633" i="40"/>
  <c r="H1647" i="40"/>
  <c r="H1997" i="40" s="1"/>
  <c r="H1690" i="40"/>
  <c r="H1522" i="40"/>
  <c r="H1872" i="40" s="1"/>
  <c r="H1576" i="40"/>
  <c r="H1926" i="40" s="1"/>
  <c r="H1650" i="40"/>
  <c r="H1687" i="40"/>
  <c r="H2037" i="40" s="1"/>
  <c r="H1498" i="40"/>
  <c r="H1848" i="40" s="1"/>
  <c r="H1592" i="40"/>
  <c r="H1942" i="40" s="1"/>
  <c r="H1757" i="40"/>
  <c r="H1508" i="40"/>
  <c r="H1858" i="40" s="1"/>
  <c r="H1695" i="40"/>
  <c r="H1748" i="40"/>
  <c r="H2098" i="40" s="1"/>
  <c r="H1523" i="40"/>
  <c r="H1693" i="40"/>
  <c r="H2043" i="40" s="1"/>
  <c r="H1519" i="40"/>
  <c r="H1525" i="40"/>
  <c r="H1875" i="40" s="1"/>
  <c r="H1533" i="40"/>
  <c r="H1883" i="40" s="1"/>
  <c r="H1491" i="40"/>
  <c r="H1841" i="40" s="1"/>
  <c r="H1501" i="40"/>
  <c r="H1767" i="40"/>
  <c r="H2117" i="40" s="1"/>
  <c r="H1499" i="40"/>
  <c r="H1488" i="40"/>
  <c r="H1838" i="40" s="1"/>
  <c r="H1504" i="40"/>
  <c r="H1854" i="40" s="1"/>
  <c r="H1495" i="40"/>
  <c r="H1845" i="40" s="1"/>
  <c r="H1580" i="40"/>
  <c r="H1516" i="40"/>
  <c r="H1866" i="40" s="1"/>
  <c r="H1697" i="40"/>
  <c r="H1764" i="40"/>
  <c r="H2114" i="40" s="1"/>
  <c r="H1593" i="40"/>
  <c r="H1707" i="40"/>
  <c r="H2057" i="40" s="1"/>
  <c r="H1636" i="40"/>
  <c r="H1986" i="40" s="1"/>
  <c r="H1492" i="40"/>
  <c r="H1842" i="40" s="1"/>
  <c r="H1524" i="40"/>
  <c r="H1874" i="40" s="1"/>
  <c r="H1509" i="40"/>
  <c r="H1859" i="40" s="1"/>
  <c r="H1577" i="40"/>
  <c r="H1927" i="40" s="1"/>
  <c r="H1659" i="40"/>
  <c r="H2009" i="40" s="1"/>
  <c r="H1512" i="40"/>
  <c r="H1583" i="40"/>
  <c r="H1513" i="40"/>
  <c r="H1863" i="40" s="1"/>
  <c r="H1749" i="40"/>
  <c r="H2099" i="40" s="1"/>
  <c r="H1706" i="40"/>
  <c r="H2056" i="40" s="1"/>
  <c r="H1686" i="40"/>
  <c r="H2036" i="40" s="1"/>
  <c r="H1752" i="40"/>
  <c r="H2102" i="40" s="1"/>
  <c r="H1518" i="40"/>
  <c r="H1868" i="40" s="1"/>
  <c r="H1586" i="40"/>
  <c r="H1936" i="40" s="1"/>
  <c r="H1681" i="40"/>
  <c r="H2031" i="40" s="1"/>
  <c r="H1461" i="40"/>
  <c r="H1811" i="40" s="1"/>
  <c r="H1474" i="40"/>
  <c r="H1446" i="40"/>
  <c r="H1796" i="40" s="1"/>
  <c r="H1452" i="40"/>
  <c r="H1802" i="40" s="1"/>
  <c r="H1443" i="40"/>
  <c r="H1793" i="40" s="1"/>
  <c r="H1612" i="40"/>
  <c r="H1623" i="40"/>
  <c r="H1973" i="40" s="1"/>
  <c r="H1481" i="40"/>
  <c r="H1831" i="40" s="1"/>
  <c r="H1457" i="40"/>
  <c r="H1606" i="40"/>
  <c r="H1956" i="40" s="1"/>
  <c r="H1447" i="40"/>
  <c r="H1797" i="40" s="1"/>
  <c r="H1441" i="40"/>
  <c r="H1791" i="40" s="1"/>
  <c r="H1434" i="40"/>
  <c r="H1784" i="40" s="1"/>
  <c r="H1431" i="40"/>
  <c r="H1781" i="40" s="1"/>
  <c r="H1469" i="40"/>
  <c r="H1819" i="40" s="1"/>
  <c r="H1476" i="40"/>
  <c r="H1433" i="40"/>
  <c r="H1783" i="40" s="1"/>
  <c r="H1603" i="40"/>
  <c r="H1953" i="40" s="1"/>
  <c r="H1459" i="40"/>
  <c r="H1809" i="40" s="1"/>
  <c r="H1456" i="40"/>
  <c r="H1806" i="40" s="1"/>
  <c r="H1716" i="40"/>
  <c r="H2066" i="40" s="1"/>
  <c r="H1678" i="40"/>
  <c r="H2028" i="40" s="1"/>
  <c r="H1439" i="40"/>
  <c r="H1789" i="40" s="1"/>
  <c r="H1460" i="40"/>
  <c r="H1810" i="40" s="1"/>
  <c r="H1729" i="40"/>
  <c r="H1468" i="40"/>
  <c r="H1458" i="40"/>
  <c r="H1450" i="40"/>
  <c r="H1800" i="40" s="1"/>
  <c r="H1475" i="40"/>
  <c r="H1825" i="40" s="1"/>
  <c r="H1442" i="40"/>
  <c r="H1792" i="40" s="1"/>
  <c r="H1471" i="40"/>
  <c r="H1821" i="40" s="1"/>
  <c r="H1620" i="40"/>
  <c r="H1970" i="40" s="1"/>
  <c r="H1464" i="40"/>
  <c r="H1814" i="40" s="1"/>
  <c r="H1611" i="40"/>
  <c r="H1961" i="40" s="1"/>
  <c r="H1430" i="40"/>
  <c r="H1780" i="40" s="1"/>
  <c r="H1466" i="40"/>
  <c r="H1816" i="40" s="1"/>
  <c r="H1448" i="40"/>
  <c r="H1798" i="40" s="1"/>
  <c r="H1470" i="40"/>
  <c r="H1677" i="40"/>
  <c r="H2027" i="40" s="1"/>
  <c r="H1676" i="40"/>
  <c r="H2026" i="40" s="1"/>
  <c r="H1728" i="40"/>
  <c r="H1717" i="40"/>
  <c r="H1738" i="40"/>
  <c r="H2088" i="40" s="1"/>
  <c r="H1720" i="40"/>
  <c r="H1680" i="40"/>
  <c r="H2030" i="40" s="1"/>
  <c r="H1709" i="40"/>
  <c r="H2059" i="40" s="1"/>
  <c r="H1605" i="40"/>
  <c r="H1955" i="40" s="1"/>
  <c r="H1429" i="40"/>
  <c r="H1437" i="40"/>
  <c r="H1787" i="40" s="1"/>
  <c r="H1740" i="40"/>
  <c r="H1710" i="40"/>
  <c r="H2060" i="40" s="1"/>
  <c r="H1472" i="40"/>
  <c r="H1822" i="40" s="1"/>
  <c r="H1453" i="40"/>
  <c r="H1465" i="40"/>
  <c r="H1815" i="40" s="1"/>
  <c r="H1478" i="40"/>
  <c r="H1828" i="40" s="1"/>
  <c r="H1480" i="40"/>
  <c r="H1830" i="40" s="1"/>
  <c r="H1477" i="40"/>
  <c r="H1827" i="40" s="1"/>
  <c r="H1727" i="40"/>
  <c r="H2077" i="40" s="1"/>
  <c r="H1445" i="40"/>
  <c r="H1795" i="40" s="1"/>
  <c r="H1665" i="40"/>
  <c r="H1626" i="40"/>
  <c r="H1976" i="40" s="1"/>
  <c r="H1436" i="40"/>
  <c r="H1741" i="40"/>
  <c r="H2091" i="40" s="1"/>
  <c r="H1734" i="40"/>
  <c r="H2084" i="40" s="1"/>
  <c r="H1483" i="40"/>
  <c r="H1833" i="40" s="1"/>
  <c r="H1617" i="40"/>
  <c r="H1967" i="40" s="1"/>
  <c r="H1732" i="40"/>
  <c r="H2082" i="40" s="1"/>
  <c r="H1679" i="40"/>
  <c r="H2029" i="40" s="1"/>
  <c r="H1737" i="40"/>
  <c r="H2087" i="40" s="1"/>
  <c r="H1718" i="40"/>
  <c r="H2068" i="40" s="1"/>
  <c r="H1455" i="40"/>
  <c r="H1805" i="40" s="1"/>
  <c r="H1615" i="40"/>
  <c r="H1722" i="40"/>
  <c r="H2072" i="40" s="1"/>
  <c r="H1672" i="40"/>
  <c r="H2022" i="40" s="1"/>
  <c r="H1713" i="40"/>
  <c r="H2063" i="40" s="1"/>
  <c r="H1733" i="40"/>
  <c r="H2083" i="40" s="1"/>
  <c r="H1610" i="40"/>
  <c r="H1960" i="40" s="1"/>
  <c r="H1616" i="40"/>
  <c r="H1966" i="40" s="1"/>
  <c r="H1667" i="40"/>
  <c r="H2017" i="40" s="1"/>
  <c r="H1609" i="40"/>
  <c r="H1432" i="40"/>
  <c r="H1782" i="40" s="1"/>
  <c r="H1486" i="40"/>
  <c r="H1836" i="40" s="1"/>
  <c r="H1444" i="40"/>
  <c r="H1794" i="40" s="1"/>
  <c r="H1467" i="40"/>
  <c r="H1817" i="40" s="1"/>
  <c r="H1473" i="40"/>
  <c r="H1823" i="40" s="1"/>
  <c r="H1726" i="40"/>
  <c r="H2076" i="40" s="1"/>
  <c r="H1666" i="40"/>
  <c r="H2016" i="40" s="1"/>
  <c r="H1712" i="40"/>
  <c r="H2062" i="40" s="1"/>
  <c r="H1614" i="40"/>
  <c r="H1463" i="40"/>
  <c r="H1813" i="40" s="1"/>
  <c r="H1664" i="40"/>
  <c r="H2014" i="40" s="1"/>
  <c r="H1657" i="40"/>
  <c r="H2007" i="40" s="1"/>
  <c r="H1744" i="40"/>
  <c r="H2094" i="40" s="1"/>
  <c r="H1719" i="40"/>
  <c r="H2069" i="40" s="1"/>
  <c r="H1675" i="40"/>
  <c r="H2025" i="40" s="1"/>
  <c r="H1671" i="40"/>
  <c r="H1731" i="40"/>
  <c r="H2081" i="40" s="1"/>
  <c r="H1484" i="40"/>
  <c r="H1454" i="40"/>
  <c r="H1482" i="40"/>
  <c r="H1832" i="40" s="1"/>
  <c r="H1435" i="40"/>
  <c r="H1742" i="40"/>
  <c r="H1743" i="40"/>
  <c r="H1656" i="40"/>
  <c r="H1619" i="40"/>
  <c r="H1969" i="40" s="1"/>
  <c r="H1663" i="40"/>
  <c r="H2013" i="40" s="1"/>
  <c r="H1683" i="40"/>
  <c r="H2033" i="40" s="1"/>
  <c r="H1625" i="40"/>
  <c r="H1975" i="40" s="1"/>
  <c r="H1622" i="40"/>
  <c r="H1972" i="40" s="1"/>
  <c r="H1714" i="40"/>
  <c r="H2064" i="40" s="1"/>
  <c r="H1674" i="40"/>
  <c r="H2024" i="40" s="1"/>
  <c r="H1624" i="40"/>
  <c r="H1974" i="40" s="1"/>
  <c r="H1724" i="40"/>
  <c r="H2074" i="40" s="1"/>
  <c r="H1485" i="40"/>
  <c r="H1835" i="40" s="1"/>
  <c r="H1682" i="40"/>
  <c r="H2032" i="40" s="1"/>
  <c r="H1673" i="40"/>
  <c r="H2023" i="40" s="1"/>
  <c r="H1440" i="40"/>
  <c r="H1790" i="40" s="1"/>
  <c r="H1736" i="40"/>
  <c r="H2086" i="40" s="1"/>
  <c r="H1449" i="40"/>
  <c r="H1799" i="40" s="1"/>
  <c r="H1715" i="40"/>
  <c r="H2065" i="40" s="1"/>
  <c r="H1604" i="40"/>
  <c r="H1954" i="40" s="1"/>
  <c r="H1668" i="40"/>
  <c r="H2018" i="40" s="1"/>
  <c r="H1711" i="40"/>
  <c r="H2061" i="40" s="1"/>
  <c r="H1721" i="40"/>
  <c r="H1739" i="40"/>
  <c r="H1723" i="40"/>
  <c r="H2073" i="40" s="1"/>
  <c r="H1725" i="40"/>
  <c r="H2075" i="40" s="1"/>
  <c r="H1613" i="40"/>
  <c r="H1963" i="40" s="1"/>
  <c r="H1618" i="40"/>
  <c r="H1968" i="40" s="1"/>
  <c r="H1451" i="40"/>
  <c r="H1730" i="40"/>
  <c r="H2080" i="40" s="1"/>
  <c r="H1669" i="40"/>
  <c r="H1479" i="40"/>
  <c r="H1829" i="40" s="1"/>
  <c r="H1670" i="40"/>
  <c r="H1462" i="40"/>
  <c r="H1438" i="40"/>
  <c r="H1788" i="40" s="1"/>
  <c r="H1621" i="40"/>
  <c r="H1971" i="40" s="1"/>
  <c r="H1735" i="40"/>
  <c r="H2085" i="40" s="1"/>
  <c r="H491" i="16"/>
  <c r="G714" i="16"/>
  <c r="H488" i="16"/>
  <c r="Q318" i="37"/>
  <c r="Q322" i="37" s="1"/>
  <c r="L48" i="23"/>
  <c r="L52" i="23" s="1"/>
  <c r="J26" i="22" s="1"/>
  <c r="J32" i="22" s="1"/>
  <c r="H48" i="23"/>
  <c r="H52" i="23" s="1"/>
  <c r="F26" i="22" s="1"/>
  <c r="I48" i="23"/>
  <c r="I52" i="23" s="1"/>
  <c r="G26" i="22" s="1"/>
  <c r="G32" i="22" s="1"/>
  <c r="R48" i="23"/>
  <c r="R52" i="23" s="1"/>
  <c r="P26" i="22" s="1"/>
  <c r="P32" i="22" s="1"/>
  <c r="M48" i="23"/>
  <c r="M52" i="23" s="1"/>
  <c r="K26" i="22" s="1"/>
  <c r="K32" i="22" s="1"/>
  <c r="O48" i="23"/>
  <c r="O52" i="23" s="1"/>
  <c r="M26" i="22" s="1"/>
  <c r="M32" i="22" s="1"/>
  <c r="K48" i="23"/>
  <c r="K52" i="23" s="1"/>
  <c r="I26" i="22" s="1"/>
  <c r="I32" i="22" s="1"/>
  <c r="J48" i="23"/>
  <c r="J52" i="23" s="1"/>
  <c r="H26" i="22" s="1"/>
  <c r="H32" i="22" s="1"/>
  <c r="P48" i="23"/>
  <c r="P52" i="23" s="1"/>
  <c r="N26" i="22" s="1"/>
  <c r="N32" i="22" s="1"/>
  <c r="N48" i="23"/>
  <c r="N52" i="23" s="1"/>
  <c r="L26" i="22" s="1"/>
  <c r="L32" i="22" s="1"/>
  <c r="G1840" i="40"/>
  <c r="G2056" i="40"/>
  <c r="G1815" i="40"/>
  <c r="G2042" i="40"/>
  <c r="G1995" i="40"/>
  <c r="G2105" i="40"/>
  <c r="G2083" i="40"/>
  <c r="G2048" i="40"/>
  <c r="G1847" i="40"/>
  <c r="G1939" i="40"/>
  <c r="G1811" i="40"/>
  <c r="G1801" i="40"/>
  <c r="G2075" i="40"/>
  <c r="G1989" i="40"/>
  <c r="G1816" i="40"/>
  <c r="G2023" i="40"/>
  <c r="G1999" i="40"/>
  <c r="G1990" i="40"/>
  <c r="G2020" i="40"/>
  <c r="G1857" i="40"/>
  <c r="G2046" i="40"/>
  <c r="G1925" i="40"/>
  <c r="G2007" i="40"/>
  <c r="G2038" i="40"/>
  <c r="G2003" i="40"/>
  <c r="G2040" i="40"/>
  <c r="G1872" i="40"/>
  <c r="G1945" i="40"/>
  <c r="G1835" i="40"/>
  <c r="G1879" i="40"/>
  <c r="G1964" i="40"/>
  <c r="G2108" i="40"/>
  <c r="G2002" i="40"/>
  <c r="G1933" i="40"/>
  <c r="G2101" i="40"/>
  <c r="G1851" i="40"/>
  <c r="G1986" i="40"/>
  <c r="G1846" i="40"/>
  <c r="G1844" i="40"/>
  <c r="G1831" i="40"/>
  <c r="G2082" i="40"/>
  <c r="G1789" i="40"/>
  <c r="G1796" i="40"/>
  <c r="G1948" i="40"/>
  <c r="G1854" i="40"/>
  <c r="G1852" i="40"/>
  <c r="G1833" i="40"/>
  <c r="G1875" i="40"/>
  <c r="G1870" i="40"/>
  <c r="G1818" i="40"/>
  <c r="G2032" i="40"/>
  <c r="G2097" i="40"/>
  <c r="G2015" i="40"/>
  <c r="G2092" i="40"/>
  <c r="G1926" i="40"/>
  <c r="G1935" i="40"/>
  <c r="G2059" i="40"/>
  <c r="G1809" i="40"/>
  <c r="G2018" i="40"/>
  <c r="G2111" i="40"/>
  <c r="G1959" i="40"/>
  <c r="G1936" i="40"/>
  <c r="H1424" i="40"/>
  <c r="H1774" i="40" s="1"/>
  <c r="G1880" i="40"/>
  <c r="G1794" i="40"/>
  <c r="G1803" i="40"/>
  <c r="G2116" i="40"/>
  <c r="G1940" i="40"/>
  <c r="G1841" i="40"/>
  <c r="G1864" i="40"/>
  <c r="G1975" i="40"/>
  <c r="G1932" i="40"/>
  <c r="G2025" i="40"/>
  <c r="G1839" i="40"/>
  <c r="G1842" i="40"/>
  <c r="G1953" i="40"/>
  <c r="G1963" i="40"/>
  <c r="G2084" i="40"/>
  <c r="G1782" i="40"/>
  <c r="G1988" i="40"/>
  <c r="G2077" i="40"/>
  <c r="G1788" i="40"/>
  <c r="G1828" i="40"/>
  <c r="G1883" i="40"/>
  <c r="G2079" i="40"/>
  <c r="G2050" i="40"/>
  <c r="G2070" i="40"/>
  <c r="G2041" i="40"/>
  <c r="G1927" i="40"/>
  <c r="G1856" i="40"/>
  <c r="G1985" i="40"/>
  <c r="G2060" i="40"/>
  <c r="G1799" i="40"/>
  <c r="G2093" i="40"/>
  <c r="G1793" i="40"/>
  <c r="G2106" i="40"/>
  <c r="G1823" i="40"/>
  <c r="G1930" i="40"/>
  <c r="G2039" i="40"/>
  <c r="G2036" i="40"/>
  <c r="G1806" i="40"/>
  <c r="G1830" i="40"/>
  <c r="G2088" i="40"/>
  <c r="G1965" i="40"/>
  <c r="G1954" i="40"/>
  <c r="G1869" i="40"/>
  <c r="G1845" i="40"/>
  <c r="G1861" i="40"/>
  <c r="G1783" i="40"/>
  <c r="G1934" i="40"/>
  <c r="G1929" i="40"/>
  <c r="G2006" i="40"/>
  <c r="G2017" i="40"/>
  <c r="G1807" i="40"/>
  <c r="G2078" i="40"/>
  <c r="G2085" i="40"/>
  <c r="G2080" i="40"/>
  <c r="G2047" i="40"/>
  <c r="G1819" i="40"/>
  <c r="G1791" i="40"/>
  <c r="G1824" i="40"/>
  <c r="G2028" i="40"/>
  <c r="G1829" i="40"/>
  <c r="G1938" i="40"/>
  <c r="G1849" i="40"/>
  <c r="G1858" i="40"/>
  <c r="G1998" i="40"/>
  <c r="G2000" i="40"/>
  <c r="G1832" i="40"/>
  <c r="G1820" i="40"/>
  <c r="G2118" i="40"/>
  <c r="G1821" i="40"/>
  <c r="G2058" i="40"/>
  <c r="G2026" i="40"/>
  <c r="G1984" i="40"/>
  <c r="G1810" i="40"/>
  <c r="G1873" i="40"/>
  <c r="G1812" i="40"/>
  <c r="G1960" i="40"/>
  <c r="G1850" i="40"/>
  <c r="G1860" i="40"/>
  <c r="G2113" i="40"/>
  <c r="G1955" i="40"/>
  <c r="G2089" i="40"/>
  <c r="G1967" i="40"/>
  <c r="G1874" i="40"/>
  <c r="G1859" i="40"/>
  <c r="G1941" i="40"/>
  <c r="G1968" i="40"/>
  <c r="G2067" i="40"/>
  <c r="G2099" i="40"/>
  <c r="G2044" i="40"/>
  <c r="G2019" i="40"/>
  <c r="G1787" i="40"/>
  <c r="G2063" i="40"/>
  <c r="G2104" i="40"/>
  <c r="G1825" i="40"/>
  <c r="G1996" i="40"/>
  <c r="G1974" i="40"/>
  <c r="G1785" i="40"/>
  <c r="G1947" i="40"/>
  <c r="G1862" i="40"/>
  <c r="G1942" i="40"/>
  <c r="G1956" i="40"/>
  <c r="G2061" i="40"/>
  <c r="G1781" i="40"/>
  <c r="G1800" i="40"/>
  <c r="G2029" i="40"/>
  <c r="G1827" i="40"/>
  <c r="G2109" i="40"/>
  <c r="G1784" i="40"/>
  <c r="G2021" i="40"/>
  <c r="G1805" i="40"/>
  <c r="G2074" i="40"/>
  <c r="G2100" i="40"/>
  <c r="G2033" i="40"/>
  <c r="G2065" i="40"/>
  <c r="G2071" i="40"/>
  <c r="G1969" i="40"/>
  <c r="G1961" i="40"/>
  <c r="G1970" i="40"/>
  <c r="G2087" i="40"/>
  <c r="G1834" i="40"/>
  <c r="G1878" i="40"/>
  <c r="G1868" i="40"/>
  <c r="G1836" i="40"/>
  <c r="G2117" i="40"/>
  <c r="G1798" i="40"/>
  <c r="G2052" i="40"/>
  <c r="G2066" i="40"/>
  <c r="G1997" i="40"/>
  <c r="G2090" i="40"/>
  <c r="G2045" i="40"/>
  <c r="G2024" i="40"/>
  <c r="G2062" i="40"/>
  <c r="G1795" i="40"/>
  <c r="G1814" i="40"/>
  <c r="G1780" i="40"/>
  <c r="G1797" i="40"/>
  <c r="G2027" i="40"/>
  <c r="G1987" i="40"/>
  <c r="G2030" i="40"/>
  <c r="G2081" i="40"/>
  <c r="G1822" i="40"/>
  <c r="G2102" i="40"/>
  <c r="G1792" i="40"/>
  <c r="G2049" i="40"/>
  <c r="G1838" i="40"/>
  <c r="G1944" i="40"/>
  <c r="H1423" i="40"/>
  <c r="H1773" i="40" s="1"/>
  <c r="G1866" i="40"/>
  <c r="G1946" i="40"/>
  <c r="G1943" i="40"/>
  <c r="G2086" i="40"/>
  <c r="G2013" i="40"/>
  <c r="G2016" i="40"/>
  <c r="G2043" i="40"/>
  <c r="G2069" i="40"/>
  <c r="G2064" i="40"/>
  <c r="G1976" i="40"/>
  <c r="G1928" i="40"/>
  <c r="G2010" i="40"/>
  <c r="G1881" i="40"/>
  <c r="G1855" i="40"/>
  <c r="G1966" i="40"/>
  <c r="G1848" i="40"/>
  <c r="G2014" i="40"/>
  <c r="G1972" i="40"/>
  <c r="G2076" i="40"/>
  <c r="G2112" i="40"/>
  <c r="G1817" i="40"/>
  <c r="G2096" i="40"/>
  <c r="G2072" i="40"/>
  <c r="G2031" i="40"/>
  <c r="G2094" i="40"/>
  <c r="G2022" i="40"/>
  <c r="G2037" i="40"/>
  <c r="G1971" i="40"/>
  <c r="G1983" i="40"/>
  <c r="G2103" i="40"/>
  <c r="L714" i="40"/>
  <c r="L713" i="40"/>
  <c r="I1418" i="40"/>
  <c r="I1703" i="40" s="1"/>
  <c r="J265" i="16"/>
  <c r="T37" i="23"/>
  <c r="T29" i="23"/>
  <c r="S18" i="10"/>
  <c r="Q18" i="10"/>
  <c r="N18" i="10"/>
  <c r="M18" i="10"/>
  <c r="L18" i="10"/>
  <c r="R18" i="10"/>
  <c r="T18" i="10"/>
  <c r="J32" i="10"/>
  <c r="K32" i="10"/>
  <c r="I32" i="10"/>
  <c r="U321" i="37"/>
  <c r="R313" i="37"/>
  <c r="R321" i="37" s="1"/>
  <c r="R323" i="37" s="1"/>
  <c r="O27" i="10"/>
  <c r="N28" i="10"/>
  <c r="S321" i="37"/>
  <c r="I11" i="30"/>
  <c r="I29" i="30" s="1"/>
  <c r="K362" i="41" s="1"/>
  <c r="H11" i="30"/>
  <c r="H29" i="30" s="1"/>
  <c r="K365" i="41" s="1"/>
  <c r="I1417" i="40"/>
  <c r="G1774" i="40"/>
  <c r="K11" i="30"/>
  <c r="L11" i="30"/>
  <c r="D29" i="30"/>
  <c r="G11" i="30"/>
  <c r="G29" i="30" s="1"/>
  <c r="B13" i="30"/>
  <c r="C13" i="30" s="1"/>
  <c r="D12" i="30"/>
  <c r="J12" i="30"/>
  <c r="C30" i="30"/>
  <c r="E12" i="30"/>
  <c r="F12" i="30"/>
  <c r="N12" i="30"/>
  <c r="I313" i="37"/>
  <c r="I321" i="37" s="1"/>
  <c r="I323" i="37" s="1"/>
  <c r="Y189" i="37"/>
  <c r="X189" i="37"/>
  <c r="Z189" i="37"/>
  <c r="K1063" i="40"/>
  <c r="K1064" i="40"/>
  <c r="Z248" i="37"/>
  <c r="X248" i="37"/>
  <c r="Y248" i="37"/>
  <c r="I717" i="16" l="1"/>
  <c r="I783" i="16" s="1"/>
  <c r="I714" i="16"/>
  <c r="I724" i="16"/>
  <c r="I807" i="16" s="1"/>
  <c r="H714" i="16"/>
  <c r="O35" i="10"/>
  <c r="I1607" i="40"/>
  <c r="I1608" i="40"/>
  <c r="I1958" i="40" s="1"/>
  <c r="I2053" i="40"/>
  <c r="H1890" i="40"/>
  <c r="H1898" i="40"/>
  <c r="H1922" i="40"/>
  <c r="H1888" i="40"/>
  <c r="H1892" i="40"/>
  <c r="H1913" i="40"/>
  <c r="H1910" i="40"/>
  <c r="H1900" i="40"/>
  <c r="H1907" i="40"/>
  <c r="H1887" i="40"/>
  <c r="H1911" i="40"/>
  <c r="H1891" i="40"/>
  <c r="H1886" i="40"/>
  <c r="H1889" i="40"/>
  <c r="H1916" i="40"/>
  <c r="H1884" i="40"/>
  <c r="H1899" i="40"/>
  <c r="H1919" i="40"/>
  <c r="H1894" i="40"/>
  <c r="H1902" i="40"/>
  <c r="H1905" i="40"/>
  <c r="I1550" i="40"/>
  <c r="I1900" i="40" s="1"/>
  <c r="I1544" i="40"/>
  <c r="I1557" i="40"/>
  <c r="I1907" i="40" s="1"/>
  <c r="I1534" i="40"/>
  <c r="I1884" i="40" s="1"/>
  <c r="I1563" i="40"/>
  <c r="I1558" i="40"/>
  <c r="I1536" i="40"/>
  <c r="I1886" i="40" s="1"/>
  <c r="I1545" i="40"/>
  <c r="I1555" i="40"/>
  <c r="I1562" i="40"/>
  <c r="I1912" i="40" s="1"/>
  <c r="I1570" i="40"/>
  <c r="I1920" i="40" s="1"/>
  <c r="I1538" i="40"/>
  <c r="I1888" i="40" s="1"/>
  <c r="I1549" i="40"/>
  <c r="I1540" i="40"/>
  <c r="I1556" i="40"/>
  <c r="I1906" i="40" s="1"/>
  <c r="I1564" i="40"/>
  <c r="I1914" i="40" s="1"/>
  <c r="I1547" i="40"/>
  <c r="I1554" i="40"/>
  <c r="I1904" i="40" s="1"/>
  <c r="I1541" i="40"/>
  <c r="I1891" i="40" s="1"/>
  <c r="I1539" i="40"/>
  <c r="I1889" i="40" s="1"/>
  <c r="I1535" i="40"/>
  <c r="I1572" i="40"/>
  <c r="I1922" i="40" s="1"/>
  <c r="I1560" i="40"/>
  <c r="I1910" i="40" s="1"/>
  <c r="I1552" i="40"/>
  <c r="I1902" i="40" s="1"/>
  <c r="I1546" i="40"/>
  <c r="I1896" i="40" s="1"/>
  <c r="I1548" i="40"/>
  <c r="I1898" i="40" s="1"/>
  <c r="I1571" i="40"/>
  <c r="I1921" i="40" s="1"/>
  <c r="I1537" i="40"/>
  <c r="I1559" i="40"/>
  <c r="I1909" i="40" s="1"/>
  <c r="I1551" i="40"/>
  <c r="I1901" i="40" s="1"/>
  <c r="I1553" i="40"/>
  <c r="I1561" i="40"/>
  <c r="I1543" i="40"/>
  <c r="I1893" i="40" s="1"/>
  <c r="I1542" i="40"/>
  <c r="I1567" i="40"/>
  <c r="I1565" i="40"/>
  <c r="I1915" i="40" s="1"/>
  <c r="I1569" i="40"/>
  <c r="I1919" i="40" s="1"/>
  <c r="I1566" i="40"/>
  <c r="I1916" i="40" s="1"/>
  <c r="I1573" i="40"/>
  <c r="I1923" i="40" s="1"/>
  <c r="I1568" i="40"/>
  <c r="I1918" i="40" s="1"/>
  <c r="H1994" i="40"/>
  <c r="I1642" i="40"/>
  <c r="I1641" i="40"/>
  <c r="I1643" i="40"/>
  <c r="I1993" i="40" s="1"/>
  <c r="I1644" i="40"/>
  <c r="H1982" i="40"/>
  <c r="H1980" i="40"/>
  <c r="I1629" i="40"/>
  <c r="I1979" i="40" s="1"/>
  <c r="I1632" i="40"/>
  <c r="I1631" i="40"/>
  <c r="I1630" i="40"/>
  <c r="H1978" i="40"/>
  <c r="F32" i="22"/>
  <c r="I726" i="16"/>
  <c r="I817" i="16" s="1"/>
  <c r="J488" i="16"/>
  <c r="J491" i="16"/>
  <c r="J714" i="16" s="1"/>
  <c r="I723" i="16"/>
  <c r="J724" i="16"/>
  <c r="J807" i="16" s="1"/>
  <c r="J718" i="16"/>
  <c r="J787" i="16" s="1"/>
  <c r="I725" i="16"/>
  <c r="I813" i="16" s="1"/>
  <c r="J720" i="16"/>
  <c r="J797" i="16" s="1"/>
  <c r="J719" i="16"/>
  <c r="I1437" i="40"/>
  <c r="I1452" i="40"/>
  <c r="I1802" i="40" s="1"/>
  <c r="I1676" i="40"/>
  <c r="I1468" i="40"/>
  <c r="I1818" i="40" s="1"/>
  <c r="I1459" i="40"/>
  <c r="I1448" i="40"/>
  <c r="I1441" i="40"/>
  <c r="I1791" i="40" s="1"/>
  <c r="I1611" i="40"/>
  <c r="I1961" i="40" s="1"/>
  <c r="I1481" i="40"/>
  <c r="I1831" i="40" s="1"/>
  <c r="I1728" i="40"/>
  <c r="I1434" i="40"/>
  <c r="I1784" i="40" s="1"/>
  <c r="I1475" i="40"/>
  <c r="I1825" i="40" s="1"/>
  <c r="I1623" i="40"/>
  <c r="I1973" i="40" s="1"/>
  <c r="I1458" i="40"/>
  <c r="I1808" i="40" s="1"/>
  <c r="I1460" i="40"/>
  <c r="I1430" i="40"/>
  <c r="I1780" i="40" s="1"/>
  <c r="I1603" i="40"/>
  <c r="I1606" i="40"/>
  <c r="I1956" i="40" s="1"/>
  <c r="I1677" i="40"/>
  <c r="I2027" i="40" s="1"/>
  <c r="I1466" i="40"/>
  <c r="I1450" i="40"/>
  <c r="I1800" i="40" s="1"/>
  <c r="I1681" i="40"/>
  <c r="I2031" i="40" s="1"/>
  <c r="I1471" i="40"/>
  <c r="I1439" i="40"/>
  <c r="I1457" i="40"/>
  <c r="I1807" i="40" s="1"/>
  <c r="I1442" i="40"/>
  <c r="I1461" i="40"/>
  <c r="I1811" i="40" s="1"/>
  <c r="I1446" i="40"/>
  <c r="I1796" i="40" s="1"/>
  <c r="I1429" i="40"/>
  <c r="I1779" i="40" s="1"/>
  <c r="I1678" i="40"/>
  <c r="I1612" i="40"/>
  <c r="I1709" i="40"/>
  <c r="I2059" i="40" s="1"/>
  <c r="I1620" i="40"/>
  <c r="I1970" i="40" s="1"/>
  <c r="I1431" i="40"/>
  <c r="I1781" i="40" s="1"/>
  <c r="I1722" i="40"/>
  <c r="I1443" i="40"/>
  <c r="I1793" i="40" s="1"/>
  <c r="I1470" i="40"/>
  <c r="I1820" i="40" s="1"/>
  <c r="I1476" i="40"/>
  <c r="I1826" i="40" s="1"/>
  <c r="I1738" i="40"/>
  <c r="I2088" i="40" s="1"/>
  <c r="I1456" i="40"/>
  <c r="I1447" i="40"/>
  <c r="I1797" i="40" s="1"/>
  <c r="I1433" i="40"/>
  <c r="I1469" i="40"/>
  <c r="I1819" i="40" s="1"/>
  <c r="I1605" i="40"/>
  <c r="I1955" i="40" s="1"/>
  <c r="I1729" i="40"/>
  <c r="I2079" i="40" s="1"/>
  <c r="I1717" i="40"/>
  <c r="I2067" i="40" s="1"/>
  <c r="I1711" i="40"/>
  <c r="I1718" i="40"/>
  <c r="I2068" i="40" s="1"/>
  <c r="I1444" i="40"/>
  <c r="I1673" i="40"/>
  <c r="I2023" i="40" s="1"/>
  <c r="I1656" i="40"/>
  <c r="I2006" i="40" s="1"/>
  <c r="I1463" i="40"/>
  <c r="I1813" i="40" s="1"/>
  <c r="I1712" i="40"/>
  <c r="I1737" i="40"/>
  <c r="I2087" i="40" s="1"/>
  <c r="I1482" i="40"/>
  <c r="I1621" i="40"/>
  <c r="I1618" i="40"/>
  <c r="I1720" i="40"/>
  <c r="I1715" i="40"/>
  <c r="I2065" i="40" s="1"/>
  <c r="I1625" i="40"/>
  <c r="I1975" i="40" s="1"/>
  <c r="I1743" i="40"/>
  <c r="I2093" i="40" s="1"/>
  <c r="I1679" i="40"/>
  <c r="I1741" i="40"/>
  <c r="I2091" i="40" s="1"/>
  <c r="I1440" i="40"/>
  <c r="I1790" i="40" s="1"/>
  <c r="I1604" i="40"/>
  <c r="I1682" i="40"/>
  <c r="I2032" i="40" s="1"/>
  <c r="I1663" i="40"/>
  <c r="I1432" i="40"/>
  <c r="I1782" i="40" s="1"/>
  <c r="I1672" i="40"/>
  <c r="I2022" i="40" s="1"/>
  <c r="I1671" i="40"/>
  <c r="I1744" i="40"/>
  <c r="I2094" i="40" s="1"/>
  <c r="I1464" i="40"/>
  <c r="I1477" i="40"/>
  <c r="I1732" i="40"/>
  <c r="I1462" i="40"/>
  <c r="I1812" i="40" s="1"/>
  <c r="I1613" i="40"/>
  <c r="I1714" i="40"/>
  <c r="I2064" i="40" s="1"/>
  <c r="I1726" i="40"/>
  <c r="I1667" i="40"/>
  <c r="I2017" i="40" s="1"/>
  <c r="I1610" i="40"/>
  <c r="I1960" i="40" s="1"/>
  <c r="I1742" i="40"/>
  <c r="I2092" i="40" s="1"/>
  <c r="I1615" i="40"/>
  <c r="I1965" i="40" s="1"/>
  <c r="I1669" i="40"/>
  <c r="I2019" i="40" s="1"/>
  <c r="I1725" i="40"/>
  <c r="I1724" i="40"/>
  <c r="I1454" i="40"/>
  <c r="I1804" i="40" s="1"/>
  <c r="I1665" i="40"/>
  <c r="I2015" i="40" s="1"/>
  <c r="I1719" i="40"/>
  <c r="I2069" i="40" s="1"/>
  <c r="I1473" i="40"/>
  <c r="I1823" i="40" s="1"/>
  <c r="I1609" i="40"/>
  <c r="I1959" i="40" s="1"/>
  <c r="I1474" i="40"/>
  <c r="I1617" i="40"/>
  <c r="I1967" i="40" s="1"/>
  <c r="I1483" i="40"/>
  <c r="I1664" i="40"/>
  <c r="I2014" i="40" s="1"/>
  <c r="I1436" i="40"/>
  <c r="I1786" i="40" s="1"/>
  <c r="I1683" i="40"/>
  <c r="I1445" i="40"/>
  <c r="I1614" i="40"/>
  <c r="I1964" i="40" s="1"/>
  <c r="I1733" i="40"/>
  <c r="I1739" i="40"/>
  <c r="I1657" i="40"/>
  <c r="I2007" i="40" s="1"/>
  <c r="I1478" i="40"/>
  <c r="I1721" i="40"/>
  <c r="I2071" i="40" s="1"/>
  <c r="I1435" i="40"/>
  <c r="I1785" i="40" s="1"/>
  <c r="I1731" i="40"/>
  <c r="I2081" i="40" s="1"/>
  <c r="I1455" i="40"/>
  <c r="I1465" i="40"/>
  <c r="I1815" i="40" s="1"/>
  <c r="I1670" i="40"/>
  <c r="I2020" i="40" s="1"/>
  <c r="I1624" i="40"/>
  <c r="I1619" i="40"/>
  <c r="I1479" i="40"/>
  <c r="I1829" i="40" s="1"/>
  <c r="I1467" i="40"/>
  <c r="I1680" i="40"/>
  <c r="I2030" i="40" s="1"/>
  <c r="I1674" i="40"/>
  <c r="I1626" i="40"/>
  <c r="I1976" i="40" s="1"/>
  <c r="I1740" i="40"/>
  <c r="I2090" i="40" s="1"/>
  <c r="I1735" i="40"/>
  <c r="I2085" i="40" s="1"/>
  <c r="I1451" i="40"/>
  <c r="I1801" i="40" s="1"/>
  <c r="I1668" i="40"/>
  <c r="I1449" i="40"/>
  <c r="I1485" i="40"/>
  <c r="I1723" i="40"/>
  <c r="I2073" i="40" s="1"/>
  <c r="I1713" i="40"/>
  <c r="I1675" i="40"/>
  <c r="I1736" i="40"/>
  <c r="I1710" i="40"/>
  <c r="I1480" i="40"/>
  <c r="I1830" i="40" s="1"/>
  <c r="I1666" i="40"/>
  <c r="I1734" i="40"/>
  <c r="I2084" i="40" s="1"/>
  <c r="I1472" i="40"/>
  <c r="I1453" i="40"/>
  <c r="I1727" i="40"/>
  <c r="I2077" i="40" s="1"/>
  <c r="I1716" i="40"/>
  <c r="I2066" i="40" s="1"/>
  <c r="I1438" i="40"/>
  <c r="I1622" i="40"/>
  <c r="I1972" i="40" s="1"/>
  <c r="I1730" i="40"/>
  <c r="I1486" i="40"/>
  <c r="I1616" i="40"/>
  <c r="I1484" i="40"/>
  <c r="I1834" i="40" s="1"/>
  <c r="I1496" i="40"/>
  <c r="I1514" i="40"/>
  <c r="I1489" i="40"/>
  <c r="I1839" i="40" s="1"/>
  <c r="I1497" i="40"/>
  <c r="I1847" i="40" s="1"/>
  <c r="I1574" i="40"/>
  <c r="I1924" i="40" s="1"/>
  <c r="I1755" i="40"/>
  <c r="I1756" i="40"/>
  <c r="I1628" i="40"/>
  <c r="I1591" i="40"/>
  <c r="I1589" i="40"/>
  <c r="I1939" i="40" s="1"/>
  <c r="I1507" i="40"/>
  <c r="I1857" i="40" s="1"/>
  <c r="I1587" i="40"/>
  <c r="I1937" i="40" s="1"/>
  <c r="I1691" i="40"/>
  <c r="I1751" i="40"/>
  <c r="I2101" i="40" s="1"/>
  <c r="I1598" i="40"/>
  <c r="I1948" i="40" s="1"/>
  <c r="I1588" i="40"/>
  <c r="I1648" i="40"/>
  <c r="I1596" i="40"/>
  <c r="I1766" i="40"/>
  <c r="I1582" i="40"/>
  <c r="I1575" i="40"/>
  <c r="I1760" i="40"/>
  <c r="I2110" i="40" s="1"/>
  <c r="I1768" i="40"/>
  <c r="I2118" i="40" s="1"/>
  <c r="I1708" i="40"/>
  <c r="I2058" i="40" s="1"/>
  <c r="I1702" i="40"/>
  <c r="I2052" i="40" s="1"/>
  <c r="I1529" i="40"/>
  <c r="I1634" i="40"/>
  <c r="I1984" i="40" s="1"/>
  <c r="I1578" i="40"/>
  <c r="I1928" i="40" s="1"/>
  <c r="I1649" i="40"/>
  <c r="I1999" i="40" s="1"/>
  <c r="I1753" i="40"/>
  <c r="I1517" i="40"/>
  <c r="I1645" i="40"/>
  <c r="I1995" i="40" s="1"/>
  <c r="I1640" i="40"/>
  <c r="I1990" i="40" s="1"/>
  <c r="I1639" i="40"/>
  <c r="I1759" i="40"/>
  <c r="I1747" i="40"/>
  <c r="I1594" i="40"/>
  <c r="I1944" i="40" s="1"/>
  <c r="I1585" i="40"/>
  <c r="I1935" i="40" s="1"/>
  <c r="I1754" i="40"/>
  <c r="I1531" i="40"/>
  <c r="I1881" i="40" s="1"/>
  <c r="I1761" i="40"/>
  <c r="I2111" i="40" s="1"/>
  <c r="I1595" i="40"/>
  <c r="I1530" i="40"/>
  <c r="I1880" i="40" s="1"/>
  <c r="I1508" i="40"/>
  <c r="I1694" i="40"/>
  <c r="I2044" i="40" s="1"/>
  <c r="I1509" i="40"/>
  <c r="I1859" i="40" s="1"/>
  <c r="I1516" i="40"/>
  <c r="I1866" i="40" s="1"/>
  <c r="I1699" i="40"/>
  <c r="I2049" i="40" s="1"/>
  <c r="I1522" i="40"/>
  <c r="I1872" i="40" s="1"/>
  <c r="I1652" i="40"/>
  <c r="I2002" i="40" s="1"/>
  <c r="I1689" i="40"/>
  <c r="I1593" i="40"/>
  <c r="I1943" i="40" s="1"/>
  <c r="I1697" i="40"/>
  <c r="I2047" i="40" s="1"/>
  <c r="I1533" i="40"/>
  <c r="I1505" i="40"/>
  <c r="I1855" i="40" s="1"/>
  <c r="I1685" i="40"/>
  <c r="I2035" i="40" s="1"/>
  <c r="I1688" i="40"/>
  <c r="I2038" i="40" s="1"/>
  <c r="I1592" i="40"/>
  <c r="I1510" i="40"/>
  <c r="I1763" i="40"/>
  <c r="I2113" i="40" s="1"/>
  <c r="I1638" i="40"/>
  <c r="I1988" i="40" s="1"/>
  <c r="I1499" i="40"/>
  <c r="I1650" i="40"/>
  <c r="I2000" i="40" s="1"/>
  <c r="I1687" i="40"/>
  <c r="I2037" i="40" s="1"/>
  <c r="I1520" i="40"/>
  <c r="I1762" i="40"/>
  <c r="I2112" i="40" s="1"/>
  <c r="I1518" i="40"/>
  <c r="I1748" i="40"/>
  <c r="I1494" i="40"/>
  <c r="I1844" i="40" s="1"/>
  <c r="I1506" i="40"/>
  <c r="I1767" i="40"/>
  <c r="I1693" i="40"/>
  <c r="I1750" i="40"/>
  <c r="I1707" i="40"/>
  <c r="I1524" i="40"/>
  <c r="I1695" i="40"/>
  <c r="I1590" i="40"/>
  <c r="I1940" i="40" s="1"/>
  <c r="I1752" i="40"/>
  <c r="I1749" i="40"/>
  <c r="I2099" i="40" s="1"/>
  <c r="I1696" i="40"/>
  <c r="I1525" i="40"/>
  <c r="I1686" i="40"/>
  <c r="I2036" i="40" s="1"/>
  <c r="I1692" i="40"/>
  <c r="I2042" i="40" s="1"/>
  <c r="I1764" i="40"/>
  <c r="I1580" i="40"/>
  <c r="I1930" i="40" s="1"/>
  <c r="I1758" i="40"/>
  <c r="I2108" i="40" s="1"/>
  <c r="I1488" i="40"/>
  <c r="I1706" i="40"/>
  <c r="I2056" i="40" s="1"/>
  <c r="I1513" i="40"/>
  <c r="I1863" i="40" s="1"/>
  <c r="I1659" i="40"/>
  <c r="I1492" i="40"/>
  <c r="I1501" i="40"/>
  <c r="I1519" i="40"/>
  <c r="I1490" i="40"/>
  <c r="I1840" i="40" s="1"/>
  <c r="I1527" i="40"/>
  <c r="I1653" i="40"/>
  <c r="I2003" i="40" s="1"/>
  <c r="I1746" i="40"/>
  <c r="I1757" i="40"/>
  <c r="I2107" i="40" s="1"/>
  <c r="I1647" i="40"/>
  <c r="I1997" i="40" s="1"/>
  <c r="I1576" i="40"/>
  <c r="I1926" i="40" s="1"/>
  <c r="I1635" i="40"/>
  <c r="I1515" i="40"/>
  <c r="I1865" i="40" s="1"/>
  <c r="I1583" i="40"/>
  <c r="I1933" i="40" s="1"/>
  <c r="I1577" i="40"/>
  <c r="I1927" i="40" s="1"/>
  <c r="I1491" i="40"/>
  <c r="I1512" i="40"/>
  <c r="I1862" i="40" s="1"/>
  <c r="I1584" i="40"/>
  <c r="I1934" i="40" s="1"/>
  <c r="I1528" i="40"/>
  <c r="I1581" i="40"/>
  <c r="I1579" i="40"/>
  <c r="I1929" i="40" s="1"/>
  <c r="I1498" i="40"/>
  <c r="I1511" i="40"/>
  <c r="I1861" i="40" s="1"/>
  <c r="I1698" i="40"/>
  <c r="I1646" i="40"/>
  <c r="I1637" i="40"/>
  <c r="I1597" i="40"/>
  <c r="I1947" i="40" s="1"/>
  <c r="I1495" i="40"/>
  <c r="I1633" i="40"/>
  <c r="I1500" i="40"/>
  <c r="I1850" i="40" s="1"/>
  <c r="I1504" i="40"/>
  <c r="I1854" i="40" s="1"/>
  <c r="I1690" i="40"/>
  <c r="I2040" i="40" s="1"/>
  <c r="I1660" i="40"/>
  <c r="I2010" i="40" s="1"/>
  <c r="I1502" i="40"/>
  <c r="I1700" i="40"/>
  <c r="I2050" i="40" s="1"/>
  <c r="I1521" i="40"/>
  <c r="I1636" i="40"/>
  <c r="I1986" i="40" s="1"/>
  <c r="I1586" i="40"/>
  <c r="I1523" i="40"/>
  <c r="I1873" i="40" s="1"/>
  <c r="I718" i="16"/>
  <c r="I787" i="16" s="1"/>
  <c r="I719" i="16"/>
  <c r="I793" i="16" s="1"/>
  <c r="I720" i="16"/>
  <c r="I797" i="16" s="1"/>
  <c r="F8" i="22"/>
  <c r="L8" i="22"/>
  <c r="H2015" i="40"/>
  <c r="H1818" i="40"/>
  <c r="H1983" i="40"/>
  <c r="H1824" i="40"/>
  <c r="H1779" i="40"/>
  <c r="H2107" i="40"/>
  <c r="H1785" i="40"/>
  <c r="H1808" i="40"/>
  <c r="H1834" i="40"/>
  <c r="H1964" i="40"/>
  <c r="H1944" i="40"/>
  <c r="H1943" i="40"/>
  <c r="H1985" i="40"/>
  <c r="H2045" i="40"/>
  <c r="H1807" i="40"/>
  <c r="H2097" i="40"/>
  <c r="H2067" i="40"/>
  <c r="H1962" i="40"/>
  <c r="H1812" i="40"/>
  <c r="H1852" i="40"/>
  <c r="I1424" i="40"/>
  <c r="I1774" i="40" s="1"/>
  <c r="H1995" i="40"/>
  <c r="H1869" i="40"/>
  <c r="I1423" i="40"/>
  <c r="I1773" i="40" s="1"/>
  <c r="H1939" i="40"/>
  <c r="H1862" i="40"/>
  <c r="H1803" i="40"/>
  <c r="H2058" i="40"/>
  <c r="H1786" i="40"/>
  <c r="H1826" i="40"/>
  <c r="H1930" i="40"/>
  <c r="H1880" i="40"/>
  <c r="H1849" i="40"/>
  <c r="H2040" i="40"/>
  <c r="H2078" i="40"/>
  <c r="H2019" i="40"/>
  <c r="H1850" i="40"/>
  <c r="H2047" i="40"/>
  <c r="H2093" i="40"/>
  <c r="H1855" i="40"/>
  <c r="H1933" i="40"/>
  <c r="H1857" i="40"/>
  <c r="H1847" i="40"/>
  <c r="H1935" i="40"/>
  <c r="H1937" i="40"/>
  <c r="H1870" i="40"/>
  <c r="H2070" i="40"/>
  <c r="H1929" i="40"/>
  <c r="H2090" i="40"/>
  <c r="H1801" i="40"/>
  <c r="H2092" i="40"/>
  <c r="H2071" i="40"/>
  <c r="H2035" i="40"/>
  <c r="H2006" i="40"/>
  <c r="H2079" i="40"/>
  <c r="H1959" i="40"/>
  <c r="H2021" i="40"/>
  <c r="H2010" i="40"/>
  <c r="H2049" i="40"/>
  <c r="H1873" i="40"/>
  <c r="H2039" i="40"/>
  <c r="H1804" i="40"/>
  <c r="H2089" i="40"/>
  <c r="H1820" i="40"/>
  <c r="H2050" i="40"/>
  <c r="H2000" i="40"/>
  <c r="H1965" i="40"/>
  <c r="H1932" i="40"/>
  <c r="H1877" i="40"/>
  <c r="H1879" i="40"/>
  <c r="H1851" i="40"/>
  <c r="H2002" i="40"/>
  <c r="H1925" i="40"/>
  <c r="H2020" i="40"/>
  <c r="M714" i="40"/>
  <c r="M713" i="40"/>
  <c r="N32" i="10"/>
  <c r="N37" i="10" s="1"/>
  <c r="M32" i="10"/>
  <c r="M37" i="10" s="1"/>
  <c r="O18" i="10"/>
  <c r="L32" i="10"/>
  <c r="L37" i="10" s="1"/>
  <c r="J18" i="10"/>
  <c r="J37" i="10" s="1"/>
  <c r="K18" i="10"/>
  <c r="K37" i="10" s="1"/>
  <c r="I18" i="10"/>
  <c r="I37" i="10" s="1"/>
  <c r="S322" i="37"/>
  <c r="S323" i="37" s="1"/>
  <c r="W321" i="37"/>
  <c r="U322" i="37"/>
  <c r="O28" i="10"/>
  <c r="O32" i="10" s="1"/>
  <c r="P27" i="10"/>
  <c r="M11" i="30"/>
  <c r="M29" i="30" s="1"/>
  <c r="K379" i="16" s="1"/>
  <c r="K605" i="16" s="1"/>
  <c r="J1417" i="40"/>
  <c r="J1418" i="40"/>
  <c r="J1703" i="40" s="1"/>
  <c r="I12" i="30"/>
  <c r="I30" i="30" s="1"/>
  <c r="L362" i="41" s="1"/>
  <c r="H12" i="30"/>
  <c r="H30" i="30" s="1"/>
  <c r="L365" i="41" s="1"/>
  <c r="G12" i="30"/>
  <c r="G30" i="30" s="1"/>
  <c r="D30" i="30"/>
  <c r="F13" i="30"/>
  <c r="N13" i="30"/>
  <c r="B14" i="30"/>
  <c r="C14" i="30" s="1"/>
  <c r="D13" i="30"/>
  <c r="C31" i="30"/>
  <c r="J13" i="30"/>
  <c r="E13" i="30"/>
  <c r="K12" i="30"/>
  <c r="M12" i="30" s="1"/>
  <c r="M30" i="30" s="1"/>
  <c r="L379" i="16" s="1"/>
  <c r="L605" i="16" s="1"/>
  <c r="L12" i="30"/>
  <c r="R324" i="37"/>
  <c r="I324" i="37"/>
  <c r="L1063" i="40"/>
  <c r="L1064" i="40"/>
  <c r="Q323" i="37"/>
  <c r="P35" i="10" l="1"/>
  <c r="O37" i="10"/>
  <c r="O6" i="41"/>
  <c r="L6" i="41"/>
  <c r="K6" i="41"/>
  <c r="M6" i="41"/>
  <c r="J6" i="41"/>
  <c r="N6" i="41"/>
  <c r="I1957" i="40"/>
  <c r="J1607" i="40"/>
  <c r="J1957" i="40" s="1"/>
  <c r="J1608" i="40"/>
  <c r="J1958" i="40" s="1"/>
  <c r="J2053" i="40"/>
  <c r="I1908" i="40"/>
  <c r="I1905" i="40"/>
  <c r="I1895" i="40"/>
  <c r="I1903" i="40"/>
  <c r="I1913" i="40"/>
  <c r="I1917" i="40"/>
  <c r="I1897" i="40"/>
  <c r="I1885" i="40"/>
  <c r="I1911" i="40"/>
  <c r="I1894" i="40"/>
  <c r="I1887" i="40"/>
  <c r="I1899" i="40"/>
  <c r="I1892" i="40"/>
  <c r="I1890" i="40"/>
  <c r="J1536" i="40"/>
  <c r="J1886" i="40" s="1"/>
  <c r="J1554" i="40"/>
  <c r="J1560" i="40"/>
  <c r="J1910" i="40" s="1"/>
  <c r="J1541" i="40"/>
  <c r="J1891" i="40" s="1"/>
  <c r="J1542" i="40"/>
  <c r="J1550" i="40"/>
  <c r="J1900" i="40" s="1"/>
  <c r="J1558" i="40"/>
  <c r="J1534" i="40"/>
  <c r="J1884" i="40" s="1"/>
  <c r="J1555" i="40"/>
  <c r="J1546" i="40"/>
  <c r="J1896" i="40" s="1"/>
  <c r="J1561" i="40"/>
  <c r="J1911" i="40" s="1"/>
  <c r="J1544" i="40"/>
  <c r="J1547" i="40"/>
  <c r="J1538" i="40"/>
  <c r="J1540" i="40"/>
  <c r="J1890" i="40" s="1"/>
  <c r="J1537" i="40"/>
  <c r="J1556" i="40"/>
  <c r="J1906" i="40" s="1"/>
  <c r="J1548" i="40"/>
  <c r="J1898" i="40" s="1"/>
  <c r="J1562" i="40"/>
  <c r="J1912" i="40" s="1"/>
  <c r="J1557" i="40"/>
  <c r="J1545" i="40"/>
  <c r="J1895" i="40" s="1"/>
  <c r="J1571" i="40"/>
  <c r="J1572" i="40"/>
  <c r="J1922" i="40" s="1"/>
  <c r="J1549" i="40"/>
  <c r="J1570" i="40"/>
  <c r="J1920" i="40" s="1"/>
  <c r="J1564" i="40"/>
  <c r="J1563" i="40"/>
  <c r="J1535" i="40"/>
  <c r="J1543" i="40"/>
  <c r="J1893" i="40" s="1"/>
  <c r="J1559" i="40"/>
  <c r="J1909" i="40" s="1"/>
  <c r="J1553" i="40"/>
  <c r="J1903" i="40" s="1"/>
  <c r="J1551" i="40"/>
  <c r="J1539" i="40"/>
  <c r="J1889" i="40" s="1"/>
  <c r="J1552" i="40"/>
  <c r="J1902" i="40" s="1"/>
  <c r="J1565" i="40"/>
  <c r="J1915" i="40" s="1"/>
  <c r="J1567" i="40"/>
  <c r="J1569" i="40"/>
  <c r="J1919" i="40" s="1"/>
  <c r="J1573" i="40"/>
  <c r="J1923" i="40" s="1"/>
  <c r="J1566" i="40"/>
  <c r="J1916" i="40" s="1"/>
  <c r="J1568" i="40"/>
  <c r="I1991" i="40"/>
  <c r="I1992" i="40"/>
  <c r="I1994" i="40"/>
  <c r="J1642" i="40"/>
  <c r="J1992" i="40" s="1"/>
  <c r="J1644" i="40"/>
  <c r="J1994" i="40" s="1"/>
  <c r="J1643" i="40"/>
  <c r="J1993" i="40" s="1"/>
  <c r="J1641" i="40"/>
  <c r="I1981" i="40"/>
  <c r="I1982" i="40"/>
  <c r="I1980" i="40"/>
  <c r="J1629" i="40"/>
  <c r="J1979" i="40" s="1"/>
  <c r="J1631" i="40"/>
  <c r="J1632" i="40"/>
  <c r="J1630" i="40"/>
  <c r="I1978" i="40"/>
  <c r="L479" i="16"/>
  <c r="L705" i="16" s="1"/>
  <c r="L465" i="16"/>
  <c r="L691" i="16" s="1"/>
  <c r="L451" i="16"/>
  <c r="L677" i="16" s="1"/>
  <c r="L437" i="16"/>
  <c r="L663" i="16" s="1"/>
  <c r="L423" i="16"/>
  <c r="L649" i="16" s="1"/>
  <c r="L482" i="16"/>
  <c r="L708" i="16" s="1"/>
  <c r="L477" i="16"/>
  <c r="L703" i="16" s="1"/>
  <c r="L472" i="16"/>
  <c r="L698" i="16" s="1"/>
  <c r="L467" i="16"/>
  <c r="L693" i="16" s="1"/>
  <c r="L462" i="16"/>
  <c r="L688" i="16" s="1"/>
  <c r="L487" i="16"/>
  <c r="L713" i="16" s="1"/>
  <c r="L466" i="16"/>
  <c r="L692" i="16" s="1"/>
  <c r="L460" i="16"/>
  <c r="L686" i="16" s="1"/>
  <c r="L443" i="16"/>
  <c r="L669" i="16" s="1"/>
  <c r="L438" i="16"/>
  <c r="L664" i="16" s="1"/>
  <c r="L433" i="16"/>
  <c r="L659" i="16" s="1"/>
  <c r="L428" i="16"/>
  <c r="L654" i="16" s="1"/>
  <c r="L401" i="16"/>
  <c r="L627" i="16" s="1"/>
  <c r="L464" i="16"/>
  <c r="L690" i="16" s="1"/>
  <c r="L458" i="16"/>
  <c r="L684" i="16" s="1"/>
  <c r="L486" i="16"/>
  <c r="L712" i="16" s="1"/>
  <c r="L470" i="16"/>
  <c r="L696" i="16" s="1"/>
  <c r="L463" i="16"/>
  <c r="L689" i="16" s="1"/>
  <c r="L441" i="16"/>
  <c r="L667" i="16" s="1"/>
  <c r="L402" i="16"/>
  <c r="L628" i="16" s="1"/>
  <c r="L397" i="16"/>
  <c r="L623" i="16" s="1"/>
  <c r="L386" i="16"/>
  <c r="L612" i="16" s="1"/>
  <c r="L372" i="16"/>
  <c r="L598" i="16" s="1"/>
  <c r="L358" i="16"/>
  <c r="L584" i="16" s="1"/>
  <c r="L344" i="16"/>
  <c r="L570" i="16" s="1"/>
  <c r="L456" i="16"/>
  <c r="L682" i="16" s="1"/>
  <c r="L445" i="16"/>
  <c r="L671" i="16" s="1"/>
  <c r="L439" i="16"/>
  <c r="L665" i="16" s="1"/>
  <c r="L410" i="16"/>
  <c r="L636" i="16" s="1"/>
  <c r="L408" i="16"/>
  <c r="L634" i="16" s="1"/>
  <c r="L389" i="16"/>
  <c r="L615" i="16" s="1"/>
  <c r="L375" i="16"/>
  <c r="L601" i="16" s="1"/>
  <c r="L361" i="16"/>
  <c r="L587" i="16" s="1"/>
  <c r="L347" i="16"/>
  <c r="L573" i="16" s="1"/>
  <c r="L481" i="16"/>
  <c r="L707" i="16" s="1"/>
  <c r="L447" i="16"/>
  <c r="L673" i="16" s="1"/>
  <c r="L435" i="16"/>
  <c r="L661" i="16" s="1"/>
  <c r="L431" i="16"/>
  <c r="L657" i="16" s="1"/>
  <c r="L429" i="16"/>
  <c r="L655" i="16" s="1"/>
  <c r="L392" i="16"/>
  <c r="L618" i="16" s="1"/>
  <c r="L378" i="16"/>
  <c r="L604" i="16" s="1"/>
  <c r="L474" i="16"/>
  <c r="L700" i="16" s="1"/>
  <c r="L471" i="16"/>
  <c r="L697" i="16" s="1"/>
  <c r="L418" i="16"/>
  <c r="L644" i="16" s="1"/>
  <c r="L468" i="16"/>
  <c r="L694" i="16" s="1"/>
  <c r="L430" i="16"/>
  <c r="L656" i="16" s="1"/>
  <c r="L475" i="16"/>
  <c r="L701" i="16" s="1"/>
  <c r="L461" i="16"/>
  <c r="L687" i="16" s="1"/>
  <c r="L444" i="16"/>
  <c r="L670" i="16" s="1"/>
  <c r="L415" i="16"/>
  <c r="L641" i="16" s="1"/>
  <c r="L407" i="16"/>
  <c r="L633" i="16" s="1"/>
  <c r="L395" i="16"/>
  <c r="L621" i="16" s="1"/>
  <c r="L357" i="16"/>
  <c r="L583" i="16" s="1"/>
  <c r="L337" i="16"/>
  <c r="L563" i="16" s="1"/>
  <c r="L321" i="16"/>
  <c r="L547" i="16" s="1"/>
  <c r="L307" i="16"/>
  <c r="L533" i="16" s="1"/>
  <c r="L293" i="16"/>
  <c r="L519" i="16" s="1"/>
  <c r="L454" i="16"/>
  <c r="L680" i="16" s="1"/>
  <c r="L450" i="16"/>
  <c r="L676" i="16" s="1"/>
  <c r="L434" i="16"/>
  <c r="L660" i="16" s="1"/>
  <c r="L356" i="16"/>
  <c r="L582" i="16" s="1"/>
  <c r="L338" i="16"/>
  <c r="L564" i="16" s="1"/>
  <c r="L336" i="16"/>
  <c r="L562" i="16" s="1"/>
  <c r="L328" i="16"/>
  <c r="L554" i="16" s="1"/>
  <c r="L314" i="16"/>
  <c r="L540" i="16" s="1"/>
  <c r="L300" i="16"/>
  <c r="L526" i="16" s="1"/>
  <c r="L473" i="16"/>
  <c r="L699" i="16" s="1"/>
  <c r="L459" i="16"/>
  <c r="L685" i="16" s="1"/>
  <c r="L425" i="16"/>
  <c r="L651" i="16" s="1"/>
  <c r="L419" i="16"/>
  <c r="L645" i="16" s="1"/>
  <c r="L476" i="16"/>
  <c r="L702" i="16" s="1"/>
  <c r="L376" i="16"/>
  <c r="L602" i="16" s="1"/>
  <c r="L319" i="16"/>
  <c r="L545" i="16" s="1"/>
  <c r="L299" i="16"/>
  <c r="L525" i="16" s="1"/>
  <c r="L276" i="16"/>
  <c r="L502" i="16" s="1"/>
  <c r="L426" i="16"/>
  <c r="L652" i="16" s="1"/>
  <c r="L383" i="16"/>
  <c r="L609" i="16" s="1"/>
  <c r="L365" i="16"/>
  <c r="L591" i="16" s="1"/>
  <c r="L363" i="16"/>
  <c r="L589" i="16" s="1"/>
  <c r="L346" i="16"/>
  <c r="L572" i="16" s="1"/>
  <c r="L317" i="16"/>
  <c r="L543" i="16" s="1"/>
  <c r="L308" i="16"/>
  <c r="L534" i="16" s="1"/>
  <c r="L279" i="16"/>
  <c r="L505" i="16" s="1"/>
  <c r="L453" i="16"/>
  <c r="L679" i="16" s="1"/>
  <c r="L469" i="16"/>
  <c r="L695" i="16" s="1"/>
  <c r="L448" i="16"/>
  <c r="L674" i="16" s="1"/>
  <c r="L422" i="16"/>
  <c r="L648" i="16" s="1"/>
  <c r="L385" i="16"/>
  <c r="L611" i="16" s="1"/>
  <c r="L367" i="16"/>
  <c r="L593" i="16" s="1"/>
  <c r="L350" i="16"/>
  <c r="L576" i="16" s="1"/>
  <c r="L348" i="16"/>
  <c r="L574" i="16" s="1"/>
  <c r="L326" i="16"/>
  <c r="L552" i="16" s="1"/>
  <c r="L306" i="16"/>
  <c r="L532" i="16" s="1"/>
  <c r="L297" i="16"/>
  <c r="L523" i="16" s="1"/>
  <c r="L290" i="16"/>
  <c r="L516" i="16" s="1"/>
  <c r="L282" i="16"/>
  <c r="L508" i="16" s="1"/>
  <c r="L268" i="16"/>
  <c r="L494" i="16" s="1"/>
  <c r="L480" i="16"/>
  <c r="L706" i="16" s="1"/>
  <c r="L411" i="16"/>
  <c r="L637" i="16" s="1"/>
  <c r="L404" i="16"/>
  <c r="L630" i="16" s="1"/>
  <c r="L399" i="16"/>
  <c r="L625" i="16" s="1"/>
  <c r="L387" i="16"/>
  <c r="L613" i="16" s="1"/>
  <c r="L324" i="16"/>
  <c r="L550" i="16" s="1"/>
  <c r="L315" i="16"/>
  <c r="L541" i="16" s="1"/>
  <c r="L295" i="16"/>
  <c r="L521" i="16" s="1"/>
  <c r="L285" i="16"/>
  <c r="L511" i="16" s="1"/>
  <c r="L271" i="16"/>
  <c r="L497" i="16" s="1"/>
  <c r="L485" i="16"/>
  <c r="L711" i="16" s="1"/>
  <c r="L478" i="16"/>
  <c r="L704" i="16" s="1"/>
  <c r="L432" i="16"/>
  <c r="L658" i="16" s="1"/>
  <c r="L403" i="16"/>
  <c r="L629" i="16" s="1"/>
  <c r="L398" i="16"/>
  <c r="L624" i="16" s="1"/>
  <c r="L391" i="16"/>
  <c r="L617" i="16" s="1"/>
  <c r="L327" i="16"/>
  <c r="L553" i="16" s="1"/>
  <c r="L318" i="16"/>
  <c r="L544" i="16" s="1"/>
  <c r="L298" i="16"/>
  <c r="L524" i="16" s="1"/>
  <c r="L286" i="16"/>
  <c r="L512" i="16" s="1"/>
  <c r="L272" i="16"/>
  <c r="L498" i="16" s="1"/>
  <c r="L484" i="16"/>
  <c r="L710" i="16" s="1"/>
  <c r="L427" i="16"/>
  <c r="L653" i="16" s="1"/>
  <c r="L414" i="16"/>
  <c r="L640" i="16" s="1"/>
  <c r="L369" i="16"/>
  <c r="L595" i="16" s="1"/>
  <c r="L316" i="16"/>
  <c r="L542" i="16" s="1"/>
  <c r="L313" i="16"/>
  <c r="L539" i="16" s="1"/>
  <c r="L288" i="16"/>
  <c r="L514" i="16" s="1"/>
  <c r="L281" i="16"/>
  <c r="L507" i="16" s="1"/>
  <c r="L296" i="16"/>
  <c r="L522" i="16" s="1"/>
  <c r="L339" i="16"/>
  <c r="L565" i="16" s="1"/>
  <c r="L420" i="16"/>
  <c r="L646" i="16" s="1"/>
  <c r="L413" i="16"/>
  <c r="L639" i="16" s="1"/>
  <c r="L390" i="16"/>
  <c r="L616" i="16" s="1"/>
  <c r="L362" i="16"/>
  <c r="L588" i="16" s="1"/>
  <c r="L359" i="16"/>
  <c r="L585" i="16" s="1"/>
  <c r="L352" i="16"/>
  <c r="L578" i="16" s="1"/>
  <c r="L349" i="16"/>
  <c r="L575" i="16" s="1"/>
  <c r="L330" i="16"/>
  <c r="L556" i="16" s="1"/>
  <c r="L283" i="16"/>
  <c r="L509" i="16" s="1"/>
  <c r="L266" i="16"/>
  <c r="L492" i="16" s="1"/>
  <c r="L310" i="16"/>
  <c r="L536" i="16" s="1"/>
  <c r="L304" i="16"/>
  <c r="L530" i="16" s="1"/>
  <c r="L278" i="16"/>
  <c r="L504" i="16" s="1"/>
  <c r="L440" i="16"/>
  <c r="L666" i="16" s="1"/>
  <c r="L405" i="16"/>
  <c r="L631" i="16" s="1"/>
  <c r="L396" i="16"/>
  <c r="L622" i="16" s="1"/>
  <c r="L371" i="16"/>
  <c r="L597" i="16" s="1"/>
  <c r="L273" i="16"/>
  <c r="L499" i="16" s="1"/>
  <c r="L393" i="16"/>
  <c r="L619" i="16" s="1"/>
  <c r="L368" i="16"/>
  <c r="L594" i="16" s="1"/>
  <c r="L280" i="16"/>
  <c r="L506" i="16" s="1"/>
  <c r="L457" i="16"/>
  <c r="L683" i="16" s="1"/>
  <c r="L449" i="16"/>
  <c r="L675" i="16" s="1"/>
  <c r="L382" i="16"/>
  <c r="L608" i="16" s="1"/>
  <c r="L345" i="16"/>
  <c r="L571" i="16" s="1"/>
  <c r="L342" i="16"/>
  <c r="L568" i="16" s="1"/>
  <c r="L335" i="16"/>
  <c r="L561" i="16" s="1"/>
  <c r="L355" i="16"/>
  <c r="L581" i="16" s="1"/>
  <c r="L412" i="16"/>
  <c r="L638" i="16" s="1"/>
  <c r="L370" i="16"/>
  <c r="L596" i="16" s="1"/>
  <c r="L353" i="16"/>
  <c r="L579" i="16" s="1"/>
  <c r="L341" i="16"/>
  <c r="L567" i="16" s="1"/>
  <c r="L320" i="16"/>
  <c r="L546" i="16" s="1"/>
  <c r="L436" i="16"/>
  <c r="L662" i="16" s="1"/>
  <c r="L291" i="16"/>
  <c r="L517" i="16" s="1"/>
  <c r="L381" i="16"/>
  <c r="L607" i="16" s="1"/>
  <c r="L329" i="16"/>
  <c r="L555" i="16" s="1"/>
  <c r="L277" i="16"/>
  <c r="L503" i="16" s="1"/>
  <c r="L269" i="16"/>
  <c r="L495" i="16" s="1"/>
  <c r="L374" i="16"/>
  <c r="L600" i="16" s="1"/>
  <c r="L340" i="16"/>
  <c r="L566" i="16" s="1"/>
  <c r="L409" i="16"/>
  <c r="L635" i="16" s="1"/>
  <c r="L380" i="16"/>
  <c r="L606" i="16" s="1"/>
  <c r="L373" i="16"/>
  <c r="L599" i="16" s="1"/>
  <c r="L294" i="16"/>
  <c r="L520" i="16" s="1"/>
  <c r="L289" i="16"/>
  <c r="L515" i="16" s="1"/>
  <c r="L417" i="16"/>
  <c r="L643" i="16" s="1"/>
  <c r="L333" i="16"/>
  <c r="L559" i="16" s="1"/>
  <c r="L303" i="16"/>
  <c r="L529" i="16" s="1"/>
  <c r="L332" i="16"/>
  <c r="L558" i="16" s="1"/>
  <c r="L275" i="16"/>
  <c r="L501" i="16" s="1"/>
  <c r="L455" i="16"/>
  <c r="L681" i="16" s="1"/>
  <c r="L442" i="16"/>
  <c r="L668" i="16" s="1"/>
  <c r="L354" i="16"/>
  <c r="L580" i="16" s="1"/>
  <c r="L312" i="16"/>
  <c r="L538" i="16" s="1"/>
  <c r="L267" i="16"/>
  <c r="L493" i="16" s="1"/>
  <c r="L416" i="16"/>
  <c r="L642" i="16" s="1"/>
  <c r="L384" i="16"/>
  <c r="L610" i="16" s="1"/>
  <c r="L322" i="16"/>
  <c r="L548" i="16" s="1"/>
  <c r="L483" i="16"/>
  <c r="L709" i="16" s="1"/>
  <c r="L446" i="16"/>
  <c r="L672" i="16" s="1"/>
  <c r="L388" i="16"/>
  <c r="L614" i="16" s="1"/>
  <c r="L325" i="16"/>
  <c r="L551" i="16" s="1"/>
  <c r="L323" i="16"/>
  <c r="L549" i="16" s="1"/>
  <c r="L284" i="16"/>
  <c r="L510" i="16" s="1"/>
  <c r="L421" i="16"/>
  <c r="L647" i="16" s="1"/>
  <c r="L400" i="16"/>
  <c r="L626" i="16" s="1"/>
  <c r="L394" i="16"/>
  <c r="L620" i="16" s="1"/>
  <c r="L351" i="16"/>
  <c r="L577" i="16" s="1"/>
  <c r="L334" i="16"/>
  <c r="L560" i="16" s="1"/>
  <c r="L309" i="16"/>
  <c r="L535" i="16" s="1"/>
  <c r="L305" i="16"/>
  <c r="L531" i="16" s="1"/>
  <c r="L452" i="16"/>
  <c r="L678" i="16" s="1"/>
  <c r="L366" i="16"/>
  <c r="L592" i="16" s="1"/>
  <c r="L292" i="16"/>
  <c r="L518" i="16" s="1"/>
  <c r="L274" i="16"/>
  <c r="L500" i="16" s="1"/>
  <c r="L311" i="16"/>
  <c r="L537" i="16" s="1"/>
  <c r="L364" i="16"/>
  <c r="L590" i="16" s="1"/>
  <c r="L270" i="16"/>
  <c r="L496" i="16" s="1"/>
  <c r="L377" i="16"/>
  <c r="L603" i="16" s="1"/>
  <c r="L360" i="16"/>
  <c r="L586" i="16" s="1"/>
  <c r="L331" i="16"/>
  <c r="L557" i="16" s="1"/>
  <c r="L287" i="16"/>
  <c r="L513" i="16" s="1"/>
  <c r="L424" i="16"/>
  <c r="L650" i="16" s="1"/>
  <c r="L302" i="16"/>
  <c r="L528" i="16" s="1"/>
  <c r="L301" i="16"/>
  <c r="L527" i="16" s="1"/>
  <c r="L343" i="16"/>
  <c r="L569" i="16" s="1"/>
  <c r="K476" i="16"/>
  <c r="K702" i="16" s="1"/>
  <c r="K462" i="16"/>
  <c r="K688" i="16" s="1"/>
  <c r="K448" i="16"/>
  <c r="K674" i="16" s="1"/>
  <c r="K434" i="16"/>
  <c r="K660" i="16" s="1"/>
  <c r="K420" i="16"/>
  <c r="K646" i="16" s="1"/>
  <c r="K457" i="16"/>
  <c r="K683" i="16" s="1"/>
  <c r="K452" i="16"/>
  <c r="K678" i="16" s="1"/>
  <c r="K447" i="16"/>
  <c r="K673" i="16" s="1"/>
  <c r="K482" i="16"/>
  <c r="K708" i="16" s="1"/>
  <c r="K477" i="16"/>
  <c r="K703" i="16" s="1"/>
  <c r="K472" i="16"/>
  <c r="K698" i="16" s="1"/>
  <c r="K467" i="16"/>
  <c r="K693" i="16" s="1"/>
  <c r="K474" i="16"/>
  <c r="K700" i="16" s="1"/>
  <c r="K470" i="16"/>
  <c r="K696" i="16" s="1"/>
  <c r="K468" i="16"/>
  <c r="K694" i="16" s="1"/>
  <c r="K423" i="16"/>
  <c r="K649" i="16" s="1"/>
  <c r="K418" i="16"/>
  <c r="K644" i="16" s="1"/>
  <c r="K413" i="16"/>
  <c r="K639" i="16" s="1"/>
  <c r="K398" i="16"/>
  <c r="K624" i="16" s="1"/>
  <c r="K466" i="16"/>
  <c r="K692" i="16" s="1"/>
  <c r="K460" i="16"/>
  <c r="K686" i="16" s="1"/>
  <c r="K443" i="16"/>
  <c r="K669" i="16" s="1"/>
  <c r="K438" i="16"/>
  <c r="K664" i="16" s="1"/>
  <c r="K433" i="16"/>
  <c r="K659" i="16" s="1"/>
  <c r="K428" i="16"/>
  <c r="K654" i="16" s="1"/>
  <c r="K484" i="16"/>
  <c r="K710" i="16" s="1"/>
  <c r="K461" i="16"/>
  <c r="K687" i="16" s="1"/>
  <c r="K454" i="16"/>
  <c r="K680" i="16" s="1"/>
  <c r="K412" i="16"/>
  <c r="K638" i="16" s="1"/>
  <c r="K383" i="16"/>
  <c r="K609" i="16" s="1"/>
  <c r="K369" i="16"/>
  <c r="K595" i="16" s="1"/>
  <c r="K355" i="16"/>
  <c r="K581" i="16" s="1"/>
  <c r="K341" i="16"/>
  <c r="K567" i="16" s="1"/>
  <c r="K486" i="16"/>
  <c r="K712" i="16" s="1"/>
  <c r="K479" i="16"/>
  <c r="K705" i="16" s="1"/>
  <c r="K463" i="16"/>
  <c r="K689" i="16" s="1"/>
  <c r="K441" i="16"/>
  <c r="K667" i="16" s="1"/>
  <c r="K402" i="16"/>
  <c r="K628" i="16" s="1"/>
  <c r="K397" i="16"/>
  <c r="K623" i="16" s="1"/>
  <c r="K386" i="16"/>
  <c r="K612" i="16" s="1"/>
  <c r="K372" i="16"/>
  <c r="K598" i="16" s="1"/>
  <c r="K358" i="16"/>
  <c r="K584" i="16" s="1"/>
  <c r="K344" i="16"/>
  <c r="K570" i="16" s="1"/>
  <c r="K465" i="16"/>
  <c r="K691" i="16" s="1"/>
  <c r="K456" i="16"/>
  <c r="K682" i="16" s="1"/>
  <c r="K445" i="16"/>
  <c r="K671" i="16" s="1"/>
  <c r="K439" i="16"/>
  <c r="K665" i="16" s="1"/>
  <c r="K437" i="16"/>
  <c r="K663" i="16" s="1"/>
  <c r="K410" i="16"/>
  <c r="K636" i="16" s="1"/>
  <c r="K408" i="16"/>
  <c r="K634" i="16" s="1"/>
  <c r="K389" i="16"/>
  <c r="K615" i="16" s="1"/>
  <c r="K375" i="16"/>
  <c r="K601" i="16" s="1"/>
  <c r="K480" i="16"/>
  <c r="K706" i="16" s="1"/>
  <c r="K485" i="16"/>
  <c r="K711" i="16" s="1"/>
  <c r="K440" i="16"/>
  <c r="K666" i="16" s="1"/>
  <c r="K425" i="16"/>
  <c r="K651" i="16" s="1"/>
  <c r="K415" i="16"/>
  <c r="K641" i="16" s="1"/>
  <c r="K481" i="16"/>
  <c r="K707" i="16" s="1"/>
  <c r="K451" i="16"/>
  <c r="K677" i="16" s="1"/>
  <c r="K424" i="16"/>
  <c r="K650" i="16" s="1"/>
  <c r="K368" i="16"/>
  <c r="K594" i="16" s="1"/>
  <c r="K348" i="16"/>
  <c r="K574" i="16" s="1"/>
  <c r="K332" i="16"/>
  <c r="K558" i="16" s="1"/>
  <c r="K318" i="16"/>
  <c r="K544" i="16" s="1"/>
  <c r="K304" i="16"/>
  <c r="K530" i="16" s="1"/>
  <c r="K290" i="16"/>
  <c r="K516" i="16" s="1"/>
  <c r="K475" i="16"/>
  <c r="K701" i="16" s="1"/>
  <c r="K464" i="16"/>
  <c r="K690" i="16" s="1"/>
  <c r="K444" i="16"/>
  <c r="K670" i="16" s="1"/>
  <c r="K449" i="16"/>
  <c r="K675" i="16" s="1"/>
  <c r="K431" i="16"/>
  <c r="K657" i="16" s="1"/>
  <c r="K414" i="16"/>
  <c r="K640" i="16" s="1"/>
  <c r="K411" i="16"/>
  <c r="K637" i="16" s="1"/>
  <c r="K367" i="16"/>
  <c r="K593" i="16" s="1"/>
  <c r="K349" i="16"/>
  <c r="K575" i="16" s="1"/>
  <c r="K347" i="16"/>
  <c r="K573" i="16" s="1"/>
  <c r="K325" i="16"/>
  <c r="K551" i="16" s="1"/>
  <c r="K311" i="16"/>
  <c r="K537" i="16" s="1"/>
  <c r="K297" i="16"/>
  <c r="K523" i="16" s="1"/>
  <c r="K390" i="16"/>
  <c r="K616" i="16" s="1"/>
  <c r="K374" i="16"/>
  <c r="K600" i="16" s="1"/>
  <c r="K361" i="16"/>
  <c r="K587" i="16" s="1"/>
  <c r="K359" i="16"/>
  <c r="K585" i="16" s="1"/>
  <c r="K342" i="16"/>
  <c r="K568" i="16" s="1"/>
  <c r="K340" i="16"/>
  <c r="K566" i="16" s="1"/>
  <c r="K330" i="16"/>
  <c r="K556" i="16" s="1"/>
  <c r="K310" i="16"/>
  <c r="K536" i="16" s="1"/>
  <c r="K301" i="16"/>
  <c r="K527" i="16" s="1"/>
  <c r="K292" i="16"/>
  <c r="K518" i="16" s="1"/>
  <c r="K287" i="16"/>
  <c r="K513" i="16" s="1"/>
  <c r="K273" i="16"/>
  <c r="K499" i="16" s="1"/>
  <c r="K487" i="16"/>
  <c r="K713" i="16" s="1"/>
  <c r="K459" i="16"/>
  <c r="K685" i="16" s="1"/>
  <c r="K392" i="16"/>
  <c r="K618" i="16" s="1"/>
  <c r="K376" i="16"/>
  <c r="K602" i="16" s="1"/>
  <c r="K328" i="16"/>
  <c r="K554" i="16" s="1"/>
  <c r="K319" i="16"/>
  <c r="K545" i="16" s="1"/>
  <c r="K299" i="16"/>
  <c r="K525" i="16" s="1"/>
  <c r="K276" i="16"/>
  <c r="K502" i="16" s="1"/>
  <c r="K458" i="16"/>
  <c r="K684" i="16" s="1"/>
  <c r="K453" i="16"/>
  <c r="K679" i="16" s="1"/>
  <c r="K426" i="16"/>
  <c r="K652" i="16" s="1"/>
  <c r="K378" i="16"/>
  <c r="K604" i="16" s="1"/>
  <c r="K365" i="16"/>
  <c r="K591" i="16" s="1"/>
  <c r="K363" i="16"/>
  <c r="K589" i="16" s="1"/>
  <c r="K346" i="16"/>
  <c r="K572" i="16" s="1"/>
  <c r="K317" i="16"/>
  <c r="K543" i="16" s="1"/>
  <c r="K308" i="16"/>
  <c r="K534" i="16" s="1"/>
  <c r="K279" i="16"/>
  <c r="K505" i="16" s="1"/>
  <c r="K469" i="16"/>
  <c r="K695" i="16" s="1"/>
  <c r="K430" i="16"/>
  <c r="K656" i="16" s="1"/>
  <c r="K422" i="16"/>
  <c r="K648" i="16" s="1"/>
  <c r="K385" i="16"/>
  <c r="K611" i="16" s="1"/>
  <c r="K350" i="16"/>
  <c r="K576" i="16" s="1"/>
  <c r="K326" i="16"/>
  <c r="K552" i="16" s="1"/>
  <c r="K306" i="16"/>
  <c r="K532" i="16" s="1"/>
  <c r="K282" i="16"/>
  <c r="K508" i="16" s="1"/>
  <c r="K268" i="16"/>
  <c r="K494" i="16" s="1"/>
  <c r="K429" i="16"/>
  <c r="K655" i="16" s="1"/>
  <c r="K404" i="16"/>
  <c r="K630" i="16" s="1"/>
  <c r="K399" i="16"/>
  <c r="K625" i="16" s="1"/>
  <c r="K417" i="16"/>
  <c r="K643" i="16" s="1"/>
  <c r="K384" i="16"/>
  <c r="K610" i="16" s="1"/>
  <c r="K364" i="16"/>
  <c r="K590" i="16" s="1"/>
  <c r="K362" i="16"/>
  <c r="K588" i="16" s="1"/>
  <c r="K360" i="16"/>
  <c r="K586" i="16" s="1"/>
  <c r="K345" i="16"/>
  <c r="K571" i="16" s="1"/>
  <c r="K343" i="16"/>
  <c r="K569" i="16" s="1"/>
  <c r="K329" i="16"/>
  <c r="K555" i="16" s="1"/>
  <c r="K309" i="16"/>
  <c r="K535" i="16" s="1"/>
  <c r="K291" i="16"/>
  <c r="K517" i="16" s="1"/>
  <c r="K283" i="16"/>
  <c r="K509" i="16" s="1"/>
  <c r="K269" i="16"/>
  <c r="K495" i="16" s="1"/>
  <c r="K478" i="16"/>
  <c r="K704" i="16" s="1"/>
  <c r="K450" i="16"/>
  <c r="K676" i="16" s="1"/>
  <c r="K442" i="16"/>
  <c r="K668" i="16" s="1"/>
  <c r="K394" i="16"/>
  <c r="K620" i="16" s="1"/>
  <c r="K366" i="16"/>
  <c r="K592" i="16" s="1"/>
  <c r="K333" i="16"/>
  <c r="K559" i="16" s="1"/>
  <c r="K305" i="16"/>
  <c r="K531" i="16" s="1"/>
  <c r="K302" i="16"/>
  <c r="K528" i="16" s="1"/>
  <c r="K336" i="16"/>
  <c r="K562" i="16" s="1"/>
  <c r="K316" i="16"/>
  <c r="K542" i="16" s="1"/>
  <c r="K313" i="16"/>
  <c r="K539" i="16" s="1"/>
  <c r="K288" i="16"/>
  <c r="K514" i="16" s="1"/>
  <c r="K281" i="16"/>
  <c r="K507" i="16" s="1"/>
  <c r="K271" i="16"/>
  <c r="K497" i="16" s="1"/>
  <c r="K427" i="16"/>
  <c r="K653" i="16" s="1"/>
  <c r="K339" i="16"/>
  <c r="K565" i="16" s="1"/>
  <c r="K327" i="16"/>
  <c r="K553" i="16" s="1"/>
  <c r="K324" i="16"/>
  <c r="K550" i="16" s="1"/>
  <c r="K296" i="16"/>
  <c r="K522" i="16" s="1"/>
  <c r="K293" i="16"/>
  <c r="K519" i="16" s="1"/>
  <c r="K352" i="16"/>
  <c r="K578" i="16" s="1"/>
  <c r="K307" i="16"/>
  <c r="K533" i="16" s="1"/>
  <c r="K266" i="16"/>
  <c r="K492" i="16" s="1"/>
  <c r="K335" i="16"/>
  <c r="K561" i="16" s="1"/>
  <c r="K321" i="16"/>
  <c r="K547" i="16" s="1"/>
  <c r="K407" i="16"/>
  <c r="K633" i="16" s="1"/>
  <c r="K278" i="16"/>
  <c r="K504" i="16" s="1"/>
  <c r="K432" i="16"/>
  <c r="K658" i="16" s="1"/>
  <c r="K419" i="16"/>
  <c r="K645" i="16" s="1"/>
  <c r="K401" i="16"/>
  <c r="K627" i="16" s="1"/>
  <c r="K393" i="16"/>
  <c r="K619" i="16" s="1"/>
  <c r="K285" i="16"/>
  <c r="K511" i="16" s="1"/>
  <c r="K382" i="16"/>
  <c r="K608" i="16" s="1"/>
  <c r="K315" i="16"/>
  <c r="K541" i="16" s="1"/>
  <c r="K403" i="16"/>
  <c r="K629" i="16" s="1"/>
  <c r="K395" i="16"/>
  <c r="K621" i="16" s="1"/>
  <c r="K295" i="16"/>
  <c r="K521" i="16" s="1"/>
  <c r="K274" i="16"/>
  <c r="K500" i="16" s="1"/>
  <c r="K370" i="16"/>
  <c r="K596" i="16" s="1"/>
  <c r="K353" i="16"/>
  <c r="K579" i="16" s="1"/>
  <c r="K320" i="16"/>
  <c r="K546" i="16" s="1"/>
  <c r="K300" i="16"/>
  <c r="K526" i="16" s="1"/>
  <c r="K421" i="16"/>
  <c r="K647" i="16" s="1"/>
  <c r="K400" i="16"/>
  <c r="K626" i="16" s="1"/>
  <c r="K387" i="16"/>
  <c r="K613" i="16" s="1"/>
  <c r="K351" i="16"/>
  <c r="K577" i="16" s="1"/>
  <c r="K334" i="16"/>
  <c r="K560" i="16" s="1"/>
  <c r="K314" i="16"/>
  <c r="K540" i="16" s="1"/>
  <c r="K298" i="16"/>
  <c r="K524" i="16" s="1"/>
  <c r="K280" i="16"/>
  <c r="K506" i="16" s="1"/>
  <c r="K272" i="16"/>
  <c r="K498" i="16" s="1"/>
  <c r="K409" i="16"/>
  <c r="K635" i="16" s="1"/>
  <c r="K380" i="16"/>
  <c r="K606" i="16" s="1"/>
  <c r="K373" i="16"/>
  <c r="K599" i="16" s="1"/>
  <c r="K356" i="16"/>
  <c r="K582" i="16" s="1"/>
  <c r="K294" i="16"/>
  <c r="K520" i="16" s="1"/>
  <c r="K289" i="16"/>
  <c r="K515" i="16" s="1"/>
  <c r="K405" i="16"/>
  <c r="K631" i="16" s="1"/>
  <c r="K338" i="16"/>
  <c r="K564" i="16" s="1"/>
  <c r="K303" i="16"/>
  <c r="K529" i="16" s="1"/>
  <c r="K473" i="16"/>
  <c r="K699" i="16" s="1"/>
  <c r="K275" i="16"/>
  <c r="K501" i="16" s="1"/>
  <c r="K455" i="16"/>
  <c r="K681" i="16" s="1"/>
  <c r="K396" i="16"/>
  <c r="K622" i="16" s="1"/>
  <c r="K391" i="16"/>
  <c r="K617" i="16" s="1"/>
  <c r="K371" i="16"/>
  <c r="K597" i="16" s="1"/>
  <c r="K354" i="16"/>
  <c r="K580" i="16" s="1"/>
  <c r="K337" i="16"/>
  <c r="K563" i="16" s="1"/>
  <c r="K312" i="16"/>
  <c r="K538" i="16" s="1"/>
  <c r="K284" i="16"/>
  <c r="K510" i="16" s="1"/>
  <c r="K267" i="16"/>
  <c r="K493" i="16" s="1"/>
  <c r="K436" i="16"/>
  <c r="K662" i="16" s="1"/>
  <c r="K323" i="16"/>
  <c r="K549" i="16" s="1"/>
  <c r="K483" i="16"/>
  <c r="K709" i="16" s="1"/>
  <c r="K446" i="16"/>
  <c r="K672" i="16" s="1"/>
  <c r="K435" i="16"/>
  <c r="K661" i="16" s="1"/>
  <c r="K388" i="16"/>
  <c r="K614" i="16" s="1"/>
  <c r="K381" i="16"/>
  <c r="K607" i="16" s="1"/>
  <c r="K286" i="16"/>
  <c r="K512" i="16" s="1"/>
  <c r="K277" i="16"/>
  <c r="K503" i="16" s="1"/>
  <c r="K357" i="16"/>
  <c r="K583" i="16" s="1"/>
  <c r="K270" i="16"/>
  <c r="K496" i="16" s="1"/>
  <c r="K331" i="16"/>
  <c r="K557" i="16" s="1"/>
  <c r="K416" i="16"/>
  <c r="K642" i="16" s="1"/>
  <c r="K471" i="16"/>
  <c r="K697" i="16" s="1"/>
  <c r="K377" i="16"/>
  <c r="K603" i="16" s="1"/>
  <c r="K322" i="16"/>
  <c r="K548" i="16" s="1"/>
  <c r="J725" i="16"/>
  <c r="J813" i="16" s="1"/>
  <c r="K718" i="16"/>
  <c r="K787" i="16" s="1"/>
  <c r="J717" i="16"/>
  <c r="J757" i="16" s="1"/>
  <c r="J723" i="16"/>
  <c r="J803" i="16" s="1"/>
  <c r="K720" i="16"/>
  <c r="K797" i="16" s="1"/>
  <c r="J726" i="16"/>
  <c r="J817" i="16" s="1"/>
  <c r="J1496" i="40"/>
  <c r="J1846" i="40" s="1"/>
  <c r="J1649" i="40"/>
  <c r="J1999" i="40" s="1"/>
  <c r="J1768" i="40"/>
  <c r="J1636" i="40"/>
  <c r="J1986" i="40" s="1"/>
  <c r="J1587" i="40"/>
  <c r="J1937" i="40" s="1"/>
  <c r="J1702" i="40"/>
  <c r="J2052" i="40" s="1"/>
  <c r="J1574" i="40"/>
  <c r="J1924" i="40" s="1"/>
  <c r="J1588" i="40"/>
  <c r="J1938" i="40" s="1"/>
  <c r="J1531" i="40"/>
  <c r="J1639" i="40"/>
  <c r="J1989" i="40" s="1"/>
  <c r="J1594" i="40"/>
  <c r="J1944" i="40" s="1"/>
  <c r="J1489" i="40"/>
  <c r="J1640" i="40"/>
  <c r="J1691" i="40"/>
  <c r="J1517" i="40"/>
  <c r="J1867" i="40" s="1"/>
  <c r="J1514" i="40"/>
  <c r="J1864" i="40" s="1"/>
  <c r="J1761" i="40"/>
  <c r="J2111" i="40" s="1"/>
  <c r="J1585" i="40"/>
  <c r="J1935" i="40" s="1"/>
  <c r="J1634" i="40"/>
  <c r="J1766" i="40"/>
  <c r="J1760" i="40"/>
  <c r="J1595" i="40"/>
  <c r="J1945" i="40" s="1"/>
  <c r="J1756" i="40"/>
  <c r="J2106" i="40" s="1"/>
  <c r="J1497" i="40"/>
  <c r="J1847" i="40" s="1"/>
  <c r="J1596" i="40"/>
  <c r="J1591" i="40"/>
  <c r="J1941" i="40" s="1"/>
  <c r="J1645" i="40"/>
  <c r="J1995" i="40" s="1"/>
  <c r="J1598" i="40"/>
  <c r="J1948" i="40" s="1"/>
  <c r="J1751" i="40"/>
  <c r="J1753" i="40"/>
  <c r="J2103" i="40" s="1"/>
  <c r="J1582" i="40"/>
  <c r="J1932" i="40" s="1"/>
  <c r="J1754" i="40"/>
  <c r="J1759" i="40"/>
  <c r="J1628" i="40"/>
  <c r="J1578" i="40"/>
  <c r="J1928" i="40" s="1"/>
  <c r="J1755" i="40"/>
  <c r="J2105" i="40" s="1"/>
  <c r="J1575" i="40"/>
  <c r="J1925" i="40" s="1"/>
  <c r="J1589" i="40"/>
  <c r="J1939" i="40" s="1"/>
  <c r="J1747" i="40"/>
  <c r="J2097" i="40" s="1"/>
  <c r="J1507" i="40"/>
  <c r="J1648" i="40"/>
  <c r="J1998" i="40" s="1"/>
  <c r="J1529" i="40"/>
  <c r="J1879" i="40" s="1"/>
  <c r="J1708" i="40"/>
  <c r="J2058" i="40" s="1"/>
  <c r="J1690" i="40"/>
  <c r="J1749" i="40"/>
  <c r="J2099" i="40" s="1"/>
  <c r="J1695" i="40"/>
  <c r="J2045" i="40" s="1"/>
  <c r="J1597" i="40"/>
  <c r="J1522" i="40"/>
  <c r="J1872" i="40" s="1"/>
  <c r="J1516" i="40"/>
  <c r="J1635" i="40"/>
  <c r="J1985" i="40" s="1"/>
  <c r="J1692" i="40"/>
  <c r="J1488" i="40"/>
  <c r="J1838" i="40" s="1"/>
  <c r="J1758" i="40"/>
  <c r="J1525" i="40"/>
  <c r="J1875" i="40" s="1"/>
  <c r="J1638" i="40"/>
  <c r="J1652" i="40"/>
  <c r="J1533" i="40"/>
  <c r="J1883" i="40" s="1"/>
  <c r="J1746" i="40"/>
  <c r="J1750" i="40"/>
  <c r="J1510" i="40"/>
  <c r="J1860" i="40" s="1"/>
  <c r="J1688" i="40"/>
  <c r="J1583" i="40"/>
  <c r="J1763" i="40"/>
  <c r="J2113" i="40" s="1"/>
  <c r="J1685" i="40"/>
  <c r="J1699" i="40"/>
  <c r="J1504" i="40"/>
  <c r="J1523" i="40"/>
  <c r="J1508" i="40"/>
  <c r="J1858" i="40" s="1"/>
  <c r="J1584" i="40"/>
  <c r="J1934" i="40" s="1"/>
  <c r="J1700" i="40"/>
  <c r="J1764" i="40"/>
  <c r="J1752" i="40"/>
  <c r="J2102" i="40" s="1"/>
  <c r="J1520" i="40"/>
  <c r="J1870" i="40" s="1"/>
  <c r="J1499" i="40"/>
  <c r="J1849" i="40" s="1"/>
  <c r="J1512" i="40"/>
  <c r="J1862" i="40" s="1"/>
  <c r="J1500" i="40"/>
  <c r="J1693" i="40"/>
  <c r="J2043" i="40" s="1"/>
  <c r="J1687" i="40"/>
  <c r="J1698" i="40"/>
  <c r="J1579" i="40"/>
  <c r="J1530" i="40"/>
  <c r="J1880" i="40" s="1"/>
  <c r="J1647" i="40"/>
  <c r="J1997" i="40" s="1"/>
  <c r="J1653" i="40"/>
  <c r="J1527" i="40"/>
  <c r="J1877" i="40" s="1"/>
  <c r="J1501" i="40"/>
  <c r="J1659" i="40"/>
  <c r="J2009" i="40" s="1"/>
  <c r="J1696" i="40"/>
  <c r="J2046" i="40" s="1"/>
  <c r="J1767" i="40"/>
  <c r="J2117" i="40" s="1"/>
  <c r="J1646" i="40"/>
  <c r="J1505" i="40"/>
  <c r="J1855" i="40" s="1"/>
  <c r="J1511" i="40"/>
  <c r="J1861" i="40" s="1"/>
  <c r="J1586" i="40"/>
  <c r="J1513" i="40"/>
  <c r="J1863" i="40" s="1"/>
  <c r="J1686" i="40"/>
  <c r="J2036" i="40" s="1"/>
  <c r="J1748" i="40"/>
  <c r="J1637" i="40"/>
  <c r="J1987" i="40" s="1"/>
  <c r="J1592" i="40"/>
  <c r="J1942" i="40" s="1"/>
  <c r="J1697" i="40"/>
  <c r="J2047" i="40" s="1"/>
  <c r="J1689" i="40"/>
  <c r="J2039" i="40" s="1"/>
  <c r="J1491" i="40"/>
  <c r="J1515" i="40"/>
  <c r="J1865" i="40" s="1"/>
  <c r="J1524" i="40"/>
  <c r="J1874" i="40" s="1"/>
  <c r="J1494" i="40"/>
  <c r="J1581" i="40"/>
  <c r="J1931" i="40" s="1"/>
  <c r="J1694" i="40"/>
  <c r="J2044" i="40" s="1"/>
  <c r="J1576" i="40"/>
  <c r="J1926" i="40" s="1"/>
  <c r="J1521" i="40"/>
  <c r="J1871" i="40" s="1"/>
  <c r="J1757" i="40"/>
  <c r="J2107" i="40" s="1"/>
  <c r="J1490" i="40"/>
  <c r="J1706" i="40"/>
  <c r="J1633" i="40"/>
  <c r="J1983" i="40" s="1"/>
  <c r="J1495" i="40"/>
  <c r="J1845" i="40" s="1"/>
  <c r="J1577" i="40"/>
  <c r="J1927" i="40" s="1"/>
  <c r="J1590" i="40"/>
  <c r="J1506" i="40"/>
  <c r="J1518" i="40"/>
  <c r="J1868" i="40" s="1"/>
  <c r="J1509" i="40"/>
  <c r="J1660" i="40"/>
  <c r="J2010" i="40" s="1"/>
  <c r="J1650" i="40"/>
  <c r="J1502" i="40"/>
  <c r="J1852" i="40" s="1"/>
  <c r="J1519" i="40"/>
  <c r="J1869" i="40" s="1"/>
  <c r="J1707" i="40"/>
  <c r="J2057" i="40" s="1"/>
  <c r="J1762" i="40"/>
  <c r="J2112" i="40" s="1"/>
  <c r="J1528" i="40"/>
  <c r="J1580" i="40"/>
  <c r="J1498" i="40"/>
  <c r="J1848" i="40" s="1"/>
  <c r="J1593" i="40"/>
  <c r="J1943" i="40" s="1"/>
  <c r="J1492" i="40"/>
  <c r="J1452" i="40"/>
  <c r="J1802" i="40" s="1"/>
  <c r="J1468" i="40"/>
  <c r="J1818" i="40" s="1"/>
  <c r="J1676" i="40"/>
  <c r="J2026" i="40" s="1"/>
  <c r="J1437" i="40"/>
  <c r="J1787" i="40" s="1"/>
  <c r="J1623" i="40"/>
  <c r="J1973" i="40" s="1"/>
  <c r="J1446" i="40"/>
  <c r="J1796" i="40" s="1"/>
  <c r="J1681" i="40"/>
  <c r="J2031" i="40" s="1"/>
  <c r="J1677" i="40"/>
  <c r="J2027" i="40" s="1"/>
  <c r="J1460" i="40"/>
  <c r="J1810" i="40" s="1"/>
  <c r="J1475" i="40"/>
  <c r="J1825" i="40" s="1"/>
  <c r="J1433" i="40"/>
  <c r="J1434" i="40"/>
  <c r="J1678" i="40"/>
  <c r="J2028" i="40" s="1"/>
  <c r="J1738" i="40"/>
  <c r="J2088" i="40" s="1"/>
  <c r="J1443" i="40"/>
  <c r="J1793" i="40" s="1"/>
  <c r="J1441" i="40"/>
  <c r="J1791" i="40" s="1"/>
  <c r="J1717" i="40"/>
  <c r="J2067" i="40" s="1"/>
  <c r="J1605" i="40"/>
  <c r="J1955" i="40" s="1"/>
  <c r="J1461" i="40"/>
  <c r="J1811" i="40" s="1"/>
  <c r="J1458" i="40"/>
  <c r="J1722" i="40"/>
  <c r="J2072" i="40" s="1"/>
  <c r="J1612" i="40"/>
  <c r="J1962" i="40" s="1"/>
  <c r="J1606" i="40"/>
  <c r="J1431" i="40"/>
  <c r="J1781" i="40" s="1"/>
  <c r="J1430" i="40"/>
  <c r="J1459" i="40"/>
  <c r="J1809" i="40" s="1"/>
  <c r="J1611" i="40"/>
  <c r="J1439" i="40"/>
  <c r="J1457" i="40"/>
  <c r="J1807" i="40" s="1"/>
  <c r="J1729" i="40"/>
  <c r="J1728" i="40"/>
  <c r="J2078" i="40" s="1"/>
  <c r="J1429" i="40"/>
  <c r="J1779" i="40" s="1"/>
  <c r="J1466" i="40"/>
  <c r="J1816" i="40" s="1"/>
  <c r="J1603" i="40"/>
  <c r="J1953" i="40" s="1"/>
  <c r="J1448" i="40"/>
  <c r="J1476" i="40"/>
  <c r="J1826" i="40" s="1"/>
  <c r="J1481" i="40"/>
  <c r="J1831" i="40" s="1"/>
  <c r="J1471" i="40"/>
  <c r="J1620" i="40"/>
  <c r="J1456" i="40"/>
  <c r="J1806" i="40" s="1"/>
  <c r="J1447" i="40"/>
  <c r="J1450" i="40"/>
  <c r="J1800" i="40" s="1"/>
  <c r="J1709" i="40"/>
  <c r="J2059" i="40" s="1"/>
  <c r="J1469" i="40"/>
  <c r="J1819" i="40" s="1"/>
  <c r="J1442" i="40"/>
  <c r="J1470" i="40"/>
  <c r="J1820" i="40" s="1"/>
  <c r="J1483" i="40"/>
  <c r="J1610" i="40"/>
  <c r="J1960" i="40" s="1"/>
  <c r="J1474" i="40"/>
  <c r="J1824" i="40" s="1"/>
  <c r="J1710" i="40"/>
  <c r="J1625" i="40"/>
  <c r="J1673" i="40"/>
  <c r="J2023" i="40" s="1"/>
  <c r="J1735" i="40"/>
  <c r="J1679" i="40"/>
  <c r="J2029" i="40" s="1"/>
  <c r="J1444" i="40"/>
  <c r="J1740" i="40"/>
  <c r="J2090" i="40" s="1"/>
  <c r="J1657" i="40"/>
  <c r="J1732" i="40"/>
  <c r="J2082" i="40" s="1"/>
  <c r="J1682" i="40"/>
  <c r="J1712" i="40"/>
  <c r="J2062" i="40" s="1"/>
  <c r="J1616" i="40"/>
  <c r="J1966" i="40" s="1"/>
  <c r="J1435" i="40"/>
  <c r="J1713" i="40"/>
  <c r="J2063" i="40" s="1"/>
  <c r="J1463" i="40"/>
  <c r="J1813" i="40" s="1"/>
  <c r="J1451" i="40"/>
  <c r="J1801" i="40" s="1"/>
  <c r="J1719" i="40"/>
  <c r="J1664" i="40"/>
  <c r="J2014" i="40" s="1"/>
  <c r="J1462" i="40"/>
  <c r="J1812" i="40" s="1"/>
  <c r="J1665" i="40"/>
  <c r="J1472" i="40"/>
  <c r="J1718" i="40"/>
  <c r="J2068" i="40" s="1"/>
  <c r="J1484" i="40"/>
  <c r="J1834" i="40" s="1"/>
  <c r="J1465" i="40"/>
  <c r="J1815" i="40" s="1"/>
  <c r="J1445" i="40"/>
  <c r="J1464" i="40"/>
  <c r="J1814" i="40" s="1"/>
  <c r="J1618" i="40"/>
  <c r="J1968" i="40" s="1"/>
  <c r="J1668" i="40"/>
  <c r="J2018" i="40" s="1"/>
  <c r="J1622" i="40"/>
  <c r="J1486" i="40"/>
  <c r="J1836" i="40" s="1"/>
  <c r="J1739" i="40"/>
  <c r="J2089" i="40" s="1"/>
  <c r="J1669" i="40"/>
  <c r="J2019" i="40" s="1"/>
  <c r="J1744" i="40"/>
  <c r="J2094" i="40" s="1"/>
  <c r="J1683" i="40"/>
  <c r="J2033" i="40" s="1"/>
  <c r="J1736" i="40"/>
  <c r="J2086" i="40" s="1"/>
  <c r="J1715" i="40"/>
  <c r="J1680" i="40"/>
  <c r="J1670" i="40"/>
  <c r="J1478" i="40"/>
  <c r="J1828" i="40" s="1"/>
  <c r="J1733" i="40"/>
  <c r="J2083" i="40" s="1"/>
  <c r="J1667" i="40"/>
  <c r="J2017" i="40" s="1"/>
  <c r="J1714" i="40"/>
  <c r="J2064" i="40" s="1"/>
  <c r="J1613" i="40"/>
  <c r="J1671" i="40"/>
  <c r="J2021" i="40" s="1"/>
  <c r="J1666" i="40"/>
  <c r="J2016" i="40" s="1"/>
  <c r="J1440" i="40"/>
  <c r="J1790" i="40" s="1"/>
  <c r="J1609" i="40"/>
  <c r="J1959" i="40" s="1"/>
  <c r="J1482" i="40"/>
  <c r="J1624" i="40"/>
  <c r="J1455" i="40"/>
  <c r="J1805" i="40" s="1"/>
  <c r="J1617" i="40"/>
  <c r="J1967" i="40" s="1"/>
  <c r="J1716" i="40"/>
  <c r="J1480" i="40"/>
  <c r="J1741" i="40"/>
  <c r="J2091" i="40" s="1"/>
  <c r="J1621" i="40"/>
  <c r="J1971" i="40" s="1"/>
  <c r="J1626" i="40"/>
  <c r="J1976" i="40" s="1"/>
  <c r="J1438" i="40"/>
  <c r="J1453" i="40"/>
  <c r="J1803" i="40" s="1"/>
  <c r="J1711" i="40"/>
  <c r="J2061" i="40" s="1"/>
  <c r="J1436" i="40"/>
  <c r="J1786" i="40" s="1"/>
  <c r="J1742" i="40"/>
  <c r="J1726" i="40"/>
  <c r="J2076" i="40" s="1"/>
  <c r="J1432" i="40"/>
  <c r="J1782" i="40" s="1"/>
  <c r="J1675" i="40"/>
  <c r="J1479" i="40"/>
  <c r="J1725" i="40"/>
  <c r="J2075" i="40" s="1"/>
  <c r="J1449" i="40"/>
  <c r="J1799" i="40" s="1"/>
  <c r="J1723" i="40"/>
  <c r="J2073" i="40" s="1"/>
  <c r="J1454" i="40"/>
  <c r="J1672" i="40"/>
  <c r="J2022" i="40" s="1"/>
  <c r="J1604" i="40"/>
  <c r="J1954" i="40" s="1"/>
  <c r="J1720" i="40"/>
  <c r="J2070" i="40" s="1"/>
  <c r="J1656" i="40"/>
  <c r="J2006" i="40" s="1"/>
  <c r="J1485" i="40"/>
  <c r="J1835" i="40" s="1"/>
  <c r="J1737" i="40"/>
  <c r="J2087" i="40" s="1"/>
  <c r="J1731" i="40"/>
  <c r="J2081" i="40" s="1"/>
  <c r="J1674" i="40"/>
  <c r="J2024" i="40" s="1"/>
  <c r="J1619" i="40"/>
  <c r="J1969" i="40" s="1"/>
  <c r="J1727" i="40"/>
  <c r="J2077" i="40" s="1"/>
  <c r="J1473" i="40"/>
  <c r="J1823" i="40" s="1"/>
  <c r="J1724" i="40"/>
  <c r="J2074" i="40" s="1"/>
  <c r="J1615" i="40"/>
  <c r="J1734" i="40"/>
  <c r="J2084" i="40" s="1"/>
  <c r="J1663" i="40"/>
  <c r="J2013" i="40" s="1"/>
  <c r="J1743" i="40"/>
  <c r="J1477" i="40"/>
  <c r="J1827" i="40" s="1"/>
  <c r="J1467" i="40"/>
  <c r="J1730" i="40"/>
  <c r="J2080" i="40" s="1"/>
  <c r="J1721" i="40"/>
  <c r="J2071" i="40" s="1"/>
  <c r="J1614" i="40"/>
  <c r="J1964" i="40" s="1"/>
  <c r="M8" i="22"/>
  <c r="Q324" i="37"/>
  <c r="K8" i="22"/>
  <c r="I2029" i="40"/>
  <c r="I1795" i="40"/>
  <c r="I1963" i="40"/>
  <c r="I2082" i="40"/>
  <c r="I1945" i="40"/>
  <c r="I1868" i="40"/>
  <c r="I1841" i="40"/>
  <c r="I1966" i="40"/>
  <c r="I1983" i="40"/>
  <c r="I1798" i="40"/>
  <c r="I2075" i="40"/>
  <c r="I1799" i="40"/>
  <c r="I2078" i="40"/>
  <c r="I2114" i="40"/>
  <c r="I2102" i="40"/>
  <c r="I1974" i="40"/>
  <c r="I2026" i="40"/>
  <c r="I2105" i="40"/>
  <c r="I2045" i="40"/>
  <c r="I2021" i="40"/>
  <c r="I1870" i="40"/>
  <c r="I2016" i="40"/>
  <c r="I1827" i="40"/>
  <c r="I1936" i="40"/>
  <c r="I1805" i="40"/>
  <c r="I2063" i="40"/>
  <c r="I2048" i="40"/>
  <c r="I1869" i="40"/>
  <c r="I1842" i="40"/>
  <c r="I1946" i="40"/>
  <c r="I1942" i="40"/>
  <c r="I1954" i="40"/>
  <c r="I1821" i="40"/>
  <c r="I1833" i="40"/>
  <c r="I1828" i="40"/>
  <c r="I1938" i="40"/>
  <c r="I1810" i="40"/>
  <c r="I1989" i="40"/>
  <c r="I1996" i="40"/>
  <c r="I1883" i="40"/>
  <c r="I1875" i="40"/>
  <c r="I2041" i="40"/>
  <c r="I1832" i="40"/>
  <c r="I2009" i="40"/>
  <c r="I1789" i="40"/>
  <c r="I2057" i="40"/>
  <c r="I1846" i="40"/>
  <c r="I2086" i="40"/>
  <c r="I1852" i="40"/>
  <c r="I1932" i="40"/>
  <c r="I1985" i="40"/>
  <c r="I1836" i="40"/>
  <c r="I2039" i="40"/>
  <c r="I1968" i="40"/>
  <c r="I2100" i="40"/>
  <c r="I2116" i="40"/>
  <c r="I1931" i="40"/>
  <c r="I2033" i="40"/>
  <c r="I1871" i="40"/>
  <c r="I1969" i="40"/>
  <c r="I2097" i="40"/>
  <c r="I1822" i="40"/>
  <c r="I2074" i="40"/>
  <c r="I2098" i="40"/>
  <c r="I1864" i="40"/>
  <c r="I1879" i="40"/>
  <c r="I2109" i="40"/>
  <c r="J1424" i="40"/>
  <c r="J1774" i="40" s="1"/>
  <c r="I1817" i="40"/>
  <c r="I2083" i="40"/>
  <c r="I1838" i="40"/>
  <c r="I1962" i="40"/>
  <c r="I2013" i="40"/>
  <c r="I1851" i="40"/>
  <c r="I2025" i="40"/>
  <c r="I2024" i="40"/>
  <c r="I1878" i="40"/>
  <c r="I1835" i="40"/>
  <c r="I1787" i="40"/>
  <c r="I1941" i="40"/>
  <c r="I2018" i="40"/>
  <c r="I1987" i="40"/>
  <c r="I1925" i="40"/>
  <c r="I2070" i="40"/>
  <c r="I2104" i="40"/>
  <c r="I2106" i="40"/>
  <c r="I1856" i="40"/>
  <c r="J1423" i="40"/>
  <c r="J1773" i="40" s="1"/>
  <c r="I1877" i="40"/>
  <c r="I2089" i="40"/>
  <c r="I2096" i="40"/>
  <c r="I1816" i="40"/>
  <c r="I2028" i="40"/>
  <c r="I2060" i="40"/>
  <c r="I2072" i="40"/>
  <c r="I1792" i="40"/>
  <c r="I1794" i="40"/>
  <c r="I1809" i="40"/>
  <c r="I2076" i="40"/>
  <c r="I1860" i="40"/>
  <c r="I2103" i="40"/>
  <c r="I1998" i="40"/>
  <c r="I2043" i="40"/>
  <c r="I1814" i="40"/>
  <c r="I1788" i="40"/>
  <c r="I1848" i="40"/>
  <c r="I1858" i="40"/>
  <c r="I1824" i="40"/>
  <c r="I1874" i="40"/>
  <c r="I2046" i="40"/>
  <c r="I1806" i="40"/>
  <c r="I2061" i="40"/>
  <c r="I1783" i="40"/>
  <c r="I1849" i="40"/>
  <c r="I2062" i="40"/>
  <c r="I2080" i="40"/>
  <c r="I1971" i="40"/>
  <c r="I1845" i="40"/>
  <c r="I1953" i="40"/>
  <c r="I1867" i="40"/>
  <c r="I1803" i="40"/>
  <c r="I2117" i="40"/>
  <c r="N714" i="40"/>
  <c r="N713" i="40"/>
  <c r="I758" i="16"/>
  <c r="I763" i="16"/>
  <c r="I757" i="16"/>
  <c r="L265" i="16"/>
  <c r="K265" i="16"/>
  <c r="N311" i="37"/>
  <c r="N312" i="37"/>
  <c r="Z322" i="37"/>
  <c r="Y322" i="37"/>
  <c r="P28" i="10"/>
  <c r="P32" i="10" s="1"/>
  <c r="Q27" i="10"/>
  <c r="Z321" i="37"/>
  <c r="W322" i="37"/>
  <c r="W323" i="37" s="1"/>
  <c r="Y321" i="37"/>
  <c r="I803" i="16"/>
  <c r="J763" i="16"/>
  <c r="I764" i="16"/>
  <c r="J793" i="16"/>
  <c r="K1417" i="40"/>
  <c r="K1418" i="40"/>
  <c r="K1703" i="40" s="1"/>
  <c r="K13" i="30"/>
  <c r="M13" i="30" s="1"/>
  <c r="M31" i="30" s="1"/>
  <c r="M379" i="16" s="1"/>
  <c r="M605" i="16" s="1"/>
  <c r="L13" i="30"/>
  <c r="G13" i="30"/>
  <c r="G31" i="30" s="1"/>
  <c r="D31" i="30"/>
  <c r="F14" i="30"/>
  <c r="I14" i="30" s="1"/>
  <c r="J14" i="30"/>
  <c r="N14" i="30"/>
  <c r="C32" i="30"/>
  <c r="D14" i="30"/>
  <c r="B15" i="30"/>
  <c r="C15" i="30" s="1"/>
  <c r="E14" i="30"/>
  <c r="I13" i="30"/>
  <c r="I31" i="30" s="1"/>
  <c r="M362" i="41" s="1"/>
  <c r="H13" i="30"/>
  <c r="H31" i="30" s="1"/>
  <c r="M365" i="41" s="1"/>
  <c r="S324" i="37"/>
  <c r="K189" i="37"/>
  <c r="M189" i="37"/>
  <c r="U323" i="37"/>
  <c r="M248" i="37"/>
  <c r="K248" i="37"/>
  <c r="M1063" i="40"/>
  <c r="M1064" i="40"/>
  <c r="L637" i="41" l="1"/>
  <c r="K613" i="41"/>
  <c r="K681" i="41"/>
  <c r="J408" i="41"/>
  <c r="J394" i="41"/>
  <c r="J380" i="41"/>
  <c r="J666" i="41"/>
  <c r="J660" i="41"/>
  <c r="J409" i="41"/>
  <c r="J395" i="41"/>
  <c r="J381" i="41"/>
  <c r="J410" i="41"/>
  <c r="J396" i="41"/>
  <c r="J382" i="41"/>
  <c r="J667" i="41"/>
  <c r="J670" i="41"/>
  <c r="J664" i="41"/>
  <c r="J657" i="41"/>
  <c r="J414" i="41"/>
  <c r="J403" i="41"/>
  <c r="J389" i="41"/>
  <c r="J655" i="41"/>
  <c r="J405" i="41"/>
  <c r="J397" i="41"/>
  <c r="J385" i="41"/>
  <c r="J370" i="41"/>
  <c r="J662" i="41"/>
  <c r="J415" i="41"/>
  <c r="J413" i="41"/>
  <c r="J383" i="41"/>
  <c r="J411" i="41"/>
  <c r="J406" i="41"/>
  <c r="J387" i="41"/>
  <c r="J663" i="41"/>
  <c r="J398" i="41"/>
  <c r="J377" i="41"/>
  <c r="J669" i="41"/>
  <c r="J656" i="41"/>
  <c r="J384" i="41"/>
  <c r="J391" i="41"/>
  <c r="J386" i="41"/>
  <c r="J400" i="41"/>
  <c r="J379" i="41"/>
  <c r="J659" i="41"/>
  <c r="J393" i="41"/>
  <c r="J668" i="41"/>
  <c r="J665" i="41"/>
  <c r="J658" i="41"/>
  <c r="J388" i="41"/>
  <c r="J402" i="41"/>
  <c r="J661" i="41"/>
  <c r="J390" i="41"/>
  <c r="J407" i="41"/>
  <c r="J404" i="41"/>
  <c r="J392" i="41"/>
  <c r="J654" i="41"/>
  <c r="J412" i="41"/>
  <c r="J399" i="41"/>
  <c r="J378" i="41"/>
  <c r="J401" i="41"/>
  <c r="M667" i="41"/>
  <c r="M661" i="41"/>
  <c r="M654" i="41"/>
  <c r="M411" i="41"/>
  <c r="M397" i="41"/>
  <c r="M383" i="41"/>
  <c r="M398" i="41"/>
  <c r="M384" i="41"/>
  <c r="M668" i="41"/>
  <c r="M662" i="41"/>
  <c r="M655" i="41"/>
  <c r="M412" i="41"/>
  <c r="M399" i="41"/>
  <c r="M385" i="41"/>
  <c r="M669" i="41"/>
  <c r="M663" i="41"/>
  <c r="M656" i="41"/>
  <c r="M413" i="41"/>
  <c r="M406" i="41"/>
  <c r="M392" i="41"/>
  <c r="M378" i="41"/>
  <c r="M664" i="41"/>
  <c r="M410" i="41"/>
  <c r="M394" i="41"/>
  <c r="M391" i="41"/>
  <c r="M382" i="41"/>
  <c r="M403" i="41"/>
  <c r="M415" i="41"/>
  <c r="M660" i="41"/>
  <c r="M386" i="41"/>
  <c r="M658" i="41"/>
  <c r="M401" i="41"/>
  <c r="M389" i="41"/>
  <c r="M380" i="41"/>
  <c r="M377" i="41"/>
  <c r="M395" i="41"/>
  <c r="M666" i="41"/>
  <c r="M670" i="41"/>
  <c r="M414" i="41"/>
  <c r="M396" i="41"/>
  <c r="M408" i="41"/>
  <c r="M659" i="41"/>
  <c r="M393" i="41"/>
  <c r="M400" i="41"/>
  <c r="M379" i="41"/>
  <c r="M665" i="41"/>
  <c r="M405" i="41"/>
  <c r="M402" i="41"/>
  <c r="M381" i="41"/>
  <c r="M388" i="41"/>
  <c r="M407" i="41"/>
  <c r="M390" i="41"/>
  <c r="M404" i="41"/>
  <c r="M370" i="41"/>
  <c r="M409" i="41"/>
  <c r="M387" i="41"/>
  <c r="M657" i="41"/>
  <c r="K666" i="41"/>
  <c r="K660" i="41"/>
  <c r="K409" i="41"/>
  <c r="K395" i="41"/>
  <c r="K381" i="41"/>
  <c r="K410" i="41"/>
  <c r="K396" i="41"/>
  <c r="K382" i="41"/>
  <c r="K667" i="41"/>
  <c r="K661" i="41"/>
  <c r="K654" i="41"/>
  <c r="K411" i="41"/>
  <c r="K397" i="41"/>
  <c r="K383" i="41"/>
  <c r="K668" i="41"/>
  <c r="K662" i="41"/>
  <c r="K655" i="41"/>
  <c r="K412" i="41"/>
  <c r="K404" i="41"/>
  <c r="K390" i="41"/>
  <c r="K370" i="41"/>
  <c r="K405" i="41"/>
  <c r="K385" i="41"/>
  <c r="K670" i="41"/>
  <c r="K400" i="41"/>
  <c r="K391" i="41"/>
  <c r="K388" i="41"/>
  <c r="K379" i="41"/>
  <c r="K664" i="41"/>
  <c r="K415" i="41"/>
  <c r="K403" i="41"/>
  <c r="K413" i="41"/>
  <c r="K408" i="41"/>
  <c r="K658" i="41"/>
  <c r="K398" i="41"/>
  <c r="K386" i="41"/>
  <c r="K377" i="41"/>
  <c r="K663" i="41"/>
  <c r="K394" i="41"/>
  <c r="K389" i="41"/>
  <c r="K657" i="41"/>
  <c r="K669" i="41"/>
  <c r="K656" i="41"/>
  <c r="K384" i="41"/>
  <c r="K414" i="41"/>
  <c r="K659" i="41"/>
  <c r="K393" i="41"/>
  <c r="K665" i="41"/>
  <c r="K402" i="41"/>
  <c r="K407" i="41"/>
  <c r="K392" i="41"/>
  <c r="K399" i="41"/>
  <c r="K378" i="41"/>
  <c r="K401" i="41"/>
  <c r="K380" i="41"/>
  <c r="K406" i="41"/>
  <c r="K387" i="41"/>
  <c r="L432" i="41"/>
  <c r="L410" i="41"/>
  <c r="L396" i="41"/>
  <c r="L382" i="41"/>
  <c r="L667" i="41"/>
  <c r="L661" i="41"/>
  <c r="L654" i="41"/>
  <c r="L411" i="41"/>
  <c r="L397" i="41"/>
  <c r="L383" i="41"/>
  <c r="L398" i="41"/>
  <c r="L384" i="41"/>
  <c r="L668" i="41"/>
  <c r="L665" i="41"/>
  <c r="L658" i="41"/>
  <c r="L415" i="41"/>
  <c r="L405" i="41"/>
  <c r="L391" i="41"/>
  <c r="L377" i="41"/>
  <c r="L670" i="41"/>
  <c r="L400" i="41"/>
  <c r="L388" i="41"/>
  <c r="L379" i="41"/>
  <c r="L370" i="41"/>
  <c r="L664" i="41"/>
  <c r="L662" i="41"/>
  <c r="L394" i="41"/>
  <c r="L413" i="41"/>
  <c r="L408" i="41"/>
  <c r="L660" i="41"/>
  <c r="L386" i="41"/>
  <c r="L669" i="41"/>
  <c r="L656" i="41"/>
  <c r="L406" i="41"/>
  <c r="L401" i="41"/>
  <c r="L392" i="41"/>
  <c r="L389" i="41"/>
  <c r="L380" i="41"/>
  <c r="L657" i="41"/>
  <c r="L666" i="41"/>
  <c r="L414" i="41"/>
  <c r="L403" i="41"/>
  <c r="L659" i="41"/>
  <c r="L393" i="41"/>
  <c r="L395" i="41"/>
  <c r="L402" i="41"/>
  <c r="L381" i="41"/>
  <c r="L655" i="41"/>
  <c r="L407" i="41"/>
  <c r="L390" i="41"/>
  <c r="L404" i="41"/>
  <c r="L399" i="41"/>
  <c r="L378" i="41"/>
  <c r="L412" i="41"/>
  <c r="L385" i="41"/>
  <c r="L409" i="41"/>
  <c r="L387" i="41"/>
  <c r="L663" i="41"/>
  <c r="J582" i="41"/>
  <c r="L573" i="41"/>
  <c r="L697" i="41"/>
  <c r="L524" i="41"/>
  <c r="L437" i="41"/>
  <c r="L521" i="41"/>
  <c r="L623" i="41"/>
  <c r="L543" i="41"/>
  <c r="L572" i="41"/>
  <c r="L638" i="41"/>
  <c r="L688" i="41"/>
  <c r="L534" i="41"/>
  <c r="L417" i="41"/>
  <c r="L375" i="41"/>
  <c r="L438" i="41"/>
  <c r="L645" i="41"/>
  <c r="L476" i="41"/>
  <c r="L496" i="41"/>
  <c r="L475" i="41"/>
  <c r="L561" i="41"/>
  <c r="L445" i="41"/>
  <c r="L611" i="41"/>
  <c r="L600" i="41"/>
  <c r="L430" i="41"/>
  <c r="Q35" i="10"/>
  <c r="P37" i="10"/>
  <c r="Q6" i="41" s="1"/>
  <c r="L511" i="41"/>
  <c r="K424" i="41"/>
  <c r="L453" i="41"/>
  <c r="L689" i="41"/>
  <c r="L636" i="41"/>
  <c r="L491" i="41"/>
  <c r="L428" i="41"/>
  <c r="L704" i="41"/>
  <c r="L490" i="41"/>
  <c r="L571" i="41"/>
  <c r="L715" i="41"/>
  <c r="L709" i="41"/>
  <c r="L509" i="41"/>
  <c r="K423" i="41"/>
  <c r="L691" i="41"/>
  <c r="L592" i="41"/>
  <c r="L649" i="41"/>
  <c r="L650" i="41"/>
  <c r="K421" i="41"/>
  <c r="L672" i="41"/>
  <c r="L599" i="41"/>
  <c r="L711" i="41"/>
  <c r="L531" i="41"/>
  <c r="L436" i="41"/>
  <c r="L530" i="41"/>
  <c r="L567" i="41"/>
  <c r="L371" i="41"/>
  <c r="L610" i="41"/>
  <c r="L538" i="41"/>
  <c r="L522" i="41"/>
  <c r="L542" i="41"/>
  <c r="L566" i="41"/>
  <c r="L533" i="41"/>
  <c r="L677" i="41"/>
  <c r="L588" i="41"/>
  <c r="L685" i="41"/>
  <c r="L714" i="41"/>
  <c r="L535" i="41"/>
  <c r="L474" i="41"/>
  <c r="L498" i="41"/>
  <c r="K535" i="41"/>
  <c r="L423" i="41"/>
  <c r="L527" i="41"/>
  <c r="L464" i="41"/>
  <c r="L484" i="41"/>
  <c r="L647" i="41"/>
  <c r="L439" i="41"/>
  <c r="L470" i="41"/>
  <c r="L578" i="41"/>
  <c r="L568" i="41"/>
  <c r="L678" i="41"/>
  <c r="L431" i="41"/>
  <c r="L699" i="41"/>
  <c r="L582" i="41"/>
  <c r="L467" i="41"/>
  <c r="L537" i="41"/>
  <c r="L516" i="41"/>
  <c r="L518" i="41"/>
  <c r="L603" i="41"/>
  <c r="L563" i="41"/>
  <c r="L416" i="41"/>
  <c r="L454" i="41"/>
  <c r="L705" i="41"/>
  <c r="L634" i="41"/>
  <c r="L461" i="41"/>
  <c r="L613" i="41"/>
  <c r="L503" i="41"/>
  <c r="L482" i="41"/>
  <c r="L604" i="41"/>
  <c r="L674" i="41"/>
  <c r="L680" i="41"/>
  <c r="L580" i="41"/>
  <c r="L532" i="41"/>
  <c r="L629" i="41"/>
  <c r="L686" i="41"/>
  <c r="L442" i="41"/>
  <c r="L515" i="41"/>
  <c r="L505" i="41"/>
  <c r="J620" i="41"/>
  <c r="L627" i="41"/>
  <c r="L478" i="41"/>
  <c r="L456" i="41"/>
  <c r="L619" i="41"/>
  <c r="L597" i="41"/>
  <c r="L485" i="41"/>
  <c r="L420" i="41"/>
  <c r="L468" i="41"/>
  <c r="L465" i="41"/>
  <c r="L643" i="41"/>
  <c r="L682" i="41"/>
  <c r="L500" i="41"/>
  <c r="L508" i="41"/>
  <c r="L628" i="41"/>
  <c r="L460" i="41"/>
  <c r="L525" i="41"/>
  <c r="L455" i="41"/>
  <c r="L443" i="41"/>
  <c r="L671" i="41"/>
  <c r="L591" i="41"/>
  <c r="L486" i="41"/>
  <c r="L422" i="41"/>
  <c r="L424" i="41"/>
  <c r="L626" i="41"/>
  <c r="L639" i="41"/>
  <c r="L633" i="41"/>
  <c r="L585" i="41"/>
  <c r="L684" i="41"/>
  <c r="L494" i="41"/>
  <c r="L506" i="41"/>
  <c r="L630" i="41"/>
  <c r="L418" i="41"/>
  <c r="L584" i="41"/>
  <c r="L446" i="41"/>
  <c r="L583" i="41"/>
  <c r="L640" i="41"/>
  <c r="L451" i="41"/>
  <c r="L577" i="41"/>
  <c r="L488" i="41"/>
  <c r="L622" i="41"/>
  <c r="K510" i="41"/>
  <c r="K446" i="41"/>
  <c r="K533" i="41"/>
  <c r="K679" i="41"/>
  <c r="K453" i="41"/>
  <c r="K422" i="41"/>
  <c r="K462" i="41"/>
  <c r="K526" i="41"/>
  <c r="K425" i="41"/>
  <c r="K491" i="41"/>
  <c r="J523" i="41"/>
  <c r="J433" i="41"/>
  <c r="J522" i="41"/>
  <c r="K595" i="41"/>
  <c r="J562" i="41"/>
  <c r="K687" i="41"/>
  <c r="K560" i="41"/>
  <c r="K512" i="41"/>
  <c r="K495" i="41"/>
  <c r="K584" i="41"/>
  <c r="K636" i="41"/>
  <c r="J525" i="41"/>
  <c r="J477" i="41"/>
  <c r="K447" i="41"/>
  <c r="K492" i="41"/>
  <c r="J693" i="41"/>
  <c r="J703" i="41"/>
  <c r="K616" i="41"/>
  <c r="K551" i="41"/>
  <c r="J600" i="41"/>
  <c r="J568" i="41"/>
  <c r="K426" i="41"/>
  <c r="J626" i="41"/>
  <c r="K554" i="41"/>
  <c r="J637" i="41"/>
  <c r="K579" i="41"/>
  <c r="K481" i="41"/>
  <c r="K673" i="41"/>
  <c r="K617" i="41"/>
  <c r="K612" i="41"/>
  <c r="L565" i="41"/>
  <c r="L621" i="41"/>
  <c r="L587" i="41"/>
  <c r="L632" i="41"/>
  <c r="L540" i="41"/>
  <c r="L641" i="41"/>
  <c r="L673" i="41"/>
  <c r="L564" i="41"/>
  <c r="L517" i="41"/>
  <c r="L495" i="41"/>
  <c r="L481" i="41"/>
  <c r="K498" i="41"/>
  <c r="K553" i="41"/>
  <c r="K437" i="41"/>
  <c r="K642" i="41"/>
  <c r="L426" i="41"/>
  <c r="L523" i="41"/>
  <c r="L429" i="41"/>
  <c r="L642" i="41"/>
  <c r="L492" i="41"/>
  <c r="K640" i="41"/>
  <c r="K592" i="41"/>
  <c r="K559" i="41"/>
  <c r="K623" i="41"/>
  <c r="K587" i="41"/>
  <c r="K567" i="41"/>
  <c r="L690" i="41"/>
  <c r="L679" i="41"/>
  <c r="L713" i="41"/>
  <c r="L703" i="41"/>
  <c r="L458" i="41"/>
  <c r="L520" i="41"/>
  <c r="L463" i="41"/>
  <c r="L449" i="41"/>
  <c r="L653" i="41"/>
  <c r="L559" i="41"/>
  <c r="L497" i="41"/>
  <c r="L489" i="41"/>
  <c r="K520" i="41"/>
  <c r="K715" i="41"/>
  <c r="K690" i="41"/>
  <c r="K471" i="41"/>
  <c r="K624" i="41"/>
  <c r="K518" i="41"/>
  <c r="K419" i="41"/>
  <c r="L618" i="41"/>
  <c r="L635" i="41"/>
  <c r="L469" i="41"/>
  <c r="L607" i="41"/>
  <c r="L625" i="41"/>
  <c r="L676" i="41"/>
  <c r="L452" i="41"/>
  <c r="L707" i="41"/>
  <c r="L596" i="41"/>
  <c r="L376" i="41"/>
  <c r="L519" i="41"/>
  <c r="L514" i="41"/>
  <c r="L555" i="41"/>
  <c r="K626" i="41"/>
  <c r="K575" i="41"/>
  <c r="K695" i="41"/>
  <c r="K621" i="41"/>
  <c r="K622" i="41"/>
  <c r="K697" i="41"/>
  <c r="K566" i="41"/>
  <c r="K707" i="41"/>
  <c r="K499" i="41"/>
  <c r="L624" i="41"/>
  <c r="L553" i="41"/>
  <c r="L617" i="41"/>
  <c r="L562" i="41"/>
  <c r="L448" i="41"/>
  <c r="L480" i="41"/>
  <c r="L594" i="41"/>
  <c r="L444" i="41"/>
  <c r="L683" i="41"/>
  <c r="L606" i="41"/>
  <c r="L477" i="41"/>
  <c r="L512" i="41"/>
  <c r="L507" i="41"/>
  <c r="K645" i="41"/>
  <c r="K438" i="41"/>
  <c r="K542" i="41"/>
  <c r="K417" i="41"/>
  <c r="K478" i="41"/>
  <c r="K461" i="41"/>
  <c r="K704" i="41"/>
  <c r="K452" i="41"/>
  <c r="K649" i="41"/>
  <c r="K703" i="41"/>
  <c r="K456" i="41"/>
  <c r="K580" i="41"/>
  <c r="K528" i="41"/>
  <c r="K700" i="41"/>
  <c r="K563" i="41"/>
  <c r="K442" i="41"/>
  <c r="J677" i="41"/>
  <c r="K698" i="41"/>
  <c r="K634" i="41"/>
  <c r="J649" i="41"/>
  <c r="J376" i="41"/>
  <c r="K590" i="41"/>
  <c r="K705" i="41"/>
  <c r="K593" i="41"/>
  <c r="K555" i="41"/>
  <c r="K545" i="41"/>
  <c r="K647" i="41"/>
  <c r="J458" i="41"/>
  <c r="K531" i="41"/>
  <c r="K710" i="41"/>
  <c r="K706" i="41"/>
  <c r="K672" i="41"/>
  <c r="K463" i="41"/>
  <c r="K530" i="41"/>
  <c r="J639" i="41"/>
  <c r="J567" i="41"/>
  <c r="K688" i="41"/>
  <c r="K490" i="41"/>
  <c r="J512" i="41"/>
  <c r="J650" i="41"/>
  <c r="K436" i="41"/>
  <c r="K449" i="41"/>
  <c r="K680" i="41"/>
  <c r="K675" i="41"/>
  <c r="K678" i="41"/>
  <c r="K525" i="41"/>
  <c r="K504" i="41"/>
  <c r="J469" i="41"/>
  <c r="K433" i="41"/>
  <c r="K540" i="41"/>
  <c r="K416" i="41"/>
  <c r="K445" i="41"/>
  <c r="K493" i="41"/>
  <c r="J459" i="41"/>
  <c r="J636" i="41"/>
  <c r="J690" i="41"/>
  <c r="K470" i="41"/>
  <c r="K486" i="41"/>
  <c r="J704" i="41"/>
  <c r="J613" i="41"/>
  <c r="J446" i="41"/>
  <c r="K467" i="41"/>
  <c r="K562" i="41"/>
  <c r="K430" i="41"/>
  <c r="K586" i="41"/>
  <c r="K496" i="41"/>
  <c r="K638" i="41"/>
  <c r="J517" i="41"/>
  <c r="J442" i="41"/>
  <c r="K509" i="41"/>
  <c r="K527" i="41"/>
  <c r="J509" i="41"/>
  <c r="J448" i="41"/>
  <c r="K637" i="41"/>
  <c r="K694" i="41"/>
  <c r="K639" i="41"/>
  <c r="K537" i="41"/>
  <c r="K420" i="41"/>
  <c r="K477" i="41"/>
  <c r="K711" i="41"/>
  <c r="K457" i="41"/>
  <c r="K641" i="41"/>
  <c r="K594" i="41"/>
  <c r="K576" i="41"/>
  <c r="K557" i="41"/>
  <c r="K599" i="41"/>
  <c r="J572" i="41"/>
  <c r="J577" i="41"/>
  <c r="J569" i="41"/>
  <c r="J614" i="41"/>
  <c r="K561" i="41"/>
  <c r="K604" i="41"/>
  <c r="K476" i="41"/>
  <c r="J476" i="41"/>
  <c r="J445" i="41"/>
  <c r="J680" i="41"/>
  <c r="K689" i="41"/>
  <c r="K521" i="41"/>
  <c r="K466" i="41"/>
  <c r="K676" i="41"/>
  <c r="K532" i="41"/>
  <c r="K674" i="41"/>
  <c r="K536" i="41"/>
  <c r="L425" i="41"/>
  <c r="L560" i="41"/>
  <c r="L646" i="41"/>
  <c r="L545" i="41"/>
  <c r="L526" i="41"/>
  <c r="L459" i="41"/>
  <c r="L471" i="41"/>
  <c r="L710" i="41"/>
  <c r="L421" i="41"/>
  <c r="L528" i="41"/>
  <c r="L708" i="41"/>
  <c r="L681" i="41"/>
  <c r="L579" i="41"/>
  <c r="L590" i="41"/>
  <c r="L487" i="41"/>
  <c r="L501" i="41"/>
  <c r="K464" i="41"/>
  <c r="K603" i="41"/>
  <c r="K468" i="41"/>
  <c r="J587" i="41"/>
  <c r="J551" i="41"/>
  <c r="J697" i="41"/>
  <c r="J489" i="41"/>
  <c r="K650" i="41"/>
  <c r="K502" i="41"/>
  <c r="K541" i="41"/>
  <c r="K460" i="41"/>
  <c r="K684" i="41"/>
  <c r="K432" i="41"/>
  <c r="K503" i="41"/>
  <c r="K607" i="41"/>
  <c r="J449" i="41"/>
  <c r="J711" i="41"/>
  <c r="J453" i="41"/>
  <c r="J455" i="41"/>
  <c r="J682" i="41"/>
  <c r="J471" i="41"/>
  <c r="J497" i="41"/>
  <c r="J488" i="41"/>
  <c r="J423" i="41"/>
  <c r="J588" i="41"/>
  <c r="J542" i="41"/>
  <c r="J462" i="41"/>
  <c r="J594" i="41"/>
  <c r="J596" i="41"/>
  <c r="J514" i="41"/>
  <c r="J607" i="41"/>
  <c r="J436" i="41"/>
  <c r="J520" i="41"/>
  <c r="J550" i="41"/>
  <c r="J671" i="41"/>
  <c r="J536" i="41"/>
  <c r="J456" i="41"/>
  <c r="J470" i="41"/>
  <c r="J625" i="41"/>
  <c r="J653" i="41"/>
  <c r="J540" i="41"/>
  <c r="J706" i="41"/>
  <c r="J526" i="41"/>
  <c r="J627" i="41"/>
  <c r="J541" i="41"/>
  <c r="J443" i="41"/>
  <c r="J695" i="41"/>
  <c r="J611" i="41"/>
  <c r="J565" i="41"/>
  <c r="J679" i="41"/>
  <c r="J516" i="41"/>
  <c r="J554" i="41"/>
  <c r="J708" i="41"/>
  <c r="J583" i="41"/>
  <c r="J538" i="41"/>
  <c r="J518" i="41"/>
  <c r="J483" i="41"/>
  <c r="J615" i="41"/>
  <c r="J519" i="41"/>
  <c r="J597" i="41"/>
  <c r="J645" i="41"/>
  <c r="J484" i="41"/>
  <c r="J429" i="41"/>
  <c r="J504" i="41"/>
  <c r="J505" i="41"/>
  <c r="J424" i="41"/>
  <c r="J675" i="41"/>
  <c r="J491" i="41"/>
  <c r="J533" i="41"/>
  <c r="J709" i="41"/>
  <c r="J618" i="41"/>
  <c r="J439" i="41"/>
  <c r="J628" i="41"/>
  <c r="J437" i="41"/>
  <c r="J555" i="41"/>
  <c r="J534" i="41"/>
  <c r="J430" i="41"/>
  <c r="J530" i="41"/>
  <c r="J604" i="41"/>
  <c r="J375" i="41"/>
  <c r="J647" i="41"/>
  <c r="J616" i="41"/>
  <c r="J678" i="41"/>
  <c r="J710" i="41"/>
  <c r="J646" i="41"/>
  <c r="J524" i="41"/>
  <c r="J707" i="41"/>
  <c r="J371" i="41"/>
  <c r="J553" i="41"/>
  <c r="J576" i="41"/>
  <c r="J535" i="41"/>
  <c r="J427" i="41"/>
  <c r="J580" i="41"/>
  <c r="J425" i="41"/>
  <c r="J464" i="41"/>
  <c r="J481" i="41"/>
  <c r="J543" i="41"/>
  <c r="J592" i="41"/>
  <c r="J630" i="41"/>
  <c r="J595" i="41"/>
  <c r="J689" i="41"/>
  <c r="J454" i="41"/>
  <c r="J486" i="41"/>
  <c r="J561" i="41"/>
  <c r="J700" i="41"/>
  <c r="J571" i="41"/>
  <c r="J527" i="41"/>
  <c r="J585" i="41"/>
  <c r="J494" i="41"/>
  <c r="J474" i="41"/>
  <c r="J688" i="41"/>
  <c r="J578" i="41"/>
  <c r="J617" i="41"/>
  <c r="J463" i="41"/>
  <c r="J490" i="41"/>
  <c r="J698" i="41"/>
  <c r="J638" i="41"/>
  <c r="J468" i="41"/>
  <c r="J506" i="41"/>
  <c r="J623" i="41"/>
  <c r="J475" i="41"/>
  <c r="J641" i="41"/>
  <c r="J714" i="41"/>
  <c r="J460" i="41"/>
  <c r="J503" i="41"/>
  <c r="J499" i="41"/>
  <c r="J642" i="41"/>
  <c r="J681" i="41"/>
  <c r="J683" i="41"/>
  <c r="J556" i="41"/>
  <c r="J599" i="41"/>
  <c r="J606" i="41"/>
  <c r="J444" i="41"/>
  <c r="J416" i="41"/>
  <c r="J529" i="41"/>
  <c r="J699" i="41"/>
  <c r="J589" i="41"/>
  <c r="J421" i="41"/>
  <c r="J702" i="41"/>
  <c r="J713" i="41"/>
  <c r="J498" i="41"/>
  <c r="J510" i="41"/>
  <c r="J508" i="41"/>
  <c r="J672" i="41"/>
  <c r="J591" i="41"/>
  <c r="J581" i="41"/>
  <c r="J557" i="41"/>
  <c r="J539" i="41"/>
  <c r="J419" i="41"/>
  <c r="J422" i="41"/>
  <c r="J515" i="41"/>
  <c r="J493" i="41"/>
  <c r="J435" i="41"/>
  <c r="J417" i="41"/>
  <c r="J610" i="41"/>
  <c r="J511" i="41"/>
  <c r="J501" i="41"/>
  <c r="J467" i="41"/>
  <c r="J715" i="41"/>
  <c r="J612" i="41"/>
  <c r="J552" i="41"/>
  <c r="J676" i="41"/>
  <c r="J691" i="41"/>
  <c r="J420" i="41"/>
  <c r="J570" i="41"/>
  <c r="J635" i="41"/>
  <c r="J431" i="41"/>
  <c r="J438" i="41"/>
  <c r="J457" i="41"/>
  <c r="J528" i="41"/>
  <c r="J452" i="41"/>
  <c r="J513" i="41"/>
  <c r="J507" i="41"/>
  <c r="J586" i="41"/>
  <c r="J633" i="41"/>
  <c r="J622" i="41"/>
  <c r="J684" i="41"/>
  <c r="J701" i="41"/>
  <c r="J482" i="41"/>
  <c r="J441" i="41"/>
  <c r="J624" i="41"/>
  <c r="J428" i="41"/>
  <c r="J544" i="41"/>
  <c r="J705" i="41"/>
  <c r="J575" i="41"/>
  <c r="J426" i="41"/>
  <c r="J465" i="41"/>
  <c r="J687" i="41"/>
  <c r="J478" i="41"/>
  <c r="J559" i="41"/>
  <c r="J466" i="41"/>
  <c r="J619" i="41"/>
  <c r="J545" i="41"/>
  <c r="J485" i="41"/>
  <c r="J537" i="41"/>
  <c r="J566" i="41"/>
  <c r="J685" i="41"/>
  <c r="J643" i="41"/>
  <c r="J564" i="41"/>
  <c r="J447" i="41"/>
  <c r="J480" i="41"/>
  <c r="J603" i="41"/>
  <c r="J531" i="41"/>
  <c r="J432" i="41"/>
  <c r="J472" i="41"/>
  <c r="J674" i="41"/>
  <c r="J418" i="41"/>
  <c r="J496" i="41"/>
  <c r="J579" i="41"/>
  <c r="J640" i="41"/>
  <c r="J621" i="41"/>
  <c r="J694" i="41"/>
  <c r="J696" i="41"/>
  <c r="J584" i="41"/>
  <c r="J563" i="41"/>
  <c r="J461" i="41"/>
  <c r="J632" i="41"/>
  <c r="M603" i="41"/>
  <c r="M604" i="41"/>
  <c r="J492" i="41"/>
  <c r="J451" i="41"/>
  <c r="J629" i="41"/>
  <c r="J644" i="41"/>
  <c r="J593" i="41"/>
  <c r="J500" i="41"/>
  <c r="J521" i="41"/>
  <c r="J590" i="41"/>
  <c r="J686" i="41"/>
  <c r="J573" i="41"/>
  <c r="J502" i="41"/>
  <c r="J532" i="41"/>
  <c r="J487" i="41"/>
  <c r="J634" i="41"/>
  <c r="J495" i="41"/>
  <c r="J560" i="41"/>
  <c r="J673" i="41"/>
  <c r="J558" i="41"/>
  <c r="K556" i="41"/>
  <c r="K568" i="41"/>
  <c r="K444" i="41"/>
  <c r="K448" i="41"/>
  <c r="K484" i="41"/>
  <c r="K708" i="41"/>
  <c r="K627" i="41"/>
  <c r="K625" i="41"/>
  <c r="K443" i="41"/>
  <c r="K632" i="41"/>
  <c r="K570" i="41"/>
  <c r="K578" i="41"/>
  <c r="K539" i="41"/>
  <c r="K375" i="41"/>
  <c r="K633" i="41"/>
  <c r="K573" i="41"/>
  <c r="K564" i="41"/>
  <c r="K513" i="41"/>
  <c r="K610" i="41"/>
  <c r="K519" i="41"/>
  <c r="K582" i="41"/>
  <c r="K508" i="41"/>
  <c r="K488" i="41"/>
  <c r="K431" i="41"/>
  <c r="K524" i="41"/>
  <c r="K376" i="41"/>
  <c r="K472" i="41"/>
  <c r="K429" i="41"/>
  <c r="K458" i="41"/>
  <c r="K606" i="41"/>
  <c r="K501" i="41"/>
  <c r="K515" i="41"/>
  <c r="K506" i="41"/>
  <c r="K371" i="41"/>
  <c r="K558" i="41"/>
  <c r="K451" i="41"/>
  <c r="K569" i="41"/>
  <c r="K441" i="41"/>
  <c r="K591" i="41"/>
  <c r="K483" i="41"/>
  <c r="K615" i="41"/>
  <c r="K671" i="41"/>
  <c r="K529" i="41"/>
  <c r="K630" i="41"/>
  <c r="K686" i="41"/>
  <c r="K514" i="41"/>
  <c r="K635" i="41"/>
  <c r="K701" i="41"/>
  <c r="K565" i="41"/>
  <c r="K696" i="41"/>
  <c r="K487" i="41"/>
  <c r="K618" i="41"/>
  <c r="K454" i="41"/>
  <c r="K428" i="41"/>
  <c r="K709" i="41"/>
  <c r="K459" i="41"/>
  <c r="K465" i="41"/>
  <c r="K522" i="41"/>
  <c r="K474" i="41"/>
  <c r="K583" i="41"/>
  <c r="K644" i="41"/>
  <c r="K523" i="41"/>
  <c r="K628" i="41"/>
  <c r="K480" i="41"/>
  <c r="K572" i="41"/>
  <c r="K485" i="41"/>
  <c r="K682" i="41"/>
  <c r="K596" i="41"/>
  <c r="K427" i="41"/>
  <c r="K614" i="41"/>
  <c r="K683" i="41"/>
  <c r="K643" i="41"/>
  <c r="K714" i="41"/>
  <c r="K534" i="41"/>
  <c r="K577" i="41"/>
  <c r="K629" i="41"/>
  <c r="K544" i="41"/>
  <c r="K500" i="41"/>
  <c r="K497" i="41"/>
  <c r="K550" i="41"/>
  <c r="K589" i="41"/>
  <c r="K475" i="41"/>
  <c r="K505" i="41"/>
  <c r="K482" i="41"/>
  <c r="K702" i="41"/>
  <c r="K611" i="41"/>
  <c r="K571" i="41"/>
  <c r="L556" i="41"/>
  <c r="L510" i="41"/>
  <c r="L504" i="41"/>
  <c r="L576" i="41"/>
  <c r="L441" i="41"/>
  <c r="L557" i="41"/>
  <c r="L569" i="41"/>
  <c r="L702" i="41"/>
  <c r="L447" i="41"/>
  <c r="L694" i="41"/>
  <c r="L541" i="41"/>
  <c r="L693" i="41"/>
  <c r="L644" i="41"/>
  <c r="L698" i="41"/>
  <c r="L539" i="41"/>
  <c r="L615" i="41"/>
  <c r="L552" i="41"/>
  <c r="L570" i="41"/>
  <c r="L614" i="41"/>
  <c r="L483" i="41"/>
  <c r="L513" i="41"/>
  <c r="L502" i="41"/>
  <c r="L589" i="41"/>
  <c r="L435" i="41"/>
  <c r="L457" i="41"/>
  <c r="L544" i="41"/>
  <c r="L595" i="41"/>
  <c r="L551" i="41"/>
  <c r="L462" i="41"/>
  <c r="L695" i="41"/>
  <c r="L581" i="41"/>
  <c r="L472" i="41"/>
  <c r="L593" i="41"/>
  <c r="L536" i="41"/>
  <c r="L550" i="41"/>
  <c r="L620" i="41"/>
  <c r="L419" i="41"/>
  <c r="L612" i="41"/>
  <c r="L433" i="41"/>
  <c r="L558" i="41"/>
  <c r="L675" i="41"/>
  <c r="L616" i="41"/>
  <c r="L700" i="41"/>
  <c r="L701" i="41"/>
  <c r="L575" i="41"/>
  <c r="L706" i="41"/>
  <c r="L586" i="41"/>
  <c r="L466" i="41"/>
  <c r="L687" i="41"/>
  <c r="L696" i="41"/>
  <c r="L529" i="41"/>
  <c r="L427" i="41"/>
  <c r="L499" i="41"/>
  <c r="L493" i="41"/>
  <c r="L554" i="41"/>
  <c r="K516" i="41"/>
  <c r="K646" i="41"/>
  <c r="K653" i="41"/>
  <c r="K585" i="41"/>
  <c r="K517" i="41"/>
  <c r="K619" i="41"/>
  <c r="K713" i="41"/>
  <c r="K455" i="41"/>
  <c r="K494" i="41"/>
  <c r="K435" i="41"/>
  <c r="K543" i="41"/>
  <c r="K489" i="41"/>
  <c r="K685" i="41"/>
  <c r="K600" i="41"/>
  <c r="P6" i="41"/>
  <c r="K511" i="41"/>
  <c r="K439" i="41"/>
  <c r="K469" i="41"/>
  <c r="K677" i="41"/>
  <c r="K691" i="41"/>
  <c r="K620" i="41"/>
  <c r="K507" i="41"/>
  <c r="K552" i="41"/>
  <c r="K693" i="41"/>
  <c r="K699" i="41"/>
  <c r="K588" i="41"/>
  <c r="K418" i="41"/>
  <c r="K538" i="41"/>
  <c r="K581" i="41"/>
  <c r="K597" i="41"/>
  <c r="M555" i="41"/>
  <c r="M489" i="41"/>
  <c r="M556" i="41"/>
  <c r="M554" i="41"/>
  <c r="M483" i="41"/>
  <c r="M514" i="41"/>
  <c r="M650" i="41"/>
  <c r="M485" i="41"/>
  <c r="M496" i="41"/>
  <c r="M498" i="41"/>
  <c r="M499" i="41"/>
  <c r="M491" i="41"/>
  <c r="M487" i="41"/>
  <c r="M504" i="41"/>
  <c r="K1607" i="40"/>
  <c r="K1608" i="40"/>
  <c r="K1958" i="40" s="1"/>
  <c r="K2053" i="40"/>
  <c r="J1897" i="40"/>
  <c r="J1913" i="40"/>
  <c r="J1887" i="40"/>
  <c r="J1888" i="40"/>
  <c r="J1905" i="40"/>
  <c r="J1904" i="40"/>
  <c r="J1918" i="40"/>
  <c r="J1908" i="40"/>
  <c r="J1907" i="40"/>
  <c r="J1894" i="40"/>
  <c r="J1892" i="40"/>
  <c r="J1899" i="40"/>
  <c r="J1914" i="40"/>
  <c r="J1885" i="40"/>
  <c r="J1921" i="40"/>
  <c r="J1901" i="40"/>
  <c r="J1917" i="40"/>
  <c r="K1534" i="40"/>
  <c r="K1884" i="40" s="1"/>
  <c r="K1539" i="40"/>
  <c r="K1889" i="40" s="1"/>
  <c r="K1570" i="40"/>
  <c r="K1920" i="40" s="1"/>
  <c r="K1540" i="40"/>
  <c r="K1890" i="40" s="1"/>
  <c r="K1549" i="40"/>
  <c r="K1899" i="40" s="1"/>
  <c r="K1557" i="40"/>
  <c r="K1571" i="40"/>
  <c r="K1547" i="40"/>
  <c r="K1535" i="40"/>
  <c r="K1885" i="40" s="1"/>
  <c r="K1544" i="40"/>
  <c r="K1894" i="40" s="1"/>
  <c r="K1559" i="40"/>
  <c r="K1556" i="40"/>
  <c r="K1906" i="40" s="1"/>
  <c r="K1541" i="40"/>
  <c r="K1538" i="40"/>
  <c r="K1888" i="40" s="1"/>
  <c r="K1543" i="40"/>
  <c r="K1564" i="40"/>
  <c r="K1914" i="40" s="1"/>
  <c r="K1537" i="40"/>
  <c r="K1560" i="40"/>
  <c r="K1910" i="40" s="1"/>
  <c r="K1555" i="40"/>
  <c r="K1558" i="40"/>
  <c r="K1908" i="40" s="1"/>
  <c r="K1554" i="40"/>
  <c r="K1545" i="40"/>
  <c r="K1895" i="40" s="1"/>
  <c r="K1536" i="40"/>
  <c r="K1553" i="40"/>
  <c r="K1546" i="40"/>
  <c r="K1542" i="40"/>
  <c r="K1892" i="40" s="1"/>
  <c r="K1548" i="40"/>
  <c r="K1550" i="40"/>
  <c r="K1900" i="40" s="1"/>
  <c r="K1551" i="40"/>
  <c r="K1901" i="40" s="1"/>
  <c r="K1552" i="40"/>
  <c r="K1902" i="40" s="1"/>
  <c r="K1572" i="40"/>
  <c r="K1562" i="40"/>
  <c r="K1912" i="40" s="1"/>
  <c r="K1563" i="40"/>
  <c r="K1561" i="40"/>
  <c r="K1911" i="40" s="1"/>
  <c r="K1568" i="40"/>
  <c r="K1918" i="40" s="1"/>
  <c r="K1565" i="40"/>
  <c r="K1915" i="40" s="1"/>
  <c r="K1566" i="40"/>
  <c r="K1569" i="40"/>
  <c r="K1567" i="40"/>
  <c r="K1917" i="40" s="1"/>
  <c r="K1573" i="40"/>
  <c r="M502" i="41"/>
  <c r="M493" i="41"/>
  <c r="M517" i="41"/>
  <c r="M512" i="41"/>
  <c r="M484" i="41"/>
  <c r="M497" i="41"/>
  <c r="M500" i="41"/>
  <c r="M494" i="41"/>
  <c r="M516" i="41"/>
  <c r="M518" i="41"/>
  <c r="M488" i="41"/>
  <c r="M513" i="41"/>
  <c r="M481" i="41"/>
  <c r="M482" i="41"/>
  <c r="M492" i="41"/>
  <c r="M506" i="41"/>
  <c r="M495" i="41"/>
  <c r="M509" i="41"/>
  <c r="M515" i="41"/>
  <c r="M501" i="41"/>
  <c r="M519" i="41"/>
  <c r="M505" i="41"/>
  <c r="M508" i="41"/>
  <c r="M510" i="41"/>
  <c r="M486" i="41"/>
  <c r="M503" i="41"/>
  <c r="M490" i="41"/>
  <c r="M507" i="41"/>
  <c r="M511" i="41"/>
  <c r="M590" i="41"/>
  <c r="M589" i="41"/>
  <c r="M591" i="41"/>
  <c r="M588" i="41"/>
  <c r="M578" i="41"/>
  <c r="J1991" i="40"/>
  <c r="K1642" i="40"/>
  <c r="K1644" i="40"/>
  <c r="K1641" i="40"/>
  <c r="K1643" i="40"/>
  <c r="M576" i="41"/>
  <c r="M579" i="41"/>
  <c r="M577" i="41"/>
  <c r="J1982" i="40"/>
  <c r="J1981" i="40"/>
  <c r="J1980" i="40"/>
  <c r="K1629" i="40"/>
  <c r="K1631" i="40"/>
  <c r="K1632" i="40"/>
  <c r="K1630" i="40"/>
  <c r="M641" i="41"/>
  <c r="M455" i="41"/>
  <c r="J1978" i="40"/>
  <c r="M417" i="41"/>
  <c r="M566" i="41"/>
  <c r="M693" i="41"/>
  <c r="M698" i="41"/>
  <c r="M448" i="41"/>
  <c r="M465" i="41"/>
  <c r="M542" i="41"/>
  <c r="M462" i="41"/>
  <c r="M452" i="41"/>
  <c r="M528" i="41"/>
  <c r="M441" i="41"/>
  <c r="M613" i="41"/>
  <c r="M416" i="41"/>
  <c r="M616" i="41"/>
  <c r="M672" i="41"/>
  <c r="M618" i="41"/>
  <c r="M612" i="41"/>
  <c r="M611" i="41"/>
  <c r="M678" i="41"/>
  <c r="M689" i="41"/>
  <c r="M557" i="41"/>
  <c r="M558" i="41"/>
  <c r="M628" i="41"/>
  <c r="M622" i="41"/>
  <c r="M560" i="41"/>
  <c r="M433" i="41"/>
  <c r="M421" i="41"/>
  <c r="M538" i="41"/>
  <c r="M711" i="41"/>
  <c r="M640" i="41"/>
  <c r="M614" i="41"/>
  <c r="M713" i="41"/>
  <c r="M638" i="41"/>
  <c r="M592" i="41"/>
  <c r="M569" i="41"/>
  <c r="M690" i="41"/>
  <c r="M675" i="41"/>
  <c r="M429" i="41"/>
  <c r="M581" i="41"/>
  <c r="M467" i="41"/>
  <c r="M537" i="41"/>
  <c r="M688" i="41"/>
  <c r="M680" i="41"/>
  <c r="M539" i="41"/>
  <c r="M522" i="41"/>
  <c r="M617" i="41"/>
  <c r="M562" i="41"/>
  <c r="M419" i="41"/>
  <c r="M463" i="41"/>
  <c r="M575" i="41"/>
  <c r="M643" i="41"/>
  <c r="M432" i="41"/>
  <c r="M428" i="41"/>
  <c r="M676" i="41"/>
  <c r="M446" i="41"/>
  <c r="M524" i="41"/>
  <c r="M634" i="41"/>
  <c r="M715" i="41"/>
  <c r="M425" i="41"/>
  <c r="M438" i="41"/>
  <c r="M453" i="41"/>
  <c r="M423" i="41"/>
  <c r="M687" i="41"/>
  <c r="M572" i="41"/>
  <c r="M584" i="41"/>
  <c r="M597" i="41"/>
  <c r="M649" i="41"/>
  <c r="M679" i="41"/>
  <c r="M619" i="41"/>
  <c r="M653" i="41"/>
  <c r="M436" i="41"/>
  <c r="M475" i="41"/>
  <c r="K719" i="16"/>
  <c r="K793" i="16" s="1"/>
  <c r="L488" i="16"/>
  <c r="L491" i="16"/>
  <c r="L714" i="16" s="1"/>
  <c r="M482" i="16"/>
  <c r="M708" i="16" s="1"/>
  <c r="M468" i="16"/>
  <c r="M694" i="16" s="1"/>
  <c r="M454" i="16"/>
  <c r="M680" i="16" s="1"/>
  <c r="M440" i="16"/>
  <c r="M666" i="16" s="1"/>
  <c r="M426" i="16"/>
  <c r="M652" i="16" s="1"/>
  <c r="M487" i="16"/>
  <c r="M713" i="16" s="1"/>
  <c r="M460" i="16"/>
  <c r="M686" i="16" s="1"/>
  <c r="M455" i="16"/>
  <c r="M681" i="16" s="1"/>
  <c r="M450" i="16"/>
  <c r="M676" i="16" s="1"/>
  <c r="M464" i="16"/>
  <c r="M690" i="16" s="1"/>
  <c r="M458" i="16"/>
  <c r="M684" i="16" s="1"/>
  <c r="M404" i="16"/>
  <c r="M630" i="16" s="1"/>
  <c r="M462" i="16"/>
  <c r="M688" i="16" s="1"/>
  <c r="M456" i="16"/>
  <c r="M682" i="16" s="1"/>
  <c r="M421" i="16"/>
  <c r="M647" i="16" s="1"/>
  <c r="M416" i="16"/>
  <c r="M642" i="16" s="1"/>
  <c r="M408" i="16"/>
  <c r="M634" i="16" s="1"/>
  <c r="M479" i="16"/>
  <c r="M705" i="16" s="1"/>
  <c r="M445" i="16"/>
  <c r="M671" i="16" s="1"/>
  <c r="M443" i="16"/>
  <c r="M669" i="16" s="1"/>
  <c r="M439" i="16"/>
  <c r="M665" i="16" s="1"/>
  <c r="M410" i="16"/>
  <c r="M636" i="16" s="1"/>
  <c r="M389" i="16"/>
  <c r="M615" i="16" s="1"/>
  <c r="M375" i="16"/>
  <c r="M601" i="16" s="1"/>
  <c r="M361" i="16"/>
  <c r="M587" i="16" s="1"/>
  <c r="M347" i="16"/>
  <c r="M573" i="16" s="1"/>
  <c r="M481" i="16"/>
  <c r="M707" i="16" s="1"/>
  <c r="M465" i="16"/>
  <c r="M691" i="16" s="1"/>
  <c r="M447" i="16"/>
  <c r="M673" i="16" s="1"/>
  <c r="M437" i="16"/>
  <c r="M663" i="16" s="1"/>
  <c r="M435" i="16"/>
  <c r="M661" i="16" s="1"/>
  <c r="M431" i="16"/>
  <c r="M657" i="16" s="1"/>
  <c r="M429" i="16"/>
  <c r="M655" i="16" s="1"/>
  <c r="M392" i="16"/>
  <c r="M618" i="16" s="1"/>
  <c r="M378" i="16"/>
  <c r="M604" i="16" s="1"/>
  <c r="M364" i="16"/>
  <c r="M590" i="16" s="1"/>
  <c r="M350" i="16"/>
  <c r="M576" i="16" s="1"/>
  <c r="M336" i="16"/>
  <c r="M562" i="16" s="1"/>
  <c r="M483" i="16"/>
  <c r="M709" i="16" s="1"/>
  <c r="M472" i="16"/>
  <c r="M698" i="16" s="1"/>
  <c r="M449" i="16"/>
  <c r="M675" i="16" s="1"/>
  <c r="M433" i="16"/>
  <c r="M659" i="16" s="1"/>
  <c r="M427" i="16"/>
  <c r="M653" i="16" s="1"/>
  <c r="M405" i="16"/>
  <c r="M631" i="16" s="1"/>
  <c r="M400" i="16"/>
  <c r="M626" i="16" s="1"/>
  <c r="M395" i="16"/>
  <c r="M621" i="16" s="1"/>
  <c r="M381" i="16"/>
  <c r="M607" i="16" s="1"/>
  <c r="M485" i="16"/>
  <c r="M711" i="16" s="1"/>
  <c r="M477" i="16"/>
  <c r="M703" i="16" s="1"/>
  <c r="M425" i="16"/>
  <c r="M651" i="16" s="1"/>
  <c r="M415" i="16"/>
  <c r="M641" i="16" s="1"/>
  <c r="M453" i="16"/>
  <c r="M679" i="16" s="1"/>
  <c r="M420" i="16"/>
  <c r="M646" i="16" s="1"/>
  <c r="M478" i="16"/>
  <c r="M704" i="16" s="1"/>
  <c r="M475" i="16"/>
  <c r="M701" i="16" s="1"/>
  <c r="M461" i="16"/>
  <c r="M687" i="16" s="1"/>
  <c r="M444" i="16"/>
  <c r="M670" i="16" s="1"/>
  <c r="M393" i="16"/>
  <c r="M619" i="16" s="1"/>
  <c r="M387" i="16"/>
  <c r="M613" i="16" s="1"/>
  <c r="M366" i="16"/>
  <c r="M592" i="16" s="1"/>
  <c r="M346" i="16"/>
  <c r="M572" i="16" s="1"/>
  <c r="M324" i="16"/>
  <c r="M550" i="16" s="1"/>
  <c r="M310" i="16"/>
  <c r="M536" i="16" s="1"/>
  <c r="M296" i="16"/>
  <c r="M522" i="16" s="1"/>
  <c r="M471" i="16"/>
  <c r="M697" i="16" s="1"/>
  <c r="M441" i="16"/>
  <c r="M667" i="16" s="1"/>
  <c r="M432" i="16"/>
  <c r="M658" i="16" s="1"/>
  <c r="M473" i="16"/>
  <c r="M699" i="16" s="1"/>
  <c r="M466" i="16"/>
  <c r="M692" i="16" s="1"/>
  <c r="M459" i="16"/>
  <c r="M685" i="16" s="1"/>
  <c r="M419" i="16"/>
  <c r="M645" i="16" s="1"/>
  <c r="M396" i="16"/>
  <c r="M622" i="16" s="1"/>
  <c r="M390" i="16"/>
  <c r="M616" i="16" s="1"/>
  <c r="M384" i="16"/>
  <c r="M610" i="16" s="1"/>
  <c r="M365" i="16"/>
  <c r="M591" i="16" s="1"/>
  <c r="M345" i="16"/>
  <c r="M571" i="16" s="1"/>
  <c r="M331" i="16"/>
  <c r="M557" i="16" s="1"/>
  <c r="M317" i="16"/>
  <c r="M543" i="16" s="1"/>
  <c r="M303" i="16"/>
  <c r="M529" i="16" s="1"/>
  <c r="M469" i="16"/>
  <c r="M695" i="16" s="1"/>
  <c r="M452" i="16"/>
  <c r="M678" i="16" s="1"/>
  <c r="M422" i="16"/>
  <c r="M648" i="16" s="1"/>
  <c r="M402" i="16"/>
  <c r="M628" i="16" s="1"/>
  <c r="M397" i="16"/>
  <c r="M623" i="16" s="1"/>
  <c r="M383" i="16"/>
  <c r="M609" i="16" s="1"/>
  <c r="M363" i="16"/>
  <c r="M589" i="16" s="1"/>
  <c r="M344" i="16"/>
  <c r="M570" i="16" s="1"/>
  <c r="M328" i="16"/>
  <c r="M554" i="16" s="1"/>
  <c r="M308" i="16"/>
  <c r="M534" i="16" s="1"/>
  <c r="M279" i="16"/>
  <c r="M505" i="16" s="1"/>
  <c r="M470" i="16"/>
  <c r="M696" i="16" s="1"/>
  <c r="M448" i="16"/>
  <c r="M674" i="16" s="1"/>
  <c r="M385" i="16"/>
  <c r="M611" i="16" s="1"/>
  <c r="M367" i="16"/>
  <c r="M593" i="16" s="1"/>
  <c r="M348" i="16"/>
  <c r="M574" i="16" s="1"/>
  <c r="M326" i="16"/>
  <c r="M552" i="16" s="1"/>
  <c r="M306" i="16"/>
  <c r="M532" i="16" s="1"/>
  <c r="M297" i="16"/>
  <c r="M523" i="16" s="1"/>
  <c r="M290" i="16"/>
  <c r="M516" i="16" s="1"/>
  <c r="M282" i="16"/>
  <c r="M508" i="16" s="1"/>
  <c r="M268" i="16"/>
  <c r="M494" i="16" s="1"/>
  <c r="M434" i="16"/>
  <c r="M660" i="16" s="1"/>
  <c r="M430" i="16"/>
  <c r="M656" i="16" s="1"/>
  <c r="M411" i="16"/>
  <c r="M637" i="16" s="1"/>
  <c r="M399" i="16"/>
  <c r="M625" i="16" s="1"/>
  <c r="M315" i="16"/>
  <c r="M541" i="16" s="1"/>
  <c r="M295" i="16"/>
  <c r="M521" i="16" s="1"/>
  <c r="M285" i="16"/>
  <c r="M511" i="16" s="1"/>
  <c r="M271" i="16"/>
  <c r="M497" i="16" s="1"/>
  <c r="M418" i="16"/>
  <c r="M644" i="16" s="1"/>
  <c r="M486" i="16"/>
  <c r="M712" i="16" s="1"/>
  <c r="M480" i="16"/>
  <c r="M706" i="16" s="1"/>
  <c r="M438" i="16"/>
  <c r="M664" i="16" s="1"/>
  <c r="M394" i="16"/>
  <c r="M620" i="16" s="1"/>
  <c r="M373" i="16"/>
  <c r="M599" i="16" s="1"/>
  <c r="M371" i="16"/>
  <c r="M597" i="16" s="1"/>
  <c r="M369" i="16"/>
  <c r="M595" i="16" s="1"/>
  <c r="M354" i="16"/>
  <c r="M580" i="16" s="1"/>
  <c r="M352" i="16"/>
  <c r="M578" i="16" s="1"/>
  <c r="M335" i="16"/>
  <c r="M561" i="16" s="1"/>
  <c r="M333" i="16"/>
  <c r="M559" i="16" s="1"/>
  <c r="M313" i="16"/>
  <c r="M539" i="16" s="1"/>
  <c r="M304" i="16"/>
  <c r="M530" i="16" s="1"/>
  <c r="M288" i="16"/>
  <c r="M514" i="16" s="1"/>
  <c r="M274" i="16"/>
  <c r="M500" i="16" s="1"/>
  <c r="M474" i="16"/>
  <c r="M700" i="16" s="1"/>
  <c r="M463" i="16"/>
  <c r="M689" i="16" s="1"/>
  <c r="M442" i="16"/>
  <c r="M668" i="16" s="1"/>
  <c r="M484" i="16"/>
  <c r="M710" i="16" s="1"/>
  <c r="M451" i="16"/>
  <c r="M677" i="16" s="1"/>
  <c r="M424" i="16"/>
  <c r="M650" i="16" s="1"/>
  <c r="M413" i="16"/>
  <c r="M639" i="16" s="1"/>
  <c r="M377" i="16"/>
  <c r="M603" i="16" s="1"/>
  <c r="M316" i="16"/>
  <c r="M542" i="16" s="1"/>
  <c r="M307" i="16"/>
  <c r="M533" i="16" s="1"/>
  <c r="M275" i="16"/>
  <c r="M501" i="16" s="1"/>
  <c r="M376" i="16"/>
  <c r="M602" i="16" s="1"/>
  <c r="M339" i="16"/>
  <c r="M565" i="16" s="1"/>
  <c r="M319" i="16"/>
  <c r="M545" i="16" s="1"/>
  <c r="M349" i="16"/>
  <c r="M575" i="16" s="1"/>
  <c r="M330" i="16"/>
  <c r="M556" i="16" s="1"/>
  <c r="M327" i="16"/>
  <c r="M553" i="16" s="1"/>
  <c r="M299" i="16"/>
  <c r="M525" i="16" s="1"/>
  <c r="M293" i="16"/>
  <c r="M519" i="16" s="1"/>
  <c r="M283" i="16"/>
  <c r="M509" i="16" s="1"/>
  <c r="M276" i="16"/>
  <c r="M502" i="16" s="1"/>
  <c r="M266" i="16"/>
  <c r="M492" i="16" s="1"/>
  <c r="M362" i="16"/>
  <c r="M588" i="16" s="1"/>
  <c r="M359" i="16"/>
  <c r="M585" i="16" s="1"/>
  <c r="M467" i="16"/>
  <c r="M693" i="16" s="1"/>
  <c r="M407" i="16"/>
  <c r="M633" i="16" s="1"/>
  <c r="M372" i="16"/>
  <c r="M598" i="16" s="1"/>
  <c r="M278" i="16"/>
  <c r="M504" i="16" s="1"/>
  <c r="M446" i="16"/>
  <c r="M672" i="16" s="1"/>
  <c r="M412" i="16"/>
  <c r="M638" i="16" s="1"/>
  <c r="M358" i="16"/>
  <c r="M584" i="16" s="1"/>
  <c r="M329" i="16"/>
  <c r="M555" i="16" s="1"/>
  <c r="M301" i="16"/>
  <c r="M527" i="16" s="1"/>
  <c r="M298" i="16"/>
  <c r="M524" i="16" s="1"/>
  <c r="M457" i="16"/>
  <c r="M683" i="16" s="1"/>
  <c r="M401" i="16"/>
  <c r="M627" i="16" s="1"/>
  <c r="M386" i="16"/>
  <c r="M612" i="16" s="1"/>
  <c r="M382" i="16"/>
  <c r="M608" i="16" s="1"/>
  <c r="M342" i="16"/>
  <c r="M568" i="16" s="1"/>
  <c r="M368" i="16"/>
  <c r="M594" i="16" s="1"/>
  <c r="M355" i="16"/>
  <c r="M581" i="16" s="1"/>
  <c r="M321" i="16"/>
  <c r="M547" i="16" s="1"/>
  <c r="M318" i="16"/>
  <c r="M544" i="16" s="1"/>
  <c r="M280" i="16"/>
  <c r="M506" i="16" s="1"/>
  <c r="M273" i="16"/>
  <c r="M499" i="16" s="1"/>
  <c r="M332" i="16"/>
  <c r="M558" i="16" s="1"/>
  <c r="M436" i="16"/>
  <c r="M662" i="16" s="1"/>
  <c r="M291" i="16"/>
  <c r="M517" i="16" s="1"/>
  <c r="M388" i="16"/>
  <c r="M614" i="16" s="1"/>
  <c r="M325" i="16"/>
  <c r="M551" i="16" s="1"/>
  <c r="M300" i="16"/>
  <c r="M526" i="16" s="1"/>
  <c r="M277" i="16"/>
  <c r="M503" i="16" s="1"/>
  <c r="M351" i="16"/>
  <c r="M577" i="16" s="1"/>
  <c r="M334" i="16"/>
  <c r="M560" i="16" s="1"/>
  <c r="M305" i="16"/>
  <c r="M531" i="16" s="1"/>
  <c r="M269" i="16"/>
  <c r="M495" i="16" s="1"/>
  <c r="M374" i="16"/>
  <c r="M600" i="16" s="1"/>
  <c r="M409" i="16"/>
  <c r="M635" i="16" s="1"/>
  <c r="M380" i="16"/>
  <c r="M606" i="16" s="1"/>
  <c r="M323" i="16"/>
  <c r="M549" i="16" s="1"/>
  <c r="M294" i="16"/>
  <c r="M520" i="16" s="1"/>
  <c r="M289" i="16"/>
  <c r="M515" i="16" s="1"/>
  <c r="M272" i="16"/>
  <c r="M498" i="16" s="1"/>
  <c r="M476" i="16"/>
  <c r="M702" i="16" s="1"/>
  <c r="M417" i="16"/>
  <c r="M643" i="16" s="1"/>
  <c r="M356" i="16"/>
  <c r="M582" i="16" s="1"/>
  <c r="M338" i="16"/>
  <c r="M564" i="16" s="1"/>
  <c r="M284" i="16"/>
  <c r="M510" i="16" s="1"/>
  <c r="M267" i="16"/>
  <c r="M493" i="16" s="1"/>
  <c r="M398" i="16"/>
  <c r="M624" i="16" s="1"/>
  <c r="M391" i="16"/>
  <c r="M617" i="16" s="1"/>
  <c r="M337" i="16"/>
  <c r="M563" i="16" s="1"/>
  <c r="M322" i="16"/>
  <c r="M548" i="16" s="1"/>
  <c r="M428" i="16"/>
  <c r="M654" i="16" s="1"/>
  <c r="M360" i="16"/>
  <c r="M586" i="16" s="1"/>
  <c r="M343" i="16"/>
  <c r="M569" i="16" s="1"/>
  <c r="M302" i="16"/>
  <c r="M528" i="16" s="1"/>
  <c r="M292" i="16"/>
  <c r="M518" i="16" s="1"/>
  <c r="M423" i="16"/>
  <c r="M649" i="16" s="1"/>
  <c r="M309" i="16"/>
  <c r="M535" i="16" s="1"/>
  <c r="M286" i="16"/>
  <c r="M512" i="16" s="1"/>
  <c r="M357" i="16"/>
  <c r="M583" i="16" s="1"/>
  <c r="M314" i="16"/>
  <c r="M540" i="16" s="1"/>
  <c r="M281" i="16"/>
  <c r="M507" i="16" s="1"/>
  <c r="M340" i="16"/>
  <c r="M566" i="16" s="1"/>
  <c r="M312" i="16"/>
  <c r="M538" i="16" s="1"/>
  <c r="M341" i="16"/>
  <c r="M567" i="16" s="1"/>
  <c r="M270" i="16"/>
  <c r="M496" i="16" s="1"/>
  <c r="M320" i="16"/>
  <c r="M546" i="16" s="1"/>
  <c r="M403" i="16"/>
  <c r="M629" i="16" s="1"/>
  <c r="M311" i="16"/>
  <c r="M537" i="16" s="1"/>
  <c r="M287" i="16"/>
  <c r="M513" i="16" s="1"/>
  <c r="M353" i="16"/>
  <c r="M579" i="16" s="1"/>
  <c r="M414" i="16"/>
  <c r="M640" i="16" s="1"/>
  <c r="M370" i="16"/>
  <c r="M596" i="16" s="1"/>
  <c r="K488" i="16"/>
  <c r="K491" i="16"/>
  <c r="K714" i="16" s="1"/>
  <c r="K724" i="16"/>
  <c r="K807" i="16" s="1"/>
  <c r="M469" i="41"/>
  <c r="M710" i="41"/>
  <c r="M600" i="41"/>
  <c r="M639" i="41"/>
  <c r="M435" i="41"/>
  <c r="M596" i="41"/>
  <c r="M700" i="41"/>
  <c r="M456" i="41"/>
  <c r="M457" i="41"/>
  <c r="M531" i="41"/>
  <c r="M458" i="41"/>
  <c r="M472" i="41"/>
  <c r="M439" i="41"/>
  <c r="M632" i="41"/>
  <c r="M471" i="41"/>
  <c r="M580" i="41"/>
  <c r="M637" i="41"/>
  <c r="M459" i="41"/>
  <c r="M536" i="41"/>
  <c r="M442" i="41"/>
  <c r="M583" i="41"/>
  <c r="M704" i="41"/>
  <c r="M480" i="41"/>
  <c r="M544" i="41"/>
  <c r="M521" i="41"/>
  <c r="M541" i="41"/>
  <c r="M697" i="41"/>
  <c r="M447" i="41"/>
  <c r="M530" i="41"/>
  <c r="M534" i="41"/>
  <c r="M444" i="41"/>
  <c r="M586" i="41"/>
  <c r="M445" i="41"/>
  <c r="M443" i="41"/>
  <c r="M526" i="41"/>
  <c r="M582" i="41"/>
  <c r="M529" i="41"/>
  <c r="M454" i="41"/>
  <c r="M594" i="41"/>
  <c r="M466" i="41"/>
  <c r="M464" i="41"/>
  <c r="M593" i="41"/>
  <c r="M644" i="41"/>
  <c r="M599" i="41"/>
  <c r="M695" i="41"/>
  <c r="M595" i="41"/>
  <c r="M478" i="41"/>
  <c r="M703" i="41"/>
  <c r="M470" i="41"/>
  <c r="M451" i="41"/>
  <c r="M696" i="41"/>
  <c r="M476" i="41"/>
  <c r="M606" i="41"/>
  <c r="M699" i="41"/>
  <c r="M709" i="41"/>
  <c r="M646" i="41"/>
  <c r="M468" i="41"/>
  <c r="M705" i="41"/>
  <c r="M633" i="41"/>
  <c r="M708" i="41"/>
  <c r="M533" i="41"/>
  <c r="M647" i="41"/>
  <c r="M460" i="41"/>
  <c r="M714" i="41"/>
  <c r="M645" i="41"/>
  <c r="M477" i="41"/>
  <c r="M585" i="41"/>
  <c r="M636" i="41"/>
  <c r="M707" i="41"/>
  <c r="M694" i="41"/>
  <c r="M535" i="41"/>
  <c r="M461" i="41"/>
  <c r="M701" i="41"/>
  <c r="M607" i="41"/>
  <c r="M527" i="41"/>
  <c r="M543" i="41"/>
  <c r="M540" i="41"/>
  <c r="M437" i="41"/>
  <c r="M702" i="41"/>
  <c r="M474" i="41"/>
  <c r="M587" i="41"/>
  <c r="M525" i="41"/>
  <c r="M635" i="41"/>
  <c r="M545" i="41"/>
  <c r="M706" i="41"/>
  <c r="M523" i="41"/>
  <c r="M520" i="41"/>
  <c r="M642" i="41"/>
  <c r="M449" i="41"/>
  <c r="M532" i="41"/>
  <c r="M684" i="41"/>
  <c r="M629" i="41"/>
  <c r="M691" i="41"/>
  <c r="M615" i="41"/>
  <c r="M623" i="41"/>
  <c r="M626" i="41"/>
  <c r="M559" i="41"/>
  <c r="M686" i="41"/>
  <c r="M375" i="41"/>
  <c r="M424" i="41"/>
  <c r="M610" i="41"/>
  <c r="M563" i="41"/>
  <c r="M683" i="41"/>
  <c r="M573" i="41"/>
  <c r="M427" i="41"/>
  <c r="M620" i="41"/>
  <c r="M564" i="41"/>
  <c r="M570" i="41"/>
  <c r="M551" i="41"/>
  <c r="M677" i="41"/>
  <c r="M681" i="41"/>
  <c r="M671" i="41"/>
  <c r="M553" i="41"/>
  <c r="M685" i="41"/>
  <c r="M625" i="41"/>
  <c r="M430" i="41"/>
  <c r="M422" i="41"/>
  <c r="M568" i="41"/>
  <c r="M630" i="41"/>
  <c r="M565" i="41"/>
  <c r="M624" i="41"/>
  <c r="M420" i="41"/>
  <c r="M426" i="41"/>
  <c r="M550" i="41"/>
  <c r="M673" i="41"/>
  <c r="M571" i="41"/>
  <c r="M561" i="41"/>
  <c r="M431" i="41"/>
  <c r="M567" i="41"/>
  <c r="M621" i="41"/>
  <c r="M376" i="41"/>
  <c r="M627" i="41"/>
  <c r="M682" i="41"/>
  <c r="M552" i="41"/>
  <c r="M418" i="41"/>
  <c r="M674" i="41"/>
  <c r="K1496" i="40"/>
  <c r="K1507" i="40"/>
  <c r="K1857" i="40" s="1"/>
  <c r="K1489" i="40"/>
  <c r="K1839" i="40" s="1"/>
  <c r="K1531" i="40"/>
  <c r="K1588" i="40"/>
  <c r="K1574" i="40"/>
  <c r="K1924" i="40" s="1"/>
  <c r="K1587" i="40"/>
  <c r="K1937" i="40" s="1"/>
  <c r="K1636" i="40"/>
  <c r="K1628" i="40"/>
  <c r="K1755" i="40"/>
  <c r="K1759" i="40"/>
  <c r="K2109" i="40" s="1"/>
  <c r="K1754" i="40"/>
  <c r="K2104" i="40" s="1"/>
  <c r="K1751" i="40"/>
  <c r="K2101" i="40" s="1"/>
  <c r="K1756" i="40"/>
  <c r="K1760" i="40"/>
  <c r="K2110" i="40" s="1"/>
  <c r="K1585" i="40"/>
  <c r="K1640" i="40"/>
  <c r="K1582" i="40"/>
  <c r="K1589" i="40"/>
  <c r="K1578" i="40"/>
  <c r="K1517" i="40"/>
  <c r="K1867" i="40" s="1"/>
  <c r="K1529" i="40"/>
  <c r="K1879" i="40" s="1"/>
  <c r="K1648" i="40"/>
  <c r="K1998" i="40" s="1"/>
  <c r="K1766" i="40"/>
  <c r="K1497" i="40"/>
  <c r="K1847" i="40" s="1"/>
  <c r="K1595" i="40"/>
  <c r="K1945" i="40" s="1"/>
  <c r="K1761" i="40"/>
  <c r="K2111" i="40" s="1"/>
  <c r="K1598" i="40"/>
  <c r="K1747" i="40"/>
  <c r="K1645" i="40"/>
  <c r="K1995" i="40" s="1"/>
  <c r="K1753" i="40"/>
  <c r="K2103" i="40" s="1"/>
  <c r="K1649" i="40"/>
  <c r="K1999" i="40" s="1"/>
  <c r="K1708" i="40"/>
  <c r="K2058" i="40" s="1"/>
  <c r="K1591" i="40"/>
  <c r="K1514" i="40"/>
  <c r="K1864" i="40" s="1"/>
  <c r="K1639" i="40"/>
  <c r="K1989" i="40" s="1"/>
  <c r="K1702" i="40"/>
  <c r="K1768" i="40"/>
  <c r="K2118" i="40" s="1"/>
  <c r="K1594" i="40"/>
  <c r="K1634" i="40"/>
  <c r="K1984" i="40" s="1"/>
  <c r="K1691" i="40"/>
  <c r="K1575" i="40"/>
  <c r="K1925" i="40" s="1"/>
  <c r="K1596" i="40"/>
  <c r="K1524" i="40"/>
  <c r="K1696" i="40"/>
  <c r="K1635" i="40"/>
  <c r="K1985" i="40" s="1"/>
  <c r="K1752" i="40"/>
  <c r="K2102" i="40" s="1"/>
  <c r="K1581" i="40"/>
  <c r="K1931" i="40" s="1"/>
  <c r="K1523" i="40"/>
  <c r="K1873" i="40" s="1"/>
  <c r="K1513" i="40"/>
  <c r="K1863" i="40" s="1"/>
  <c r="K1652" i="40"/>
  <c r="K2002" i="40" s="1"/>
  <c r="K1576" i="40"/>
  <c r="K1520" i="40"/>
  <c r="K1870" i="40" s="1"/>
  <c r="K1518" i="40"/>
  <c r="K1868" i="40" s="1"/>
  <c r="K1694" i="40"/>
  <c r="K2044" i="40" s="1"/>
  <c r="K1686" i="40"/>
  <c r="K2036" i="40" s="1"/>
  <c r="K1509" i="40"/>
  <c r="K1859" i="40" s="1"/>
  <c r="K1506" i="40"/>
  <c r="K1584" i="40"/>
  <c r="K1934" i="40" s="1"/>
  <c r="K1647" i="40"/>
  <c r="K1997" i="40" s="1"/>
  <c r="K1510" i="40"/>
  <c r="K1860" i="40" s="1"/>
  <c r="K1746" i="40"/>
  <c r="K2096" i="40" s="1"/>
  <c r="K1697" i="40"/>
  <c r="K2047" i="40" s="1"/>
  <c r="K1699" i="40"/>
  <c r="K2049" i="40" s="1"/>
  <c r="K1638" i="40"/>
  <c r="K1988" i="40" s="1"/>
  <c r="K1494" i="40"/>
  <c r="K1530" i="40"/>
  <c r="K1499" i="40"/>
  <c r="K1849" i="40" s="1"/>
  <c r="K1749" i="40"/>
  <c r="K2099" i="40" s="1"/>
  <c r="K1762" i="40"/>
  <c r="K1528" i="40"/>
  <c r="K1878" i="40" s="1"/>
  <c r="K1519" i="40"/>
  <c r="K1533" i="40"/>
  <c r="K1758" i="40"/>
  <c r="K2108" i="40" s="1"/>
  <c r="K1579" i="40"/>
  <c r="K1929" i="40" s="1"/>
  <c r="K1633" i="40"/>
  <c r="K1983" i="40" s="1"/>
  <c r="K1685" i="40"/>
  <c r="K2035" i="40" s="1"/>
  <c r="K1707" i="40"/>
  <c r="K2057" i="40" s="1"/>
  <c r="K1706" i="40"/>
  <c r="K2056" i="40" s="1"/>
  <c r="K1515" i="40"/>
  <c r="K1865" i="40" s="1"/>
  <c r="K1698" i="40"/>
  <c r="K2048" i="40" s="1"/>
  <c r="K1504" i="40"/>
  <c r="K1854" i="40" s="1"/>
  <c r="K1688" i="40"/>
  <c r="K2038" i="40" s="1"/>
  <c r="K1525" i="40"/>
  <c r="K1505" i="40"/>
  <c r="K1855" i="40" s="1"/>
  <c r="K1580" i="40"/>
  <c r="K1502" i="40"/>
  <c r="K1650" i="40"/>
  <c r="K2000" i="40" s="1"/>
  <c r="K1495" i="40"/>
  <c r="K1491" i="40"/>
  <c r="K1841" i="40" s="1"/>
  <c r="K1646" i="40"/>
  <c r="K1996" i="40" s="1"/>
  <c r="K1659" i="40"/>
  <c r="K2009" i="40" s="1"/>
  <c r="K1687" i="40"/>
  <c r="K2037" i="40" s="1"/>
  <c r="K1764" i="40"/>
  <c r="K2114" i="40" s="1"/>
  <c r="K1597" i="40"/>
  <c r="K1947" i="40" s="1"/>
  <c r="K1750" i="40"/>
  <c r="K2100" i="40" s="1"/>
  <c r="K1508" i="40"/>
  <c r="K1522" i="40"/>
  <c r="K1492" i="40"/>
  <c r="K1842" i="40" s="1"/>
  <c r="K1763" i="40"/>
  <c r="K2113" i="40" s="1"/>
  <c r="K1501" i="40"/>
  <c r="K1851" i="40" s="1"/>
  <c r="K1693" i="40"/>
  <c r="K1695" i="40"/>
  <c r="K1490" i="40"/>
  <c r="K1840" i="40" s="1"/>
  <c r="K1700" i="40"/>
  <c r="K2050" i="40" s="1"/>
  <c r="K1593" i="40"/>
  <c r="K1488" i="40"/>
  <c r="K1757" i="40"/>
  <c r="K2107" i="40" s="1"/>
  <c r="K1637" i="40"/>
  <c r="K1987" i="40" s="1"/>
  <c r="K1586" i="40"/>
  <c r="K1936" i="40" s="1"/>
  <c r="K1767" i="40"/>
  <c r="K2117" i="40" s="1"/>
  <c r="K1527" i="40"/>
  <c r="K1877" i="40" s="1"/>
  <c r="K1500" i="40"/>
  <c r="K1850" i="40" s="1"/>
  <c r="K1516" i="40"/>
  <c r="K1866" i="40" s="1"/>
  <c r="K1690" i="40"/>
  <c r="K2040" i="40" s="1"/>
  <c r="K1590" i="40"/>
  <c r="K1940" i="40" s="1"/>
  <c r="K1592" i="40"/>
  <c r="K1942" i="40" s="1"/>
  <c r="K1511" i="40"/>
  <c r="K1861" i="40" s="1"/>
  <c r="K1498" i="40"/>
  <c r="K1660" i="40"/>
  <c r="K1577" i="40"/>
  <c r="K1927" i="40" s="1"/>
  <c r="K1521" i="40"/>
  <c r="K1689" i="40"/>
  <c r="K2039" i="40" s="1"/>
  <c r="K1748" i="40"/>
  <c r="K2098" i="40" s="1"/>
  <c r="K1653" i="40"/>
  <c r="K1512" i="40"/>
  <c r="K1862" i="40" s="1"/>
  <c r="K1692" i="40"/>
  <c r="K2042" i="40" s="1"/>
  <c r="K1583" i="40"/>
  <c r="K1933" i="40" s="1"/>
  <c r="K1437" i="40"/>
  <c r="K1787" i="40" s="1"/>
  <c r="K1468" i="40"/>
  <c r="K1818" i="40" s="1"/>
  <c r="K1452" i="40"/>
  <c r="K1802" i="40" s="1"/>
  <c r="K1676" i="40"/>
  <c r="K2026" i="40" s="1"/>
  <c r="K1722" i="40"/>
  <c r="K1461" i="40"/>
  <c r="K1811" i="40" s="1"/>
  <c r="K1612" i="40"/>
  <c r="K1475" i="40"/>
  <c r="K1825" i="40" s="1"/>
  <c r="K1431" i="40"/>
  <c r="K1430" i="40"/>
  <c r="K1780" i="40" s="1"/>
  <c r="K1738" i="40"/>
  <c r="K1442" i="40"/>
  <c r="K1792" i="40" s="1"/>
  <c r="K1459" i="40"/>
  <c r="K1469" i="40"/>
  <c r="K1447" i="40"/>
  <c r="K1797" i="40" s="1"/>
  <c r="K1429" i="40"/>
  <c r="K1779" i="40" s="1"/>
  <c r="K1709" i="40"/>
  <c r="K2059" i="40" s="1"/>
  <c r="K1456" i="40"/>
  <c r="K1603" i="40"/>
  <c r="K1729" i="40"/>
  <c r="K2079" i="40" s="1"/>
  <c r="K1606" i="40"/>
  <c r="K1434" i="40"/>
  <c r="K1784" i="40" s="1"/>
  <c r="K1446" i="40"/>
  <c r="K1448" i="40"/>
  <c r="K1450" i="40"/>
  <c r="K1800" i="40" s="1"/>
  <c r="K1678" i="40"/>
  <c r="K1623" i="40"/>
  <c r="K1973" i="40" s="1"/>
  <c r="K1457" i="40"/>
  <c r="K1807" i="40" s="1"/>
  <c r="K1439" i="40"/>
  <c r="K1789" i="40" s="1"/>
  <c r="K1605" i="40"/>
  <c r="K1955" i="40" s="1"/>
  <c r="K1677" i="40"/>
  <c r="K1466" i="40"/>
  <c r="K1816" i="40" s="1"/>
  <c r="K1728" i="40"/>
  <c r="K1611" i="40"/>
  <c r="K1961" i="40" s="1"/>
  <c r="K1443" i="40"/>
  <c r="K1717" i="40"/>
  <c r="K2067" i="40" s="1"/>
  <c r="K1620" i="40"/>
  <c r="K1970" i="40" s="1"/>
  <c r="K1681" i="40"/>
  <c r="K1476" i="40"/>
  <c r="K1826" i="40" s="1"/>
  <c r="K1458" i="40"/>
  <c r="K1808" i="40" s="1"/>
  <c r="K1441" i="40"/>
  <c r="K1791" i="40" s="1"/>
  <c r="K1433" i="40"/>
  <c r="K1783" i="40" s="1"/>
  <c r="K1460" i="40"/>
  <c r="K1471" i="40"/>
  <c r="K1821" i="40" s="1"/>
  <c r="K1481" i="40"/>
  <c r="K1831" i="40" s="1"/>
  <c r="K1470" i="40"/>
  <c r="K1726" i="40"/>
  <c r="K2076" i="40" s="1"/>
  <c r="K1616" i="40"/>
  <c r="K1657" i="40"/>
  <c r="K2007" i="40" s="1"/>
  <c r="K1482" i="40"/>
  <c r="K1832" i="40" s="1"/>
  <c r="K1666" i="40"/>
  <c r="K2016" i="40" s="1"/>
  <c r="K1663" i="40"/>
  <c r="K1674" i="40"/>
  <c r="K2024" i="40" s="1"/>
  <c r="K1618" i="40"/>
  <c r="K1968" i="40" s="1"/>
  <c r="K1672" i="40"/>
  <c r="K1454" i="40"/>
  <c r="K1804" i="40" s="1"/>
  <c r="K1718" i="40"/>
  <c r="K2068" i="40" s="1"/>
  <c r="K1740" i="40"/>
  <c r="K1464" i="40"/>
  <c r="K1719" i="40"/>
  <c r="K2069" i="40" s="1"/>
  <c r="K1680" i="40"/>
  <c r="K2030" i="40" s="1"/>
  <c r="K1737" i="40"/>
  <c r="K2087" i="40" s="1"/>
  <c r="K1669" i="40"/>
  <c r="K2019" i="40" s="1"/>
  <c r="K1665" i="40"/>
  <c r="K2015" i="40" s="1"/>
  <c r="K1474" i="40"/>
  <c r="K1615" i="40"/>
  <c r="K1965" i="40" s="1"/>
  <c r="K1472" i="40"/>
  <c r="K1822" i="40" s="1"/>
  <c r="K1723" i="40"/>
  <c r="K2073" i="40" s="1"/>
  <c r="K1712" i="40"/>
  <c r="K2062" i="40" s="1"/>
  <c r="K1624" i="40"/>
  <c r="K1613" i="40"/>
  <c r="K1963" i="40" s="1"/>
  <c r="K1724" i="40"/>
  <c r="K2074" i="40" s="1"/>
  <c r="K1621" i="40"/>
  <c r="K1971" i="40" s="1"/>
  <c r="K1679" i="40"/>
  <c r="K1716" i="40"/>
  <c r="K2066" i="40" s="1"/>
  <c r="K1683" i="40"/>
  <c r="K2033" i="40" s="1"/>
  <c r="K1435" i="40"/>
  <c r="K1785" i="40" s="1"/>
  <c r="K1484" i="40"/>
  <c r="K1735" i="40"/>
  <c r="K2085" i="40" s="1"/>
  <c r="K1730" i="40"/>
  <c r="K1477" i="40"/>
  <c r="K1713" i="40"/>
  <c r="K1742" i="40"/>
  <c r="K2092" i="40" s="1"/>
  <c r="K1436" i="40"/>
  <c r="K1741" i="40"/>
  <c r="K1455" i="40"/>
  <c r="K1671" i="40"/>
  <c r="K2021" i="40" s="1"/>
  <c r="K1622" i="40"/>
  <c r="K1972" i="40" s="1"/>
  <c r="K1720" i="40"/>
  <c r="K1710" i="40"/>
  <c r="K2060" i="40" s="1"/>
  <c r="K1462" i="40"/>
  <c r="K1682" i="40"/>
  <c r="K2032" i="40" s="1"/>
  <c r="K1617" i="40"/>
  <c r="K1967" i="40" s="1"/>
  <c r="K1485" i="40"/>
  <c r="K1835" i="40" s="1"/>
  <c r="K1451" i="40"/>
  <c r="K1733" i="40"/>
  <c r="K1467" i="40"/>
  <c r="K1817" i="40" s="1"/>
  <c r="K1664" i="40"/>
  <c r="K2014" i="40" s="1"/>
  <c r="K1445" i="40"/>
  <c r="K1795" i="40" s="1"/>
  <c r="K1480" i="40"/>
  <c r="K1830" i="40" s="1"/>
  <c r="K1478" i="40"/>
  <c r="K1828" i="40" s="1"/>
  <c r="K1727" i="40"/>
  <c r="K1675" i="40"/>
  <c r="K2025" i="40" s="1"/>
  <c r="K1453" i="40"/>
  <c r="K1803" i="40" s="1"/>
  <c r="K1732" i="40"/>
  <c r="K2082" i="40" s="1"/>
  <c r="K1444" i="40"/>
  <c r="K1794" i="40" s="1"/>
  <c r="K1714" i="40"/>
  <c r="K1483" i="40"/>
  <c r="K1833" i="40" s="1"/>
  <c r="K1668" i="40"/>
  <c r="K1711" i="40"/>
  <c r="K2061" i="40" s="1"/>
  <c r="K1715" i="40"/>
  <c r="K1614" i="40"/>
  <c r="K1964" i="40" s="1"/>
  <c r="K1734" i="40"/>
  <c r="K2084" i="40" s="1"/>
  <c r="K1473" i="40"/>
  <c r="K1823" i="40" s="1"/>
  <c r="K1619" i="40"/>
  <c r="K1449" i="40"/>
  <c r="K1799" i="40" s="1"/>
  <c r="K1432" i="40"/>
  <c r="K1782" i="40" s="1"/>
  <c r="K1463" i="40"/>
  <c r="K1813" i="40" s="1"/>
  <c r="K1438" i="40"/>
  <c r="K1440" i="40"/>
  <c r="K1790" i="40" s="1"/>
  <c r="K1667" i="40"/>
  <c r="K2017" i="40" s="1"/>
  <c r="K1739" i="40"/>
  <c r="K1656" i="40"/>
  <c r="K1604" i="40"/>
  <c r="K1954" i="40" s="1"/>
  <c r="K1465" i="40"/>
  <c r="K1815" i="40" s="1"/>
  <c r="K1670" i="40"/>
  <c r="K2020" i="40" s="1"/>
  <c r="K1736" i="40"/>
  <c r="K1610" i="40"/>
  <c r="K1960" i="40" s="1"/>
  <c r="K1744" i="40"/>
  <c r="K2094" i="40" s="1"/>
  <c r="K1486" i="40"/>
  <c r="K1836" i="40" s="1"/>
  <c r="K1725" i="40"/>
  <c r="K1626" i="40"/>
  <c r="K1976" i="40" s="1"/>
  <c r="K1609" i="40"/>
  <c r="K1959" i="40" s="1"/>
  <c r="K1673" i="40"/>
  <c r="K1743" i="40"/>
  <c r="K2093" i="40" s="1"/>
  <c r="K1479" i="40"/>
  <c r="K1625" i="40"/>
  <c r="K1975" i="40" s="1"/>
  <c r="K1721" i="40"/>
  <c r="K1731" i="40"/>
  <c r="M371" i="41"/>
  <c r="W324" i="37"/>
  <c r="P8" i="22"/>
  <c r="O8" i="22"/>
  <c r="J2118" i="40"/>
  <c r="J1784" i="40"/>
  <c r="J2003" i="40"/>
  <c r="J2040" i="40"/>
  <c r="J1940" i="40"/>
  <c r="J1946" i="40"/>
  <c r="J1795" i="40"/>
  <c r="J2037" i="40"/>
  <c r="J1798" i="40"/>
  <c r="J2002" i="40"/>
  <c r="J2032" i="40"/>
  <c r="J1970" i="40"/>
  <c r="J1789" i="40"/>
  <c r="J2104" i="40"/>
  <c r="J1936" i="40"/>
  <c r="J1974" i="40"/>
  <c r="J1990" i="40"/>
  <c r="J2060" i="40"/>
  <c r="J1972" i="40"/>
  <c r="J1988" i="40"/>
  <c r="J1817" i="40"/>
  <c r="J1859" i="40"/>
  <c r="J2098" i="40"/>
  <c r="J2007" i="40"/>
  <c r="J2030" i="40"/>
  <c r="J1947" i="40"/>
  <c r="J1839" i="40"/>
  <c r="J1844" i="40"/>
  <c r="J1996" i="40"/>
  <c r="J2109" i="40"/>
  <c r="J1873" i="40"/>
  <c r="J1963" i="40"/>
  <c r="J1930" i="40"/>
  <c r="J2116" i="40"/>
  <c r="K1423" i="40"/>
  <c r="K1773" i="40" s="1"/>
  <c r="J2096" i="40"/>
  <c r="J2000" i="40"/>
  <c r="J1832" i="40"/>
  <c r="J2025" i="40"/>
  <c r="J1857" i="40"/>
  <c r="J1878" i="40"/>
  <c r="J1965" i="40"/>
  <c r="J2056" i="40"/>
  <c r="J2042" i="40"/>
  <c r="J1797" i="40"/>
  <c r="J2038" i="40"/>
  <c r="J2041" i="40"/>
  <c r="J2110" i="40"/>
  <c r="J1856" i="40"/>
  <c r="J1881" i="40"/>
  <c r="J2100" i="40"/>
  <c r="J2050" i="40"/>
  <c r="J1841" i="40"/>
  <c r="J1785" i="40"/>
  <c r="J2035" i="40"/>
  <c r="J2049" i="40"/>
  <c r="J2079" i="40"/>
  <c r="J2101" i="40"/>
  <c r="J2085" i="40"/>
  <c r="J2108" i="40"/>
  <c r="J1961" i="40"/>
  <c r="J1851" i="40"/>
  <c r="K1424" i="40"/>
  <c r="K1774" i="40" s="1"/>
  <c r="J1829" i="40"/>
  <c r="J1866" i="40"/>
  <c r="J1808" i="40"/>
  <c r="J1780" i="40"/>
  <c r="J2092" i="40"/>
  <c r="J1975" i="40"/>
  <c r="J1850" i="40"/>
  <c r="J1956" i="40"/>
  <c r="J1833" i="40"/>
  <c r="J2048" i="40"/>
  <c r="J1929" i="40"/>
  <c r="J2093" i="40"/>
  <c r="J1788" i="40"/>
  <c r="J1984" i="40"/>
  <c r="J1821" i="40"/>
  <c r="J2069" i="40"/>
  <c r="J1842" i="40"/>
  <c r="J1854" i="40"/>
  <c r="J1840" i="40"/>
  <c r="J1794" i="40"/>
  <c r="J1933" i="40"/>
  <c r="J1822" i="40"/>
  <c r="J2015" i="40"/>
  <c r="J1830" i="40"/>
  <c r="J1792" i="40"/>
  <c r="J2066" i="40"/>
  <c r="J2065" i="40"/>
  <c r="J1804" i="40"/>
  <c r="J2020" i="40"/>
  <c r="J1783" i="40"/>
  <c r="J2114" i="40"/>
  <c r="O714" i="40"/>
  <c r="O713" i="40"/>
  <c r="J783" i="16"/>
  <c r="I759" i="16"/>
  <c r="I760" i="16" s="1"/>
  <c r="J764" i="16"/>
  <c r="J765" i="16" s="1"/>
  <c r="J766" i="16" s="1"/>
  <c r="J758" i="16"/>
  <c r="J759" i="16" s="1"/>
  <c r="J760" i="16" s="1"/>
  <c r="I765" i="16"/>
  <c r="I766" i="16" s="1"/>
  <c r="M265" i="16"/>
  <c r="Z323" i="37"/>
  <c r="Q28" i="10"/>
  <c r="Q32" i="10" s="1"/>
  <c r="R27" i="10"/>
  <c r="N313" i="37"/>
  <c r="Y323" i="37"/>
  <c r="B16" i="30"/>
  <c r="C16" i="30" s="1"/>
  <c r="D15" i="30"/>
  <c r="E15" i="30"/>
  <c r="F15" i="30"/>
  <c r="J15" i="30"/>
  <c r="C33" i="30"/>
  <c r="N15" i="30"/>
  <c r="L1417" i="40"/>
  <c r="D32" i="30"/>
  <c r="G14" i="30"/>
  <c r="G32" i="30" s="1"/>
  <c r="L14" i="30"/>
  <c r="K14" i="30"/>
  <c r="M14" i="30" s="1"/>
  <c r="M32" i="30" s="1"/>
  <c r="N379" i="16" s="1"/>
  <c r="N605" i="16" s="1"/>
  <c r="I32" i="30"/>
  <c r="N362" i="41" s="1"/>
  <c r="N603" i="41" s="1"/>
  <c r="L1418" i="40"/>
  <c r="L1703" i="40" s="1"/>
  <c r="H14" i="30"/>
  <c r="H32" i="30" s="1"/>
  <c r="N365" i="41" s="1"/>
  <c r="N654" i="41" s="1"/>
  <c r="U324" i="37"/>
  <c r="N1063" i="40"/>
  <c r="N1064" i="40"/>
  <c r="N664" i="41" l="1"/>
  <c r="N401" i="41"/>
  <c r="N658" i="41"/>
  <c r="N402" i="41"/>
  <c r="N387" i="41"/>
  <c r="N409" i="41"/>
  <c r="N382" i="41"/>
  <c r="N396" i="41"/>
  <c r="N414" i="41"/>
  <c r="N413" i="41"/>
  <c r="N663" i="41"/>
  <c r="N378" i="41"/>
  <c r="N670" i="41"/>
  <c r="N660" i="41"/>
  <c r="N669" i="41"/>
  <c r="N604" i="41"/>
  <c r="N661" i="41"/>
  <c r="N411" i="41"/>
  <c r="N408" i="41"/>
  <c r="N386" i="41"/>
  <c r="N383" i="41"/>
  <c r="N406" i="41"/>
  <c r="N388" i="41"/>
  <c r="N656" i="41"/>
  <c r="N379" i="41"/>
  <c r="N655" i="41"/>
  <c r="N370" i="41"/>
  <c r="N400" i="41"/>
  <c r="N404" i="41"/>
  <c r="N392" i="41"/>
  <c r="N385" i="41"/>
  <c r="N390" i="41"/>
  <c r="N395" i="41"/>
  <c r="N399" i="41"/>
  <c r="N410" i="41"/>
  <c r="N394" i="41"/>
  <c r="N381" i="41"/>
  <c r="N667" i="41"/>
  <c r="N662" i="41"/>
  <c r="N666" i="41"/>
  <c r="N405" i="41"/>
  <c r="N377" i="41"/>
  <c r="N668" i="41"/>
  <c r="N657" i="41"/>
  <c r="N665" i="41"/>
  <c r="N380" i="41"/>
  <c r="N384" i="41"/>
  <c r="N415" i="41"/>
  <c r="N397" i="41"/>
  <c r="N403" i="41"/>
  <c r="N412" i="41"/>
  <c r="N393" i="41"/>
  <c r="N407" i="41"/>
  <c r="N391" i="41"/>
  <c r="N389" i="41"/>
  <c r="N659" i="41"/>
  <c r="N398" i="41"/>
  <c r="R35" i="10"/>
  <c r="Q37" i="10"/>
  <c r="R6" i="41"/>
  <c r="N555" i="41"/>
  <c r="N650" i="41"/>
  <c r="N556" i="41"/>
  <c r="N554" i="41"/>
  <c r="N506" i="41"/>
  <c r="N501" i="41"/>
  <c r="N488" i="41"/>
  <c r="N484" i="41"/>
  <c r="N504" i="41"/>
  <c r="N512" i="41"/>
  <c r="K1957" i="40"/>
  <c r="L1607" i="40"/>
  <c r="L1608" i="40"/>
  <c r="L1958" i="40" s="1"/>
  <c r="L2053" i="40"/>
  <c r="K1903" i="40"/>
  <c r="K1886" i="40"/>
  <c r="K1921" i="40"/>
  <c r="K1904" i="40"/>
  <c r="K1891" i="40"/>
  <c r="K1898" i="40"/>
  <c r="K1907" i="40"/>
  <c r="K1897" i="40"/>
  <c r="K1896" i="40"/>
  <c r="K1923" i="40"/>
  <c r="K1905" i="40"/>
  <c r="K1913" i="40"/>
  <c r="K1893" i="40"/>
  <c r="K1916" i="40"/>
  <c r="K1922" i="40"/>
  <c r="K1909" i="40"/>
  <c r="K1919" i="40"/>
  <c r="K1887" i="40"/>
  <c r="L1572" i="40"/>
  <c r="L1922" i="40" s="1"/>
  <c r="L1545" i="40"/>
  <c r="L1895" i="40" s="1"/>
  <c r="L1556" i="40"/>
  <c r="L1906" i="40" s="1"/>
  <c r="L1570" i="40"/>
  <c r="L1920" i="40" s="1"/>
  <c r="L1564" i="40"/>
  <c r="L1914" i="40" s="1"/>
  <c r="L1547" i="40"/>
  <c r="L1897" i="40" s="1"/>
  <c r="L1536" i="40"/>
  <c r="L1886" i="40" s="1"/>
  <c r="L1557" i="40"/>
  <c r="L1542" i="40"/>
  <c r="L1559" i="40"/>
  <c r="L1558" i="40"/>
  <c r="L1548" i="40"/>
  <c r="L1543" i="40"/>
  <c r="L1893" i="40" s="1"/>
  <c r="L1534" i="40"/>
  <c r="L1884" i="40" s="1"/>
  <c r="L1552" i="40"/>
  <c r="L1902" i="40" s="1"/>
  <c r="L1560" i="40"/>
  <c r="L1539" i="40"/>
  <c r="L1889" i="40" s="1"/>
  <c r="L1535" i="40"/>
  <c r="L1885" i="40" s="1"/>
  <c r="L1549" i="40"/>
  <c r="L1899" i="40" s="1"/>
  <c r="L1546" i="40"/>
  <c r="L1563" i="40"/>
  <c r="L1913" i="40" s="1"/>
  <c r="L1555" i="40"/>
  <c r="L1905" i="40" s="1"/>
  <c r="L1537" i="40"/>
  <c r="L1551" i="40"/>
  <c r="L1901" i="40" s="1"/>
  <c r="L1571" i="40"/>
  <c r="L1921" i="40" s="1"/>
  <c r="L1538" i="40"/>
  <c r="L1540" i="40"/>
  <c r="L1890" i="40" s="1"/>
  <c r="L1562" i="40"/>
  <c r="L1541" i="40"/>
  <c r="L1891" i="40" s="1"/>
  <c r="L1554" i="40"/>
  <c r="L1904" i="40" s="1"/>
  <c r="L1553" i="40"/>
  <c r="L1561" i="40"/>
  <c r="L1544" i="40"/>
  <c r="L1550" i="40"/>
  <c r="L1900" i="40" s="1"/>
  <c r="L1569" i="40"/>
  <c r="L1919" i="40" s="1"/>
  <c r="L1567" i="40"/>
  <c r="L1917" i="40" s="1"/>
  <c r="L1565" i="40"/>
  <c r="L1566" i="40"/>
  <c r="L1916" i="40" s="1"/>
  <c r="L1573" i="40"/>
  <c r="L1568" i="40"/>
  <c r="L1918" i="40" s="1"/>
  <c r="N482" i="41"/>
  <c r="N508" i="41"/>
  <c r="N509" i="41"/>
  <c r="N490" i="41"/>
  <c r="N499" i="41"/>
  <c r="N495" i="41"/>
  <c r="N513" i="41"/>
  <c r="N507" i="41"/>
  <c r="N496" i="41"/>
  <c r="N483" i="41"/>
  <c r="N487" i="41"/>
  <c r="N502" i="41"/>
  <c r="N485" i="41"/>
  <c r="N489" i="41"/>
  <c r="N510" i="41"/>
  <c r="N493" i="41"/>
  <c r="N515" i="41"/>
  <c r="N514" i="41"/>
  <c r="N518" i="41"/>
  <c r="N497" i="41"/>
  <c r="N516" i="41"/>
  <c r="N511" i="41"/>
  <c r="N494" i="41"/>
  <c r="N588" i="41"/>
  <c r="N505" i="41"/>
  <c r="N503" i="41"/>
  <c r="N491" i="41"/>
  <c r="N481" i="41"/>
  <c r="N498" i="41"/>
  <c r="N492" i="41"/>
  <c r="N519" i="41"/>
  <c r="N486" i="41"/>
  <c r="N517" i="41"/>
  <c r="N500" i="41"/>
  <c r="N590" i="41"/>
  <c r="N589" i="41"/>
  <c r="N591" i="41"/>
  <c r="K1993" i="40"/>
  <c r="K1992" i="40"/>
  <c r="K1994" i="40"/>
  <c r="K1991" i="40"/>
  <c r="L1642" i="40"/>
  <c r="L1644" i="40"/>
  <c r="L1994" i="40" s="1"/>
  <c r="L1643" i="40"/>
  <c r="L1993" i="40" s="1"/>
  <c r="L1641" i="40"/>
  <c r="L1991" i="40" s="1"/>
  <c r="N577" i="41"/>
  <c r="N579" i="41"/>
  <c r="N578" i="41"/>
  <c r="N576" i="41"/>
  <c r="K1981" i="40"/>
  <c r="K1982" i="40"/>
  <c r="K1980" i="40"/>
  <c r="L1629" i="40"/>
  <c r="L1979" i="40" s="1"/>
  <c r="L1631" i="40"/>
  <c r="L1632" i="40"/>
  <c r="L1630" i="40"/>
  <c r="K1979" i="40"/>
  <c r="N452" i="41"/>
  <c r="N471" i="41"/>
  <c r="K1978" i="40"/>
  <c r="N529" i="41"/>
  <c r="N617" i="41"/>
  <c r="N476" i="41"/>
  <c r="N464" i="41"/>
  <c r="N465" i="41"/>
  <c r="N571" i="41"/>
  <c r="N444" i="41"/>
  <c r="N375" i="41"/>
  <c r="N615" i="41"/>
  <c r="N607" i="41"/>
  <c r="N689" i="41"/>
  <c r="N713" i="41"/>
  <c r="N630" i="41"/>
  <c r="N691" i="41"/>
  <c r="N596" i="41"/>
  <c r="N442" i="41"/>
  <c r="N460" i="41"/>
  <c r="N458" i="41"/>
  <c r="N715" i="41"/>
  <c r="N455" i="41"/>
  <c r="N587" i="41"/>
  <c r="N527" i="41"/>
  <c r="N705" i="41"/>
  <c r="N525" i="41"/>
  <c r="N534" i="41"/>
  <c r="N539" i="41"/>
  <c r="N435" i="41"/>
  <c r="N439" i="41"/>
  <c r="N647" i="41"/>
  <c r="N467" i="41"/>
  <c r="N457" i="41"/>
  <c r="N674" i="41"/>
  <c r="N641" i="41"/>
  <c r="N635" i="41"/>
  <c r="N475" i="41"/>
  <c r="N448" i="41"/>
  <c r="N704" i="41"/>
  <c r="N568" i="41"/>
  <c r="N688" i="41"/>
  <c r="N702" i="41"/>
  <c r="N463" i="41"/>
  <c r="N524" i="41"/>
  <c r="N649" i="41"/>
  <c r="N592" i="41"/>
  <c r="N427" i="41"/>
  <c r="N682" i="41"/>
  <c r="N469" i="41"/>
  <c r="N526" i="41"/>
  <c r="N693" i="41"/>
  <c r="N707" i="41"/>
  <c r="N477" i="41"/>
  <c r="N673" i="41"/>
  <c r="N562" i="41"/>
  <c r="N594" i="41"/>
  <c r="N714" i="41"/>
  <c r="N639" i="41"/>
  <c r="N638" i="41"/>
  <c r="N426" i="41"/>
  <c r="N466" i="41"/>
  <c r="N600" i="41"/>
  <c r="N599" i="41"/>
  <c r="N454" i="41"/>
  <c r="N687" i="41"/>
  <c r="N472" i="41"/>
  <c r="N538" i="41"/>
  <c r="N584" i="41"/>
  <c r="N644" i="41"/>
  <c r="N441" i="41"/>
  <c r="N429" i="41"/>
  <c r="N542" i="41"/>
  <c r="N453" i="41"/>
  <c r="N701" i="41"/>
  <c r="N537" i="41"/>
  <c r="N585" i="41"/>
  <c r="N671" i="41"/>
  <c r="N624" i="41"/>
  <c r="N593" i="41"/>
  <c r="N545" i="41"/>
  <c r="N535" i="41"/>
  <c r="N643" i="41"/>
  <c r="N642" i="41"/>
  <c r="M488" i="16"/>
  <c r="M491" i="16"/>
  <c r="M714" i="16" s="1"/>
  <c r="M718" i="16"/>
  <c r="M787" i="16" s="1"/>
  <c r="L717" i="16"/>
  <c r="L783" i="16" s="1"/>
  <c r="M719" i="16"/>
  <c r="M793" i="16" s="1"/>
  <c r="L723" i="16"/>
  <c r="L803" i="16" s="1"/>
  <c r="M720" i="16"/>
  <c r="M797" i="16" s="1"/>
  <c r="M724" i="16"/>
  <c r="M807" i="16" s="1"/>
  <c r="L726" i="16"/>
  <c r="L817" i="16" s="1"/>
  <c r="L725" i="16"/>
  <c r="L813" i="16" s="1"/>
  <c r="L720" i="16"/>
  <c r="L797" i="16" s="1"/>
  <c r="L718" i="16"/>
  <c r="L787" i="16" s="1"/>
  <c r="K726" i="16"/>
  <c r="K817" i="16" s="1"/>
  <c r="K723" i="16"/>
  <c r="K803" i="16" s="1"/>
  <c r="K717" i="16"/>
  <c r="K757" i="16" s="1"/>
  <c r="L719" i="16"/>
  <c r="L793" i="16" s="1"/>
  <c r="L724" i="16"/>
  <c r="L807" i="16" s="1"/>
  <c r="K725" i="16"/>
  <c r="K813" i="16" s="1"/>
  <c r="N485" i="16"/>
  <c r="N711" i="16" s="1"/>
  <c r="N471" i="16"/>
  <c r="N697" i="16" s="1"/>
  <c r="N457" i="16"/>
  <c r="N683" i="16" s="1"/>
  <c r="N443" i="16"/>
  <c r="N669" i="16" s="1"/>
  <c r="N429" i="16"/>
  <c r="N655" i="16" s="1"/>
  <c r="N415" i="16"/>
  <c r="N641" i="16" s="1"/>
  <c r="N460" i="16"/>
  <c r="N686" i="16" s="1"/>
  <c r="N455" i="16"/>
  <c r="N681" i="16" s="1"/>
  <c r="N450" i="16"/>
  <c r="N676" i="16" s="1"/>
  <c r="N480" i="16"/>
  <c r="N706" i="16" s="1"/>
  <c r="N475" i="16"/>
  <c r="N701" i="16" s="1"/>
  <c r="N470" i="16"/>
  <c r="N696" i="16" s="1"/>
  <c r="N465" i="16"/>
  <c r="N691" i="16" s="1"/>
  <c r="N462" i="16"/>
  <c r="N688" i="16" s="1"/>
  <c r="N456" i="16"/>
  <c r="N682" i="16" s="1"/>
  <c r="N421" i="16"/>
  <c r="N647" i="16" s="1"/>
  <c r="N416" i="16"/>
  <c r="N642" i="16" s="1"/>
  <c r="N408" i="16"/>
  <c r="N634" i="16" s="1"/>
  <c r="N454" i="16"/>
  <c r="N680" i="16" s="1"/>
  <c r="N452" i="16"/>
  <c r="N678" i="16" s="1"/>
  <c r="N448" i="16"/>
  <c r="N674" i="16" s="1"/>
  <c r="N446" i="16"/>
  <c r="N672" i="16" s="1"/>
  <c r="N441" i="16"/>
  <c r="N667" i="16" s="1"/>
  <c r="N436" i="16"/>
  <c r="N662" i="16" s="1"/>
  <c r="N431" i="16"/>
  <c r="N657" i="16" s="1"/>
  <c r="N426" i="16"/>
  <c r="N652" i="16" s="1"/>
  <c r="N411" i="16"/>
  <c r="N637" i="16" s="1"/>
  <c r="N481" i="16"/>
  <c r="N707" i="16" s="1"/>
  <c r="N447" i="16"/>
  <c r="N673" i="16" s="1"/>
  <c r="N437" i="16"/>
  <c r="N663" i="16" s="1"/>
  <c r="N435" i="16"/>
  <c r="N661" i="16" s="1"/>
  <c r="N392" i="16"/>
  <c r="N618" i="16" s="1"/>
  <c r="N378" i="16"/>
  <c r="N604" i="16" s="1"/>
  <c r="N364" i="16"/>
  <c r="N590" i="16" s="1"/>
  <c r="N350" i="16"/>
  <c r="N576" i="16" s="1"/>
  <c r="N336" i="16"/>
  <c r="N562" i="16" s="1"/>
  <c r="N483" i="16"/>
  <c r="N709" i="16" s="1"/>
  <c r="N472" i="16"/>
  <c r="N698" i="16" s="1"/>
  <c r="N449" i="16"/>
  <c r="N675" i="16" s="1"/>
  <c r="N433" i="16"/>
  <c r="N659" i="16" s="1"/>
  <c r="N427" i="16"/>
  <c r="N653" i="16" s="1"/>
  <c r="N405" i="16"/>
  <c r="N631" i="16" s="1"/>
  <c r="N400" i="16"/>
  <c r="N626" i="16" s="1"/>
  <c r="N395" i="16"/>
  <c r="N621" i="16" s="1"/>
  <c r="N381" i="16"/>
  <c r="N607" i="16" s="1"/>
  <c r="N367" i="16"/>
  <c r="N593" i="16" s="1"/>
  <c r="N353" i="16"/>
  <c r="N579" i="16" s="1"/>
  <c r="N339" i="16"/>
  <c r="N565" i="16" s="1"/>
  <c r="N474" i="16"/>
  <c r="N700" i="16" s="1"/>
  <c r="N458" i="16"/>
  <c r="N684" i="16" s="1"/>
  <c r="N425" i="16"/>
  <c r="N651" i="16" s="1"/>
  <c r="N419" i="16"/>
  <c r="N645" i="16" s="1"/>
  <c r="N384" i="16"/>
  <c r="N610" i="16" s="1"/>
  <c r="N440" i="16"/>
  <c r="N666" i="16" s="1"/>
  <c r="N430" i="16"/>
  <c r="N656" i="16" s="1"/>
  <c r="N459" i="16"/>
  <c r="N685" i="16" s="1"/>
  <c r="N442" i="16"/>
  <c r="N668" i="16" s="1"/>
  <c r="N432" i="16"/>
  <c r="N658" i="16" s="1"/>
  <c r="N417" i="16"/>
  <c r="N643" i="16" s="1"/>
  <c r="N484" i="16"/>
  <c r="N710" i="16" s="1"/>
  <c r="N469" i="16"/>
  <c r="N695" i="16" s="1"/>
  <c r="N479" i="16"/>
  <c r="N705" i="16" s="1"/>
  <c r="N468" i="16"/>
  <c r="N694" i="16" s="1"/>
  <c r="N464" i="16"/>
  <c r="N690" i="16" s="1"/>
  <c r="N418" i="16"/>
  <c r="N644" i="16" s="1"/>
  <c r="N412" i="16"/>
  <c r="N638" i="16" s="1"/>
  <c r="N391" i="16"/>
  <c r="N617" i="16" s="1"/>
  <c r="N385" i="16"/>
  <c r="N611" i="16" s="1"/>
  <c r="N373" i="16"/>
  <c r="N599" i="16" s="1"/>
  <c r="N355" i="16"/>
  <c r="N581" i="16" s="1"/>
  <c r="N335" i="16"/>
  <c r="N561" i="16" s="1"/>
  <c r="N327" i="16"/>
  <c r="N553" i="16" s="1"/>
  <c r="N313" i="16"/>
  <c r="N539" i="16" s="1"/>
  <c r="N299" i="16"/>
  <c r="N525" i="16" s="1"/>
  <c r="N486" i="16"/>
  <c r="N712" i="16" s="1"/>
  <c r="N467" i="16"/>
  <c r="N693" i="16" s="1"/>
  <c r="N438" i="16"/>
  <c r="N664" i="16" s="1"/>
  <c r="N477" i="16"/>
  <c r="N703" i="16" s="1"/>
  <c r="N422" i="16"/>
  <c r="N648" i="16" s="1"/>
  <c r="N398" i="16"/>
  <c r="N624" i="16" s="1"/>
  <c r="N394" i="16"/>
  <c r="N620" i="16" s="1"/>
  <c r="N388" i="16"/>
  <c r="N614" i="16" s="1"/>
  <c r="N382" i="16"/>
  <c r="N608" i="16" s="1"/>
  <c r="N376" i="16"/>
  <c r="N602" i="16" s="1"/>
  <c r="N354" i="16"/>
  <c r="N580" i="16" s="1"/>
  <c r="N334" i="16"/>
  <c r="N560" i="16" s="1"/>
  <c r="N320" i="16"/>
  <c r="N546" i="16" s="1"/>
  <c r="N306" i="16"/>
  <c r="N532" i="16" s="1"/>
  <c r="N428" i="16"/>
  <c r="N654" i="16" s="1"/>
  <c r="N487" i="16"/>
  <c r="N713" i="16" s="1"/>
  <c r="N453" i="16"/>
  <c r="N679" i="16" s="1"/>
  <c r="N439" i="16"/>
  <c r="N665" i="16" s="1"/>
  <c r="N365" i="16"/>
  <c r="N591" i="16" s="1"/>
  <c r="N348" i="16"/>
  <c r="N574" i="16" s="1"/>
  <c r="N346" i="16"/>
  <c r="N572" i="16" s="1"/>
  <c r="N326" i="16"/>
  <c r="N552" i="16" s="1"/>
  <c r="N317" i="16"/>
  <c r="N543" i="16" s="1"/>
  <c r="N297" i="16"/>
  <c r="N523" i="16" s="1"/>
  <c r="N290" i="16"/>
  <c r="N516" i="16" s="1"/>
  <c r="N282" i="16"/>
  <c r="N508" i="16" s="1"/>
  <c r="N268" i="16"/>
  <c r="N494" i="16" s="1"/>
  <c r="N434" i="16"/>
  <c r="N660" i="16" s="1"/>
  <c r="N399" i="16"/>
  <c r="N625" i="16" s="1"/>
  <c r="N315" i="16"/>
  <c r="N541" i="16" s="1"/>
  <c r="N295" i="16"/>
  <c r="N521" i="16" s="1"/>
  <c r="N285" i="16"/>
  <c r="N511" i="16" s="1"/>
  <c r="N271" i="16"/>
  <c r="N497" i="16" s="1"/>
  <c r="N404" i="16"/>
  <c r="N630" i="16" s="1"/>
  <c r="N387" i="16"/>
  <c r="N613" i="16" s="1"/>
  <c r="N371" i="16"/>
  <c r="N597" i="16" s="1"/>
  <c r="N369" i="16"/>
  <c r="N595" i="16" s="1"/>
  <c r="N352" i="16"/>
  <c r="N578" i="16" s="1"/>
  <c r="N333" i="16"/>
  <c r="N559" i="16" s="1"/>
  <c r="N324" i="16"/>
  <c r="N550" i="16" s="1"/>
  <c r="N304" i="16"/>
  <c r="N530" i="16" s="1"/>
  <c r="N288" i="16"/>
  <c r="N514" i="16" s="1"/>
  <c r="N274" i="16"/>
  <c r="N500" i="16" s="1"/>
  <c r="N401" i="16"/>
  <c r="N627" i="16" s="1"/>
  <c r="N396" i="16"/>
  <c r="N622" i="16" s="1"/>
  <c r="N463" i="16"/>
  <c r="N689" i="16" s="1"/>
  <c r="N380" i="16"/>
  <c r="N606" i="16" s="1"/>
  <c r="N356" i="16"/>
  <c r="N582" i="16" s="1"/>
  <c r="N337" i="16"/>
  <c r="N563" i="16" s="1"/>
  <c r="N322" i="16"/>
  <c r="N548" i="16" s="1"/>
  <c r="N302" i="16"/>
  <c r="N528" i="16" s="1"/>
  <c r="N293" i="16"/>
  <c r="N519" i="16" s="1"/>
  <c r="N277" i="16"/>
  <c r="N503" i="16" s="1"/>
  <c r="N414" i="16"/>
  <c r="N640" i="16" s="1"/>
  <c r="N393" i="16"/>
  <c r="N619" i="16" s="1"/>
  <c r="N370" i="16"/>
  <c r="N596" i="16" s="1"/>
  <c r="N368" i="16"/>
  <c r="N594" i="16" s="1"/>
  <c r="N366" i="16"/>
  <c r="N592" i="16" s="1"/>
  <c r="N351" i="16"/>
  <c r="N577" i="16" s="1"/>
  <c r="N349" i="16"/>
  <c r="N575" i="16" s="1"/>
  <c r="N347" i="16"/>
  <c r="N573" i="16" s="1"/>
  <c r="N325" i="16"/>
  <c r="N551" i="16" s="1"/>
  <c r="N305" i="16"/>
  <c r="N531" i="16" s="1"/>
  <c r="N296" i="16"/>
  <c r="N522" i="16" s="1"/>
  <c r="N289" i="16"/>
  <c r="N515" i="16" s="1"/>
  <c r="N278" i="16"/>
  <c r="N504" i="16" s="1"/>
  <c r="N362" i="16"/>
  <c r="N588" i="16" s="1"/>
  <c r="N359" i="16"/>
  <c r="N585" i="16" s="1"/>
  <c r="N330" i="16"/>
  <c r="N556" i="16" s="1"/>
  <c r="N283" i="16"/>
  <c r="N509" i="16" s="1"/>
  <c r="N276" i="16"/>
  <c r="N502" i="16" s="1"/>
  <c r="N266" i="16"/>
  <c r="N492" i="16" s="1"/>
  <c r="N420" i="16"/>
  <c r="N646" i="16" s="1"/>
  <c r="N413" i="16"/>
  <c r="N639" i="16" s="1"/>
  <c r="N407" i="16"/>
  <c r="N633" i="16" s="1"/>
  <c r="N390" i="16"/>
  <c r="N616" i="16" s="1"/>
  <c r="N383" i="16"/>
  <c r="N609" i="16" s="1"/>
  <c r="N372" i="16"/>
  <c r="N598" i="16" s="1"/>
  <c r="N478" i="16"/>
  <c r="N704" i="16" s="1"/>
  <c r="N402" i="16"/>
  <c r="N628" i="16" s="1"/>
  <c r="N386" i="16"/>
  <c r="N612" i="16" s="1"/>
  <c r="N342" i="16"/>
  <c r="N568" i="16" s="1"/>
  <c r="N310" i="16"/>
  <c r="N536" i="16" s="1"/>
  <c r="N307" i="16"/>
  <c r="N533" i="16" s="1"/>
  <c r="N345" i="16"/>
  <c r="N571" i="16" s="1"/>
  <c r="N318" i="16"/>
  <c r="N544" i="16" s="1"/>
  <c r="N273" i="16"/>
  <c r="N499" i="16" s="1"/>
  <c r="N298" i="16"/>
  <c r="N524" i="16" s="1"/>
  <c r="N476" i="16"/>
  <c r="N702" i="16" s="1"/>
  <c r="N466" i="16"/>
  <c r="N692" i="16" s="1"/>
  <c r="N424" i="16"/>
  <c r="N650" i="16" s="1"/>
  <c r="N312" i="16"/>
  <c r="N538" i="16" s="1"/>
  <c r="N375" i="16"/>
  <c r="N601" i="16" s="1"/>
  <c r="N321" i="16"/>
  <c r="N547" i="16" s="1"/>
  <c r="N280" i="16"/>
  <c r="N506" i="16" s="1"/>
  <c r="N309" i="16"/>
  <c r="N535" i="16" s="1"/>
  <c r="N397" i="16"/>
  <c r="N623" i="16" s="1"/>
  <c r="N389" i="16"/>
  <c r="N615" i="16" s="1"/>
  <c r="N358" i="16"/>
  <c r="N584" i="16" s="1"/>
  <c r="N332" i="16"/>
  <c r="N558" i="16" s="1"/>
  <c r="N329" i="16"/>
  <c r="N555" i="16" s="1"/>
  <c r="N301" i="16"/>
  <c r="N527" i="16" s="1"/>
  <c r="N275" i="16"/>
  <c r="N501" i="16" s="1"/>
  <c r="N300" i="16"/>
  <c r="N526" i="16" s="1"/>
  <c r="N451" i="16"/>
  <c r="N677" i="16" s="1"/>
  <c r="N423" i="16"/>
  <c r="N649" i="16" s="1"/>
  <c r="N286" i="16"/>
  <c r="N512" i="16" s="1"/>
  <c r="N269" i="16"/>
  <c r="N495" i="16" s="1"/>
  <c r="N482" i="16"/>
  <c r="N708" i="16" s="1"/>
  <c r="N363" i="16"/>
  <c r="N589" i="16" s="1"/>
  <c r="N323" i="16"/>
  <c r="N549" i="16" s="1"/>
  <c r="N294" i="16"/>
  <c r="N520" i="16" s="1"/>
  <c r="N445" i="16"/>
  <c r="N671" i="16" s="1"/>
  <c r="N319" i="16"/>
  <c r="N545" i="16" s="1"/>
  <c r="N461" i="16"/>
  <c r="N687" i="16" s="1"/>
  <c r="N338" i="16"/>
  <c r="N564" i="16" s="1"/>
  <c r="N303" i="16"/>
  <c r="N529" i="16" s="1"/>
  <c r="N444" i="16"/>
  <c r="N670" i="16" s="1"/>
  <c r="N361" i="16"/>
  <c r="N587" i="16" s="1"/>
  <c r="N344" i="16"/>
  <c r="N570" i="16" s="1"/>
  <c r="N328" i="16"/>
  <c r="N554" i="16" s="1"/>
  <c r="N284" i="16"/>
  <c r="N510" i="16" s="1"/>
  <c r="N267" i="16"/>
  <c r="N493" i="16" s="1"/>
  <c r="N473" i="16"/>
  <c r="N699" i="16" s="1"/>
  <c r="N360" i="16"/>
  <c r="N586" i="16" s="1"/>
  <c r="N343" i="16"/>
  <c r="N569" i="16" s="1"/>
  <c r="N292" i="16"/>
  <c r="N518" i="16" s="1"/>
  <c r="N331" i="16"/>
  <c r="N557" i="16" s="1"/>
  <c r="N287" i="16"/>
  <c r="N513" i="16" s="1"/>
  <c r="N270" i="16"/>
  <c r="N496" i="16" s="1"/>
  <c r="N410" i="16"/>
  <c r="N636" i="16" s="1"/>
  <c r="N272" i="16"/>
  <c r="N498" i="16" s="1"/>
  <c r="N308" i="16"/>
  <c r="N534" i="16" s="1"/>
  <c r="N374" i="16"/>
  <c r="N600" i="16" s="1"/>
  <c r="N357" i="16"/>
  <c r="N583" i="16" s="1"/>
  <c r="N340" i="16"/>
  <c r="N566" i="16" s="1"/>
  <c r="N314" i="16"/>
  <c r="N540" i="16" s="1"/>
  <c r="N409" i="16"/>
  <c r="N635" i="16" s="1"/>
  <c r="N281" i="16"/>
  <c r="N507" i="16" s="1"/>
  <c r="N316" i="16"/>
  <c r="N542" i="16" s="1"/>
  <c r="N311" i="16"/>
  <c r="N537" i="16" s="1"/>
  <c r="N291" i="16"/>
  <c r="N517" i="16" s="1"/>
  <c r="N377" i="16"/>
  <c r="N603" i="16" s="1"/>
  <c r="N279" i="16"/>
  <c r="N505" i="16" s="1"/>
  <c r="N403" i="16"/>
  <c r="N629" i="16" s="1"/>
  <c r="N341" i="16"/>
  <c r="N567" i="16" s="1"/>
  <c r="N470" i="41"/>
  <c r="N438" i="41"/>
  <c r="N697" i="41"/>
  <c r="N436" i="41"/>
  <c r="N595" i="41"/>
  <c r="N646" i="41"/>
  <c r="N544" i="41"/>
  <c r="N710" i="41"/>
  <c r="N606" i="41"/>
  <c r="N536" i="41"/>
  <c r="N532" i="41"/>
  <c r="N694" i="41"/>
  <c r="N451" i="41"/>
  <c r="N461" i="41"/>
  <c r="N533" i="41"/>
  <c r="N480" i="41"/>
  <c r="N698" i="41"/>
  <c r="N540" i="41"/>
  <c r="N522" i="41"/>
  <c r="N462" i="41"/>
  <c r="N636" i="41"/>
  <c r="N640" i="41"/>
  <c r="N530" i="41"/>
  <c r="N474" i="41"/>
  <c r="N580" i="41"/>
  <c r="N645" i="41"/>
  <c r="N521" i="41"/>
  <c r="N708" i="41"/>
  <c r="N706" i="41"/>
  <c r="N543" i="41"/>
  <c r="N528" i="41"/>
  <c r="N468" i="41"/>
  <c r="N637" i="41"/>
  <c r="N696" i="41"/>
  <c r="N597" i="41"/>
  <c r="N709" i="41"/>
  <c r="N437" i="41"/>
  <c r="N695" i="41"/>
  <c r="N456" i="41"/>
  <c r="N459" i="41"/>
  <c r="N531" i="41"/>
  <c r="N653" i="41"/>
  <c r="N447" i="41"/>
  <c r="N541" i="41"/>
  <c r="N523" i="41"/>
  <c r="N583" i="41"/>
  <c r="N700" i="41"/>
  <c r="N445" i="41"/>
  <c r="N633" i="41"/>
  <c r="N711" i="41"/>
  <c r="N449" i="41"/>
  <c r="N703" i="41"/>
  <c r="N446" i="41"/>
  <c r="N575" i="41"/>
  <c r="N632" i="41"/>
  <c r="N581" i="41"/>
  <c r="N699" i="41"/>
  <c r="N634" i="41"/>
  <c r="N520" i="41"/>
  <c r="N582" i="41"/>
  <c r="N443" i="41"/>
  <c r="N586" i="41"/>
  <c r="N478" i="41"/>
  <c r="N626" i="41"/>
  <c r="N613" i="41"/>
  <c r="N675" i="41"/>
  <c r="N684" i="41"/>
  <c r="N611" i="41"/>
  <c r="N550" i="41"/>
  <c r="N431" i="41"/>
  <c r="N618" i="41"/>
  <c r="N558" i="41"/>
  <c r="N432" i="41"/>
  <c r="N569" i="41"/>
  <c r="N419" i="41"/>
  <c r="N561" i="41"/>
  <c r="N570" i="41"/>
  <c r="N620" i="41"/>
  <c r="N616" i="41"/>
  <c r="N690" i="41"/>
  <c r="N619" i="41"/>
  <c r="N551" i="41"/>
  <c r="N677" i="41"/>
  <c r="N376" i="41"/>
  <c r="N612" i="41"/>
  <c r="N572" i="41"/>
  <c r="N672" i="41"/>
  <c r="N430" i="41"/>
  <c r="N628" i="41"/>
  <c r="N621" i="41"/>
  <c r="N681" i="41"/>
  <c r="N625" i="41"/>
  <c r="N566" i="41"/>
  <c r="N565" i="41"/>
  <c r="N424" i="41"/>
  <c r="N629" i="41"/>
  <c r="N416" i="41"/>
  <c r="N553" i="41"/>
  <c r="N433" i="41"/>
  <c r="N622" i="41"/>
  <c r="N418" i="41"/>
  <c r="N685" i="41"/>
  <c r="N420" i="41"/>
  <c r="N557" i="41"/>
  <c r="N676" i="41"/>
  <c r="N417" i="41"/>
  <c r="N564" i="41"/>
  <c r="N614" i="41"/>
  <c r="N573" i="41"/>
  <c r="N683" i="41"/>
  <c r="N610" i="41"/>
  <c r="N559" i="41"/>
  <c r="N623" i="41"/>
  <c r="N679" i="41"/>
  <c r="N567" i="41"/>
  <c r="N686" i="41"/>
  <c r="N560" i="41"/>
  <c r="N680" i="41"/>
  <c r="N423" i="41"/>
  <c r="N627" i="41"/>
  <c r="N422" i="41"/>
  <c r="N678" i="41"/>
  <c r="N552" i="41"/>
  <c r="N421" i="41"/>
  <c r="N563" i="41"/>
  <c r="N428" i="41"/>
  <c r="N425" i="41"/>
  <c r="L1496" i="40"/>
  <c r="L1846" i="40" s="1"/>
  <c r="L1702" i="40"/>
  <c r="L2052" i="40" s="1"/>
  <c r="L1760" i="40"/>
  <c r="L2110" i="40" s="1"/>
  <c r="L1587" i="40"/>
  <c r="L1937" i="40" s="1"/>
  <c r="L1598" i="40"/>
  <c r="L1948" i="40" s="1"/>
  <c r="L1594" i="40"/>
  <c r="L1944" i="40" s="1"/>
  <c r="L1640" i="40"/>
  <c r="L1990" i="40" s="1"/>
  <c r="L1754" i="40"/>
  <c r="L2104" i="40" s="1"/>
  <c r="L1628" i="40"/>
  <c r="L1514" i="40"/>
  <c r="L1864" i="40" s="1"/>
  <c r="L1759" i="40"/>
  <c r="L2109" i="40" s="1"/>
  <c r="L1645" i="40"/>
  <c r="L1751" i="40"/>
  <c r="L2101" i="40" s="1"/>
  <c r="L1489" i="40"/>
  <c r="L1766" i="40"/>
  <c r="L2116" i="40" s="1"/>
  <c r="L1708" i="40"/>
  <c r="L2058" i="40" s="1"/>
  <c r="L1529" i="40"/>
  <c r="L1879" i="40" s="1"/>
  <c r="L1531" i="40"/>
  <c r="L1881" i="40" s="1"/>
  <c r="L1595" i="40"/>
  <c r="L1582" i="40"/>
  <c r="L1932" i="40" s="1"/>
  <c r="L1649" i="40"/>
  <c r="L1999" i="40" s="1"/>
  <c r="L1588" i="40"/>
  <c r="L1938" i="40" s="1"/>
  <c r="L1747" i="40"/>
  <c r="L1507" i="40"/>
  <c r="L1575" i="40"/>
  <c r="L1925" i="40" s="1"/>
  <c r="L1756" i="40"/>
  <c r="L2106" i="40" s="1"/>
  <c r="L1755" i="40"/>
  <c r="L2105" i="40" s="1"/>
  <c r="L1634" i="40"/>
  <c r="L1497" i="40"/>
  <c r="L1847" i="40" s="1"/>
  <c r="L1639" i="40"/>
  <c r="L1591" i="40"/>
  <c r="L1941" i="40" s="1"/>
  <c r="L1585" i="40"/>
  <c r="L1935" i="40" s="1"/>
  <c r="L1517" i="40"/>
  <c r="L1867" i="40" s="1"/>
  <c r="L1589" i="40"/>
  <c r="L1939" i="40" s="1"/>
  <c r="L1768" i="40"/>
  <c r="L2118" i="40" s="1"/>
  <c r="L1691" i="40"/>
  <c r="L2041" i="40" s="1"/>
  <c r="L1636" i="40"/>
  <c r="L1986" i="40" s="1"/>
  <c r="L1648" i="40"/>
  <c r="L1998" i="40" s="1"/>
  <c r="L1578" i="40"/>
  <c r="L1928" i="40" s="1"/>
  <c r="L1574" i="40"/>
  <c r="L1924" i="40" s="1"/>
  <c r="L1596" i="40"/>
  <c r="L1946" i="40" s="1"/>
  <c r="L1761" i="40"/>
  <c r="L2111" i="40" s="1"/>
  <c r="L1753" i="40"/>
  <c r="L2103" i="40" s="1"/>
  <c r="L1690" i="40"/>
  <c r="L1584" i="40"/>
  <c r="L1934" i="40" s="1"/>
  <c r="L1750" i="40"/>
  <c r="L2100" i="40" s="1"/>
  <c r="L1518" i="40"/>
  <c r="L1652" i="40"/>
  <c r="L2002" i="40" s="1"/>
  <c r="L1758" i="40"/>
  <c r="L2108" i="40" s="1"/>
  <c r="L1533" i="40"/>
  <c r="L1883" i="40" s="1"/>
  <c r="L1693" i="40"/>
  <c r="L2043" i="40" s="1"/>
  <c r="L1508" i="40"/>
  <c r="L1858" i="40" s="1"/>
  <c r="L1764" i="40"/>
  <c r="L2114" i="40" s="1"/>
  <c r="L1593" i="40"/>
  <c r="L1943" i="40" s="1"/>
  <c r="L1746" i="40"/>
  <c r="L2096" i="40" s="1"/>
  <c r="L1499" i="40"/>
  <c r="L1519" i="40"/>
  <c r="L1869" i="40" s="1"/>
  <c r="L1752" i="40"/>
  <c r="L1699" i="40"/>
  <c r="L2049" i="40" s="1"/>
  <c r="L1501" i="40"/>
  <c r="L1851" i="40" s="1"/>
  <c r="L1694" i="40"/>
  <c r="L2044" i="40" s="1"/>
  <c r="L1633" i="40"/>
  <c r="L1491" i="40"/>
  <c r="L1500" i="40"/>
  <c r="L1700" i="40"/>
  <c r="L2050" i="40" s="1"/>
  <c r="L1659" i="40"/>
  <c r="L1685" i="40"/>
  <c r="L2035" i="40" s="1"/>
  <c r="L1689" i="40"/>
  <c r="L2039" i="40" s="1"/>
  <c r="L1696" i="40"/>
  <c r="L1494" i="40"/>
  <c r="L1844" i="40" s="1"/>
  <c r="L1527" i="40"/>
  <c r="L1697" i="40"/>
  <c r="L2047" i="40" s="1"/>
  <c r="L1597" i="40"/>
  <c r="L1947" i="40" s="1"/>
  <c r="L1687" i="40"/>
  <c r="L1521" i="40"/>
  <c r="L1871" i="40" s="1"/>
  <c r="L1767" i="40"/>
  <c r="L2117" i="40" s="1"/>
  <c r="L1763" i="40"/>
  <c r="L1686" i="40"/>
  <c r="L2036" i="40" s="1"/>
  <c r="L1650" i="40"/>
  <c r="L2000" i="40" s="1"/>
  <c r="L1504" i="40"/>
  <c r="L1513" i="40"/>
  <c r="L1863" i="40" s="1"/>
  <c r="L1646" i="40"/>
  <c r="L1996" i="40" s="1"/>
  <c r="L1505" i="40"/>
  <c r="L1590" i="40"/>
  <c r="L1757" i="40"/>
  <c r="L2107" i="40" s="1"/>
  <c r="L1647" i="40"/>
  <c r="L1997" i="40" s="1"/>
  <c r="L1579" i="40"/>
  <c r="L1929" i="40" s="1"/>
  <c r="L1490" i="40"/>
  <c r="L1840" i="40" s="1"/>
  <c r="L1581" i="40"/>
  <c r="L1931" i="40" s="1"/>
  <c r="L1583" i="40"/>
  <c r="L1933" i="40" s="1"/>
  <c r="L1512" i="40"/>
  <c r="L1862" i="40" s="1"/>
  <c r="L1638" i="40"/>
  <c r="L1988" i="40" s="1"/>
  <c r="L1510" i="40"/>
  <c r="L1860" i="40" s="1"/>
  <c r="L1520" i="40"/>
  <c r="L1523" i="40"/>
  <c r="L1873" i="40" s="1"/>
  <c r="L1749" i="40"/>
  <c r="L2099" i="40" s="1"/>
  <c r="L1577" i="40"/>
  <c r="L1927" i="40" s="1"/>
  <c r="L1498" i="40"/>
  <c r="L1848" i="40" s="1"/>
  <c r="L1511" i="40"/>
  <c r="L1861" i="40" s="1"/>
  <c r="L1516" i="40"/>
  <c r="L1866" i="40" s="1"/>
  <c r="L1586" i="40"/>
  <c r="L1488" i="40"/>
  <c r="L1838" i="40" s="1"/>
  <c r="L1492" i="40"/>
  <c r="L1842" i="40" s="1"/>
  <c r="L1506" i="40"/>
  <c r="L1580" i="40"/>
  <c r="L1930" i="40" s="1"/>
  <c r="L1525" i="40"/>
  <c r="L1875" i="40" s="1"/>
  <c r="L1576" i="40"/>
  <c r="L1926" i="40" s="1"/>
  <c r="L1707" i="40"/>
  <c r="L2057" i="40" s="1"/>
  <c r="L1524" i="40"/>
  <c r="L1874" i="40" s="1"/>
  <c r="L1509" i="40"/>
  <c r="L1495" i="40"/>
  <c r="L1845" i="40" s="1"/>
  <c r="L1688" i="40"/>
  <c r="L2038" i="40" s="1"/>
  <c r="L1515" i="40"/>
  <c r="L1865" i="40" s="1"/>
  <c r="L1528" i="40"/>
  <c r="L1878" i="40" s="1"/>
  <c r="L1635" i="40"/>
  <c r="L1985" i="40" s="1"/>
  <c r="L1762" i="40"/>
  <c r="L2112" i="40" s="1"/>
  <c r="L1530" i="40"/>
  <c r="L1880" i="40" s="1"/>
  <c r="L1748" i="40"/>
  <c r="L2098" i="40" s="1"/>
  <c r="L1592" i="40"/>
  <c r="L1942" i="40" s="1"/>
  <c r="L1522" i="40"/>
  <c r="L1872" i="40" s="1"/>
  <c r="L1698" i="40"/>
  <c r="L2048" i="40" s="1"/>
  <c r="L1706" i="40"/>
  <c r="L1692" i="40"/>
  <c r="L2042" i="40" s="1"/>
  <c r="L1695" i="40"/>
  <c r="L2045" i="40" s="1"/>
  <c r="L1502" i="40"/>
  <c r="L1852" i="40" s="1"/>
  <c r="L1653" i="40"/>
  <c r="L2003" i="40" s="1"/>
  <c r="L1660" i="40"/>
  <c r="L2010" i="40" s="1"/>
  <c r="L1637" i="40"/>
  <c r="L1437" i="40"/>
  <c r="L1787" i="40" s="1"/>
  <c r="L1676" i="40"/>
  <c r="L2026" i="40" s="1"/>
  <c r="L1452" i="40"/>
  <c r="L1468" i="40"/>
  <c r="L1818" i="40" s="1"/>
  <c r="L1728" i="40"/>
  <c r="L2078" i="40" s="1"/>
  <c r="L1448" i="40"/>
  <c r="L1798" i="40" s="1"/>
  <c r="L1475" i="40"/>
  <c r="L1429" i="40"/>
  <c r="L1443" i="40"/>
  <c r="L1793" i="40" s="1"/>
  <c r="L1738" i="40"/>
  <c r="L2088" i="40" s="1"/>
  <c r="L1446" i="40"/>
  <c r="L1796" i="40" s="1"/>
  <c r="L1729" i="40"/>
  <c r="L2079" i="40" s="1"/>
  <c r="L1461" i="40"/>
  <c r="L1439" i="40"/>
  <c r="L1789" i="40" s="1"/>
  <c r="L1476" i="40"/>
  <c r="L1826" i="40" s="1"/>
  <c r="L1611" i="40"/>
  <c r="L1471" i="40"/>
  <c r="L1821" i="40" s="1"/>
  <c r="L1469" i="40"/>
  <c r="L1819" i="40" s="1"/>
  <c r="L1681" i="40"/>
  <c r="L2031" i="40" s="1"/>
  <c r="L1466" i="40"/>
  <c r="L1623" i="40"/>
  <c r="L1973" i="40" s="1"/>
  <c r="L1456" i="40"/>
  <c r="L1442" i="40"/>
  <c r="L1470" i="40"/>
  <c r="L1820" i="40" s="1"/>
  <c r="L1605" i="40"/>
  <c r="L1955" i="40" s="1"/>
  <c r="L1678" i="40"/>
  <c r="L2028" i="40" s="1"/>
  <c r="L1612" i="40"/>
  <c r="L1962" i="40" s="1"/>
  <c r="L1441" i="40"/>
  <c r="L1791" i="40" s="1"/>
  <c r="L1450" i="40"/>
  <c r="L1677" i="40"/>
  <c r="L2027" i="40" s="1"/>
  <c r="L1458" i="40"/>
  <c r="L1808" i="40" s="1"/>
  <c r="L1457" i="40"/>
  <c r="L1807" i="40" s="1"/>
  <c r="L1620" i="40"/>
  <c r="L1970" i="40" s="1"/>
  <c r="L1722" i="40"/>
  <c r="L2072" i="40" s="1"/>
  <c r="L1481" i="40"/>
  <c r="L1831" i="40" s="1"/>
  <c r="L1430" i="40"/>
  <c r="L1434" i="40"/>
  <c r="L1784" i="40" s="1"/>
  <c r="L1603" i="40"/>
  <c r="L1953" i="40" s="1"/>
  <c r="L1433" i="40"/>
  <c r="L1783" i="40" s="1"/>
  <c r="L1431" i="40"/>
  <c r="L1781" i="40" s="1"/>
  <c r="L1606" i="40"/>
  <c r="L1717" i="40"/>
  <c r="L2067" i="40" s="1"/>
  <c r="L1447" i="40"/>
  <c r="L1709" i="40"/>
  <c r="L1460" i="40"/>
  <c r="L1810" i="40" s="1"/>
  <c r="L1459" i="40"/>
  <c r="L1716" i="40"/>
  <c r="L1483" i="40"/>
  <c r="L1727" i="40"/>
  <c r="L1712" i="40"/>
  <c r="L2062" i="40" s="1"/>
  <c r="L1472" i="40"/>
  <c r="L1822" i="40" s="1"/>
  <c r="L1617" i="40"/>
  <c r="L1967" i="40" s="1"/>
  <c r="L1464" i="40"/>
  <c r="L1814" i="40" s="1"/>
  <c r="L1671" i="40"/>
  <c r="L2021" i="40" s="1"/>
  <c r="L1484" i="40"/>
  <c r="L1834" i="40" s="1"/>
  <c r="L1479" i="40"/>
  <c r="L1829" i="40" s="1"/>
  <c r="L1714" i="40"/>
  <c r="L1613" i="40"/>
  <c r="L1474" i="40"/>
  <c r="L1824" i="40" s="1"/>
  <c r="L1730" i="40"/>
  <c r="L1673" i="40"/>
  <c r="L2023" i="40" s="1"/>
  <c r="L1675" i="40"/>
  <c r="L2025" i="40" s="1"/>
  <c r="L1622" i="40"/>
  <c r="L1478" i="40"/>
  <c r="L1626" i="40"/>
  <c r="L1976" i="40" s="1"/>
  <c r="L1744" i="40"/>
  <c r="L2094" i="40" s="1"/>
  <c r="L1667" i="40"/>
  <c r="L1615" i="40"/>
  <c r="L1737" i="40"/>
  <c r="L2087" i="40" s="1"/>
  <c r="L1604" i="40"/>
  <c r="L1438" i="40"/>
  <c r="L1788" i="40" s="1"/>
  <c r="L1665" i="40"/>
  <c r="L1672" i="40"/>
  <c r="L2022" i="40" s="1"/>
  <c r="L1734" i="40"/>
  <c r="L1462" i="40"/>
  <c r="L1812" i="40" s="1"/>
  <c r="L1482" i="40"/>
  <c r="L1743" i="40"/>
  <c r="L2093" i="40" s="1"/>
  <c r="L1610" i="40"/>
  <c r="L1960" i="40" s="1"/>
  <c r="L1674" i="40"/>
  <c r="L1625" i="40"/>
  <c r="L1975" i="40" s="1"/>
  <c r="L1683" i="40"/>
  <c r="L2033" i="40" s="1"/>
  <c r="L1486" i="40"/>
  <c r="L1463" i="40"/>
  <c r="L1813" i="40" s="1"/>
  <c r="L1473" i="40"/>
  <c r="L1679" i="40"/>
  <c r="L2029" i="40" s="1"/>
  <c r="L1724" i="40"/>
  <c r="L2074" i="40" s="1"/>
  <c r="L1480" i="40"/>
  <c r="L1830" i="40" s="1"/>
  <c r="L1485" i="40"/>
  <c r="L1720" i="40"/>
  <c r="L2070" i="40" s="1"/>
  <c r="L1715" i="40"/>
  <c r="L1663" i="40"/>
  <c r="L2013" i="40" s="1"/>
  <c r="L1736" i="40"/>
  <c r="L2086" i="40" s="1"/>
  <c r="L1465" i="40"/>
  <c r="L1432" i="40"/>
  <c r="L1782" i="40" s="1"/>
  <c r="L1444" i="40"/>
  <c r="L1794" i="40" s="1"/>
  <c r="L1740" i="40"/>
  <c r="L2090" i="40" s="1"/>
  <c r="L1436" i="40"/>
  <c r="L1786" i="40" s="1"/>
  <c r="L1657" i="40"/>
  <c r="L2007" i="40" s="1"/>
  <c r="L1711" i="40"/>
  <c r="L1732" i="40"/>
  <c r="L2082" i="40" s="1"/>
  <c r="L1616" i="40"/>
  <c r="L1966" i="40" s="1"/>
  <c r="L1435" i="40"/>
  <c r="L1725" i="40"/>
  <c r="L2075" i="40" s="1"/>
  <c r="L1670" i="40"/>
  <c r="L1733" i="40"/>
  <c r="L2083" i="40" s="1"/>
  <c r="L1710" i="40"/>
  <c r="L1719" i="40"/>
  <c r="L2069" i="40" s="1"/>
  <c r="L1742" i="40"/>
  <c r="L2092" i="40" s="1"/>
  <c r="L1721" i="40"/>
  <c r="L2071" i="40" s="1"/>
  <c r="L1451" i="40"/>
  <c r="L1801" i="40" s="1"/>
  <c r="L1682" i="40"/>
  <c r="L2032" i="40" s="1"/>
  <c r="L1735" i="40"/>
  <c r="L2085" i="40" s="1"/>
  <c r="L1726" i="40"/>
  <c r="L2076" i="40" s="1"/>
  <c r="L1440" i="40"/>
  <c r="L1790" i="40" s="1"/>
  <c r="L1449" i="40"/>
  <c r="L1799" i="40" s="1"/>
  <c r="L1614" i="40"/>
  <c r="L1455" i="40"/>
  <c r="L1805" i="40" s="1"/>
  <c r="L1713" i="40"/>
  <c r="L2063" i="40" s="1"/>
  <c r="L1445" i="40"/>
  <c r="L1718" i="40"/>
  <c r="L1666" i="40"/>
  <c r="L1731" i="40"/>
  <c r="L2081" i="40" s="1"/>
  <c r="L1609" i="40"/>
  <c r="L1959" i="40" s="1"/>
  <c r="L1656" i="40"/>
  <c r="L2006" i="40" s="1"/>
  <c r="L1668" i="40"/>
  <c r="L1621" i="40"/>
  <c r="L1971" i="40" s="1"/>
  <c r="L1624" i="40"/>
  <c r="L1974" i="40" s="1"/>
  <c r="L1664" i="40"/>
  <c r="L2014" i="40" s="1"/>
  <c r="L1619" i="40"/>
  <c r="L1969" i="40" s="1"/>
  <c r="L1454" i="40"/>
  <c r="L1804" i="40" s="1"/>
  <c r="L1739" i="40"/>
  <c r="L2089" i="40" s="1"/>
  <c r="L1618" i="40"/>
  <c r="L1968" i="40" s="1"/>
  <c r="L1453" i="40"/>
  <c r="L1803" i="40" s="1"/>
  <c r="L1723" i="40"/>
  <c r="L1467" i="40"/>
  <c r="L1817" i="40" s="1"/>
  <c r="L1680" i="40"/>
  <c r="L2030" i="40" s="1"/>
  <c r="L1741" i="40"/>
  <c r="L2091" i="40" s="1"/>
  <c r="L1669" i="40"/>
  <c r="L2019" i="40" s="1"/>
  <c r="L1477" i="40"/>
  <c r="N371" i="41"/>
  <c r="Z324" i="37"/>
  <c r="R8" i="22"/>
  <c r="Y324" i="37"/>
  <c r="Q8" i="22"/>
  <c r="K1944" i="40"/>
  <c r="K1805" i="40"/>
  <c r="K1801" i="40"/>
  <c r="K1814" i="40"/>
  <c r="K2080" i="40"/>
  <c r="K1827" i="40"/>
  <c r="K2072" i="40"/>
  <c r="K2075" i="40"/>
  <c r="K1819" i="40"/>
  <c r="K2003" i="40"/>
  <c r="K1943" i="40"/>
  <c r="K2018" i="40"/>
  <c r="K2029" i="40"/>
  <c r="L1424" i="40"/>
  <c r="L1774" i="40" s="1"/>
  <c r="K1869" i="40"/>
  <c r="K2041" i="40"/>
  <c r="K2083" i="40"/>
  <c r="K1798" i="40"/>
  <c r="K2022" i="40"/>
  <c r="K2031" i="40"/>
  <c r="K1948" i="40"/>
  <c r="K1880" i="40"/>
  <c r="K1874" i="40"/>
  <c r="K1962" i="40"/>
  <c r="K2071" i="40"/>
  <c r="K2046" i="40"/>
  <c r="K2006" i="40"/>
  <c r="K2106" i="40"/>
  <c r="K1820" i="40"/>
  <c r="K2064" i="40"/>
  <c r="K2086" i="40"/>
  <c r="K2089" i="40"/>
  <c r="K2081" i="40"/>
  <c r="K1966" i="40"/>
  <c r="K2045" i="40"/>
  <c r="K1875" i="40"/>
  <c r="K1872" i="40"/>
  <c r="K1953" i="40"/>
  <c r="K1781" i="40"/>
  <c r="K2077" i="40"/>
  <c r="K1796" i="40"/>
  <c r="K2028" i="40"/>
  <c r="K1786" i="40"/>
  <c r="K1930" i="40"/>
  <c r="K1969" i="40"/>
  <c r="K1883" i="40"/>
  <c r="K1946" i="40"/>
  <c r="K1939" i="40"/>
  <c r="K2112" i="40"/>
  <c r="K1852" i="40"/>
  <c r="K1986" i="40"/>
  <c r="K1834" i="40"/>
  <c r="K2027" i="40"/>
  <c r="K1858" i="40"/>
  <c r="K1938" i="40"/>
  <c r="K2078" i="40"/>
  <c r="K1956" i="40"/>
  <c r="K1935" i="40"/>
  <c r="K2043" i="40"/>
  <c r="K2052" i="40"/>
  <c r="K2065" i="40"/>
  <c r="K2013" i="40"/>
  <c r="K1926" i="40"/>
  <c r="K1809" i="40"/>
  <c r="K1838" i="40"/>
  <c r="K1829" i="40"/>
  <c r="K2023" i="40"/>
  <c r="K1806" i="40"/>
  <c r="K1928" i="40"/>
  <c r="K2070" i="40"/>
  <c r="K1941" i="40"/>
  <c r="L1423" i="40"/>
  <c r="L1773" i="40" s="1"/>
  <c r="K1848" i="40"/>
  <c r="K1846" i="40"/>
  <c r="K1793" i="40"/>
  <c r="K2105" i="40"/>
  <c r="K2088" i="40"/>
  <c r="K2091" i="40"/>
  <c r="K2063" i="40"/>
  <c r="K1974" i="40"/>
  <c r="K1844" i="40"/>
  <c r="K1990" i="40"/>
  <c r="K1856" i="40"/>
  <c r="K1881" i="40"/>
  <c r="K2097" i="40"/>
  <c r="K1812" i="40"/>
  <c r="K1810" i="40"/>
  <c r="K1845" i="40"/>
  <c r="K1824" i="40"/>
  <c r="K1788" i="40"/>
  <c r="K2090" i="40"/>
  <c r="K2010" i="40"/>
  <c r="K1932" i="40"/>
  <c r="K2116" i="40"/>
  <c r="K1871" i="40"/>
  <c r="P713" i="40"/>
  <c r="P714" i="40"/>
  <c r="N265" i="16"/>
  <c r="K763" i="16"/>
  <c r="S27" i="10"/>
  <c r="R28" i="10"/>
  <c r="R32" i="10" s="1"/>
  <c r="I15" i="30"/>
  <c r="I33" i="30" s="1"/>
  <c r="O362" i="41" s="1"/>
  <c r="O400" i="41" s="1"/>
  <c r="D33" i="30"/>
  <c r="G15" i="30"/>
  <c r="G33" i="30" s="1"/>
  <c r="M1418" i="40"/>
  <c r="M1703" i="40" s="1"/>
  <c r="M1417" i="40"/>
  <c r="E16" i="30"/>
  <c r="J16" i="30"/>
  <c r="F16" i="30"/>
  <c r="D16" i="30"/>
  <c r="N16" i="30"/>
  <c r="B17" i="30"/>
  <c r="C17" i="30" s="1"/>
  <c r="C34" i="30"/>
  <c r="L15" i="30"/>
  <c r="K15" i="30"/>
  <c r="M15" i="30" s="1"/>
  <c r="M33" i="30" s="1"/>
  <c r="O379" i="16" s="1"/>
  <c r="O605" i="16" s="1"/>
  <c r="H15" i="30"/>
  <c r="H33" i="30" s="1"/>
  <c r="O365" i="41" s="1"/>
  <c r="O655" i="41" s="1"/>
  <c r="N321" i="37"/>
  <c r="N323" i="37" s="1"/>
  <c r="O1063" i="40"/>
  <c r="O1064" i="40"/>
  <c r="O659" i="41" l="1"/>
  <c r="O661" i="41"/>
  <c r="O668" i="41"/>
  <c r="O670" i="41"/>
  <c r="O378" i="41"/>
  <c r="O669" i="41"/>
  <c r="O384" i="41"/>
  <c r="O663" i="41"/>
  <c r="O377" i="41"/>
  <c r="O370" i="41"/>
  <c r="O666" i="41"/>
  <c r="O390" i="41"/>
  <c r="O415" i="41"/>
  <c r="O407" i="41"/>
  <c r="O656" i="41"/>
  <c r="O391" i="41"/>
  <c r="O665" i="41"/>
  <c r="O394" i="41"/>
  <c r="O411" i="41"/>
  <c r="O662" i="41"/>
  <c r="O404" i="41"/>
  <c r="O406" i="41"/>
  <c r="O664" i="41"/>
  <c r="O388" i="41"/>
  <c r="O396" i="41"/>
  <c r="O409" i="41"/>
  <c r="O414" i="41"/>
  <c r="O408" i="41"/>
  <c r="O395" i="41"/>
  <c r="O385" i="41"/>
  <c r="O405" i="41"/>
  <c r="O667" i="41"/>
  <c r="O654" i="41"/>
  <c r="O402" i="41"/>
  <c r="O412" i="41"/>
  <c r="O386" i="41"/>
  <c r="O379" i="41"/>
  <c r="O383" i="41"/>
  <c r="O380" i="41"/>
  <c r="O413" i="41"/>
  <c r="O401" i="41"/>
  <c r="O389" i="41"/>
  <c r="O382" i="41"/>
  <c r="O403" i="41"/>
  <c r="O397" i="41"/>
  <c r="O657" i="41"/>
  <c r="O387" i="41"/>
  <c r="O381" i="41"/>
  <c r="O398" i="41"/>
  <c r="O392" i="41"/>
  <c r="O393" i="41"/>
  <c r="O660" i="41"/>
  <c r="O399" i="41"/>
  <c r="O658" i="41"/>
  <c r="O410" i="41"/>
  <c r="O604" i="41"/>
  <c r="O603" i="41"/>
  <c r="S35" i="10"/>
  <c r="R37" i="10"/>
  <c r="S6" i="41"/>
  <c r="O650" i="41"/>
  <c r="O501" i="41"/>
  <c r="O555" i="41"/>
  <c r="O515" i="41"/>
  <c r="O554" i="41"/>
  <c r="O493" i="41"/>
  <c r="O556" i="41"/>
  <c r="O499" i="41"/>
  <c r="O487" i="41"/>
  <c r="O510" i="41"/>
  <c r="O431" i="41"/>
  <c r="O507" i="41"/>
  <c r="O502" i="41"/>
  <c r="L1957" i="40"/>
  <c r="O491" i="41"/>
  <c r="O511" i="41"/>
  <c r="O496" i="41"/>
  <c r="M1607" i="40"/>
  <c r="M1608" i="40"/>
  <c r="M1958" i="40" s="1"/>
  <c r="M2053" i="40"/>
  <c r="L1888" i="40"/>
  <c r="L1892" i="40"/>
  <c r="L1896" i="40"/>
  <c r="L1907" i="40"/>
  <c r="L1887" i="40"/>
  <c r="L1915" i="40"/>
  <c r="L1908" i="40"/>
  <c r="L1894" i="40"/>
  <c r="L1911" i="40"/>
  <c r="L1903" i="40"/>
  <c r="L1910" i="40"/>
  <c r="L1898" i="40"/>
  <c r="L1909" i="40"/>
  <c r="L1912" i="40"/>
  <c r="L1923" i="40"/>
  <c r="M1564" i="40"/>
  <c r="M1914" i="40" s="1"/>
  <c r="M1537" i="40"/>
  <c r="M1887" i="40" s="1"/>
  <c r="M1552" i="40"/>
  <c r="M1902" i="40" s="1"/>
  <c r="M1540" i="40"/>
  <c r="M1890" i="40" s="1"/>
  <c r="M1557" i="40"/>
  <c r="M1907" i="40" s="1"/>
  <c r="M1560" i="40"/>
  <c r="M1551" i="40"/>
  <c r="M1570" i="40"/>
  <c r="M1920" i="40" s="1"/>
  <c r="M1535" i="40"/>
  <c r="M1542" i="40"/>
  <c r="M1892" i="40" s="1"/>
  <c r="M1534" i="40"/>
  <c r="M1556" i="40"/>
  <c r="M1906" i="40" s="1"/>
  <c r="M1572" i="40"/>
  <c r="M1922" i="40" s="1"/>
  <c r="M1544" i="40"/>
  <c r="M1555" i="40"/>
  <c r="M1905" i="40" s="1"/>
  <c r="M1545" i="40"/>
  <c r="M1895" i="40" s="1"/>
  <c r="M1561" i="40"/>
  <c r="M1911" i="40" s="1"/>
  <c r="M1563" i="40"/>
  <c r="M1913" i="40" s="1"/>
  <c r="M1554" i="40"/>
  <c r="M1541" i="40"/>
  <c r="M1891" i="40" s="1"/>
  <c r="M1549" i="40"/>
  <c r="M1538" i="40"/>
  <c r="M1553" i="40"/>
  <c r="M1903" i="40" s="1"/>
  <c r="M1546" i="40"/>
  <c r="M1548" i="40"/>
  <c r="M1558" i="40"/>
  <c r="M1562" i="40"/>
  <c r="M1912" i="40" s="1"/>
  <c r="M1536" i="40"/>
  <c r="M1886" i="40" s="1"/>
  <c r="M1543" i="40"/>
  <c r="M1893" i="40" s="1"/>
  <c r="M1539" i="40"/>
  <c r="M1889" i="40" s="1"/>
  <c r="M1550" i="40"/>
  <c r="M1900" i="40" s="1"/>
  <c r="M1559" i="40"/>
  <c r="M1909" i="40" s="1"/>
  <c r="M1571" i="40"/>
  <c r="M1921" i="40" s="1"/>
  <c r="M1547" i="40"/>
  <c r="M1897" i="40" s="1"/>
  <c r="M1568" i="40"/>
  <c r="M1566" i="40"/>
  <c r="M1573" i="40"/>
  <c r="M1567" i="40"/>
  <c r="M1917" i="40" s="1"/>
  <c r="M1569" i="40"/>
  <c r="M1565" i="40"/>
  <c r="O488" i="41"/>
  <c r="O591" i="41"/>
  <c r="O484" i="41"/>
  <c r="O517" i="41"/>
  <c r="O494" i="41"/>
  <c r="O512" i="41"/>
  <c r="O490" i="41"/>
  <c r="O508" i="41"/>
  <c r="O485" i="41"/>
  <c r="O504" i="41"/>
  <c r="O497" i="41"/>
  <c r="O513" i="41"/>
  <c r="O518" i="41"/>
  <c r="O516" i="41"/>
  <c r="O486" i="41"/>
  <c r="O503" i="41"/>
  <c r="O481" i="41"/>
  <c r="O500" i="41"/>
  <c r="O505" i="41"/>
  <c r="O495" i="41"/>
  <c r="O514" i="41"/>
  <c r="O492" i="41"/>
  <c r="O509" i="41"/>
  <c r="O483" i="41"/>
  <c r="O506" i="41"/>
  <c r="O519" i="41"/>
  <c r="O498" i="41"/>
  <c r="O489" i="41"/>
  <c r="O482" i="41"/>
  <c r="O588" i="41"/>
  <c r="O590" i="41"/>
  <c r="O589" i="41"/>
  <c r="L1992" i="40"/>
  <c r="M1644" i="40"/>
  <c r="M1642" i="40"/>
  <c r="M1641" i="40"/>
  <c r="M1991" i="40" s="1"/>
  <c r="M1643" i="40"/>
  <c r="O579" i="41"/>
  <c r="O578" i="41"/>
  <c r="O576" i="41"/>
  <c r="O577" i="41"/>
  <c r="L1981" i="40"/>
  <c r="L1982" i="40"/>
  <c r="L1980" i="40"/>
  <c r="M1629" i="40"/>
  <c r="M1979" i="40" s="1"/>
  <c r="M1631" i="40"/>
  <c r="M1632" i="40"/>
  <c r="M1630" i="40"/>
  <c r="O467" i="41"/>
  <c r="O653" i="41"/>
  <c r="L1978" i="40"/>
  <c r="O457" i="41"/>
  <c r="O461" i="41"/>
  <c r="O673" i="41"/>
  <c r="O376" i="41"/>
  <c r="O693" i="41"/>
  <c r="O558" i="41"/>
  <c r="O639" i="41"/>
  <c r="O541" i="41"/>
  <c r="O623" i="41"/>
  <c r="O529" i="41"/>
  <c r="O471" i="41"/>
  <c r="O458" i="41"/>
  <c r="O644" i="41"/>
  <c r="O550" i="41"/>
  <c r="O543" i="41"/>
  <c r="O526" i="41"/>
  <c r="O456" i="41"/>
  <c r="O423" i="41"/>
  <c r="O448" i="41"/>
  <c r="O563" i="41"/>
  <c r="O636" i="41"/>
  <c r="O620" i="41"/>
  <c r="O575" i="41"/>
  <c r="O714" i="41"/>
  <c r="O469" i="41"/>
  <c r="O632" i="41"/>
  <c r="O691" i="41"/>
  <c r="O699" i="41"/>
  <c r="O713" i="41"/>
  <c r="O621" i="41"/>
  <c r="O522" i="41"/>
  <c r="O472" i="41"/>
  <c r="O536" i="41"/>
  <c r="O706" i="41"/>
  <c r="O645" i="41"/>
  <c r="O534" i="41"/>
  <c r="O592" i="41"/>
  <c r="O581" i="41"/>
  <c r="O530" i="41"/>
  <c r="O572" i="41"/>
  <c r="O634" i="41"/>
  <c r="O702" i="41"/>
  <c r="O426" i="41"/>
  <c r="O630" i="41"/>
  <c r="O637" i="41"/>
  <c r="O540" i="41"/>
  <c r="O633" i="41"/>
  <c r="O464" i="41"/>
  <c r="O614" i="41"/>
  <c r="O435" i="41"/>
  <c r="O459" i="41"/>
  <c r="O436" i="41"/>
  <c r="O455" i="41"/>
  <c r="O681" i="41"/>
  <c r="O429" i="41"/>
  <c r="O705" i="41"/>
  <c r="O607" i="41"/>
  <c r="O439" i="41"/>
  <c r="O538" i="41"/>
  <c r="O710" i="41"/>
  <c r="O544" i="41"/>
  <c r="O527" i="41"/>
  <c r="O687" i="41"/>
  <c r="O593" i="41"/>
  <c r="O480" i="41"/>
  <c r="O704" i="41"/>
  <c r="O600" i="41"/>
  <c r="O617" i="41"/>
  <c r="O564" i="41"/>
  <c r="O678" i="41"/>
  <c r="O441" i="41"/>
  <c r="O582" i="41"/>
  <c r="O453" i="41"/>
  <c r="O451" i="41"/>
  <c r="M726" i="16"/>
  <c r="M817" i="16" s="1"/>
  <c r="N718" i="16"/>
  <c r="N787" i="16" s="1"/>
  <c r="N719" i="16"/>
  <c r="N793" i="16" s="1"/>
  <c r="N720" i="16"/>
  <c r="M717" i="16"/>
  <c r="N724" i="16"/>
  <c r="N807" i="16" s="1"/>
  <c r="M723" i="16"/>
  <c r="M725" i="16"/>
  <c r="O474" i="16"/>
  <c r="O700" i="16" s="1"/>
  <c r="O460" i="16"/>
  <c r="O686" i="16" s="1"/>
  <c r="O446" i="16"/>
  <c r="O672" i="16" s="1"/>
  <c r="O432" i="16"/>
  <c r="O658" i="16" s="1"/>
  <c r="O418" i="16"/>
  <c r="O644" i="16" s="1"/>
  <c r="O480" i="16"/>
  <c r="O706" i="16" s="1"/>
  <c r="O475" i="16"/>
  <c r="O701" i="16" s="1"/>
  <c r="O470" i="16"/>
  <c r="O696" i="16" s="1"/>
  <c r="O465" i="16"/>
  <c r="O691" i="16" s="1"/>
  <c r="O485" i="16"/>
  <c r="O711" i="16" s="1"/>
  <c r="O454" i="16"/>
  <c r="O680" i="16" s="1"/>
  <c r="O452" i="16"/>
  <c r="O678" i="16" s="1"/>
  <c r="O448" i="16"/>
  <c r="O674" i="16" s="1"/>
  <c r="O441" i="16"/>
  <c r="O667" i="16" s="1"/>
  <c r="O436" i="16"/>
  <c r="O662" i="16" s="1"/>
  <c r="O431" i="16"/>
  <c r="O657" i="16" s="1"/>
  <c r="O426" i="16"/>
  <c r="O652" i="16" s="1"/>
  <c r="O411" i="16"/>
  <c r="O637" i="16" s="1"/>
  <c r="O396" i="16"/>
  <c r="O622" i="16" s="1"/>
  <c r="O483" i="16"/>
  <c r="O709" i="16" s="1"/>
  <c r="O450" i="16"/>
  <c r="O676" i="16" s="1"/>
  <c r="O472" i="16"/>
  <c r="O698" i="16" s="1"/>
  <c r="O456" i="16"/>
  <c r="O682" i="16" s="1"/>
  <c r="O449" i="16"/>
  <c r="O675" i="16" s="1"/>
  <c r="O433" i="16"/>
  <c r="O659" i="16" s="1"/>
  <c r="O429" i="16"/>
  <c r="O655" i="16" s="1"/>
  <c r="O427" i="16"/>
  <c r="O653" i="16" s="1"/>
  <c r="O408" i="16"/>
  <c r="O634" i="16" s="1"/>
  <c r="O405" i="16"/>
  <c r="O631" i="16" s="1"/>
  <c r="O400" i="16"/>
  <c r="O626" i="16" s="1"/>
  <c r="O395" i="16"/>
  <c r="O621" i="16" s="1"/>
  <c r="O381" i="16"/>
  <c r="O607" i="16" s="1"/>
  <c r="O367" i="16"/>
  <c r="O593" i="16" s="1"/>
  <c r="O353" i="16"/>
  <c r="O579" i="16" s="1"/>
  <c r="O339" i="16"/>
  <c r="O565" i="16" s="1"/>
  <c r="O458" i="16"/>
  <c r="O684" i="16" s="1"/>
  <c r="O425" i="16"/>
  <c r="O651" i="16" s="1"/>
  <c r="O419" i="16"/>
  <c r="O645" i="16" s="1"/>
  <c r="O384" i="16"/>
  <c r="O610" i="16" s="1"/>
  <c r="O370" i="16"/>
  <c r="O596" i="16" s="1"/>
  <c r="O356" i="16"/>
  <c r="O582" i="16" s="1"/>
  <c r="O342" i="16"/>
  <c r="O568" i="16" s="1"/>
  <c r="O467" i="16"/>
  <c r="O693" i="16" s="1"/>
  <c r="O451" i="16"/>
  <c r="O677" i="16" s="1"/>
  <c r="O423" i="16"/>
  <c r="O649" i="16" s="1"/>
  <c r="O421" i="16"/>
  <c r="O647" i="16" s="1"/>
  <c r="O417" i="16"/>
  <c r="O643" i="16" s="1"/>
  <c r="O387" i="16"/>
  <c r="O613" i="16" s="1"/>
  <c r="O373" i="16"/>
  <c r="O599" i="16" s="1"/>
  <c r="O468" i="16"/>
  <c r="O694" i="16" s="1"/>
  <c r="O453" i="16"/>
  <c r="O679" i="16" s="1"/>
  <c r="O445" i="16"/>
  <c r="O671" i="16" s="1"/>
  <c r="O435" i="16"/>
  <c r="O661" i="16" s="1"/>
  <c r="O420" i="16"/>
  <c r="O646" i="16" s="1"/>
  <c r="O476" i="16"/>
  <c r="O702" i="16" s="1"/>
  <c r="O473" i="16"/>
  <c r="O699" i="16" s="1"/>
  <c r="O422" i="16"/>
  <c r="O648" i="16" s="1"/>
  <c r="O410" i="16"/>
  <c r="O636" i="16" s="1"/>
  <c r="O464" i="16"/>
  <c r="O690" i="16" s="1"/>
  <c r="O486" i="16"/>
  <c r="O712" i="16" s="1"/>
  <c r="O471" i="16"/>
  <c r="O697" i="16" s="1"/>
  <c r="O447" i="16"/>
  <c r="O673" i="16" s="1"/>
  <c r="O438" i="16"/>
  <c r="O664" i="16" s="1"/>
  <c r="O409" i="16"/>
  <c r="O635" i="16" s="1"/>
  <c r="O399" i="16"/>
  <c r="O625" i="16" s="1"/>
  <c r="O397" i="16"/>
  <c r="O623" i="16" s="1"/>
  <c r="O389" i="16"/>
  <c r="O615" i="16" s="1"/>
  <c r="O383" i="16"/>
  <c r="O609" i="16" s="1"/>
  <c r="O377" i="16"/>
  <c r="O603" i="16" s="1"/>
  <c r="O364" i="16"/>
  <c r="O590" i="16" s="1"/>
  <c r="O362" i="16"/>
  <c r="O588" i="16" s="1"/>
  <c r="O344" i="16"/>
  <c r="O570" i="16" s="1"/>
  <c r="O330" i="16"/>
  <c r="O556" i="16" s="1"/>
  <c r="O316" i="16"/>
  <c r="O542" i="16" s="1"/>
  <c r="O302" i="16"/>
  <c r="O528" i="16" s="1"/>
  <c r="O288" i="16"/>
  <c r="O514" i="16" s="1"/>
  <c r="O482" i="16"/>
  <c r="O708" i="16" s="1"/>
  <c r="O478" i="16"/>
  <c r="O704" i="16" s="1"/>
  <c r="O457" i="16"/>
  <c r="O683" i="16" s="1"/>
  <c r="O469" i="16"/>
  <c r="O695" i="16" s="1"/>
  <c r="O428" i="16"/>
  <c r="O654" i="16" s="1"/>
  <c r="O392" i="16"/>
  <c r="O618" i="16" s="1"/>
  <c r="O386" i="16"/>
  <c r="O612" i="16" s="1"/>
  <c r="O380" i="16"/>
  <c r="O606" i="16" s="1"/>
  <c r="O374" i="16"/>
  <c r="O600" i="16" s="1"/>
  <c r="O363" i="16"/>
  <c r="O589" i="16" s="1"/>
  <c r="O343" i="16"/>
  <c r="O569" i="16" s="1"/>
  <c r="O323" i="16"/>
  <c r="O549" i="16" s="1"/>
  <c r="O309" i="16"/>
  <c r="O535" i="16" s="1"/>
  <c r="O295" i="16"/>
  <c r="O521" i="16" s="1"/>
  <c r="O484" i="16"/>
  <c r="O710" i="16" s="1"/>
  <c r="O462" i="16"/>
  <c r="O688" i="16" s="1"/>
  <c r="O455" i="16"/>
  <c r="O681" i="16" s="1"/>
  <c r="O442" i="16"/>
  <c r="O668" i="16" s="1"/>
  <c r="O413" i="16"/>
  <c r="O639" i="16" s="1"/>
  <c r="O459" i="16"/>
  <c r="O685" i="16" s="1"/>
  <c r="O434" i="16"/>
  <c r="O660" i="16" s="1"/>
  <c r="O415" i="16"/>
  <c r="O641" i="16" s="1"/>
  <c r="O385" i="16"/>
  <c r="O611" i="16" s="1"/>
  <c r="O315" i="16"/>
  <c r="O541" i="16" s="1"/>
  <c r="O306" i="16"/>
  <c r="O532" i="16" s="1"/>
  <c r="O285" i="16"/>
  <c r="O511" i="16" s="1"/>
  <c r="O271" i="16"/>
  <c r="O497" i="16" s="1"/>
  <c r="O481" i="16"/>
  <c r="O707" i="16" s="1"/>
  <c r="O430" i="16"/>
  <c r="O656" i="16" s="1"/>
  <c r="O404" i="16"/>
  <c r="O630" i="16" s="1"/>
  <c r="O378" i="16"/>
  <c r="O604" i="16" s="1"/>
  <c r="O371" i="16"/>
  <c r="O597" i="16" s="1"/>
  <c r="O369" i="16"/>
  <c r="O595" i="16" s="1"/>
  <c r="O352" i="16"/>
  <c r="O578" i="16" s="1"/>
  <c r="O350" i="16"/>
  <c r="O576" i="16" s="1"/>
  <c r="O333" i="16"/>
  <c r="O559" i="16" s="1"/>
  <c r="O324" i="16"/>
  <c r="O550" i="16" s="1"/>
  <c r="O304" i="16"/>
  <c r="O530" i="16" s="1"/>
  <c r="O274" i="16"/>
  <c r="O500" i="16" s="1"/>
  <c r="O463" i="16"/>
  <c r="O689" i="16" s="1"/>
  <c r="O394" i="16"/>
  <c r="O620" i="16" s="1"/>
  <c r="O354" i="16"/>
  <c r="O580" i="16" s="1"/>
  <c r="O337" i="16"/>
  <c r="O563" i="16" s="1"/>
  <c r="O335" i="16"/>
  <c r="O561" i="16" s="1"/>
  <c r="O322" i="16"/>
  <c r="O548" i="16" s="1"/>
  <c r="O313" i="16"/>
  <c r="O539" i="16" s="1"/>
  <c r="O293" i="16"/>
  <c r="O519" i="16" s="1"/>
  <c r="O277" i="16"/>
  <c r="O503" i="16" s="1"/>
  <c r="O443" i="16"/>
  <c r="O669" i="16" s="1"/>
  <c r="O414" i="16"/>
  <c r="O640" i="16" s="1"/>
  <c r="O401" i="16"/>
  <c r="O627" i="16" s="1"/>
  <c r="O331" i="16"/>
  <c r="O557" i="16" s="1"/>
  <c r="O311" i="16"/>
  <c r="O537" i="16" s="1"/>
  <c r="O280" i="16"/>
  <c r="O506" i="16" s="1"/>
  <c r="O266" i="16"/>
  <c r="O492" i="16" s="1"/>
  <c r="O407" i="16"/>
  <c r="O633" i="16" s="1"/>
  <c r="O461" i="16"/>
  <c r="O687" i="16" s="1"/>
  <c r="O334" i="16"/>
  <c r="O560" i="16" s="1"/>
  <c r="O314" i="16"/>
  <c r="O540" i="16" s="1"/>
  <c r="O294" i="16"/>
  <c r="O520" i="16" s="1"/>
  <c r="O281" i="16"/>
  <c r="O507" i="16" s="1"/>
  <c r="O267" i="16"/>
  <c r="O493" i="16" s="1"/>
  <c r="O390" i="16"/>
  <c r="O616" i="16" s="1"/>
  <c r="O372" i="16"/>
  <c r="O598" i="16" s="1"/>
  <c r="O349" i="16"/>
  <c r="O575" i="16" s="1"/>
  <c r="O346" i="16"/>
  <c r="O572" i="16" s="1"/>
  <c r="O336" i="16"/>
  <c r="O562" i="16" s="1"/>
  <c r="O327" i="16"/>
  <c r="O553" i="16" s="1"/>
  <c r="O299" i="16"/>
  <c r="O525" i="16" s="1"/>
  <c r="O296" i="16"/>
  <c r="O522" i="16" s="1"/>
  <c r="O310" i="16"/>
  <c r="O536" i="16" s="1"/>
  <c r="O278" i="16"/>
  <c r="O504" i="16" s="1"/>
  <c r="O479" i="16"/>
  <c r="O705" i="16" s="1"/>
  <c r="O402" i="16"/>
  <c r="O628" i="16" s="1"/>
  <c r="O307" i="16"/>
  <c r="O533" i="16" s="1"/>
  <c r="O393" i="16"/>
  <c r="O619" i="16" s="1"/>
  <c r="O382" i="16"/>
  <c r="O608" i="16" s="1"/>
  <c r="O375" i="16"/>
  <c r="O601" i="16" s="1"/>
  <c r="O345" i="16"/>
  <c r="O571" i="16" s="1"/>
  <c r="O321" i="16"/>
  <c r="O547" i="16" s="1"/>
  <c r="O318" i="16"/>
  <c r="O544" i="16" s="1"/>
  <c r="O273" i="16"/>
  <c r="O499" i="16" s="1"/>
  <c r="O329" i="16"/>
  <c r="O555" i="16" s="1"/>
  <c r="O298" i="16"/>
  <c r="O524" i="16" s="1"/>
  <c r="O351" i="16"/>
  <c r="O577" i="16" s="1"/>
  <c r="O348" i="16"/>
  <c r="O574" i="16" s="1"/>
  <c r="O338" i="16"/>
  <c r="O564" i="16" s="1"/>
  <c r="O287" i="16"/>
  <c r="O513" i="16" s="1"/>
  <c r="O368" i="16"/>
  <c r="O594" i="16" s="1"/>
  <c r="O365" i="16"/>
  <c r="O591" i="16" s="1"/>
  <c r="O358" i="16"/>
  <c r="O584" i="16" s="1"/>
  <c r="O355" i="16"/>
  <c r="O581" i="16" s="1"/>
  <c r="O332" i="16"/>
  <c r="O558" i="16" s="1"/>
  <c r="O301" i="16"/>
  <c r="O527" i="16" s="1"/>
  <c r="O270" i="16"/>
  <c r="O496" i="16" s="1"/>
  <c r="O477" i="16"/>
  <c r="O703" i="16" s="1"/>
  <c r="O466" i="16"/>
  <c r="O692" i="16" s="1"/>
  <c r="O440" i="16"/>
  <c r="O666" i="16" s="1"/>
  <c r="O424" i="16"/>
  <c r="O650" i="16" s="1"/>
  <c r="O412" i="16"/>
  <c r="O638" i="16" s="1"/>
  <c r="O312" i="16"/>
  <c r="O538" i="16" s="1"/>
  <c r="O290" i="16"/>
  <c r="O516" i="16" s="1"/>
  <c r="O275" i="16"/>
  <c r="O501" i="16" s="1"/>
  <c r="O268" i="16"/>
  <c r="O494" i="16" s="1"/>
  <c r="O341" i="16"/>
  <c r="O567" i="16" s="1"/>
  <c r="O388" i="16"/>
  <c r="O614" i="16" s="1"/>
  <c r="O325" i="16"/>
  <c r="O551" i="16" s="1"/>
  <c r="O286" i="16"/>
  <c r="O512" i="16" s="1"/>
  <c r="O269" i="16"/>
  <c r="O495" i="16" s="1"/>
  <c r="O376" i="16"/>
  <c r="O602" i="16" s="1"/>
  <c r="O305" i="16"/>
  <c r="O531" i="16" s="1"/>
  <c r="O303" i="16"/>
  <c r="O529" i="16" s="1"/>
  <c r="O444" i="16"/>
  <c r="O670" i="16" s="1"/>
  <c r="O361" i="16"/>
  <c r="O587" i="16" s="1"/>
  <c r="O284" i="16"/>
  <c r="O510" i="16" s="1"/>
  <c r="O308" i="16"/>
  <c r="O534" i="16" s="1"/>
  <c r="O276" i="16"/>
  <c r="O502" i="16" s="1"/>
  <c r="O398" i="16"/>
  <c r="O624" i="16" s="1"/>
  <c r="O391" i="16"/>
  <c r="O617" i="16" s="1"/>
  <c r="O360" i="16"/>
  <c r="O586" i="16" s="1"/>
  <c r="O292" i="16"/>
  <c r="O518" i="16" s="1"/>
  <c r="O416" i="16"/>
  <c r="O642" i="16" s="1"/>
  <c r="O317" i="16"/>
  <c r="O543" i="16" s="1"/>
  <c r="O439" i="16"/>
  <c r="O665" i="16" s="1"/>
  <c r="O366" i="16"/>
  <c r="O592" i="16" s="1"/>
  <c r="O326" i="16"/>
  <c r="O552" i="16" s="1"/>
  <c r="O297" i="16"/>
  <c r="O523" i="16" s="1"/>
  <c r="O279" i="16"/>
  <c r="O505" i="16" s="1"/>
  <c r="O357" i="16"/>
  <c r="O583" i="16" s="1"/>
  <c r="O340" i="16"/>
  <c r="O566" i="16" s="1"/>
  <c r="O289" i="16"/>
  <c r="O515" i="16" s="1"/>
  <c r="O272" i="16"/>
  <c r="O498" i="16" s="1"/>
  <c r="O319" i="16"/>
  <c r="O545" i="16" s="1"/>
  <c r="O328" i="16"/>
  <c r="O554" i="16" s="1"/>
  <c r="O291" i="16"/>
  <c r="O517" i="16" s="1"/>
  <c r="O437" i="16"/>
  <c r="O663" i="16" s="1"/>
  <c r="O347" i="16"/>
  <c r="O573" i="16" s="1"/>
  <c r="O359" i="16"/>
  <c r="O585" i="16" s="1"/>
  <c r="O283" i="16"/>
  <c r="O509" i="16" s="1"/>
  <c r="O487" i="16"/>
  <c r="O713" i="16" s="1"/>
  <c r="O282" i="16"/>
  <c r="O508" i="16" s="1"/>
  <c r="O403" i="16"/>
  <c r="O629" i="16" s="1"/>
  <c r="O300" i="16"/>
  <c r="O526" i="16" s="1"/>
  <c r="O320" i="16"/>
  <c r="O546" i="16" s="1"/>
  <c r="N488" i="16"/>
  <c r="N491" i="16"/>
  <c r="N714" i="16" s="1"/>
  <c r="O532" i="41"/>
  <c r="O447" i="41"/>
  <c r="O452" i="41"/>
  <c r="O580" i="41"/>
  <c r="O535" i="41"/>
  <c r="O520" i="41"/>
  <c r="O477" i="41"/>
  <c r="O709" i="41"/>
  <c r="O537" i="41"/>
  <c r="O584" i="41"/>
  <c r="O454" i="41"/>
  <c r="O523" i="41"/>
  <c r="O446" i="41"/>
  <c r="O438" i="41"/>
  <c r="O531" i="41"/>
  <c r="O533" i="41"/>
  <c r="O478" i="41"/>
  <c r="O698" i="41"/>
  <c r="O445" i="41"/>
  <c r="O642" i="41"/>
  <c r="O641" i="41"/>
  <c r="O595" i="41"/>
  <c r="O443" i="41"/>
  <c r="O696" i="41"/>
  <c r="O701" i="41"/>
  <c r="O700" i="41"/>
  <c r="O715" i="41"/>
  <c r="O646" i="41"/>
  <c r="O521" i="41"/>
  <c r="O586" i="41"/>
  <c r="O640" i="41"/>
  <c r="O468" i="41"/>
  <c r="O695" i="41"/>
  <c r="O463" i="41"/>
  <c r="O585" i="41"/>
  <c r="O462" i="41"/>
  <c r="O528" i="41"/>
  <c r="O442" i="41"/>
  <c r="O466" i="41"/>
  <c r="O697" i="41"/>
  <c r="O703" i="41"/>
  <c r="O545" i="41"/>
  <c r="O635" i="41"/>
  <c r="O606" i="41"/>
  <c r="O597" i="41"/>
  <c r="O707" i="41"/>
  <c r="O465" i="41"/>
  <c r="O643" i="41"/>
  <c r="O437" i="41"/>
  <c r="O694" i="41"/>
  <c r="O525" i="41"/>
  <c r="O638" i="41"/>
  <c r="O599" i="41"/>
  <c r="O449" i="41"/>
  <c r="O460" i="41"/>
  <c r="O649" i="41"/>
  <c r="O444" i="41"/>
  <c r="O596" i="41"/>
  <c r="O583" i="41"/>
  <c r="O647" i="41"/>
  <c r="O539" i="41"/>
  <c r="O524" i="41"/>
  <c r="O708" i="41"/>
  <c r="O542" i="41"/>
  <c r="O587" i="41"/>
  <c r="O470" i="41"/>
  <c r="O594" i="41"/>
  <c r="O476" i="41"/>
  <c r="O711" i="41"/>
  <c r="O474" i="41"/>
  <c r="O475" i="41"/>
  <c r="O674" i="41"/>
  <c r="O679" i="41"/>
  <c r="O565" i="41"/>
  <c r="O428" i="41"/>
  <c r="O682" i="41"/>
  <c r="O562" i="41"/>
  <c r="O611" i="41"/>
  <c r="O566" i="41"/>
  <c r="O424" i="41"/>
  <c r="O420" i="41"/>
  <c r="O627" i="41"/>
  <c r="O626" i="41"/>
  <c r="O433" i="41"/>
  <c r="O629" i="41"/>
  <c r="O615" i="41"/>
  <c r="O676" i="41"/>
  <c r="O613" i="41"/>
  <c r="O612" i="41"/>
  <c r="O571" i="41"/>
  <c r="O416" i="41"/>
  <c r="O689" i="41"/>
  <c r="O619" i="41"/>
  <c r="O559" i="41"/>
  <c r="O685" i="41"/>
  <c r="O686" i="41"/>
  <c r="O688" i="41"/>
  <c r="O680" i="41"/>
  <c r="O421" i="41"/>
  <c r="O628" i="41"/>
  <c r="O618" i="41"/>
  <c r="O683" i="41"/>
  <c r="O427" i="41"/>
  <c r="O672" i="41"/>
  <c r="O569" i="41"/>
  <c r="O690" i="41"/>
  <c r="O573" i="41"/>
  <c r="O625" i="41"/>
  <c r="O419" i="41"/>
  <c r="O561" i="41"/>
  <c r="O430" i="41"/>
  <c r="O622" i="41"/>
  <c r="O422" i="41"/>
  <c r="O553" i="41"/>
  <c r="O551" i="41"/>
  <c r="O616" i="41"/>
  <c r="O568" i="41"/>
  <c r="O567" i="41"/>
  <c r="O552" i="41"/>
  <c r="O560" i="41"/>
  <c r="O418" i="41"/>
  <c r="O675" i="41"/>
  <c r="O671" i="41"/>
  <c r="O677" i="41"/>
  <c r="O557" i="41"/>
  <c r="O425" i="41"/>
  <c r="O375" i="41"/>
  <c r="O432" i="41"/>
  <c r="O610" i="41"/>
  <c r="O417" i="41"/>
  <c r="O624" i="41"/>
  <c r="O570" i="41"/>
  <c r="O684" i="41"/>
  <c r="M1496" i="40"/>
  <c r="M1846" i="40" s="1"/>
  <c r="M1575" i="40"/>
  <c r="M1925" i="40" s="1"/>
  <c r="M1649" i="40"/>
  <c r="M1999" i="40" s="1"/>
  <c r="M1598" i="40"/>
  <c r="M1948" i="40" s="1"/>
  <c r="M1489" i="40"/>
  <c r="M1839" i="40" s="1"/>
  <c r="M1761" i="40"/>
  <c r="M2111" i="40" s="1"/>
  <c r="M1755" i="40"/>
  <c r="M1595" i="40"/>
  <c r="M1945" i="40" s="1"/>
  <c r="M1645" i="40"/>
  <c r="M1995" i="40" s="1"/>
  <c r="M1507" i="40"/>
  <c r="M1857" i="40" s="1"/>
  <c r="M1587" i="40"/>
  <c r="M1937" i="40" s="1"/>
  <c r="M1585" i="40"/>
  <c r="M1591" i="40"/>
  <c r="M1941" i="40" s="1"/>
  <c r="M1529" i="40"/>
  <c r="M1708" i="40"/>
  <c r="M2058" i="40" s="1"/>
  <c r="M1754" i="40"/>
  <c r="M2104" i="40" s="1"/>
  <c r="M1766" i="40"/>
  <c r="M2116" i="40" s="1"/>
  <c r="M1574" i="40"/>
  <c r="M1924" i="40" s="1"/>
  <c r="M1578" i="40"/>
  <c r="M1497" i="40"/>
  <c r="M1847" i="40" s="1"/>
  <c r="M1751" i="40"/>
  <c r="M2101" i="40" s="1"/>
  <c r="M1531" i="40"/>
  <c r="M1640" i="40"/>
  <c r="M1990" i="40" s="1"/>
  <c r="M1639" i="40"/>
  <c r="M1514" i="40"/>
  <c r="M1628" i="40"/>
  <c r="M1760" i="40"/>
  <c r="M2110" i="40" s="1"/>
  <c r="M1691" i="40"/>
  <c r="M1768" i="40"/>
  <c r="M1634" i="40"/>
  <c r="M1984" i="40" s="1"/>
  <c r="M1756" i="40"/>
  <c r="M1702" i="40"/>
  <c r="M2052" i="40" s="1"/>
  <c r="M1636" i="40"/>
  <c r="M1986" i="40" s="1"/>
  <c r="M1517" i="40"/>
  <c r="M1759" i="40"/>
  <c r="M2109" i="40" s="1"/>
  <c r="M1747" i="40"/>
  <c r="M2097" i="40" s="1"/>
  <c r="M1588" i="40"/>
  <c r="M1594" i="40"/>
  <c r="M1944" i="40" s="1"/>
  <c r="M1753" i="40"/>
  <c r="M1589" i="40"/>
  <c r="M1596" i="40"/>
  <c r="M1946" i="40" s="1"/>
  <c r="M1648" i="40"/>
  <c r="M1998" i="40" s="1"/>
  <c r="M1582" i="40"/>
  <c r="M1932" i="40" s="1"/>
  <c r="M1501" i="40"/>
  <c r="M1851" i="40" s="1"/>
  <c r="M1763" i="40"/>
  <c r="M2113" i="40" s="1"/>
  <c r="M1750" i="40"/>
  <c r="M2100" i="40" s="1"/>
  <c r="M1752" i="40"/>
  <c r="M1527" i="40"/>
  <c r="M1877" i="40" s="1"/>
  <c r="M1746" i="40"/>
  <c r="M1516" i="40"/>
  <c r="M1510" i="40"/>
  <c r="M1650" i="40"/>
  <c r="M2000" i="40" s="1"/>
  <c r="M1696" i="40"/>
  <c r="M2046" i="40" s="1"/>
  <c r="M1499" i="40"/>
  <c r="M1849" i="40" s="1"/>
  <c r="M1685" i="40"/>
  <c r="M1530" i="40"/>
  <c r="M1586" i="40"/>
  <c r="M1936" i="40" s="1"/>
  <c r="M1581" i="40"/>
  <c r="M1931" i="40" s="1"/>
  <c r="M1504" i="40"/>
  <c r="M1854" i="40" s="1"/>
  <c r="M1593" i="40"/>
  <c r="M1943" i="40" s="1"/>
  <c r="M1692" i="40"/>
  <c r="M1522" i="40"/>
  <c r="M1688" i="40"/>
  <c r="M1506" i="40"/>
  <c r="M1856" i="40" s="1"/>
  <c r="M1590" i="40"/>
  <c r="M1940" i="40" s="1"/>
  <c r="M1695" i="40"/>
  <c r="M2045" i="40" s="1"/>
  <c r="M1633" i="40"/>
  <c r="M1983" i="40" s="1"/>
  <c r="M1652" i="40"/>
  <c r="M2002" i="40" s="1"/>
  <c r="M1698" i="40"/>
  <c r="M1762" i="40"/>
  <c r="M2112" i="40" s="1"/>
  <c r="M1495" i="40"/>
  <c r="M1576" i="40"/>
  <c r="M1926" i="40" s="1"/>
  <c r="M1492" i="40"/>
  <c r="M1842" i="40" s="1"/>
  <c r="M1511" i="40"/>
  <c r="M1861" i="40" s="1"/>
  <c r="M1491" i="40"/>
  <c r="M1841" i="40" s="1"/>
  <c r="M1523" i="40"/>
  <c r="M1638" i="40"/>
  <c r="M1988" i="40" s="1"/>
  <c r="M1579" i="40"/>
  <c r="M1929" i="40" s="1"/>
  <c r="M1686" i="40"/>
  <c r="M2036" i="40" s="1"/>
  <c r="M1699" i="40"/>
  <c r="M2049" i="40" s="1"/>
  <c r="M1518" i="40"/>
  <c r="M1868" i="40" s="1"/>
  <c r="M1592" i="40"/>
  <c r="M1577" i="40"/>
  <c r="M1927" i="40" s="1"/>
  <c r="M1505" i="40"/>
  <c r="M1855" i="40" s="1"/>
  <c r="M1764" i="40"/>
  <c r="M1533" i="40"/>
  <c r="M1883" i="40" s="1"/>
  <c r="M1635" i="40"/>
  <c r="M1985" i="40" s="1"/>
  <c r="M1758" i="40"/>
  <c r="M1637" i="40"/>
  <c r="M1987" i="40" s="1"/>
  <c r="M1502" i="40"/>
  <c r="M1852" i="40" s="1"/>
  <c r="M1700" i="40"/>
  <c r="M1580" i="40"/>
  <c r="M1930" i="40" s="1"/>
  <c r="M1749" i="40"/>
  <c r="M2099" i="40" s="1"/>
  <c r="M1520" i="40"/>
  <c r="M1870" i="40" s="1"/>
  <c r="M1583" i="40"/>
  <c r="M1687" i="40"/>
  <c r="M2037" i="40" s="1"/>
  <c r="M1519" i="40"/>
  <c r="M1869" i="40" s="1"/>
  <c r="M1584" i="40"/>
  <c r="M1934" i="40" s="1"/>
  <c r="M1659" i="40"/>
  <c r="M2009" i="40" s="1"/>
  <c r="M1748" i="40"/>
  <c r="M2098" i="40" s="1"/>
  <c r="M1528" i="40"/>
  <c r="M1878" i="40" s="1"/>
  <c r="M1488" i="40"/>
  <c r="M1757" i="40"/>
  <c r="M2107" i="40" s="1"/>
  <c r="M1508" i="40"/>
  <c r="M1858" i="40" s="1"/>
  <c r="M1498" i="40"/>
  <c r="M1848" i="40" s="1"/>
  <c r="M1647" i="40"/>
  <c r="M1997" i="40" s="1"/>
  <c r="M1515" i="40"/>
  <c r="M1865" i="40" s="1"/>
  <c r="M1694" i="40"/>
  <c r="M2044" i="40" s="1"/>
  <c r="M1521" i="40"/>
  <c r="M1871" i="40" s="1"/>
  <c r="M1693" i="40"/>
  <c r="M2043" i="40" s="1"/>
  <c r="M1697" i="40"/>
  <c r="M2047" i="40" s="1"/>
  <c r="M1490" i="40"/>
  <c r="M1646" i="40"/>
  <c r="M1689" i="40"/>
  <c r="M2039" i="40" s="1"/>
  <c r="M1706" i="40"/>
  <c r="M2056" i="40" s="1"/>
  <c r="M1500" i="40"/>
  <c r="M1850" i="40" s="1"/>
  <c r="M1524" i="40"/>
  <c r="M1874" i="40" s="1"/>
  <c r="M1707" i="40"/>
  <c r="M2057" i="40" s="1"/>
  <c r="M1690" i="40"/>
  <c r="M2040" i="40" s="1"/>
  <c r="M1660" i="40"/>
  <c r="M1494" i="40"/>
  <c r="M1844" i="40" s="1"/>
  <c r="M1767" i="40"/>
  <c r="M1597" i="40"/>
  <c r="M1947" i="40" s="1"/>
  <c r="M1653" i="40"/>
  <c r="M2003" i="40" s="1"/>
  <c r="M1509" i="40"/>
  <c r="M1859" i="40" s="1"/>
  <c r="M1512" i="40"/>
  <c r="M1862" i="40" s="1"/>
  <c r="M1513" i="40"/>
  <c r="M1863" i="40" s="1"/>
  <c r="M1525" i="40"/>
  <c r="M1875" i="40" s="1"/>
  <c r="M1452" i="40"/>
  <c r="M1802" i="40" s="1"/>
  <c r="M1468" i="40"/>
  <c r="M1818" i="40" s="1"/>
  <c r="M1437" i="40"/>
  <c r="M1787" i="40" s="1"/>
  <c r="M1676" i="40"/>
  <c r="M1722" i="40"/>
  <c r="M2072" i="40" s="1"/>
  <c r="M1461" i="40"/>
  <c r="M1811" i="40" s="1"/>
  <c r="M1470" i="40"/>
  <c r="M1623" i="40"/>
  <c r="M1973" i="40" s="1"/>
  <c r="M1475" i="40"/>
  <c r="M1481" i="40"/>
  <c r="M1831" i="40" s="1"/>
  <c r="M1678" i="40"/>
  <c r="M1681" i="40"/>
  <c r="M1729" i="40"/>
  <c r="M2079" i="40" s="1"/>
  <c r="M1717" i="40"/>
  <c r="M2067" i="40" s="1"/>
  <c r="M1611" i="40"/>
  <c r="M1961" i="40" s="1"/>
  <c r="M1612" i="40"/>
  <c r="M1962" i="40" s="1"/>
  <c r="M1605" i="40"/>
  <c r="M1955" i="40" s="1"/>
  <c r="M1430" i="40"/>
  <c r="M1780" i="40" s="1"/>
  <c r="M1603" i="40"/>
  <c r="M1429" i="40"/>
  <c r="M1450" i="40"/>
  <c r="M1800" i="40" s="1"/>
  <c r="M1446" i="40"/>
  <c r="M1796" i="40" s="1"/>
  <c r="M1456" i="40"/>
  <c r="M1806" i="40" s="1"/>
  <c r="M1443" i="40"/>
  <c r="M1459" i="40"/>
  <c r="M1809" i="40" s="1"/>
  <c r="M1447" i="40"/>
  <c r="M1620" i="40"/>
  <c r="M1460" i="40"/>
  <c r="M1810" i="40" s="1"/>
  <c r="M1709" i="40"/>
  <c r="M1434" i="40"/>
  <c r="M1784" i="40" s="1"/>
  <c r="M1448" i="40"/>
  <c r="M1798" i="40" s="1"/>
  <c r="M1457" i="40"/>
  <c r="M1807" i="40" s="1"/>
  <c r="M1677" i="40"/>
  <c r="M2027" i="40" s="1"/>
  <c r="M1606" i="40"/>
  <c r="M1476" i="40"/>
  <c r="M1826" i="40" s="1"/>
  <c r="M1441" i="40"/>
  <c r="M1791" i="40" s="1"/>
  <c r="M1439" i="40"/>
  <c r="M1469" i="40"/>
  <c r="M1819" i="40" s="1"/>
  <c r="M1738" i="40"/>
  <c r="M1466" i="40"/>
  <c r="M1816" i="40" s="1"/>
  <c r="M1728" i="40"/>
  <c r="M2078" i="40" s="1"/>
  <c r="M1471" i="40"/>
  <c r="M1821" i="40" s="1"/>
  <c r="M1442" i="40"/>
  <c r="M1792" i="40" s="1"/>
  <c r="M1458" i="40"/>
  <c r="M1431" i="40"/>
  <c r="M1433" i="40"/>
  <c r="M1783" i="40" s="1"/>
  <c r="M1710" i="40"/>
  <c r="M2060" i="40" s="1"/>
  <c r="M1478" i="40"/>
  <c r="M1828" i="40" s="1"/>
  <c r="M1622" i="40"/>
  <c r="M1972" i="40" s="1"/>
  <c r="M1465" i="40"/>
  <c r="M1815" i="40" s="1"/>
  <c r="M1724" i="40"/>
  <c r="M1474" i="40"/>
  <c r="M1824" i="40" s="1"/>
  <c r="M1482" i="40"/>
  <c r="M1832" i="40" s="1"/>
  <c r="M1733" i="40"/>
  <c r="M1736" i="40"/>
  <c r="M2086" i="40" s="1"/>
  <c r="M1714" i="40"/>
  <c r="M2064" i="40" s="1"/>
  <c r="M1619" i="40"/>
  <c r="M1969" i="40" s="1"/>
  <c r="M1664" i="40"/>
  <c r="M2014" i="40" s="1"/>
  <c r="M1666" i="40"/>
  <c r="M2016" i="40" s="1"/>
  <c r="M1669" i="40"/>
  <c r="M2019" i="40" s="1"/>
  <c r="M1616" i="40"/>
  <c r="M1966" i="40" s="1"/>
  <c r="M1663" i="40"/>
  <c r="M2013" i="40" s="1"/>
  <c r="M1485" i="40"/>
  <c r="M1835" i="40" s="1"/>
  <c r="M1484" i="40"/>
  <c r="M1834" i="40" s="1"/>
  <c r="M1674" i="40"/>
  <c r="M1464" i="40"/>
  <c r="M1814" i="40" s="1"/>
  <c r="M1610" i="40"/>
  <c r="M1960" i="40" s="1"/>
  <c r="M1713" i="40"/>
  <c r="M1444" i="40"/>
  <c r="M1794" i="40" s="1"/>
  <c r="M1742" i="40"/>
  <c r="M1657" i="40"/>
  <c r="M2007" i="40" s="1"/>
  <c r="M1720" i="40"/>
  <c r="M2070" i="40" s="1"/>
  <c r="M1721" i="40"/>
  <c r="M2071" i="40" s="1"/>
  <c r="M1432" i="40"/>
  <c r="M1782" i="40" s="1"/>
  <c r="M1716" i="40"/>
  <c r="M2066" i="40" s="1"/>
  <c r="M1743" i="40"/>
  <c r="M1672" i="40"/>
  <c r="M2022" i="40" s="1"/>
  <c r="M1739" i="40"/>
  <c r="M2089" i="40" s="1"/>
  <c r="M1682" i="40"/>
  <c r="M2032" i="40" s="1"/>
  <c r="M1670" i="40"/>
  <c r="M2020" i="40" s="1"/>
  <c r="M1673" i="40"/>
  <c r="M2023" i="40" s="1"/>
  <c r="M1617" i="40"/>
  <c r="M1967" i="40" s="1"/>
  <c r="M1473" i="40"/>
  <c r="M1823" i="40" s="1"/>
  <c r="M1451" i="40"/>
  <c r="M1801" i="40" s="1"/>
  <c r="M1737" i="40"/>
  <c r="M2087" i="40" s="1"/>
  <c r="M1463" i="40"/>
  <c r="M1813" i="40" s="1"/>
  <c r="M1472" i="40"/>
  <c r="M1741" i="40"/>
  <c r="M2091" i="40" s="1"/>
  <c r="M1621" i="40"/>
  <c r="M1730" i="40"/>
  <c r="M2080" i="40" s="1"/>
  <c r="M1712" i="40"/>
  <c r="M2062" i="40" s="1"/>
  <c r="M1723" i="40"/>
  <c r="M2073" i="40" s="1"/>
  <c r="M1454" i="40"/>
  <c r="M1804" i="40" s="1"/>
  <c r="M1668" i="40"/>
  <c r="M2018" i="40" s="1"/>
  <c r="M1731" i="40"/>
  <c r="M2081" i="40" s="1"/>
  <c r="M1614" i="40"/>
  <c r="M1964" i="40" s="1"/>
  <c r="M1435" i="40"/>
  <c r="M1785" i="40" s="1"/>
  <c r="M1732" i="40"/>
  <c r="M2082" i="40" s="1"/>
  <c r="M1675" i="40"/>
  <c r="M2025" i="40" s="1"/>
  <c r="M1477" i="40"/>
  <c r="M1827" i="40" s="1"/>
  <c r="M1445" i="40"/>
  <c r="M1795" i="40" s="1"/>
  <c r="M1671" i="40"/>
  <c r="M2021" i="40" s="1"/>
  <c r="M1680" i="40"/>
  <c r="M2030" i="40" s="1"/>
  <c r="M1726" i="40"/>
  <c r="M2076" i="40" s="1"/>
  <c r="M1449" i="40"/>
  <c r="M1799" i="40" s="1"/>
  <c r="M1711" i="40"/>
  <c r="M2061" i="40" s="1"/>
  <c r="M1679" i="40"/>
  <c r="M2029" i="40" s="1"/>
  <c r="M1613" i="40"/>
  <c r="M1963" i="40" s="1"/>
  <c r="M1727" i="40"/>
  <c r="M2077" i="40" s="1"/>
  <c r="M1734" i="40"/>
  <c r="M2084" i="40" s="1"/>
  <c r="M1624" i="40"/>
  <c r="M1974" i="40" s="1"/>
  <c r="M1440" i="40"/>
  <c r="M1790" i="40" s="1"/>
  <c r="M1615" i="40"/>
  <c r="M1965" i="40" s="1"/>
  <c r="M1438" i="40"/>
  <c r="M1788" i="40" s="1"/>
  <c r="M1486" i="40"/>
  <c r="M1836" i="40" s="1"/>
  <c r="M1483" i="40"/>
  <c r="M1833" i="40" s="1"/>
  <c r="M1656" i="40"/>
  <c r="M1455" i="40"/>
  <c r="M1805" i="40" s="1"/>
  <c r="M1735" i="40"/>
  <c r="M2085" i="40" s="1"/>
  <c r="M1715" i="40"/>
  <c r="M2065" i="40" s="1"/>
  <c r="M1604" i="40"/>
  <c r="M1954" i="40" s="1"/>
  <c r="M1667" i="40"/>
  <c r="M1436" i="40"/>
  <c r="M1786" i="40" s="1"/>
  <c r="M1744" i="40"/>
  <c r="M2094" i="40" s="1"/>
  <c r="M1683" i="40"/>
  <c r="M2033" i="40" s="1"/>
  <c r="M1479" i="40"/>
  <c r="M1618" i="40"/>
  <c r="M1968" i="40" s="1"/>
  <c r="M1665" i="40"/>
  <c r="M2015" i="40" s="1"/>
  <c r="M1453" i="40"/>
  <c r="M1803" i="40" s="1"/>
  <c r="M1719" i="40"/>
  <c r="M2069" i="40" s="1"/>
  <c r="M1725" i="40"/>
  <c r="M1740" i="40"/>
  <c r="M1480" i="40"/>
  <c r="M1830" i="40" s="1"/>
  <c r="M1718" i="40"/>
  <c r="M2068" i="40" s="1"/>
  <c r="M1626" i="40"/>
  <c r="M1625" i="40"/>
  <c r="M1975" i="40" s="1"/>
  <c r="M1462" i="40"/>
  <c r="M1812" i="40" s="1"/>
  <c r="M1467" i="40"/>
  <c r="M1817" i="40" s="1"/>
  <c r="M1609" i="40"/>
  <c r="M1959" i="40" s="1"/>
  <c r="O371" i="41"/>
  <c r="N324" i="37"/>
  <c r="I8" i="22"/>
  <c r="L1836" i="40"/>
  <c r="L1984" i="40"/>
  <c r="L1995" i="40"/>
  <c r="L1856" i="40"/>
  <c r="L1965" i="40"/>
  <c r="L1795" i="40"/>
  <c r="L1857" i="40"/>
  <c r="L1964" i="40"/>
  <c r="L2080" i="40"/>
  <c r="L1811" i="40"/>
  <c r="L1936" i="40"/>
  <c r="L1779" i="40"/>
  <c r="L1823" i="40"/>
  <c r="L2097" i="40"/>
  <c r="L2040" i="40"/>
  <c r="L2015" i="40"/>
  <c r="L1816" i="40"/>
  <c r="L1828" i="40"/>
  <c r="L1809" i="40"/>
  <c r="L1825" i="40"/>
  <c r="L1832" i="40"/>
  <c r="L2066" i="40"/>
  <c r="L1792" i="40"/>
  <c r="L1797" i="40"/>
  <c r="L2046" i="40"/>
  <c r="L1849" i="40"/>
  <c r="L1963" i="40"/>
  <c r="L1835" i="40"/>
  <c r="L1940" i="40"/>
  <c r="L2009" i="40"/>
  <c r="L1987" i="40"/>
  <c r="L1961" i="40"/>
  <c r="L2037" i="40"/>
  <c r="L2102" i="40"/>
  <c r="M1423" i="40"/>
  <c r="M1773" i="40" s="1"/>
  <c r="L2056" i="40"/>
  <c r="L2084" i="40"/>
  <c r="L2016" i="40"/>
  <c r="L2064" i="40"/>
  <c r="L1785" i="40"/>
  <c r="L1833" i="40"/>
  <c r="L1841" i="40"/>
  <c r="L2061" i="40"/>
  <c r="L2018" i="40"/>
  <c r="L1989" i="40"/>
  <c r="L1870" i="40"/>
  <c r="L1802" i="40"/>
  <c r="L2020" i="40"/>
  <c r="L2113" i="40"/>
  <c r="L1945" i="40"/>
  <c r="L1954" i="40"/>
  <c r="L1877" i="40"/>
  <c r="L1780" i="40"/>
  <c r="L2024" i="40"/>
  <c r="L1850" i="40"/>
  <c r="L1854" i="40"/>
  <c r="L1855" i="40"/>
  <c r="L1868" i="40"/>
  <c r="L2059" i="40"/>
  <c r="L1859" i="40"/>
  <c r="L1806" i="40"/>
  <c r="L2017" i="40"/>
  <c r="L2068" i="40"/>
  <c r="M1424" i="40"/>
  <c r="M1774" i="40" s="1"/>
  <c r="L1815" i="40"/>
  <c r="L1972" i="40"/>
  <c r="L1800" i="40"/>
  <c r="L1983" i="40"/>
  <c r="L2060" i="40"/>
  <c r="L2073" i="40"/>
  <c r="L2065" i="40"/>
  <c r="L1956" i="40"/>
  <c r="L2077" i="40"/>
  <c r="L1839" i="40"/>
  <c r="L1827" i="40"/>
  <c r="Q713" i="40"/>
  <c r="Q714" i="40"/>
  <c r="K783" i="16"/>
  <c r="L757" i="16"/>
  <c r="K764" i="16"/>
  <c r="K765" i="16" s="1"/>
  <c r="K766" i="16" s="1"/>
  <c r="L763" i="16"/>
  <c r="K758" i="16"/>
  <c r="K759" i="16" s="1"/>
  <c r="K760" i="16" s="1"/>
  <c r="O265" i="16"/>
  <c r="L758" i="16"/>
  <c r="L764" i="16"/>
  <c r="T27" i="10"/>
  <c r="S28" i="10"/>
  <c r="S32" i="10" s="1"/>
  <c r="H16" i="30"/>
  <c r="H34" i="30" s="1"/>
  <c r="P365" i="41" s="1"/>
  <c r="M763" i="16"/>
  <c r="N1418" i="40"/>
  <c r="N1703" i="40" s="1"/>
  <c r="N1417" i="40"/>
  <c r="D17" i="30"/>
  <c r="N17" i="30"/>
  <c r="E17" i="30"/>
  <c r="B18" i="30"/>
  <c r="C18" i="30" s="1"/>
  <c r="C35" i="30"/>
  <c r="J17" i="30"/>
  <c r="F17" i="30"/>
  <c r="I17" i="30" s="1"/>
  <c r="D34" i="30"/>
  <c r="G16" i="30"/>
  <c r="G34" i="30" s="1"/>
  <c r="I16" i="30"/>
  <c r="I34" i="30" s="1"/>
  <c r="P362" i="41" s="1"/>
  <c r="K16" i="30"/>
  <c r="M16" i="30" s="1"/>
  <c r="M34" i="30" s="1"/>
  <c r="P379" i="16" s="1"/>
  <c r="P605" i="16" s="1"/>
  <c r="L16" i="30"/>
  <c r="P1063" i="40"/>
  <c r="P1064" i="40"/>
  <c r="P382" i="41" l="1"/>
  <c r="P404" i="41"/>
  <c r="P409" i="41"/>
  <c r="P407" i="41"/>
  <c r="P664" i="41"/>
  <c r="P667" i="41"/>
  <c r="P405" i="41"/>
  <c r="P402" i="41"/>
  <c r="P415" i="41"/>
  <c r="P395" i="41"/>
  <c r="P656" i="41"/>
  <c r="P411" i="41"/>
  <c r="P384" i="41"/>
  <c r="P380" i="41"/>
  <c r="P388" i="41"/>
  <c r="P383" i="41"/>
  <c r="P389" i="41"/>
  <c r="P414" i="41"/>
  <c r="P385" i="41"/>
  <c r="P408" i="41"/>
  <c r="P663" i="41"/>
  <c r="P660" i="41"/>
  <c r="P668" i="41"/>
  <c r="P654" i="41"/>
  <c r="P403" i="41"/>
  <c r="P396" i="41"/>
  <c r="P379" i="41"/>
  <c r="P394" i="41"/>
  <c r="P378" i="41"/>
  <c r="P412" i="41"/>
  <c r="P657" i="41"/>
  <c r="P413" i="41"/>
  <c r="P659" i="41"/>
  <c r="P401" i="41"/>
  <c r="P393" i="41"/>
  <c r="P399" i="41"/>
  <c r="P397" i="41"/>
  <c r="P662" i="41"/>
  <c r="P661" i="41"/>
  <c r="P655" i="41"/>
  <c r="P666" i="41"/>
  <c r="P381" i="41"/>
  <c r="P370" i="41"/>
  <c r="P398" i="41"/>
  <c r="P391" i="41"/>
  <c r="P406" i="41"/>
  <c r="P387" i="41"/>
  <c r="P400" i="41"/>
  <c r="P665" i="41"/>
  <c r="P390" i="41"/>
  <c r="P670" i="41"/>
  <c r="P392" i="41"/>
  <c r="P658" i="41"/>
  <c r="P377" i="41"/>
  <c r="P410" i="41"/>
  <c r="P386" i="41"/>
  <c r="P669" i="41"/>
  <c r="P603" i="41"/>
  <c r="P604" i="41"/>
  <c r="T35" i="10"/>
  <c r="S37" i="10"/>
  <c r="T6" i="41"/>
  <c r="P556" i="41"/>
  <c r="P512" i="41"/>
  <c r="P555" i="41"/>
  <c r="P554" i="41"/>
  <c r="P493" i="41"/>
  <c r="P650" i="41"/>
  <c r="P494" i="41"/>
  <c r="P505" i="41"/>
  <c r="P513" i="41"/>
  <c r="P626" i="41"/>
  <c r="P484" i="41"/>
  <c r="M1957" i="40"/>
  <c r="P514" i="41"/>
  <c r="P503" i="41"/>
  <c r="P517" i="41"/>
  <c r="N1607" i="40"/>
  <c r="N1957" i="40" s="1"/>
  <c r="N1608" i="40"/>
  <c r="N2053" i="40"/>
  <c r="M1919" i="40"/>
  <c r="M1915" i="40"/>
  <c r="M1885" i="40"/>
  <c r="M1908" i="40"/>
  <c r="M1884" i="40"/>
  <c r="M1910" i="40"/>
  <c r="M1896" i="40"/>
  <c r="M1904" i="40"/>
  <c r="M1923" i="40"/>
  <c r="M1898" i="40"/>
  <c r="M1901" i="40"/>
  <c r="M1916" i="40"/>
  <c r="M1899" i="40"/>
  <c r="M1888" i="40"/>
  <c r="M1894" i="40"/>
  <c r="M1918" i="40"/>
  <c r="N1554" i="40"/>
  <c r="N1904" i="40" s="1"/>
  <c r="N1537" i="40"/>
  <c r="N1887" i="40" s="1"/>
  <c r="N1559" i="40"/>
  <c r="N1909" i="40" s="1"/>
  <c r="N1548" i="40"/>
  <c r="N1898" i="40" s="1"/>
  <c r="N1572" i="40"/>
  <c r="N1534" i="40"/>
  <c r="N1543" i="40"/>
  <c r="N1557" i="40"/>
  <c r="N1538" i="40"/>
  <c r="N1547" i="40"/>
  <c r="N1545" i="40"/>
  <c r="N1555" i="40"/>
  <c r="N1905" i="40" s="1"/>
  <c r="N1571" i="40"/>
  <c r="N1544" i="40"/>
  <c r="N1535" i="40"/>
  <c r="N1885" i="40" s="1"/>
  <c r="N1563" i="40"/>
  <c r="N1913" i="40" s="1"/>
  <c r="N1570" i="40"/>
  <c r="N1549" i="40"/>
  <c r="N1899" i="40" s="1"/>
  <c r="N1541" i="40"/>
  <c r="N1891" i="40" s="1"/>
  <c r="N1551" i="40"/>
  <c r="N1901" i="40" s="1"/>
  <c r="N1550" i="40"/>
  <c r="N1546" i="40"/>
  <c r="N1896" i="40" s="1"/>
  <c r="N1556" i="40"/>
  <c r="N1560" i="40"/>
  <c r="N1910" i="40" s="1"/>
  <c r="N1552" i="40"/>
  <c r="N1564" i="40"/>
  <c r="N1561" i="40"/>
  <c r="N1911" i="40" s="1"/>
  <c r="N1536" i="40"/>
  <c r="N1562" i="40"/>
  <c r="N1558" i="40"/>
  <c r="N1539" i="40"/>
  <c r="N1889" i="40" s="1"/>
  <c r="N1553" i="40"/>
  <c r="N1903" i="40" s="1"/>
  <c r="N1540" i="40"/>
  <c r="N1890" i="40" s="1"/>
  <c r="N1542" i="40"/>
  <c r="N1892" i="40" s="1"/>
  <c r="N1565" i="40"/>
  <c r="N1567" i="40"/>
  <c r="N1573" i="40"/>
  <c r="N1923" i="40" s="1"/>
  <c r="N1569" i="40"/>
  <c r="N1566" i="40"/>
  <c r="N1568" i="40"/>
  <c r="P486" i="41"/>
  <c r="P495" i="41"/>
  <c r="P501" i="41"/>
  <c r="P490" i="41"/>
  <c r="P487" i="41"/>
  <c r="P509" i="41"/>
  <c r="P515" i="41"/>
  <c r="P504" i="41"/>
  <c r="P481" i="41"/>
  <c r="P507" i="41"/>
  <c r="P511" i="41"/>
  <c r="P518" i="41"/>
  <c r="P508" i="41"/>
  <c r="P500" i="41"/>
  <c r="P483" i="41"/>
  <c r="P482" i="41"/>
  <c r="P488" i="41"/>
  <c r="P498" i="41"/>
  <c r="P496" i="41"/>
  <c r="P502" i="41"/>
  <c r="P491" i="41"/>
  <c r="P510" i="41"/>
  <c r="P516" i="41"/>
  <c r="P506" i="41"/>
  <c r="P492" i="41"/>
  <c r="P519" i="41"/>
  <c r="P485" i="41"/>
  <c r="P497" i="41"/>
  <c r="P499" i="41"/>
  <c r="P489" i="41"/>
  <c r="P576" i="41"/>
  <c r="P590" i="41"/>
  <c r="P589" i="41"/>
  <c r="P591" i="41"/>
  <c r="P588" i="41"/>
  <c r="M1992" i="40"/>
  <c r="M1994" i="40"/>
  <c r="M1993" i="40"/>
  <c r="N1642" i="40"/>
  <c r="N1644" i="40"/>
  <c r="N1994" i="40" s="1"/>
  <c r="N1643" i="40"/>
  <c r="N1993" i="40" s="1"/>
  <c r="N1641" i="40"/>
  <c r="N1991" i="40" s="1"/>
  <c r="P579" i="41"/>
  <c r="P578" i="41"/>
  <c r="P577" i="41"/>
  <c r="M1981" i="40"/>
  <c r="M1982" i="40"/>
  <c r="M1980" i="40"/>
  <c r="N1629" i="40"/>
  <c r="N1979" i="40" s="1"/>
  <c r="N1631" i="40"/>
  <c r="N1632" i="40"/>
  <c r="N1630" i="40"/>
  <c r="P587" i="41"/>
  <c r="M1978" i="40"/>
  <c r="P594" i="41"/>
  <c r="P628" i="41"/>
  <c r="P476" i="41"/>
  <c r="P678" i="41"/>
  <c r="P562" i="41"/>
  <c r="P446" i="41"/>
  <c r="P634" i="41"/>
  <c r="P419" i="41"/>
  <c r="P691" i="41"/>
  <c r="P448" i="41"/>
  <c r="P679" i="41"/>
  <c r="P642" i="41"/>
  <c r="P567" i="41"/>
  <c r="P527" i="41"/>
  <c r="P616" i="41"/>
  <c r="P442" i="41"/>
  <c r="P707" i="41"/>
  <c r="P672" i="41"/>
  <c r="P538" i="41"/>
  <c r="P698" i="41"/>
  <c r="P474" i="41"/>
  <c r="P467" i="41"/>
  <c r="P424" i="41"/>
  <c r="P682" i="41"/>
  <c r="P564" i="41"/>
  <c r="P643" i="41"/>
  <c r="P417" i="41"/>
  <c r="P453" i="41"/>
  <c r="P528" i="41"/>
  <c r="P684" i="41"/>
  <c r="P694" i="41"/>
  <c r="P529" i="41"/>
  <c r="P561" i="41"/>
  <c r="P455" i="41"/>
  <c r="P585" i="41"/>
  <c r="T8" i="22"/>
  <c r="P571" i="41"/>
  <c r="P619" i="41"/>
  <c r="P475" i="41"/>
  <c r="P438" i="41"/>
  <c r="P533" i="41"/>
  <c r="P708" i="41"/>
  <c r="P435" i="41"/>
  <c r="P569" i="41"/>
  <c r="P612" i="41"/>
  <c r="P629" i="41"/>
  <c r="P468" i="41"/>
  <c r="P454" i="41"/>
  <c r="P582" i="41"/>
  <c r="P599" i="41"/>
  <c r="P606" i="41"/>
  <c r="P611" i="41"/>
  <c r="P676" i="41"/>
  <c r="P630" i="41"/>
  <c r="P690" i="41"/>
  <c r="P704" i="41"/>
  <c r="P451" i="41"/>
  <c r="P530" i="41"/>
  <c r="P472" i="41"/>
  <c r="P523" i="41"/>
  <c r="P623" i="41"/>
  <c r="P423" i="41"/>
  <c r="P563" i="41"/>
  <c r="P429" i="41"/>
  <c r="P613" i="41"/>
  <c r="P635" i="41"/>
  <c r="P636" i="41"/>
  <c r="P532" i="41"/>
  <c r="P581" i="41"/>
  <c r="P700" i="41"/>
  <c r="P680" i="41"/>
  <c r="P617" i="41"/>
  <c r="P570" i="41"/>
  <c r="P627" i="41"/>
  <c r="P614" i="41"/>
  <c r="P701" i="41"/>
  <c r="P641" i="41"/>
  <c r="P711" i="41"/>
  <c r="P703" i="41"/>
  <c r="P592" i="41"/>
  <c r="P422" i="41"/>
  <c r="P431" i="41"/>
  <c r="P542" i="41"/>
  <c r="P465" i="41"/>
  <c r="P697" i="41"/>
  <c r="P639" i="41"/>
  <c r="P559" i="41"/>
  <c r="P573" i="41"/>
  <c r="P550" i="41"/>
  <c r="P709" i="41"/>
  <c r="P575" i="41"/>
  <c r="P607" i="41"/>
  <c r="P649" i="41"/>
  <c r="P595" i="41"/>
  <c r="P534" i="41"/>
  <c r="P428" i="41"/>
  <c r="P615" i="41"/>
  <c r="P671" i="41"/>
  <c r="P566" i="41"/>
  <c r="P688" i="41"/>
  <c r="P545" i="41"/>
  <c r="P444" i="41"/>
  <c r="P537" i="41"/>
  <c r="P452" i="41"/>
  <c r="P520" i="41"/>
  <c r="P540" i="41"/>
  <c r="P572" i="41"/>
  <c r="P418" i="41"/>
  <c r="P458" i="41"/>
  <c r="P541" i="41"/>
  <c r="P580" i="41"/>
  <c r="P471" i="41"/>
  <c r="P522" i="41"/>
  <c r="O488" i="16"/>
  <c r="O491" i="16"/>
  <c r="O714" i="16" s="1"/>
  <c r="O724" i="16"/>
  <c r="O807" i="16" s="1"/>
  <c r="N717" i="16"/>
  <c r="N783" i="16" s="1"/>
  <c r="N726" i="16"/>
  <c r="N817" i="16" s="1"/>
  <c r="O718" i="16"/>
  <c r="O787" i="16" s="1"/>
  <c r="N725" i="16"/>
  <c r="N813" i="16" s="1"/>
  <c r="O719" i="16"/>
  <c r="O793" i="16" s="1"/>
  <c r="N723" i="16"/>
  <c r="N803" i="16" s="1"/>
  <c r="O720" i="16"/>
  <c r="O797" i="16" s="1"/>
  <c r="P477" i="16"/>
  <c r="P703" i="16" s="1"/>
  <c r="P463" i="16"/>
  <c r="P689" i="16" s="1"/>
  <c r="P449" i="16"/>
  <c r="P675" i="16" s="1"/>
  <c r="P435" i="16"/>
  <c r="P661" i="16" s="1"/>
  <c r="P421" i="16"/>
  <c r="P647" i="16" s="1"/>
  <c r="P485" i="16"/>
  <c r="P711" i="16" s="1"/>
  <c r="P458" i="16"/>
  <c r="P684" i="16" s="1"/>
  <c r="P453" i="16"/>
  <c r="P679" i="16" s="1"/>
  <c r="P448" i="16"/>
  <c r="P674" i="16" s="1"/>
  <c r="P483" i="16"/>
  <c r="P709" i="16" s="1"/>
  <c r="P450" i="16"/>
  <c r="P676" i="16" s="1"/>
  <c r="P446" i="16"/>
  <c r="P672" i="16" s="1"/>
  <c r="P399" i="16"/>
  <c r="P625" i="16" s="1"/>
  <c r="P487" i="16"/>
  <c r="P713" i="16" s="1"/>
  <c r="P481" i="16"/>
  <c r="P707" i="16" s="1"/>
  <c r="P424" i="16"/>
  <c r="P650" i="16" s="1"/>
  <c r="P419" i="16"/>
  <c r="P645" i="16" s="1"/>
  <c r="P414" i="16"/>
  <c r="P640" i="16" s="1"/>
  <c r="P465" i="16"/>
  <c r="P691" i="16" s="1"/>
  <c r="P431" i="16"/>
  <c r="P657" i="16" s="1"/>
  <c r="P425" i="16"/>
  <c r="P651" i="16" s="1"/>
  <c r="P384" i="16"/>
  <c r="P610" i="16" s="1"/>
  <c r="P370" i="16"/>
  <c r="P596" i="16" s="1"/>
  <c r="P356" i="16"/>
  <c r="P582" i="16" s="1"/>
  <c r="P342" i="16"/>
  <c r="P568" i="16" s="1"/>
  <c r="P474" i="16"/>
  <c r="P700" i="16" s="1"/>
  <c r="P467" i="16"/>
  <c r="P693" i="16" s="1"/>
  <c r="P451" i="16"/>
  <c r="P677" i="16" s="1"/>
  <c r="P423" i="16"/>
  <c r="P649" i="16" s="1"/>
  <c r="P417" i="16"/>
  <c r="P643" i="16" s="1"/>
  <c r="P387" i="16"/>
  <c r="P613" i="16" s="1"/>
  <c r="P373" i="16"/>
  <c r="P599" i="16" s="1"/>
  <c r="P359" i="16"/>
  <c r="P585" i="16" s="1"/>
  <c r="P345" i="16"/>
  <c r="P571" i="16" s="1"/>
  <c r="P476" i="16"/>
  <c r="P702" i="16" s="1"/>
  <c r="P469" i="16"/>
  <c r="P695" i="16" s="1"/>
  <c r="P415" i="16"/>
  <c r="P641" i="16" s="1"/>
  <c r="P413" i="16"/>
  <c r="P639" i="16" s="1"/>
  <c r="P403" i="16"/>
  <c r="P629" i="16" s="1"/>
  <c r="P398" i="16"/>
  <c r="P624" i="16" s="1"/>
  <c r="P390" i="16"/>
  <c r="P616" i="16" s="1"/>
  <c r="P376" i="16"/>
  <c r="P602" i="16" s="1"/>
  <c r="P462" i="16"/>
  <c r="P688" i="16" s="1"/>
  <c r="P459" i="16"/>
  <c r="P685" i="16" s="1"/>
  <c r="P442" i="16"/>
  <c r="P668" i="16" s="1"/>
  <c r="P408" i="16"/>
  <c r="P634" i="16" s="1"/>
  <c r="P482" i="16"/>
  <c r="P708" i="16" s="1"/>
  <c r="P479" i="16"/>
  <c r="P705" i="16" s="1"/>
  <c r="P456" i="16"/>
  <c r="P682" i="16" s="1"/>
  <c r="P444" i="16"/>
  <c r="P670" i="16" s="1"/>
  <c r="P437" i="16"/>
  <c r="P663" i="16" s="1"/>
  <c r="P427" i="16"/>
  <c r="P653" i="16" s="1"/>
  <c r="P412" i="16"/>
  <c r="P638" i="16" s="1"/>
  <c r="P466" i="16"/>
  <c r="P692" i="16" s="1"/>
  <c r="P486" i="16"/>
  <c r="P712" i="16" s="1"/>
  <c r="P475" i="16"/>
  <c r="P701" i="16" s="1"/>
  <c r="P471" i="16"/>
  <c r="P697" i="16" s="1"/>
  <c r="P447" i="16"/>
  <c r="P673" i="16" s="1"/>
  <c r="P438" i="16"/>
  <c r="P664" i="16" s="1"/>
  <c r="P478" i="16"/>
  <c r="P704" i="16" s="1"/>
  <c r="P457" i="16"/>
  <c r="P683" i="16" s="1"/>
  <c r="P454" i="16"/>
  <c r="P680" i="16" s="1"/>
  <c r="P441" i="16"/>
  <c r="P667" i="16" s="1"/>
  <c r="P432" i="16"/>
  <c r="P658" i="16" s="1"/>
  <c r="P401" i="16"/>
  <c r="P627" i="16" s="1"/>
  <c r="P381" i="16"/>
  <c r="P607" i="16" s="1"/>
  <c r="P375" i="16"/>
  <c r="P601" i="16" s="1"/>
  <c r="P371" i="16"/>
  <c r="P597" i="16" s="1"/>
  <c r="P353" i="16"/>
  <c r="P579" i="16" s="1"/>
  <c r="P351" i="16"/>
  <c r="P577" i="16" s="1"/>
  <c r="P333" i="16"/>
  <c r="P559" i="16" s="1"/>
  <c r="P319" i="16"/>
  <c r="P545" i="16" s="1"/>
  <c r="P305" i="16"/>
  <c r="P531" i="16" s="1"/>
  <c r="P291" i="16"/>
  <c r="P517" i="16" s="1"/>
  <c r="P429" i="16"/>
  <c r="P655" i="16" s="1"/>
  <c r="P484" i="16"/>
  <c r="P710" i="16" s="1"/>
  <c r="P455" i="16"/>
  <c r="P681" i="16" s="1"/>
  <c r="P452" i="16"/>
  <c r="P678" i="16" s="1"/>
  <c r="P378" i="16"/>
  <c r="P604" i="16" s="1"/>
  <c r="P372" i="16"/>
  <c r="P598" i="16" s="1"/>
  <c r="P352" i="16"/>
  <c r="P578" i="16" s="1"/>
  <c r="P326" i="16"/>
  <c r="P552" i="16" s="1"/>
  <c r="P312" i="16"/>
  <c r="P538" i="16" s="1"/>
  <c r="P298" i="16"/>
  <c r="P524" i="16" s="1"/>
  <c r="P480" i="16"/>
  <c r="P706" i="16" s="1"/>
  <c r="P439" i="16"/>
  <c r="P665" i="16" s="1"/>
  <c r="P416" i="16"/>
  <c r="P642" i="16" s="1"/>
  <c r="P470" i="16"/>
  <c r="P696" i="16" s="1"/>
  <c r="P464" i="16"/>
  <c r="P690" i="16" s="1"/>
  <c r="P430" i="16"/>
  <c r="P656" i="16" s="1"/>
  <c r="P426" i="16"/>
  <c r="P652" i="16" s="1"/>
  <c r="P404" i="16"/>
  <c r="P630" i="16" s="1"/>
  <c r="P392" i="16"/>
  <c r="P618" i="16" s="1"/>
  <c r="P369" i="16"/>
  <c r="P595" i="16" s="1"/>
  <c r="P367" i="16"/>
  <c r="P593" i="16" s="1"/>
  <c r="P350" i="16"/>
  <c r="P576" i="16" s="1"/>
  <c r="P324" i="16"/>
  <c r="P550" i="16" s="1"/>
  <c r="P304" i="16"/>
  <c r="P530" i="16" s="1"/>
  <c r="P295" i="16"/>
  <c r="P521" i="16" s="1"/>
  <c r="P274" i="16"/>
  <c r="P500" i="16" s="1"/>
  <c r="P422" i="16"/>
  <c r="P648" i="16" s="1"/>
  <c r="P411" i="16"/>
  <c r="P637" i="16" s="1"/>
  <c r="P394" i="16"/>
  <c r="P620" i="16" s="1"/>
  <c r="P354" i="16"/>
  <c r="P580" i="16" s="1"/>
  <c r="P337" i="16"/>
  <c r="P563" i="16" s="1"/>
  <c r="P335" i="16"/>
  <c r="P561" i="16" s="1"/>
  <c r="P322" i="16"/>
  <c r="P548" i="16" s="1"/>
  <c r="P313" i="16"/>
  <c r="P539" i="16" s="1"/>
  <c r="P293" i="16"/>
  <c r="P519" i="16" s="1"/>
  <c r="P288" i="16"/>
  <c r="P514" i="16" s="1"/>
  <c r="P277" i="16"/>
  <c r="P503" i="16" s="1"/>
  <c r="P443" i="16"/>
  <c r="P669" i="16" s="1"/>
  <c r="P380" i="16"/>
  <c r="P606" i="16" s="1"/>
  <c r="P331" i="16"/>
  <c r="P557" i="16" s="1"/>
  <c r="P311" i="16"/>
  <c r="P537" i="16" s="1"/>
  <c r="P302" i="16"/>
  <c r="P528" i="16" s="1"/>
  <c r="P280" i="16"/>
  <c r="P506" i="16" s="1"/>
  <c r="P266" i="16"/>
  <c r="P492" i="16" s="1"/>
  <c r="P418" i="16"/>
  <c r="P644" i="16" s="1"/>
  <c r="P407" i="16"/>
  <c r="P633" i="16" s="1"/>
  <c r="P396" i="16"/>
  <c r="P622" i="16" s="1"/>
  <c r="P382" i="16"/>
  <c r="P608" i="16" s="1"/>
  <c r="P360" i="16"/>
  <c r="P586" i="16" s="1"/>
  <c r="P358" i="16"/>
  <c r="P584" i="16" s="1"/>
  <c r="P341" i="16"/>
  <c r="P567" i="16" s="1"/>
  <c r="P339" i="16"/>
  <c r="P565" i="16" s="1"/>
  <c r="P329" i="16"/>
  <c r="P555" i="16" s="1"/>
  <c r="P320" i="16"/>
  <c r="P546" i="16" s="1"/>
  <c r="P300" i="16"/>
  <c r="P526" i="16" s="1"/>
  <c r="P283" i="16"/>
  <c r="P509" i="16" s="1"/>
  <c r="P269" i="16"/>
  <c r="P495" i="16" s="1"/>
  <c r="P436" i="16"/>
  <c r="P662" i="16" s="1"/>
  <c r="P428" i="16"/>
  <c r="P654" i="16" s="1"/>
  <c r="P409" i="16"/>
  <c r="P635" i="16" s="1"/>
  <c r="P386" i="16"/>
  <c r="P612" i="16" s="1"/>
  <c r="P332" i="16"/>
  <c r="P558" i="16" s="1"/>
  <c r="P323" i="16"/>
  <c r="P549" i="16" s="1"/>
  <c r="P303" i="16"/>
  <c r="P529" i="16" s="1"/>
  <c r="P284" i="16"/>
  <c r="P510" i="16" s="1"/>
  <c r="P270" i="16"/>
  <c r="P496" i="16" s="1"/>
  <c r="P434" i="16"/>
  <c r="P660" i="16" s="1"/>
  <c r="P420" i="16"/>
  <c r="P646" i="16" s="1"/>
  <c r="P402" i="16"/>
  <c r="P628" i="16" s="1"/>
  <c r="P383" i="16"/>
  <c r="P609" i="16" s="1"/>
  <c r="P310" i="16"/>
  <c r="P536" i="16" s="1"/>
  <c r="P307" i="16"/>
  <c r="P533" i="16" s="1"/>
  <c r="P278" i="16"/>
  <c r="P504" i="16" s="1"/>
  <c r="P271" i="16"/>
  <c r="P497" i="16" s="1"/>
  <c r="P393" i="16"/>
  <c r="P619" i="16" s="1"/>
  <c r="P321" i="16"/>
  <c r="P547" i="16" s="1"/>
  <c r="P318" i="16"/>
  <c r="P544" i="16" s="1"/>
  <c r="P468" i="16"/>
  <c r="P694" i="16" s="1"/>
  <c r="P433" i="16"/>
  <c r="P659" i="16" s="1"/>
  <c r="P273" i="16"/>
  <c r="P499" i="16" s="1"/>
  <c r="P368" i="16"/>
  <c r="P594" i="16" s="1"/>
  <c r="P365" i="16"/>
  <c r="P591" i="16" s="1"/>
  <c r="P355" i="16"/>
  <c r="P581" i="16" s="1"/>
  <c r="P301" i="16"/>
  <c r="P527" i="16" s="1"/>
  <c r="P397" i="16"/>
  <c r="P623" i="16" s="1"/>
  <c r="P285" i="16"/>
  <c r="P511" i="16" s="1"/>
  <c r="P275" i="16"/>
  <c r="P501" i="16" s="1"/>
  <c r="P268" i="16"/>
  <c r="P494" i="16" s="1"/>
  <c r="P361" i="16"/>
  <c r="P587" i="16" s="1"/>
  <c r="P292" i="16"/>
  <c r="P518" i="16" s="1"/>
  <c r="P440" i="16"/>
  <c r="P666" i="16" s="1"/>
  <c r="P389" i="16"/>
  <c r="P615" i="16" s="1"/>
  <c r="P290" i="16"/>
  <c r="P516" i="16" s="1"/>
  <c r="P405" i="16"/>
  <c r="P631" i="16" s="1"/>
  <c r="P348" i="16"/>
  <c r="P574" i="16" s="1"/>
  <c r="P338" i="16"/>
  <c r="P564" i="16" s="1"/>
  <c r="P315" i="16"/>
  <c r="P541" i="16" s="1"/>
  <c r="P309" i="16"/>
  <c r="P535" i="16" s="1"/>
  <c r="P287" i="16"/>
  <c r="P513" i="16" s="1"/>
  <c r="P410" i="16"/>
  <c r="P636" i="16" s="1"/>
  <c r="P357" i="16"/>
  <c r="P583" i="16" s="1"/>
  <c r="P340" i="16"/>
  <c r="P566" i="16" s="1"/>
  <c r="P334" i="16"/>
  <c r="P560" i="16" s="1"/>
  <c r="P330" i="16"/>
  <c r="P556" i="16" s="1"/>
  <c r="P374" i="16"/>
  <c r="P600" i="16" s="1"/>
  <c r="P314" i="16"/>
  <c r="P540" i="16" s="1"/>
  <c r="P445" i="16"/>
  <c r="P671" i="16" s="1"/>
  <c r="P461" i="16"/>
  <c r="P687" i="16" s="1"/>
  <c r="P328" i="16"/>
  <c r="P554" i="16" s="1"/>
  <c r="P299" i="16"/>
  <c r="P525" i="16" s="1"/>
  <c r="P385" i="16"/>
  <c r="P611" i="16" s="1"/>
  <c r="P344" i="16"/>
  <c r="P570" i="16" s="1"/>
  <c r="P308" i="16"/>
  <c r="P534" i="16" s="1"/>
  <c r="P276" i="16"/>
  <c r="P502" i="16" s="1"/>
  <c r="P267" i="16"/>
  <c r="P493" i="16" s="1"/>
  <c r="P473" i="16"/>
  <c r="P699" i="16" s="1"/>
  <c r="P460" i="16"/>
  <c r="P686" i="16" s="1"/>
  <c r="P391" i="16"/>
  <c r="P617" i="16" s="1"/>
  <c r="P343" i="16"/>
  <c r="P569" i="16" s="1"/>
  <c r="P317" i="16"/>
  <c r="P543" i="16" s="1"/>
  <c r="P366" i="16"/>
  <c r="P592" i="16" s="1"/>
  <c r="P349" i="16"/>
  <c r="P575" i="16" s="1"/>
  <c r="P327" i="16"/>
  <c r="P553" i="16" s="1"/>
  <c r="P297" i="16"/>
  <c r="P523" i="16" s="1"/>
  <c r="P472" i="16"/>
  <c r="P698" i="16" s="1"/>
  <c r="P377" i="16"/>
  <c r="P603" i="16" s="1"/>
  <c r="P400" i="16"/>
  <c r="P626" i="16" s="1"/>
  <c r="P272" i="16"/>
  <c r="P498" i="16" s="1"/>
  <c r="P362" i="16"/>
  <c r="P588" i="16" s="1"/>
  <c r="P363" i="16"/>
  <c r="P589" i="16" s="1"/>
  <c r="P346" i="16"/>
  <c r="P572" i="16" s="1"/>
  <c r="P294" i="16"/>
  <c r="P520" i="16" s="1"/>
  <c r="P289" i="16"/>
  <c r="P515" i="16" s="1"/>
  <c r="P281" i="16"/>
  <c r="P507" i="16" s="1"/>
  <c r="P279" i="16"/>
  <c r="P505" i="16" s="1"/>
  <c r="P316" i="16"/>
  <c r="P542" i="16" s="1"/>
  <c r="P395" i="16"/>
  <c r="P621" i="16" s="1"/>
  <c r="P364" i="16"/>
  <c r="P590" i="16" s="1"/>
  <c r="P325" i="16"/>
  <c r="P551" i="16" s="1"/>
  <c r="P347" i="16"/>
  <c r="P573" i="16" s="1"/>
  <c r="P336" i="16"/>
  <c r="P562" i="16" s="1"/>
  <c r="P388" i="16"/>
  <c r="P614" i="16" s="1"/>
  <c r="P306" i="16"/>
  <c r="P532" i="16" s="1"/>
  <c r="P286" i="16"/>
  <c r="P512" i="16" s="1"/>
  <c r="P282" i="16"/>
  <c r="P508" i="16" s="1"/>
  <c r="P296" i="16"/>
  <c r="P522" i="16" s="1"/>
  <c r="P478" i="41"/>
  <c r="P443" i="41"/>
  <c r="P714" i="41"/>
  <c r="P477" i="41"/>
  <c r="P456" i="41"/>
  <c r="P543" i="41"/>
  <c r="P531" i="41"/>
  <c r="P695" i="41"/>
  <c r="P445" i="41"/>
  <c r="P596" i="41"/>
  <c r="P462" i="41"/>
  <c r="P480" i="41"/>
  <c r="P437" i="41"/>
  <c r="P463" i="41"/>
  <c r="P645" i="41"/>
  <c r="P702" i="41"/>
  <c r="P637" i="41"/>
  <c r="P539" i="41"/>
  <c r="P638" i="41"/>
  <c r="P705" i="41"/>
  <c r="P699" i="41"/>
  <c r="P461" i="41"/>
  <c r="P696" i="41"/>
  <c r="P715" i="41"/>
  <c r="P466" i="41"/>
  <c r="P469" i="41"/>
  <c r="P632" i="41"/>
  <c r="P457" i="41"/>
  <c r="P586" i="41"/>
  <c r="P436" i="41"/>
  <c r="P640" i="41"/>
  <c r="P526" i="41"/>
  <c r="P470" i="41"/>
  <c r="P646" i="41"/>
  <c r="P693" i="41"/>
  <c r="P464" i="41"/>
  <c r="P653" i="41"/>
  <c r="P713" i="41"/>
  <c r="P439" i="41"/>
  <c r="P521" i="41"/>
  <c r="P584" i="41"/>
  <c r="P459" i="41"/>
  <c r="P535" i="41"/>
  <c r="P544" i="41"/>
  <c r="P593" i="41"/>
  <c r="P710" i="41"/>
  <c r="P706" i="41"/>
  <c r="P524" i="41"/>
  <c r="P525" i="41"/>
  <c r="P647" i="41"/>
  <c r="P441" i="41"/>
  <c r="P460" i="41"/>
  <c r="P449" i="41"/>
  <c r="P600" i="41"/>
  <c r="P644" i="41"/>
  <c r="P597" i="41"/>
  <c r="P536" i="41"/>
  <c r="P447" i="41"/>
  <c r="P583" i="41"/>
  <c r="P633" i="41"/>
  <c r="P420" i="41"/>
  <c r="P677" i="41"/>
  <c r="P430" i="41"/>
  <c r="P622" i="41"/>
  <c r="P427" i="41"/>
  <c r="P610" i="41"/>
  <c r="P621" i="41"/>
  <c r="P689" i="41"/>
  <c r="P416" i="41"/>
  <c r="P432" i="41"/>
  <c r="P565" i="41"/>
  <c r="P624" i="41"/>
  <c r="P675" i="41"/>
  <c r="P681" i="41"/>
  <c r="P673" i="41"/>
  <c r="P553" i="41"/>
  <c r="P568" i="41"/>
  <c r="P425" i="41"/>
  <c r="P687" i="41"/>
  <c r="P421" i="41"/>
  <c r="P376" i="41"/>
  <c r="P683" i="41"/>
  <c r="P618" i="41"/>
  <c r="P557" i="41"/>
  <c r="P551" i="41"/>
  <c r="P685" i="41"/>
  <c r="P433" i="41"/>
  <c r="P674" i="41"/>
  <c r="P625" i="41"/>
  <c r="P560" i="41"/>
  <c r="P552" i="41"/>
  <c r="P426" i="41"/>
  <c r="P686" i="41"/>
  <c r="P375" i="41"/>
  <c r="P558" i="41"/>
  <c r="P620" i="41"/>
  <c r="N1452" i="40"/>
  <c r="N1802" i="40" s="1"/>
  <c r="N1437" i="40"/>
  <c r="N1787" i="40" s="1"/>
  <c r="N1468" i="40"/>
  <c r="N1676" i="40"/>
  <c r="N2026" i="40" s="1"/>
  <c r="N1677" i="40"/>
  <c r="N2027" i="40" s="1"/>
  <c r="N1611" i="40"/>
  <c r="N1709" i="40"/>
  <c r="N2059" i="40" s="1"/>
  <c r="N1447" i="40"/>
  <c r="N1797" i="40" s="1"/>
  <c r="N1475" i="40"/>
  <c r="N1825" i="40" s="1"/>
  <c r="N1717" i="40"/>
  <c r="N2067" i="40" s="1"/>
  <c r="N1678" i="40"/>
  <c r="N2028" i="40" s="1"/>
  <c r="N1443" i="40"/>
  <c r="N1461" i="40"/>
  <c r="N1458" i="40"/>
  <c r="N1808" i="40" s="1"/>
  <c r="N1439" i="40"/>
  <c r="N1789" i="40" s="1"/>
  <c r="N1620" i="40"/>
  <c r="N1970" i="40" s="1"/>
  <c r="N1434" i="40"/>
  <c r="N1784" i="40" s="1"/>
  <c r="N1431" i="40"/>
  <c r="N1781" i="40" s="1"/>
  <c r="N1429" i="40"/>
  <c r="N1722" i="40"/>
  <c r="N2072" i="40" s="1"/>
  <c r="N1476" i="40"/>
  <c r="N1729" i="40"/>
  <c r="N2079" i="40" s="1"/>
  <c r="N1466" i="40"/>
  <c r="N1816" i="40" s="1"/>
  <c r="N1459" i="40"/>
  <c r="N1809" i="40" s="1"/>
  <c r="N1441" i="40"/>
  <c r="N1791" i="40" s="1"/>
  <c r="N1471" i="40"/>
  <c r="N1821" i="40" s="1"/>
  <c r="N1457" i="40"/>
  <c r="N1446" i="40"/>
  <c r="N1796" i="40" s="1"/>
  <c r="N1433" i="40"/>
  <c r="N1738" i="40"/>
  <c r="N2088" i="40" s="1"/>
  <c r="N1612" i="40"/>
  <c r="N1623" i="40"/>
  <c r="N1603" i="40"/>
  <c r="N1430" i="40"/>
  <c r="N1469" i="40"/>
  <c r="N1448" i="40"/>
  <c r="N1798" i="40" s="1"/>
  <c r="N1460" i="40"/>
  <c r="N1456" i="40"/>
  <c r="N1606" i="40"/>
  <c r="N1956" i="40" s="1"/>
  <c r="N1481" i="40"/>
  <c r="N1831" i="40" s="1"/>
  <c r="N1450" i="40"/>
  <c r="N1800" i="40" s="1"/>
  <c r="N1605" i="40"/>
  <c r="N1955" i="40" s="1"/>
  <c r="N1681" i="40"/>
  <c r="N1728" i="40"/>
  <c r="N2078" i="40" s="1"/>
  <c r="N1470" i="40"/>
  <c r="N1820" i="40" s="1"/>
  <c r="N1442" i="40"/>
  <c r="N1455" i="40"/>
  <c r="N1464" i="40"/>
  <c r="N1814" i="40" s="1"/>
  <c r="N1712" i="40"/>
  <c r="N2062" i="40" s="1"/>
  <c r="N1720" i="40"/>
  <c r="N2070" i="40" s="1"/>
  <c r="N1613" i="40"/>
  <c r="N1963" i="40" s="1"/>
  <c r="N1711" i="40"/>
  <c r="N1664" i="40"/>
  <c r="N2014" i="40" s="1"/>
  <c r="N1477" i="40"/>
  <c r="N1744" i="40"/>
  <c r="N1733" i="40"/>
  <c r="N2083" i="40" s="1"/>
  <c r="N1467" i="40"/>
  <c r="N1817" i="40" s="1"/>
  <c r="N1737" i="40"/>
  <c r="N1672" i="40"/>
  <c r="N2022" i="40" s="1"/>
  <c r="N1440" i="40"/>
  <c r="N1790" i="40" s="1"/>
  <c r="N1674" i="40"/>
  <c r="N2024" i="40" s="1"/>
  <c r="N1736" i="40"/>
  <c r="N1617" i="40"/>
  <c r="N1967" i="40" s="1"/>
  <c r="N1682" i="40"/>
  <c r="N2032" i="40" s="1"/>
  <c r="N1669" i="40"/>
  <c r="N2019" i="40" s="1"/>
  <c r="N1679" i="40"/>
  <c r="N2029" i="40" s="1"/>
  <c r="N1730" i="40"/>
  <c r="N2080" i="40" s="1"/>
  <c r="N1741" i="40"/>
  <c r="N1714" i="40"/>
  <c r="N1740" i="40"/>
  <c r="N1723" i="40"/>
  <c r="N1742" i="40"/>
  <c r="N2092" i="40" s="1"/>
  <c r="N1482" i="40"/>
  <c r="N1832" i="40" s="1"/>
  <c r="N1719" i="40"/>
  <c r="N1657" i="40"/>
  <c r="N2007" i="40" s="1"/>
  <c r="N1483" i="40"/>
  <c r="N1833" i="40" s="1"/>
  <c r="N1726" i="40"/>
  <c r="N2076" i="40" s="1"/>
  <c r="N1732" i="40"/>
  <c r="N2082" i="40" s="1"/>
  <c r="N1479" i="40"/>
  <c r="N1829" i="40" s="1"/>
  <c r="N1444" i="40"/>
  <c r="N1794" i="40" s="1"/>
  <c r="N1480" i="40"/>
  <c r="N1451" i="40"/>
  <c r="N1801" i="40" s="1"/>
  <c r="N1624" i="40"/>
  <c r="N1974" i="40" s="1"/>
  <c r="N1666" i="40"/>
  <c r="N1445" i="40"/>
  <c r="N1795" i="40" s="1"/>
  <c r="N1453" i="40"/>
  <c r="N1803" i="40" s="1"/>
  <c r="N1670" i="40"/>
  <c r="N2020" i="40" s="1"/>
  <c r="N1724" i="40"/>
  <c r="N2074" i="40" s="1"/>
  <c r="N1710" i="40"/>
  <c r="N1463" i="40"/>
  <c r="N1739" i="40"/>
  <c r="N1432" i="40"/>
  <c r="N1782" i="40" s="1"/>
  <c r="N1486" i="40"/>
  <c r="N1615" i="40"/>
  <c r="N1727" i="40"/>
  <c r="N1680" i="40"/>
  <c r="N2030" i="40" s="1"/>
  <c r="N1478" i="40"/>
  <c r="N1472" i="40"/>
  <c r="N1665" i="40"/>
  <c r="N1473" i="40"/>
  <c r="N1823" i="40" s="1"/>
  <c r="N1454" i="40"/>
  <c r="N1626" i="40"/>
  <c r="N1976" i="40" s="1"/>
  <c r="N1667" i="40"/>
  <c r="N2017" i="40" s="1"/>
  <c r="N1735" i="40"/>
  <c r="N1625" i="40"/>
  <c r="N1975" i="40" s="1"/>
  <c r="N1673" i="40"/>
  <c r="N2023" i="40" s="1"/>
  <c r="N1715" i="40"/>
  <c r="N1721" i="40"/>
  <c r="N2071" i="40" s="1"/>
  <c r="N1484" i="40"/>
  <c r="N1834" i="40" s="1"/>
  <c r="N1731" i="40"/>
  <c r="N1743" i="40"/>
  <c r="N2093" i="40" s="1"/>
  <c r="N1438" i="40"/>
  <c r="N1788" i="40" s="1"/>
  <c r="N1485" i="40"/>
  <c r="N1619" i="40"/>
  <c r="N1969" i="40" s="1"/>
  <c r="N1675" i="40"/>
  <c r="N1618" i="40"/>
  <c r="N1968" i="40" s="1"/>
  <c r="N1668" i="40"/>
  <c r="N2018" i="40" s="1"/>
  <c r="N1609" i="40"/>
  <c r="N1462" i="40"/>
  <c r="N1725" i="40"/>
  <c r="N1716" i="40"/>
  <c r="N2066" i="40" s="1"/>
  <c r="N1656" i="40"/>
  <c r="N2006" i="40" s="1"/>
  <c r="N1713" i="40"/>
  <c r="N2063" i="40" s="1"/>
  <c r="N1449" i="40"/>
  <c r="N1799" i="40" s="1"/>
  <c r="N1671" i="40"/>
  <c r="N1614" i="40"/>
  <c r="N1964" i="40" s="1"/>
  <c r="N1474" i="40"/>
  <c r="N1824" i="40" s="1"/>
  <c r="N1621" i="40"/>
  <c r="N1971" i="40" s="1"/>
  <c r="N1718" i="40"/>
  <c r="N1436" i="40"/>
  <c r="N1786" i="40" s="1"/>
  <c r="N1622" i="40"/>
  <c r="N1972" i="40" s="1"/>
  <c r="N1734" i="40"/>
  <c r="N1663" i="40"/>
  <c r="N2013" i="40" s="1"/>
  <c r="N1604" i="40"/>
  <c r="N1616" i="40"/>
  <c r="N1610" i="40"/>
  <c r="N1960" i="40" s="1"/>
  <c r="N1435" i="40"/>
  <c r="N1465" i="40"/>
  <c r="N1815" i="40" s="1"/>
  <c r="N1683" i="40"/>
  <c r="N2033" i="40" s="1"/>
  <c r="N1496" i="40"/>
  <c r="N1691" i="40"/>
  <c r="N1529" i="40"/>
  <c r="N1756" i="40"/>
  <c r="N2106" i="40" s="1"/>
  <c r="N1648" i="40"/>
  <c r="N1753" i="40"/>
  <c r="N1754" i="40"/>
  <c r="N2104" i="40" s="1"/>
  <c r="N1575" i="40"/>
  <c r="N1925" i="40" s="1"/>
  <c r="N1766" i="40"/>
  <c r="N2116" i="40" s="1"/>
  <c r="N1594" i="40"/>
  <c r="N1944" i="40" s="1"/>
  <c r="N1628" i="40"/>
  <c r="N1588" i="40"/>
  <c r="N1514" i="40"/>
  <c r="N1864" i="40" s="1"/>
  <c r="N1507" i="40"/>
  <c r="N1857" i="40" s="1"/>
  <c r="N1587" i="40"/>
  <c r="N1578" i="40"/>
  <c r="N1928" i="40" s="1"/>
  <c r="N1636" i="40"/>
  <c r="N1986" i="40" s="1"/>
  <c r="N1760" i="40"/>
  <c r="N1591" i="40"/>
  <c r="N1941" i="40" s="1"/>
  <c r="N1751" i="40"/>
  <c r="N2101" i="40" s="1"/>
  <c r="N1574" i="40"/>
  <c r="N1747" i="40"/>
  <c r="N1640" i="40"/>
  <c r="N1990" i="40" s="1"/>
  <c r="N1497" i="40"/>
  <c r="N1649" i="40"/>
  <c r="N1489" i="40"/>
  <c r="N1634" i="40"/>
  <c r="N1984" i="40" s="1"/>
  <c r="N1639" i="40"/>
  <c r="N1989" i="40" s="1"/>
  <c r="N1531" i="40"/>
  <c r="N1645" i="40"/>
  <c r="N1995" i="40" s="1"/>
  <c r="N1585" i="40"/>
  <c r="N1595" i="40"/>
  <c r="N1761" i="40"/>
  <c r="N1702" i="40"/>
  <c r="N1582" i="40"/>
  <c r="N1932" i="40" s="1"/>
  <c r="N1759" i="40"/>
  <c r="N1517" i="40"/>
  <c r="N1867" i="40" s="1"/>
  <c r="N1768" i="40"/>
  <c r="N2118" i="40" s="1"/>
  <c r="N1708" i="40"/>
  <c r="N1755" i="40"/>
  <c r="N2105" i="40" s="1"/>
  <c r="N1598" i="40"/>
  <c r="N1948" i="40" s="1"/>
  <c r="N1596" i="40"/>
  <c r="N1946" i="40" s="1"/>
  <c r="N1589" i="40"/>
  <c r="N1939" i="40" s="1"/>
  <c r="N1695" i="40"/>
  <c r="N2045" i="40" s="1"/>
  <c r="N1490" i="40"/>
  <c r="N1840" i="40" s="1"/>
  <c r="N1581" i="40"/>
  <c r="N1499" i="40"/>
  <c r="N1849" i="40" s="1"/>
  <c r="N1637" i="40"/>
  <c r="N1987" i="40" s="1"/>
  <c r="N1506" i="40"/>
  <c r="N1856" i="40" s="1"/>
  <c r="N1698" i="40"/>
  <c r="N2048" i="40" s="1"/>
  <c r="N1500" i="40"/>
  <c r="N1850" i="40" s="1"/>
  <c r="N1646" i="40"/>
  <c r="N1996" i="40" s="1"/>
  <c r="N1653" i="40"/>
  <c r="N2003" i="40" s="1"/>
  <c r="N1579" i="40"/>
  <c r="N1929" i="40" s="1"/>
  <c r="N1688" i="40"/>
  <c r="N2038" i="40" s="1"/>
  <c r="N1647" i="40"/>
  <c r="N1997" i="40" s="1"/>
  <c r="N1501" i="40"/>
  <c r="N1851" i="40" s="1"/>
  <c r="N1764" i="40"/>
  <c r="N2114" i="40" s="1"/>
  <c r="N1706" i="40"/>
  <c r="N1757" i="40"/>
  <c r="N1752" i="40"/>
  <c r="N1513" i="40"/>
  <c r="N1522" i="40"/>
  <c r="N1872" i="40" s="1"/>
  <c r="N1700" i="40"/>
  <c r="N2050" i="40" s="1"/>
  <c r="N1505" i="40"/>
  <c r="N1492" i="40"/>
  <c r="N1842" i="40" s="1"/>
  <c r="N1633" i="40"/>
  <c r="N1692" i="40"/>
  <c r="N2042" i="40" s="1"/>
  <c r="N1521" i="40"/>
  <c r="N1584" i="40"/>
  <c r="N1934" i="40" s="1"/>
  <c r="N1583" i="40"/>
  <c r="N1933" i="40" s="1"/>
  <c r="N1686" i="40"/>
  <c r="N1638" i="40"/>
  <c r="N1988" i="40" s="1"/>
  <c r="N1488" i="40"/>
  <c r="N1838" i="40" s="1"/>
  <c r="N1693" i="40"/>
  <c r="N1508" i="40"/>
  <c r="N1515" i="40"/>
  <c r="N1525" i="40"/>
  <c r="N1875" i="40" s="1"/>
  <c r="N1495" i="40"/>
  <c r="N1707" i="40"/>
  <c r="N1748" i="40"/>
  <c r="N1510" i="40"/>
  <c r="N1860" i="40" s="1"/>
  <c r="N1592" i="40"/>
  <c r="N1523" i="40"/>
  <c r="N1873" i="40" s="1"/>
  <c r="N1750" i="40"/>
  <c r="N2100" i="40" s="1"/>
  <c r="N1494" i="40"/>
  <c r="N1844" i="40" s="1"/>
  <c r="N1524" i="40"/>
  <c r="N1874" i="40" s="1"/>
  <c r="N1659" i="40"/>
  <c r="N2009" i="40" s="1"/>
  <c r="N1749" i="40"/>
  <c r="N1635" i="40"/>
  <c r="N1985" i="40" s="1"/>
  <c r="N1697" i="40"/>
  <c r="N2047" i="40" s="1"/>
  <c r="N1498" i="40"/>
  <c r="N1848" i="40" s="1"/>
  <c r="N1516" i="40"/>
  <c r="N1866" i="40" s="1"/>
  <c r="N1687" i="40"/>
  <c r="N1746" i="40"/>
  <c r="N2096" i="40" s="1"/>
  <c r="N1527" i="40"/>
  <c r="N1577" i="40"/>
  <c r="N1927" i="40" s="1"/>
  <c r="N1511" i="40"/>
  <c r="N1690" i="40"/>
  <c r="N1650" i="40"/>
  <c r="N2000" i="40" s="1"/>
  <c r="N1758" i="40"/>
  <c r="N2108" i="40" s="1"/>
  <c r="N1593" i="40"/>
  <c r="N1943" i="40" s="1"/>
  <c r="N1530" i="40"/>
  <c r="N1880" i="40" s="1"/>
  <c r="N1767" i="40"/>
  <c r="N2117" i="40" s="1"/>
  <c r="N1694" i="40"/>
  <c r="N1512" i="40"/>
  <c r="N1652" i="40"/>
  <c r="N1586" i="40"/>
  <c r="N1763" i="40"/>
  <c r="N2113" i="40" s="1"/>
  <c r="N1576" i="40"/>
  <c r="N1689" i="40"/>
  <c r="N2039" i="40" s="1"/>
  <c r="N1504" i="40"/>
  <c r="N1685" i="40"/>
  <c r="N2035" i="40" s="1"/>
  <c r="N1528" i="40"/>
  <c r="N1519" i="40"/>
  <c r="N1869" i="40" s="1"/>
  <c r="N1509" i="40"/>
  <c r="N1518" i="40"/>
  <c r="N1699" i="40"/>
  <c r="N2049" i="40" s="1"/>
  <c r="N1597" i="40"/>
  <c r="N1580" i="40"/>
  <c r="N1660" i="40"/>
  <c r="N1520" i="40"/>
  <c r="N1870" i="40" s="1"/>
  <c r="N1502" i="40"/>
  <c r="N1852" i="40" s="1"/>
  <c r="N1762" i="40"/>
  <c r="N2112" i="40" s="1"/>
  <c r="N1590" i="40"/>
  <c r="N1696" i="40"/>
  <c r="N2046" i="40" s="1"/>
  <c r="N1533" i="40"/>
  <c r="N1491" i="40"/>
  <c r="N1841" i="40" s="1"/>
  <c r="P371" i="41"/>
  <c r="M1953" i="40"/>
  <c r="M1873" i="40"/>
  <c r="M1838" i="40"/>
  <c r="M1976" i="40"/>
  <c r="M1820" i="40"/>
  <c r="M1881" i="40"/>
  <c r="M1829" i="40"/>
  <c r="M2106" i="40"/>
  <c r="M2103" i="40"/>
  <c r="M2059" i="40"/>
  <c r="M1879" i="40"/>
  <c r="M2092" i="40"/>
  <c r="M2090" i="40"/>
  <c r="M2038" i="40"/>
  <c r="M1971" i="40"/>
  <c r="M1822" i="40"/>
  <c r="M2075" i="40"/>
  <c r="M2028" i="40"/>
  <c r="M2035" i="40"/>
  <c r="M1779" i="40"/>
  <c r="M2074" i="40"/>
  <c r="M2050" i="40"/>
  <c r="M2042" i="40"/>
  <c r="M2105" i="40"/>
  <c r="M1797" i="40"/>
  <c r="M1840" i="40"/>
  <c r="M1935" i="40"/>
  <c r="M2118" i="40"/>
  <c r="M1996" i="40"/>
  <c r="N1423" i="40"/>
  <c r="N1773" i="40" s="1"/>
  <c r="M2083" i="40"/>
  <c r="M2093" i="40"/>
  <c r="M2017" i="40"/>
  <c r="M1933" i="40"/>
  <c r="M2088" i="40"/>
  <c r="M1942" i="40"/>
  <c r="M1781" i="40"/>
  <c r="M2026" i="40"/>
  <c r="M2108" i="40"/>
  <c r="M1793" i="40"/>
  <c r="M1989" i="40"/>
  <c r="M1866" i="40"/>
  <c r="M1938" i="40"/>
  <c r="M1867" i="40"/>
  <c r="M2031" i="40"/>
  <c r="M1789" i="40"/>
  <c r="M1825" i="40"/>
  <c r="M1808" i="40"/>
  <c r="M1872" i="40"/>
  <c r="M1880" i="40"/>
  <c r="M1845" i="40"/>
  <c r="M1956" i="40"/>
  <c r="M1928" i="40"/>
  <c r="M2041" i="40"/>
  <c r="M2102" i="40"/>
  <c r="N1424" i="40"/>
  <c r="N1774" i="40" s="1"/>
  <c r="M2010" i="40"/>
  <c r="M2048" i="40"/>
  <c r="M1939" i="40"/>
  <c r="M2096" i="40"/>
  <c r="M1860" i="40"/>
  <c r="M1864" i="40"/>
  <c r="M2024" i="40"/>
  <c r="M2063" i="40"/>
  <c r="M2006" i="40"/>
  <c r="M1970" i="40"/>
  <c r="M2114" i="40"/>
  <c r="M2117" i="40"/>
  <c r="R713" i="40"/>
  <c r="R714" i="40"/>
  <c r="O1417" i="40"/>
  <c r="L759" i="16"/>
  <c r="L760" i="16" s="1"/>
  <c r="L765" i="16"/>
  <c r="L766" i="16" s="1"/>
  <c r="P265" i="16"/>
  <c r="T28" i="10"/>
  <c r="T32" i="10" s="1"/>
  <c r="O1418" i="40"/>
  <c r="O1703" i="40" s="1"/>
  <c r="I35" i="30"/>
  <c r="Q362" i="41" s="1"/>
  <c r="N797" i="16"/>
  <c r="N763" i="16"/>
  <c r="M813" i="16"/>
  <c r="M764" i="16"/>
  <c r="M765" i="16" s="1"/>
  <c r="M766" i="16" s="1"/>
  <c r="H17" i="30"/>
  <c r="H35" i="30" s="1"/>
  <c r="Q365" i="41" s="1"/>
  <c r="Q655" i="41" s="1"/>
  <c r="M758" i="16"/>
  <c r="M803" i="16"/>
  <c r="M757" i="16"/>
  <c r="M783" i="16"/>
  <c r="K17" i="30"/>
  <c r="M17" i="30" s="1"/>
  <c r="M35" i="30" s="1"/>
  <c r="Q379" i="16" s="1"/>
  <c r="Q605" i="16" s="1"/>
  <c r="L17" i="30"/>
  <c r="E18" i="30"/>
  <c r="B19" i="30"/>
  <c r="C19" i="30" s="1"/>
  <c r="F18" i="30"/>
  <c r="C36" i="30"/>
  <c r="N18" i="30"/>
  <c r="J18" i="30"/>
  <c r="D18" i="30"/>
  <c r="D35" i="30"/>
  <c r="G17" i="30"/>
  <c r="G35" i="30" s="1"/>
  <c r="Q1063" i="40"/>
  <c r="Q1064" i="40"/>
  <c r="Q412" i="41" l="1"/>
  <c r="Q664" i="41"/>
  <c r="Q669" i="41"/>
  <c r="Q387" i="41"/>
  <c r="Q401" i="41"/>
  <c r="Q408" i="41"/>
  <c r="Q410" i="41"/>
  <c r="Q396" i="41"/>
  <c r="Q662" i="41"/>
  <c r="Q393" i="41"/>
  <c r="Q381" i="41"/>
  <c r="Q379" i="41"/>
  <c r="Q384" i="41"/>
  <c r="Q400" i="41"/>
  <c r="Q382" i="41"/>
  <c r="Q661" i="41"/>
  <c r="Q415" i="41"/>
  <c r="Q413" i="41"/>
  <c r="Q392" i="41"/>
  <c r="Q666" i="41"/>
  <c r="Q398" i="41"/>
  <c r="Q394" i="41"/>
  <c r="Q377" i="41"/>
  <c r="Q405" i="41"/>
  <c r="Q656" i="41"/>
  <c r="Q399" i="41"/>
  <c r="Q386" i="41"/>
  <c r="Q660" i="41"/>
  <c r="Q658" i="41"/>
  <c r="Q397" i="41"/>
  <c r="Q657" i="41"/>
  <c r="Q406" i="41"/>
  <c r="Q370" i="41"/>
  <c r="Q667" i="41"/>
  <c r="Q388" i="41"/>
  <c r="Q407" i="41"/>
  <c r="Q411" i="41"/>
  <c r="Q395" i="41"/>
  <c r="Q654" i="41"/>
  <c r="Q668" i="41"/>
  <c r="Q380" i="41"/>
  <c r="Q378" i="41"/>
  <c r="Q659" i="41"/>
  <c r="Q390" i="41"/>
  <c r="Q389" i="41"/>
  <c r="Q670" i="41"/>
  <c r="Q663" i="41"/>
  <c r="Q414" i="41"/>
  <c r="Q403" i="41"/>
  <c r="Q385" i="41"/>
  <c r="Q391" i="41"/>
  <c r="Q383" i="41"/>
  <c r="Q402" i="41"/>
  <c r="Q404" i="41"/>
  <c r="Q665" i="41"/>
  <c r="Q409" i="41"/>
  <c r="Q603" i="41"/>
  <c r="Q604" i="41"/>
  <c r="T37" i="10"/>
  <c r="U6" i="41"/>
  <c r="Q556" i="41"/>
  <c r="Q497" i="41"/>
  <c r="Q509" i="41"/>
  <c r="Q482" i="41"/>
  <c r="Q501" i="41"/>
  <c r="Q555" i="41"/>
  <c r="Q494" i="41"/>
  <c r="Q554" i="41"/>
  <c r="Q650" i="41"/>
  <c r="Q489" i="41"/>
  <c r="Q496" i="41"/>
  <c r="Q510" i="41"/>
  <c r="Q507" i="41"/>
  <c r="Q508" i="41"/>
  <c r="Q505" i="41"/>
  <c r="Q493" i="41"/>
  <c r="Q504" i="41"/>
  <c r="N1958" i="40"/>
  <c r="O1607" i="40"/>
  <c r="O1608" i="40"/>
  <c r="O2053" i="40"/>
  <c r="N1895" i="40"/>
  <c r="N1897" i="40"/>
  <c r="N1917" i="40"/>
  <c r="N1907" i="40"/>
  <c r="N1918" i="40"/>
  <c r="N1884" i="40"/>
  <c r="N1893" i="40"/>
  <c r="N1902" i="40"/>
  <c r="N1921" i="40"/>
  <c r="N1919" i="40"/>
  <c r="N1922" i="40"/>
  <c r="N1920" i="40"/>
  <c r="N1906" i="40"/>
  <c r="N1886" i="40"/>
  <c r="N1900" i="40"/>
  <c r="N1894" i="40"/>
  <c r="N1888" i="40"/>
  <c r="N1908" i="40"/>
  <c r="N1914" i="40"/>
  <c r="N1912" i="40"/>
  <c r="N1916" i="40"/>
  <c r="N1915" i="40"/>
  <c r="O1541" i="40"/>
  <c r="O1552" i="40"/>
  <c r="O1545" i="40"/>
  <c r="O1561" i="40"/>
  <c r="O1911" i="40" s="1"/>
  <c r="O1564" i="40"/>
  <c r="O1914" i="40" s="1"/>
  <c r="O1534" i="40"/>
  <c r="O1563" i="40"/>
  <c r="O1537" i="40"/>
  <c r="O1887" i="40" s="1"/>
  <c r="O1542" i="40"/>
  <c r="O1892" i="40" s="1"/>
  <c r="O1556" i="40"/>
  <c r="O1906" i="40" s="1"/>
  <c r="O1544" i="40"/>
  <c r="O1547" i="40"/>
  <c r="O1897" i="40" s="1"/>
  <c r="O1557" i="40"/>
  <c r="O1551" i="40"/>
  <c r="O1901" i="40" s="1"/>
  <c r="O1546" i="40"/>
  <c r="O1896" i="40" s="1"/>
  <c r="O1548" i="40"/>
  <c r="O1898" i="40" s="1"/>
  <c r="O1539" i="40"/>
  <c r="O1889" i="40" s="1"/>
  <c r="O1558" i="40"/>
  <c r="O1536" i="40"/>
  <c r="O1886" i="40" s="1"/>
  <c r="O1540" i="40"/>
  <c r="O1554" i="40"/>
  <c r="O1559" i="40"/>
  <c r="O1562" i="40"/>
  <c r="O1571" i="40"/>
  <c r="O1921" i="40" s="1"/>
  <c r="O1572" i="40"/>
  <c r="O1922" i="40" s="1"/>
  <c r="O1560" i="40"/>
  <c r="O1910" i="40" s="1"/>
  <c r="O1550" i="40"/>
  <c r="O1553" i="40"/>
  <c r="O1903" i="40" s="1"/>
  <c r="O1555" i="40"/>
  <c r="O1538" i="40"/>
  <c r="O1549" i="40"/>
  <c r="O1543" i="40"/>
  <c r="O1535" i="40"/>
  <c r="O1570" i="40"/>
  <c r="O1920" i="40" s="1"/>
  <c r="O1566" i="40"/>
  <c r="O1916" i="40" s="1"/>
  <c r="O1567" i="40"/>
  <c r="O1917" i="40" s="1"/>
  <c r="O1569" i="40"/>
  <c r="O1919" i="40" s="1"/>
  <c r="O1568" i="40"/>
  <c r="O1918" i="40" s="1"/>
  <c r="O1573" i="40"/>
  <c r="O1565" i="40"/>
  <c r="Q486" i="41"/>
  <c r="Q503" i="41"/>
  <c r="Q519" i="41"/>
  <c r="Q514" i="41"/>
  <c r="Q500" i="41"/>
  <c r="Q488" i="41"/>
  <c r="Q516" i="41"/>
  <c r="Q502" i="41"/>
  <c r="Q492" i="41"/>
  <c r="Q485" i="41"/>
  <c r="Q517" i="41"/>
  <c r="Q590" i="41"/>
  <c r="Q506" i="41"/>
  <c r="Q498" i="41"/>
  <c r="Q518" i="41"/>
  <c r="Q484" i="41"/>
  <c r="Q512" i="41"/>
  <c r="Q491" i="41"/>
  <c r="Q513" i="41"/>
  <c r="Q490" i="41"/>
  <c r="Q511" i="41"/>
  <c r="Q481" i="41"/>
  <c r="Q515" i="41"/>
  <c r="Q487" i="41"/>
  <c r="Q495" i="41"/>
  <c r="Q499" i="41"/>
  <c r="Q483" i="41"/>
  <c r="Q589" i="41"/>
  <c r="Q591" i="41"/>
  <c r="Q588" i="41"/>
  <c r="N1992" i="40"/>
  <c r="O1644" i="40"/>
  <c r="O1642" i="40"/>
  <c r="O1641" i="40"/>
  <c r="O1991" i="40" s="1"/>
  <c r="O1643" i="40"/>
  <c r="O1993" i="40" s="1"/>
  <c r="Q579" i="41"/>
  <c r="Q576" i="41"/>
  <c r="Q578" i="41"/>
  <c r="Q577" i="41"/>
  <c r="N1981" i="40"/>
  <c r="N1982" i="40"/>
  <c r="N1980" i="40"/>
  <c r="O1629" i="40"/>
  <c r="O1631" i="40"/>
  <c r="O1632" i="40"/>
  <c r="O1630" i="40"/>
  <c r="Q447" i="41"/>
  <c r="N1978" i="40"/>
  <c r="Q636" i="41"/>
  <c r="Q686" i="41"/>
  <c r="Q472" i="41"/>
  <c r="Q600" i="41"/>
  <c r="Q699" i="41"/>
  <c r="Q475" i="41"/>
  <c r="Q458" i="41"/>
  <c r="Q564" i="41"/>
  <c r="Q611" i="41"/>
  <c r="Q690" i="41"/>
  <c r="Q708" i="41"/>
  <c r="Q610" i="41"/>
  <c r="Q642" i="41"/>
  <c r="Q580" i="41"/>
  <c r="Q566" i="41"/>
  <c r="Q530" i="41"/>
  <c r="Q673" i="41"/>
  <c r="Q560" i="41"/>
  <c r="Q672" i="41"/>
  <c r="Q429" i="41"/>
  <c r="Q599" i="41"/>
  <c r="Q619" i="41"/>
  <c r="Q693" i="41"/>
  <c r="Q676" i="41"/>
  <c r="Q561" i="41"/>
  <c r="Q613" i="41"/>
  <c r="Q680" i="41"/>
  <c r="Q606" i="41"/>
  <c r="Q550" i="41"/>
  <c r="Q626" i="41"/>
  <c r="Q618" i="41"/>
  <c r="Q457" i="41"/>
  <c r="Q430" i="41"/>
  <c r="Q683" i="41"/>
  <c r="Q545" i="41"/>
  <c r="Q685" i="41"/>
  <c r="Q426" i="41"/>
  <c r="Q417" i="41"/>
  <c r="Q624" i="41"/>
  <c r="Q458" i="16"/>
  <c r="Q684" i="16" s="1"/>
  <c r="Q403" i="16"/>
  <c r="Q629" i="16" s="1"/>
  <c r="Q447" i="16"/>
  <c r="Q673" i="16" s="1"/>
  <c r="Q347" i="16"/>
  <c r="Q573" i="16" s="1"/>
  <c r="Q442" i="16"/>
  <c r="Q668" i="16" s="1"/>
  <c r="Q342" i="16"/>
  <c r="Q568" i="16" s="1"/>
  <c r="Q475" i="16"/>
  <c r="Q701" i="16" s="1"/>
  <c r="Q375" i="16"/>
  <c r="Q601" i="16" s="1"/>
  <c r="Q469" i="16"/>
  <c r="Q695" i="16" s="1"/>
  <c r="Q369" i="16"/>
  <c r="Q595" i="16" s="1"/>
  <c r="Q414" i="16"/>
  <c r="Q640" i="16" s="1"/>
  <c r="Q314" i="16"/>
  <c r="Q540" i="16" s="1"/>
  <c r="Q382" i="16"/>
  <c r="Q608" i="16" s="1"/>
  <c r="Q287" i="16"/>
  <c r="Q513" i="16" s="1"/>
  <c r="Q484" i="16"/>
  <c r="Q710" i="16" s="1"/>
  <c r="Q271" i="16"/>
  <c r="Q497" i="16" s="1"/>
  <c r="Q441" i="16"/>
  <c r="Q667" i="16" s="1"/>
  <c r="Q474" i="16"/>
  <c r="Q700" i="16" s="1"/>
  <c r="Q468" i="16"/>
  <c r="Q694" i="16" s="1"/>
  <c r="Q368" i="16"/>
  <c r="Q594" i="16" s="1"/>
  <c r="Q413" i="16"/>
  <c r="Q639" i="16" s="1"/>
  <c r="Q313" i="16"/>
  <c r="Q539" i="16" s="1"/>
  <c r="Q286" i="16"/>
  <c r="Q512" i="16" s="1"/>
  <c r="Q306" i="16"/>
  <c r="Q532" i="16" s="1"/>
  <c r="Q270" i="16"/>
  <c r="Q496" i="16" s="1"/>
  <c r="Q307" i="16"/>
  <c r="Q533" i="16" s="1"/>
  <c r="Q456" i="16"/>
  <c r="Q682" i="16" s="1"/>
  <c r="Q294" i="16"/>
  <c r="Q520" i="16" s="1"/>
  <c r="Q321" i="16"/>
  <c r="Q547" i="16" s="1"/>
  <c r="Q291" i="16"/>
  <c r="Q517" i="16" s="1"/>
  <c r="Q416" i="16"/>
  <c r="Q642" i="16" s="1"/>
  <c r="Q455" i="16"/>
  <c r="Q681" i="16" s="1"/>
  <c r="Q298" i="16"/>
  <c r="Q524" i="16" s="1"/>
  <c r="Q293" i="16"/>
  <c r="Q519" i="16" s="1"/>
  <c r="Q326" i="16"/>
  <c r="Q552" i="16" s="1"/>
  <c r="Q320" i="16"/>
  <c r="Q546" i="16" s="1"/>
  <c r="Q365" i="16"/>
  <c r="Q591" i="16" s="1"/>
  <c r="Q290" i="16"/>
  <c r="Q516" i="16" s="1"/>
  <c r="Q381" i="16"/>
  <c r="Q607" i="16" s="1"/>
  <c r="Q454" i="16"/>
  <c r="Q680" i="16" s="1"/>
  <c r="Q397" i="16"/>
  <c r="Q623" i="16" s="1"/>
  <c r="Q392" i="16"/>
  <c r="Q618" i="16" s="1"/>
  <c r="Q325" i="16"/>
  <c r="Q551" i="16" s="1"/>
  <c r="Q319" i="16"/>
  <c r="Q545" i="16" s="1"/>
  <c r="Q364" i="16"/>
  <c r="Q590" i="16" s="1"/>
  <c r="Q431" i="16"/>
  <c r="Q657" i="16" s="1"/>
  <c r="Q432" i="16"/>
  <c r="Q658" i="16" s="1"/>
  <c r="Q449" i="16"/>
  <c r="Q675" i="16" s="1"/>
  <c r="Q349" i="16"/>
  <c r="Q575" i="16" s="1"/>
  <c r="Q344" i="16"/>
  <c r="Q570" i="16" s="1"/>
  <c r="Q471" i="16"/>
  <c r="Q697" i="16" s="1"/>
  <c r="Q459" i="16"/>
  <c r="Q685" i="16" s="1"/>
  <c r="Q464" i="16"/>
  <c r="Q690" i="16" s="1"/>
  <c r="Q289" i="16"/>
  <c r="Q515" i="16" s="1"/>
  <c r="Q273" i="16"/>
  <c r="Q499" i="16" s="1"/>
  <c r="Q443" i="16"/>
  <c r="Q669" i="16" s="1"/>
  <c r="Q476" i="16"/>
  <c r="Q702" i="16" s="1"/>
  <c r="Q370" i="16"/>
  <c r="Q596" i="16" s="1"/>
  <c r="Q288" i="16"/>
  <c r="Q514" i="16" s="1"/>
  <c r="Q408" i="16"/>
  <c r="Q634" i="16" s="1"/>
  <c r="Q359" i="16"/>
  <c r="Q585" i="16" s="1"/>
  <c r="Q446" i="16"/>
  <c r="Q672" i="16" s="1"/>
  <c r="Q303" i="16"/>
  <c r="Q529" i="16" s="1"/>
  <c r="Q341" i="16"/>
  <c r="Q567" i="16" s="1"/>
  <c r="Q331" i="16"/>
  <c r="Q557" i="16" s="1"/>
  <c r="Q335" i="16"/>
  <c r="Q561" i="16" s="1"/>
  <c r="Q398" i="16"/>
  <c r="Q624" i="16" s="1"/>
  <c r="Q292" i="16"/>
  <c r="Q518" i="16" s="1"/>
  <c r="Q477" i="16"/>
  <c r="Q703" i="16" s="1"/>
  <c r="Q470" i="16"/>
  <c r="Q696" i="16" s="1"/>
  <c r="Q360" i="16"/>
  <c r="Q586" i="16" s="1"/>
  <c r="Q358" i="16"/>
  <c r="Q584" i="16" s="1"/>
  <c r="Q445" i="16"/>
  <c r="Q671" i="16" s="1"/>
  <c r="Q302" i="16"/>
  <c r="Q528" i="16" s="1"/>
  <c r="Q440" i="16"/>
  <c r="Q666" i="16" s="1"/>
  <c r="Q340" i="16"/>
  <c r="Q566" i="16" s="1"/>
  <c r="Q473" i="16"/>
  <c r="Q699" i="16" s="1"/>
  <c r="Q330" i="16"/>
  <c r="Q556" i="16" s="1"/>
  <c r="Q467" i="16"/>
  <c r="Q693" i="16" s="1"/>
  <c r="Q367" i="16"/>
  <c r="Q593" i="16" s="1"/>
  <c r="Q412" i="16"/>
  <c r="Q638" i="16" s="1"/>
  <c r="Q312" i="16"/>
  <c r="Q538" i="16" s="1"/>
  <c r="Q387" i="16"/>
  <c r="Q613" i="16" s="1"/>
  <c r="Q285" i="16"/>
  <c r="Q511" i="16" s="1"/>
  <c r="Q276" i="16"/>
  <c r="Q502" i="16" s="1"/>
  <c r="Q269" i="16"/>
  <c r="Q495" i="16" s="1"/>
  <c r="Q356" i="16"/>
  <c r="Q582" i="16" s="1"/>
  <c r="Q400" i="16"/>
  <c r="Q626" i="16" s="1"/>
  <c r="Q438" i="16"/>
  <c r="Q664" i="16" s="1"/>
  <c r="Q428" i="16"/>
  <c r="Q654" i="16" s="1"/>
  <c r="Q465" i="16"/>
  <c r="Q691" i="16" s="1"/>
  <c r="Q410" i="16"/>
  <c r="Q636" i="16" s="1"/>
  <c r="Q483" i="16"/>
  <c r="Q709" i="16" s="1"/>
  <c r="Q308" i="16"/>
  <c r="Q534" i="16" s="1"/>
  <c r="Q399" i="16"/>
  <c r="Q625" i="16" s="1"/>
  <c r="Q437" i="16"/>
  <c r="Q663" i="16" s="1"/>
  <c r="Q327" i="16"/>
  <c r="Q553" i="16" s="1"/>
  <c r="Q409" i="16"/>
  <c r="Q635" i="16" s="1"/>
  <c r="Q282" i="16"/>
  <c r="Q508" i="16" s="1"/>
  <c r="Q448" i="16"/>
  <c r="Q674" i="16" s="1"/>
  <c r="Q315" i="16"/>
  <c r="Q541" i="16" s="1"/>
  <c r="Q310" i="16"/>
  <c r="Q536" i="16" s="1"/>
  <c r="Q357" i="16"/>
  <c r="Q583" i="16" s="1"/>
  <c r="Q401" i="16"/>
  <c r="Q627" i="16" s="1"/>
  <c r="Q301" i="16"/>
  <c r="Q527" i="16" s="1"/>
  <c r="Q439" i="16"/>
  <c r="Q665" i="16" s="1"/>
  <c r="Q339" i="16"/>
  <c r="Q565" i="16" s="1"/>
  <c r="Q429" i="16"/>
  <c r="Q655" i="16" s="1"/>
  <c r="Q329" i="16"/>
  <c r="Q555" i="16" s="1"/>
  <c r="Q466" i="16"/>
  <c r="Q692" i="16" s="1"/>
  <c r="Q323" i="16"/>
  <c r="Q549" i="16" s="1"/>
  <c r="Q411" i="16"/>
  <c r="Q637" i="16" s="1"/>
  <c r="Q311" i="16"/>
  <c r="Q537" i="16" s="1"/>
  <c r="Q481" i="16"/>
  <c r="Q707" i="16" s="1"/>
  <c r="Q284" i="16"/>
  <c r="Q510" i="16" s="1"/>
  <c r="Q385" i="16"/>
  <c r="Q611" i="16" s="1"/>
  <c r="Q480" i="16"/>
  <c r="Q706" i="16" s="1"/>
  <c r="Q457" i="16"/>
  <c r="Q683" i="16" s="1"/>
  <c r="Q300" i="16"/>
  <c r="Q526" i="16" s="1"/>
  <c r="Q295" i="16"/>
  <c r="Q521" i="16" s="1"/>
  <c r="Q328" i="16"/>
  <c r="Q554" i="16" s="1"/>
  <c r="Q322" i="16"/>
  <c r="Q548" i="16" s="1"/>
  <c r="Q434" i="16"/>
  <c r="Q660" i="16" s="1"/>
  <c r="Q283" i="16"/>
  <c r="Q509" i="16" s="1"/>
  <c r="Q355" i="16"/>
  <c r="Q581" i="16" s="1"/>
  <c r="Q299" i="16"/>
  <c r="Q525" i="16" s="1"/>
  <c r="Q427" i="16"/>
  <c r="Q653" i="16" s="1"/>
  <c r="Q421" i="16"/>
  <c r="Q647" i="16" s="1"/>
  <c r="Q386" i="16"/>
  <c r="Q612" i="16" s="1"/>
  <c r="Q268" i="16"/>
  <c r="Q494" i="16" s="1"/>
  <c r="Q354" i="16"/>
  <c r="Q580" i="16" s="1"/>
  <c r="Q393" i="16"/>
  <c r="Q619" i="16" s="1"/>
  <c r="Q426" i="16"/>
  <c r="Q652" i="16" s="1"/>
  <c r="Q420" i="16"/>
  <c r="Q646" i="16" s="1"/>
  <c r="Q309" i="16"/>
  <c r="Q535" i="16" s="1"/>
  <c r="Q479" i="16"/>
  <c r="Q705" i="16" s="1"/>
  <c r="Q485" i="16"/>
  <c r="Q711" i="16" s="1"/>
  <c r="Q353" i="16"/>
  <c r="Q579" i="16" s="1"/>
  <c r="Q297" i="16"/>
  <c r="Q523" i="16" s="1"/>
  <c r="Q425" i="16"/>
  <c r="Q651" i="16" s="1"/>
  <c r="Q419" i="16"/>
  <c r="Q645" i="16" s="1"/>
  <c r="Q482" i="16"/>
  <c r="Q708" i="16" s="1"/>
  <c r="Q436" i="16"/>
  <c r="Q662" i="16" s="1"/>
  <c r="Q333" i="16"/>
  <c r="Q559" i="16" s="1"/>
  <c r="Q405" i="16"/>
  <c r="Q631" i="16" s="1"/>
  <c r="Q487" i="16"/>
  <c r="Q713" i="16" s="1"/>
  <c r="Q377" i="16"/>
  <c r="Q603" i="16" s="1"/>
  <c r="Q371" i="16"/>
  <c r="Q597" i="16" s="1"/>
  <c r="Q316" i="16"/>
  <c r="Q542" i="16" s="1"/>
  <c r="Q278" i="16"/>
  <c r="Q504" i="16" s="1"/>
  <c r="Q348" i="16"/>
  <c r="Q574" i="16" s="1"/>
  <c r="Q343" i="16"/>
  <c r="Q569" i="16" s="1"/>
  <c r="Q415" i="16"/>
  <c r="Q641" i="16" s="1"/>
  <c r="Q277" i="16"/>
  <c r="Q503" i="16" s="1"/>
  <c r="Q453" i="16"/>
  <c r="Q679" i="16" s="1"/>
  <c r="Q450" i="16"/>
  <c r="Q676" i="16" s="1"/>
  <c r="Q396" i="16"/>
  <c r="Q622" i="16" s="1"/>
  <c r="Q444" i="16"/>
  <c r="Q670" i="16" s="1"/>
  <c r="Q391" i="16"/>
  <c r="Q617" i="16" s="1"/>
  <c r="Q478" i="16"/>
  <c r="Q704" i="16" s="1"/>
  <c r="Q424" i="16"/>
  <c r="Q650" i="16" s="1"/>
  <c r="Q472" i="16"/>
  <c r="Q698" i="16" s="1"/>
  <c r="Q418" i="16"/>
  <c r="Q644" i="16" s="1"/>
  <c r="Q463" i="16"/>
  <c r="Q689" i="16" s="1"/>
  <c r="Q363" i="16"/>
  <c r="Q589" i="16" s="1"/>
  <c r="Q435" i="16"/>
  <c r="Q661" i="16" s="1"/>
  <c r="Q383" i="16"/>
  <c r="Q609" i="16" s="1"/>
  <c r="Q388" i="16"/>
  <c r="Q614" i="16" s="1"/>
  <c r="Q384" i="16"/>
  <c r="Q610" i="16" s="1"/>
  <c r="Q267" i="16"/>
  <c r="Q493" i="16" s="1"/>
  <c r="Q452" i="16"/>
  <c r="Q678" i="16" s="1"/>
  <c r="Q402" i="16"/>
  <c r="Q628" i="16" s="1"/>
  <c r="Q395" i="16"/>
  <c r="Q621" i="16" s="1"/>
  <c r="Q394" i="16"/>
  <c r="Q620" i="16" s="1"/>
  <c r="Q390" i="16"/>
  <c r="Q616" i="16" s="1"/>
  <c r="Q430" i="16"/>
  <c r="Q656" i="16" s="1"/>
  <c r="Q423" i="16"/>
  <c r="Q649" i="16" s="1"/>
  <c r="Q422" i="16"/>
  <c r="Q648" i="16" s="1"/>
  <c r="Q417" i="16"/>
  <c r="Q643" i="16" s="1"/>
  <c r="Q462" i="16"/>
  <c r="Q688" i="16" s="1"/>
  <c r="Q362" i="16"/>
  <c r="Q588" i="16" s="1"/>
  <c r="Q318" i="16"/>
  <c r="Q544" i="16" s="1"/>
  <c r="Q366" i="16"/>
  <c r="Q592" i="16" s="1"/>
  <c r="Q281" i="16"/>
  <c r="Q507" i="16" s="1"/>
  <c r="Q337" i="16"/>
  <c r="Q563" i="16" s="1"/>
  <c r="Q266" i="16"/>
  <c r="Q492" i="16" s="1"/>
  <c r="Q451" i="16"/>
  <c r="Q677" i="16" s="1"/>
  <c r="Q352" i="16"/>
  <c r="Q578" i="16" s="1"/>
  <c r="Q351" i="16"/>
  <c r="Q577" i="16" s="1"/>
  <c r="Q346" i="16"/>
  <c r="Q572" i="16" s="1"/>
  <c r="Q389" i="16"/>
  <c r="Q615" i="16" s="1"/>
  <c r="Q380" i="16"/>
  <c r="Q606" i="16" s="1"/>
  <c r="Q374" i="16"/>
  <c r="Q600" i="16" s="1"/>
  <c r="Q373" i="16"/>
  <c r="Q599" i="16" s="1"/>
  <c r="Q461" i="16"/>
  <c r="Q687" i="16" s="1"/>
  <c r="Q361" i="16"/>
  <c r="Q587" i="16" s="1"/>
  <c r="Q433" i="16"/>
  <c r="Q659" i="16" s="1"/>
  <c r="Q336" i="16"/>
  <c r="Q562" i="16" s="1"/>
  <c r="Q280" i="16"/>
  <c r="Q506" i="16" s="1"/>
  <c r="Q275" i="16"/>
  <c r="Q501" i="16" s="1"/>
  <c r="Q486" i="16"/>
  <c r="Q712" i="16" s="1"/>
  <c r="Q407" i="16"/>
  <c r="Q633" i="16" s="1"/>
  <c r="Q304" i="16"/>
  <c r="Q530" i="16" s="1"/>
  <c r="Q350" i="16"/>
  <c r="Q576" i="16" s="1"/>
  <c r="Q296" i="16"/>
  <c r="Q522" i="16" s="1"/>
  <c r="Q345" i="16"/>
  <c r="Q571" i="16" s="1"/>
  <c r="Q332" i="16"/>
  <c r="Q558" i="16" s="1"/>
  <c r="Q378" i="16"/>
  <c r="Q604" i="16" s="1"/>
  <c r="Q324" i="16"/>
  <c r="Q550" i="16" s="1"/>
  <c r="Q372" i="16"/>
  <c r="Q598" i="16" s="1"/>
  <c r="Q460" i="16"/>
  <c r="Q686" i="16" s="1"/>
  <c r="Q317" i="16"/>
  <c r="Q543" i="16" s="1"/>
  <c r="Q338" i="16"/>
  <c r="Q564" i="16" s="1"/>
  <c r="Q305" i="16"/>
  <c r="Q531" i="16" s="1"/>
  <c r="Q279" i="16"/>
  <c r="Q505" i="16" s="1"/>
  <c r="Q274" i="16"/>
  <c r="Q500" i="16" s="1"/>
  <c r="Q404" i="16"/>
  <c r="Q630" i="16" s="1"/>
  <c r="Q376" i="16"/>
  <c r="Q602" i="16" s="1"/>
  <c r="Q334" i="16"/>
  <c r="Q560" i="16" s="1"/>
  <c r="Q272" i="16"/>
  <c r="Q498" i="16" s="1"/>
  <c r="P720" i="16"/>
  <c r="P797" i="16" s="1"/>
  <c r="O717" i="16"/>
  <c r="P718" i="16"/>
  <c r="P787" i="16" s="1"/>
  <c r="O723" i="16"/>
  <c r="O803" i="16" s="1"/>
  <c r="P719" i="16"/>
  <c r="P724" i="16"/>
  <c r="P807" i="16" s="1"/>
  <c r="O726" i="16"/>
  <c r="O817" i="16" s="1"/>
  <c r="O725" i="16"/>
  <c r="O813" i="16" s="1"/>
  <c r="P488" i="16"/>
  <c r="P491" i="16"/>
  <c r="P714" i="16" s="1"/>
  <c r="Q538" i="41"/>
  <c r="Q645" i="41"/>
  <c r="Q470" i="41"/>
  <c r="Q528" i="41"/>
  <c r="Q698" i="41"/>
  <c r="Q697" i="41"/>
  <c r="Q542" i="41"/>
  <c r="Q706" i="41"/>
  <c r="Q456" i="41"/>
  <c r="Q581" i="41"/>
  <c r="Q471" i="41"/>
  <c r="Q535" i="41"/>
  <c r="Q521" i="41"/>
  <c r="Q462" i="41"/>
  <c r="Q453" i="41"/>
  <c r="Q714" i="41"/>
  <c r="Q466" i="41"/>
  <c r="Q520" i="41"/>
  <c r="Q633" i="41"/>
  <c r="Q527" i="41"/>
  <c r="Q480" i="41"/>
  <c r="Q477" i="41"/>
  <c r="Q707" i="41"/>
  <c r="Q439" i="41"/>
  <c r="Q544" i="41"/>
  <c r="Q449" i="41"/>
  <c r="Q543" i="41"/>
  <c r="Q451" i="41"/>
  <c r="Q474" i="41"/>
  <c r="Q529" i="41"/>
  <c r="Q534" i="41"/>
  <c r="Q583" i="41"/>
  <c r="Q705" i="41"/>
  <c r="Q640" i="41"/>
  <c r="Q436" i="41"/>
  <c r="Q441" i="41"/>
  <c r="Q709" i="41"/>
  <c r="Q444" i="41"/>
  <c r="Q437" i="41"/>
  <c r="Q635" i="41"/>
  <c r="Q595" i="41"/>
  <c r="Q582" i="41"/>
  <c r="Q607" i="41"/>
  <c r="Q442" i="41"/>
  <c r="Q459" i="41"/>
  <c r="Q438" i="41"/>
  <c r="Q634" i="41"/>
  <c r="Q445" i="41"/>
  <c r="Q715" i="41"/>
  <c r="Q461" i="41"/>
  <c r="Q585" i="41"/>
  <c r="Q464" i="41"/>
  <c r="Q592" i="41"/>
  <c r="Q584" i="41"/>
  <c r="Q465" i="41"/>
  <c r="Q468" i="41"/>
  <c r="Q713" i="41"/>
  <c r="Q639" i="41"/>
  <c r="Q700" i="41"/>
  <c r="Q641" i="41"/>
  <c r="Q653" i="41"/>
  <c r="Q531" i="41"/>
  <c r="Q638" i="41"/>
  <c r="Q704" i="41"/>
  <c r="Q467" i="41"/>
  <c r="Q647" i="41"/>
  <c r="Q452" i="41"/>
  <c r="Q711" i="41"/>
  <c r="Q460" i="41"/>
  <c r="Q702" i="41"/>
  <c r="Q701" i="41"/>
  <c r="Q541" i="41"/>
  <c r="Q435" i="41"/>
  <c r="Q455" i="41"/>
  <c r="Q587" i="41"/>
  <c r="Q649" i="41"/>
  <c r="Q523" i="41"/>
  <c r="Q586" i="41"/>
  <c r="Q710" i="41"/>
  <c r="Q522" i="41"/>
  <c r="Q443" i="41"/>
  <c r="Q446" i="41"/>
  <c r="Q454" i="41"/>
  <c r="Q526" i="41"/>
  <c r="Q536" i="41"/>
  <c r="Q524" i="41"/>
  <c r="Q644" i="41"/>
  <c r="Q469" i="41"/>
  <c r="Q463" i="41"/>
  <c r="Q694" i="41"/>
  <c r="Q597" i="41"/>
  <c r="Q478" i="41"/>
  <c r="Q596" i="41"/>
  <c r="Q695" i="41"/>
  <c r="Q593" i="41"/>
  <c r="Q540" i="41"/>
  <c r="Q632" i="41"/>
  <c r="Q476" i="41"/>
  <c r="Q643" i="41"/>
  <c r="Q533" i="41"/>
  <c r="Q575" i="41"/>
  <c r="Q594" i="41"/>
  <c r="Q448" i="41"/>
  <c r="Q703" i="41"/>
  <c r="Q537" i="41"/>
  <c r="Q532" i="41"/>
  <c r="Q646" i="41"/>
  <c r="Q696" i="41"/>
  <c r="Q539" i="41"/>
  <c r="Q637" i="41"/>
  <c r="Q525" i="41"/>
  <c r="Q559" i="41"/>
  <c r="Q687" i="41"/>
  <c r="Q617" i="41"/>
  <c r="Q614" i="41"/>
  <c r="Q431" i="41"/>
  <c r="Q558" i="41"/>
  <c r="Q688" i="41"/>
  <c r="Q629" i="41"/>
  <c r="Q427" i="41"/>
  <c r="Q625" i="41"/>
  <c r="Q428" i="41"/>
  <c r="Q424" i="41"/>
  <c r="Q628" i="41"/>
  <c r="Q422" i="41"/>
  <c r="Q679" i="41"/>
  <c r="Q416" i="41"/>
  <c r="Q572" i="41"/>
  <c r="Q630" i="41"/>
  <c r="Q691" i="41"/>
  <c r="Q569" i="41"/>
  <c r="Q553" i="41"/>
  <c r="Q620" i="41"/>
  <c r="Q433" i="41"/>
  <c r="Q689" i="41"/>
  <c r="Q432" i="41"/>
  <c r="Q567" i="41"/>
  <c r="Q568" i="41"/>
  <c r="Q562" i="41"/>
  <c r="Q684" i="41"/>
  <c r="Q615" i="41"/>
  <c r="Q420" i="41"/>
  <c r="Q552" i="41"/>
  <c r="Q421" i="41"/>
  <c r="Q563" i="41"/>
  <c r="Q423" i="41"/>
  <c r="Q375" i="41"/>
  <c r="Q565" i="41"/>
  <c r="Q681" i="41"/>
  <c r="Q571" i="41"/>
  <c r="Q623" i="41"/>
  <c r="Q677" i="41"/>
  <c r="Q570" i="41"/>
  <c r="Q376" i="41"/>
  <c r="Q675" i="41"/>
  <c r="Q674" i="41"/>
  <c r="Q557" i="41"/>
  <c r="Q551" i="41"/>
  <c r="Q621" i="41"/>
  <c r="Q671" i="41"/>
  <c r="Q678" i="41"/>
  <c r="Q425" i="41"/>
  <c r="Q627" i="41"/>
  <c r="Q419" i="41"/>
  <c r="Q616" i="41"/>
  <c r="Q682" i="41"/>
  <c r="Q418" i="41"/>
  <c r="Q612" i="41"/>
  <c r="Q622" i="41"/>
  <c r="Q573" i="41"/>
  <c r="O1496" i="40"/>
  <c r="O1585" i="40"/>
  <c r="O1574" i="40"/>
  <c r="O1753" i="40"/>
  <c r="O1755" i="40"/>
  <c r="O2105" i="40" s="1"/>
  <c r="O1517" i="40"/>
  <c r="O1594" i="40"/>
  <c r="O1759" i="40"/>
  <c r="O1691" i="40"/>
  <c r="O2041" i="40" s="1"/>
  <c r="O1751" i="40"/>
  <c r="O1575" i="40"/>
  <c r="O1497" i="40"/>
  <c r="O1591" i="40"/>
  <c r="O1760" i="40"/>
  <c r="O1588" i="40"/>
  <c r="O1598" i="40"/>
  <c r="O1649" i="40"/>
  <c r="O1999" i="40" s="1"/>
  <c r="O1628" i="40"/>
  <c r="O1702" i="40"/>
  <c r="O1639" i="40"/>
  <c r="O1747" i="40"/>
  <c r="O1636" i="40"/>
  <c r="O1578" i="40"/>
  <c r="O1928" i="40" s="1"/>
  <c r="O1595" i="40"/>
  <c r="O1945" i="40" s="1"/>
  <c r="O1754" i="40"/>
  <c r="O1596" i="40"/>
  <c r="O1768" i="40"/>
  <c r="O1514" i="40"/>
  <c r="O1582" i="40"/>
  <c r="O1648" i="40"/>
  <c r="O1998" i="40" s="1"/>
  <c r="O1587" i="40"/>
  <c r="O1529" i="40"/>
  <c r="O1766" i="40"/>
  <c r="O1634" i="40"/>
  <c r="O1531" i="40"/>
  <c r="O1756" i="40"/>
  <c r="O1645" i="40"/>
  <c r="O1507" i="40"/>
  <c r="O1589" i="40"/>
  <c r="O1708" i="40"/>
  <c r="O1489" i="40"/>
  <c r="O1640" i="40"/>
  <c r="O1761" i="40"/>
  <c r="O1686" i="40"/>
  <c r="O2036" i="40" s="1"/>
  <c r="O1752" i="40"/>
  <c r="O1646" i="40"/>
  <c r="O1581" i="40"/>
  <c r="O1533" i="40"/>
  <c r="O1586" i="40"/>
  <c r="O1512" i="40"/>
  <c r="O1505" i="40"/>
  <c r="O1855" i="40" s="1"/>
  <c r="O1501" i="40"/>
  <c r="O1746" i="40"/>
  <c r="O2096" i="40" s="1"/>
  <c r="O1498" i="40"/>
  <c r="O1635" i="40"/>
  <c r="O1522" i="40"/>
  <c r="O1490" i="40"/>
  <c r="O1706" i="40"/>
  <c r="O1579" i="40"/>
  <c r="O1515" i="40"/>
  <c r="O1509" i="40"/>
  <c r="O1695" i="40"/>
  <c r="O1749" i="40"/>
  <c r="O2099" i="40" s="1"/>
  <c r="O1689" i="40"/>
  <c r="O1653" i="40"/>
  <c r="O2003" i="40" s="1"/>
  <c r="O1650" i="40"/>
  <c r="O2000" i="40" s="1"/>
  <c r="O1690" i="40"/>
  <c r="O1516" i="40"/>
  <c r="O1707" i="40"/>
  <c r="O1763" i="40"/>
  <c r="O1488" i="40"/>
  <c r="O1838" i="40" s="1"/>
  <c r="O1492" i="40"/>
  <c r="O1491" i="40"/>
  <c r="O1750" i="40"/>
  <c r="O1520" i="40"/>
  <c r="O1597" i="40"/>
  <c r="O1947" i="40" s="1"/>
  <c r="O1525" i="40"/>
  <c r="O1697" i="40"/>
  <c r="O1583" i="40"/>
  <c r="O1530" i="40"/>
  <c r="O1590" i="40"/>
  <c r="O1940" i="40" s="1"/>
  <c r="O1528" i="40"/>
  <c r="O1878" i="40" s="1"/>
  <c r="O1757" i="40"/>
  <c r="O1647" i="40"/>
  <c r="O1997" i="40" s="1"/>
  <c r="O1593" i="40"/>
  <c r="O1659" i="40"/>
  <c r="O2009" i="40" s="1"/>
  <c r="O1633" i="40"/>
  <c r="O1513" i="40"/>
  <c r="O1863" i="40" s="1"/>
  <c r="O1764" i="40"/>
  <c r="O1523" i="40"/>
  <c r="O1652" i="40"/>
  <c r="O2002" i="40" s="1"/>
  <c r="O1499" i="40"/>
  <c r="O1762" i="40"/>
  <c r="O1592" i="40"/>
  <c r="O1508" i="40"/>
  <c r="O1858" i="40" s="1"/>
  <c r="O1688" i="40"/>
  <c r="O1495" i="40"/>
  <c r="O1580" i="40"/>
  <c r="O1685" i="40"/>
  <c r="O1637" i="40"/>
  <c r="O1699" i="40"/>
  <c r="O1521" i="40"/>
  <c r="O1504" i="40"/>
  <c r="O1854" i="40" s="1"/>
  <c r="O1693" i="40"/>
  <c r="O2043" i="40" s="1"/>
  <c r="O1694" i="40"/>
  <c r="O1500" i="40"/>
  <c r="O1506" i="40"/>
  <c r="O1687" i="40"/>
  <c r="O1696" i="40"/>
  <c r="O2046" i="40" s="1"/>
  <c r="O1758" i="40"/>
  <c r="O1577" i="40"/>
  <c r="O1638" i="40"/>
  <c r="O1692" i="40"/>
  <c r="O1767" i="40"/>
  <c r="O1511" i="40"/>
  <c r="O1502" i="40"/>
  <c r="O1518" i="40"/>
  <c r="O1868" i="40" s="1"/>
  <c r="O1584" i="40"/>
  <c r="O1698" i="40"/>
  <c r="O2048" i="40" s="1"/>
  <c r="O1660" i="40"/>
  <c r="O1519" i="40"/>
  <c r="O1510" i="40"/>
  <c r="O1700" i="40"/>
  <c r="O1524" i="40"/>
  <c r="O1748" i="40"/>
  <c r="O1576" i="40"/>
  <c r="O1527" i="40"/>
  <c r="O1494" i="40"/>
  <c r="O1468" i="40"/>
  <c r="O1437" i="40"/>
  <c r="O1787" i="40" s="1"/>
  <c r="O1452" i="40"/>
  <c r="O1802" i="40" s="1"/>
  <c r="O1676" i="40"/>
  <c r="O1439" i="40"/>
  <c r="O1678" i="40"/>
  <c r="O1456" i="40"/>
  <c r="O1458" i="40"/>
  <c r="O1717" i="40"/>
  <c r="O1611" i="40"/>
  <c r="O1681" i="40"/>
  <c r="O2031" i="40" s="1"/>
  <c r="O1431" i="40"/>
  <c r="O1781" i="40" s="1"/>
  <c r="O1728" i="40"/>
  <c r="O1433" i="40"/>
  <c r="O1783" i="40" s="1"/>
  <c r="O1481" i="40"/>
  <c r="O1447" i="40"/>
  <c r="O1797" i="40" s="1"/>
  <c r="O1612" i="40"/>
  <c r="O1466" i="40"/>
  <c r="O1620" i="40"/>
  <c r="O1722" i="40"/>
  <c r="O1475" i="40"/>
  <c r="O1606" i="40"/>
  <c r="O1430" i="40"/>
  <c r="O1443" i="40"/>
  <c r="O1793" i="40" s="1"/>
  <c r="O1471" i="40"/>
  <c r="O1459" i="40"/>
  <c r="O1450" i="40"/>
  <c r="O1800" i="40" s="1"/>
  <c r="O1470" i="40"/>
  <c r="O1677" i="40"/>
  <c r="O2027" i="40" s="1"/>
  <c r="O1448" i="40"/>
  <c r="O1798" i="40" s="1"/>
  <c r="O1603" i="40"/>
  <c r="O1738" i="40"/>
  <c r="O1457" i="40"/>
  <c r="O1441" i="40"/>
  <c r="O1791" i="40" s="1"/>
  <c r="O1442" i="40"/>
  <c r="O1792" i="40" s="1"/>
  <c r="O1469" i="40"/>
  <c r="O1623" i="40"/>
  <c r="O1973" i="40" s="1"/>
  <c r="O1476" i="40"/>
  <c r="O1460" i="40"/>
  <c r="O1429" i="40"/>
  <c r="O1461" i="40"/>
  <c r="O1811" i="40" s="1"/>
  <c r="O1446" i="40"/>
  <c r="O1796" i="40" s="1"/>
  <c r="O1605" i="40"/>
  <c r="O1729" i="40"/>
  <c r="O1434" i="40"/>
  <c r="O1784" i="40" s="1"/>
  <c r="O1709" i="40"/>
  <c r="O1669" i="40"/>
  <c r="O1672" i="40"/>
  <c r="O2022" i="40" s="1"/>
  <c r="O1451" i="40"/>
  <c r="O1801" i="40" s="1"/>
  <c r="O1444" i="40"/>
  <c r="O1794" i="40" s="1"/>
  <c r="O1474" i="40"/>
  <c r="O1725" i="40"/>
  <c r="O2075" i="40" s="1"/>
  <c r="O1626" i="40"/>
  <c r="O1976" i="40" s="1"/>
  <c r="O1473" i="40"/>
  <c r="O1618" i="40"/>
  <c r="O1737" i="40"/>
  <c r="O1625" i="40"/>
  <c r="O1610" i="40"/>
  <c r="O1614" i="40"/>
  <c r="O1736" i="40"/>
  <c r="O1477" i="40"/>
  <c r="O1665" i="40"/>
  <c r="O2015" i="40" s="1"/>
  <c r="O1727" i="40"/>
  <c r="O1710" i="40"/>
  <c r="O2060" i="40" s="1"/>
  <c r="O1464" i="40"/>
  <c r="O1732" i="40"/>
  <c r="O1483" i="40"/>
  <c r="O1833" i="40" s="1"/>
  <c r="O1740" i="40"/>
  <c r="O1744" i="40"/>
  <c r="O1462" i="40"/>
  <c r="O1675" i="40"/>
  <c r="O2025" i="40" s="1"/>
  <c r="O1438" i="40"/>
  <c r="O1735" i="40"/>
  <c r="O1724" i="40"/>
  <c r="O1455" i="40"/>
  <c r="O1805" i="40" s="1"/>
  <c r="O1616" i="40"/>
  <c r="O1621" i="40"/>
  <c r="O1682" i="40"/>
  <c r="O2032" i="40" s="1"/>
  <c r="O1484" i="40"/>
  <c r="O1656" i="40"/>
  <c r="O2006" i="40" s="1"/>
  <c r="O1609" i="40"/>
  <c r="O1714" i="40"/>
  <c r="O2064" i="40" s="1"/>
  <c r="O1664" i="40"/>
  <c r="O2014" i="40" s="1"/>
  <c r="O1615" i="40"/>
  <c r="O1965" i="40" s="1"/>
  <c r="O1624" i="40"/>
  <c r="O1657" i="40"/>
  <c r="O2007" i="40" s="1"/>
  <c r="O1668" i="40"/>
  <c r="O2018" i="40" s="1"/>
  <c r="O1617" i="40"/>
  <c r="O1445" i="40"/>
  <c r="O1795" i="40" s="1"/>
  <c r="O1711" i="40"/>
  <c r="O1454" i="40"/>
  <c r="O1804" i="40" s="1"/>
  <c r="O1472" i="40"/>
  <c r="O1730" i="40"/>
  <c r="O1715" i="40"/>
  <c r="O2065" i="40" s="1"/>
  <c r="O1723" i="40"/>
  <c r="O1619" i="40"/>
  <c r="O1613" i="40"/>
  <c r="O1453" i="40"/>
  <c r="O1803" i="40" s="1"/>
  <c r="O1734" i="40"/>
  <c r="O2084" i="40" s="1"/>
  <c r="O1449" i="40"/>
  <c r="O1731" i="40"/>
  <c r="O2081" i="40" s="1"/>
  <c r="O1673" i="40"/>
  <c r="O2023" i="40" s="1"/>
  <c r="O1666" i="40"/>
  <c r="O2016" i="40" s="1"/>
  <c r="O1718" i="40"/>
  <c r="O1743" i="40"/>
  <c r="O1679" i="40"/>
  <c r="O2029" i="40" s="1"/>
  <c r="O1440" i="40"/>
  <c r="O1790" i="40" s="1"/>
  <c r="O1463" i="40"/>
  <c r="O1479" i="40"/>
  <c r="O1726" i="40"/>
  <c r="O1436" i="40"/>
  <c r="O1435" i="40"/>
  <c r="O1480" i="40"/>
  <c r="O1719" i="40"/>
  <c r="O1713" i="40"/>
  <c r="O2063" i="40" s="1"/>
  <c r="O1720" i="40"/>
  <c r="O1465" i="40"/>
  <c r="O1622" i="40"/>
  <c r="O1733" i="40"/>
  <c r="O2083" i="40" s="1"/>
  <c r="O1741" i="40"/>
  <c r="O2091" i="40" s="1"/>
  <c r="O1432" i="40"/>
  <c r="O1782" i="40" s="1"/>
  <c r="O1712" i="40"/>
  <c r="O1671" i="40"/>
  <c r="O2021" i="40" s="1"/>
  <c r="O1721" i="40"/>
  <c r="O1667" i="40"/>
  <c r="O2017" i="40" s="1"/>
  <c r="O1739" i="40"/>
  <c r="O1670" i="40"/>
  <c r="O1680" i="40"/>
  <c r="O2030" i="40" s="1"/>
  <c r="O1604" i="40"/>
  <c r="O1954" i="40" s="1"/>
  <c r="O1663" i="40"/>
  <c r="O2013" i="40" s="1"/>
  <c r="O1482" i="40"/>
  <c r="O1742" i="40"/>
  <c r="O1683" i="40"/>
  <c r="O2033" i="40" s="1"/>
  <c r="O1716" i="40"/>
  <c r="O1674" i="40"/>
  <c r="O2024" i="40" s="1"/>
  <c r="O1478" i="40"/>
  <c r="O1828" i="40" s="1"/>
  <c r="O1486" i="40"/>
  <c r="O1836" i="40" s="1"/>
  <c r="O1485" i="40"/>
  <c r="O1467" i="40"/>
  <c r="Q371" i="41"/>
  <c r="N1940" i="40"/>
  <c r="N2056" i="40"/>
  <c r="N2061" i="40"/>
  <c r="N2091" i="40"/>
  <c r="N2110" i="40"/>
  <c r="N1855" i="40"/>
  <c r="N1865" i="40"/>
  <c r="N1965" i="40"/>
  <c r="N1846" i="40"/>
  <c r="N1924" i="40"/>
  <c r="N2052" i="40"/>
  <c r="N1783" i="40"/>
  <c r="N2021" i="40"/>
  <c r="N1926" i="40"/>
  <c r="N2107" i="40"/>
  <c r="N2016" i="40"/>
  <c r="N1804" i="40"/>
  <c r="N2015" i="40"/>
  <c r="N1779" i="40"/>
  <c r="N1879" i="40"/>
  <c r="N1937" i="40"/>
  <c r="N2043" i="40"/>
  <c r="N2057" i="40"/>
  <c r="O1424" i="40"/>
  <c r="O1774" i="40" s="1"/>
  <c r="N2087" i="40"/>
  <c r="N2044" i="40"/>
  <c r="N1812" i="40"/>
  <c r="N2058" i="40"/>
  <c r="N2037" i="40"/>
  <c r="N1828" i="40"/>
  <c r="N1807" i="40"/>
  <c r="N2081" i="40"/>
  <c r="N2109" i="40"/>
  <c r="N2025" i="40"/>
  <c r="N1819" i="40"/>
  <c r="N1931" i="40"/>
  <c r="N2089" i="40"/>
  <c r="N1883" i="40"/>
  <c r="N1861" i="40"/>
  <c r="N1966" i="40"/>
  <c r="N1845" i="40"/>
  <c r="N1938" i="40"/>
  <c r="N1805" i="40"/>
  <c r="N1826" i="40"/>
  <c r="N1962" i="40"/>
  <c r="N1961" i="40"/>
  <c r="N2086" i="40"/>
  <c r="N1810" i="40"/>
  <c r="N2084" i="40"/>
  <c r="O1423" i="40"/>
  <c r="O1773" i="40" s="1"/>
  <c r="N1959" i="40"/>
  <c r="N2077" i="40"/>
  <c r="N1822" i="40"/>
  <c r="N1942" i="40"/>
  <c r="N2094" i="40"/>
  <c r="N1998" i="40"/>
  <c r="N2097" i="40"/>
  <c r="N2065" i="40"/>
  <c r="N1811" i="40"/>
  <c r="N1973" i="40"/>
  <c r="N2002" i="40"/>
  <c r="N2103" i="40"/>
  <c r="N1839" i="40"/>
  <c r="N2085" i="40"/>
  <c r="N1945" i="40"/>
  <c r="N1836" i="40"/>
  <c r="N2031" i="40"/>
  <c r="N1835" i="40"/>
  <c r="N1780" i="40"/>
  <c r="N1863" i="40"/>
  <c r="N1953" i="40"/>
  <c r="N2111" i="40"/>
  <c r="N1999" i="40"/>
  <c r="N1930" i="40"/>
  <c r="N1813" i="40"/>
  <c r="N1785" i="40"/>
  <c r="N1827" i="40"/>
  <c r="N2073" i="40"/>
  <c r="N2010" i="40"/>
  <c r="N1859" i="40"/>
  <c r="N1847" i="40"/>
  <c r="N2069" i="40"/>
  <c r="N2075" i="40"/>
  <c r="N1830" i="40"/>
  <c r="N1947" i="40"/>
  <c r="N2068" i="40"/>
  <c r="N1862" i="40"/>
  <c r="N1954" i="40"/>
  <c r="N2041" i="40"/>
  <c r="N1793" i="40"/>
  <c r="N2098" i="40"/>
  <c r="N2040" i="40"/>
  <c r="N1935" i="40"/>
  <c r="N2102" i="40"/>
  <c r="N2060" i="40"/>
  <c r="N1854" i="40"/>
  <c r="N1871" i="40"/>
  <c r="N1868" i="40"/>
  <c r="N1858" i="40"/>
  <c r="N1878" i="40"/>
  <c r="N1877" i="40"/>
  <c r="N2099" i="40"/>
  <c r="N1936" i="40"/>
  <c r="N1806" i="40"/>
  <c r="N1792" i="40"/>
  <c r="N1818" i="40"/>
  <c r="N2036" i="40"/>
  <c r="N1983" i="40"/>
  <c r="N2090" i="40"/>
  <c r="N2064" i="40"/>
  <c r="N1881" i="40"/>
  <c r="S713" i="40"/>
  <c r="S714" i="40"/>
  <c r="N758" i="16"/>
  <c r="Q265" i="16"/>
  <c r="P1417" i="40"/>
  <c r="N757" i="16"/>
  <c r="M759" i="16"/>
  <c r="M760" i="16" s="1"/>
  <c r="N764" i="16"/>
  <c r="N765" i="16" s="1"/>
  <c r="N766" i="16" s="1"/>
  <c r="O763" i="16"/>
  <c r="I18" i="30"/>
  <c r="I36" i="30" s="1"/>
  <c r="R362" i="41" s="1"/>
  <c r="H18" i="30"/>
  <c r="H36" i="30" s="1"/>
  <c r="R365" i="41" s="1"/>
  <c r="F19" i="30"/>
  <c r="N19" i="30"/>
  <c r="B20" i="30"/>
  <c r="C20" i="30" s="1"/>
  <c r="J19" i="30"/>
  <c r="E19" i="30"/>
  <c r="D19" i="30"/>
  <c r="C37" i="30"/>
  <c r="K18" i="30"/>
  <c r="M18" i="30" s="1"/>
  <c r="M36" i="30" s="1"/>
  <c r="R379" i="16" s="1"/>
  <c r="R605" i="16" s="1"/>
  <c r="L18" i="30"/>
  <c r="D36" i="30"/>
  <c r="G18" i="30"/>
  <c r="G36" i="30" s="1"/>
  <c r="P1418" i="40"/>
  <c r="P1703" i="40" s="1"/>
  <c r="R1063" i="40"/>
  <c r="R1064" i="40"/>
  <c r="R414" i="41" l="1"/>
  <c r="R378" i="41"/>
  <c r="R415" i="41"/>
  <c r="R407" i="41"/>
  <c r="R409" i="41"/>
  <c r="R662" i="41"/>
  <c r="R661" i="41"/>
  <c r="R393" i="41"/>
  <c r="R389" i="41"/>
  <c r="R387" i="41"/>
  <c r="R400" i="41"/>
  <c r="R412" i="41"/>
  <c r="R413" i="41"/>
  <c r="R401" i="41"/>
  <c r="R657" i="41"/>
  <c r="R403" i="41"/>
  <c r="R388" i="41"/>
  <c r="R666" i="41"/>
  <c r="R406" i="41"/>
  <c r="R397" i="41"/>
  <c r="R386" i="41"/>
  <c r="R399" i="41"/>
  <c r="R665" i="41"/>
  <c r="R664" i="41"/>
  <c r="R379" i="41"/>
  <c r="R381" i="41"/>
  <c r="R390" i="41"/>
  <c r="R410" i="41"/>
  <c r="R395" i="41"/>
  <c r="R394" i="41"/>
  <c r="R408" i="41"/>
  <c r="R411" i="41"/>
  <c r="R402" i="41"/>
  <c r="R396" i="41"/>
  <c r="R398" i="41"/>
  <c r="R670" i="41"/>
  <c r="R667" i="41"/>
  <c r="R658" i="41"/>
  <c r="R384" i="41"/>
  <c r="R669" i="41"/>
  <c r="R659" i="41"/>
  <c r="R383" i="41"/>
  <c r="R404" i="41"/>
  <c r="R392" i="41"/>
  <c r="R405" i="41"/>
  <c r="R385" i="41"/>
  <c r="R391" i="41"/>
  <c r="R656" i="41"/>
  <c r="R377" i="41"/>
  <c r="R654" i="41"/>
  <c r="R668" i="41"/>
  <c r="R380" i="41"/>
  <c r="R655" i="41"/>
  <c r="R382" i="41"/>
  <c r="R663" i="41"/>
  <c r="R370" i="41"/>
  <c r="R660" i="41"/>
  <c r="R604" i="41"/>
  <c r="R603" i="41"/>
  <c r="R554" i="41"/>
  <c r="R514" i="41"/>
  <c r="R515" i="41"/>
  <c r="R555" i="41"/>
  <c r="R556" i="41"/>
  <c r="R506" i="41"/>
  <c r="R517" i="41"/>
  <c r="R501" i="41"/>
  <c r="R490" i="41"/>
  <c r="R650" i="41"/>
  <c r="R513" i="41"/>
  <c r="R500" i="41"/>
  <c r="R481" i="41"/>
  <c r="R497" i="41"/>
  <c r="O1957" i="40"/>
  <c r="O1958" i="40"/>
  <c r="R499" i="41"/>
  <c r="P1607" i="40"/>
  <c r="P1608" i="40"/>
  <c r="P2053" i="40"/>
  <c r="O1884" i="40"/>
  <c r="O1899" i="40"/>
  <c r="O1913" i="40"/>
  <c r="O1908" i="40"/>
  <c r="O1893" i="40"/>
  <c r="O1900" i="40"/>
  <c r="O1895" i="40"/>
  <c r="O1891" i="40"/>
  <c r="O1915" i="40"/>
  <c r="O1902" i="40"/>
  <c r="O1904" i="40"/>
  <c r="O1890" i="40"/>
  <c r="O1923" i="40"/>
  <c r="O1885" i="40"/>
  <c r="O1888" i="40"/>
  <c r="O1912" i="40"/>
  <c r="O1909" i="40"/>
  <c r="O1905" i="40"/>
  <c r="O1907" i="40"/>
  <c r="O1894" i="40"/>
  <c r="P1552" i="40"/>
  <c r="P1902" i="40" s="1"/>
  <c r="P1561" i="40"/>
  <c r="P1911" i="40" s="1"/>
  <c r="P1546" i="40"/>
  <c r="P1896" i="40" s="1"/>
  <c r="P1551" i="40"/>
  <c r="P1556" i="40"/>
  <c r="P1571" i="40"/>
  <c r="P1921" i="40" s="1"/>
  <c r="P1547" i="40"/>
  <c r="P1535" i="40"/>
  <c r="P1550" i="40"/>
  <c r="P1900" i="40" s="1"/>
  <c r="P1548" i="40"/>
  <c r="P1541" i="40"/>
  <c r="P1891" i="40" s="1"/>
  <c r="P1538" i="40"/>
  <c r="P1540" i="40"/>
  <c r="P1890" i="40" s="1"/>
  <c r="P1557" i="40"/>
  <c r="P1907" i="40" s="1"/>
  <c r="P1545" i="40"/>
  <c r="P1563" i="40"/>
  <c r="P1544" i="40"/>
  <c r="P1558" i="40"/>
  <c r="P1908" i="40" s="1"/>
  <c r="P1560" i="40"/>
  <c r="P1543" i="40"/>
  <c r="P1555" i="40"/>
  <c r="P1542" i="40"/>
  <c r="P1892" i="40" s="1"/>
  <c r="P1559" i="40"/>
  <c r="P1909" i="40" s="1"/>
  <c r="P1572" i="40"/>
  <c r="P1922" i="40" s="1"/>
  <c r="P1534" i="40"/>
  <c r="P1562" i="40"/>
  <c r="P1912" i="40" s="1"/>
  <c r="P1549" i="40"/>
  <c r="P1899" i="40" s="1"/>
  <c r="P1553" i="40"/>
  <c r="P1903" i="40" s="1"/>
  <c r="P1536" i="40"/>
  <c r="P1886" i="40" s="1"/>
  <c r="P1539" i="40"/>
  <c r="P1889" i="40" s="1"/>
  <c r="P1537" i="40"/>
  <c r="P1564" i="40"/>
  <c r="P1570" i="40"/>
  <c r="P1554" i="40"/>
  <c r="P1904" i="40" s="1"/>
  <c r="P1566" i="40"/>
  <c r="P1568" i="40"/>
  <c r="P1918" i="40" s="1"/>
  <c r="P1573" i="40"/>
  <c r="P1923" i="40" s="1"/>
  <c r="P1567" i="40"/>
  <c r="P1917" i="40" s="1"/>
  <c r="P1565" i="40"/>
  <c r="P1569" i="40"/>
  <c r="P1919" i="40" s="1"/>
  <c r="R518" i="41"/>
  <c r="R491" i="41"/>
  <c r="R502" i="41"/>
  <c r="R494" i="41"/>
  <c r="R492" i="41"/>
  <c r="R519" i="41"/>
  <c r="R509" i="41"/>
  <c r="R507" i="41"/>
  <c r="R504" i="41"/>
  <c r="R496" i="41"/>
  <c r="R495" i="41"/>
  <c r="R505" i="41"/>
  <c r="R483" i="41"/>
  <c r="R482" i="41"/>
  <c r="R516" i="41"/>
  <c r="R484" i="41"/>
  <c r="R510" i="41"/>
  <c r="R488" i="41"/>
  <c r="R498" i="41"/>
  <c r="R511" i="41"/>
  <c r="R508" i="41"/>
  <c r="R512" i="41"/>
  <c r="R485" i="41"/>
  <c r="R487" i="41"/>
  <c r="R489" i="41"/>
  <c r="R591" i="41"/>
  <c r="R503" i="41"/>
  <c r="R493" i="41"/>
  <c r="R486" i="41"/>
  <c r="R578" i="41"/>
  <c r="R589" i="41"/>
  <c r="R588" i="41"/>
  <c r="R590" i="41"/>
  <c r="O1994" i="40"/>
  <c r="O1992" i="40"/>
  <c r="P1644" i="40"/>
  <c r="P1994" i="40" s="1"/>
  <c r="P1642" i="40"/>
  <c r="P1992" i="40" s="1"/>
  <c r="P1643" i="40"/>
  <c r="P1641" i="40"/>
  <c r="P1991" i="40" s="1"/>
  <c r="R579" i="41"/>
  <c r="R576" i="41"/>
  <c r="R577" i="41"/>
  <c r="O1979" i="40"/>
  <c r="O1981" i="40"/>
  <c r="O1982" i="40"/>
  <c r="O1980" i="40"/>
  <c r="P1629" i="40"/>
  <c r="P1979" i="40" s="1"/>
  <c r="P1631" i="40"/>
  <c r="P1632" i="40"/>
  <c r="P1630" i="40"/>
  <c r="O1978" i="40"/>
  <c r="R567" i="41"/>
  <c r="R550" i="41"/>
  <c r="R610" i="41"/>
  <c r="R427" i="41"/>
  <c r="R681" i="41"/>
  <c r="R626" i="41"/>
  <c r="R613" i="41"/>
  <c r="R375" i="41"/>
  <c r="R421" i="41"/>
  <c r="R689" i="41"/>
  <c r="R563" i="41"/>
  <c r="R424" i="41"/>
  <c r="R617" i="41"/>
  <c r="R426" i="41"/>
  <c r="R623" i="41"/>
  <c r="R416" i="41"/>
  <c r="R561" i="41"/>
  <c r="R678" i="41"/>
  <c r="R565" i="41"/>
  <c r="R628" i="41"/>
  <c r="R680" i="41"/>
  <c r="R432" i="41"/>
  <c r="R683" i="41"/>
  <c r="R686" i="41"/>
  <c r="R376" i="41"/>
  <c r="R551" i="41"/>
  <c r="R620" i="41"/>
  <c r="R688" i="41"/>
  <c r="R672" i="41"/>
  <c r="R419" i="41"/>
  <c r="R433" i="41"/>
  <c r="R684" i="41"/>
  <c r="R573" i="41"/>
  <c r="R431" i="41"/>
  <c r="R687" i="41"/>
  <c r="R425" i="41"/>
  <c r="R685" i="41"/>
  <c r="R621" i="41"/>
  <c r="R560" i="41"/>
  <c r="R614" i="41"/>
  <c r="R420" i="41"/>
  <c r="R673" i="41"/>
  <c r="R616" i="41"/>
  <c r="R417" i="41"/>
  <c r="R571" i="41"/>
  <c r="R572" i="41"/>
  <c r="P725" i="16"/>
  <c r="P813" i="16" s="1"/>
  <c r="P723" i="16"/>
  <c r="P803" i="16" s="1"/>
  <c r="P717" i="16"/>
  <c r="Q719" i="16"/>
  <c r="Q793" i="16" s="1"/>
  <c r="P726" i="16"/>
  <c r="P817" i="16" s="1"/>
  <c r="Q724" i="16"/>
  <c r="Q807" i="16" s="1"/>
  <c r="Q718" i="16"/>
  <c r="Q787" i="16" s="1"/>
  <c r="Q720" i="16"/>
  <c r="Q797" i="16" s="1"/>
  <c r="R457" i="16"/>
  <c r="R683" i="16" s="1"/>
  <c r="R356" i="16"/>
  <c r="R582" i="16" s="1"/>
  <c r="R399" i="16"/>
  <c r="R625" i="16" s="1"/>
  <c r="R299" i="16"/>
  <c r="R525" i="16" s="1"/>
  <c r="R437" i="16"/>
  <c r="R663" i="16" s="1"/>
  <c r="R294" i="16"/>
  <c r="R520" i="16" s="1"/>
  <c r="R428" i="16"/>
  <c r="R654" i="16" s="1"/>
  <c r="R328" i="16"/>
  <c r="R554" i="16" s="1"/>
  <c r="R465" i="16"/>
  <c r="R691" i="16" s="1"/>
  <c r="R322" i="16"/>
  <c r="R548" i="16" s="1"/>
  <c r="R361" i="16"/>
  <c r="R587" i="16" s="1"/>
  <c r="R435" i="16"/>
  <c r="R661" i="16" s="1"/>
  <c r="R304" i="16"/>
  <c r="R530" i="16" s="1"/>
  <c r="R277" i="16"/>
  <c r="R503" i="16" s="1"/>
  <c r="R272" i="16"/>
  <c r="R498" i="16" s="1"/>
  <c r="R268" i="16"/>
  <c r="R494" i="16" s="1"/>
  <c r="R293" i="16"/>
  <c r="R519" i="16" s="1"/>
  <c r="R327" i="16"/>
  <c r="R553" i="16" s="1"/>
  <c r="R321" i="16"/>
  <c r="R547" i="16" s="1"/>
  <c r="R317" i="16"/>
  <c r="R543" i="16" s="1"/>
  <c r="R413" i="16"/>
  <c r="R639" i="16" s="1"/>
  <c r="R289" i="16"/>
  <c r="R515" i="16" s="1"/>
  <c r="R271" i="16"/>
  <c r="R497" i="16" s="1"/>
  <c r="R485" i="16"/>
  <c r="R711" i="16" s="1"/>
  <c r="R314" i="16"/>
  <c r="R540" i="16" s="1"/>
  <c r="R266" i="16"/>
  <c r="R492" i="16" s="1"/>
  <c r="R452" i="16"/>
  <c r="R678" i="16" s="1"/>
  <c r="R436" i="16"/>
  <c r="R662" i="16" s="1"/>
  <c r="R417" i="16"/>
  <c r="R643" i="16" s="1"/>
  <c r="R335" i="16"/>
  <c r="R561" i="16" s="1"/>
  <c r="R306" i="16"/>
  <c r="R532" i="16" s="1"/>
  <c r="R451" i="16"/>
  <c r="R677" i="16" s="1"/>
  <c r="R345" i="16"/>
  <c r="R571" i="16" s="1"/>
  <c r="R374" i="16"/>
  <c r="R600" i="16" s="1"/>
  <c r="R430" i="16"/>
  <c r="R656" i="16" s="1"/>
  <c r="R284" i="16"/>
  <c r="R510" i="16" s="1"/>
  <c r="R433" i="16"/>
  <c r="R659" i="16" s="1"/>
  <c r="R349" i="16"/>
  <c r="R575" i="16" s="1"/>
  <c r="R487" i="16"/>
  <c r="R713" i="16" s="1"/>
  <c r="R378" i="16"/>
  <c r="R604" i="16" s="1"/>
  <c r="R318" i="16"/>
  <c r="R544" i="16" s="1"/>
  <c r="R283" i="16"/>
  <c r="R509" i="16" s="1"/>
  <c r="R415" i="16"/>
  <c r="R641" i="16" s="1"/>
  <c r="R445" i="16"/>
  <c r="R671" i="16" s="1"/>
  <c r="R368" i="16"/>
  <c r="R594" i="16" s="1"/>
  <c r="R280" i="16"/>
  <c r="R506" i="16" s="1"/>
  <c r="R301" i="16"/>
  <c r="R527" i="16" s="1"/>
  <c r="R473" i="16"/>
  <c r="R699" i="16" s="1"/>
  <c r="R386" i="16"/>
  <c r="R612" i="16" s="1"/>
  <c r="R274" i="16"/>
  <c r="R500" i="16" s="1"/>
  <c r="R400" i="16"/>
  <c r="R626" i="16" s="1"/>
  <c r="R429" i="16"/>
  <c r="R655" i="16" s="1"/>
  <c r="R409" i="16"/>
  <c r="R635" i="16" s="1"/>
  <c r="R307" i="16"/>
  <c r="R533" i="16" s="1"/>
  <c r="R456" i="16"/>
  <c r="R682" i="16" s="1"/>
  <c r="R355" i="16"/>
  <c r="R581" i="16" s="1"/>
  <c r="R398" i="16"/>
  <c r="R624" i="16" s="1"/>
  <c r="R298" i="16"/>
  <c r="R524" i="16" s="1"/>
  <c r="R393" i="16"/>
  <c r="R619" i="16" s="1"/>
  <c r="R427" i="16"/>
  <c r="R653" i="16" s="1"/>
  <c r="R421" i="16"/>
  <c r="R647" i="16" s="1"/>
  <c r="R484" i="16"/>
  <c r="R710" i="16" s="1"/>
  <c r="R334" i="16"/>
  <c r="R560" i="16" s="1"/>
  <c r="R296" i="16"/>
  <c r="R522" i="16" s="1"/>
  <c r="R372" i="16"/>
  <c r="R598" i="16" s="1"/>
  <c r="R331" i="16"/>
  <c r="R557" i="16" s="1"/>
  <c r="R467" i="16"/>
  <c r="R693" i="16" s="1"/>
  <c r="R323" i="16"/>
  <c r="R549" i="16" s="1"/>
  <c r="R455" i="16"/>
  <c r="R681" i="16" s="1"/>
  <c r="R354" i="16"/>
  <c r="R580" i="16" s="1"/>
  <c r="R397" i="16"/>
  <c r="R623" i="16" s="1"/>
  <c r="R297" i="16"/>
  <c r="R523" i="16" s="1"/>
  <c r="R392" i="16"/>
  <c r="R618" i="16" s="1"/>
  <c r="R292" i="16"/>
  <c r="R518" i="16" s="1"/>
  <c r="R426" i="16"/>
  <c r="R652" i="16" s="1"/>
  <c r="R326" i="16"/>
  <c r="R552" i="16" s="1"/>
  <c r="R420" i="16"/>
  <c r="R646" i="16" s="1"/>
  <c r="R320" i="16"/>
  <c r="R546" i="16" s="1"/>
  <c r="R483" i="16"/>
  <c r="R709" i="16" s="1"/>
  <c r="R387" i="16"/>
  <c r="R613" i="16" s="1"/>
  <c r="R288" i="16"/>
  <c r="R514" i="16" s="1"/>
  <c r="R462" i="16"/>
  <c r="R688" i="16" s="1"/>
  <c r="R270" i="16"/>
  <c r="R496" i="16" s="1"/>
  <c r="R333" i="16"/>
  <c r="R559" i="16" s="1"/>
  <c r="R450" i="16"/>
  <c r="R676" i="16" s="1"/>
  <c r="R395" i="16"/>
  <c r="R621" i="16" s="1"/>
  <c r="R486" i="16"/>
  <c r="R712" i="16" s="1"/>
  <c r="R472" i="16"/>
  <c r="R698" i="16" s="1"/>
  <c r="R464" i="16"/>
  <c r="R690" i="16" s="1"/>
  <c r="R286" i="16"/>
  <c r="R512" i="16" s="1"/>
  <c r="R412" i="16"/>
  <c r="R638" i="16" s="1"/>
  <c r="R402" i="16"/>
  <c r="R628" i="16" s="1"/>
  <c r="R389" i="16"/>
  <c r="R615" i="16" s="1"/>
  <c r="R422" i="16"/>
  <c r="R648" i="16" s="1"/>
  <c r="R290" i="16"/>
  <c r="R516" i="16" s="1"/>
  <c r="R463" i="16"/>
  <c r="R689" i="16" s="1"/>
  <c r="R350" i="16"/>
  <c r="R576" i="16" s="1"/>
  <c r="R366" i="16"/>
  <c r="R592" i="16" s="1"/>
  <c r="R276" i="16"/>
  <c r="R502" i="16" s="1"/>
  <c r="R407" i="16"/>
  <c r="R633" i="16" s="1"/>
  <c r="R344" i="16"/>
  <c r="R570" i="16" s="1"/>
  <c r="R324" i="16"/>
  <c r="R550" i="16" s="1"/>
  <c r="R431" i="16"/>
  <c r="R657" i="16" s="1"/>
  <c r="R434" i="16"/>
  <c r="R660" i="16" s="1"/>
  <c r="R440" i="16"/>
  <c r="R666" i="16" s="1"/>
  <c r="R313" i="16"/>
  <c r="R539" i="16" s="1"/>
  <c r="R401" i="16"/>
  <c r="R627" i="16" s="1"/>
  <c r="R330" i="16"/>
  <c r="R556" i="16" s="1"/>
  <c r="R279" i="16"/>
  <c r="R505" i="16" s="1"/>
  <c r="R438" i="16"/>
  <c r="R664" i="16" s="1"/>
  <c r="R466" i="16"/>
  <c r="R692" i="16" s="1"/>
  <c r="R273" i="16"/>
  <c r="R499" i="16" s="1"/>
  <c r="R454" i="16"/>
  <c r="R680" i="16" s="1"/>
  <c r="R353" i="16"/>
  <c r="R579" i="16" s="1"/>
  <c r="R396" i="16"/>
  <c r="R622" i="16" s="1"/>
  <c r="R444" i="16"/>
  <c r="R670" i="16" s="1"/>
  <c r="R391" i="16"/>
  <c r="R617" i="16" s="1"/>
  <c r="R291" i="16"/>
  <c r="R517" i="16" s="1"/>
  <c r="R425" i="16"/>
  <c r="R651" i="16" s="1"/>
  <c r="R325" i="16"/>
  <c r="R551" i="16" s="1"/>
  <c r="R419" i="16"/>
  <c r="R645" i="16" s="1"/>
  <c r="R319" i="16"/>
  <c r="R545" i="16" s="1"/>
  <c r="R481" i="16"/>
  <c r="R707" i="16" s="1"/>
  <c r="R365" i="16"/>
  <c r="R591" i="16" s="1"/>
  <c r="R287" i="16"/>
  <c r="R513" i="16" s="1"/>
  <c r="R414" i="16"/>
  <c r="R640" i="16" s="1"/>
  <c r="R269" i="16"/>
  <c r="R495" i="16" s="1"/>
  <c r="R267" i="16"/>
  <c r="R493" i="16" s="1"/>
  <c r="R453" i="16"/>
  <c r="R679" i="16" s="1"/>
  <c r="R394" i="16"/>
  <c r="R620" i="16" s="1"/>
  <c r="R390" i="16"/>
  <c r="R616" i="16" s="1"/>
  <c r="R424" i="16"/>
  <c r="R650" i="16" s="1"/>
  <c r="R418" i="16"/>
  <c r="R644" i="16" s="1"/>
  <c r="R382" i="16"/>
  <c r="R608" i="16" s="1"/>
  <c r="R315" i="16"/>
  <c r="R541" i="16" s="1"/>
  <c r="R351" i="16"/>
  <c r="R577" i="16" s="1"/>
  <c r="R346" i="16"/>
  <c r="R572" i="16" s="1"/>
  <c r="R423" i="16"/>
  <c r="R649" i="16" s="1"/>
  <c r="R416" i="16"/>
  <c r="R642" i="16" s="1"/>
  <c r="R285" i="16"/>
  <c r="R511" i="16" s="1"/>
  <c r="R352" i="16"/>
  <c r="R578" i="16" s="1"/>
  <c r="R388" i="16"/>
  <c r="R614" i="16" s="1"/>
  <c r="R373" i="16"/>
  <c r="R599" i="16" s="1"/>
  <c r="R478" i="16"/>
  <c r="R704" i="16" s="1"/>
  <c r="R309" i="16"/>
  <c r="R535" i="16" s="1"/>
  <c r="R449" i="16"/>
  <c r="R675" i="16" s="1"/>
  <c r="R338" i="16"/>
  <c r="R564" i="16" s="1"/>
  <c r="R380" i="16"/>
  <c r="R606" i="16" s="1"/>
  <c r="R432" i="16"/>
  <c r="R658" i="16" s="1"/>
  <c r="R340" i="16"/>
  <c r="R566" i="16" s="1"/>
  <c r="R336" i="16"/>
  <c r="R562" i="16" s="1"/>
  <c r="R363" i="16"/>
  <c r="R589" i="16" s="1"/>
  <c r="R439" i="16"/>
  <c r="R665" i="16" s="1"/>
  <c r="R482" i="16"/>
  <c r="R708" i="16" s="1"/>
  <c r="R312" i="16"/>
  <c r="R538" i="16" s="1"/>
  <c r="R300" i="16"/>
  <c r="R526" i="16" s="1"/>
  <c r="R461" i="16"/>
  <c r="R687" i="16" s="1"/>
  <c r="R405" i="16"/>
  <c r="R631" i="16" s="1"/>
  <c r="R448" i="16"/>
  <c r="R674" i="16" s="1"/>
  <c r="R348" i="16"/>
  <c r="R574" i="16" s="1"/>
  <c r="R443" i="16"/>
  <c r="R669" i="16" s="1"/>
  <c r="R343" i="16"/>
  <c r="R569" i="16" s="1"/>
  <c r="R477" i="16"/>
  <c r="R703" i="16" s="1"/>
  <c r="R377" i="16"/>
  <c r="R603" i="16" s="1"/>
  <c r="R471" i="16"/>
  <c r="R697" i="16" s="1"/>
  <c r="R371" i="16"/>
  <c r="R597" i="16" s="1"/>
  <c r="R458" i="16"/>
  <c r="R684" i="16" s="1"/>
  <c r="R460" i="16"/>
  <c r="R686" i="16" s="1"/>
  <c r="R410" i="16"/>
  <c r="R636" i="16" s="1"/>
  <c r="R282" i="16"/>
  <c r="R508" i="16" s="1"/>
  <c r="R384" i="16"/>
  <c r="R610" i="16" s="1"/>
  <c r="R480" i="16"/>
  <c r="R706" i="16" s="1"/>
  <c r="R385" i="16"/>
  <c r="R611" i="16" s="1"/>
  <c r="R404" i="16"/>
  <c r="R630" i="16" s="1"/>
  <c r="R447" i="16"/>
  <c r="R673" i="16" s="1"/>
  <c r="R347" i="16"/>
  <c r="R573" i="16" s="1"/>
  <c r="R442" i="16"/>
  <c r="R668" i="16" s="1"/>
  <c r="R342" i="16"/>
  <c r="R568" i="16" s="1"/>
  <c r="R476" i="16"/>
  <c r="R702" i="16" s="1"/>
  <c r="R376" i="16"/>
  <c r="R602" i="16" s="1"/>
  <c r="R470" i="16"/>
  <c r="R696" i="16" s="1"/>
  <c r="R370" i="16"/>
  <c r="R596" i="16" s="1"/>
  <c r="R408" i="16"/>
  <c r="R634" i="16" s="1"/>
  <c r="R381" i="16"/>
  <c r="R607" i="16" s="1"/>
  <c r="R383" i="16"/>
  <c r="R609" i="16" s="1"/>
  <c r="R479" i="16"/>
  <c r="R705" i="16" s="1"/>
  <c r="R337" i="16"/>
  <c r="R563" i="16" s="1"/>
  <c r="R459" i="16"/>
  <c r="R685" i="16" s="1"/>
  <c r="R316" i="16"/>
  <c r="R542" i="16" s="1"/>
  <c r="R403" i="16"/>
  <c r="R629" i="16" s="1"/>
  <c r="R446" i="16"/>
  <c r="R672" i="16" s="1"/>
  <c r="R303" i="16"/>
  <c r="R529" i="16" s="1"/>
  <c r="R441" i="16"/>
  <c r="R667" i="16" s="1"/>
  <c r="R341" i="16"/>
  <c r="R567" i="16" s="1"/>
  <c r="R475" i="16"/>
  <c r="R701" i="16" s="1"/>
  <c r="R375" i="16"/>
  <c r="R601" i="16" s="1"/>
  <c r="R469" i="16"/>
  <c r="R695" i="16" s="1"/>
  <c r="R369" i="16"/>
  <c r="R595" i="16" s="1"/>
  <c r="R360" i="16"/>
  <c r="R586" i="16" s="1"/>
  <c r="R364" i="16"/>
  <c r="R590" i="16" s="1"/>
  <c r="R362" i="16"/>
  <c r="R588" i="16" s="1"/>
  <c r="R281" i="16"/>
  <c r="R507" i="16" s="1"/>
  <c r="R332" i="16"/>
  <c r="R558" i="16" s="1"/>
  <c r="R411" i="16"/>
  <c r="R637" i="16" s="1"/>
  <c r="R308" i="16"/>
  <c r="R534" i="16" s="1"/>
  <c r="R359" i="16"/>
  <c r="R585" i="16" s="1"/>
  <c r="R302" i="16"/>
  <c r="R528" i="16" s="1"/>
  <c r="R474" i="16"/>
  <c r="R700" i="16" s="1"/>
  <c r="R468" i="16"/>
  <c r="R694" i="16" s="1"/>
  <c r="R310" i="16"/>
  <c r="R536" i="16" s="1"/>
  <c r="R275" i="16"/>
  <c r="R501" i="16" s="1"/>
  <c r="R358" i="16"/>
  <c r="R584" i="16" s="1"/>
  <c r="R339" i="16"/>
  <c r="R565" i="16" s="1"/>
  <c r="R367" i="16"/>
  <c r="R593" i="16" s="1"/>
  <c r="R311" i="16"/>
  <c r="R537" i="16" s="1"/>
  <c r="R357" i="16"/>
  <c r="R583" i="16" s="1"/>
  <c r="R295" i="16"/>
  <c r="R521" i="16" s="1"/>
  <c r="R329" i="16"/>
  <c r="R555" i="16" s="1"/>
  <c r="R305" i="16"/>
  <c r="R531" i="16" s="1"/>
  <c r="R278" i="16"/>
  <c r="R504" i="16" s="1"/>
  <c r="Q488" i="16"/>
  <c r="Q491" i="16"/>
  <c r="Q714" i="16" s="1"/>
  <c r="R442" i="41"/>
  <c r="R536" i="41"/>
  <c r="R714" i="41"/>
  <c r="R585" i="41"/>
  <c r="R597" i="41"/>
  <c r="R698" i="41"/>
  <c r="R537" i="41"/>
  <c r="R541" i="41"/>
  <c r="R470" i="41"/>
  <c r="R638" i="41"/>
  <c r="R715" i="41"/>
  <c r="R695" i="41"/>
  <c r="R580" i="41"/>
  <c r="R582" i="41"/>
  <c r="R458" i="41"/>
  <c r="R700" i="41"/>
  <c r="R441" i="41"/>
  <c r="R521" i="41"/>
  <c r="R455" i="41"/>
  <c r="R538" i="41"/>
  <c r="R462" i="41"/>
  <c r="R704" i="41"/>
  <c r="R587" i="41"/>
  <c r="R534" i="41"/>
  <c r="R472" i="41"/>
  <c r="R696" i="41"/>
  <c r="R581" i="41"/>
  <c r="R584" i="41"/>
  <c r="R706" i="41"/>
  <c r="R435" i="41"/>
  <c r="R586" i="41"/>
  <c r="R528" i="41"/>
  <c r="R600" i="41"/>
  <c r="R456" i="41"/>
  <c r="R699" i="41"/>
  <c r="R444" i="41"/>
  <c r="R468" i="41"/>
  <c r="R443" i="41"/>
  <c r="R637" i="41"/>
  <c r="R642" i="41"/>
  <c r="R469" i="41"/>
  <c r="R535" i="41"/>
  <c r="R647" i="41"/>
  <c r="R542" i="41"/>
  <c r="R640" i="41"/>
  <c r="R694" i="41"/>
  <c r="R606" i="41"/>
  <c r="R708" i="41"/>
  <c r="R523" i="41"/>
  <c r="R707" i="41"/>
  <c r="R593" i="41"/>
  <c r="R451" i="41"/>
  <c r="R463" i="41"/>
  <c r="R693" i="41"/>
  <c r="R466" i="41"/>
  <c r="R527" i="41"/>
  <c r="R464" i="41"/>
  <c r="R592" i="41"/>
  <c r="R532" i="41"/>
  <c r="R477" i="41"/>
  <c r="R711" i="41"/>
  <c r="R533" i="41"/>
  <c r="R526" i="41"/>
  <c r="R635" i="41"/>
  <c r="R705" i="41"/>
  <c r="R713" i="41"/>
  <c r="R459" i="41"/>
  <c r="R709" i="41"/>
  <c r="R474" i="41"/>
  <c r="R452" i="41"/>
  <c r="R449" i="41"/>
  <c r="R457" i="41"/>
  <c r="R697" i="41"/>
  <c r="R475" i="41"/>
  <c r="R599" i="41"/>
  <c r="R453" i="41"/>
  <c r="R531" i="41"/>
  <c r="R524" i="41"/>
  <c r="R644" i="41"/>
  <c r="R436" i="41"/>
  <c r="R529" i="41"/>
  <c r="R646" i="41"/>
  <c r="R478" i="41"/>
  <c r="R544" i="41"/>
  <c r="R575" i="41"/>
  <c r="R653" i="41"/>
  <c r="R607" i="41"/>
  <c r="R540" i="41"/>
  <c r="R543" i="41"/>
  <c r="R634" i="41"/>
  <c r="R530" i="41"/>
  <c r="R445" i="41"/>
  <c r="R645" i="41"/>
  <c r="R460" i="41"/>
  <c r="R596" i="41"/>
  <c r="R710" i="41"/>
  <c r="R480" i="41"/>
  <c r="R594" i="41"/>
  <c r="R595" i="41"/>
  <c r="R438" i="41"/>
  <c r="R701" i="41"/>
  <c r="R471" i="41"/>
  <c r="R636" i="41"/>
  <c r="R448" i="41"/>
  <c r="R454" i="41"/>
  <c r="R633" i="41"/>
  <c r="R525" i="41"/>
  <c r="R522" i="41"/>
  <c r="R639" i="41"/>
  <c r="R465" i="41"/>
  <c r="R632" i="41"/>
  <c r="R545" i="41"/>
  <c r="R702" i="41"/>
  <c r="R437" i="41"/>
  <c r="R461" i="41"/>
  <c r="R439" i="41"/>
  <c r="R583" i="41"/>
  <c r="R476" i="41"/>
  <c r="R446" i="41"/>
  <c r="R467" i="41"/>
  <c r="R643" i="41"/>
  <c r="R539" i="41"/>
  <c r="R649" i="41"/>
  <c r="R447" i="41"/>
  <c r="R520" i="41"/>
  <c r="R641" i="41"/>
  <c r="R703" i="41"/>
  <c r="R558" i="41"/>
  <c r="R676" i="41"/>
  <c r="R618" i="41"/>
  <c r="R570" i="41"/>
  <c r="R568" i="41"/>
  <c r="R624" i="41"/>
  <c r="R627" i="41"/>
  <c r="R564" i="41"/>
  <c r="R691" i="41"/>
  <c r="R612" i="41"/>
  <c r="R629" i="41"/>
  <c r="R682" i="41"/>
  <c r="R422" i="41"/>
  <c r="R622" i="41"/>
  <c r="R677" i="41"/>
  <c r="R671" i="41"/>
  <c r="R418" i="41"/>
  <c r="R428" i="41"/>
  <c r="R619" i="41"/>
  <c r="R423" i="41"/>
  <c r="R569" i="41"/>
  <c r="R679" i="41"/>
  <c r="R430" i="41"/>
  <c r="R611" i="41"/>
  <c r="R630" i="41"/>
  <c r="R553" i="41"/>
  <c r="R690" i="41"/>
  <c r="R562" i="41"/>
  <c r="R559" i="41"/>
  <c r="R566" i="41"/>
  <c r="R429" i="41"/>
  <c r="R674" i="41"/>
  <c r="R557" i="41"/>
  <c r="R675" i="41"/>
  <c r="R615" i="41"/>
  <c r="R625" i="41"/>
  <c r="R552" i="41"/>
  <c r="P1496" i="40"/>
  <c r="P1751" i="40"/>
  <c r="P2101" i="40" s="1"/>
  <c r="P1582" i="40"/>
  <c r="P1932" i="40" s="1"/>
  <c r="P1708" i="40"/>
  <c r="P2058" i="40" s="1"/>
  <c r="P1591" i="40"/>
  <c r="P1941" i="40" s="1"/>
  <c r="P1594" i="40"/>
  <c r="P1944" i="40" s="1"/>
  <c r="P1514" i="40"/>
  <c r="P1864" i="40" s="1"/>
  <c r="P1754" i="40"/>
  <c r="P2104" i="40" s="1"/>
  <c r="P1639" i="40"/>
  <c r="P1596" i="40"/>
  <c r="P1946" i="40" s="1"/>
  <c r="P1634" i="40"/>
  <c r="P1984" i="40" s="1"/>
  <c r="P1640" i="40"/>
  <c r="P1990" i="40" s="1"/>
  <c r="P1531" i="40"/>
  <c r="P1881" i="40" s="1"/>
  <c r="P1766" i="40"/>
  <c r="P2116" i="40" s="1"/>
  <c r="P1587" i="40"/>
  <c r="P1937" i="40" s="1"/>
  <c r="P1747" i="40"/>
  <c r="P2097" i="40" s="1"/>
  <c r="P1497" i="40"/>
  <c r="P1847" i="40" s="1"/>
  <c r="P1648" i="40"/>
  <c r="P1998" i="40" s="1"/>
  <c r="P1489" i="40"/>
  <c r="P1691" i="40"/>
  <c r="P2041" i="40" s="1"/>
  <c r="P1760" i="40"/>
  <c r="P1507" i="40"/>
  <c r="P1761" i="40"/>
  <c r="P2111" i="40" s="1"/>
  <c r="P1645" i="40"/>
  <c r="P1995" i="40" s="1"/>
  <c r="P1759" i="40"/>
  <c r="P2109" i="40" s="1"/>
  <c r="P1649" i="40"/>
  <c r="P1999" i="40" s="1"/>
  <c r="P1575" i="40"/>
  <c r="P1925" i="40" s="1"/>
  <c r="P1588" i="40"/>
  <c r="P1938" i="40" s="1"/>
  <c r="P1768" i="40"/>
  <c r="P2118" i="40" s="1"/>
  <c r="P1595" i="40"/>
  <c r="P1945" i="40" s="1"/>
  <c r="P1636" i="40"/>
  <c r="P1986" i="40" s="1"/>
  <c r="P1753" i="40"/>
  <c r="P1574" i="40"/>
  <c r="P1924" i="40" s="1"/>
  <c r="P1589" i="40"/>
  <c r="P1598" i="40"/>
  <c r="P1948" i="40" s="1"/>
  <c r="P1578" i="40"/>
  <c r="P1928" i="40" s="1"/>
  <c r="P1756" i="40"/>
  <c r="P2106" i="40" s="1"/>
  <c r="P1517" i="40"/>
  <c r="P1585" i="40"/>
  <c r="P1935" i="40" s="1"/>
  <c r="P1702" i="40"/>
  <c r="P1755" i="40"/>
  <c r="P2105" i="40" s="1"/>
  <c r="P1628" i="40"/>
  <c r="P1529" i="40"/>
  <c r="P1879" i="40" s="1"/>
  <c r="P1750" i="40"/>
  <c r="P1492" i="40"/>
  <c r="P1842" i="40" s="1"/>
  <c r="P1650" i="40"/>
  <c r="P2000" i="40" s="1"/>
  <c r="P1749" i="40"/>
  <c r="P2099" i="40" s="1"/>
  <c r="P1653" i="40"/>
  <c r="P1689" i="40"/>
  <c r="P2039" i="40" s="1"/>
  <c r="P1695" i="40"/>
  <c r="P2045" i="40" s="1"/>
  <c r="P1696" i="40"/>
  <c r="P2046" i="40" s="1"/>
  <c r="P1748" i="40"/>
  <c r="P2098" i="40" s="1"/>
  <c r="P1698" i="40"/>
  <c r="P2048" i="40" s="1"/>
  <c r="P1763" i="40"/>
  <c r="P1509" i="40"/>
  <c r="P1859" i="40" s="1"/>
  <c r="P1527" i="40"/>
  <c r="P1877" i="40" s="1"/>
  <c r="P1576" i="40"/>
  <c r="P1926" i="40" s="1"/>
  <c r="P1516" i="40"/>
  <c r="P1866" i="40" s="1"/>
  <c r="P1506" i="40"/>
  <c r="P1856" i="40" s="1"/>
  <c r="P1504" i="40"/>
  <c r="P1854" i="40" s="1"/>
  <c r="P1521" i="40"/>
  <c r="P1871" i="40" s="1"/>
  <c r="P1515" i="40"/>
  <c r="P1865" i="40" s="1"/>
  <c r="P1637" i="40"/>
  <c r="P1593" i="40"/>
  <c r="P1943" i="40" s="1"/>
  <c r="P1490" i="40"/>
  <c r="P1686" i="40"/>
  <c r="P2036" i="40" s="1"/>
  <c r="P1523" i="40"/>
  <c r="P1873" i="40" s="1"/>
  <c r="P1512" i="40"/>
  <c r="P1862" i="40" s="1"/>
  <c r="P1494" i="40"/>
  <c r="P1700" i="40"/>
  <c r="P1757" i="40"/>
  <c r="P2107" i="40" s="1"/>
  <c r="P1767" i="40"/>
  <c r="P2117" i="40" s="1"/>
  <c r="P1687" i="40"/>
  <c r="P2037" i="40" s="1"/>
  <c r="P1693" i="40"/>
  <c r="P2043" i="40" s="1"/>
  <c r="P1495" i="40"/>
  <c r="P1845" i="40" s="1"/>
  <c r="P1746" i="40"/>
  <c r="P2096" i="40" s="1"/>
  <c r="P1633" i="40"/>
  <c r="P1983" i="40" s="1"/>
  <c r="P1510" i="40"/>
  <c r="P1860" i="40" s="1"/>
  <c r="P1706" i="40"/>
  <c r="P2056" i="40" s="1"/>
  <c r="P1522" i="40"/>
  <c r="P1518" i="40"/>
  <c r="P1868" i="40" s="1"/>
  <c r="P1692" i="40"/>
  <c r="P2042" i="40" s="1"/>
  <c r="P1491" i="40"/>
  <c r="P1841" i="40" s="1"/>
  <c r="P1584" i="40"/>
  <c r="P1934" i="40" s="1"/>
  <c r="P1501" i="40"/>
  <c r="P1851" i="40" s="1"/>
  <c r="P1688" i="40"/>
  <c r="P1660" i="40"/>
  <c r="P2010" i="40" s="1"/>
  <c r="P1530" i="40"/>
  <c r="P1880" i="40" s="1"/>
  <c r="P1525" i="40"/>
  <c r="P1875" i="40" s="1"/>
  <c r="P1638" i="40"/>
  <c r="P1988" i="40" s="1"/>
  <c r="P1699" i="40"/>
  <c r="P1511" i="40"/>
  <c r="P1861" i="40" s="1"/>
  <c r="P1690" i="40"/>
  <c r="P2040" i="40" s="1"/>
  <c r="P1762" i="40"/>
  <c r="P2112" i="40" s="1"/>
  <c r="P1581" i="40"/>
  <c r="P1931" i="40" s="1"/>
  <c r="P1513" i="40"/>
  <c r="P1863" i="40" s="1"/>
  <c r="P1707" i="40"/>
  <c r="P1579" i="40"/>
  <c r="P1929" i="40" s="1"/>
  <c r="P1533" i="40"/>
  <c r="P1592" i="40"/>
  <c r="P1942" i="40" s="1"/>
  <c r="P1659" i="40"/>
  <c r="P1528" i="40"/>
  <c r="P1878" i="40" s="1"/>
  <c r="P1488" i="40"/>
  <c r="P1838" i="40" s="1"/>
  <c r="P1524" i="40"/>
  <c r="P1583" i="40"/>
  <c r="P1933" i="40" s="1"/>
  <c r="P1590" i="40"/>
  <c r="P1764" i="40"/>
  <c r="P2114" i="40" s="1"/>
  <c r="P1694" i="40"/>
  <c r="P2044" i="40" s="1"/>
  <c r="P1635" i="40"/>
  <c r="P1519" i="40"/>
  <c r="P1869" i="40" s="1"/>
  <c r="P1647" i="40"/>
  <c r="P1500" i="40"/>
  <c r="P1850" i="40" s="1"/>
  <c r="P1498" i="40"/>
  <c r="P1848" i="40" s="1"/>
  <c r="P1685" i="40"/>
  <c r="P2035" i="40" s="1"/>
  <c r="P1752" i="40"/>
  <c r="P2102" i="40" s="1"/>
  <c r="P1580" i="40"/>
  <c r="P1499" i="40"/>
  <c r="P1849" i="40" s="1"/>
  <c r="P1646" i="40"/>
  <c r="P1996" i="40" s="1"/>
  <c r="P1505" i="40"/>
  <c r="P1855" i="40" s="1"/>
  <c r="P1502" i="40"/>
  <c r="P1852" i="40" s="1"/>
  <c r="P1597" i="40"/>
  <c r="P1947" i="40" s="1"/>
  <c r="P1758" i="40"/>
  <c r="P2108" i="40" s="1"/>
  <c r="P1508" i="40"/>
  <c r="P1858" i="40" s="1"/>
  <c r="P1697" i="40"/>
  <c r="P2047" i="40" s="1"/>
  <c r="P1577" i="40"/>
  <c r="P1520" i="40"/>
  <c r="P1870" i="40" s="1"/>
  <c r="P1586" i="40"/>
  <c r="P1936" i="40" s="1"/>
  <c r="P1652" i="40"/>
  <c r="P2002" i="40" s="1"/>
  <c r="P1676" i="40"/>
  <c r="P1452" i="40"/>
  <c r="P1802" i="40" s="1"/>
  <c r="P1437" i="40"/>
  <c r="P1787" i="40" s="1"/>
  <c r="P1468" i="40"/>
  <c r="P1818" i="40" s="1"/>
  <c r="P1430" i="40"/>
  <c r="P1469" i="40"/>
  <c r="P1819" i="40" s="1"/>
  <c r="P1457" i="40"/>
  <c r="P1807" i="40" s="1"/>
  <c r="P1456" i="40"/>
  <c r="P1806" i="40" s="1"/>
  <c r="P1606" i="40"/>
  <c r="P1442" i="40"/>
  <c r="P1792" i="40" s="1"/>
  <c r="P1441" i="40"/>
  <c r="P1709" i="40"/>
  <c r="P1738" i="40"/>
  <c r="P2088" i="40" s="1"/>
  <c r="P1717" i="40"/>
  <c r="P2067" i="40" s="1"/>
  <c r="P1460" i="40"/>
  <c r="P1810" i="40" s="1"/>
  <c r="P1475" i="40"/>
  <c r="P1825" i="40" s="1"/>
  <c r="P1476" i="40"/>
  <c r="P1826" i="40" s="1"/>
  <c r="P1461" i="40"/>
  <c r="P1811" i="40" s="1"/>
  <c r="P1443" i="40"/>
  <c r="P1793" i="40" s="1"/>
  <c r="P1433" i="40"/>
  <c r="P1783" i="40" s="1"/>
  <c r="P1678" i="40"/>
  <c r="P2028" i="40" s="1"/>
  <c r="P1470" i="40"/>
  <c r="P1820" i="40" s="1"/>
  <c r="P1434" i="40"/>
  <c r="P1784" i="40" s="1"/>
  <c r="P1429" i="40"/>
  <c r="P1779" i="40" s="1"/>
  <c r="P1447" i="40"/>
  <c r="P1431" i="40"/>
  <c r="P1781" i="40" s="1"/>
  <c r="P1458" i="40"/>
  <c r="P1808" i="40" s="1"/>
  <c r="P1446" i="40"/>
  <c r="P1796" i="40" s="1"/>
  <c r="P1603" i="40"/>
  <c r="P1605" i="40"/>
  <c r="P1623" i="40"/>
  <c r="P1973" i="40" s="1"/>
  <c r="P1459" i="40"/>
  <c r="P1809" i="40" s="1"/>
  <c r="P1722" i="40"/>
  <c r="P2072" i="40" s="1"/>
  <c r="P1612" i="40"/>
  <c r="P1962" i="40" s="1"/>
  <c r="P1448" i="40"/>
  <c r="P1798" i="40" s="1"/>
  <c r="P1466" i="40"/>
  <c r="P1816" i="40" s="1"/>
  <c r="P1471" i="40"/>
  <c r="P1620" i="40"/>
  <c r="P1970" i="40" s="1"/>
  <c r="P1481" i="40"/>
  <c r="P1450" i="40"/>
  <c r="P1800" i="40" s="1"/>
  <c r="P1677" i="40"/>
  <c r="P2027" i="40" s="1"/>
  <c r="P1729" i="40"/>
  <c r="P2079" i="40" s="1"/>
  <c r="P1681" i="40"/>
  <c r="P2031" i="40" s="1"/>
  <c r="P1728" i="40"/>
  <c r="P2078" i="40" s="1"/>
  <c r="P1439" i="40"/>
  <c r="P1611" i="40"/>
  <c r="P1961" i="40" s="1"/>
  <c r="P1680" i="40"/>
  <c r="P2030" i="40" s="1"/>
  <c r="P1668" i="40"/>
  <c r="P2018" i="40" s="1"/>
  <c r="P1670" i="40"/>
  <c r="P2020" i="40" s="1"/>
  <c r="P1462" i="40"/>
  <c r="P1616" i="40"/>
  <c r="P1966" i="40" s="1"/>
  <c r="P1740" i="40"/>
  <c r="P1480" i="40"/>
  <c r="P1725" i="40"/>
  <c r="P2075" i="40" s="1"/>
  <c r="P1665" i="40"/>
  <c r="P2015" i="40" s="1"/>
  <c r="P1610" i="40"/>
  <c r="P1960" i="40" s="1"/>
  <c r="P1669" i="40"/>
  <c r="P1726" i="40"/>
  <c r="P1615" i="40"/>
  <c r="P1965" i="40" s="1"/>
  <c r="P1474" i="40"/>
  <c r="P1824" i="40" s="1"/>
  <c r="P1486" i="40"/>
  <c r="P1836" i="40" s="1"/>
  <c r="P1619" i="40"/>
  <c r="P1969" i="40" s="1"/>
  <c r="P1444" i="40"/>
  <c r="P1794" i="40" s="1"/>
  <c r="P1479" i="40"/>
  <c r="P1829" i="40" s="1"/>
  <c r="P1734" i="40"/>
  <c r="P2084" i="40" s="1"/>
  <c r="P1712" i="40"/>
  <c r="P2062" i="40" s="1"/>
  <c r="P1724" i="40"/>
  <c r="P2074" i="40" s="1"/>
  <c r="P1671" i="40"/>
  <c r="P2021" i="40" s="1"/>
  <c r="P1464" i="40"/>
  <c r="P1814" i="40" s="1"/>
  <c r="P1440" i="40"/>
  <c r="P1743" i="40"/>
  <c r="P1453" i="40"/>
  <c r="P1803" i="40" s="1"/>
  <c r="P1624" i="40"/>
  <c r="P1974" i="40" s="1"/>
  <c r="P1675" i="40"/>
  <c r="P1733" i="40"/>
  <c r="P2083" i="40" s="1"/>
  <c r="P1626" i="40"/>
  <c r="P1672" i="40"/>
  <c r="P2022" i="40" s="1"/>
  <c r="P1742" i="40"/>
  <c r="P1613" i="40"/>
  <c r="P1963" i="40" s="1"/>
  <c r="P1739" i="40"/>
  <c r="P2089" i="40" s="1"/>
  <c r="P1714" i="40"/>
  <c r="P1432" i="40"/>
  <c r="P1782" i="40" s="1"/>
  <c r="P1482" i="40"/>
  <c r="P1832" i="40" s="1"/>
  <c r="P1455" i="40"/>
  <c r="P1805" i="40" s="1"/>
  <c r="P1713" i="40"/>
  <c r="P2063" i="40" s="1"/>
  <c r="P1435" i="40"/>
  <c r="P1785" i="40" s="1"/>
  <c r="P1715" i="40"/>
  <c r="P2065" i="40" s="1"/>
  <c r="P1609" i="40"/>
  <c r="P1959" i="40" s="1"/>
  <c r="P1736" i="40"/>
  <c r="P2086" i="40" s="1"/>
  <c r="P1465" i="40"/>
  <c r="P1815" i="40" s="1"/>
  <c r="P1731" i="40"/>
  <c r="P2081" i="40" s="1"/>
  <c r="P1621" i="40"/>
  <c r="P1718" i="40"/>
  <c r="P2068" i="40" s="1"/>
  <c r="P1472" i="40"/>
  <c r="P1822" i="40" s="1"/>
  <c r="P1614" i="40"/>
  <c r="P1964" i="40" s="1"/>
  <c r="P1618" i="40"/>
  <c r="P1968" i="40" s="1"/>
  <c r="P1663" i="40"/>
  <c r="P2013" i="40" s="1"/>
  <c r="P1445" i="40"/>
  <c r="P1795" i="40" s="1"/>
  <c r="P1664" i="40"/>
  <c r="P2014" i="40" s="1"/>
  <c r="P1657" i="40"/>
  <c r="P2007" i="40" s="1"/>
  <c r="P1478" i="40"/>
  <c r="P1828" i="40" s="1"/>
  <c r="P1730" i="40"/>
  <c r="P2080" i="40" s="1"/>
  <c r="P1667" i="40"/>
  <c r="P2017" i="40" s="1"/>
  <c r="P1477" i="40"/>
  <c r="P1827" i="40" s="1"/>
  <c r="P1473" i="40"/>
  <c r="P1823" i="40" s="1"/>
  <c r="P1436" i="40"/>
  <c r="P1786" i="40" s="1"/>
  <c r="P1625" i="40"/>
  <c r="P1975" i="40" s="1"/>
  <c r="P1604" i="40"/>
  <c r="P1954" i="40" s="1"/>
  <c r="P1741" i="40"/>
  <c r="P2091" i="40" s="1"/>
  <c r="P1719" i="40"/>
  <c r="P1617" i="40"/>
  <c r="P1967" i="40" s="1"/>
  <c r="P1484" i="40"/>
  <c r="P1834" i="40" s="1"/>
  <c r="P1622" i="40"/>
  <c r="P1972" i="40" s="1"/>
  <c r="P1679" i="40"/>
  <c r="P2029" i="40" s="1"/>
  <c r="P1438" i="40"/>
  <c r="P1788" i="40" s="1"/>
  <c r="P1656" i="40"/>
  <c r="P2006" i="40" s="1"/>
  <c r="P1666" i="40"/>
  <c r="P2016" i="40" s="1"/>
  <c r="P1723" i="40"/>
  <c r="P1735" i="40"/>
  <c r="P2085" i="40" s="1"/>
  <c r="P1716" i="40"/>
  <c r="P2066" i="40" s="1"/>
  <c r="P1463" i="40"/>
  <c r="P1813" i="40" s="1"/>
  <c r="P1732" i="40"/>
  <c r="P2082" i="40" s="1"/>
  <c r="P1451" i="40"/>
  <c r="P1801" i="40" s="1"/>
  <c r="P1674" i="40"/>
  <c r="P1449" i="40"/>
  <c r="P1799" i="40" s="1"/>
  <c r="P1744" i="40"/>
  <c r="P2094" i="40" s="1"/>
  <c r="P1720" i="40"/>
  <c r="P2070" i="40" s="1"/>
  <c r="P1710" i="40"/>
  <c r="P2060" i="40" s="1"/>
  <c r="P1721" i="40"/>
  <c r="P2071" i="40" s="1"/>
  <c r="P1737" i="40"/>
  <c r="P2087" i="40" s="1"/>
  <c r="P1682" i="40"/>
  <c r="P2032" i="40" s="1"/>
  <c r="P1683" i="40"/>
  <c r="P2033" i="40" s="1"/>
  <c r="P1727" i="40"/>
  <c r="P1485" i="40"/>
  <c r="P1835" i="40" s="1"/>
  <c r="P1483" i="40"/>
  <c r="P1833" i="40" s="1"/>
  <c r="P1673" i="40"/>
  <c r="P2023" i="40" s="1"/>
  <c r="P1454" i="40"/>
  <c r="P1804" i="40" s="1"/>
  <c r="P1467" i="40"/>
  <c r="P1817" i="40" s="1"/>
  <c r="P1711" i="40"/>
  <c r="P2061" i="40" s="1"/>
  <c r="R371" i="41"/>
  <c r="O1883" i="40"/>
  <c r="O1813" i="40"/>
  <c r="O1847" i="40"/>
  <c r="O2098" i="40"/>
  <c r="O2111" i="40"/>
  <c r="O2092" i="40"/>
  <c r="O2068" i="40"/>
  <c r="O1939" i="40"/>
  <c r="O1821" i="40"/>
  <c r="O1845" i="40"/>
  <c r="O2069" i="40"/>
  <c r="O1877" i="40"/>
  <c r="O1996" i="40"/>
  <c r="O1826" i="40"/>
  <c r="O2094" i="40"/>
  <c r="O1862" i="40"/>
  <c r="O1839" i="40"/>
  <c r="O2052" i="40"/>
  <c r="O2077" i="40"/>
  <c r="O1966" i="40"/>
  <c r="O1819" i="40"/>
  <c r="O1924" i="40"/>
  <c r="O1856" i="40"/>
  <c r="O2089" i="40"/>
  <c r="O1806" i="40"/>
  <c r="O2057" i="40"/>
  <c r="O1830" i="40"/>
  <c r="O1936" i="40"/>
  <c r="O1810" i="40"/>
  <c r="O1865" i="40"/>
  <c r="O1835" i="40"/>
  <c r="O1956" i="40"/>
  <c r="O1871" i="40"/>
  <c r="O1930" i="40"/>
  <c r="O1960" i="40"/>
  <c r="O1974" i="40"/>
  <c r="O2019" i="40"/>
  <c r="O1825" i="40"/>
  <c r="O1941" i="40"/>
  <c r="O1873" i="40"/>
  <c r="O1872" i="40"/>
  <c r="O2090" i="40"/>
  <c r="O2102" i="40"/>
  <c r="O2066" i="40"/>
  <c r="O1788" i="40"/>
  <c r="O2104" i="40"/>
  <c r="O1962" i="40"/>
  <c r="O1861" i="40"/>
  <c r="O2037" i="40"/>
  <c r="O1849" i="40"/>
  <c r="O1964" i="40"/>
  <c r="O1840" i="40"/>
  <c r="O2110" i="40"/>
  <c r="O1829" i="40"/>
  <c r="O1844" i="40"/>
  <c r="P1423" i="40"/>
  <c r="P1773" i="40" s="1"/>
  <c r="O2108" i="40"/>
  <c r="O1786" i="40"/>
  <c r="O2082" i="40"/>
  <c r="O2109" i="40"/>
  <c r="O2088" i="40"/>
  <c r="O1831" i="40"/>
  <c r="O1799" i="40"/>
  <c r="O2079" i="40"/>
  <c r="O1827" i="40"/>
  <c r="O1985" i="40"/>
  <c r="O1860" i="40"/>
  <c r="O1987" i="40"/>
  <c r="O1925" i="40"/>
  <c r="O2070" i="40"/>
  <c r="O1823" i="40"/>
  <c r="O1927" i="40"/>
  <c r="O2045" i="40"/>
  <c r="O2038" i="40"/>
  <c r="O1932" i="40"/>
  <c r="O2113" i="40"/>
  <c r="O2058" i="40"/>
  <c r="O1955" i="40"/>
  <c r="O1852" i="40"/>
  <c r="O1967" i="40"/>
  <c r="O1816" i="40"/>
  <c r="O1780" i="40"/>
  <c r="O1870" i="40"/>
  <c r="O2026" i="40"/>
  <c r="O2010" i="40"/>
  <c r="O1864" i="40"/>
  <c r="O1935" i="40"/>
  <c r="O1983" i="40"/>
  <c r="O1832" i="40"/>
  <c r="O1959" i="40"/>
  <c r="O1815" i="40"/>
  <c r="O1989" i="40"/>
  <c r="O1990" i="40"/>
  <c r="O1972" i="40"/>
  <c r="O2078" i="40"/>
  <c r="O2072" i="40"/>
  <c r="O1822" i="40"/>
  <c r="O1963" i="40"/>
  <c r="O2107" i="40"/>
  <c r="O2061" i="40"/>
  <c r="O1820" i="40"/>
  <c r="O1995" i="40"/>
  <c r="O2100" i="40"/>
  <c r="O2062" i="40"/>
  <c r="O1969" i="40"/>
  <c r="O1946" i="40"/>
  <c r="O2035" i="40"/>
  <c r="O1789" i="40"/>
  <c r="O2028" i="40"/>
  <c r="O2059" i="40"/>
  <c r="P1424" i="40"/>
  <c r="P1774" i="40" s="1"/>
  <c r="O1809" i="40"/>
  <c r="O1808" i="40"/>
  <c r="O2085" i="40"/>
  <c r="O2076" i="40"/>
  <c r="O2118" i="40"/>
  <c r="O2047" i="40"/>
  <c r="O2080" i="40"/>
  <c r="O1850" i="40"/>
  <c r="O2086" i="40"/>
  <c r="O1807" i="40"/>
  <c r="O2087" i="40"/>
  <c r="O1866" i="40"/>
  <c r="O1986" i="40"/>
  <c r="O1779" i="40"/>
  <c r="O1968" i="40"/>
  <c r="O2101" i="40"/>
  <c r="O1984" i="40"/>
  <c r="O2117" i="40"/>
  <c r="O1812" i="40"/>
  <c r="O1944" i="40"/>
  <c r="O1859" i="40"/>
  <c r="O1933" i="40"/>
  <c r="O1931" i="40"/>
  <c r="O2044" i="40"/>
  <c r="O1874" i="40"/>
  <c r="O2106" i="40"/>
  <c r="O2049" i="40"/>
  <c r="O1929" i="40"/>
  <c r="O1851" i="40"/>
  <c r="O2071" i="40"/>
  <c r="O2050" i="40"/>
  <c r="O1841" i="40"/>
  <c r="O1975" i="40"/>
  <c r="O2093" i="40"/>
  <c r="O2116" i="40"/>
  <c r="O2097" i="40"/>
  <c r="O1988" i="40"/>
  <c r="O1814" i="40"/>
  <c r="O1817" i="40"/>
  <c r="O2103" i="40"/>
  <c r="O1834" i="40"/>
  <c r="O1875" i="40"/>
  <c r="O1848" i="40"/>
  <c r="O1943" i="40"/>
  <c r="O1926" i="40"/>
  <c r="O1818" i="40"/>
  <c r="O2040" i="40"/>
  <c r="O1953" i="40"/>
  <c r="O2067" i="40"/>
  <c r="O1824" i="40"/>
  <c r="O2112" i="40"/>
  <c r="O2074" i="40"/>
  <c r="O1961" i="40"/>
  <c r="O1867" i="40"/>
  <c r="O1948" i="40"/>
  <c r="O1842" i="40"/>
  <c r="O1937" i="40"/>
  <c r="O1879" i="40"/>
  <c r="O2056" i="40"/>
  <c r="O1934" i="40"/>
  <c r="O2039" i="40"/>
  <c r="O1869" i="40"/>
  <c r="O1971" i="40"/>
  <c r="O2073" i="40"/>
  <c r="O1785" i="40"/>
  <c r="O1942" i="40"/>
  <c r="O1970" i="40"/>
  <c r="O2042" i="40"/>
  <c r="O2114" i="40"/>
  <c r="O2020" i="40"/>
  <c r="O1938" i="40"/>
  <c r="O1881" i="40"/>
  <c r="O1880" i="40"/>
  <c r="O1857" i="40"/>
  <c r="O1846" i="40"/>
  <c r="T714" i="40"/>
  <c r="T713" i="40"/>
  <c r="N759" i="16"/>
  <c r="N760" i="16" s="1"/>
  <c r="R265" i="16"/>
  <c r="O758" i="16"/>
  <c r="O764" i="16"/>
  <c r="O765" i="16" s="1"/>
  <c r="O766" i="16" s="1"/>
  <c r="Q1417" i="40"/>
  <c r="Q1418" i="40"/>
  <c r="Q1703" i="40" s="1"/>
  <c r="O783" i="16"/>
  <c r="O757" i="16"/>
  <c r="D37" i="30"/>
  <c r="G19" i="30"/>
  <c r="G37" i="30" s="1"/>
  <c r="L19" i="30"/>
  <c r="K19" i="30"/>
  <c r="M19" i="30" s="1"/>
  <c r="M37" i="30" s="1"/>
  <c r="S379" i="16" s="1"/>
  <c r="S605" i="16" s="1"/>
  <c r="P793" i="16"/>
  <c r="P763" i="16"/>
  <c r="H19" i="30"/>
  <c r="H37" i="30" s="1"/>
  <c r="S365" i="41" s="1"/>
  <c r="E20" i="30"/>
  <c r="C38" i="30"/>
  <c r="F20" i="30"/>
  <c r="N20" i="30"/>
  <c r="B21" i="30"/>
  <c r="C21" i="30" s="1"/>
  <c r="D20" i="30"/>
  <c r="I19" i="30"/>
  <c r="I37" i="30" s="1"/>
  <c r="S362" i="41" s="1"/>
  <c r="S1063" i="40"/>
  <c r="S1064" i="40"/>
  <c r="S664" i="41" l="1"/>
  <c r="S390" i="41"/>
  <c r="S397" i="41"/>
  <c r="S380" i="41"/>
  <c r="S411" i="41"/>
  <c r="S402" i="41"/>
  <c r="S384" i="41"/>
  <c r="S410" i="41"/>
  <c r="S666" i="41"/>
  <c r="S409" i="41"/>
  <c r="S398" i="41"/>
  <c r="S393" i="41"/>
  <c r="S414" i="41"/>
  <c r="S668" i="41"/>
  <c r="S382" i="41"/>
  <c r="S377" i="41"/>
  <c r="S379" i="41"/>
  <c r="S415" i="41"/>
  <c r="S670" i="41"/>
  <c r="S656" i="41"/>
  <c r="S658" i="41"/>
  <c r="S394" i="41"/>
  <c r="S406" i="41"/>
  <c r="S661" i="41"/>
  <c r="S657" i="41"/>
  <c r="S659" i="41"/>
  <c r="S413" i="41"/>
  <c r="S663" i="41"/>
  <c r="S408" i="41"/>
  <c r="S388" i="41"/>
  <c r="S381" i="41"/>
  <c r="S405" i="41"/>
  <c r="S395" i="41"/>
  <c r="S387" i="41"/>
  <c r="S662" i="41"/>
  <c r="S401" i="41"/>
  <c r="S378" i="41"/>
  <c r="S665" i="41"/>
  <c r="S667" i="41"/>
  <c r="S407" i="41"/>
  <c r="S654" i="41"/>
  <c r="S370" i="41"/>
  <c r="S391" i="41"/>
  <c r="S403" i="41"/>
  <c r="S655" i="41"/>
  <c r="S404" i="41"/>
  <c r="S399" i="41"/>
  <c r="S660" i="41"/>
  <c r="S392" i="41"/>
  <c r="S389" i="41"/>
  <c r="S386" i="41"/>
  <c r="S400" i="41"/>
  <c r="S396" i="41"/>
  <c r="S385" i="41"/>
  <c r="S412" i="41"/>
  <c r="S669" i="41"/>
  <c r="S383" i="41"/>
  <c r="S604" i="41"/>
  <c r="S603" i="41"/>
  <c r="S555" i="41"/>
  <c r="S556" i="41"/>
  <c r="S554" i="41"/>
  <c r="S493" i="41"/>
  <c r="S650" i="41"/>
  <c r="P1957" i="40"/>
  <c r="P1958" i="40"/>
  <c r="Q1607" i="40"/>
  <c r="Q1608" i="40"/>
  <c r="Q2053" i="40"/>
  <c r="P1916" i="40"/>
  <c r="P1897" i="40"/>
  <c r="P1898" i="40"/>
  <c r="P1893" i="40"/>
  <c r="P1914" i="40"/>
  <c r="P1910" i="40"/>
  <c r="P1887" i="40"/>
  <c r="P1888" i="40"/>
  <c r="P1905" i="40"/>
  <c r="P1884" i="40"/>
  <c r="P1915" i="40"/>
  <c r="P1894" i="40"/>
  <c r="P1920" i="40"/>
  <c r="P1895" i="40"/>
  <c r="P1913" i="40"/>
  <c r="P1906" i="40"/>
  <c r="P1885" i="40"/>
  <c r="P1901" i="40"/>
  <c r="Q1556" i="40"/>
  <c r="Q1906" i="40" s="1"/>
  <c r="Q1570" i="40"/>
  <c r="Q1920" i="40" s="1"/>
  <c r="Q1560" i="40"/>
  <c r="Q1910" i="40" s="1"/>
  <c r="Q1555" i="40"/>
  <c r="Q1545" i="40"/>
  <c r="Q1895" i="40" s="1"/>
  <c r="Q1551" i="40"/>
  <c r="Q1901" i="40" s="1"/>
  <c r="Q1548" i="40"/>
  <c r="Q1898" i="40" s="1"/>
  <c r="Q1549" i="40"/>
  <c r="Q1899" i="40" s="1"/>
  <c r="Q1543" i="40"/>
  <c r="Q1893" i="40" s="1"/>
  <c r="Q1557" i="40"/>
  <c r="Q1907" i="40" s="1"/>
  <c r="Q1571" i="40"/>
  <c r="Q1921" i="40" s="1"/>
  <c r="Q1547" i="40"/>
  <c r="Q1897" i="40" s="1"/>
  <c r="Q1562" i="40"/>
  <c r="Q1912" i="40" s="1"/>
  <c r="Q1572" i="40"/>
  <c r="Q1922" i="40" s="1"/>
  <c r="Q1541" i="40"/>
  <c r="Q1891" i="40" s="1"/>
  <c r="Q1559" i="40"/>
  <c r="Q1909" i="40" s="1"/>
  <c r="Q1534" i="40"/>
  <c r="Q1564" i="40"/>
  <c r="Q1914" i="40" s="1"/>
  <c r="Q1542" i="40"/>
  <c r="Q1536" i="40"/>
  <c r="Q1886" i="40" s="1"/>
  <c r="Q1552" i="40"/>
  <c r="Q1563" i="40"/>
  <c r="Q1913" i="40" s="1"/>
  <c r="Q1561" i="40"/>
  <c r="Q1911" i="40" s="1"/>
  <c r="Q1535" i="40"/>
  <c r="Q1540" i="40"/>
  <c r="Q1890" i="40" s="1"/>
  <c r="Q1544" i="40"/>
  <c r="Q1894" i="40" s="1"/>
  <c r="Q1553" i="40"/>
  <c r="Q1903" i="40" s="1"/>
  <c r="Q1538" i="40"/>
  <c r="Q1558" i="40"/>
  <c r="Q1908" i="40" s="1"/>
  <c r="Q1539" i="40"/>
  <c r="Q1889" i="40" s="1"/>
  <c r="Q1554" i="40"/>
  <c r="Q1904" i="40" s="1"/>
  <c r="Q1550" i="40"/>
  <c r="Q1546" i="40"/>
  <c r="Q1896" i="40" s="1"/>
  <c r="Q1537" i="40"/>
  <c r="Q1887" i="40" s="1"/>
  <c r="Q1566" i="40"/>
  <c r="Q1916" i="40" s="1"/>
  <c r="Q1569" i="40"/>
  <c r="Q1567" i="40"/>
  <c r="Q1917" i="40" s="1"/>
  <c r="Q1573" i="40"/>
  <c r="Q1568" i="40"/>
  <c r="Q1918" i="40" s="1"/>
  <c r="Q1565" i="40"/>
  <c r="Q1915" i="40" s="1"/>
  <c r="S483" i="41"/>
  <c r="S515" i="41"/>
  <c r="S516" i="41"/>
  <c r="S518" i="41"/>
  <c r="S517" i="41"/>
  <c r="S507" i="41"/>
  <c r="S494" i="41"/>
  <c r="S588" i="41"/>
  <c r="S505" i="41"/>
  <c r="S519" i="41"/>
  <c r="S512" i="41"/>
  <c r="S504" i="41"/>
  <c r="S510" i="41"/>
  <c r="S495" i="41"/>
  <c r="S497" i="41"/>
  <c r="S506" i="41"/>
  <c r="S482" i="41"/>
  <c r="S498" i="41"/>
  <c r="S513" i="41"/>
  <c r="S484" i="41"/>
  <c r="S485" i="41"/>
  <c r="S496" i="41"/>
  <c r="S492" i="41"/>
  <c r="S499" i="41"/>
  <c r="S486" i="41"/>
  <c r="S508" i="41"/>
  <c r="S500" i="41"/>
  <c r="S501" i="41"/>
  <c r="S514" i="41"/>
  <c r="S509" i="41"/>
  <c r="S487" i="41"/>
  <c r="S502" i="41"/>
  <c r="S511" i="41"/>
  <c r="S488" i="41"/>
  <c r="S490" i="41"/>
  <c r="S503" i="41"/>
  <c r="S481" i="41"/>
  <c r="S489" i="41"/>
  <c r="S491" i="41"/>
  <c r="S591" i="41"/>
  <c r="S590" i="41"/>
  <c r="S589" i="41"/>
  <c r="P1993" i="40"/>
  <c r="Q1644" i="40"/>
  <c r="Q1642" i="40"/>
  <c r="Q1641" i="40"/>
  <c r="Q1643" i="40"/>
  <c r="Q1993" i="40" s="1"/>
  <c r="S577" i="41"/>
  <c r="S576" i="41"/>
  <c r="S579" i="41"/>
  <c r="S578" i="41"/>
  <c r="P1981" i="40"/>
  <c r="P1982" i="40"/>
  <c r="P1980" i="40"/>
  <c r="Q1629" i="40"/>
  <c r="Q1979" i="40" s="1"/>
  <c r="Q1631" i="40"/>
  <c r="Q1632" i="40"/>
  <c r="Q1630" i="40"/>
  <c r="S715" i="41"/>
  <c r="S581" i="41"/>
  <c r="S436" i="41"/>
  <c r="P1978" i="40"/>
  <c r="S705" i="41"/>
  <c r="S563" i="41"/>
  <c r="S580" i="41"/>
  <c r="S470" i="41"/>
  <c r="S416" i="41"/>
  <c r="S375" i="41"/>
  <c r="S421" i="41"/>
  <c r="S610" i="41"/>
  <c r="S425" i="41"/>
  <c r="S424" i="41"/>
  <c r="S376" i="41"/>
  <c r="S428" i="41"/>
  <c r="S426" i="41"/>
  <c r="S629" i="41"/>
  <c r="S420" i="41"/>
  <c r="S422" i="41"/>
  <c r="S432" i="41"/>
  <c r="S573" i="41"/>
  <c r="S423" i="41"/>
  <c r="S419" i="41"/>
  <c r="S520" i="41"/>
  <c r="S697" i="41"/>
  <c r="S441" i="41"/>
  <c r="S584" i="41"/>
  <c r="S463" i="41"/>
  <c r="S480" i="41"/>
  <c r="S645" i="41"/>
  <c r="S476" i="41"/>
  <c r="S455" i="41"/>
  <c r="S418" i="41"/>
  <c r="S431" i="41"/>
  <c r="S529" i="41"/>
  <c r="S551" i="41"/>
  <c r="S596" i="41"/>
  <c r="S522" i="41"/>
  <c r="S427" i="41"/>
  <c r="S695" i="41"/>
  <c r="S700" i="41"/>
  <c r="S429" i="41"/>
  <c r="S433" i="41"/>
  <c r="S713" i="41"/>
  <c r="S641" i="41"/>
  <c r="S707" i="41"/>
  <c r="S570" i="41"/>
  <c r="S593" i="41"/>
  <c r="S521" i="41"/>
  <c r="S430" i="41"/>
  <c r="S417" i="41"/>
  <c r="S671" i="41"/>
  <c r="S679" i="41"/>
  <c r="S611" i="41"/>
  <c r="S561" i="41"/>
  <c r="S553" i="41"/>
  <c r="S687" i="41"/>
  <c r="S564" i="41"/>
  <c r="S646" i="41"/>
  <c r="S448" i="41"/>
  <c r="S539" i="41"/>
  <c r="S469" i="41"/>
  <c r="S689" i="41"/>
  <c r="S682" i="41"/>
  <c r="S616" i="41"/>
  <c r="S451" i="41"/>
  <c r="S475" i="41"/>
  <c r="S640" i="41"/>
  <c r="S458" i="41"/>
  <c r="S614" i="41"/>
  <c r="S567" i="41"/>
  <c r="S528" i="41"/>
  <c r="S437" i="41"/>
  <c r="S638" i="41"/>
  <c r="S706" i="41"/>
  <c r="S672" i="41"/>
  <c r="S688" i="41"/>
  <c r="S634" i="41"/>
  <c r="S702" i="41"/>
  <c r="S542" i="41"/>
  <c r="S471" i="41"/>
  <c r="S560" i="41"/>
  <c r="S613" i="41"/>
  <c r="S628" i="41"/>
  <c r="S612" i="41"/>
  <c r="S443" i="41"/>
  <c r="S533" i="41"/>
  <c r="S477" i="41"/>
  <c r="S595" i="41"/>
  <c r="S558" i="41"/>
  <c r="S680" i="41"/>
  <c r="S624" i="41"/>
  <c r="S568" i="41"/>
  <c r="S639" i="41"/>
  <c r="S606" i="41"/>
  <c r="S535" i="41"/>
  <c r="S532" i="41"/>
  <c r="S530" i="41"/>
  <c r="S636" i="41"/>
  <c r="S468" i="41"/>
  <c r="S452" i="41"/>
  <c r="S559" i="41"/>
  <c r="S677" i="41"/>
  <c r="S630" i="41"/>
  <c r="S686" i="41"/>
  <c r="S681" i="41"/>
  <c r="S693" i="41"/>
  <c r="S523" i="41"/>
  <c r="S632" i="41"/>
  <c r="S583" i="41"/>
  <c r="S396" i="16"/>
  <c r="S622" i="16" s="1"/>
  <c r="S441" i="16"/>
  <c r="S667" i="16" s="1"/>
  <c r="S341" i="16"/>
  <c r="S567" i="16" s="1"/>
  <c r="S483" i="16"/>
  <c r="S709" i="16" s="1"/>
  <c r="S383" i="16"/>
  <c r="S609" i="16" s="1"/>
  <c r="S469" i="16"/>
  <c r="S695" i="16" s="1"/>
  <c r="S369" i="16"/>
  <c r="S595" i="16" s="1"/>
  <c r="S461" i="16"/>
  <c r="S687" i="16" s="1"/>
  <c r="S361" i="16"/>
  <c r="S587" i="16" s="1"/>
  <c r="S451" i="16"/>
  <c r="S677" i="16" s="1"/>
  <c r="S307" i="16"/>
  <c r="S533" i="16" s="1"/>
  <c r="S428" i="16"/>
  <c r="S654" i="16" s="1"/>
  <c r="S283" i="16"/>
  <c r="S509" i="16" s="1"/>
  <c r="S332" i="16"/>
  <c r="S558" i="16" s="1"/>
  <c r="S302" i="16"/>
  <c r="S528" i="16" s="1"/>
  <c r="S340" i="16"/>
  <c r="S566" i="16" s="1"/>
  <c r="S382" i="16"/>
  <c r="S608" i="16" s="1"/>
  <c r="S368" i="16"/>
  <c r="S594" i="16" s="1"/>
  <c r="S460" i="16"/>
  <c r="S686" i="16" s="1"/>
  <c r="S317" i="16"/>
  <c r="S543" i="16" s="1"/>
  <c r="S407" i="16"/>
  <c r="S633" i="16" s="1"/>
  <c r="S408" i="16"/>
  <c r="S634" i="16" s="1"/>
  <c r="S478" i="16"/>
  <c r="S704" i="16" s="1"/>
  <c r="S327" i="16"/>
  <c r="S553" i="16" s="1"/>
  <c r="S376" i="16"/>
  <c r="S602" i="16" s="1"/>
  <c r="S427" i="16"/>
  <c r="S653" i="16" s="1"/>
  <c r="S449" i="16"/>
  <c r="S675" i="16" s="1"/>
  <c r="S437" i="16"/>
  <c r="S663" i="16" s="1"/>
  <c r="S479" i="16"/>
  <c r="S705" i="16" s="1"/>
  <c r="S336" i="16"/>
  <c r="S562" i="16" s="1"/>
  <c r="S465" i="16"/>
  <c r="S691" i="16" s="1"/>
  <c r="S322" i="16"/>
  <c r="S548" i="16" s="1"/>
  <c r="S403" i="16"/>
  <c r="S629" i="16" s="1"/>
  <c r="S325" i="16"/>
  <c r="S551" i="16" s="1"/>
  <c r="S331" i="16"/>
  <c r="S557" i="16" s="1"/>
  <c r="S267" i="16"/>
  <c r="S493" i="16" s="1"/>
  <c r="S348" i="16"/>
  <c r="S574" i="16" s="1"/>
  <c r="S293" i="16"/>
  <c r="S519" i="16" s="1"/>
  <c r="S421" i="16"/>
  <c r="S647" i="16" s="1"/>
  <c r="S313" i="16"/>
  <c r="S539" i="16" s="1"/>
  <c r="S359" i="16"/>
  <c r="S585" i="16" s="1"/>
  <c r="S281" i="16"/>
  <c r="S507" i="16" s="1"/>
  <c r="S273" i="16"/>
  <c r="S499" i="16" s="1"/>
  <c r="S392" i="16"/>
  <c r="S618" i="16" s="1"/>
  <c r="S434" i="16"/>
  <c r="S660" i="16" s="1"/>
  <c r="S420" i="16"/>
  <c r="S646" i="16" s="1"/>
  <c r="S412" i="16"/>
  <c r="S638" i="16" s="1"/>
  <c r="S358" i="16"/>
  <c r="S584" i="16" s="1"/>
  <c r="S280" i="16"/>
  <c r="S506" i="16" s="1"/>
  <c r="S328" i="16"/>
  <c r="S554" i="16" s="1"/>
  <c r="S444" i="16"/>
  <c r="S670" i="16" s="1"/>
  <c r="S291" i="16"/>
  <c r="S517" i="16" s="1"/>
  <c r="S333" i="16"/>
  <c r="S559" i="16" s="1"/>
  <c r="S319" i="16"/>
  <c r="S545" i="16" s="1"/>
  <c r="S311" i="16"/>
  <c r="S537" i="16" s="1"/>
  <c r="S310" i="16"/>
  <c r="S536" i="16" s="1"/>
  <c r="S279" i="16"/>
  <c r="S505" i="16" s="1"/>
  <c r="S344" i="16"/>
  <c r="S570" i="16" s="1"/>
  <c r="S372" i="16"/>
  <c r="S598" i="16" s="1"/>
  <c r="S364" i="16"/>
  <c r="S590" i="16" s="1"/>
  <c r="S287" i="16"/>
  <c r="S513" i="16" s="1"/>
  <c r="S268" i="16"/>
  <c r="S494" i="16" s="1"/>
  <c r="S443" i="16"/>
  <c r="S669" i="16" s="1"/>
  <c r="S385" i="16"/>
  <c r="S611" i="16" s="1"/>
  <c r="S471" i="16"/>
  <c r="S697" i="16" s="1"/>
  <c r="S363" i="16"/>
  <c r="S589" i="16" s="1"/>
  <c r="S288" i="16"/>
  <c r="S514" i="16" s="1"/>
  <c r="S297" i="16"/>
  <c r="S523" i="16" s="1"/>
  <c r="S442" i="16"/>
  <c r="S668" i="16" s="1"/>
  <c r="S484" i="16"/>
  <c r="S710" i="16" s="1"/>
  <c r="S370" i="16"/>
  <c r="S596" i="16" s="1"/>
  <c r="S362" i="16"/>
  <c r="S588" i="16" s="1"/>
  <c r="S282" i="16"/>
  <c r="S508" i="16" s="1"/>
  <c r="S329" i="16"/>
  <c r="S555" i="16" s="1"/>
  <c r="S450" i="16"/>
  <c r="S676" i="16" s="1"/>
  <c r="S395" i="16"/>
  <c r="S621" i="16" s="1"/>
  <c r="S440" i="16"/>
  <c r="S666" i="16" s="1"/>
  <c r="S482" i="16"/>
  <c r="S708" i="16" s="1"/>
  <c r="S468" i="16"/>
  <c r="S694" i="16" s="1"/>
  <c r="S306" i="16"/>
  <c r="S532" i="16" s="1"/>
  <c r="S447" i="16"/>
  <c r="S673" i="16" s="1"/>
  <c r="S487" i="16"/>
  <c r="S713" i="16" s="1"/>
  <c r="S453" i="16"/>
  <c r="S679" i="16" s="1"/>
  <c r="S462" i="16"/>
  <c r="S688" i="16" s="1"/>
  <c r="S402" i="16"/>
  <c r="S628" i="16" s="1"/>
  <c r="S351" i="16"/>
  <c r="S577" i="16" s="1"/>
  <c r="S439" i="16"/>
  <c r="S665" i="16" s="1"/>
  <c r="S339" i="16"/>
  <c r="S565" i="16" s="1"/>
  <c r="S481" i="16"/>
  <c r="S707" i="16" s="1"/>
  <c r="S381" i="16"/>
  <c r="S607" i="16" s="1"/>
  <c r="S467" i="16"/>
  <c r="S693" i="16" s="1"/>
  <c r="S367" i="16"/>
  <c r="S593" i="16" s="1"/>
  <c r="S459" i="16"/>
  <c r="S685" i="16" s="1"/>
  <c r="S316" i="16"/>
  <c r="S542" i="16" s="1"/>
  <c r="S405" i="16"/>
  <c r="S631" i="16" s="1"/>
  <c r="S305" i="16"/>
  <c r="S531" i="16" s="1"/>
  <c r="S360" i="16"/>
  <c r="S586" i="16" s="1"/>
  <c r="S285" i="16"/>
  <c r="S511" i="16" s="1"/>
  <c r="S300" i="16"/>
  <c r="S526" i="16" s="1"/>
  <c r="S294" i="16"/>
  <c r="S520" i="16" s="1"/>
  <c r="S414" i="16"/>
  <c r="S640" i="16" s="1"/>
  <c r="S424" i="16"/>
  <c r="S650" i="16" s="1"/>
  <c r="S393" i="16"/>
  <c r="S619" i="16" s="1"/>
  <c r="S335" i="16"/>
  <c r="S561" i="16" s="1"/>
  <c r="S413" i="16"/>
  <c r="S639" i="16" s="1"/>
  <c r="S477" i="16"/>
  <c r="S703" i="16" s="1"/>
  <c r="S292" i="16"/>
  <c r="S518" i="16" s="1"/>
  <c r="S320" i="16"/>
  <c r="S546" i="16" s="1"/>
  <c r="S330" i="16"/>
  <c r="S556" i="16" s="1"/>
  <c r="S272" i="16"/>
  <c r="S498" i="16" s="1"/>
  <c r="S446" i="16"/>
  <c r="S672" i="16" s="1"/>
  <c r="S419" i="16"/>
  <c r="S645" i="16" s="1"/>
  <c r="S357" i="16"/>
  <c r="S583" i="16" s="1"/>
  <c r="S271" i="16"/>
  <c r="S497" i="16" s="1"/>
  <c r="S338" i="16"/>
  <c r="S564" i="16" s="1"/>
  <c r="S353" i="16"/>
  <c r="S579" i="16" s="1"/>
  <c r="S375" i="16"/>
  <c r="S601" i="16" s="1"/>
  <c r="S398" i="16"/>
  <c r="S624" i="16" s="1"/>
  <c r="S463" i="16"/>
  <c r="S689" i="16" s="1"/>
  <c r="S378" i="16"/>
  <c r="S604" i="16" s="1"/>
  <c r="S276" i="16"/>
  <c r="S502" i="16" s="1"/>
  <c r="S352" i="16"/>
  <c r="S578" i="16" s="1"/>
  <c r="S350" i="16"/>
  <c r="S576" i="16" s="1"/>
  <c r="S438" i="16"/>
  <c r="S664" i="16" s="1"/>
  <c r="S295" i="16"/>
  <c r="S521" i="16" s="1"/>
  <c r="S480" i="16"/>
  <c r="S706" i="16" s="1"/>
  <c r="S337" i="16"/>
  <c r="S563" i="16" s="1"/>
  <c r="S466" i="16"/>
  <c r="S692" i="16" s="1"/>
  <c r="S323" i="16"/>
  <c r="S549" i="16" s="1"/>
  <c r="S415" i="16"/>
  <c r="S641" i="16" s="1"/>
  <c r="S315" i="16"/>
  <c r="S541" i="16" s="1"/>
  <c r="S404" i="16"/>
  <c r="S630" i="16" s="1"/>
  <c r="S429" i="16"/>
  <c r="S655" i="16" s="1"/>
  <c r="S476" i="16"/>
  <c r="S702" i="16" s="1"/>
  <c r="S473" i="16"/>
  <c r="S699" i="16" s="1"/>
  <c r="S275" i="16"/>
  <c r="S501" i="16" s="1"/>
  <c r="S349" i="16"/>
  <c r="S575" i="16" s="1"/>
  <c r="S314" i="16"/>
  <c r="S540" i="16" s="1"/>
  <c r="S274" i="16"/>
  <c r="S500" i="16" s="1"/>
  <c r="S448" i="16"/>
  <c r="S674" i="16" s="1"/>
  <c r="S435" i="16"/>
  <c r="S661" i="16" s="1"/>
  <c r="S321" i="16"/>
  <c r="S547" i="16" s="1"/>
  <c r="S298" i="16"/>
  <c r="S524" i="16" s="1"/>
  <c r="S266" i="16"/>
  <c r="S492" i="16" s="1"/>
  <c r="S347" i="16"/>
  <c r="S573" i="16" s="1"/>
  <c r="S334" i="16"/>
  <c r="S560" i="16" s="1"/>
  <c r="S312" i="16"/>
  <c r="S538" i="16" s="1"/>
  <c r="S430" i="16"/>
  <c r="S656" i="16" s="1"/>
  <c r="S391" i="16"/>
  <c r="S617" i="16" s="1"/>
  <c r="S433" i="16"/>
  <c r="S659" i="16" s="1"/>
  <c r="S411" i="16"/>
  <c r="S637" i="16" s="1"/>
  <c r="S425" i="16"/>
  <c r="S651" i="16" s="1"/>
  <c r="S301" i="16"/>
  <c r="S527" i="16" s="1"/>
  <c r="S386" i="16"/>
  <c r="S612" i="16" s="1"/>
  <c r="S299" i="16"/>
  <c r="S525" i="16" s="1"/>
  <c r="S343" i="16"/>
  <c r="S569" i="16" s="1"/>
  <c r="S371" i="16"/>
  <c r="S597" i="16" s="1"/>
  <c r="S284" i="16"/>
  <c r="S510" i="16" s="1"/>
  <c r="S397" i="16"/>
  <c r="S623" i="16" s="1"/>
  <c r="S384" i="16"/>
  <c r="S610" i="16" s="1"/>
  <c r="S308" i="16"/>
  <c r="S534" i="16" s="1"/>
  <c r="S445" i="16"/>
  <c r="S671" i="16" s="1"/>
  <c r="S394" i="16"/>
  <c r="S620" i="16" s="1"/>
  <c r="S390" i="16"/>
  <c r="S616" i="16" s="1"/>
  <c r="S486" i="16"/>
  <c r="S712" i="16" s="1"/>
  <c r="S432" i="16"/>
  <c r="S658" i="16" s="1"/>
  <c r="S472" i="16"/>
  <c r="S698" i="16" s="1"/>
  <c r="S418" i="16"/>
  <c r="S644" i="16" s="1"/>
  <c r="S464" i="16"/>
  <c r="S690" i="16" s="1"/>
  <c r="S410" i="16"/>
  <c r="S636" i="16" s="1"/>
  <c r="S457" i="16"/>
  <c r="S683" i="16" s="1"/>
  <c r="S356" i="16"/>
  <c r="S582" i="16" s="1"/>
  <c r="S303" i="16"/>
  <c r="S529" i="16" s="1"/>
  <c r="S377" i="16"/>
  <c r="S603" i="16" s="1"/>
  <c r="S278" i="16"/>
  <c r="S504" i="16" s="1"/>
  <c r="S270" i="16"/>
  <c r="S496" i="16" s="1"/>
  <c r="S475" i="16"/>
  <c r="S701" i="16" s="1"/>
  <c r="S401" i="16"/>
  <c r="S627" i="16" s="1"/>
  <c r="S346" i="16"/>
  <c r="S572" i="16" s="1"/>
  <c r="S389" i="16"/>
  <c r="S615" i="16" s="1"/>
  <c r="S436" i="16"/>
  <c r="S662" i="16" s="1"/>
  <c r="S431" i="16"/>
  <c r="S657" i="16" s="1"/>
  <c r="S422" i="16"/>
  <c r="S648" i="16" s="1"/>
  <c r="S417" i="16"/>
  <c r="S643" i="16" s="1"/>
  <c r="S416" i="16"/>
  <c r="S642" i="16" s="1"/>
  <c r="S409" i="16"/>
  <c r="S635" i="16" s="1"/>
  <c r="S456" i="16"/>
  <c r="S682" i="16" s="1"/>
  <c r="S355" i="16"/>
  <c r="S581" i="16" s="1"/>
  <c r="S304" i="16"/>
  <c r="S530" i="16" s="1"/>
  <c r="S290" i="16"/>
  <c r="S516" i="16" s="1"/>
  <c r="S277" i="16"/>
  <c r="S503" i="16" s="1"/>
  <c r="S269" i="16"/>
  <c r="S495" i="16" s="1"/>
  <c r="S423" i="16"/>
  <c r="S649" i="16" s="1"/>
  <c r="S400" i="16"/>
  <c r="S626" i="16" s="1"/>
  <c r="S296" i="16"/>
  <c r="S522" i="16" s="1"/>
  <c r="S345" i="16"/>
  <c r="S571" i="16" s="1"/>
  <c r="S388" i="16"/>
  <c r="S614" i="16" s="1"/>
  <c r="S387" i="16"/>
  <c r="S613" i="16" s="1"/>
  <c r="S374" i="16"/>
  <c r="S600" i="16" s="1"/>
  <c r="S373" i="16"/>
  <c r="S599" i="16" s="1"/>
  <c r="S366" i="16"/>
  <c r="S592" i="16" s="1"/>
  <c r="S365" i="16"/>
  <c r="S591" i="16" s="1"/>
  <c r="S455" i="16"/>
  <c r="S681" i="16" s="1"/>
  <c r="S354" i="16"/>
  <c r="S580" i="16" s="1"/>
  <c r="S289" i="16"/>
  <c r="S515" i="16" s="1"/>
  <c r="S326" i="16"/>
  <c r="S552" i="16" s="1"/>
  <c r="S458" i="16"/>
  <c r="S684" i="16" s="1"/>
  <c r="S474" i="16"/>
  <c r="S700" i="16" s="1"/>
  <c r="S380" i="16"/>
  <c r="S606" i="16" s="1"/>
  <c r="S399" i="16"/>
  <c r="S625" i="16" s="1"/>
  <c r="S324" i="16"/>
  <c r="S550" i="16" s="1"/>
  <c r="S318" i="16"/>
  <c r="S544" i="16" s="1"/>
  <c r="S454" i="16"/>
  <c r="S680" i="16" s="1"/>
  <c r="S426" i="16"/>
  <c r="S652" i="16" s="1"/>
  <c r="S485" i="16"/>
  <c r="S711" i="16" s="1"/>
  <c r="S309" i="16"/>
  <c r="S535" i="16" s="1"/>
  <c r="S342" i="16"/>
  <c r="S568" i="16" s="1"/>
  <c r="S470" i="16"/>
  <c r="S696" i="16" s="1"/>
  <c r="S452" i="16"/>
  <c r="S678" i="16" s="1"/>
  <c r="S286" i="16"/>
  <c r="S512" i="16" s="1"/>
  <c r="R724" i="16"/>
  <c r="R807" i="16" s="1"/>
  <c r="Q725" i="16"/>
  <c r="Q813" i="16" s="1"/>
  <c r="Q726" i="16"/>
  <c r="Q817" i="16" s="1"/>
  <c r="Q723" i="16"/>
  <c r="Q803" i="16" s="1"/>
  <c r="R718" i="16"/>
  <c r="R787" i="16" s="1"/>
  <c r="R719" i="16"/>
  <c r="Q717" i="16"/>
  <c r="Q757" i="16" s="1"/>
  <c r="R720" i="16"/>
  <c r="R797" i="16" s="1"/>
  <c r="R488" i="16"/>
  <c r="R491" i="16"/>
  <c r="R714" i="16" s="1"/>
  <c r="S594" i="41"/>
  <c r="S587" i="41"/>
  <c r="S453" i="41"/>
  <c r="S600" i="41"/>
  <c r="S525" i="41"/>
  <c r="S526" i="41"/>
  <c r="S538" i="41"/>
  <c r="S435" i="41"/>
  <c r="S599" i="41"/>
  <c r="S462" i="41"/>
  <c r="S536" i="41"/>
  <c r="S545" i="41"/>
  <c r="S527" i="41"/>
  <c r="S460" i="41"/>
  <c r="S466" i="41"/>
  <c r="S459" i="41"/>
  <c r="S696" i="41"/>
  <c r="S438" i="41"/>
  <c r="S575" i="41"/>
  <c r="S474" i="41"/>
  <c r="S637" i="41"/>
  <c r="S704" i="41"/>
  <c r="S597" i="41"/>
  <c r="S439" i="41"/>
  <c r="S534" i="41"/>
  <c r="S642" i="41"/>
  <c r="S698" i="41"/>
  <c r="S582" i="41"/>
  <c r="S541" i="41"/>
  <c r="S643" i="41"/>
  <c r="S524" i="41"/>
  <c r="S457" i="41"/>
  <c r="S447" i="41"/>
  <c r="S461" i="41"/>
  <c r="S442" i="41"/>
  <c r="S694" i="41"/>
  <c r="S543" i="41"/>
  <c r="S709" i="41"/>
  <c r="S649" i="41"/>
  <c r="S701" i="41"/>
  <c r="S644" i="41"/>
  <c r="S454" i="41"/>
  <c r="S467" i="41"/>
  <c r="S472" i="41"/>
  <c r="S537" i="41"/>
  <c r="S540" i="41"/>
  <c r="S446" i="41"/>
  <c r="S714" i="41"/>
  <c r="S710" i="41"/>
  <c r="S585" i="41"/>
  <c r="S635" i="41"/>
  <c r="S449" i="41"/>
  <c r="S544" i="41"/>
  <c r="S633" i="41"/>
  <c r="S456" i="41"/>
  <c r="S445" i="41"/>
  <c r="S607" i="41"/>
  <c r="S478" i="41"/>
  <c r="S464" i="41"/>
  <c r="S711" i="41"/>
  <c r="S703" i="41"/>
  <c r="S699" i="41"/>
  <c r="S465" i="41"/>
  <c r="S444" i="41"/>
  <c r="S647" i="41"/>
  <c r="S592" i="41"/>
  <c r="S708" i="41"/>
  <c r="S531" i="41"/>
  <c r="S653" i="41"/>
  <c r="S586" i="41"/>
  <c r="S550" i="41"/>
  <c r="S673" i="41"/>
  <c r="S572" i="41"/>
  <c r="S557" i="41"/>
  <c r="S552" i="41"/>
  <c r="S622" i="41"/>
  <c r="S615" i="41"/>
  <c r="S565" i="41"/>
  <c r="S625" i="41"/>
  <c r="S562" i="41"/>
  <c r="S678" i="41"/>
  <c r="S617" i="41"/>
  <c r="S623" i="41"/>
  <c r="S566" i="41"/>
  <c r="S691" i="41"/>
  <c r="S618" i="41"/>
  <c r="S619" i="41"/>
  <c r="S621" i="41"/>
  <c r="S571" i="41"/>
  <c r="S676" i="41"/>
  <c r="S683" i="41"/>
  <c r="S674" i="41"/>
  <c r="S690" i="41"/>
  <c r="S569" i="41"/>
  <c r="S684" i="41"/>
  <c r="S685" i="41"/>
  <c r="S626" i="41"/>
  <c r="S620" i="41"/>
  <c r="S627" i="41"/>
  <c r="S675" i="41"/>
  <c r="Q1496" i="40"/>
  <c r="Q1846" i="40" s="1"/>
  <c r="Q1761" i="40"/>
  <c r="Q2111" i="40" s="1"/>
  <c r="Q1634" i="40"/>
  <c r="Q1585" i="40"/>
  <c r="Q1935" i="40" s="1"/>
  <c r="Q1645" i="40"/>
  <c r="Q1995" i="40" s="1"/>
  <c r="Q1507" i="40"/>
  <c r="Q1857" i="40" s="1"/>
  <c r="Q1691" i="40"/>
  <c r="Q2041" i="40" s="1"/>
  <c r="Q1489" i="40"/>
  <c r="Q1839" i="40" s="1"/>
  <c r="Q1514" i="40"/>
  <c r="Q1864" i="40" s="1"/>
  <c r="Q1578" i="40"/>
  <c r="Q1708" i="40"/>
  <c r="Q2058" i="40" s="1"/>
  <c r="Q1574" i="40"/>
  <c r="Q1924" i="40" s="1"/>
  <c r="Q1636" i="40"/>
  <c r="Q1986" i="40" s="1"/>
  <c r="Q1756" i="40"/>
  <c r="Q1639" i="40"/>
  <c r="Q1989" i="40" s="1"/>
  <c r="Q1768" i="40"/>
  <c r="Q2118" i="40" s="1"/>
  <c r="Q1575" i="40"/>
  <c r="Q1925" i="40" s="1"/>
  <c r="Q1598" i="40"/>
  <c r="Q1948" i="40" s="1"/>
  <c r="Q1497" i="40"/>
  <c r="Q1847" i="40" s="1"/>
  <c r="Q1702" i="40"/>
  <c r="Q2052" i="40" s="1"/>
  <c r="Q1591" i="40"/>
  <c r="Q1941" i="40" s="1"/>
  <c r="Q1753" i="40"/>
  <c r="Q2103" i="40" s="1"/>
  <c r="Q1754" i="40"/>
  <c r="Q2104" i="40" s="1"/>
  <c r="Q1755" i="40"/>
  <c r="Q2105" i="40" s="1"/>
  <c r="Q1751" i="40"/>
  <c r="Q2101" i="40" s="1"/>
  <c r="Q1517" i="40"/>
  <c r="Q1867" i="40" s="1"/>
  <c r="Q1587" i="40"/>
  <c r="Q1937" i="40" s="1"/>
  <c r="Q1588" i="40"/>
  <c r="Q1596" i="40"/>
  <c r="Q1759" i="40"/>
  <c r="Q1628" i="40"/>
  <c r="Q1760" i="40"/>
  <c r="Q2110" i="40" s="1"/>
  <c r="Q1648" i="40"/>
  <c r="Q1998" i="40" s="1"/>
  <c r="Q1594" i="40"/>
  <c r="Q1944" i="40" s="1"/>
  <c r="Q1595" i="40"/>
  <c r="Q1945" i="40" s="1"/>
  <c r="Q1589" i="40"/>
  <c r="Q1939" i="40" s="1"/>
  <c r="Q1582" i="40"/>
  <c r="Q1932" i="40" s="1"/>
  <c r="Q1531" i="40"/>
  <c r="Q1881" i="40" s="1"/>
  <c r="Q1529" i="40"/>
  <c r="Q1879" i="40" s="1"/>
  <c r="Q1640" i="40"/>
  <c r="Q1649" i="40"/>
  <c r="Q1999" i="40" s="1"/>
  <c r="Q1747" i="40"/>
  <c r="Q2097" i="40" s="1"/>
  <c r="Q1766" i="40"/>
  <c r="Q2116" i="40" s="1"/>
  <c r="Q1638" i="40"/>
  <c r="Q1988" i="40" s="1"/>
  <c r="Q1501" i="40"/>
  <c r="Q1851" i="40" s="1"/>
  <c r="Q1763" i="40"/>
  <c r="Q2113" i="40" s="1"/>
  <c r="Q1689" i="40"/>
  <c r="Q2039" i="40" s="1"/>
  <c r="Q1686" i="40"/>
  <c r="Q2036" i="40" s="1"/>
  <c r="Q1593" i="40"/>
  <c r="Q1943" i="40" s="1"/>
  <c r="Q1522" i="40"/>
  <c r="Q1872" i="40" s="1"/>
  <c r="Q1696" i="40"/>
  <c r="Q2046" i="40" s="1"/>
  <c r="Q1693" i="40"/>
  <c r="Q2043" i="40" s="1"/>
  <c r="Q1757" i="40"/>
  <c r="Q2107" i="40" s="1"/>
  <c r="Q1697" i="40"/>
  <c r="Q2047" i="40" s="1"/>
  <c r="Q1583" i="40"/>
  <c r="Q1933" i="40" s="1"/>
  <c r="Q1533" i="40"/>
  <c r="Q1883" i="40" s="1"/>
  <c r="Q1581" i="40"/>
  <c r="Q1931" i="40" s="1"/>
  <c r="Q1498" i="40"/>
  <c r="Q1848" i="40" s="1"/>
  <c r="Q1525" i="40"/>
  <c r="Q1875" i="40" s="1"/>
  <c r="Q1576" i="40"/>
  <c r="Q1692" i="40"/>
  <c r="Q2042" i="40" s="1"/>
  <c r="Q1653" i="40"/>
  <c r="Q2003" i="40" s="1"/>
  <c r="Q1495" i="40"/>
  <c r="Q1845" i="40" s="1"/>
  <c r="Q1494" i="40"/>
  <c r="Q1844" i="40" s="1"/>
  <c r="Q1764" i="40"/>
  <c r="Q1750" i="40"/>
  <c r="Q2100" i="40" s="1"/>
  <c r="Q1597" i="40"/>
  <c r="Q1947" i="40" s="1"/>
  <c r="Q1513" i="40"/>
  <c r="Q1863" i="40" s="1"/>
  <c r="Q1652" i="40"/>
  <c r="Q1590" i="40"/>
  <c r="Q1940" i="40" s="1"/>
  <c r="Q1646" i="40"/>
  <c r="Q1996" i="40" s="1"/>
  <c r="Q1707" i="40"/>
  <c r="Q2057" i="40" s="1"/>
  <c r="Q1647" i="40"/>
  <c r="Q1997" i="40" s="1"/>
  <c r="Q1762" i="40"/>
  <c r="Q2112" i="40" s="1"/>
  <c r="Q1511" i="40"/>
  <c r="Q1861" i="40" s="1"/>
  <c r="Q1688" i="40"/>
  <c r="Q2038" i="40" s="1"/>
  <c r="Q1584" i="40"/>
  <c r="Q1934" i="40" s="1"/>
  <c r="Q1528" i="40"/>
  <c r="Q1878" i="40" s="1"/>
  <c r="Q1637" i="40"/>
  <c r="Q1506" i="40"/>
  <c r="Q1856" i="40" s="1"/>
  <c r="Q1698" i="40"/>
  <c r="Q1510" i="40"/>
  <c r="Q1860" i="40" s="1"/>
  <c r="Q1746" i="40"/>
  <c r="Q2096" i="40" s="1"/>
  <c r="Q1767" i="40"/>
  <c r="Q2117" i="40" s="1"/>
  <c r="Q1694" i="40"/>
  <c r="Q2044" i="40" s="1"/>
  <c r="Q1758" i="40"/>
  <c r="Q1586" i="40"/>
  <c r="Q1936" i="40" s="1"/>
  <c r="Q1499" i="40"/>
  <c r="Q1849" i="40" s="1"/>
  <c r="Q1515" i="40"/>
  <c r="Q1865" i="40" s="1"/>
  <c r="Q1748" i="40"/>
  <c r="Q1687" i="40"/>
  <c r="Q2037" i="40" s="1"/>
  <c r="Q1523" i="40"/>
  <c r="Q1873" i="40" s="1"/>
  <c r="Q1504" i="40"/>
  <c r="Q1854" i="40" s="1"/>
  <c r="Q1488" i="40"/>
  <c r="Q1838" i="40" s="1"/>
  <c r="Q1660" i="40"/>
  <c r="Q2010" i="40" s="1"/>
  <c r="Q1516" i="40"/>
  <c r="Q1866" i="40" s="1"/>
  <c r="Q1695" i="40"/>
  <c r="Q2045" i="40" s="1"/>
  <c r="Q1491" i="40"/>
  <c r="Q1841" i="40" s="1"/>
  <c r="Q1524" i="40"/>
  <c r="Q1874" i="40" s="1"/>
  <c r="Q1659" i="40"/>
  <c r="Q2009" i="40" s="1"/>
  <c r="Q1577" i="40"/>
  <c r="Q1927" i="40" s="1"/>
  <c r="Q1508" i="40"/>
  <c r="Q1505" i="40"/>
  <c r="Q1855" i="40" s="1"/>
  <c r="Q1690" i="40"/>
  <c r="Q2040" i="40" s="1"/>
  <c r="Q1527" i="40"/>
  <c r="Q1700" i="40"/>
  <c r="Q2050" i="40" s="1"/>
  <c r="Q1502" i="40"/>
  <c r="Q1852" i="40" s="1"/>
  <c r="Q1521" i="40"/>
  <c r="Q1871" i="40" s="1"/>
  <c r="Q1509" i="40"/>
  <c r="Q1859" i="40" s="1"/>
  <c r="Q1519" i="40"/>
  <c r="Q1869" i="40" s="1"/>
  <c r="Q1749" i="40"/>
  <c r="Q2099" i="40" s="1"/>
  <c r="Q1520" i="40"/>
  <c r="Q1492" i="40"/>
  <c r="Q1842" i="40" s="1"/>
  <c r="Q1685" i="40"/>
  <c r="Q1592" i="40"/>
  <c r="Q1942" i="40" s="1"/>
  <c r="Q1706" i="40"/>
  <c r="Q2056" i="40" s="1"/>
  <c r="Q1580" i="40"/>
  <c r="Q1930" i="40" s="1"/>
  <c r="Q1633" i="40"/>
  <c r="Q1530" i="40"/>
  <c r="Q1880" i="40" s="1"/>
  <c r="Q1500" i="40"/>
  <c r="Q1850" i="40" s="1"/>
  <c r="Q1512" i="40"/>
  <c r="Q1862" i="40" s="1"/>
  <c r="Q1490" i="40"/>
  <c r="Q1840" i="40" s="1"/>
  <c r="Q1752" i="40"/>
  <c r="Q2102" i="40" s="1"/>
  <c r="Q1579" i="40"/>
  <c r="Q1929" i="40" s="1"/>
  <c r="Q1699" i="40"/>
  <c r="Q2049" i="40" s="1"/>
  <c r="Q1635" i="40"/>
  <c r="Q1985" i="40" s="1"/>
  <c r="Q1650" i="40"/>
  <c r="Q2000" i="40" s="1"/>
  <c r="Q1518" i="40"/>
  <c r="Q1437" i="40"/>
  <c r="Q1787" i="40" s="1"/>
  <c r="Q1676" i="40"/>
  <c r="Q1452" i="40"/>
  <c r="Q1468" i="40"/>
  <c r="Q1818" i="40" s="1"/>
  <c r="Q1433" i="40"/>
  <c r="Q1783" i="40" s="1"/>
  <c r="Q1461" i="40"/>
  <c r="Q1811" i="40" s="1"/>
  <c r="Q1709" i="40"/>
  <c r="Q2059" i="40" s="1"/>
  <c r="Q1458" i="40"/>
  <c r="Q1808" i="40" s="1"/>
  <c r="Q1722" i="40"/>
  <c r="Q2072" i="40" s="1"/>
  <c r="Q1431" i="40"/>
  <c r="Q1781" i="40" s="1"/>
  <c r="Q1605" i="40"/>
  <c r="Q1955" i="40" s="1"/>
  <c r="Q1446" i="40"/>
  <c r="Q1470" i="40"/>
  <c r="Q1820" i="40" s="1"/>
  <c r="Q1475" i="40"/>
  <c r="Q1825" i="40" s="1"/>
  <c r="Q1481" i="40"/>
  <c r="Q1469" i="40"/>
  <c r="Q1466" i="40"/>
  <c r="Q1816" i="40" s="1"/>
  <c r="Q1459" i="40"/>
  <c r="Q1603" i="40"/>
  <c r="Q1476" i="40"/>
  <c r="Q1442" i="40"/>
  <c r="Q1792" i="40" s="1"/>
  <c r="Q1429" i="40"/>
  <c r="Q1717" i="40"/>
  <c r="Q2067" i="40" s="1"/>
  <c r="Q1456" i="40"/>
  <c r="Q1806" i="40" s="1"/>
  <c r="Q1430" i="40"/>
  <c r="Q1780" i="40" s="1"/>
  <c r="Q1471" i="40"/>
  <c r="Q1821" i="40" s="1"/>
  <c r="Q1612" i="40"/>
  <c r="Q1962" i="40" s="1"/>
  <c r="Q1728" i="40"/>
  <c r="Q2078" i="40" s="1"/>
  <c r="Q1620" i="40"/>
  <c r="Q1970" i="40" s="1"/>
  <c r="Q1681" i="40"/>
  <c r="Q1450" i="40"/>
  <c r="Q1800" i="40" s="1"/>
  <c r="Q1448" i="40"/>
  <c r="Q1798" i="40" s="1"/>
  <c r="Q1611" i="40"/>
  <c r="Q1961" i="40" s="1"/>
  <c r="Q1606" i="40"/>
  <c r="Q1956" i="40" s="1"/>
  <c r="Q1678" i="40"/>
  <c r="Q2028" i="40" s="1"/>
  <c r="Q1729" i="40"/>
  <c r="Q2079" i="40" s="1"/>
  <c r="Q1738" i="40"/>
  <c r="Q2088" i="40" s="1"/>
  <c r="Q1443" i="40"/>
  <c r="Q1793" i="40" s="1"/>
  <c r="Q1460" i="40"/>
  <c r="Q1434" i="40"/>
  <c r="Q1784" i="40" s="1"/>
  <c r="Q1457" i="40"/>
  <c r="Q1439" i="40"/>
  <c r="Q1447" i="40"/>
  <c r="Q1797" i="40" s="1"/>
  <c r="Q1441" i="40"/>
  <c r="Q1791" i="40" s="1"/>
  <c r="Q1677" i="40"/>
  <c r="Q2027" i="40" s="1"/>
  <c r="Q1623" i="40"/>
  <c r="Q1973" i="40" s="1"/>
  <c r="Q1723" i="40"/>
  <c r="Q2073" i="40" s="1"/>
  <c r="Q1714" i="40"/>
  <c r="Q2064" i="40" s="1"/>
  <c r="Q1613" i="40"/>
  <c r="Q1743" i="40"/>
  <c r="Q2093" i="40" s="1"/>
  <c r="Q1436" i="40"/>
  <c r="Q1656" i="40"/>
  <c r="Q2006" i="40" s="1"/>
  <c r="Q1618" i="40"/>
  <c r="Q1968" i="40" s="1"/>
  <c r="Q1465" i="40"/>
  <c r="Q1815" i="40" s="1"/>
  <c r="Q1478" i="40"/>
  <c r="Q1828" i="40" s="1"/>
  <c r="Q1479" i="40"/>
  <c r="Q1829" i="40" s="1"/>
  <c r="Q1715" i="40"/>
  <c r="Q2065" i="40" s="1"/>
  <c r="Q1610" i="40"/>
  <c r="Q1960" i="40" s="1"/>
  <c r="Q1739" i="40"/>
  <c r="Q2089" i="40" s="1"/>
  <c r="Q1740" i="40"/>
  <c r="Q2090" i="40" s="1"/>
  <c r="Q1733" i="40"/>
  <c r="Q2083" i="40" s="1"/>
  <c r="Q1445" i="40"/>
  <c r="Q1795" i="40" s="1"/>
  <c r="Q1680" i="40"/>
  <c r="Q2030" i="40" s="1"/>
  <c r="Q1670" i="40"/>
  <c r="Q2020" i="40" s="1"/>
  <c r="Q1484" i="40"/>
  <c r="Q1834" i="40" s="1"/>
  <c r="Q1711" i="40"/>
  <c r="Q2061" i="40" s="1"/>
  <c r="Q1463" i="40"/>
  <c r="Q1813" i="40" s="1"/>
  <c r="Q1625" i="40"/>
  <c r="Q1975" i="40" s="1"/>
  <c r="Q1473" i="40"/>
  <c r="Q1823" i="40" s="1"/>
  <c r="Q1744" i="40"/>
  <c r="Q2094" i="40" s="1"/>
  <c r="Q1467" i="40"/>
  <c r="Q1666" i="40"/>
  <c r="Q1724" i="40"/>
  <c r="Q2074" i="40" s="1"/>
  <c r="Q1668" i="40"/>
  <c r="Q2018" i="40" s="1"/>
  <c r="Q1679" i="40"/>
  <c r="Q2029" i="40" s="1"/>
  <c r="Q1673" i="40"/>
  <c r="Q2023" i="40" s="1"/>
  <c r="Q1604" i="40"/>
  <c r="Q1954" i="40" s="1"/>
  <c r="Q1449" i="40"/>
  <c r="Q1799" i="40" s="1"/>
  <c r="Q1671" i="40"/>
  <c r="Q1735" i="40"/>
  <c r="Q2085" i="40" s="1"/>
  <c r="Q1622" i="40"/>
  <c r="Q1972" i="40" s="1"/>
  <c r="Q1727" i="40"/>
  <c r="Q2077" i="40" s="1"/>
  <c r="Q1732" i="40"/>
  <c r="Q2082" i="40" s="1"/>
  <c r="Q1454" i="40"/>
  <c r="Q1683" i="40"/>
  <c r="Q1737" i="40"/>
  <c r="Q1667" i="40"/>
  <c r="Q1674" i="40"/>
  <c r="Q2024" i="40" s="1"/>
  <c r="Q1474" i="40"/>
  <c r="Q1824" i="40" s="1"/>
  <c r="Q1464" i="40"/>
  <c r="Q1814" i="40" s="1"/>
  <c r="Q1486" i="40"/>
  <c r="Q1836" i="40" s="1"/>
  <c r="Q1725" i="40"/>
  <c r="Q1716" i="40"/>
  <c r="Q2066" i="40" s="1"/>
  <c r="Q1713" i="40"/>
  <c r="Q2063" i="40" s="1"/>
  <c r="Q1672" i="40"/>
  <c r="Q2022" i="40" s="1"/>
  <c r="Q1453" i="40"/>
  <c r="Q1803" i="40" s="1"/>
  <c r="Q1440" i="40"/>
  <c r="Q1790" i="40" s="1"/>
  <c r="Q1682" i="40"/>
  <c r="Q2032" i="40" s="1"/>
  <c r="Q1455" i="40"/>
  <c r="Q1805" i="40" s="1"/>
  <c r="Q1616" i="40"/>
  <c r="Q1966" i="40" s="1"/>
  <c r="Q1624" i="40"/>
  <c r="Q1974" i="40" s="1"/>
  <c r="Q1483" i="40"/>
  <c r="Q1833" i="40" s="1"/>
  <c r="Q1730" i="40"/>
  <c r="Q2080" i="40" s="1"/>
  <c r="Q1718" i="40"/>
  <c r="Q2068" i="40" s="1"/>
  <c r="Q1669" i="40"/>
  <c r="Q2019" i="40" s="1"/>
  <c r="Q1615" i="40"/>
  <c r="Q1965" i="40" s="1"/>
  <c r="Q1614" i="40"/>
  <c r="Q1964" i="40" s="1"/>
  <c r="Q1619" i="40"/>
  <c r="Q1969" i="40" s="1"/>
  <c r="Q1719" i="40"/>
  <c r="Q2069" i="40" s="1"/>
  <c r="Q1657" i="40"/>
  <c r="Q2007" i="40" s="1"/>
  <c r="Q1444" i="40"/>
  <c r="Q1794" i="40" s="1"/>
  <c r="Q1621" i="40"/>
  <c r="Q1971" i="40" s="1"/>
  <c r="Q1435" i="40"/>
  <c r="Q1785" i="40" s="1"/>
  <c r="Q1482" i="40"/>
  <c r="Q1832" i="40" s="1"/>
  <c r="Q1720" i="40"/>
  <c r="Q2070" i="40" s="1"/>
  <c r="Q1736" i="40"/>
  <c r="Q1663" i="40"/>
  <c r="Q2013" i="40" s="1"/>
  <c r="Q1675" i="40"/>
  <c r="Q2025" i="40" s="1"/>
  <c r="Q1712" i="40"/>
  <c r="Q2062" i="40" s="1"/>
  <c r="Q1480" i="40"/>
  <c r="Q1830" i="40" s="1"/>
  <c r="Q1438" i="40"/>
  <c r="Q1788" i="40" s="1"/>
  <c r="Q1477" i="40"/>
  <c r="Q1827" i="40" s="1"/>
  <c r="Q1472" i="40"/>
  <c r="Q1822" i="40" s="1"/>
  <c r="Q1664" i="40"/>
  <c r="Q2014" i="40" s="1"/>
  <c r="Q1451" i="40"/>
  <c r="Q1801" i="40" s="1"/>
  <c r="Q1609" i="40"/>
  <c r="Q1959" i="40" s="1"/>
  <c r="Q1665" i="40"/>
  <c r="Q2015" i="40" s="1"/>
  <c r="Q1726" i="40"/>
  <c r="Q2076" i="40" s="1"/>
  <c r="Q1462" i="40"/>
  <c r="Q1812" i="40" s="1"/>
  <c r="Q1485" i="40"/>
  <c r="Q1835" i="40" s="1"/>
  <c r="Q1741" i="40"/>
  <c r="Q2091" i="40" s="1"/>
  <c r="Q1626" i="40"/>
  <c r="Q1976" i="40" s="1"/>
  <c r="Q1731" i="40"/>
  <c r="Q2081" i="40" s="1"/>
  <c r="Q1432" i="40"/>
  <c r="Q1721" i="40"/>
  <c r="Q2071" i="40" s="1"/>
  <c r="Q1734" i="40"/>
  <c r="Q2084" i="40" s="1"/>
  <c r="Q1742" i="40"/>
  <c r="Q2092" i="40" s="1"/>
  <c r="Q1710" i="40"/>
  <c r="Q2060" i="40" s="1"/>
  <c r="Q1617" i="40"/>
  <c r="Q1967" i="40" s="1"/>
  <c r="S371" i="41"/>
  <c r="P2038" i="40"/>
  <c r="P1839" i="40"/>
  <c r="Q1423" i="40"/>
  <c r="Q1773" i="40" s="1"/>
  <c r="P2025" i="40"/>
  <c r="P2100" i="40"/>
  <c r="P2050" i="40"/>
  <c r="P1840" i="40"/>
  <c r="P2077" i="40"/>
  <c r="P1821" i="40"/>
  <c r="P1985" i="40"/>
  <c r="P1790" i="40"/>
  <c r="P2009" i="40"/>
  <c r="P2073" i="40"/>
  <c r="P1830" i="40"/>
  <c r="P1987" i="40"/>
  <c r="P1955" i="40"/>
  <c r="P1780" i="40"/>
  <c r="P2093" i="40"/>
  <c r="P2057" i="40"/>
  <c r="P2069" i="40"/>
  <c r="P2113" i="40"/>
  <c r="P1831" i="40"/>
  <c r="P1940" i="40"/>
  <c r="P2019" i="40"/>
  <c r="P2092" i="40"/>
  <c r="P1844" i="40"/>
  <c r="P1791" i="40"/>
  <c r="P1927" i="40"/>
  <c r="P2090" i="40"/>
  <c r="P2110" i="40"/>
  <c r="P1953" i="40"/>
  <c r="P1867" i="40"/>
  <c r="P1883" i="40"/>
  <c r="P1976" i="40"/>
  <c r="P1812" i="40"/>
  <c r="P1846" i="40"/>
  <c r="P2064" i="40"/>
  <c r="P1956" i="40"/>
  <c r="P1789" i="40"/>
  <c r="P2052" i="40"/>
  <c r="P2059" i="40"/>
  <c r="P2026" i="40"/>
  <c r="P1874" i="40"/>
  <c r="P2076" i="40"/>
  <c r="P1997" i="40"/>
  <c r="P2049" i="40"/>
  <c r="P1971" i="40"/>
  <c r="P2103" i="40"/>
  <c r="P1989" i="40"/>
  <c r="P1797" i="40"/>
  <c r="Q1424" i="40"/>
  <c r="Q1774" i="40" s="1"/>
  <c r="P1857" i="40"/>
  <c r="P1872" i="40"/>
  <c r="P1939" i="40"/>
  <c r="P2003" i="40"/>
  <c r="P1930" i="40"/>
  <c r="P2024" i="40"/>
  <c r="P758" i="16"/>
  <c r="S265" i="16"/>
  <c r="O759" i="16"/>
  <c r="O760" i="16" s="1"/>
  <c r="I20" i="30"/>
  <c r="I38" i="30" s="1"/>
  <c r="T362" i="41" s="1"/>
  <c r="G20" i="30"/>
  <c r="G38" i="30" s="1"/>
  <c r="D38" i="30"/>
  <c r="P764" i="16"/>
  <c r="P765" i="16" s="1"/>
  <c r="P766" i="16" s="1"/>
  <c r="P757" i="16"/>
  <c r="P783" i="16"/>
  <c r="F21" i="30"/>
  <c r="I21" i="30" s="1"/>
  <c r="C39" i="30"/>
  <c r="E21" i="30"/>
  <c r="D21" i="30"/>
  <c r="N21" i="30"/>
  <c r="J21" i="30"/>
  <c r="R1417" i="40"/>
  <c r="Q763" i="16"/>
  <c r="H20" i="30"/>
  <c r="H38" i="30" s="1"/>
  <c r="T365" i="41" s="1"/>
  <c r="T655" i="41" s="1"/>
  <c r="R1418" i="40"/>
  <c r="R1703" i="40" s="1"/>
  <c r="T1063" i="40"/>
  <c r="T1064" i="40"/>
  <c r="T669" i="41" l="1"/>
  <c r="T670" i="41"/>
  <c r="T409" i="41"/>
  <c r="T381" i="41"/>
  <c r="T408" i="41"/>
  <c r="T386" i="41"/>
  <c r="T400" i="41"/>
  <c r="T411" i="41"/>
  <c r="T382" i="41"/>
  <c r="T378" i="41"/>
  <c r="T394" i="41"/>
  <c r="T666" i="41"/>
  <c r="T377" i="41"/>
  <c r="T391" i="41"/>
  <c r="T656" i="41"/>
  <c r="T396" i="41"/>
  <c r="T657" i="41"/>
  <c r="T370" i="41"/>
  <c r="T658" i="41"/>
  <c r="T397" i="41"/>
  <c r="T383" i="41"/>
  <c r="T389" i="41"/>
  <c r="T390" i="41"/>
  <c r="T404" i="41"/>
  <c r="T659" i="41"/>
  <c r="T660" i="41"/>
  <c r="T395" i="41"/>
  <c r="T379" i="41"/>
  <c r="T414" i="41"/>
  <c r="T415" i="41"/>
  <c r="T398" i="41"/>
  <c r="T667" i="41"/>
  <c r="T664" i="41"/>
  <c r="T392" i="41"/>
  <c r="T661" i="41"/>
  <c r="T384" i="41"/>
  <c r="T407" i="41"/>
  <c r="T388" i="41"/>
  <c r="T380" i="41"/>
  <c r="T410" i="41"/>
  <c r="T405" i="41"/>
  <c r="T412" i="41"/>
  <c r="T387" i="41"/>
  <c r="T402" i="41"/>
  <c r="T385" i="41"/>
  <c r="T413" i="41"/>
  <c r="T663" i="41"/>
  <c r="T393" i="41"/>
  <c r="T399" i="41"/>
  <c r="T403" i="41"/>
  <c r="T662" i="41"/>
  <c r="T406" i="41"/>
  <c r="T665" i="41"/>
  <c r="T401" i="41"/>
  <c r="T668" i="41"/>
  <c r="T654" i="41"/>
  <c r="T604" i="41"/>
  <c r="T603" i="41"/>
  <c r="T555" i="41"/>
  <c r="T481" i="41"/>
  <c r="T554" i="41"/>
  <c r="T556" i="41"/>
  <c r="T518" i="41"/>
  <c r="T484" i="41"/>
  <c r="T494" i="41"/>
  <c r="T497" i="41"/>
  <c r="T517" i="41"/>
  <c r="T490" i="41"/>
  <c r="T504" i="41"/>
  <c r="T507" i="41"/>
  <c r="T502" i="41"/>
  <c r="T482" i="41"/>
  <c r="Q1958" i="40"/>
  <c r="T508" i="41"/>
  <c r="T650" i="41"/>
  <c r="Q1957" i="40"/>
  <c r="T496" i="41"/>
  <c r="R1607" i="40"/>
  <c r="R1608" i="40"/>
  <c r="R2053" i="40"/>
  <c r="Q1923" i="40"/>
  <c r="Q1900" i="40"/>
  <c r="Q1905" i="40"/>
  <c r="Q1919" i="40"/>
  <c r="Q1884" i="40"/>
  <c r="Q1885" i="40"/>
  <c r="Q1892" i="40"/>
  <c r="Q1902" i="40"/>
  <c r="Q1888" i="40"/>
  <c r="R1560" i="40"/>
  <c r="R1910" i="40" s="1"/>
  <c r="R1549" i="40"/>
  <c r="R1563" i="40"/>
  <c r="R1551" i="40"/>
  <c r="R1901" i="40" s="1"/>
  <c r="R1537" i="40"/>
  <c r="R1571" i="40"/>
  <c r="R1921" i="40" s="1"/>
  <c r="R1555" i="40"/>
  <c r="R1534" i="40"/>
  <c r="R1884" i="40" s="1"/>
  <c r="R1544" i="40"/>
  <c r="R1894" i="40" s="1"/>
  <c r="R1540" i="40"/>
  <c r="R1890" i="40" s="1"/>
  <c r="R1546" i="40"/>
  <c r="R1896" i="40" s="1"/>
  <c r="R1557" i="40"/>
  <c r="R1541" i="40"/>
  <c r="R1891" i="40" s="1"/>
  <c r="R1536" i="40"/>
  <c r="R1558" i="40"/>
  <c r="R1547" i="40"/>
  <c r="R1897" i="40" s="1"/>
  <c r="R1559" i="40"/>
  <c r="R1572" i="40"/>
  <c r="R1922" i="40" s="1"/>
  <c r="R1539" i="40"/>
  <c r="R1552" i="40"/>
  <c r="R1902" i="40" s="1"/>
  <c r="R1564" i="40"/>
  <c r="R1561" i="40"/>
  <c r="R1548" i="40"/>
  <c r="R1898" i="40" s="1"/>
  <c r="R1538" i="40"/>
  <c r="R1888" i="40" s="1"/>
  <c r="R1553" i="40"/>
  <c r="R1554" i="40"/>
  <c r="R1904" i="40" s="1"/>
  <c r="R1535" i="40"/>
  <c r="R1885" i="40" s="1"/>
  <c r="R1570" i="40"/>
  <c r="R1550" i="40"/>
  <c r="R1543" i="40"/>
  <c r="R1893" i="40" s="1"/>
  <c r="R1556" i="40"/>
  <c r="R1562" i="40"/>
  <c r="R1542" i="40"/>
  <c r="R1892" i="40" s="1"/>
  <c r="R1545" i="40"/>
  <c r="R1569" i="40"/>
  <c r="R1566" i="40"/>
  <c r="R1916" i="40" s="1"/>
  <c r="R1567" i="40"/>
  <c r="R1917" i="40" s="1"/>
  <c r="R1565" i="40"/>
  <c r="R1915" i="40" s="1"/>
  <c r="R1573" i="40"/>
  <c r="R1568" i="40"/>
  <c r="T483" i="41"/>
  <c r="T512" i="41"/>
  <c r="T505" i="41"/>
  <c r="T511" i="41"/>
  <c r="T499" i="41"/>
  <c r="T519" i="41"/>
  <c r="T498" i="41"/>
  <c r="T486" i="41"/>
  <c r="T485" i="41"/>
  <c r="T500" i="41"/>
  <c r="T513" i="41"/>
  <c r="T487" i="41"/>
  <c r="T495" i="41"/>
  <c r="T514" i="41"/>
  <c r="T515" i="41"/>
  <c r="T491" i="41"/>
  <c r="T501" i="41"/>
  <c r="T488" i="41"/>
  <c r="T509" i="41"/>
  <c r="T516" i="41"/>
  <c r="T589" i="41"/>
  <c r="T492" i="41"/>
  <c r="T510" i="41"/>
  <c r="T489" i="41"/>
  <c r="T493" i="41"/>
  <c r="T506" i="41"/>
  <c r="T503" i="41"/>
  <c r="T577" i="41"/>
  <c r="T590" i="41"/>
  <c r="T588" i="41"/>
  <c r="T591" i="41"/>
  <c r="Q1992" i="40"/>
  <c r="Q1994" i="40"/>
  <c r="Q1991" i="40"/>
  <c r="R1644" i="40"/>
  <c r="R1994" i="40" s="1"/>
  <c r="R1642" i="40"/>
  <c r="R1643" i="40"/>
  <c r="R1993" i="40" s="1"/>
  <c r="R1641" i="40"/>
  <c r="R1991" i="40" s="1"/>
  <c r="T576" i="41"/>
  <c r="T578" i="41"/>
  <c r="T579" i="41"/>
  <c r="Q1980" i="40"/>
  <c r="Q1981" i="40"/>
  <c r="Q1982" i="40"/>
  <c r="R1629" i="40"/>
  <c r="R1979" i="40" s="1"/>
  <c r="R1631" i="40"/>
  <c r="R1632" i="40"/>
  <c r="R1630" i="40"/>
  <c r="Q1978" i="40"/>
  <c r="T454" i="41"/>
  <c r="T626" i="41"/>
  <c r="T375" i="41"/>
  <c r="T429" i="41"/>
  <c r="T550" i="41"/>
  <c r="T422" i="41"/>
  <c r="T686" i="41"/>
  <c r="T679" i="41"/>
  <c r="T419" i="41"/>
  <c r="T633" i="41"/>
  <c r="T573" i="41"/>
  <c r="T615" i="41"/>
  <c r="T553" i="41"/>
  <c r="T585" i="41"/>
  <c r="T425" i="41"/>
  <c r="T671" i="41"/>
  <c r="T439" i="41"/>
  <c r="T685" i="41"/>
  <c r="T620" i="41"/>
  <c r="T583" i="41"/>
  <c r="T673" i="41"/>
  <c r="T678" i="41"/>
  <c r="T691" i="41"/>
  <c r="T563" i="41"/>
  <c r="T557" i="41"/>
  <c r="T672" i="41"/>
  <c r="T595" i="41"/>
  <c r="T684" i="41"/>
  <c r="T622" i="41"/>
  <c r="T463" i="41"/>
  <c r="T432" i="41"/>
  <c r="T435" i="41"/>
  <c r="T682" i="41"/>
  <c r="T433" i="41"/>
  <c r="R723" i="16"/>
  <c r="R803" i="16" s="1"/>
  <c r="R726" i="16"/>
  <c r="R817" i="16" s="1"/>
  <c r="S724" i="16"/>
  <c r="S807" i="16" s="1"/>
  <c r="S718" i="16"/>
  <c r="S787" i="16" s="1"/>
  <c r="R725" i="16"/>
  <c r="R813" i="16" s="1"/>
  <c r="R717" i="16"/>
  <c r="S720" i="16"/>
  <c r="S797" i="16" s="1"/>
  <c r="S719" i="16"/>
  <c r="S488" i="16"/>
  <c r="S491" i="16"/>
  <c r="S714" i="16" s="1"/>
  <c r="T701" i="41"/>
  <c r="T520" i="41"/>
  <c r="T455" i="41"/>
  <c r="T705" i="41"/>
  <c r="T540" i="41"/>
  <c r="T530" i="41"/>
  <c r="T532" i="41"/>
  <c r="T698" i="41"/>
  <c r="T456" i="41"/>
  <c r="T539" i="41"/>
  <c r="T697" i="41"/>
  <c r="T523" i="41"/>
  <c r="T529" i="41"/>
  <c r="T442" i="41"/>
  <c r="T444" i="41"/>
  <c r="T593" i="41"/>
  <c r="T592" i="41"/>
  <c r="T472" i="41"/>
  <c r="T441" i="41"/>
  <c r="T475" i="41"/>
  <c r="T458" i="41"/>
  <c r="T448" i="41"/>
  <c r="T653" i="41"/>
  <c r="T600" i="41"/>
  <c r="T534" i="41"/>
  <c r="T575" i="41"/>
  <c r="T538" i="41"/>
  <c r="T582" i="41"/>
  <c r="T476" i="41"/>
  <c r="T449" i="41"/>
  <c r="T643" i="41"/>
  <c r="T641" i="41"/>
  <c r="T542" i="41"/>
  <c r="T467" i="41"/>
  <c r="T640" i="41"/>
  <c r="T607" i="41"/>
  <c r="T695" i="41"/>
  <c r="T478" i="41"/>
  <c r="T536" i="41"/>
  <c r="T696" i="41"/>
  <c r="T606" i="41"/>
  <c r="T644" i="41"/>
  <c r="T647" i="41"/>
  <c r="T457" i="41"/>
  <c r="T459" i="41"/>
  <c r="T706" i="41"/>
  <c r="T646" i="41"/>
  <c r="T545" i="41"/>
  <c r="T711" i="41"/>
  <c r="T535" i="41"/>
  <c r="T452" i="41"/>
  <c r="T541" i="41"/>
  <c r="T703" i="41"/>
  <c r="T693" i="41"/>
  <c r="T524" i="41"/>
  <c r="T636" i="41"/>
  <c r="T447" i="41"/>
  <c r="T581" i="41"/>
  <c r="T477" i="41"/>
  <c r="T586" i="41"/>
  <c r="T645" i="41"/>
  <c r="T543" i="41"/>
  <c r="T584" i="41"/>
  <c r="T527" i="41"/>
  <c r="T453" i="41"/>
  <c r="T634" i="41"/>
  <c r="T709" i="41"/>
  <c r="T451" i="41"/>
  <c r="T702" i="41"/>
  <c r="T461" i="41"/>
  <c r="T528" i="41"/>
  <c r="T469" i="41"/>
  <c r="T521" i="41"/>
  <c r="T460" i="41"/>
  <c r="T474" i="41"/>
  <c r="T471" i="41"/>
  <c r="T637" i="41"/>
  <c r="T694" i="41"/>
  <c r="T526" i="41"/>
  <c r="T464" i="41"/>
  <c r="T596" i="41"/>
  <c r="T446" i="41"/>
  <c r="T638" i="41"/>
  <c r="T713" i="41"/>
  <c r="T445" i="41"/>
  <c r="T468" i="41"/>
  <c r="T597" i="41"/>
  <c r="T700" i="41"/>
  <c r="T443" i="41"/>
  <c r="T708" i="41"/>
  <c r="T462" i="41"/>
  <c r="T525" i="41"/>
  <c r="T533" i="41"/>
  <c r="T466" i="41"/>
  <c r="T438" i="41"/>
  <c r="T470" i="41"/>
  <c r="T480" i="41"/>
  <c r="T707" i="41"/>
  <c r="T580" i="41"/>
  <c r="T649" i="41"/>
  <c r="T436" i="41"/>
  <c r="T522" i="41"/>
  <c r="T599" i="41"/>
  <c r="T437" i="41"/>
  <c r="T639" i="41"/>
  <c r="T699" i="41"/>
  <c r="T465" i="41"/>
  <c r="T531" i="41"/>
  <c r="T714" i="41"/>
  <c r="T587" i="41"/>
  <c r="T642" i="41"/>
  <c r="T544" i="41"/>
  <c r="T635" i="41"/>
  <c r="T537" i="41"/>
  <c r="T715" i="41"/>
  <c r="T710" i="41"/>
  <c r="T632" i="41"/>
  <c r="T594" i="41"/>
  <c r="T704" i="41"/>
  <c r="T571" i="41"/>
  <c r="T566" i="41"/>
  <c r="T611" i="41"/>
  <c r="T616" i="41"/>
  <c r="T420" i="41"/>
  <c r="T423" i="41"/>
  <c r="T572" i="41"/>
  <c r="T623" i="41"/>
  <c r="T627" i="41"/>
  <c r="T677" i="41"/>
  <c r="T568" i="41"/>
  <c r="T417" i="41"/>
  <c r="T676" i="41"/>
  <c r="T689" i="41"/>
  <c r="T612" i="41"/>
  <c r="T630" i="41"/>
  <c r="T610" i="41"/>
  <c r="T617" i="41"/>
  <c r="T570" i="41"/>
  <c r="T674" i="41"/>
  <c r="T690" i="41"/>
  <c r="T675" i="41"/>
  <c r="T688" i="41"/>
  <c r="T426" i="41"/>
  <c r="T427" i="41"/>
  <c r="T431" i="41"/>
  <c r="T562" i="41"/>
  <c r="T430" i="41"/>
  <c r="T624" i="41"/>
  <c r="T424" i="41"/>
  <c r="T680" i="41"/>
  <c r="T567" i="41"/>
  <c r="T428" i="41"/>
  <c r="T618" i="41"/>
  <c r="T564" i="41"/>
  <c r="T681" i="41"/>
  <c r="T683" i="41"/>
  <c r="T560" i="41"/>
  <c r="T629" i="41"/>
  <c r="T552" i="41"/>
  <c r="T418" i="41"/>
  <c r="T614" i="41"/>
  <c r="T558" i="41"/>
  <c r="T421" i="41"/>
  <c r="T613" i="41"/>
  <c r="T619" i="41"/>
  <c r="T376" i="41"/>
  <c r="T551" i="41"/>
  <c r="T559" i="41"/>
  <c r="T416" i="41"/>
  <c r="T687" i="41"/>
  <c r="T628" i="41"/>
  <c r="T569" i="41"/>
  <c r="T621" i="41"/>
  <c r="T625" i="41"/>
  <c r="T561" i="41"/>
  <c r="T565" i="41"/>
  <c r="R1468" i="40"/>
  <c r="R1676" i="40"/>
  <c r="R2026" i="40" s="1"/>
  <c r="R1452" i="40"/>
  <c r="R1802" i="40" s="1"/>
  <c r="R1437" i="40"/>
  <c r="R1787" i="40" s="1"/>
  <c r="R1430" i="40"/>
  <c r="R1475" i="40"/>
  <c r="R1825" i="40" s="1"/>
  <c r="R1722" i="40"/>
  <c r="R2072" i="40" s="1"/>
  <c r="R1450" i="40"/>
  <c r="R1800" i="40" s="1"/>
  <c r="R1447" i="40"/>
  <c r="R1797" i="40" s="1"/>
  <c r="R1434" i="40"/>
  <c r="R1784" i="40" s="1"/>
  <c r="R1458" i="40"/>
  <c r="R1678" i="40"/>
  <c r="R2028" i="40" s="1"/>
  <c r="R1459" i="40"/>
  <c r="R1809" i="40" s="1"/>
  <c r="R1457" i="40"/>
  <c r="R1439" i="40"/>
  <c r="R1789" i="40" s="1"/>
  <c r="R1606" i="40"/>
  <c r="R1956" i="40" s="1"/>
  <c r="R1681" i="40"/>
  <c r="R2031" i="40" s="1"/>
  <c r="R1612" i="40"/>
  <c r="R1962" i="40" s="1"/>
  <c r="R1476" i="40"/>
  <c r="R1826" i="40" s="1"/>
  <c r="R1728" i="40"/>
  <c r="R2078" i="40" s="1"/>
  <c r="R1446" i="40"/>
  <c r="R1796" i="40" s="1"/>
  <c r="R1448" i="40"/>
  <c r="R1469" i="40"/>
  <c r="R1819" i="40" s="1"/>
  <c r="R1738" i="40"/>
  <c r="R2088" i="40" s="1"/>
  <c r="R1605" i="40"/>
  <c r="R1955" i="40" s="1"/>
  <c r="R1460" i="40"/>
  <c r="R1481" i="40"/>
  <c r="R1831" i="40" s="1"/>
  <c r="R1433" i="40"/>
  <c r="R1783" i="40" s="1"/>
  <c r="R1717" i="40"/>
  <c r="R2067" i="40" s="1"/>
  <c r="R1461" i="40"/>
  <c r="R1441" i="40"/>
  <c r="R1611" i="40"/>
  <c r="R1961" i="40" s="1"/>
  <c r="R1709" i="40"/>
  <c r="R1677" i="40"/>
  <c r="R2027" i="40" s="1"/>
  <c r="R1623" i="40"/>
  <c r="R1973" i="40" s="1"/>
  <c r="R1442" i="40"/>
  <c r="R1792" i="40" s="1"/>
  <c r="R1603" i="40"/>
  <c r="R1953" i="40" s="1"/>
  <c r="R1620" i="40"/>
  <c r="R1970" i="40" s="1"/>
  <c r="R1470" i="40"/>
  <c r="R1820" i="40" s="1"/>
  <c r="R1471" i="40"/>
  <c r="R1821" i="40" s="1"/>
  <c r="R1729" i="40"/>
  <c r="R2079" i="40" s="1"/>
  <c r="R1456" i="40"/>
  <c r="R1443" i="40"/>
  <c r="R1793" i="40" s="1"/>
  <c r="R1429" i="40"/>
  <c r="R1779" i="40" s="1"/>
  <c r="R1466" i="40"/>
  <c r="R1431" i="40"/>
  <c r="R1781" i="40" s="1"/>
  <c r="R1609" i="40"/>
  <c r="R1959" i="40" s="1"/>
  <c r="R1721" i="40"/>
  <c r="R2071" i="40" s="1"/>
  <c r="R1440" i="40"/>
  <c r="R1790" i="40" s="1"/>
  <c r="R1667" i="40"/>
  <c r="R2017" i="40" s="1"/>
  <c r="R1732" i="40"/>
  <c r="R2082" i="40" s="1"/>
  <c r="R1712" i="40"/>
  <c r="R1474" i="40"/>
  <c r="R1824" i="40" s="1"/>
  <c r="R1463" i="40"/>
  <c r="R1813" i="40" s="1"/>
  <c r="R1668" i="40"/>
  <c r="R2018" i="40" s="1"/>
  <c r="R1436" i="40"/>
  <c r="R1786" i="40" s="1"/>
  <c r="R1453" i="40"/>
  <c r="R1803" i="40" s="1"/>
  <c r="R1673" i="40"/>
  <c r="R2023" i="40" s="1"/>
  <c r="R1486" i="40"/>
  <c r="R1836" i="40" s="1"/>
  <c r="R1710" i="40"/>
  <c r="R2060" i="40" s="1"/>
  <c r="R1482" i="40"/>
  <c r="R1832" i="40" s="1"/>
  <c r="R1741" i="40"/>
  <c r="R2091" i="40" s="1"/>
  <c r="R1621" i="40"/>
  <c r="R1971" i="40" s="1"/>
  <c r="R1736" i="40"/>
  <c r="R2086" i="40" s="1"/>
  <c r="R1711" i="40"/>
  <c r="R2061" i="40" s="1"/>
  <c r="R1445" i="40"/>
  <c r="R1795" i="40" s="1"/>
  <c r="R1739" i="40"/>
  <c r="R1465" i="40"/>
  <c r="R1815" i="40" s="1"/>
  <c r="R1485" i="40"/>
  <c r="R1835" i="40" s="1"/>
  <c r="R1743" i="40"/>
  <c r="R2093" i="40" s="1"/>
  <c r="R1682" i="40"/>
  <c r="R2032" i="40" s="1"/>
  <c r="R1725" i="40"/>
  <c r="R2075" i="40" s="1"/>
  <c r="R1449" i="40"/>
  <c r="R1799" i="40" s="1"/>
  <c r="R1713" i="40"/>
  <c r="R2063" i="40" s="1"/>
  <c r="R1617" i="40"/>
  <c r="R1967" i="40" s="1"/>
  <c r="R1744" i="40"/>
  <c r="R2094" i="40" s="1"/>
  <c r="R1610" i="40"/>
  <c r="R1719" i="40"/>
  <c r="R2069" i="40" s="1"/>
  <c r="R1716" i="40"/>
  <c r="R2066" i="40" s="1"/>
  <c r="R1720" i="40"/>
  <c r="R2070" i="40" s="1"/>
  <c r="R1723" i="40"/>
  <c r="R2073" i="40" s="1"/>
  <c r="R1618" i="40"/>
  <c r="R1968" i="40" s="1"/>
  <c r="R1731" i="40"/>
  <c r="R2081" i="40" s="1"/>
  <c r="R1734" i="40"/>
  <c r="R2084" i="40" s="1"/>
  <c r="R1737" i="40"/>
  <c r="R2087" i="40" s="1"/>
  <c r="R1625" i="40"/>
  <c r="R1975" i="40" s="1"/>
  <c r="R1733" i="40"/>
  <c r="R2083" i="40" s="1"/>
  <c r="R1726" i="40"/>
  <c r="R2076" i="40" s="1"/>
  <c r="R1735" i="40"/>
  <c r="R2085" i="40" s="1"/>
  <c r="R1664" i="40"/>
  <c r="R2014" i="40" s="1"/>
  <c r="R1438" i="40"/>
  <c r="R1455" i="40"/>
  <c r="R1805" i="40" s="1"/>
  <c r="R1683" i="40"/>
  <c r="R2033" i="40" s="1"/>
  <c r="R1672" i="40"/>
  <c r="R2022" i="40" s="1"/>
  <c r="R1616" i="40"/>
  <c r="R1966" i="40" s="1"/>
  <c r="R1718" i="40"/>
  <c r="R2068" i="40" s="1"/>
  <c r="R1615" i="40"/>
  <c r="R1965" i="40" s="1"/>
  <c r="R1435" i="40"/>
  <c r="R1785" i="40" s="1"/>
  <c r="R1432" i="40"/>
  <c r="R1454" i="40"/>
  <c r="R1804" i="40" s="1"/>
  <c r="R1444" i="40"/>
  <c r="R1794" i="40" s="1"/>
  <c r="R1740" i="40"/>
  <c r="R1730" i="40"/>
  <c r="R2080" i="40" s="1"/>
  <c r="R1451" i="40"/>
  <c r="R1613" i="40"/>
  <c r="R1963" i="40" s="1"/>
  <c r="R1464" i="40"/>
  <c r="R1814" i="40" s="1"/>
  <c r="R1472" i="40"/>
  <c r="R1669" i="40"/>
  <c r="R2019" i="40" s="1"/>
  <c r="R1665" i="40"/>
  <c r="R2015" i="40" s="1"/>
  <c r="R1624" i="40"/>
  <c r="R1974" i="40" s="1"/>
  <c r="R1727" i="40"/>
  <c r="R2077" i="40" s="1"/>
  <c r="R1477" i="40"/>
  <c r="R1827" i="40" s="1"/>
  <c r="R1675" i="40"/>
  <c r="R1483" i="40"/>
  <c r="R1833" i="40" s="1"/>
  <c r="R1473" i="40"/>
  <c r="R1823" i="40" s="1"/>
  <c r="R1478" i="40"/>
  <c r="R1828" i="40" s="1"/>
  <c r="R1679" i="40"/>
  <c r="R1622" i="40"/>
  <c r="R1462" i="40"/>
  <c r="R1812" i="40" s="1"/>
  <c r="R1604" i="40"/>
  <c r="R1954" i="40" s="1"/>
  <c r="R1480" i="40"/>
  <c r="R1830" i="40" s="1"/>
  <c r="R1614" i="40"/>
  <c r="R1484" i="40"/>
  <c r="R1834" i="40" s="1"/>
  <c r="R1715" i="40"/>
  <c r="R2065" i="40" s="1"/>
  <c r="R1656" i="40"/>
  <c r="R2006" i="40" s="1"/>
  <c r="R1666" i="40"/>
  <c r="R2016" i="40" s="1"/>
  <c r="R1742" i="40"/>
  <c r="R2092" i="40" s="1"/>
  <c r="R1674" i="40"/>
  <c r="R2024" i="40" s="1"/>
  <c r="R1619" i="40"/>
  <c r="R1969" i="40" s="1"/>
  <c r="R1657" i="40"/>
  <c r="R2007" i="40" s="1"/>
  <c r="R1670" i="40"/>
  <c r="R2020" i="40" s="1"/>
  <c r="R1479" i="40"/>
  <c r="R1829" i="40" s="1"/>
  <c r="R1626" i="40"/>
  <c r="R1976" i="40" s="1"/>
  <c r="R1663" i="40"/>
  <c r="R2013" i="40" s="1"/>
  <c r="R1714" i="40"/>
  <c r="R2064" i="40" s="1"/>
  <c r="R1680" i="40"/>
  <c r="R1724" i="40"/>
  <c r="R2074" i="40" s="1"/>
  <c r="R1671" i="40"/>
  <c r="R2021" i="40" s="1"/>
  <c r="R1467" i="40"/>
  <c r="R1817" i="40" s="1"/>
  <c r="R1496" i="40"/>
  <c r="R1846" i="40" s="1"/>
  <c r="R1747" i="40"/>
  <c r="R2097" i="40" s="1"/>
  <c r="R1755" i="40"/>
  <c r="R2105" i="40" s="1"/>
  <c r="R1507" i="40"/>
  <c r="R1857" i="40" s="1"/>
  <c r="R1648" i="40"/>
  <c r="R1998" i="40" s="1"/>
  <c r="R1578" i="40"/>
  <c r="R1928" i="40" s="1"/>
  <c r="R1760" i="40"/>
  <c r="R2110" i="40" s="1"/>
  <c r="R1636" i="40"/>
  <c r="R1986" i="40" s="1"/>
  <c r="R1588" i="40"/>
  <c r="R1938" i="40" s="1"/>
  <c r="R1575" i="40"/>
  <c r="R1925" i="40" s="1"/>
  <c r="R1497" i="40"/>
  <c r="R1847" i="40" s="1"/>
  <c r="R1531" i="40"/>
  <c r="R1759" i="40"/>
  <c r="R2109" i="40" s="1"/>
  <c r="R1766" i="40"/>
  <c r="R1582" i="40"/>
  <c r="R1932" i="40" s="1"/>
  <c r="R1587" i="40"/>
  <c r="R1937" i="40" s="1"/>
  <c r="R1574" i="40"/>
  <c r="R1924" i="40" s="1"/>
  <c r="R1691" i="40"/>
  <c r="R2041" i="40" s="1"/>
  <c r="R1517" i="40"/>
  <c r="R1867" i="40" s="1"/>
  <c r="R1754" i="40"/>
  <c r="R2104" i="40" s="1"/>
  <c r="R1591" i="40"/>
  <c r="R1941" i="40" s="1"/>
  <c r="R1768" i="40"/>
  <c r="R1598" i="40"/>
  <c r="R1948" i="40" s="1"/>
  <c r="R1596" i="40"/>
  <c r="R1946" i="40" s="1"/>
  <c r="R1634" i="40"/>
  <c r="R1984" i="40" s="1"/>
  <c r="R1589" i="40"/>
  <c r="R1708" i="40"/>
  <c r="R1639" i="40"/>
  <c r="R1628" i="40"/>
  <c r="R1751" i="40"/>
  <c r="R1514" i="40"/>
  <c r="R1864" i="40" s="1"/>
  <c r="R1529" i="40"/>
  <c r="R1879" i="40" s="1"/>
  <c r="R1702" i="40"/>
  <c r="R1761" i="40"/>
  <c r="R2111" i="40" s="1"/>
  <c r="R1640" i="40"/>
  <c r="R1990" i="40" s="1"/>
  <c r="R1595" i="40"/>
  <c r="R1945" i="40" s="1"/>
  <c r="R1756" i="40"/>
  <c r="R2106" i="40" s="1"/>
  <c r="R1594" i="40"/>
  <c r="R1944" i="40" s="1"/>
  <c r="R1645" i="40"/>
  <c r="R1995" i="40" s="1"/>
  <c r="R1753" i="40"/>
  <c r="R1649" i="40"/>
  <c r="R1999" i="40" s="1"/>
  <c r="R1585" i="40"/>
  <c r="R1489" i="40"/>
  <c r="R1839" i="40" s="1"/>
  <c r="R1523" i="40"/>
  <c r="R1873" i="40" s="1"/>
  <c r="R1520" i="40"/>
  <c r="R1870" i="40" s="1"/>
  <c r="R1690" i="40"/>
  <c r="R2040" i="40" s="1"/>
  <c r="R1650" i="40"/>
  <c r="R2000" i="40" s="1"/>
  <c r="R1764" i="40"/>
  <c r="R2114" i="40" s="1"/>
  <c r="R1576" i="40"/>
  <c r="R1926" i="40" s="1"/>
  <c r="R1752" i="40"/>
  <c r="R2102" i="40" s="1"/>
  <c r="R1646" i="40"/>
  <c r="R1660" i="40"/>
  <c r="R2010" i="40" s="1"/>
  <c r="R1688" i="40"/>
  <c r="R2038" i="40" s="1"/>
  <c r="R1750" i="40"/>
  <c r="R2100" i="40" s="1"/>
  <c r="R1579" i="40"/>
  <c r="R1929" i="40" s="1"/>
  <c r="R1763" i="40"/>
  <c r="R2113" i="40" s="1"/>
  <c r="R1592" i="40"/>
  <c r="R1942" i="40" s="1"/>
  <c r="R1509" i="40"/>
  <c r="R1859" i="40" s="1"/>
  <c r="R1502" i="40"/>
  <c r="R1586" i="40"/>
  <c r="R1936" i="40" s="1"/>
  <c r="R1757" i="40"/>
  <c r="R1508" i="40"/>
  <c r="R1858" i="40" s="1"/>
  <c r="R1767" i="40"/>
  <c r="R2117" i="40" s="1"/>
  <c r="R1698" i="40"/>
  <c r="R2048" i="40" s="1"/>
  <c r="R1525" i="40"/>
  <c r="R1875" i="40" s="1"/>
  <c r="R1488" i="40"/>
  <c r="R1838" i="40" s="1"/>
  <c r="R1528" i="40"/>
  <c r="R1878" i="40" s="1"/>
  <c r="R1511" i="40"/>
  <c r="R1533" i="40"/>
  <c r="R1883" i="40" s="1"/>
  <c r="R1693" i="40"/>
  <c r="R2043" i="40" s="1"/>
  <c r="R1524" i="40"/>
  <c r="R1874" i="40" s="1"/>
  <c r="R1706" i="40"/>
  <c r="R1499" i="40"/>
  <c r="R1849" i="40" s="1"/>
  <c r="R1689" i="40"/>
  <c r="R2039" i="40" s="1"/>
  <c r="R1505" i="40"/>
  <c r="R1855" i="40" s="1"/>
  <c r="R1762" i="40"/>
  <c r="R2112" i="40" s="1"/>
  <c r="R1504" i="40"/>
  <c r="R1854" i="40" s="1"/>
  <c r="R1519" i="40"/>
  <c r="R1869" i="40" s="1"/>
  <c r="R1687" i="40"/>
  <c r="R2037" i="40" s="1"/>
  <c r="R1700" i="40"/>
  <c r="R2050" i="40" s="1"/>
  <c r="R1746" i="40"/>
  <c r="R2096" i="40" s="1"/>
  <c r="R1521" i="40"/>
  <c r="R1871" i="40" s="1"/>
  <c r="R1518" i="40"/>
  <c r="R1868" i="40" s="1"/>
  <c r="R1707" i="40"/>
  <c r="R2057" i="40" s="1"/>
  <c r="R1633" i="40"/>
  <c r="R1983" i="40" s="1"/>
  <c r="R1495" i="40"/>
  <c r="R1845" i="40" s="1"/>
  <c r="R1653" i="40"/>
  <c r="R1501" i="40"/>
  <c r="R1851" i="40" s="1"/>
  <c r="R1758" i="40"/>
  <c r="R2108" i="40" s="1"/>
  <c r="R1637" i="40"/>
  <c r="R1987" i="40" s="1"/>
  <c r="R1490" i="40"/>
  <c r="R1840" i="40" s="1"/>
  <c r="R1498" i="40"/>
  <c r="R1848" i="40" s="1"/>
  <c r="R1597" i="40"/>
  <c r="R1947" i="40" s="1"/>
  <c r="R1696" i="40"/>
  <c r="R2046" i="40" s="1"/>
  <c r="R1692" i="40"/>
  <c r="R2042" i="40" s="1"/>
  <c r="R1652" i="40"/>
  <c r="R1580" i="40"/>
  <c r="R1584" i="40"/>
  <c r="R1934" i="40" s="1"/>
  <c r="R1697" i="40"/>
  <c r="R2047" i="40" s="1"/>
  <c r="R1590" i="40"/>
  <c r="R1940" i="40" s="1"/>
  <c r="R1635" i="40"/>
  <c r="R1659" i="40"/>
  <c r="R2009" i="40" s="1"/>
  <c r="R1500" i="40"/>
  <c r="R1850" i="40" s="1"/>
  <c r="R1685" i="40"/>
  <c r="R2035" i="40" s="1"/>
  <c r="R1749" i="40"/>
  <c r="R2099" i="40" s="1"/>
  <c r="R1638" i="40"/>
  <c r="R1988" i="40" s="1"/>
  <c r="R1494" i="40"/>
  <c r="R1522" i="40"/>
  <c r="R1872" i="40" s="1"/>
  <c r="R1512" i="40"/>
  <c r="R1577" i="40"/>
  <c r="R1516" i="40"/>
  <c r="R1506" i="40"/>
  <c r="R1856" i="40" s="1"/>
  <c r="R1699" i="40"/>
  <c r="R2049" i="40" s="1"/>
  <c r="R1491" i="40"/>
  <c r="R1748" i="40"/>
  <c r="R2098" i="40" s="1"/>
  <c r="R1593" i="40"/>
  <c r="R1943" i="40" s="1"/>
  <c r="R1515" i="40"/>
  <c r="R1865" i="40" s="1"/>
  <c r="R1530" i="40"/>
  <c r="R1880" i="40" s="1"/>
  <c r="R1513" i="40"/>
  <c r="R1863" i="40" s="1"/>
  <c r="R1510" i="40"/>
  <c r="R1860" i="40" s="1"/>
  <c r="R1583" i="40"/>
  <c r="R1933" i="40" s="1"/>
  <c r="R1492" i="40"/>
  <c r="R1842" i="40" s="1"/>
  <c r="R1647" i="40"/>
  <c r="R1997" i="40" s="1"/>
  <c r="R1695" i="40"/>
  <c r="R2045" i="40" s="1"/>
  <c r="R1686" i="40"/>
  <c r="R2036" i="40" s="1"/>
  <c r="R1527" i="40"/>
  <c r="R1877" i="40" s="1"/>
  <c r="R1694" i="40"/>
  <c r="R2044" i="40" s="1"/>
  <c r="R1581" i="40"/>
  <c r="R1931" i="40" s="1"/>
  <c r="T371" i="41"/>
  <c r="Q1782" i="40"/>
  <c r="Q2108" i="40"/>
  <c r="Q1779" i="40"/>
  <c r="Q1809" i="40"/>
  <c r="Q2075" i="40"/>
  <c r="Q2021" i="40"/>
  <c r="Q1877" i="40"/>
  <c r="Q1796" i="40"/>
  <c r="Q2017" i="40"/>
  <c r="Q1946" i="40"/>
  <c r="Q1817" i="40"/>
  <c r="Q1807" i="40"/>
  <c r="Q1938" i="40"/>
  <c r="R1423" i="40"/>
  <c r="R1773" i="40" s="1"/>
  <c r="Q2086" i="40"/>
  <c r="Q2106" i="40"/>
  <c r="Q1802" i="40"/>
  <c r="Q2031" i="40"/>
  <c r="Q2114" i="40"/>
  <c r="Q2002" i="40"/>
  <c r="Q2109" i="40"/>
  <c r="Q2016" i="40"/>
  <c r="Q2098" i="40"/>
  <c r="Q1826" i="40"/>
  <c r="Q1984" i="40"/>
  <c r="Q2033" i="40"/>
  <c r="Q1990" i="40"/>
  <c r="Q1858" i="40"/>
  <c r="Q1987" i="40"/>
  <c r="Q2087" i="40"/>
  <c r="Q2048" i="40"/>
  <c r="Q1810" i="40"/>
  <c r="Q1983" i="40"/>
  <c r="Q1928" i="40"/>
  <c r="Q1804" i="40"/>
  <c r="Q1789" i="40"/>
  <c r="Q1870" i="40"/>
  <c r="Q1953" i="40"/>
  <c r="Q1926" i="40"/>
  <c r="Q1786" i="40"/>
  <c r="Q1819" i="40"/>
  <c r="R1424" i="40"/>
  <c r="R1774" i="40" s="1"/>
  <c r="Q1868" i="40"/>
  <c r="Q2026" i="40"/>
  <c r="Q1831" i="40"/>
  <c r="Q1963" i="40"/>
  <c r="Q2035" i="40"/>
  <c r="P759" i="16"/>
  <c r="P760" i="16" s="1"/>
  <c r="R763" i="16"/>
  <c r="Q783" i="16"/>
  <c r="Q758" i="16"/>
  <c r="Q759" i="16" s="1"/>
  <c r="Q760" i="16" s="1"/>
  <c r="Q764" i="16"/>
  <c r="Q765" i="16" s="1"/>
  <c r="Q766" i="16" s="1"/>
  <c r="L21" i="30"/>
  <c r="K21" i="30"/>
  <c r="H21" i="30"/>
  <c r="H39" i="30" s="1"/>
  <c r="U365" i="41" s="1"/>
  <c r="U514" i="41" s="1"/>
  <c r="R793" i="16"/>
  <c r="S1417" i="40"/>
  <c r="G21" i="30"/>
  <c r="G39" i="30" s="1"/>
  <c r="D39" i="30"/>
  <c r="I39" i="30"/>
  <c r="U362" i="41" s="1"/>
  <c r="U554" i="41" s="1"/>
  <c r="S1418" i="40"/>
  <c r="S1703" i="40" s="1"/>
  <c r="U415" i="41" l="1"/>
  <c r="U665" i="41"/>
  <c r="U388" i="41"/>
  <c r="U657" i="41"/>
  <c r="U399" i="41"/>
  <c r="U413" i="41"/>
  <c r="U666" i="41"/>
  <c r="U669" i="41"/>
  <c r="U406" i="41"/>
  <c r="U393" i="41"/>
  <c r="U656" i="41"/>
  <c r="U409" i="41"/>
  <c r="U394" i="41"/>
  <c r="U380" i="41"/>
  <c r="U407" i="41"/>
  <c r="U381" i="41"/>
  <c r="U670" i="41"/>
  <c r="U408" i="41"/>
  <c r="U412" i="41"/>
  <c r="U400" i="41"/>
  <c r="U379" i="41"/>
  <c r="U658" i="41"/>
  <c r="U396" i="41"/>
  <c r="U662" i="41"/>
  <c r="U414" i="41"/>
  <c r="U385" i="41"/>
  <c r="U664" i="41"/>
  <c r="U663" i="41"/>
  <c r="U387" i="41"/>
  <c r="U405" i="41"/>
  <c r="U403" i="41"/>
  <c r="U401" i="41"/>
  <c r="U397" i="41"/>
  <c r="U404" i="41"/>
  <c r="U659" i="41"/>
  <c r="U383" i="41"/>
  <c r="U370" i="41"/>
  <c r="U395" i="41"/>
  <c r="U402" i="41"/>
  <c r="U389" i="41"/>
  <c r="U411" i="41"/>
  <c r="U377" i="41"/>
  <c r="U382" i="41"/>
  <c r="U661" i="41"/>
  <c r="U391" i="41"/>
  <c r="U410" i="41"/>
  <c r="U654" i="41"/>
  <c r="U390" i="41"/>
  <c r="U384" i="41"/>
  <c r="U668" i="41"/>
  <c r="U660" i="41"/>
  <c r="U655" i="41"/>
  <c r="U667" i="41"/>
  <c r="U398" i="41"/>
  <c r="U392" i="41"/>
  <c r="U386" i="41"/>
  <c r="U378" i="41"/>
  <c r="U604" i="41"/>
  <c r="U603" i="41"/>
  <c r="U555" i="41"/>
  <c r="U556" i="41"/>
  <c r="U576" i="41"/>
  <c r="U494" i="41"/>
  <c r="U496" i="41"/>
  <c r="U499" i="41"/>
  <c r="U510" i="41"/>
  <c r="U376" i="41"/>
  <c r="U498" i="41"/>
  <c r="U492" i="41"/>
  <c r="U481" i="41"/>
  <c r="R1957" i="40"/>
  <c r="U512" i="41"/>
  <c r="U506" i="41"/>
  <c r="U495" i="41"/>
  <c r="U483" i="41"/>
  <c r="U650" i="41"/>
  <c r="R1958" i="40"/>
  <c r="S1607" i="40"/>
  <c r="S1957" i="40" s="1"/>
  <c r="S1608" i="40"/>
  <c r="S1958" i="40" s="1"/>
  <c r="S2053" i="40"/>
  <c r="R1906" i="40"/>
  <c r="R1908" i="40"/>
  <c r="R1886" i="40"/>
  <c r="R1895" i="40"/>
  <c r="R1887" i="40"/>
  <c r="R1912" i="40"/>
  <c r="R1907" i="40"/>
  <c r="R1903" i="40"/>
  <c r="R1905" i="40"/>
  <c r="R1899" i="40"/>
  <c r="R1920" i="40"/>
  <c r="R1914" i="40"/>
  <c r="R1913" i="40"/>
  <c r="R1918" i="40"/>
  <c r="R1909" i="40"/>
  <c r="R1900" i="40"/>
  <c r="R1919" i="40"/>
  <c r="R1889" i="40"/>
  <c r="R1911" i="40"/>
  <c r="R1923" i="40"/>
  <c r="S1554" i="40"/>
  <c r="S1904" i="40" s="1"/>
  <c r="S1555" i="40"/>
  <c r="S1564" i="40"/>
  <c r="S1914" i="40" s="1"/>
  <c r="S1552" i="40"/>
  <c r="S1902" i="40" s="1"/>
  <c r="S1535" i="40"/>
  <c r="S1560" i="40"/>
  <c r="S1910" i="40" s="1"/>
  <c r="S1536" i="40"/>
  <c r="S1543" i="40"/>
  <c r="S1893" i="40" s="1"/>
  <c r="S1557" i="40"/>
  <c r="S1907" i="40" s="1"/>
  <c r="S1570" i="40"/>
  <c r="S1542" i="40"/>
  <c r="S1892" i="40" s="1"/>
  <c r="S1549" i="40"/>
  <c r="S1540" i="40"/>
  <c r="S1890" i="40" s="1"/>
  <c r="S1544" i="40"/>
  <c r="S1894" i="40" s="1"/>
  <c r="S1548" i="40"/>
  <c r="S1898" i="40" s="1"/>
  <c r="S1556" i="40"/>
  <c r="S1553" i="40"/>
  <c r="S1559" i="40"/>
  <c r="S1534" i="40"/>
  <c r="S1539" i="40"/>
  <c r="S1541" i="40"/>
  <c r="S1891" i="40" s="1"/>
  <c r="S1551" i="40"/>
  <c r="S1901" i="40" s="1"/>
  <c r="S1538" i="40"/>
  <c r="S1888" i="40" s="1"/>
  <c r="S1572" i="40"/>
  <c r="S1922" i="40" s="1"/>
  <c r="S1562" i="40"/>
  <c r="S1912" i="40" s="1"/>
  <c r="S1563" i="40"/>
  <c r="S1913" i="40" s="1"/>
  <c r="S1571" i="40"/>
  <c r="S1921" i="40" s="1"/>
  <c r="S1561" i="40"/>
  <c r="S1911" i="40" s="1"/>
  <c r="S1547" i="40"/>
  <c r="S1537" i="40"/>
  <c r="S1887" i="40" s="1"/>
  <c r="S1545" i="40"/>
  <c r="S1546" i="40"/>
  <c r="S1550" i="40"/>
  <c r="S1900" i="40" s="1"/>
  <c r="S1558" i="40"/>
  <c r="S1908" i="40" s="1"/>
  <c r="S1568" i="40"/>
  <c r="S1918" i="40" s="1"/>
  <c r="S1565" i="40"/>
  <c r="S1915" i="40" s="1"/>
  <c r="S1569" i="40"/>
  <c r="S1919" i="40" s="1"/>
  <c r="S1573" i="40"/>
  <c r="S1566" i="40"/>
  <c r="S1916" i="40" s="1"/>
  <c r="S1567" i="40"/>
  <c r="S1917" i="40" s="1"/>
  <c r="U511" i="41"/>
  <c r="U486" i="41"/>
  <c r="U491" i="41"/>
  <c r="U485" i="41"/>
  <c r="U487" i="41"/>
  <c r="U505" i="41"/>
  <c r="U500" i="41"/>
  <c r="U515" i="41"/>
  <c r="U519" i="41"/>
  <c r="U501" i="41"/>
  <c r="U488" i="41"/>
  <c r="U516" i="41"/>
  <c r="U502" i="41"/>
  <c r="U508" i="41"/>
  <c r="U489" i="41"/>
  <c r="U493" i="41"/>
  <c r="U482" i="41"/>
  <c r="U503" i="41"/>
  <c r="U484" i="41"/>
  <c r="U497" i="41"/>
  <c r="U490" i="41"/>
  <c r="U507" i="41"/>
  <c r="U513" i="41"/>
  <c r="U504" i="41"/>
  <c r="U509" i="41"/>
  <c r="U517" i="41"/>
  <c r="U518" i="41"/>
  <c r="U591" i="41"/>
  <c r="U589" i="41"/>
  <c r="U588" i="41"/>
  <c r="U590" i="41"/>
  <c r="R1992" i="40"/>
  <c r="S1644" i="40"/>
  <c r="S1642" i="40"/>
  <c r="S1992" i="40" s="1"/>
  <c r="S1641" i="40"/>
  <c r="S1643" i="40"/>
  <c r="S1993" i="40" s="1"/>
  <c r="U577" i="41"/>
  <c r="U579" i="41"/>
  <c r="U578" i="41"/>
  <c r="R1981" i="40"/>
  <c r="R1982" i="40"/>
  <c r="R1980" i="40"/>
  <c r="S1629" i="40"/>
  <c r="S1979" i="40" s="1"/>
  <c r="S1631" i="40"/>
  <c r="S1632" i="40"/>
  <c r="S1630" i="40"/>
  <c r="R1978" i="40"/>
  <c r="U715" i="41"/>
  <c r="U456" i="41"/>
  <c r="U475" i="41"/>
  <c r="U455" i="41"/>
  <c r="U474" i="41"/>
  <c r="U586" i="41"/>
  <c r="U700" i="41"/>
  <c r="U645" i="41"/>
  <c r="U587" i="41"/>
  <c r="U535" i="41"/>
  <c r="U680" i="41"/>
  <c r="U425" i="41"/>
  <c r="U465" i="41"/>
  <c r="U584" i="41"/>
  <c r="U694" i="41"/>
  <c r="U575" i="41"/>
  <c r="U625" i="41"/>
  <c r="U568" i="41"/>
  <c r="U703" i="41"/>
  <c r="U437" i="41"/>
  <c r="U537" i="41"/>
  <c r="U446" i="41"/>
  <c r="U611" i="41"/>
  <c r="U433" i="41"/>
  <c r="U649" i="41"/>
  <c r="U461" i="41"/>
  <c r="U713" i="41"/>
  <c r="U615" i="41"/>
  <c r="U635" i="41"/>
  <c r="U541" i="41"/>
  <c r="U452" i="41"/>
  <c r="U633" i="41"/>
  <c r="U558" i="41"/>
  <c r="U561" i="41"/>
  <c r="U445" i="41"/>
  <c r="U592" i="41"/>
  <c r="U594" i="41"/>
  <c r="U707" i="41"/>
  <c r="U619" i="41"/>
  <c r="U426" i="41"/>
  <c r="U637" i="41"/>
  <c r="U525" i="41"/>
  <c r="U697" i="41"/>
  <c r="U595" i="41"/>
  <c r="U687" i="41"/>
  <c r="U643" i="41"/>
  <c r="U459" i="41"/>
  <c r="U544" i="41"/>
  <c r="U464" i="41"/>
  <c r="U564" i="41"/>
  <c r="U569" i="41"/>
  <c r="U640" i="41"/>
  <c r="U529" i="41"/>
  <c r="U689" i="41"/>
  <c r="U531" i="41"/>
  <c r="U466" i="41"/>
  <c r="U522" i="41"/>
  <c r="U469" i="41"/>
  <c r="U582" i="41"/>
  <c r="U528" i="41"/>
  <c r="U523" i="41"/>
  <c r="S725" i="16"/>
  <c r="S813" i="16" s="1"/>
  <c r="T720" i="16"/>
  <c r="T797" i="16" s="1"/>
  <c r="S723" i="16"/>
  <c r="S758" i="16" s="1"/>
  <c r="S726" i="16"/>
  <c r="S717" i="16"/>
  <c r="T718" i="16"/>
  <c r="T787" i="16" s="1"/>
  <c r="U639" i="41"/>
  <c r="U699" i="41"/>
  <c r="U714" i="41"/>
  <c r="U701" i="41"/>
  <c r="U545" i="41"/>
  <c r="U463" i="41"/>
  <c r="U581" i="41"/>
  <c r="U436" i="41"/>
  <c r="U634" i="41"/>
  <c r="U480" i="41"/>
  <c r="U642" i="41"/>
  <c r="U632" i="41"/>
  <c r="U647" i="41"/>
  <c r="U698" i="41"/>
  <c r="U710" i="41"/>
  <c r="U644" i="41"/>
  <c r="U451" i="41"/>
  <c r="U477" i="41"/>
  <c r="U467" i="41"/>
  <c r="U596" i="41"/>
  <c r="U470" i="41"/>
  <c r="U709" i="41"/>
  <c r="U530" i="41"/>
  <c r="U471" i="41"/>
  <c r="U441" i="41"/>
  <c r="U708" i="41"/>
  <c r="U702" i="41"/>
  <c r="U460" i="41"/>
  <c r="U705" i="41"/>
  <c r="U599" i="41"/>
  <c r="U527" i="41"/>
  <c r="U606" i="41"/>
  <c r="U593" i="41"/>
  <c r="U435" i="41"/>
  <c r="U695" i="41"/>
  <c r="U521" i="41"/>
  <c r="U524" i="41"/>
  <c r="U472" i="41"/>
  <c r="U539" i="41"/>
  <c r="U439" i="41"/>
  <c r="U447" i="41"/>
  <c r="U580" i="41"/>
  <c r="U457" i="41"/>
  <c r="U520" i="41"/>
  <c r="U693" i="41"/>
  <c r="U462" i="41"/>
  <c r="U597" i="41"/>
  <c r="U454" i="41"/>
  <c r="U532" i="41"/>
  <c r="U449" i="41"/>
  <c r="U448" i="41"/>
  <c r="U641" i="41"/>
  <c r="U711" i="41"/>
  <c r="U646" i="41"/>
  <c r="U585" i="41"/>
  <c r="U538" i="41"/>
  <c r="U696" i="41"/>
  <c r="U533" i="41"/>
  <c r="U453" i="41"/>
  <c r="U706" i="41"/>
  <c r="U653" i="41"/>
  <c r="U543" i="41"/>
  <c r="U540" i="41"/>
  <c r="U443" i="41"/>
  <c r="U583" i="41"/>
  <c r="U468" i="41"/>
  <c r="U607" i="41"/>
  <c r="U534" i="41"/>
  <c r="U638" i="41"/>
  <c r="U458" i="41"/>
  <c r="U478" i="41"/>
  <c r="U542" i="41"/>
  <c r="U438" i="41"/>
  <c r="U444" i="41"/>
  <c r="U442" i="41"/>
  <c r="U636" i="41"/>
  <c r="U526" i="41"/>
  <c r="U704" i="41"/>
  <c r="U536" i="41"/>
  <c r="U600" i="41"/>
  <c r="U476" i="41"/>
  <c r="U627" i="41"/>
  <c r="U620" i="41"/>
  <c r="U557" i="41"/>
  <c r="U678" i="41"/>
  <c r="U629" i="41"/>
  <c r="U613" i="41"/>
  <c r="U419" i="41"/>
  <c r="U423" i="41"/>
  <c r="U684" i="41"/>
  <c r="U565" i="41"/>
  <c r="U570" i="41"/>
  <c r="U560" i="41"/>
  <c r="U691" i="41"/>
  <c r="U429" i="41"/>
  <c r="U677" i="41"/>
  <c r="U676" i="41"/>
  <c r="U672" i="41"/>
  <c r="U573" i="41"/>
  <c r="U553" i="41"/>
  <c r="U624" i="41"/>
  <c r="U420" i="41"/>
  <c r="U688" i="41"/>
  <c r="U681" i="41"/>
  <c r="U679" i="41"/>
  <c r="U622" i="41"/>
  <c r="U428" i="41"/>
  <c r="U628" i="41"/>
  <c r="U566" i="41"/>
  <c r="U430" i="41"/>
  <c r="U614" i="41"/>
  <c r="U421" i="41"/>
  <c r="U671" i="41"/>
  <c r="U618" i="41"/>
  <c r="U683" i="41"/>
  <c r="U432" i="41"/>
  <c r="U562" i="41"/>
  <c r="U550" i="41"/>
  <c r="U417" i="41"/>
  <c r="U675" i="41"/>
  <c r="U559" i="41"/>
  <c r="U424" i="41"/>
  <c r="U621" i="41"/>
  <c r="U551" i="41"/>
  <c r="U552" i="41"/>
  <c r="U630" i="41"/>
  <c r="U682" i="41"/>
  <c r="U616" i="41"/>
  <c r="U431" i="41"/>
  <c r="U563" i="41"/>
  <c r="U686" i="41"/>
  <c r="U418" i="41"/>
  <c r="U571" i="41"/>
  <c r="U612" i="41"/>
  <c r="U610" i="41"/>
  <c r="U422" i="41"/>
  <c r="U375" i="41"/>
  <c r="U690" i="41"/>
  <c r="U626" i="41"/>
  <c r="U673" i="41"/>
  <c r="U617" i="41"/>
  <c r="U427" i="41"/>
  <c r="U567" i="41"/>
  <c r="U572" i="41"/>
  <c r="U416" i="41"/>
  <c r="U674" i="41"/>
  <c r="U685" i="41"/>
  <c r="U623" i="41"/>
  <c r="S1496" i="40"/>
  <c r="S1846" i="40" s="1"/>
  <c r="S1628" i="40"/>
  <c r="S1594" i="40"/>
  <c r="S1944" i="40" s="1"/>
  <c r="S1507" i="40"/>
  <c r="S1857" i="40" s="1"/>
  <c r="S1755" i="40"/>
  <c r="S2105" i="40" s="1"/>
  <c r="S1514" i="40"/>
  <c r="S1864" i="40" s="1"/>
  <c r="S1751" i="40"/>
  <c r="S2101" i="40" s="1"/>
  <c r="S1588" i="40"/>
  <c r="S1768" i="40"/>
  <c r="S2118" i="40" s="1"/>
  <c r="S1591" i="40"/>
  <c r="S1941" i="40" s="1"/>
  <c r="S1766" i="40"/>
  <c r="S2116" i="40" s="1"/>
  <c r="S1761" i="40"/>
  <c r="S1589" i="40"/>
  <c r="S1939" i="40" s="1"/>
  <c r="S1639" i="40"/>
  <c r="S1989" i="40" s="1"/>
  <c r="S1596" i="40"/>
  <c r="S1946" i="40" s="1"/>
  <c r="S1587" i="40"/>
  <c r="S1937" i="40" s="1"/>
  <c r="S1760" i="40"/>
  <c r="S2110" i="40" s="1"/>
  <c r="S1759" i="40"/>
  <c r="S1497" i="40"/>
  <c r="S1847" i="40" s="1"/>
  <c r="S1636" i="40"/>
  <c r="S1986" i="40" s="1"/>
  <c r="S1648" i="40"/>
  <c r="S1998" i="40" s="1"/>
  <c r="S1753" i="40"/>
  <c r="S2103" i="40" s="1"/>
  <c r="S1691" i="40"/>
  <c r="S2041" i="40" s="1"/>
  <c r="S1595" i="40"/>
  <c r="S1945" i="40" s="1"/>
  <c r="S1649" i="40"/>
  <c r="S1582" i="40"/>
  <c r="S1932" i="40" s="1"/>
  <c r="S1645" i="40"/>
  <c r="S1574" i="40"/>
  <c r="S1924" i="40" s="1"/>
  <c r="S1640" i="40"/>
  <c r="S1990" i="40" s="1"/>
  <c r="S1489" i="40"/>
  <c r="S1839" i="40" s="1"/>
  <c r="S1531" i="40"/>
  <c r="S1881" i="40" s="1"/>
  <c r="S1529" i="40"/>
  <c r="S1879" i="40" s="1"/>
  <c r="S1708" i="40"/>
  <c r="S1754" i="40"/>
  <c r="S1634" i="40"/>
  <c r="S1984" i="40" s="1"/>
  <c r="S1575" i="40"/>
  <c r="S1925" i="40" s="1"/>
  <c r="S1578" i="40"/>
  <c r="S1928" i="40" s="1"/>
  <c r="S1598" i="40"/>
  <c r="S1948" i="40" s="1"/>
  <c r="S1585" i="40"/>
  <c r="S1935" i="40" s="1"/>
  <c r="S1517" i="40"/>
  <c r="S1702" i="40"/>
  <c r="S2052" i="40" s="1"/>
  <c r="S1747" i="40"/>
  <c r="S2097" i="40" s="1"/>
  <c r="S1756" i="40"/>
  <c r="S2106" i="40" s="1"/>
  <c r="S1762" i="40"/>
  <c r="S2112" i="40" s="1"/>
  <c r="S1576" i="40"/>
  <c r="S1926" i="40" s="1"/>
  <c r="S1527" i="40"/>
  <c r="S1877" i="40" s="1"/>
  <c r="S1495" i="40"/>
  <c r="S1845" i="40" s="1"/>
  <c r="S1518" i="40"/>
  <c r="S1868" i="40" s="1"/>
  <c r="S1685" i="40"/>
  <c r="S1660" i="40"/>
  <c r="S2010" i="40" s="1"/>
  <c r="S1501" i="40"/>
  <c r="S1851" i="40" s="1"/>
  <c r="S1522" i="40"/>
  <c r="S1872" i="40" s="1"/>
  <c r="S1525" i="40"/>
  <c r="S1875" i="40" s="1"/>
  <c r="S1752" i="40"/>
  <c r="S2102" i="40" s="1"/>
  <c r="S1499" i="40"/>
  <c r="S1849" i="40" s="1"/>
  <c r="S1577" i="40"/>
  <c r="S1927" i="40" s="1"/>
  <c r="S1580" i="40"/>
  <c r="S1930" i="40" s="1"/>
  <c r="S1533" i="40"/>
  <c r="S1883" i="40" s="1"/>
  <c r="S1698" i="40"/>
  <c r="S2048" i="40" s="1"/>
  <c r="S1592" i="40"/>
  <c r="S1942" i="40" s="1"/>
  <c r="S1510" i="40"/>
  <c r="S1860" i="40" s="1"/>
  <c r="S1689" i="40"/>
  <c r="S2039" i="40" s="1"/>
  <c r="S1757" i="40"/>
  <c r="S2107" i="40" s="1"/>
  <c r="S1512" i="40"/>
  <c r="S1520" i="40"/>
  <c r="S1506" i="40"/>
  <c r="S1524" i="40"/>
  <c r="S1686" i="40"/>
  <c r="S2036" i="40" s="1"/>
  <c r="S1700" i="40"/>
  <c r="S2050" i="40" s="1"/>
  <c r="S1509" i="40"/>
  <c r="S1859" i="40" s="1"/>
  <c r="S1646" i="40"/>
  <c r="S1694" i="40"/>
  <c r="S2044" i="40" s="1"/>
  <c r="S1597" i="40"/>
  <c r="S1947" i="40" s="1"/>
  <c r="S1647" i="40"/>
  <c r="S1997" i="40" s="1"/>
  <c r="S1583" i="40"/>
  <c r="S1706" i="40"/>
  <c r="S2056" i="40" s="1"/>
  <c r="S1688" i="40"/>
  <c r="S2038" i="40" s="1"/>
  <c r="S1764" i="40"/>
  <c r="S1523" i="40"/>
  <c r="S1873" i="40" s="1"/>
  <c r="S1693" i="40"/>
  <c r="S2043" i="40" s="1"/>
  <c r="S1502" i="40"/>
  <c r="S1852" i="40" s="1"/>
  <c r="S1652" i="40"/>
  <c r="S2002" i="40" s="1"/>
  <c r="S1593" i="40"/>
  <c r="S1943" i="40" s="1"/>
  <c r="S1498" i="40"/>
  <c r="S1848" i="40" s="1"/>
  <c r="S1633" i="40"/>
  <c r="S1983" i="40" s="1"/>
  <c r="S1505" i="40"/>
  <c r="S1855" i="40" s="1"/>
  <c r="S1500" i="40"/>
  <c r="S1850" i="40" s="1"/>
  <c r="S1490" i="40"/>
  <c r="S1504" i="40"/>
  <c r="S1854" i="40" s="1"/>
  <c r="S1699" i="40"/>
  <c r="S1516" i="40"/>
  <c r="S1687" i="40"/>
  <c r="S1758" i="40"/>
  <c r="S2108" i="40" s="1"/>
  <c r="S1530" i="40"/>
  <c r="S1880" i="40" s="1"/>
  <c r="S1508" i="40"/>
  <c r="S1858" i="40" s="1"/>
  <c r="S1491" i="40"/>
  <c r="S1841" i="40" s="1"/>
  <c r="S1659" i="40"/>
  <c r="S2009" i="40" s="1"/>
  <c r="S1584" i="40"/>
  <c r="S1934" i="40" s="1"/>
  <c r="S1521" i="40"/>
  <c r="S1871" i="40" s="1"/>
  <c r="S1494" i="40"/>
  <c r="S1844" i="40" s="1"/>
  <c r="S1488" i="40"/>
  <c r="S1696" i="40"/>
  <c r="S2046" i="40" s="1"/>
  <c r="S1492" i="40"/>
  <c r="S1842" i="40" s="1"/>
  <c r="S1511" i="40"/>
  <c r="S1861" i="40" s="1"/>
  <c r="S1690" i="40"/>
  <c r="S2040" i="40" s="1"/>
  <c r="S1746" i="40"/>
  <c r="S2096" i="40" s="1"/>
  <c r="S1763" i="40"/>
  <c r="S2113" i="40" s="1"/>
  <c r="S1650" i="40"/>
  <c r="S1528" i="40"/>
  <c r="S1878" i="40" s="1"/>
  <c r="S1638" i="40"/>
  <c r="S1988" i="40" s="1"/>
  <c r="S1695" i="40"/>
  <c r="S2045" i="40" s="1"/>
  <c r="S1519" i="40"/>
  <c r="S1869" i="40" s="1"/>
  <c r="S1586" i="40"/>
  <c r="S1590" i="40"/>
  <c r="S1940" i="40" s="1"/>
  <c r="S1579" i="40"/>
  <c r="S1929" i="40" s="1"/>
  <c r="S1515" i="40"/>
  <c r="S1749" i="40"/>
  <c r="S2099" i="40" s="1"/>
  <c r="S1637" i="40"/>
  <c r="S1987" i="40" s="1"/>
  <c r="S1748" i="40"/>
  <c r="S2098" i="40" s="1"/>
  <c r="S1697" i="40"/>
  <c r="S2047" i="40" s="1"/>
  <c r="S1707" i="40"/>
  <c r="S2057" i="40" s="1"/>
  <c r="S1767" i="40"/>
  <c r="S2117" i="40" s="1"/>
  <c r="S1750" i="40"/>
  <c r="S2100" i="40" s="1"/>
  <c r="S1581" i="40"/>
  <c r="S1513" i="40"/>
  <c r="S1863" i="40" s="1"/>
  <c r="S1653" i="40"/>
  <c r="S2003" i="40" s="1"/>
  <c r="S1635" i="40"/>
  <c r="S1985" i="40" s="1"/>
  <c r="S1692" i="40"/>
  <c r="S1452" i="40"/>
  <c r="S1802" i="40" s="1"/>
  <c r="S1676" i="40"/>
  <c r="S2026" i="40" s="1"/>
  <c r="S1468" i="40"/>
  <c r="S1818" i="40" s="1"/>
  <c r="S1437" i="40"/>
  <c r="S1787" i="40" s="1"/>
  <c r="S1443" i="40"/>
  <c r="S1793" i="40" s="1"/>
  <c r="S1470" i="40"/>
  <c r="S1820" i="40" s="1"/>
  <c r="S1623" i="40"/>
  <c r="S1973" i="40" s="1"/>
  <c r="S1466" i="40"/>
  <c r="S1816" i="40" s="1"/>
  <c r="S1459" i="40"/>
  <c r="S1475" i="40"/>
  <c r="S1825" i="40" s="1"/>
  <c r="S1612" i="40"/>
  <c r="S1962" i="40" s="1"/>
  <c r="S1681" i="40"/>
  <c r="S2031" i="40" s="1"/>
  <c r="S1442" i="40"/>
  <c r="S1792" i="40" s="1"/>
  <c r="S1738" i="40"/>
  <c r="S2088" i="40" s="1"/>
  <c r="S1456" i="40"/>
  <c r="S1806" i="40" s="1"/>
  <c r="S1439" i="40"/>
  <c r="S1458" i="40"/>
  <c r="S1808" i="40" s="1"/>
  <c r="S1441" i="40"/>
  <c r="S1791" i="40" s="1"/>
  <c r="S1447" i="40"/>
  <c r="S1797" i="40" s="1"/>
  <c r="S1481" i="40"/>
  <c r="S1831" i="40" s="1"/>
  <c r="S1722" i="40"/>
  <c r="S2072" i="40" s="1"/>
  <c r="S1605" i="40"/>
  <c r="S1955" i="40" s="1"/>
  <c r="S1429" i="40"/>
  <c r="S1779" i="40" s="1"/>
  <c r="S1461" i="40"/>
  <c r="S1811" i="40" s="1"/>
  <c r="S1476" i="40"/>
  <c r="S1826" i="40" s="1"/>
  <c r="S1677" i="40"/>
  <c r="S2027" i="40" s="1"/>
  <c r="S1446" i="40"/>
  <c r="S1796" i="40" s="1"/>
  <c r="S1678" i="40"/>
  <c r="S2028" i="40" s="1"/>
  <c r="S1450" i="40"/>
  <c r="S1800" i="40" s="1"/>
  <c r="S1606" i="40"/>
  <c r="S1956" i="40" s="1"/>
  <c r="S1433" i="40"/>
  <c r="S1783" i="40" s="1"/>
  <c r="S1471" i="40"/>
  <c r="S1611" i="40"/>
  <c r="S1961" i="40" s="1"/>
  <c r="S1728" i="40"/>
  <c r="S2078" i="40" s="1"/>
  <c r="S1457" i="40"/>
  <c r="S1807" i="40" s="1"/>
  <c r="S1448" i="40"/>
  <c r="S1798" i="40" s="1"/>
  <c r="S1709" i="40"/>
  <c r="S2059" i="40" s="1"/>
  <c r="S1460" i="40"/>
  <c r="S1810" i="40" s="1"/>
  <c r="S1430" i="40"/>
  <c r="S1780" i="40" s="1"/>
  <c r="S1717" i="40"/>
  <c r="S2067" i="40" s="1"/>
  <c r="S1729" i="40"/>
  <c r="S1603" i="40"/>
  <c r="S1953" i="40" s="1"/>
  <c r="S1431" i="40"/>
  <c r="S1620" i="40"/>
  <c r="S1970" i="40" s="1"/>
  <c r="S1469" i="40"/>
  <c r="S1434" i="40"/>
  <c r="S1784" i="40" s="1"/>
  <c r="S1680" i="40"/>
  <c r="S2030" i="40" s="1"/>
  <c r="S1473" i="40"/>
  <c r="S1823" i="40" s="1"/>
  <c r="S1626" i="40"/>
  <c r="S1976" i="40" s="1"/>
  <c r="S1719" i="40"/>
  <c r="S1739" i="40"/>
  <c r="S2089" i="40" s="1"/>
  <c r="S1671" i="40"/>
  <c r="S1615" i="40"/>
  <c r="S1965" i="40" s="1"/>
  <c r="S1683" i="40"/>
  <c r="S2033" i="40" s="1"/>
  <c r="S1664" i="40"/>
  <c r="S2014" i="40" s="1"/>
  <c r="S1656" i="40"/>
  <c r="S2006" i="40" s="1"/>
  <c r="S1721" i="40"/>
  <c r="S2071" i="40" s="1"/>
  <c r="S1432" i="40"/>
  <c r="S1782" i="40" s="1"/>
  <c r="S1737" i="40"/>
  <c r="S2087" i="40" s="1"/>
  <c r="S1477" i="40"/>
  <c r="S1827" i="40" s="1"/>
  <c r="S1744" i="40"/>
  <c r="S2094" i="40" s="1"/>
  <c r="S1682" i="40"/>
  <c r="S2032" i="40" s="1"/>
  <c r="S1451" i="40"/>
  <c r="S1801" i="40" s="1"/>
  <c r="S1673" i="40"/>
  <c r="S1474" i="40"/>
  <c r="S1824" i="40" s="1"/>
  <c r="S1435" i="40"/>
  <c r="S1785" i="40" s="1"/>
  <c r="S1734" i="40"/>
  <c r="S2084" i="40" s="1"/>
  <c r="S1613" i="40"/>
  <c r="S1485" i="40"/>
  <c r="S1835" i="40" s="1"/>
  <c r="S1712" i="40"/>
  <c r="S2062" i="40" s="1"/>
  <c r="S1724" i="40"/>
  <c r="S2074" i="40" s="1"/>
  <c r="S1479" i="40"/>
  <c r="S1733" i="40"/>
  <c r="S2083" i="40" s="1"/>
  <c r="S1482" i="40"/>
  <c r="S1832" i="40" s="1"/>
  <c r="S1667" i="40"/>
  <c r="S2017" i="40" s="1"/>
  <c r="S1730" i="40"/>
  <c r="S2080" i="40" s="1"/>
  <c r="S1735" i="40"/>
  <c r="S2085" i="40" s="1"/>
  <c r="S1668" i="40"/>
  <c r="S2018" i="40" s="1"/>
  <c r="S1445" i="40"/>
  <c r="S1795" i="40" s="1"/>
  <c r="S1444" i="40"/>
  <c r="S1794" i="40" s="1"/>
  <c r="S1455" i="40"/>
  <c r="S1715" i="40"/>
  <c r="S2065" i="40" s="1"/>
  <c r="S1463" i="40"/>
  <c r="S1813" i="40" s="1"/>
  <c r="S1464" i="40"/>
  <c r="S1814" i="40" s="1"/>
  <c r="S1743" i="40"/>
  <c r="S2093" i="40" s="1"/>
  <c r="S1621" i="40"/>
  <c r="S1971" i="40" s="1"/>
  <c r="S1622" i="40"/>
  <c r="S1972" i="40" s="1"/>
  <c r="S1616" i="40"/>
  <c r="S1966" i="40" s="1"/>
  <c r="S1665" i="40"/>
  <c r="S2015" i="40" s="1"/>
  <c r="S1617" i="40"/>
  <c r="S1711" i="40"/>
  <c r="S2061" i="40" s="1"/>
  <c r="S1454" i="40"/>
  <c r="S1804" i="40" s="1"/>
  <c r="S1718" i="40"/>
  <c r="S2068" i="40" s="1"/>
  <c r="S1625" i="40"/>
  <c r="S1975" i="40" s="1"/>
  <c r="S1604" i="40"/>
  <c r="S1609" i="40"/>
  <c r="S1959" i="40" s="1"/>
  <c r="S1741" i="40"/>
  <c r="S2091" i="40" s="1"/>
  <c r="S1453" i="40"/>
  <c r="S1803" i="40" s="1"/>
  <c r="S1672" i="40"/>
  <c r="S1669" i="40"/>
  <c r="S2019" i="40" s="1"/>
  <c r="S1742" i="40"/>
  <c r="S1483" i="40"/>
  <c r="S1713" i="40"/>
  <c r="S2063" i="40" s="1"/>
  <c r="S1462" i="40"/>
  <c r="S1812" i="40" s="1"/>
  <c r="S1727" i="40"/>
  <c r="S2077" i="40" s="1"/>
  <c r="S1675" i="40"/>
  <c r="S2025" i="40" s="1"/>
  <c r="S1710" i="40"/>
  <c r="S2060" i="40" s="1"/>
  <c r="S1624" i="40"/>
  <c r="S1732" i="40"/>
  <c r="S2082" i="40" s="1"/>
  <c r="S1610" i="40"/>
  <c r="S1960" i="40" s="1"/>
  <c r="S1720" i="40"/>
  <c r="S2070" i="40" s="1"/>
  <c r="S1663" i="40"/>
  <c r="S2013" i="40" s="1"/>
  <c r="S1666" i="40"/>
  <c r="S2016" i="40" s="1"/>
  <c r="S1478" i="40"/>
  <c r="S1828" i="40" s="1"/>
  <c r="S1736" i="40"/>
  <c r="S2086" i="40" s="1"/>
  <c r="S1486" i="40"/>
  <c r="S1836" i="40" s="1"/>
  <c r="S1716" i="40"/>
  <c r="S2066" i="40" s="1"/>
  <c r="S1440" i="40"/>
  <c r="S1670" i="40"/>
  <c r="S2020" i="40" s="1"/>
  <c r="S1480" i="40"/>
  <c r="S1674" i="40"/>
  <c r="S1657" i="40"/>
  <c r="S2007" i="40" s="1"/>
  <c r="S1731" i="40"/>
  <c r="S2081" i="40" s="1"/>
  <c r="S1465" i="40"/>
  <c r="S1815" i="40" s="1"/>
  <c r="S1740" i="40"/>
  <c r="S2090" i="40" s="1"/>
  <c r="S1472" i="40"/>
  <c r="S1822" i="40" s="1"/>
  <c r="S1619" i="40"/>
  <c r="S1618" i="40"/>
  <c r="S1614" i="40"/>
  <c r="S1723" i="40"/>
  <c r="S2073" i="40" s="1"/>
  <c r="S1467" i="40"/>
  <c r="S1817" i="40" s="1"/>
  <c r="S1726" i="40"/>
  <c r="S2076" i="40" s="1"/>
  <c r="S1436" i="40"/>
  <c r="S1714" i="40"/>
  <c r="S1679" i="40"/>
  <c r="S2029" i="40" s="1"/>
  <c r="S1725" i="40"/>
  <c r="S2075" i="40" s="1"/>
  <c r="S1449" i="40"/>
  <c r="S1799" i="40" s="1"/>
  <c r="S1438" i="40"/>
  <c r="S1484" i="40"/>
  <c r="S1834" i="40" s="1"/>
  <c r="U371" i="41"/>
  <c r="R2052" i="40"/>
  <c r="R1791" i="40"/>
  <c r="R2059" i="40"/>
  <c r="R1939" i="40"/>
  <c r="R2056" i="40"/>
  <c r="R1972" i="40"/>
  <c r="R2107" i="40"/>
  <c r="R2058" i="40"/>
  <c r="R1862" i="40"/>
  <c r="R1989" i="40"/>
  <c r="R1798" i="40"/>
  <c r="R1985" i="40"/>
  <c r="R1927" i="40"/>
  <c r="S1424" i="40"/>
  <c r="R1852" i="40"/>
  <c r="R1866" i="40"/>
  <c r="R1810" i="40"/>
  <c r="R2101" i="40"/>
  <c r="R2029" i="40"/>
  <c r="S1423" i="40"/>
  <c r="S1773" i="40" s="1"/>
  <c r="R2030" i="40"/>
  <c r="R1996" i="40"/>
  <c r="R1780" i="40"/>
  <c r="R1930" i="40"/>
  <c r="R2003" i="40"/>
  <c r="R1844" i="40"/>
  <c r="R1960" i="40"/>
  <c r="R2103" i="40"/>
  <c r="R2118" i="40"/>
  <c r="R2002" i="40"/>
  <c r="R1822" i="40"/>
  <c r="R2116" i="40"/>
  <c r="R1782" i="40"/>
  <c r="R1816" i="40"/>
  <c r="R2062" i="40"/>
  <c r="R1818" i="40"/>
  <c r="R1881" i="40"/>
  <c r="R1964" i="40"/>
  <c r="R1935" i="40"/>
  <c r="R1801" i="40"/>
  <c r="R1788" i="40"/>
  <c r="R2025" i="40"/>
  <c r="R2089" i="40"/>
  <c r="R1841" i="40"/>
  <c r="R1808" i="40"/>
  <c r="R1861" i="40"/>
  <c r="R2090" i="40"/>
  <c r="R1806" i="40"/>
  <c r="R1811" i="40"/>
  <c r="R1807" i="40"/>
  <c r="T1418" i="40"/>
  <c r="T1703" i="40" s="1"/>
  <c r="T2053" i="40" s="1"/>
  <c r="R758" i="16"/>
  <c r="R764" i="16"/>
  <c r="R765" i="16" s="1"/>
  <c r="R766" i="16" s="1"/>
  <c r="R783" i="16"/>
  <c r="R757" i="16"/>
  <c r="T1417" i="40"/>
  <c r="S793" i="16"/>
  <c r="S763" i="16"/>
  <c r="T1607" i="40" l="1"/>
  <c r="T1957" i="40" s="1"/>
  <c r="T1608" i="40"/>
  <c r="T1958" i="40" s="1"/>
  <c r="S1896" i="40"/>
  <c r="S1903" i="40"/>
  <c r="S1885" i="40"/>
  <c r="S1923" i="40"/>
  <c r="S1909" i="40"/>
  <c r="S1897" i="40"/>
  <c r="S1906" i="40"/>
  <c r="S1886" i="40"/>
  <c r="S1905" i="40"/>
  <c r="S1920" i="40"/>
  <c r="S1889" i="40"/>
  <c r="S1884" i="40"/>
  <c r="S1899" i="40"/>
  <c r="S1895" i="40"/>
  <c r="T1570" i="40"/>
  <c r="T1920" i="40" s="1"/>
  <c r="T1534" i="40"/>
  <c r="T1884" i="40" s="1"/>
  <c r="T1559" i="40"/>
  <c r="T1909" i="40" s="1"/>
  <c r="T1547" i="40"/>
  <c r="T1897" i="40" s="1"/>
  <c r="T1553" i="40"/>
  <c r="T1903" i="40" s="1"/>
  <c r="T1536" i="40"/>
  <c r="T1886" i="40" s="1"/>
  <c r="T1543" i="40"/>
  <c r="T1893" i="40" s="1"/>
  <c r="T1556" i="40"/>
  <c r="T1906" i="40" s="1"/>
  <c r="T1560" i="40"/>
  <c r="T1910" i="40" s="1"/>
  <c r="T1542" i="40"/>
  <c r="T1892" i="40" s="1"/>
  <c r="T1558" i="40"/>
  <c r="T1908" i="40" s="1"/>
  <c r="T1548" i="40"/>
  <c r="T1898" i="40" s="1"/>
  <c r="T1535" i="40"/>
  <c r="T1885" i="40" s="1"/>
  <c r="T1540" i="40"/>
  <c r="T1890" i="40" s="1"/>
  <c r="T1549" i="40"/>
  <c r="T1899" i="40" s="1"/>
  <c r="T1546" i="40"/>
  <c r="T1896" i="40" s="1"/>
  <c r="T1563" i="40"/>
  <c r="T1913" i="40" s="1"/>
  <c r="T1545" i="40"/>
  <c r="T1895" i="40" s="1"/>
  <c r="T1544" i="40"/>
  <c r="T1894" i="40" s="1"/>
  <c r="T1552" i="40"/>
  <c r="T1902" i="40" s="1"/>
  <c r="T1564" i="40"/>
  <c r="T1914" i="40" s="1"/>
  <c r="T1561" i="40"/>
  <c r="T1911" i="40" s="1"/>
  <c r="T1537" i="40"/>
  <c r="T1887" i="40" s="1"/>
  <c r="T1571" i="40"/>
  <c r="T1921" i="40" s="1"/>
  <c r="T1562" i="40"/>
  <c r="T1912" i="40" s="1"/>
  <c r="T1572" i="40"/>
  <c r="T1922" i="40" s="1"/>
  <c r="T1550" i="40"/>
  <c r="T1900" i="40" s="1"/>
  <c r="T1538" i="40"/>
  <c r="T1888" i="40" s="1"/>
  <c r="T1539" i="40"/>
  <c r="T1889" i="40" s="1"/>
  <c r="T1557" i="40"/>
  <c r="T1907" i="40" s="1"/>
  <c r="T1554" i="40"/>
  <c r="T1904" i="40" s="1"/>
  <c r="T1551" i="40"/>
  <c r="T1901" i="40" s="1"/>
  <c r="T1555" i="40"/>
  <c r="T1905" i="40" s="1"/>
  <c r="T1541" i="40"/>
  <c r="T1891" i="40" s="1"/>
  <c r="T1566" i="40"/>
  <c r="T1916" i="40" s="1"/>
  <c r="T1565" i="40"/>
  <c r="T1915" i="40" s="1"/>
  <c r="T1567" i="40"/>
  <c r="T1917" i="40" s="1"/>
  <c r="T1568" i="40"/>
  <c r="T1918" i="40" s="1"/>
  <c r="T1573" i="40"/>
  <c r="T1923" i="40" s="1"/>
  <c r="T1569" i="40"/>
  <c r="T1919" i="40" s="1"/>
  <c r="S1994" i="40"/>
  <c r="S1991" i="40"/>
  <c r="T1642" i="40"/>
  <c r="T1992" i="40" s="1"/>
  <c r="T1644" i="40"/>
  <c r="T1994" i="40" s="1"/>
  <c r="T1643" i="40"/>
  <c r="T1993" i="40" s="1"/>
  <c r="T1641" i="40"/>
  <c r="T1991" i="40" s="1"/>
  <c r="S1981" i="40"/>
  <c r="S1982" i="40"/>
  <c r="S1980" i="40"/>
  <c r="T1629" i="40"/>
  <c r="T1979" i="40" s="1"/>
  <c r="T1631" i="40"/>
  <c r="T1981" i="40" s="1"/>
  <c r="T1632" i="40"/>
  <c r="T1982" i="40" s="1"/>
  <c r="T1630" i="40"/>
  <c r="T1980" i="40" s="1"/>
  <c r="S1978" i="40"/>
  <c r="T1676" i="40"/>
  <c r="T1468" i="40"/>
  <c r="T1818" i="40" s="1"/>
  <c r="T1437" i="40"/>
  <c r="T1787" i="40" s="1"/>
  <c r="T1452" i="40"/>
  <c r="T1441" i="40"/>
  <c r="T1457" i="40"/>
  <c r="T1434" i="40"/>
  <c r="T1784" i="40" s="1"/>
  <c r="T1709" i="40"/>
  <c r="T2059" i="40" s="1"/>
  <c r="T1611" i="40"/>
  <c r="T1961" i="40" s="1"/>
  <c r="T1459" i="40"/>
  <c r="T1809" i="40" s="1"/>
  <c r="T1431" i="40"/>
  <c r="T1781" i="40" s="1"/>
  <c r="T1728" i="40"/>
  <c r="T2078" i="40" s="1"/>
  <c r="T1729" i="40"/>
  <c r="T2079" i="40" s="1"/>
  <c r="T1458" i="40"/>
  <c r="T1808" i="40" s="1"/>
  <c r="T1442" i="40"/>
  <c r="T1466" i="40"/>
  <c r="T1481" i="40"/>
  <c r="T1831" i="40" s="1"/>
  <c r="T1471" i="40"/>
  <c r="T1821" i="40" s="1"/>
  <c r="T1738" i="40"/>
  <c r="T2088" i="40" s="1"/>
  <c r="T1603" i="40"/>
  <c r="T1953" i="40" s="1"/>
  <c r="T1456" i="40"/>
  <c r="T1806" i="40" s="1"/>
  <c r="T1446" i="40"/>
  <c r="T1447" i="40"/>
  <c r="T1470" i="40"/>
  <c r="T1430" i="40"/>
  <c r="T1780" i="40" s="1"/>
  <c r="T1461" i="40"/>
  <c r="T1811" i="40" s="1"/>
  <c r="T1612" i="40"/>
  <c r="T1962" i="40" s="1"/>
  <c r="T1433" i="40"/>
  <c r="T1783" i="40" s="1"/>
  <c r="T1443" i="40"/>
  <c r="T1450" i="40"/>
  <c r="T1800" i="40" s="1"/>
  <c r="T1677" i="40"/>
  <c r="T2027" i="40" s="1"/>
  <c r="T1620" i="40"/>
  <c r="T1970" i="40" s="1"/>
  <c r="T1678" i="40"/>
  <c r="T1681" i="40"/>
  <c r="T2031" i="40" s="1"/>
  <c r="T1722" i="40"/>
  <c r="T2072" i="40" s="1"/>
  <c r="T1439" i="40"/>
  <c r="T1789" i="40" s="1"/>
  <c r="T1429" i="40"/>
  <c r="T1469" i="40"/>
  <c r="T1475" i="40"/>
  <c r="T1825" i="40" s="1"/>
  <c r="T1623" i="40"/>
  <c r="T1605" i="40"/>
  <c r="T1955" i="40" s="1"/>
  <c r="T1606" i="40"/>
  <c r="T1956" i="40" s="1"/>
  <c r="T1476" i="40"/>
  <c r="T1717" i="40"/>
  <c r="T2067" i="40" s="1"/>
  <c r="T1460" i="40"/>
  <c r="T1448" i="40"/>
  <c r="T1716" i="40"/>
  <c r="T2066" i="40" s="1"/>
  <c r="T1621" i="40"/>
  <c r="T1971" i="40" s="1"/>
  <c r="T1444" i="40"/>
  <c r="T1794" i="40" s="1"/>
  <c r="T1667" i="40"/>
  <c r="T1485" i="40"/>
  <c r="T1835" i="40" s="1"/>
  <c r="T1713" i="40"/>
  <c r="T1619" i="40"/>
  <c r="T1969" i="40" s="1"/>
  <c r="T1626" i="40"/>
  <c r="T1976" i="40" s="1"/>
  <c r="T1436" i="40"/>
  <c r="T1786" i="40" s="1"/>
  <c r="T1449" i="40"/>
  <c r="T1799" i="40" s="1"/>
  <c r="T1435" i="40"/>
  <c r="T1785" i="40" s="1"/>
  <c r="T1451" i="40"/>
  <c r="T1801" i="40" s="1"/>
  <c r="T1743" i="40"/>
  <c r="T2093" i="40" s="1"/>
  <c r="T1682" i="40"/>
  <c r="T1615" i="40"/>
  <c r="T1484" i="40"/>
  <c r="T1834" i="40" s="1"/>
  <c r="T1672" i="40"/>
  <c r="T2022" i="40" s="1"/>
  <c r="T1665" i="40"/>
  <c r="T2015" i="40" s="1"/>
  <c r="T1670" i="40"/>
  <c r="T1445" i="40"/>
  <c r="T1795" i="40" s="1"/>
  <c r="T1714" i="40"/>
  <c r="T2064" i="40" s="1"/>
  <c r="T1473" i="40"/>
  <c r="T1823" i="40" s="1"/>
  <c r="T1453" i="40"/>
  <c r="T1803" i="40" s="1"/>
  <c r="T1616" i="40"/>
  <c r="T1966" i="40" s="1"/>
  <c r="T1656" i="40"/>
  <c r="T2006" i="40" s="1"/>
  <c r="T1673" i="40"/>
  <c r="T2023" i="40" s="1"/>
  <c r="T1735" i="40"/>
  <c r="T2085" i="40" s="1"/>
  <c r="T1668" i="40"/>
  <c r="T2018" i="40" s="1"/>
  <c r="T1618" i="40"/>
  <c r="T1968" i="40" s="1"/>
  <c r="T1679" i="40"/>
  <c r="T1734" i="40"/>
  <c r="T2084" i="40" s="1"/>
  <c r="T1730" i="40"/>
  <c r="T1680" i="40"/>
  <c r="T2030" i="40" s="1"/>
  <c r="T1726" i="40"/>
  <c r="T2076" i="40" s="1"/>
  <c r="T1478" i="40"/>
  <c r="T1737" i="40"/>
  <c r="T2087" i="40" s="1"/>
  <c r="T1718" i="40"/>
  <c r="T2068" i="40" s="1"/>
  <c r="T1663" i="40"/>
  <c r="T2013" i="40" s="1"/>
  <c r="T1610" i="40"/>
  <c r="T1736" i="40"/>
  <c r="T2086" i="40" s="1"/>
  <c r="T1719" i="40"/>
  <c r="T1614" i="40"/>
  <c r="T1964" i="40" s="1"/>
  <c r="T1675" i="40"/>
  <c r="T2025" i="40" s="1"/>
  <c r="T1674" i="40"/>
  <c r="T2024" i="40" s="1"/>
  <c r="T1669" i="40"/>
  <c r="T1609" i="40"/>
  <c r="T1959" i="40" s="1"/>
  <c r="T1617" i="40"/>
  <c r="T1967" i="40" s="1"/>
  <c r="T1464" i="40"/>
  <c r="T1462" i="40"/>
  <c r="T1812" i="40" s="1"/>
  <c r="T1671" i="40"/>
  <c r="T2021" i="40" s="1"/>
  <c r="T1472" i="40"/>
  <c r="T1822" i="40" s="1"/>
  <c r="T1732" i="40"/>
  <c r="T2082" i="40" s="1"/>
  <c r="T1474" i="40"/>
  <c r="T1824" i="40" s="1"/>
  <c r="T1465" i="40"/>
  <c r="T1727" i="40"/>
  <c r="T1724" i="40"/>
  <c r="T2074" i="40" s="1"/>
  <c r="T1604" i="40"/>
  <c r="T1954" i="40" s="1"/>
  <c r="T1744" i="40"/>
  <c r="T2094" i="40" s="1"/>
  <c r="T1486" i="40"/>
  <c r="T1625" i="40"/>
  <c r="T1975" i="40" s="1"/>
  <c r="T1477" i="40"/>
  <c r="T1740" i="40"/>
  <c r="T2090" i="40" s="1"/>
  <c r="T1482" i="40"/>
  <c r="T1832" i="40" s="1"/>
  <c r="T1480" i="40"/>
  <c r="T1830" i="40" s="1"/>
  <c r="T1742" i="40"/>
  <c r="T2092" i="40" s="1"/>
  <c r="T1725" i="40"/>
  <c r="T2075" i="40" s="1"/>
  <c r="T1666" i="40"/>
  <c r="T2016" i="40" s="1"/>
  <c r="T1720" i="40"/>
  <c r="T1741" i="40"/>
  <c r="T2091" i="40" s="1"/>
  <c r="T1463" i="40"/>
  <c r="T1813" i="40" s="1"/>
  <c r="T1432" i="40"/>
  <c r="T1782" i="40" s="1"/>
  <c r="T1624" i="40"/>
  <c r="T1731" i="40"/>
  <c r="T2081" i="40" s="1"/>
  <c r="T1733" i="40"/>
  <c r="T2083" i="40" s="1"/>
  <c r="T1613" i="40"/>
  <c r="T1963" i="40" s="1"/>
  <c r="T1721" i="40"/>
  <c r="T2071" i="40" s="1"/>
  <c r="T1723" i="40"/>
  <c r="T2073" i="40" s="1"/>
  <c r="T1438" i="40"/>
  <c r="T1454" i="40"/>
  <c r="T1622" i="40"/>
  <c r="T1972" i="40" s="1"/>
  <c r="T1715" i="40"/>
  <c r="T2065" i="40" s="1"/>
  <c r="T1657" i="40"/>
  <c r="T2007" i="40" s="1"/>
  <c r="T1467" i="40"/>
  <c r="T1483" i="40"/>
  <c r="T1833" i="40" s="1"/>
  <c r="T1455" i="40"/>
  <c r="T1805" i="40" s="1"/>
  <c r="T1710" i="40"/>
  <c r="T1664" i="40"/>
  <c r="T2014" i="40" s="1"/>
  <c r="T1739" i="40"/>
  <c r="T2089" i="40" s="1"/>
  <c r="T1440" i="40"/>
  <c r="T1790" i="40" s="1"/>
  <c r="T1479" i="40"/>
  <c r="T1829" i="40" s="1"/>
  <c r="T1711" i="40"/>
  <c r="T2061" i="40" s="1"/>
  <c r="T1712" i="40"/>
  <c r="T1683" i="40"/>
  <c r="T2033" i="40" s="1"/>
  <c r="T1496" i="40"/>
  <c r="T1846" i="40" s="1"/>
  <c r="T1588" i="40"/>
  <c r="T1938" i="40" s="1"/>
  <c r="T1507" i="40"/>
  <c r="T1857" i="40" s="1"/>
  <c r="T1761" i="40"/>
  <c r="T2111" i="40" s="1"/>
  <c r="T1747" i="40"/>
  <c r="T1691" i="40"/>
  <c r="T2041" i="40" s="1"/>
  <c r="T1768" i="40"/>
  <c r="T2118" i="40" s="1"/>
  <c r="T1489" i="40"/>
  <c r="T1839" i="40" s="1"/>
  <c r="T1531" i="40"/>
  <c r="T1881" i="40" s="1"/>
  <c r="T1594" i="40"/>
  <c r="T1944" i="40" s="1"/>
  <c r="T1587" i="40"/>
  <c r="T1937" i="40" s="1"/>
  <c r="T1753" i="40"/>
  <c r="T2103" i="40" s="1"/>
  <c r="T1578" i="40"/>
  <c r="T1928" i="40" s="1"/>
  <c r="T1591" i="40"/>
  <c r="T1756" i="40"/>
  <c r="T2106" i="40" s="1"/>
  <c r="T1517" i="40"/>
  <c r="T1867" i="40" s="1"/>
  <c r="T1645" i="40"/>
  <c r="T1995" i="40" s="1"/>
  <c r="T1628" i="40"/>
  <c r="T1978" i="40" s="1"/>
  <c r="T1636" i="40"/>
  <c r="T1986" i="40" s="1"/>
  <c r="T1639" i="40"/>
  <c r="T1708" i="40"/>
  <c r="T2058" i="40" s="1"/>
  <c r="T1640" i="40"/>
  <c r="T1514" i="40"/>
  <c r="T1751" i="40"/>
  <c r="T2101" i="40" s="1"/>
  <c r="T1755" i="40"/>
  <c r="T2105" i="40" s="1"/>
  <c r="T1574" i="40"/>
  <c r="T1649" i="40"/>
  <c r="T1999" i="40" s="1"/>
  <c r="T1497" i="40"/>
  <c r="T1847" i="40" s="1"/>
  <c r="T1759" i="40"/>
  <c r="T2109" i="40" s="1"/>
  <c r="T1634" i="40"/>
  <c r="T1760" i="40"/>
  <c r="T2110" i="40" s="1"/>
  <c r="T1596" i="40"/>
  <c r="T1946" i="40" s="1"/>
  <c r="T1582" i="40"/>
  <c r="T1932" i="40" s="1"/>
  <c r="T1648" i="40"/>
  <c r="T1998" i="40" s="1"/>
  <c r="T1598" i="40"/>
  <c r="T1702" i="40"/>
  <c r="T1585" i="40"/>
  <c r="T1575" i="40"/>
  <c r="T1925" i="40" s="1"/>
  <c r="T1754" i="40"/>
  <c r="T2104" i="40" s="1"/>
  <c r="T1529" i="40"/>
  <c r="T1879" i="40" s="1"/>
  <c r="T1589" i="40"/>
  <c r="T1939" i="40" s="1"/>
  <c r="T1595" i="40"/>
  <c r="T1945" i="40" s="1"/>
  <c r="T1766" i="40"/>
  <c r="T1508" i="40"/>
  <c r="T1748" i="40"/>
  <c r="T2098" i="40" s="1"/>
  <c r="T1519" i="40"/>
  <c r="T1869" i="40" s="1"/>
  <c r="T1653" i="40"/>
  <c r="T2003" i="40" s="1"/>
  <c r="T1767" i="40"/>
  <c r="T2117" i="40" s="1"/>
  <c r="T1501" i="40"/>
  <c r="T1851" i="40" s="1"/>
  <c r="T1698" i="40"/>
  <c r="T1694" i="40"/>
  <c r="T2044" i="40" s="1"/>
  <c r="T1646" i="40"/>
  <c r="T1996" i="40" s="1"/>
  <c r="T1518" i="40"/>
  <c r="T1868" i="40" s="1"/>
  <c r="T1494" i="40"/>
  <c r="T1491" i="40"/>
  <c r="T1841" i="40" s="1"/>
  <c r="T1530" i="40"/>
  <c r="T1880" i="40" s="1"/>
  <c r="T1521" i="40"/>
  <c r="T1871" i="40" s="1"/>
  <c r="T1512" i="40"/>
  <c r="T1593" i="40"/>
  <c r="T1943" i="40" s="1"/>
  <c r="T1692" i="40"/>
  <c r="T2042" i="40" s="1"/>
  <c r="T1528" i="40"/>
  <c r="T1878" i="40" s="1"/>
  <c r="T1707" i="40"/>
  <c r="T2057" i="40" s="1"/>
  <c r="T1523" i="40"/>
  <c r="T1873" i="40" s="1"/>
  <c r="T1500" i="40"/>
  <c r="T1850" i="40" s="1"/>
  <c r="T1513" i="40"/>
  <c r="T1863" i="40" s="1"/>
  <c r="T1590" i="40"/>
  <c r="T1940" i="40" s="1"/>
  <c r="T1586" i="40"/>
  <c r="T1688" i="40"/>
  <c r="T2038" i="40" s="1"/>
  <c r="T1762" i="40"/>
  <c r="T1700" i="40"/>
  <c r="T2050" i="40" s="1"/>
  <c r="T1592" i="40"/>
  <c r="T1942" i="40" s="1"/>
  <c r="T1527" i="40"/>
  <c r="T1877" i="40" s="1"/>
  <c r="T1520" i="40"/>
  <c r="T1505" i="40"/>
  <c r="T1855" i="40" s="1"/>
  <c r="T1660" i="40"/>
  <c r="T1695" i="40"/>
  <c r="T2045" i="40" s="1"/>
  <c r="T1696" i="40"/>
  <c r="T2046" i="40" s="1"/>
  <c r="T1516" i="40"/>
  <c r="T1866" i="40" s="1"/>
  <c r="T1509" i="40"/>
  <c r="T1859" i="40" s="1"/>
  <c r="T1525" i="40"/>
  <c r="T1875" i="40" s="1"/>
  <c r="T1706" i="40"/>
  <c r="T1699" i="40"/>
  <c r="T2049" i="40" s="1"/>
  <c r="T1638" i="40"/>
  <c r="T1988" i="40" s="1"/>
  <c r="T1576" i="40"/>
  <c r="T1926" i="40" s="1"/>
  <c r="T1687" i="40"/>
  <c r="T1510" i="40"/>
  <c r="T1860" i="40" s="1"/>
  <c r="T1492" i="40"/>
  <c r="T1842" i="40" s="1"/>
  <c r="T1758" i="40"/>
  <c r="T2108" i="40" s="1"/>
  <c r="T1650" i="40"/>
  <c r="T2000" i="40" s="1"/>
  <c r="T1635" i="40"/>
  <c r="T1985" i="40" s="1"/>
  <c r="T1580" i="40"/>
  <c r="T1930" i="40" s="1"/>
  <c r="T1652" i="40"/>
  <c r="T2002" i="40" s="1"/>
  <c r="T1583" i="40"/>
  <c r="T1933" i="40" s="1"/>
  <c r="T1488" i="40"/>
  <c r="T1838" i="40" s="1"/>
  <c r="T1504" i="40"/>
  <c r="T1495" i="40"/>
  <c r="T1845" i="40" s="1"/>
  <c r="T1750" i="40"/>
  <c r="T1749" i="40"/>
  <c r="T1581" i="40"/>
  <c r="T1757" i="40"/>
  <c r="T2107" i="40" s="1"/>
  <c r="T1633" i="40"/>
  <c r="T1983" i="40" s="1"/>
  <c r="T1502" i="40"/>
  <c r="T1852" i="40" s="1"/>
  <c r="T1647" i="40"/>
  <c r="T1997" i="40" s="1"/>
  <c r="T1689" i="40"/>
  <c r="T1693" i="40"/>
  <c r="T2043" i="40" s="1"/>
  <c r="T1659" i="40"/>
  <c r="T1490" i="40"/>
  <c r="T1840" i="40" s="1"/>
  <c r="T1686" i="40"/>
  <c r="T2036" i="40" s="1"/>
  <c r="T1685" i="40"/>
  <c r="T1515" i="40"/>
  <c r="T1865" i="40" s="1"/>
  <c r="T1746" i="40"/>
  <c r="T2096" i="40" s="1"/>
  <c r="T1498" i="40"/>
  <c r="T1848" i="40" s="1"/>
  <c r="T1511" i="40"/>
  <c r="T1861" i="40" s="1"/>
  <c r="T1524" i="40"/>
  <c r="T1874" i="40" s="1"/>
  <c r="T1579" i="40"/>
  <c r="T1637" i="40"/>
  <c r="T1987" i="40" s="1"/>
  <c r="T1577" i="40"/>
  <c r="T1927" i="40" s="1"/>
  <c r="T1697" i="40"/>
  <c r="T2047" i="40" s="1"/>
  <c r="T1506" i="40"/>
  <c r="T1856" i="40" s="1"/>
  <c r="T1522" i="40"/>
  <c r="T1584" i="40"/>
  <c r="T1934" i="40" s="1"/>
  <c r="T1690" i="40"/>
  <c r="T2040" i="40" s="1"/>
  <c r="T1499" i="40"/>
  <c r="T1752" i="40"/>
  <c r="T2102" i="40" s="1"/>
  <c r="T1763" i="40"/>
  <c r="T1764" i="40"/>
  <c r="T2114" i="40" s="1"/>
  <c r="T1533" i="40"/>
  <c r="T1883" i="40" s="1"/>
  <c r="T1597" i="40"/>
  <c r="S1829" i="40"/>
  <c r="S2024" i="40"/>
  <c r="S1789" i="40"/>
  <c r="S1788" i="40"/>
  <c r="S2049" i="40"/>
  <c r="S1821" i="40"/>
  <c r="S1867" i="40"/>
  <c r="S1786" i="40"/>
  <c r="S2092" i="40"/>
  <c r="S2058" i="40"/>
  <c r="S1819" i="40"/>
  <c r="S1936" i="40"/>
  <c r="S1790" i="40"/>
  <c r="S2109" i="40"/>
  <c r="S1969" i="40"/>
  <c r="S2079" i="40"/>
  <c r="S1967" i="40"/>
  <c r="S1874" i="40"/>
  <c r="S1805" i="40"/>
  <c r="T1423" i="40"/>
  <c r="T1773" i="40" s="1"/>
  <c r="S1954" i="40"/>
  <c r="S1840" i="40"/>
  <c r="S1999" i="40"/>
  <c r="S1964" i="40"/>
  <c r="T1424" i="40"/>
  <c r="T1774" i="40" s="1"/>
  <c r="S2111" i="40"/>
  <c r="S2042" i="40"/>
  <c r="S1995" i="40"/>
  <c r="S1866" i="40"/>
  <c r="S1865" i="40"/>
  <c r="S2104" i="40"/>
  <c r="S1933" i="40"/>
  <c r="S1809" i="40"/>
  <c r="S1938" i="40"/>
  <c r="S1870" i="40"/>
  <c r="S2021" i="40"/>
  <c r="S1968" i="40"/>
  <c r="S2022" i="40"/>
  <c r="S2069" i="40"/>
  <c r="S2000" i="40"/>
  <c r="S1833" i="40"/>
  <c r="S1830" i="40"/>
  <c r="S2114" i="40"/>
  <c r="S1974" i="40"/>
  <c r="S1931" i="40"/>
  <c r="S2035" i="40"/>
  <c r="S1781" i="40"/>
  <c r="S1963" i="40"/>
  <c r="S1838" i="40"/>
  <c r="S1996" i="40"/>
  <c r="S2037" i="40"/>
  <c r="S2064" i="40"/>
  <c r="S2023" i="40"/>
  <c r="S1856" i="40"/>
  <c r="S1862" i="40"/>
  <c r="S803" i="16"/>
  <c r="R759" i="16"/>
  <c r="R760" i="16" s="1"/>
  <c r="S1774" i="40"/>
  <c r="S783" i="16"/>
  <c r="S757" i="16"/>
  <c r="S759" i="16" s="1"/>
  <c r="S760" i="16" s="1"/>
  <c r="S817" i="16"/>
  <c r="S764" i="16"/>
  <c r="S765" i="16" s="1"/>
  <c r="S766" i="16" s="1"/>
  <c r="T1941" i="40" l="1"/>
  <c r="T2112" i="40"/>
  <c r="T2032" i="40"/>
  <c r="T1792" i="40"/>
  <c r="T2063" i="40"/>
  <c r="T2062" i="40"/>
  <c r="T2097" i="40"/>
  <c r="T1960" i="40"/>
  <c r="T1864" i="40"/>
  <c r="T2070" i="40"/>
  <c r="T2039" i="40"/>
  <c r="T1779" i="40"/>
  <c r="T2028" i="40"/>
  <c r="T1924" i="40"/>
  <c r="T1793" i="40"/>
  <c r="T2116" i="40"/>
  <c r="T1819" i="40"/>
  <c r="T1974" i="40"/>
  <c r="T2052" i="40"/>
  <c r="T2037" i="40"/>
  <c r="T2099" i="40"/>
  <c r="T2035" i="40"/>
  <c r="T1872" i="40"/>
  <c r="T1791" i="40"/>
  <c r="T1862" i="40"/>
  <c r="T1820" i="40"/>
  <c r="T1826" i="40"/>
  <c r="T2029" i="40"/>
  <c r="T1815" i="40"/>
  <c r="T1935" i="40"/>
  <c r="T1836" i="40"/>
  <c r="T2019" i="40"/>
  <c r="T1849" i="40"/>
  <c r="T1990" i="40"/>
  <c r="T1828" i="40"/>
  <c r="T1796" i="40"/>
  <c r="T2009" i="40"/>
  <c r="T1965" i="40"/>
  <c r="T2020" i="40"/>
  <c r="T1816" i="40"/>
  <c r="T1798" i="40"/>
  <c r="T2080" i="40"/>
  <c r="T2048" i="40"/>
  <c r="T2100" i="40"/>
  <c r="T2060" i="40"/>
  <c r="T1984" i="40"/>
  <c r="T2113" i="40"/>
  <c r="T1827" i="40"/>
  <c r="T1936" i="40"/>
  <c r="T1989" i="40"/>
  <c r="T1854" i="40"/>
  <c r="T2017" i="40"/>
  <c r="T2010" i="40"/>
  <c r="T1802" i="40"/>
  <c r="T2056" i="40"/>
  <c r="T1947" i="40"/>
  <c r="T2077" i="40"/>
  <c r="T1973" i="40"/>
  <c r="T1804" i="40"/>
  <c r="T2026" i="40"/>
  <c r="T1797" i="40"/>
  <c r="T1817" i="40"/>
  <c r="T1870" i="40"/>
  <c r="T1948" i="40"/>
  <c r="T1814" i="40"/>
  <c r="T1807" i="40"/>
  <c r="T1931" i="40"/>
  <c r="T2069" i="40"/>
  <c r="T1844" i="40"/>
  <c r="T1858" i="40"/>
  <c r="T1929" i="40"/>
  <c r="T1810" i="40"/>
  <c r="T1788" i="40"/>
  <c r="J20" i="30"/>
  <c r="L20" i="30" l="1"/>
  <c r="K20" i="30"/>
  <c r="M21" i="30" l="1"/>
  <c r="M39" i="30" s="1"/>
  <c r="U379" i="16" s="1"/>
  <c r="U605" i="16" s="1"/>
  <c r="M20" i="30"/>
  <c r="M38" i="30" s="1"/>
  <c r="T379" i="16" s="1"/>
  <c r="T605" i="16" s="1"/>
  <c r="T400" i="16" l="1"/>
  <c r="T626" i="16" s="1"/>
  <c r="T487" i="16"/>
  <c r="T713" i="16" s="1"/>
  <c r="T344" i="16"/>
  <c r="T570" i="16" s="1"/>
  <c r="T338" i="16"/>
  <c r="T564" i="16" s="1"/>
  <c r="T386" i="16"/>
  <c r="T612" i="16" s="1"/>
  <c r="T332" i="16"/>
  <c r="T558" i="16" s="1"/>
  <c r="T372" i="16"/>
  <c r="T598" i="16" s="1"/>
  <c r="T318" i="16"/>
  <c r="T544" i="16" s="1"/>
  <c r="T364" i="16"/>
  <c r="T590" i="16" s="1"/>
  <c r="T310" i="16"/>
  <c r="T536" i="16" s="1"/>
  <c r="T331" i="16"/>
  <c r="T557" i="16" s="1"/>
  <c r="T288" i="16"/>
  <c r="T514" i="16" s="1"/>
  <c r="T353" i="16"/>
  <c r="T579" i="16" s="1"/>
  <c r="T271" i="16"/>
  <c r="T497" i="16" s="1"/>
  <c r="T476" i="16"/>
  <c r="T702" i="16" s="1"/>
  <c r="T356" i="16"/>
  <c r="T582" i="16" s="1"/>
  <c r="T363" i="16"/>
  <c r="T589" i="16" s="1"/>
  <c r="T279" i="16"/>
  <c r="T505" i="16" s="1"/>
  <c r="T426" i="16"/>
  <c r="T652" i="16" s="1"/>
  <c r="T270" i="16"/>
  <c r="T496" i="16" s="1"/>
  <c r="T376" i="16"/>
  <c r="T602" i="16" s="1"/>
  <c r="T308" i="16"/>
  <c r="T534" i="16" s="1"/>
  <c r="T340" i="16"/>
  <c r="T566" i="16" s="1"/>
  <c r="T317" i="16"/>
  <c r="T543" i="16" s="1"/>
  <c r="T284" i="16"/>
  <c r="T510" i="16" s="1"/>
  <c r="T297" i="16"/>
  <c r="T523" i="16" s="1"/>
  <c r="T439" i="16"/>
  <c r="T665" i="16" s="1"/>
  <c r="T381" i="16"/>
  <c r="T607" i="16" s="1"/>
  <c r="T367" i="16"/>
  <c r="T593" i="16" s="1"/>
  <c r="T330" i="16"/>
  <c r="T556" i="16" s="1"/>
  <c r="T283" i="16"/>
  <c r="T509" i="16" s="1"/>
  <c r="T422" i="16"/>
  <c r="T648" i="16" s="1"/>
  <c r="T351" i="16"/>
  <c r="T577" i="16" s="1"/>
  <c r="T480" i="16"/>
  <c r="T706" i="16" s="1"/>
  <c r="T466" i="16"/>
  <c r="T692" i="16" s="1"/>
  <c r="T315" i="16"/>
  <c r="T541" i="16" s="1"/>
  <c r="T303" i="16"/>
  <c r="T529" i="16" s="1"/>
  <c r="T355" i="16"/>
  <c r="T581" i="16" s="1"/>
  <c r="T350" i="16"/>
  <c r="T576" i="16" s="1"/>
  <c r="T479" i="16"/>
  <c r="T705" i="16" s="1"/>
  <c r="T322" i="16"/>
  <c r="T548" i="16" s="1"/>
  <c r="T414" i="16"/>
  <c r="T640" i="16" s="1"/>
  <c r="T453" i="16"/>
  <c r="T679" i="16" s="1"/>
  <c r="T407" i="16"/>
  <c r="T633" i="16" s="1"/>
  <c r="T394" i="16"/>
  <c r="T620" i="16" s="1"/>
  <c r="T430" i="16"/>
  <c r="T656" i="16" s="1"/>
  <c r="T409" i="16"/>
  <c r="T635" i="16" s="1"/>
  <c r="T273" i="16"/>
  <c r="T499" i="16" s="1"/>
  <c r="T401" i="16"/>
  <c r="T627" i="16" s="1"/>
  <c r="T387" i="16"/>
  <c r="T613" i="16" s="1"/>
  <c r="T366" i="16"/>
  <c r="T592" i="16" s="1"/>
  <c r="T289" i="16"/>
  <c r="T515" i="16" s="1"/>
  <c r="T375" i="16"/>
  <c r="T601" i="16" s="1"/>
  <c r="T399" i="16"/>
  <c r="T625" i="16" s="1"/>
  <c r="T443" i="16"/>
  <c r="T669" i="16" s="1"/>
  <c r="T343" i="16"/>
  <c r="T569" i="16" s="1"/>
  <c r="T485" i="16"/>
  <c r="T711" i="16" s="1"/>
  <c r="T385" i="16"/>
  <c r="T611" i="16" s="1"/>
  <c r="T471" i="16"/>
  <c r="T697" i="16" s="1"/>
  <c r="T371" i="16"/>
  <c r="T597" i="16" s="1"/>
  <c r="T463" i="16"/>
  <c r="T689" i="16" s="1"/>
  <c r="T450" i="16"/>
  <c r="T676" i="16" s="1"/>
  <c r="T287" i="16"/>
  <c r="T513" i="16" s="1"/>
  <c r="T482" i="16"/>
  <c r="T708" i="16" s="1"/>
  <c r="T298" i="16"/>
  <c r="T524" i="16" s="1"/>
  <c r="T415" i="16"/>
  <c r="T641" i="16" s="1"/>
  <c r="T328" i="16"/>
  <c r="T554" i="16" s="1"/>
  <c r="T404" i="16"/>
  <c r="T630" i="16" s="1"/>
  <c r="T398" i="16"/>
  <c r="T624" i="16" s="1"/>
  <c r="T442" i="16"/>
  <c r="T668" i="16" s="1"/>
  <c r="T342" i="16"/>
  <c r="T568" i="16" s="1"/>
  <c r="T484" i="16"/>
  <c r="T710" i="16" s="1"/>
  <c r="T384" i="16"/>
  <c r="T610" i="16" s="1"/>
  <c r="T470" i="16"/>
  <c r="T696" i="16" s="1"/>
  <c r="T370" i="16"/>
  <c r="T596" i="16" s="1"/>
  <c r="T462" i="16"/>
  <c r="T688" i="16" s="1"/>
  <c r="T362" i="16"/>
  <c r="T588" i="16" s="1"/>
  <c r="T402" i="16"/>
  <c r="T628" i="16" s="1"/>
  <c r="T456" i="16"/>
  <c r="T682" i="16" s="1"/>
  <c r="T286" i="16"/>
  <c r="T512" i="16" s="1"/>
  <c r="T378" i="16"/>
  <c r="T604" i="16" s="1"/>
  <c r="T269" i="16"/>
  <c r="T495" i="16" s="1"/>
  <c r="T429" i="16"/>
  <c r="T655" i="16" s="1"/>
  <c r="T296" i="16"/>
  <c r="T522" i="16" s="1"/>
  <c r="T440" i="16"/>
  <c r="T666" i="16" s="1"/>
  <c r="T468" i="16"/>
  <c r="T694" i="16" s="1"/>
  <c r="T460" i="16"/>
  <c r="T686" i="16" s="1"/>
  <c r="T309" i="16"/>
  <c r="T535" i="16" s="1"/>
  <c r="T268" i="16"/>
  <c r="T494" i="16" s="1"/>
  <c r="T339" i="16"/>
  <c r="T565" i="16" s="1"/>
  <c r="T467" i="16"/>
  <c r="T693" i="16" s="1"/>
  <c r="T316" i="16"/>
  <c r="T542" i="16" s="1"/>
  <c r="T403" i="16"/>
  <c r="T629" i="16" s="1"/>
  <c r="T295" i="16"/>
  <c r="T521" i="16" s="1"/>
  <c r="T337" i="16"/>
  <c r="T563" i="16" s="1"/>
  <c r="T323" i="16"/>
  <c r="T549" i="16" s="1"/>
  <c r="T282" i="16"/>
  <c r="T508" i="16" s="1"/>
  <c r="T374" i="16"/>
  <c r="T600" i="16" s="1"/>
  <c r="T437" i="16"/>
  <c r="T663" i="16" s="1"/>
  <c r="T336" i="16"/>
  <c r="T562" i="16" s="1"/>
  <c r="T314" i="16"/>
  <c r="T540" i="16" s="1"/>
  <c r="T305" i="16"/>
  <c r="T531" i="16" s="1"/>
  <c r="T389" i="16"/>
  <c r="T615" i="16" s="1"/>
  <c r="T408" i="16"/>
  <c r="T634" i="16" s="1"/>
  <c r="T266" i="16"/>
  <c r="T492" i="16" s="1"/>
  <c r="T388" i="16"/>
  <c r="T614" i="16" s="1"/>
  <c r="T454" i="16"/>
  <c r="T680" i="16" s="1"/>
  <c r="T397" i="16"/>
  <c r="T623" i="16" s="1"/>
  <c r="T441" i="16"/>
  <c r="T667" i="16" s="1"/>
  <c r="T341" i="16"/>
  <c r="T567" i="16" s="1"/>
  <c r="T483" i="16"/>
  <c r="T709" i="16" s="1"/>
  <c r="T383" i="16"/>
  <c r="T609" i="16" s="1"/>
  <c r="T469" i="16"/>
  <c r="T695" i="16" s="1"/>
  <c r="T369" i="16"/>
  <c r="T595" i="16" s="1"/>
  <c r="T461" i="16"/>
  <c r="T687" i="16" s="1"/>
  <c r="T361" i="16"/>
  <c r="T587" i="16" s="1"/>
  <c r="T352" i="16"/>
  <c r="T578" i="16" s="1"/>
  <c r="T329" i="16"/>
  <c r="T555" i="16" s="1"/>
  <c r="T285" i="16"/>
  <c r="T511" i="16" s="1"/>
  <c r="T276" i="16"/>
  <c r="T502" i="16" s="1"/>
  <c r="T474" i="16"/>
  <c r="T700" i="16" s="1"/>
  <c r="T405" i="16"/>
  <c r="T631" i="16" s="1"/>
  <c r="T428" i="16"/>
  <c r="T654" i="16" s="1"/>
  <c r="T396" i="16"/>
  <c r="T622" i="16" s="1"/>
  <c r="T382" i="16"/>
  <c r="T608" i="16" s="1"/>
  <c r="T368" i="16"/>
  <c r="T594" i="16" s="1"/>
  <c r="T304" i="16"/>
  <c r="T530" i="16" s="1"/>
  <c r="T451" i="16"/>
  <c r="T677" i="16" s="1"/>
  <c r="T395" i="16"/>
  <c r="T621" i="16" s="1"/>
  <c r="T481" i="16"/>
  <c r="T707" i="16" s="1"/>
  <c r="T459" i="16"/>
  <c r="T685" i="16" s="1"/>
  <c r="T424" i="16"/>
  <c r="T650" i="16" s="1"/>
  <c r="T455" i="16"/>
  <c r="T681" i="16" s="1"/>
  <c r="T438" i="16"/>
  <c r="T664" i="16" s="1"/>
  <c r="T324" i="16"/>
  <c r="T550" i="16" s="1"/>
  <c r="T427" i="16"/>
  <c r="T653" i="16" s="1"/>
  <c r="T294" i="16"/>
  <c r="T520" i="16" s="1"/>
  <c r="T465" i="16"/>
  <c r="T691" i="16" s="1"/>
  <c r="T477" i="16"/>
  <c r="T703" i="16" s="1"/>
  <c r="T327" i="16"/>
  <c r="T553" i="16" s="1"/>
  <c r="T431" i="16"/>
  <c r="T657" i="16" s="1"/>
  <c r="T299" i="16"/>
  <c r="T525" i="16" s="1"/>
  <c r="T345" i="16"/>
  <c r="T571" i="16" s="1"/>
  <c r="T360" i="16"/>
  <c r="T586" i="16" s="1"/>
  <c r="T302" i="16"/>
  <c r="T528" i="16" s="1"/>
  <c r="T449" i="16"/>
  <c r="T675" i="16" s="1"/>
  <c r="T349" i="16"/>
  <c r="T575" i="16" s="1"/>
  <c r="T393" i="16"/>
  <c r="T619" i="16" s="1"/>
  <c r="T293" i="16"/>
  <c r="T519" i="16" s="1"/>
  <c r="T435" i="16"/>
  <c r="T661" i="16" s="1"/>
  <c r="T335" i="16"/>
  <c r="T561" i="16" s="1"/>
  <c r="T421" i="16"/>
  <c r="T647" i="16" s="1"/>
  <c r="T321" i="16"/>
  <c r="T547" i="16" s="1"/>
  <c r="T413" i="16"/>
  <c r="T639" i="16" s="1"/>
  <c r="T313" i="16"/>
  <c r="T539" i="16" s="1"/>
  <c r="T457" i="16"/>
  <c r="T683" i="16" s="1"/>
  <c r="T357" i="16"/>
  <c r="T583" i="16" s="1"/>
  <c r="T281" i="16"/>
  <c r="T507" i="16" s="1"/>
  <c r="T306" i="16"/>
  <c r="T532" i="16" s="1"/>
  <c r="T301" i="16"/>
  <c r="T527" i="16" s="1"/>
  <c r="T448" i="16"/>
  <c r="T674" i="16" s="1"/>
  <c r="T348" i="16"/>
  <c r="T574" i="16" s="1"/>
  <c r="T392" i="16"/>
  <c r="T618" i="16" s="1"/>
  <c r="T292" i="16"/>
  <c r="T518" i="16" s="1"/>
  <c r="T434" i="16"/>
  <c r="T660" i="16" s="1"/>
  <c r="T334" i="16"/>
  <c r="T560" i="16" s="1"/>
  <c r="T420" i="16"/>
  <c r="T646" i="16" s="1"/>
  <c r="T320" i="16"/>
  <c r="T546" i="16" s="1"/>
  <c r="T412" i="16"/>
  <c r="T638" i="16" s="1"/>
  <c r="T312" i="16"/>
  <c r="T538" i="16" s="1"/>
  <c r="T425" i="16"/>
  <c r="T651" i="16" s="1"/>
  <c r="T325" i="16"/>
  <c r="T551" i="16" s="1"/>
  <c r="T278" i="16"/>
  <c r="T504" i="16" s="1"/>
  <c r="T300" i="16"/>
  <c r="T526" i="16" s="1"/>
  <c r="T359" i="16"/>
  <c r="T585" i="16" s="1"/>
  <c r="T475" i="16"/>
  <c r="T701" i="16" s="1"/>
  <c r="T447" i="16"/>
  <c r="T673" i="16" s="1"/>
  <c r="T347" i="16"/>
  <c r="T573" i="16" s="1"/>
  <c r="T391" i="16"/>
  <c r="T617" i="16" s="1"/>
  <c r="T291" i="16"/>
  <c r="T517" i="16" s="1"/>
  <c r="T433" i="16"/>
  <c r="T659" i="16" s="1"/>
  <c r="T333" i="16"/>
  <c r="T559" i="16" s="1"/>
  <c r="T419" i="16"/>
  <c r="T645" i="16" s="1"/>
  <c r="T319" i="16"/>
  <c r="T545" i="16" s="1"/>
  <c r="T411" i="16"/>
  <c r="T637" i="16" s="1"/>
  <c r="T311" i="16"/>
  <c r="T537" i="16" s="1"/>
  <c r="T377" i="16"/>
  <c r="T603" i="16" s="1"/>
  <c r="T472" i="16"/>
  <c r="T698" i="16" s="1"/>
  <c r="T473" i="16"/>
  <c r="T699" i="16" s="1"/>
  <c r="T275" i="16"/>
  <c r="T501" i="16" s="1"/>
  <c r="T307" i="16"/>
  <c r="T533" i="16" s="1"/>
  <c r="T452" i="16"/>
  <c r="T678" i="16" s="1"/>
  <c r="T446" i="16"/>
  <c r="T672" i="16" s="1"/>
  <c r="T444" i="16"/>
  <c r="T670" i="16" s="1"/>
  <c r="T390" i="16"/>
  <c r="T616" i="16" s="1"/>
  <c r="T486" i="16"/>
  <c r="T712" i="16" s="1"/>
  <c r="T432" i="16"/>
  <c r="T658" i="16" s="1"/>
  <c r="T478" i="16"/>
  <c r="T704" i="16" s="1"/>
  <c r="T418" i="16"/>
  <c r="T644" i="16" s="1"/>
  <c r="T464" i="16"/>
  <c r="T690" i="16" s="1"/>
  <c r="T410" i="16"/>
  <c r="T636" i="16" s="1"/>
  <c r="T458" i="16"/>
  <c r="T684" i="16" s="1"/>
  <c r="T354" i="16"/>
  <c r="T580" i="16" s="1"/>
  <c r="T326" i="16"/>
  <c r="T552" i="16" s="1"/>
  <c r="T358" i="16"/>
  <c r="T584" i="16" s="1"/>
  <c r="T274" i="16"/>
  <c r="T500" i="16" s="1"/>
  <c r="T267" i="16"/>
  <c r="T493" i="16" s="1"/>
  <c r="T423" i="16"/>
  <c r="T649" i="16" s="1"/>
  <c r="T445" i="16"/>
  <c r="T671" i="16" s="1"/>
  <c r="T436" i="16"/>
  <c r="T662" i="16" s="1"/>
  <c r="T417" i="16"/>
  <c r="T643" i="16" s="1"/>
  <c r="T416" i="16"/>
  <c r="T642" i="16" s="1"/>
  <c r="T290" i="16"/>
  <c r="T516" i="16" s="1"/>
  <c r="T280" i="16"/>
  <c r="T506" i="16" s="1"/>
  <c r="T346" i="16"/>
  <c r="T572" i="16" s="1"/>
  <c r="T380" i="16"/>
  <c r="T606" i="16" s="1"/>
  <c r="T373" i="16"/>
  <c r="T599" i="16" s="1"/>
  <c r="T365" i="16"/>
  <c r="T591" i="16" s="1"/>
  <c r="T277" i="16"/>
  <c r="T503" i="16" s="1"/>
  <c r="T272" i="16"/>
  <c r="T498" i="16" s="1"/>
  <c r="U346" i="16"/>
  <c r="U572" i="16" s="1"/>
  <c r="U345" i="16"/>
  <c r="U571" i="16" s="1"/>
  <c r="U483" i="16"/>
  <c r="U709" i="16" s="1"/>
  <c r="U383" i="16"/>
  <c r="U609" i="16" s="1"/>
  <c r="U475" i="16"/>
  <c r="U701" i="16" s="1"/>
  <c r="U375" i="16"/>
  <c r="U601" i="16" s="1"/>
  <c r="U461" i="16"/>
  <c r="U687" i="16" s="1"/>
  <c r="U361" i="16"/>
  <c r="U587" i="16" s="1"/>
  <c r="U455" i="16"/>
  <c r="U681" i="16" s="1"/>
  <c r="U354" i="16"/>
  <c r="U580" i="16" s="1"/>
  <c r="U399" i="16"/>
  <c r="U625" i="16" s="1"/>
  <c r="U299" i="16"/>
  <c r="U525" i="16" s="1"/>
  <c r="U284" i="16"/>
  <c r="U510" i="16" s="1"/>
  <c r="U280" i="16"/>
  <c r="U506" i="16" s="1"/>
  <c r="U270" i="16"/>
  <c r="U496" i="16" s="1"/>
  <c r="U470" i="16"/>
  <c r="U696" i="16" s="1"/>
  <c r="U314" i="16"/>
  <c r="U540" i="16" s="1"/>
  <c r="U440" i="16"/>
  <c r="U666" i="16" s="1"/>
  <c r="U335" i="16"/>
  <c r="U561" i="16" s="1"/>
  <c r="U413" i="16"/>
  <c r="U639" i="16" s="1"/>
  <c r="U306" i="16"/>
  <c r="U532" i="16" s="1"/>
  <c r="U372" i="16"/>
  <c r="U598" i="16" s="1"/>
  <c r="U469" i="16"/>
  <c r="U695" i="16" s="1"/>
  <c r="U339" i="16"/>
  <c r="U565" i="16" s="1"/>
  <c r="U334" i="16"/>
  <c r="U560" i="16" s="1"/>
  <c r="U412" i="16"/>
  <c r="U638" i="16" s="1"/>
  <c r="U305" i="16"/>
  <c r="U531" i="16" s="1"/>
  <c r="U350" i="16"/>
  <c r="U576" i="16" s="1"/>
  <c r="U421" i="16"/>
  <c r="U647" i="16" s="1"/>
  <c r="U438" i="16"/>
  <c r="U664" i="16" s="1"/>
  <c r="U333" i="16"/>
  <c r="U559" i="16" s="1"/>
  <c r="U411" i="16"/>
  <c r="U637" i="16" s="1"/>
  <c r="U449" i="16"/>
  <c r="U675" i="16" s="1"/>
  <c r="U465" i="16"/>
  <c r="U691" i="16" s="1"/>
  <c r="U373" i="16"/>
  <c r="U599" i="16" s="1"/>
  <c r="U389" i="16"/>
  <c r="U615" i="16" s="1"/>
  <c r="U376" i="16"/>
  <c r="U602" i="16" s="1"/>
  <c r="U400" i="16"/>
  <c r="U626" i="16" s="1"/>
  <c r="U271" i="16"/>
  <c r="U497" i="16" s="1"/>
  <c r="U487" i="16"/>
  <c r="U713" i="16" s="1"/>
  <c r="U344" i="16"/>
  <c r="U570" i="16" s="1"/>
  <c r="U482" i="16"/>
  <c r="U708" i="16" s="1"/>
  <c r="U382" i="16"/>
  <c r="U608" i="16" s="1"/>
  <c r="U474" i="16"/>
  <c r="U700" i="16" s="1"/>
  <c r="U331" i="16"/>
  <c r="U557" i="16" s="1"/>
  <c r="U460" i="16"/>
  <c r="U686" i="16" s="1"/>
  <c r="U317" i="16"/>
  <c r="U543" i="16" s="1"/>
  <c r="U454" i="16"/>
  <c r="U680" i="16" s="1"/>
  <c r="U353" i="16"/>
  <c r="U579" i="16" s="1"/>
  <c r="U398" i="16"/>
  <c r="U624" i="16" s="1"/>
  <c r="U298" i="16"/>
  <c r="U524" i="16" s="1"/>
  <c r="U283" i="16"/>
  <c r="U509" i="16" s="1"/>
  <c r="U279" i="16"/>
  <c r="U505" i="16" s="1"/>
  <c r="U269" i="16"/>
  <c r="U495" i="16" s="1"/>
  <c r="U367" i="16"/>
  <c r="U593" i="16" s="1"/>
  <c r="U443" i="16"/>
  <c r="U669" i="16" s="1"/>
  <c r="U343" i="16"/>
  <c r="U569" i="16" s="1"/>
  <c r="U481" i="16"/>
  <c r="U707" i="16" s="1"/>
  <c r="U381" i="16"/>
  <c r="U607" i="16" s="1"/>
  <c r="U473" i="16"/>
  <c r="U699" i="16" s="1"/>
  <c r="U330" i="16"/>
  <c r="U556" i="16" s="1"/>
  <c r="U459" i="16"/>
  <c r="U685" i="16" s="1"/>
  <c r="U316" i="16"/>
  <c r="U542" i="16" s="1"/>
  <c r="U453" i="16"/>
  <c r="U679" i="16" s="1"/>
  <c r="U309" i="16"/>
  <c r="U535" i="16" s="1"/>
  <c r="U397" i="16"/>
  <c r="U623" i="16" s="1"/>
  <c r="U297" i="16"/>
  <c r="U523" i="16" s="1"/>
  <c r="U282" i="16"/>
  <c r="U508" i="16" s="1"/>
  <c r="U278" i="16"/>
  <c r="U504" i="16" s="1"/>
  <c r="U295" i="16"/>
  <c r="U521" i="16" s="1"/>
  <c r="U352" i="16"/>
  <c r="U578" i="16" s="1"/>
  <c r="U341" i="16"/>
  <c r="U567" i="16" s="1"/>
  <c r="U336" i="16"/>
  <c r="U562" i="16" s="1"/>
  <c r="U328" i="16"/>
  <c r="U554" i="16" s="1"/>
  <c r="U451" i="16"/>
  <c r="U677" i="16" s="1"/>
  <c r="U395" i="16"/>
  <c r="U621" i="16" s="1"/>
  <c r="U324" i="16"/>
  <c r="U550" i="16" s="1"/>
  <c r="U466" i="16"/>
  <c r="U692" i="16" s="1"/>
  <c r="U435" i="16"/>
  <c r="U661" i="16" s="1"/>
  <c r="U327" i="16"/>
  <c r="U553" i="16" s="1"/>
  <c r="U407" i="16"/>
  <c r="U633" i="16" s="1"/>
  <c r="U293" i="16"/>
  <c r="U519" i="16" s="1"/>
  <c r="U467" i="16"/>
  <c r="U693" i="16" s="1"/>
  <c r="U434" i="16"/>
  <c r="U660" i="16" s="1"/>
  <c r="U426" i="16"/>
  <c r="U652" i="16" s="1"/>
  <c r="U312" i="16"/>
  <c r="U538" i="16" s="1"/>
  <c r="U471" i="16"/>
  <c r="U697" i="16" s="1"/>
  <c r="U419" i="16"/>
  <c r="U645" i="16" s="1"/>
  <c r="U486" i="16"/>
  <c r="U712" i="16" s="1"/>
  <c r="U425" i="16"/>
  <c r="U651" i="16" s="1"/>
  <c r="U311" i="16"/>
  <c r="U537" i="16" s="1"/>
  <c r="U349" i="16"/>
  <c r="U575" i="16" s="1"/>
  <c r="U319" i="16"/>
  <c r="U545" i="16" s="1"/>
  <c r="U384" i="16"/>
  <c r="U610" i="16" s="1"/>
  <c r="U362" i="16"/>
  <c r="U588" i="16" s="1"/>
  <c r="U285" i="16"/>
  <c r="U511" i="16" s="1"/>
  <c r="U442" i="16"/>
  <c r="U668" i="16" s="1"/>
  <c r="U342" i="16"/>
  <c r="U568" i="16" s="1"/>
  <c r="U480" i="16"/>
  <c r="U706" i="16" s="1"/>
  <c r="U337" i="16"/>
  <c r="U563" i="16" s="1"/>
  <c r="U429" i="16"/>
  <c r="U655" i="16" s="1"/>
  <c r="U329" i="16"/>
  <c r="U555" i="16" s="1"/>
  <c r="U415" i="16"/>
  <c r="U641" i="16" s="1"/>
  <c r="U315" i="16"/>
  <c r="U541" i="16" s="1"/>
  <c r="U452" i="16"/>
  <c r="U678" i="16" s="1"/>
  <c r="U308" i="16"/>
  <c r="U534" i="16" s="1"/>
  <c r="U396" i="16"/>
  <c r="U622" i="16" s="1"/>
  <c r="U468" i="16"/>
  <c r="U694" i="16" s="1"/>
  <c r="U276" i="16"/>
  <c r="U502" i="16" s="1"/>
  <c r="U277" i="16"/>
  <c r="U503" i="16" s="1"/>
  <c r="U268" i="16"/>
  <c r="U494" i="16" s="1"/>
  <c r="U323" i="16"/>
  <c r="U549" i="16" s="1"/>
  <c r="U441" i="16"/>
  <c r="U667" i="16" s="1"/>
  <c r="U479" i="16"/>
  <c r="U705" i="16" s="1"/>
  <c r="U428" i="16"/>
  <c r="U654" i="16" s="1"/>
  <c r="U414" i="16"/>
  <c r="U640" i="16" s="1"/>
  <c r="U307" i="16"/>
  <c r="U533" i="16" s="1"/>
  <c r="U420" i="16"/>
  <c r="U646" i="16" s="1"/>
  <c r="U291" i="16"/>
  <c r="U517" i="16" s="1"/>
  <c r="U296" i="16"/>
  <c r="U522" i="16" s="1"/>
  <c r="U340" i="16"/>
  <c r="U566" i="16" s="1"/>
  <c r="U427" i="16"/>
  <c r="U653" i="16" s="1"/>
  <c r="U313" i="16"/>
  <c r="U539" i="16" s="1"/>
  <c r="U351" i="16"/>
  <c r="U577" i="16" s="1"/>
  <c r="U418" i="16"/>
  <c r="U644" i="16" s="1"/>
  <c r="U439" i="16"/>
  <c r="U665" i="16" s="1"/>
  <c r="U326" i="16"/>
  <c r="U552" i="16" s="1"/>
  <c r="U405" i="16"/>
  <c r="U631" i="16" s="1"/>
  <c r="U321" i="16"/>
  <c r="U547" i="16" s="1"/>
  <c r="U370" i="16"/>
  <c r="U596" i="16" s="1"/>
  <c r="U433" i="16"/>
  <c r="U659" i="16" s="1"/>
  <c r="U325" i="16"/>
  <c r="U551" i="16" s="1"/>
  <c r="U404" i="16"/>
  <c r="U630" i="16" s="1"/>
  <c r="U472" i="16"/>
  <c r="U698" i="16" s="1"/>
  <c r="U371" i="16"/>
  <c r="U597" i="16" s="1"/>
  <c r="U484" i="16"/>
  <c r="U710" i="16" s="1"/>
  <c r="U355" i="16"/>
  <c r="U581" i="16" s="1"/>
  <c r="U437" i="16"/>
  <c r="U663" i="16" s="1"/>
  <c r="U436" i="16"/>
  <c r="U662" i="16" s="1"/>
  <c r="U432" i="16"/>
  <c r="U658" i="16" s="1"/>
  <c r="U478" i="16"/>
  <c r="U704" i="16" s="1"/>
  <c r="U424" i="16"/>
  <c r="U650" i="16" s="1"/>
  <c r="U464" i="16"/>
  <c r="U690" i="16" s="1"/>
  <c r="U410" i="16"/>
  <c r="U636" i="16" s="1"/>
  <c r="U458" i="16"/>
  <c r="U684" i="16" s="1"/>
  <c r="U403" i="16"/>
  <c r="U629" i="16" s="1"/>
  <c r="U448" i="16"/>
  <c r="U674" i="16" s="1"/>
  <c r="U348" i="16"/>
  <c r="U574" i="16" s="1"/>
  <c r="U294" i="16"/>
  <c r="U520" i="16" s="1"/>
  <c r="U450" i="16"/>
  <c r="U676" i="16" s="1"/>
  <c r="U322" i="16"/>
  <c r="U548" i="16" s="1"/>
  <c r="U267" i="16"/>
  <c r="U493" i="16" s="1"/>
  <c r="U320" i="16"/>
  <c r="U546" i="16" s="1"/>
  <c r="U393" i="16"/>
  <c r="U619" i="16" s="1"/>
  <c r="U388" i="16"/>
  <c r="U614" i="16" s="1"/>
  <c r="U431" i="16"/>
  <c r="U657" i="16" s="1"/>
  <c r="U430" i="16"/>
  <c r="U656" i="16" s="1"/>
  <c r="U423" i="16"/>
  <c r="U649" i="16" s="1"/>
  <c r="U416" i="16"/>
  <c r="U642" i="16" s="1"/>
  <c r="U409" i="16"/>
  <c r="U635" i="16" s="1"/>
  <c r="U408" i="16"/>
  <c r="U634" i="16" s="1"/>
  <c r="U359" i="16"/>
  <c r="U585" i="16" s="1"/>
  <c r="U447" i="16"/>
  <c r="U673" i="16" s="1"/>
  <c r="U347" i="16"/>
  <c r="U573" i="16" s="1"/>
  <c r="U289" i="16"/>
  <c r="U515" i="16" s="1"/>
  <c r="U417" i="16"/>
  <c r="U643" i="16" s="1"/>
  <c r="U275" i="16"/>
  <c r="U501" i="16" s="1"/>
  <c r="U266" i="16"/>
  <c r="U492" i="16" s="1"/>
  <c r="U392" i="16"/>
  <c r="U618" i="16" s="1"/>
  <c r="U338" i="16"/>
  <c r="U564" i="16" s="1"/>
  <c r="U387" i="16"/>
  <c r="U613" i="16" s="1"/>
  <c r="U380" i="16"/>
  <c r="U606" i="16" s="1"/>
  <c r="U366" i="16"/>
  <c r="U592" i="16" s="1"/>
  <c r="U365" i="16"/>
  <c r="U591" i="16" s="1"/>
  <c r="U360" i="16"/>
  <c r="U586" i="16" s="1"/>
  <c r="U358" i="16"/>
  <c r="U584" i="16" s="1"/>
  <c r="U446" i="16"/>
  <c r="U672" i="16" s="1"/>
  <c r="U303" i="16"/>
  <c r="U529" i="16" s="1"/>
  <c r="U288" i="16"/>
  <c r="U514" i="16" s="1"/>
  <c r="U402" i="16"/>
  <c r="U628" i="16" s="1"/>
  <c r="U274" i="16"/>
  <c r="U500" i="16" s="1"/>
  <c r="U422" i="16"/>
  <c r="U648" i="16" s="1"/>
  <c r="U391" i="16"/>
  <c r="U617" i="16" s="1"/>
  <c r="U290" i="16"/>
  <c r="U516" i="16" s="1"/>
  <c r="U386" i="16"/>
  <c r="U612" i="16" s="1"/>
  <c r="U332" i="16"/>
  <c r="U558" i="16" s="1"/>
  <c r="U378" i="16"/>
  <c r="U604" i="16" s="1"/>
  <c r="U318" i="16"/>
  <c r="U544" i="16" s="1"/>
  <c r="U364" i="16"/>
  <c r="U590" i="16" s="1"/>
  <c r="U310" i="16"/>
  <c r="U536" i="16" s="1"/>
  <c r="U357" i="16"/>
  <c r="U583" i="16" s="1"/>
  <c r="U445" i="16"/>
  <c r="U671" i="16" s="1"/>
  <c r="U302" i="16"/>
  <c r="U528" i="16" s="1"/>
  <c r="U287" i="16"/>
  <c r="U513" i="16" s="1"/>
  <c r="U369" i="16"/>
  <c r="U595" i="16" s="1"/>
  <c r="U273" i="16"/>
  <c r="U499" i="16" s="1"/>
  <c r="U374" i="16"/>
  <c r="U600" i="16" s="1"/>
  <c r="U444" i="16"/>
  <c r="U670" i="16" s="1"/>
  <c r="U390" i="16"/>
  <c r="U616" i="16" s="1"/>
  <c r="U485" i="16"/>
  <c r="U711" i="16" s="1"/>
  <c r="U385" i="16"/>
  <c r="U611" i="16" s="1"/>
  <c r="U477" i="16"/>
  <c r="U703" i="16" s="1"/>
  <c r="U377" i="16"/>
  <c r="U603" i="16" s="1"/>
  <c r="U463" i="16"/>
  <c r="U689" i="16" s="1"/>
  <c r="U363" i="16"/>
  <c r="U589" i="16" s="1"/>
  <c r="U457" i="16"/>
  <c r="U683" i="16" s="1"/>
  <c r="U356" i="16"/>
  <c r="U582" i="16" s="1"/>
  <c r="U401" i="16"/>
  <c r="U627" i="16" s="1"/>
  <c r="U301" i="16"/>
  <c r="U527" i="16" s="1"/>
  <c r="U286" i="16"/>
  <c r="U512" i="16" s="1"/>
  <c r="U304" i="16"/>
  <c r="U530" i="16" s="1"/>
  <c r="U272" i="16"/>
  <c r="U498" i="16" s="1"/>
  <c r="U292" i="16"/>
  <c r="U518" i="16" s="1"/>
  <c r="U394" i="16"/>
  <c r="U620" i="16" s="1"/>
  <c r="U476" i="16"/>
  <c r="U702" i="16" s="1"/>
  <c r="U462" i="16"/>
  <c r="U688" i="16" s="1"/>
  <c r="U456" i="16"/>
  <c r="U682" i="16" s="1"/>
  <c r="U300" i="16"/>
  <c r="U526" i="16" s="1"/>
  <c r="U281" i="16"/>
  <c r="U507" i="16" s="1"/>
  <c r="U368" i="16"/>
  <c r="U594" i="16" s="1"/>
  <c r="U265" i="16"/>
  <c r="T265" i="16"/>
  <c r="T40" i="23"/>
  <c r="T46" i="23" s="1"/>
  <c r="S40" i="23"/>
  <c r="S46" i="23" s="1"/>
  <c r="U488" i="16" l="1"/>
  <c r="U491" i="16"/>
  <c r="U714" i="16" s="1"/>
  <c r="T488" i="16"/>
  <c r="T491" i="16"/>
  <c r="T714" i="16" s="1"/>
  <c r="T719" i="16"/>
  <c r="T724" i="16"/>
  <c r="T807" i="16" s="1"/>
  <c r="S48" i="23"/>
  <c r="S52" i="23" s="1"/>
  <c r="Q26" i="22" s="1"/>
  <c r="T48" i="23"/>
  <c r="T52" i="23" s="1"/>
  <c r="R26" i="22" s="1"/>
  <c r="R32" i="22" s="1"/>
  <c r="Q32" i="22" l="1"/>
  <c r="T32" i="22" s="1"/>
  <c r="T26" i="22"/>
  <c r="T725" i="16"/>
  <c r="T813" i="16" s="1"/>
  <c r="T723" i="16"/>
  <c r="T758" i="16" s="1"/>
  <c r="U718" i="16"/>
  <c r="U787" i="16" s="1"/>
  <c r="U720" i="16"/>
  <c r="U797" i="16" s="1"/>
  <c r="U719" i="16"/>
  <c r="T717" i="16"/>
  <c r="T726" i="16"/>
  <c r="T817" i="16" s="1"/>
  <c r="U724" i="16"/>
  <c r="U807" i="16" s="1"/>
  <c r="U717" i="16"/>
  <c r="U726" i="16"/>
  <c r="U817" i="16" s="1"/>
  <c r="U723" i="16"/>
  <c r="U725" i="16"/>
  <c r="U813" i="16" s="1"/>
  <c r="T763" i="16"/>
  <c r="T793" i="16"/>
  <c r="T803" i="16" l="1"/>
  <c r="U764" i="16"/>
  <c r="U793" i="16"/>
  <c r="U763" i="16"/>
  <c r="T757" i="16"/>
  <c r="T759" i="16" s="1"/>
  <c r="T760" i="16" s="1"/>
  <c r="T783" i="16"/>
  <c r="U783" i="16"/>
  <c r="U757" i="16"/>
  <c r="U758" i="16"/>
  <c r="U803" i="16"/>
  <c r="T764" i="16"/>
  <c r="T765" i="16" s="1"/>
  <c r="T766" i="16" s="1"/>
  <c r="U765" i="16" l="1"/>
  <c r="U766" i="16" s="1"/>
  <c r="U759" i="16"/>
  <c r="U760" i="16" s="1"/>
  <c r="G14" i="40" l="1"/>
  <c r="G356" i="40" l="1"/>
  <c r="G718" i="40"/>
  <c r="H718" i="40" l="1"/>
  <c r="I718" i="40" s="1"/>
  <c r="J718" i="40" s="1"/>
  <c r="K718" i="40" s="1"/>
  <c r="L718" i="40" s="1"/>
  <c r="M718" i="40" s="1"/>
  <c r="N718" i="40" s="1"/>
  <c r="O718" i="40" s="1"/>
  <c r="P718" i="40" s="1"/>
  <c r="Q718" i="40" s="1"/>
  <c r="R718" i="40" s="1"/>
  <c r="S718" i="40" s="1"/>
  <c r="T718" i="40" s="1"/>
  <c r="G1068" i="40"/>
  <c r="G1428" i="40" l="1"/>
  <c r="G1778" i="40" s="1"/>
  <c r="H1068" i="40"/>
  <c r="G1410" i="40"/>
  <c r="I734" i="16" l="1"/>
  <c r="I733" i="16"/>
  <c r="I738" i="16"/>
  <c r="I732" i="16"/>
  <c r="H1428" i="40"/>
  <c r="H1778" i="40" s="1"/>
  <c r="I1068" i="40"/>
  <c r="I1428" i="40" s="1"/>
  <c r="H1410" i="40"/>
  <c r="I737" i="16" l="1"/>
  <c r="J738" i="16"/>
  <c r="J732" i="16"/>
  <c r="I731" i="16"/>
  <c r="J733" i="16"/>
  <c r="J734" i="16"/>
  <c r="I740" i="16"/>
  <c r="J1068" i="40"/>
  <c r="J1428" i="40" s="1"/>
  <c r="I1778" i="40"/>
  <c r="I1410" i="40"/>
  <c r="J731" i="16" l="1"/>
  <c r="K733" i="16"/>
  <c r="J740" i="16"/>
  <c r="K734" i="16"/>
  <c r="J737" i="16"/>
  <c r="K738" i="16"/>
  <c r="K732" i="16"/>
  <c r="K1068" i="40"/>
  <c r="K1428" i="40" s="1"/>
  <c r="J1778" i="40"/>
  <c r="J1410" i="40"/>
  <c r="L733" i="16" l="1"/>
  <c r="K737" i="16"/>
  <c r="L732" i="16"/>
  <c r="K740" i="16"/>
  <c r="K731" i="16"/>
  <c r="L734" i="16"/>
  <c r="L738" i="16"/>
  <c r="L1068" i="40"/>
  <c r="L1428" i="40" s="1"/>
  <c r="K1778" i="40"/>
  <c r="K1410" i="40"/>
  <c r="M734" i="16" l="1"/>
  <c r="M733" i="16"/>
  <c r="L737" i="16"/>
  <c r="M738" i="16"/>
  <c r="L740" i="16"/>
  <c r="M732" i="16"/>
  <c r="L731" i="16"/>
  <c r="M1068" i="40"/>
  <c r="M1428" i="40" s="1"/>
  <c r="L1778" i="40"/>
  <c r="L1410" i="40"/>
  <c r="N734" i="16" l="1"/>
  <c r="M737" i="16"/>
  <c r="N738" i="16"/>
  <c r="M740" i="16"/>
  <c r="N732" i="16"/>
  <c r="M731" i="16"/>
  <c r="N733" i="16"/>
  <c r="N1068" i="40"/>
  <c r="N1428" i="40" s="1"/>
  <c r="M1410" i="40"/>
  <c r="M1778" i="40"/>
  <c r="N740" i="16" l="1"/>
  <c r="O733" i="16"/>
  <c r="N737" i="16"/>
  <c r="O738" i="16"/>
  <c r="O732" i="16"/>
  <c r="N731" i="16"/>
  <c r="O734" i="16"/>
  <c r="N1410" i="40"/>
  <c r="O1068" i="40"/>
  <c r="O1428" i="40" s="1"/>
  <c r="N1778" i="40"/>
  <c r="P732" i="16" l="1"/>
  <c r="O737" i="16"/>
  <c r="P734" i="16"/>
  <c r="P738" i="16"/>
  <c r="O740" i="16"/>
  <c r="O731" i="16"/>
  <c r="P733" i="16"/>
  <c r="O1410" i="40"/>
  <c r="P1068" i="40"/>
  <c r="P1428" i="40" s="1"/>
  <c r="P1778" i="40" s="1"/>
  <c r="O1778" i="40"/>
  <c r="P737" i="16" l="1"/>
  <c r="P731" i="16"/>
  <c r="Q733" i="16"/>
  <c r="Q738" i="16"/>
  <c r="P740" i="16"/>
  <c r="Q732" i="16"/>
  <c r="Q734" i="16"/>
  <c r="R738" i="16"/>
  <c r="Q731" i="16"/>
  <c r="Q740" i="16"/>
  <c r="R732" i="16"/>
  <c r="R733" i="16"/>
  <c r="R734" i="16"/>
  <c r="Q737" i="16"/>
  <c r="Q1068" i="40"/>
  <c r="Q1428" i="40" s="1"/>
  <c r="Q1778" i="40" s="1"/>
  <c r="P1410" i="40"/>
  <c r="R737" i="16" l="1"/>
  <c r="R731" i="16"/>
  <c r="R740" i="16"/>
  <c r="S732" i="16"/>
  <c r="S733" i="16"/>
  <c r="S734" i="16"/>
  <c r="S738" i="16"/>
  <c r="R1068" i="40"/>
  <c r="R1428" i="40" s="1"/>
  <c r="R1778" i="40" s="1"/>
  <c r="Q1410" i="40"/>
  <c r="S740" i="16" l="1"/>
  <c r="S737" i="16"/>
  <c r="T732" i="16"/>
  <c r="S731" i="16"/>
  <c r="T733" i="16"/>
  <c r="T734" i="16"/>
  <c r="T738" i="16"/>
  <c r="S1068" i="40"/>
  <c r="S1428" i="40" s="1"/>
  <c r="S1778" i="40" s="1"/>
  <c r="R1410" i="40"/>
  <c r="T740" i="16" l="1"/>
  <c r="T731" i="16"/>
  <c r="T737" i="16"/>
  <c r="S1410" i="40"/>
  <c r="T1068" i="40"/>
  <c r="T1410" i="40" s="1"/>
  <c r="T1428" i="40" l="1"/>
  <c r="T1778" i="40" s="1"/>
  <c r="Q13" i="16" l="1"/>
  <c r="Q19" i="16" l="1"/>
  <c r="Q14" i="16"/>
  <c r="Q35" i="3"/>
  <c r="Q20" i="16" l="1"/>
  <c r="Q25" i="16"/>
  <c r="R27" i="16"/>
  <c r="Q34" i="16"/>
  <c r="R32" i="16"/>
  <c r="Q16" i="16"/>
  <c r="R26" i="16" l="1"/>
  <c r="R786" i="16" s="1"/>
  <c r="Q33" i="16"/>
  <c r="Q31" i="16"/>
  <c r="R25" i="16"/>
  <c r="R34" i="16"/>
  <c r="R28" i="16"/>
  <c r="R751" i="16" s="1"/>
  <c r="Q22" i="16"/>
  <c r="Q32" i="16"/>
  <c r="Q27" i="16"/>
  <c r="Q782" i="16"/>
  <c r="Q816" i="16"/>
  <c r="Q745" i="16"/>
  <c r="R806" i="16"/>
  <c r="R746" i="16"/>
  <c r="R792" i="16"/>
  <c r="Q812" i="16" l="1"/>
  <c r="Q746" i="16"/>
  <c r="Q747" i="16" s="1"/>
  <c r="Q748" i="16" s="1"/>
  <c r="R782" i="16"/>
  <c r="Q806" i="16"/>
  <c r="R752" i="16"/>
  <c r="R753" i="16" s="1"/>
  <c r="R754" i="16" s="1"/>
  <c r="R796" i="16"/>
  <c r="Q802" i="16"/>
  <c r="Q792" i="16"/>
  <c r="Q751" i="16"/>
  <c r="Q752" i="16"/>
  <c r="R745" i="16"/>
  <c r="R747" i="16" s="1"/>
  <c r="R748" i="16" s="1"/>
  <c r="R816" i="16"/>
  <c r="Q753" i="16" l="1"/>
  <c r="Q754" i="16" s="1"/>
  <c r="P818" i="16" l="1"/>
  <c r="N808" i="16"/>
  <c r="Q818" i="16"/>
  <c r="Q739" i="16"/>
  <c r="Q814" i="16" s="1"/>
  <c r="U731" i="16"/>
  <c r="U784" i="16" s="1"/>
  <c r="K794" i="16"/>
  <c r="I784" i="16"/>
  <c r="N818" i="16"/>
  <c r="P804" i="16" l="1"/>
  <c r="I794" i="16"/>
  <c r="M794" i="16"/>
  <c r="I798" i="16"/>
  <c r="K804" i="16"/>
  <c r="L788" i="16"/>
  <c r="I788" i="16"/>
  <c r="I823" i="16" s="1"/>
  <c r="U734" i="16"/>
  <c r="U798" i="16" s="1"/>
  <c r="U740" i="16"/>
  <c r="U818" i="16" s="1"/>
  <c r="M788" i="16"/>
  <c r="I818" i="16"/>
  <c r="I808" i="16"/>
  <c r="S818" i="16"/>
  <c r="S739" i="16"/>
  <c r="S814" i="16" s="1"/>
  <c r="N798" i="16"/>
  <c r="K818" i="16"/>
  <c r="L818" i="16"/>
  <c r="O818" i="16"/>
  <c r="P808" i="16"/>
  <c r="U733" i="16"/>
  <c r="U794" i="16" s="1"/>
  <c r="I739" i="16"/>
  <c r="I814" i="16" s="1"/>
  <c r="R804" i="16"/>
  <c r="T818" i="16"/>
  <c r="L794" i="16"/>
  <c r="T788" i="16"/>
  <c r="J798" i="16"/>
  <c r="Q830" i="16"/>
  <c r="S784" i="16"/>
  <c r="S804" i="16"/>
  <c r="T798" i="16"/>
  <c r="Q776" i="16"/>
  <c r="N739" i="16"/>
  <c r="L804" i="16"/>
  <c r="T784" i="16"/>
  <c r="R739" i="16"/>
  <c r="R814" i="16" s="1"/>
  <c r="M818" i="16"/>
  <c r="L784" i="16"/>
  <c r="M784" i="16"/>
  <c r="L739" i="16"/>
  <c r="L814" i="16" s="1"/>
  <c r="O798" i="16"/>
  <c r="O808" i="16"/>
  <c r="P788" i="16"/>
  <c r="O739" i="16"/>
  <c r="P798" i="16"/>
  <c r="R788" i="16"/>
  <c r="R798" i="16"/>
  <c r="Q808" i="16"/>
  <c r="U737" i="16"/>
  <c r="U739" i="16"/>
  <c r="U738" i="16"/>
  <c r="U808" i="16" s="1"/>
  <c r="J739" i="16"/>
  <c r="J808" i="16"/>
  <c r="K798" i="16"/>
  <c r="K829" i="16" s="1"/>
  <c r="K788" i="16"/>
  <c r="R794" i="16"/>
  <c r="K808" i="16"/>
  <c r="K739" i="16"/>
  <c r="M798" i="16"/>
  <c r="U732" i="16"/>
  <c r="U788" i="16" s="1"/>
  <c r="U823" i="16" s="1"/>
  <c r="S808" i="16"/>
  <c r="R808" i="16"/>
  <c r="M808" i="16"/>
  <c r="J818" i="16"/>
  <c r="Q798" i="16"/>
  <c r="T739" i="16"/>
  <c r="Q788" i="16"/>
  <c r="T808" i="16"/>
  <c r="I804" i="16"/>
  <c r="O788" i="16"/>
  <c r="P739" i="16"/>
  <c r="N788" i="16"/>
  <c r="M739" i="16"/>
  <c r="S798" i="16"/>
  <c r="L808" i="16"/>
  <c r="J788" i="16"/>
  <c r="P824" i="16" l="1"/>
  <c r="M829" i="16"/>
  <c r="P770" i="16"/>
  <c r="I829" i="16"/>
  <c r="K824" i="16"/>
  <c r="I775" i="16"/>
  <c r="L823" i="16"/>
  <c r="I824" i="16"/>
  <c r="I770" i="16"/>
  <c r="U775" i="16"/>
  <c r="S830" i="16"/>
  <c r="I769" i="16"/>
  <c r="U829" i="16"/>
  <c r="I830" i="16"/>
  <c r="S776" i="16"/>
  <c r="L830" i="16"/>
  <c r="L824" i="16"/>
  <c r="R775" i="16"/>
  <c r="M823" i="16"/>
  <c r="R829" i="16"/>
  <c r="I776" i="16"/>
  <c r="S775" i="16"/>
  <c r="T769" i="16"/>
  <c r="J775" i="16"/>
  <c r="J794" i="16"/>
  <c r="J829" i="16" s="1"/>
  <c r="S794" i="16"/>
  <c r="S829" i="16" s="1"/>
  <c r="L776" i="16"/>
  <c r="T823" i="16"/>
  <c r="M769" i="16"/>
  <c r="L769" i="16"/>
  <c r="K775" i="16"/>
  <c r="N814" i="16"/>
  <c r="N830" i="16" s="1"/>
  <c r="N776" i="16"/>
  <c r="J776" i="16"/>
  <c r="J814" i="16"/>
  <c r="R770" i="16"/>
  <c r="K769" i="16"/>
  <c r="K784" i="16"/>
  <c r="K823" i="16" s="1"/>
  <c r="Q770" i="16"/>
  <c r="Q804" i="16"/>
  <c r="Q824" i="16" s="1"/>
  <c r="U804" i="16"/>
  <c r="U824" i="16" s="1"/>
  <c r="U770" i="16"/>
  <c r="N794" i="16"/>
  <c r="N829" i="16" s="1"/>
  <c r="N775" i="16"/>
  <c r="K776" i="16"/>
  <c r="K814" i="16"/>
  <c r="K830" i="16" s="1"/>
  <c r="O814" i="16"/>
  <c r="O830" i="16" s="1"/>
  <c r="O776" i="16"/>
  <c r="M770" i="16"/>
  <c r="M804" i="16"/>
  <c r="M824" i="16" s="1"/>
  <c r="K770" i="16"/>
  <c r="L775" i="16"/>
  <c r="L798" i="16"/>
  <c r="L829" i="16" s="1"/>
  <c r="S770" i="16"/>
  <c r="O794" i="16"/>
  <c r="O829" i="16" s="1"/>
  <c r="O775" i="16"/>
  <c r="S769" i="16"/>
  <c r="S788" i="16"/>
  <c r="S823" i="16" s="1"/>
  <c r="R818" i="16"/>
  <c r="R830" i="16" s="1"/>
  <c r="R776" i="16"/>
  <c r="N784" i="16"/>
  <c r="N823" i="16" s="1"/>
  <c r="N769" i="16"/>
  <c r="O770" i="16"/>
  <c r="O804" i="16"/>
  <c r="O824" i="16" s="1"/>
  <c r="P784" i="16"/>
  <c r="P823" i="16" s="1"/>
  <c r="P769" i="16"/>
  <c r="O769" i="16"/>
  <c r="O784" i="16"/>
  <c r="O823" i="16" s="1"/>
  <c r="N770" i="16"/>
  <c r="N804" i="16"/>
  <c r="N824" i="16" s="1"/>
  <c r="U769" i="16"/>
  <c r="J770" i="16"/>
  <c r="J804" i="16"/>
  <c r="J824" i="16" s="1"/>
  <c r="L770" i="16"/>
  <c r="Q784" i="16"/>
  <c r="Q823" i="16" s="1"/>
  <c r="Q769" i="16"/>
  <c r="T794" i="16"/>
  <c r="T829" i="16" s="1"/>
  <c r="T775" i="16"/>
  <c r="M775" i="16"/>
  <c r="P775" i="16"/>
  <c r="P794" i="16"/>
  <c r="P829" i="16" s="1"/>
  <c r="M776" i="16"/>
  <c r="M814" i="16"/>
  <c r="M830" i="16" s="1"/>
  <c r="R824" i="16"/>
  <c r="R769" i="16"/>
  <c r="R784" i="16"/>
  <c r="R823" i="16" s="1"/>
  <c r="U776" i="16"/>
  <c r="U814" i="16"/>
  <c r="U830" i="16" s="1"/>
  <c r="S824" i="16"/>
  <c r="T804" i="16"/>
  <c r="T824" i="16" s="1"/>
  <c r="T770" i="16"/>
  <c r="T776" i="16"/>
  <c r="T814" i="16"/>
  <c r="T830" i="16" s="1"/>
  <c r="P776" i="16"/>
  <c r="P814" i="16"/>
  <c r="P830" i="16" s="1"/>
  <c r="J769" i="16"/>
  <c r="J784" i="16"/>
  <c r="J823" i="16" s="1"/>
  <c r="Q794" i="16"/>
  <c r="Q829" i="16" s="1"/>
  <c r="Q775" i="16"/>
  <c r="Q777" i="16" s="1"/>
  <c r="Q778" i="16" s="1"/>
  <c r="I777" i="16" l="1"/>
  <c r="I778" i="16" s="1"/>
  <c r="P771" i="16"/>
  <c r="P772" i="16" s="1"/>
  <c r="I825" i="16"/>
  <c r="L825" i="16"/>
  <c r="I771" i="16"/>
  <c r="I772" i="16" s="1"/>
  <c r="U777" i="16"/>
  <c r="U778" i="16" s="1"/>
  <c r="J771" i="16"/>
  <c r="J772" i="16" s="1"/>
  <c r="I831" i="16"/>
  <c r="I832" i="16" s="1"/>
  <c r="L771" i="16"/>
  <c r="L772" i="16" s="1"/>
  <c r="S777" i="16"/>
  <c r="S778" i="16" s="1"/>
  <c r="M771" i="16"/>
  <c r="M772" i="16" s="1"/>
  <c r="R777" i="16"/>
  <c r="R778" i="16" s="1"/>
  <c r="T771" i="16"/>
  <c r="T772" i="16" s="1"/>
  <c r="J777" i="16"/>
  <c r="J778" i="16" s="1"/>
  <c r="O777" i="16"/>
  <c r="O778" i="16" s="1"/>
  <c r="M825" i="16"/>
  <c r="K777" i="16"/>
  <c r="K778" i="16" s="1"/>
  <c r="T777" i="16"/>
  <c r="T778" i="16" s="1"/>
  <c r="S771" i="16"/>
  <c r="S772" i="16" s="1"/>
  <c r="Q771" i="16"/>
  <c r="Q772" i="16" s="1"/>
  <c r="R771" i="16"/>
  <c r="R772" i="16" s="1"/>
  <c r="K771" i="16"/>
  <c r="K772" i="16" s="1"/>
  <c r="N777" i="16"/>
  <c r="N778" i="16" s="1"/>
  <c r="R831" i="16"/>
  <c r="O15" i="22" s="1"/>
  <c r="O16" i="22" s="1"/>
  <c r="P777" i="16"/>
  <c r="P778" i="16" s="1"/>
  <c r="O771" i="16"/>
  <c r="O772" i="16" s="1"/>
  <c r="M777" i="16"/>
  <c r="M778" i="16" s="1"/>
  <c r="L777" i="16"/>
  <c r="L778" i="16" s="1"/>
  <c r="O831" i="16"/>
  <c r="T831" i="16"/>
  <c r="P825" i="16"/>
  <c r="L831" i="16"/>
  <c r="N771" i="16"/>
  <c r="N772" i="16" s="1"/>
  <c r="N825" i="16"/>
  <c r="M831" i="16"/>
  <c r="T825" i="16"/>
  <c r="R825" i="16"/>
  <c r="Q825" i="16"/>
  <c r="N831" i="16"/>
  <c r="J830" i="16"/>
  <c r="J831" i="16" s="1"/>
  <c r="J832" i="16" s="1"/>
  <c r="S831" i="16"/>
  <c r="K831" i="16"/>
  <c r="U831" i="16"/>
  <c r="Q831" i="16"/>
  <c r="J825" i="16"/>
  <c r="U771" i="16"/>
  <c r="U772" i="16" s="1"/>
  <c r="U825" i="16"/>
  <c r="O825" i="16"/>
  <c r="P831" i="16"/>
  <c r="S825" i="16"/>
  <c r="K825" i="16"/>
  <c r="I826" i="16" l="1"/>
  <c r="F9" i="22"/>
  <c r="L826" i="16"/>
  <c r="I9" i="22"/>
  <c r="F15" i="22"/>
  <c r="F16" i="22" s="1"/>
  <c r="F33" i="22" s="1"/>
  <c r="M826" i="16"/>
  <c r="J9" i="22"/>
  <c r="R832" i="16"/>
  <c r="J826" i="16"/>
  <c r="G9" i="22"/>
  <c r="N9" i="22"/>
  <c r="Q826" i="16"/>
  <c r="R15" i="22"/>
  <c r="R16" i="22" s="1"/>
  <c r="U832" i="16"/>
  <c r="R826" i="16"/>
  <c r="O9" i="22"/>
  <c r="L832" i="16"/>
  <c r="I15" i="22"/>
  <c r="I16" i="22" s="1"/>
  <c r="S826" i="16"/>
  <c r="P9" i="22"/>
  <c r="Q832" i="16"/>
  <c r="N15" i="22"/>
  <c r="N16" i="22" s="1"/>
  <c r="P826" i="16"/>
  <c r="M9" i="22"/>
  <c r="H9" i="22"/>
  <c r="K826" i="16"/>
  <c r="M15" i="22"/>
  <c r="M16" i="22" s="1"/>
  <c r="P832" i="16"/>
  <c r="O33" i="22"/>
  <c r="L15" i="22"/>
  <c r="L16" i="22" s="1"/>
  <c r="O832" i="16"/>
  <c r="K832" i="16"/>
  <c r="H15" i="22"/>
  <c r="H16" i="22" s="1"/>
  <c r="O826" i="16"/>
  <c r="L9" i="22"/>
  <c r="U826" i="16"/>
  <c r="R9" i="22"/>
  <c r="Q9" i="22"/>
  <c r="T826" i="16"/>
  <c r="K9" i="22"/>
  <c r="N826" i="16"/>
  <c r="Q15" i="22"/>
  <c r="Q16" i="22" s="1"/>
  <c r="T832" i="16"/>
  <c r="S832" i="16"/>
  <c r="P15" i="22"/>
  <c r="P16" i="22" s="1"/>
  <c r="J15" i="22"/>
  <c r="J16" i="22" s="1"/>
  <c r="M832" i="16"/>
  <c r="K15" i="22"/>
  <c r="K16" i="22" s="1"/>
  <c r="N832" i="16"/>
  <c r="K10" i="22" l="1"/>
  <c r="K11" i="22" s="1"/>
  <c r="K38" i="22" s="1"/>
  <c r="Q10" i="22"/>
  <c r="Q11" i="22" s="1"/>
  <c r="Q38" i="22" s="1"/>
  <c r="J10" i="22"/>
  <c r="J11" i="22" s="1"/>
  <c r="J38" i="22" s="1"/>
  <c r="N10" i="22"/>
  <c r="N11" i="22" s="1"/>
  <c r="N38" i="22" s="1"/>
  <c r="R10" i="22"/>
  <c r="R11" i="22" s="1"/>
  <c r="R38" i="22" s="1"/>
  <c r="P10" i="22"/>
  <c r="P11" i="22" s="1"/>
  <c r="P38" i="22" s="1"/>
  <c r="M10" i="22"/>
  <c r="M11" i="22" s="1"/>
  <c r="M38" i="22" s="1"/>
  <c r="L10" i="22"/>
  <c r="L11" i="22" s="1"/>
  <c r="L38" i="22" s="1"/>
  <c r="O10" i="22"/>
  <c r="O11" i="22" s="1"/>
  <c r="F10" i="22"/>
  <c r="F11" i="22" s="1"/>
  <c r="H10" i="22"/>
  <c r="H11" i="22" s="1"/>
  <c r="H38" i="22" s="1"/>
  <c r="G10" i="22"/>
  <c r="G11" i="22" s="1"/>
  <c r="G38" i="22" s="1"/>
  <c r="I10" i="22"/>
  <c r="I11" i="22" s="1"/>
  <c r="I38" i="22" s="1"/>
  <c r="T9" i="22"/>
  <c r="L33" i="22"/>
  <c r="J33" i="22"/>
  <c r="P33" i="22"/>
  <c r="R33" i="22"/>
  <c r="K33" i="22"/>
  <c r="Q33" i="22"/>
  <c r="G15" i="22"/>
  <c r="G16" i="22" s="1"/>
  <c r="I33" i="22"/>
  <c r="H33" i="22"/>
  <c r="N33" i="22"/>
  <c r="M33" i="22"/>
  <c r="O38" i="22" l="1"/>
  <c r="T10" i="22"/>
  <c r="F38" i="22"/>
  <c r="T11" i="22"/>
  <c r="T15" i="22"/>
  <c r="G33" i="22" l="1"/>
  <c r="T16" i="22"/>
  <c r="T38" i="22"/>
  <c r="T33" i="2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<sst xmlns="http://schemas.openxmlformats.org/spreadsheetml/2006/main" count="15935" uniqueCount="1008">
  <si>
    <t>Preparado para:</t>
  </si>
  <si>
    <t>Pestaña</t>
  </si>
  <si>
    <t>Descripción</t>
  </si>
  <si>
    <t>Resultados</t>
  </si>
  <si>
    <t>Sección que contiene el resultado final de la estimación.</t>
  </si>
  <si>
    <t xml:space="preserve">   Factor X</t>
  </si>
  <si>
    <t>Contiene dos cálculos: (i) los promedios de las variaciones porcentuales interanuales para los precios de la empresa, los precios de la economía, la productividad de la empresa y la productividad de la economía; y (ii) el resultado de la ecuación que resulta en el factor de productividad final.</t>
  </si>
  <si>
    <t>Cálculo</t>
  </si>
  <si>
    <t>Sección que contiene las hojas con los cálculos derivados de los insumos de las pestañas de Insumos APMTC e Insumos macro.</t>
  </si>
  <si>
    <t>Ingresos (APM)</t>
  </si>
  <si>
    <t>Cálculo de los índices de cantidades de productos de APMTC (utilizados para el cálculo de la PTF de la empresa).</t>
  </si>
  <si>
    <t>Gastos (APM)</t>
  </si>
  <si>
    <t>Índices de cantidades y de precios de los insumos de APMTC (utilizados para el cálculo de la PTF de la empresa y la variación de los precios de la empresa).</t>
  </si>
  <si>
    <t>Cantidades de capital</t>
  </si>
  <si>
    <t>Precios de capital</t>
  </si>
  <si>
    <t>WACC</t>
  </si>
  <si>
    <t>Economía</t>
  </si>
  <si>
    <t>Cálculo de los precios de los insumos de la economía y detalle de la productividad total de factores reportada por The Conference Board.</t>
  </si>
  <si>
    <t>Sección que contiene las hojas de la información operativa y financiera entregada por APMTC.</t>
  </si>
  <si>
    <t>Costo de deuda</t>
  </si>
  <si>
    <t>Opex</t>
  </si>
  <si>
    <t>Capex</t>
  </si>
  <si>
    <t>Depreciación</t>
  </si>
  <si>
    <t>Gasto en depreciación reportado por las inversiones detalladas en Capex.</t>
  </si>
  <si>
    <t>Ingresos</t>
  </si>
  <si>
    <t>Insumos macro</t>
  </si>
  <si>
    <t>Macro anual</t>
  </si>
  <si>
    <t>Datos de fuentes secundarias (BCRP, SUNAT, INEI, entre otros) con frecuencia anual.</t>
  </si>
  <si>
    <t>Macro mensual</t>
  </si>
  <si>
    <t>Datos de fuentes secundarias (BCRP, SUNAT, INEI, entre otros) con frecuencia mensual.</t>
  </si>
  <si>
    <t>1/ Las líneas resaltadas de gris señalan las secciones del Libro, las líneas sin resaltar detallan el contenido de cada hoja.</t>
  </si>
  <si>
    <t>2/ El nivel de detalle mostrado a lo largo del presente Libro  constituye el mínimo necesario para realizar el cálculo del factor de productividad propuesto por APOYO Consultoría.</t>
  </si>
  <si>
    <t>Unidad</t>
  </si>
  <si>
    <t>miles US$</t>
  </si>
  <si>
    <t>Total</t>
  </si>
  <si>
    <t>Valor</t>
  </si>
  <si>
    <t>-</t>
  </si>
  <si>
    <t>IPME</t>
  </si>
  <si>
    <t>IPMC</t>
  </si>
  <si>
    <t>%</t>
  </si>
  <si>
    <t>Reefer rack 2H</t>
  </si>
  <si>
    <t>Índices APM</t>
  </si>
  <si>
    <t>Productividad total de factores de la empresa</t>
  </si>
  <si>
    <t>Índice</t>
  </si>
  <si>
    <t>Diferencia</t>
  </si>
  <si>
    <t>Crecimiento anual del índice</t>
  </si>
  <si>
    <t>Precios de insumos de la empresa</t>
  </si>
  <si>
    <t>Índice Fisher</t>
  </si>
  <si>
    <t>Índices Economía</t>
  </si>
  <si>
    <t>Productividad total de factores de la economía</t>
  </si>
  <si>
    <t>Productividad total de factores</t>
  </si>
  <si>
    <t>Precios de los insumos de la economía</t>
  </si>
  <si>
    <t>Cálculo del factor de productividad</t>
  </si>
  <si>
    <t>Precios de los insumos</t>
  </si>
  <si>
    <t>Fuente</t>
  </si>
  <si>
    <t xml:space="preserve">Unidades </t>
  </si>
  <si>
    <t>Supuesto</t>
  </si>
  <si>
    <t>Mil</t>
  </si>
  <si>
    <t>AC</t>
  </si>
  <si>
    <t>#</t>
  </si>
  <si>
    <t>Diferente de cero</t>
  </si>
  <si>
    <t>Index</t>
  </si>
  <si>
    <t>&lt;&gt;0</t>
  </si>
  <si>
    <t>Tasa impositiva</t>
  </si>
  <si>
    <t>Constante</t>
  </si>
  <si>
    <t>APMTC</t>
  </si>
  <si>
    <t>Ingresos brutos</t>
  </si>
  <si>
    <t>Servicios</t>
  </si>
  <si>
    <t>Uso de amarradero (inc. Amarre/desamarre)</t>
  </si>
  <si>
    <t>US$ miles</t>
  </si>
  <si>
    <t>Embarque/descarga de Carga fraccionada</t>
  </si>
  <si>
    <t>Embarque/descarga de Carga rodante</t>
  </si>
  <si>
    <t>Embarque/descarga de Carga granel sólido</t>
  </si>
  <si>
    <t>Embarque/descarga de Carga granel líquido</t>
  </si>
  <si>
    <t>Embarque/desembarque de pasajeros</t>
  </si>
  <si>
    <t>Ingresos totales brutos</t>
  </si>
  <si>
    <t>Aportes y retribuciones</t>
  </si>
  <si>
    <t>Retribución al Estado y Aporte por Regulación</t>
  </si>
  <si>
    <t>Provisión APN</t>
  </si>
  <si>
    <t>Calc.</t>
  </si>
  <si>
    <t>Provisión Ositran</t>
  </si>
  <si>
    <t>Monto pagado</t>
  </si>
  <si>
    <t>Porcentaje a descontar</t>
  </si>
  <si>
    <t>Aporte a Enapu</t>
  </si>
  <si>
    <t>Descuento total</t>
  </si>
  <si>
    <t>Ingresos netos</t>
  </si>
  <si>
    <t>Ingresos desagrupados netos totales</t>
  </si>
  <si>
    <t>Cantidades por servicio</t>
  </si>
  <si>
    <t>Servicios Estándar</t>
  </si>
  <si>
    <t>Metro Eslora-Hora miles</t>
  </si>
  <si>
    <t>Varios miles</t>
  </si>
  <si>
    <t>Total cantidades</t>
  </si>
  <si>
    <t>Precio por servicio</t>
  </si>
  <si>
    <t>INEI</t>
  </si>
  <si>
    <t>Índices</t>
  </si>
  <si>
    <t>Indice Laspeyres</t>
  </si>
  <si>
    <t>Numerador (Q ingresos)</t>
  </si>
  <si>
    <t>Denominador (Q ingresos)</t>
  </si>
  <si>
    <t>Indice Paasche</t>
  </si>
  <si>
    <t>Índice de cantidades</t>
  </si>
  <si>
    <t>Índice de Laspeyres</t>
  </si>
  <si>
    <t>Índice de Paasche</t>
  </si>
  <si>
    <t>Índice de Fisher</t>
  </si>
  <si>
    <t>Crecimiento Anual Índice de Fisher</t>
  </si>
  <si>
    <t>Gastos laborales</t>
  </si>
  <si>
    <t>Gastos laborales agregados</t>
  </si>
  <si>
    <t>Funcionarios</t>
  </si>
  <si>
    <t>Empleados</t>
  </si>
  <si>
    <t>Estibadores</t>
  </si>
  <si>
    <t>Cantidades de trabajo</t>
  </si>
  <si>
    <t>miles de horas</t>
  </si>
  <si>
    <t>Precio implícito</t>
  </si>
  <si>
    <t>US$/horas</t>
  </si>
  <si>
    <t>Índices Laspeyres</t>
  </si>
  <si>
    <t>Numerador (Q trabajo)</t>
  </si>
  <si>
    <t>Denominador (Q trabajo)</t>
  </si>
  <si>
    <t>Numerador (P trabajo)</t>
  </si>
  <si>
    <t>Denominador (P trabajo)</t>
  </si>
  <si>
    <t>Índices Paasche</t>
  </si>
  <si>
    <t>Gastos materiales</t>
  </si>
  <si>
    <t xml:space="preserve">Gastos materiales </t>
  </si>
  <si>
    <t>Cantidades implícitas</t>
  </si>
  <si>
    <t>Precios de materiales</t>
  </si>
  <si>
    <t>Numerador (Q materiales)</t>
  </si>
  <si>
    <t>Denominador (Q materiales)</t>
  </si>
  <si>
    <t>Numerador (P materiales)</t>
  </si>
  <si>
    <t>Denominador (P materiales)</t>
  </si>
  <si>
    <t>Gastos de capital</t>
  </si>
  <si>
    <t>Numerador (Q capital)</t>
  </si>
  <si>
    <t>Denominador (Q capital)</t>
  </si>
  <si>
    <t>Numerador (P capital)</t>
  </si>
  <si>
    <t>Denominador (P capital)</t>
  </si>
  <si>
    <t>Índices de gastos por componentes</t>
  </si>
  <si>
    <t>Cantidades de Trabajo</t>
  </si>
  <si>
    <t>Indice Laspeyres (Q mano de obra)</t>
  </si>
  <si>
    <t>Indice Paasche  (Q mano de obra)</t>
  </si>
  <si>
    <t>Indice Fisher (Q mano de obra)</t>
  </si>
  <si>
    <t>Variación de índice (Q mano de obra)</t>
  </si>
  <si>
    <t>Precios de Trabajo</t>
  </si>
  <si>
    <t>Indice Laspeyres (P mano de obra)</t>
  </si>
  <si>
    <t>Indice Paasche (P mano de obra)</t>
  </si>
  <si>
    <t>Indice Fisher (P mano de obra)</t>
  </si>
  <si>
    <t>Variación de índice (P mano de obra)</t>
  </si>
  <si>
    <t>Cantidades de Materiales</t>
  </si>
  <si>
    <t>Indice Laspeyres (Q materiales)</t>
  </si>
  <si>
    <t>Indice Paasche (Q materiales)</t>
  </si>
  <si>
    <t>Indice Fisher (Q materiales)</t>
  </si>
  <si>
    <t>Variación de índice (Q materiales)</t>
  </si>
  <si>
    <t>Precios de Materiales</t>
  </si>
  <si>
    <t>Indice Laspeyres (P materiales)</t>
  </si>
  <si>
    <t>Indice Paasche (P materiales)</t>
  </si>
  <si>
    <t>Indice Fisher (P materiales)</t>
  </si>
  <si>
    <t>Variación de índice (P materiales)</t>
  </si>
  <si>
    <t>Cantidades de Capital</t>
  </si>
  <si>
    <t>Indice Laspeyres (Q capital)</t>
  </si>
  <si>
    <t>Indice Paasche (Q capital)</t>
  </si>
  <si>
    <t>Indice Fisher (Q capital)</t>
  </si>
  <si>
    <t>Variación de índice (Q capital)</t>
  </si>
  <si>
    <t>Precios de Capital</t>
  </si>
  <si>
    <t>Indice Laspeyres (P capital)</t>
  </si>
  <si>
    <t>Indice Paasche (P capital)</t>
  </si>
  <si>
    <t>Indice Fisher (P capital)</t>
  </si>
  <si>
    <t>Variación de índice (P capital)</t>
  </si>
  <si>
    <t>Índice Laspeyres (Q)</t>
  </si>
  <si>
    <t>Numerador</t>
  </si>
  <si>
    <t>Trabajo agrupado</t>
  </si>
  <si>
    <t>Trabajo</t>
  </si>
  <si>
    <t>Materiales</t>
  </si>
  <si>
    <t>Capital</t>
  </si>
  <si>
    <t>Denominador</t>
  </si>
  <si>
    <t>Índice Laspeyres (P)</t>
  </si>
  <si>
    <t>Índice Paasche (Q)</t>
  </si>
  <si>
    <t>Índice Paasche (P)</t>
  </si>
  <si>
    <t>Índice de gastos agregado</t>
  </si>
  <si>
    <t>índice</t>
  </si>
  <si>
    <t>Índice de precios</t>
  </si>
  <si>
    <t>Stock de capital contable (Stock + inversiones adicionales - depreciación)</t>
  </si>
  <si>
    <t>Stock inicial y flujo de inversiones adicionales</t>
  </si>
  <si>
    <t>Stock inicial</t>
  </si>
  <si>
    <t>Infraestructura y obras</t>
  </si>
  <si>
    <t>Equipamiento</t>
  </si>
  <si>
    <t>Pozo a tierra</t>
  </si>
  <si>
    <t>Pozo a tierra - Muelle 4</t>
  </si>
  <si>
    <t>Dragado Muelle 7</t>
  </si>
  <si>
    <t>Labarthe</t>
  </si>
  <si>
    <t>Implementación Sala Servidores</t>
  </si>
  <si>
    <t>Accesorios fijos para maquinaria</t>
  </si>
  <si>
    <t>Camionetas</t>
  </si>
  <si>
    <t>Tractor</t>
  </si>
  <si>
    <t>Camión</t>
  </si>
  <si>
    <t>Camión cisterna</t>
  </si>
  <si>
    <t>Equipos de cómputo</t>
  </si>
  <si>
    <t>Motor bomba grúa</t>
  </si>
  <si>
    <t>RTG (equipo soporte IT)</t>
  </si>
  <si>
    <t>Reach stacker (equipo soporte IT)</t>
  </si>
  <si>
    <t>Bote inspección</t>
  </si>
  <si>
    <t>Cuchara y tolvas</t>
  </si>
  <si>
    <t>Equipo descarga pescado</t>
  </si>
  <si>
    <t>Spreader (MHC)</t>
  </si>
  <si>
    <t>Apilador</t>
  </si>
  <si>
    <t>Reach stacker (overhaul)</t>
  </si>
  <si>
    <t>Terminal tractor (overhaul)</t>
  </si>
  <si>
    <t>Trailer para spreaders</t>
  </si>
  <si>
    <t>Escaner y detectores</t>
  </si>
  <si>
    <t>Over height frame</t>
  </si>
  <si>
    <t>Muebles y enseres</t>
  </si>
  <si>
    <t>Equipos diversos</t>
  </si>
  <si>
    <t>Terminal Tractor</t>
  </si>
  <si>
    <t>Montacargas</t>
  </si>
  <si>
    <t>STS Spreader</t>
  </si>
  <si>
    <t xml:space="preserve">Muelle 5 </t>
  </si>
  <si>
    <t>Muelle 5 y área de respaldo</t>
  </si>
  <si>
    <t>Muelle 5 (dragado) - Entrega 1</t>
  </si>
  <si>
    <t>Muelle 5 (dragado) - Entrega 2</t>
  </si>
  <si>
    <t xml:space="preserve">Edificio administrativo </t>
  </si>
  <si>
    <t>Edificio administrativo (muebles y enseres)</t>
  </si>
  <si>
    <t>Muelle 11 (incluye área de respaldo)</t>
  </si>
  <si>
    <t>Edificio amenidades</t>
  </si>
  <si>
    <t>Nuevo Gate</t>
  </si>
  <si>
    <t xml:space="preserve">Pavimento reefer </t>
  </si>
  <si>
    <t>Taller de mantenimiento</t>
  </si>
  <si>
    <t>Pavimento carga general</t>
  </si>
  <si>
    <t>Licencia</t>
  </si>
  <si>
    <t>Hardware</t>
  </si>
  <si>
    <t>Software</t>
  </si>
  <si>
    <t>Infraestructura eléctrica</t>
  </si>
  <si>
    <t>EIA y CIRA</t>
  </si>
  <si>
    <t>Estudios Terminal (Riesgo Tsunami y Analisis estructural)</t>
  </si>
  <si>
    <t>Fondo pesquero</t>
  </si>
  <si>
    <t>Asistencia técnica (hab. urbana, licencias y permisos)</t>
  </si>
  <si>
    <t>Tramites municipales</t>
  </si>
  <si>
    <t>Elaboración bases licitación obras Etapas 1 y 2</t>
  </si>
  <si>
    <t>Asesoría legal implementación Etapas 1 y 2</t>
  </si>
  <si>
    <t>Consultorias - Revisión aceptación de obras Fases 1 &amp; 2</t>
  </si>
  <si>
    <t>Consultorías por cierre construcción Fases 1&amp;2 - Consorcio FCC - JJC</t>
  </si>
  <si>
    <t>Expediente técnico, diseño e implementación - Etapas 1 y 2</t>
  </si>
  <si>
    <t>Estudios e investigación (geotécnica, goefisica, sismica y similares)</t>
  </si>
  <si>
    <t>Otros estudios y asesorías - Etapas 1 y 2</t>
  </si>
  <si>
    <t>Energía, desmontaje y seguridad- Etapas 1 y 2</t>
  </si>
  <si>
    <t>Soporte implementación - Etapas 1 y 2</t>
  </si>
  <si>
    <t>Supervisión - Etapas 1 y 2</t>
  </si>
  <si>
    <t>Costo Emisión Carta fianza - Etapas 1 y 2</t>
  </si>
  <si>
    <t>Asesoría legal - Etapas 1 y 2</t>
  </si>
  <si>
    <t>Otras obras (canaleta, paso a nivel, potencia eléctrica y otros)</t>
  </si>
  <si>
    <t>Estudios y consultorías (simulación de maniobra, silo y otros)</t>
  </si>
  <si>
    <t xml:space="preserve">Habilitación Urbana </t>
  </si>
  <si>
    <t>Endurecedor concreto y otras obras finales  - Etapas 1 y 2</t>
  </si>
  <si>
    <t>Gastos área proyectos - Etapas 1 y 2</t>
  </si>
  <si>
    <t>Monitoreo arqueológico, reparación y movimientos - Etapas 1 y 2</t>
  </si>
  <si>
    <t>Asesoría Tecnica DAB (construccion Fases 1 &amp; 2)</t>
  </si>
  <si>
    <t>Póliza de Seguro Todo Riesgo - Construcción - Etapas 1 y 2</t>
  </si>
  <si>
    <t>Implementación Acceso Atalaya</t>
  </si>
  <si>
    <t>Trabajos y supervisión - levantamiento observaciones Etapas 1 y 2</t>
  </si>
  <si>
    <t>EIA - levantamiento observaciones Etapas 1 y 2</t>
  </si>
  <si>
    <t>Asesorías - cierre DAB (consorcio JJCC)</t>
  </si>
  <si>
    <t>Soporte Claim Management Services - DAB</t>
  </si>
  <si>
    <t>Viáticos  personal proceso DAB</t>
  </si>
  <si>
    <t>Reembolso a Consorcio FCC-JJC por gastos incurridos - proceso DAB</t>
  </si>
  <si>
    <t>Gastos de IR asumidos por asesoría con el DAB</t>
  </si>
  <si>
    <t xml:space="preserve">Grúas móviles (MHC) </t>
  </si>
  <si>
    <t>Forklift</t>
  </si>
  <si>
    <t>Manlift</t>
  </si>
  <si>
    <t xml:space="preserve">Empty handler (EH) </t>
  </si>
  <si>
    <t xml:space="preserve">Reach Stacker (RS) </t>
  </si>
  <si>
    <t>Bulldozer</t>
  </si>
  <si>
    <t>Camionetas pick up</t>
  </si>
  <si>
    <t>Camionetas panel</t>
  </si>
  <si>
    <t>Plataforma elevadora</t>
  </si>
  <si>
    <t>Bote E20</t>
  </si>
  <si>
    <t>Camión 5 tons</t>
  </si>
  <si>
    <t>Camión barredor</t>
  </si>
  <si>
    <t>Plataforma (Trailer)</t>
  </si>
  <si>
    <t>STS</t>
  </si>
  <si>
    <t>STS spreader</t>
  </si>
  <si>
    <t>RTG</t>
  </si>
  <si>
    <t>RTG spreader</t>
  </si>
  <si>
    <t>Tolvas</t>
  </si>
  <si>
    <t>Equipo absorvente granos</t>
  </si>
  <si>
    <t xml:space="preserve">Conveyor </t>
  </si>
  <si>
    <t>Remolque para residuos</t>
  </si>
  <si>
    <t xml:space="preserve">Software - Edificio administrativo </t>
  </si>
  <si>
    <t>Optimización informática</t>
  </si>
  <si>
    <t>Reefer rack (modificación estructura)</t>
  </si>
  <si>
    <t>Minicargador</t>
  </si>
  <si>
    <t>Excavadora</t>
  </si>
  <si>
    <t>Cucharas</t>
  </si>
  <si>
    <t>Cargador frontal</t>
  </si>
  <si>
    <t>Spreader</t>
  </si>
  <si>
    <t>Elevadores tijera</t>
  </si>
  <si>
    <t>Sistema Most</t>
  </si>
  <si>
    <t>TTS GC 5 unidades</t>
  </si>
  <si>
    <t>Trailer ro-ro</t>
  </si>
  <si>
    <t>Trailer</t>
  </si>
  <si>
    <t>Spreader MHC</t>
  </si>
  <si>
    <t>Equipo contra incendio</t>
  </si>
  <si>
    <t>MHC (overhaul)</t>
  </si>
  <si>
    <t>RS (overhaul)</t>
  </si>
  <si>
    <t>Tolva</t>
  </si>
  <si>
    <t>Grúa Terex</t>
  </si>
  <si>
    <t>Montacargas - reposición</t>
  </si>
  <si>
    <t>Reach stacker - reposición</t>
  </si>
  <si>
    <t>Terminal tractor - reposición</t>
  </si>
  <si>
    <t>Trailer - reposición</t>
  </si>
  <si>
    <t>Software y programas</t>
  </si>
  <si>
    <t>Sub total</t>
  </si>
  <si>
    <t>Depreciación anual</t>
  </si>
  <si>
    <t>Depreciación acumulada</t>
  </si>
  <si>
    <t>Stock contable de inversiones de capital</t>
  </si>
  <si>
    <t>Índice que deflacta el capital</t>
  </si>
  <si>
    <t>Precio representativo del capital</t>
  </si>
  <si>
    <t>Stock de capital real</t>
  </si>
  <si>
    <t>Cantidades promedio de capital</t>
  </si>
  <si>
    <t>Tasas de depreciación</t>
  </si>
  <si>
    <t>Precios de los bienes de capital</t>
  </si>
  <si>
    <t>Precio representativo para bienes de capital (infraestructura)</t>
  </si>
  <si>
    <t>Precio representativo para bienes de capital (equipo)</t>
  </si>
  <si>
    <t>Precios implícitos del insumo capital</t>
  </si>
  <si>
    <t>US$</t>
  </si>
  <si>
    <t>Unidades</t>
  </si>
  <si>
    <t>LOW</t>
  </si>
  <si>
    <t>Costo de patrimonio Proinversión</t>
  </si>
  <si>
    <t>Estructura de capital</t>
  </si>
  <si>
    <t>E/(D+E)</t>
  </si>
  <si>
    <t>D/(D+E)</t>
  </si>
  <si>
    <t xml:space="preserve">Costo de  deuda </t>
  </si>
  <si>
    <t>HIGH</t>
  </si>
  <si>
    <t>POINT ESTMATE</t>
  </si>
  <si>
    <t>Percentile</t>
  </si>
  <si>
    <t>WACC resultante</t>
  </si>
  <si>
    <t>Patrimonio</t>
  </si>
  <si>
    <t>TC promedio del último trimestre</t>
  </si>
  <si>
    <t>BCRP</t>
  </si>
  <si>
    <t>soles/US$</t>
  </si>
  <si>
    <t>TC promedio diciembre</t>
  </si>
  <si>
    <t>PTF de la economía</t>
  </si>
  <si>
    <t>Precios de la economía</t>
  </si>
  <si>
    <t>Variación de los precios del insumo trabajo</t>
  </si>
  <si>
    <t>Ingreso promedio soles</t>
  </si>
  <si>
    <t>soles por hora</t>
  </si>
  <si>
    <t>Ingresos promedio</t>
  </si>
  <si>
    <t>dólares por hora</t>
  </si>
  <si>
    <t>Variación de precios del insumo trabajo</t>
  </si>
  <si>
    <t>Variación de los precios del insumo capital</t>
  </si>
  <si>
    <t>IPME de diciembre (base 2011)</t>
  </si>
  <si>
    <t>IPME ajustado por TC diciembre (base 2011)</t>
  </si>
  <si>
    <t>Variación del índice de precios de maquinaria  y equipo</t>
  </si>
  <si>
    <t>Part. % de Maquinaria y Equipo</t>
  </si>
  <si>
    <t>IPMC de diciembre (base 2011)</t>
  </si>
  <si>
    <t>IPMC ajustado por TC diciembre (base 2011)</t>
  </si>
  <si>
    <t>Variación del índice de precios de materiales de construcción</t>
  </si>
  <si>
    <t>Part. % de Materiales de Construcción</t>
  </si>
  <si>
    <t>Variación media de precios del insumo capital</t>
  </si>
  <si>
    <t xml:space="preserve">Variación de precios del insumo trabajo </t>
  </si>
  <si>
    <t>Part. % del insumo trabajo</t>
  </si>
  <si>
    <t>Variación de precios del insumo capital</t>
  </si>
  <si>
    <t>Part. % del insumo capital</t>
  </si>
  <si>
    <t>Variación B&amp;S</t>
  </si>
  <si>
    <t>Precios de la economía finales</t>
  </si>
  <si>
    <t>Embarque/descarga contenedor 20 (lleno) con grúa pórtico</t>
  </si>
  <si>
    <t>Embarque/descarga contenedor 40 (lleno) con grúa pórtico</t>
  </si>
  <si>
    <t>Embarque/descarga contenedor 20 (vacío) con grúa pórtico</t>
  </si>
  <si>
    <t>Embarque/descarga contenedor 40 (vacío) con grúa pórtico</t>
  </si>
  <si>
    <t>Transbordo contenedor 20 (lleno) con grúa pórtico</t>
  </si>
  <si>
    <t>Transbordo contenedor 40 (lleno) con grúa pórtico</t>
  </si>
  <si>
    <t>Transbordo contenedor 20 (vacío) con grúa pórtico</t>
  </si>
  <si>
    <t>Transbordo contenedor 40 (vacío) con grúa pórtico</t>
  </si>
  <si>
    <t>Embarque/descarga contenedor 20 (lleno) sin grúa pótico</t>
  </si>
  <si>
    <t>Embarque/descarga contenedor 40 (lleno) sin grúa pótico</t>
  </si>
  <si>
    <t>Embarque/descarga contenedor 20 (vacío) sin grúa pótico</t>
  </si>
  <si>
    <t>Embarque/descarga contenedor 40 (vacío) sin grúa pótico</t>
  </si>
  <si>
    <t>Transbordo contenedor 20 (lleno) sin grúa pótico</t>
  </si>
  <si>
    <t>Transbordo contenedor 40 (lleno) sin grúa pótico</t>
  </si>
  <si>
    <t>Transbordo contenedor 20 (vacío) sin grúa pótico</t>
  </si>
  <si>
    <t>Transbordo contenedor 40 (vacío) sin grúa pótico</t>
  </si>
  <si>
    <t>Total ingresos fuente</t>
  </si>
  <si>
    <t>Cantidades de producto</t>
  </si>
  <si>
    <t>Metro Eslora-Hora</t>
  </si>
  <si>
    <t>Ciclo completo</t>
  </si>
  <si>
    <t>Tonelada</t>
  </si>
  <si>
    <t>Pasajero</t>
  </si>
  <si>
    <t>Varios</t>
  </si>
  <si>
    <t>Total cantidades fuente</t>
  </si>
  <si>
    <t>Aporte Enapu</t>
  </si>
  <si>
    <t xml:space="preserve">Empleados </t>
  </si>
  <si>
    <t>Cantidades de mano de obra</t>
  </si>
  <si>
    <t>Servicios prestados por terceros</t>
  </si>
  <si>
    <t>Seguridad y limpieza</t>
  </si>
  <si>
    <t>Servicios básicos</t>
  </si>
  <si>
    <t>Mantenimiento y reparaciones</t>
  </si>
  <si>
    <t>Combustible</t>
  </si>
  <si>
    <t>Suministros</t>
  </si>
  <si>
    <t>Seguros</t>
  </si>
  <si>
    <t>Otros</t>
  </si>
  <si>
    <t>TC</t>
  </si>
  <si>
    <t>Índices de materiales</t>
  </si>
  <si>
    <t>Índices de materiales (US$, 2011)</t>
  </si>
  <si>
    <t>IPC</t>
  </si>
  <si>
    <t>IPC (2011)</t>
  </si>
  <si>
    <t>Deflactor materiales</t>
  </si>
  <si>
    <t xml:space="preserve">EMBIG (riesgo país) </t>
  </si>
  <si>
    <t>Fechas</t>
  </si>
  <si>
    <t>Año</t>
  </si>
  <si>
    <t>Bancario Promedio</t>
  </si>
  <si>
    <t>Peru
(Diciembre 2013 = 100)</t>
  </si>
  <si>
    <t>Maquinaria y equipo</t>
  </si>
  <si>
    <t>Materiales construcción</t>
  </si>
  <si>
    <t>IPM Peru 
(US$, 2011)</t>
  </si>
  <si>
    <t>Maquinaria y equipo (US$, 2011)</t>
  </si>
  <si>
    <t>Materiales construcción  (US$, 2011)</t>
  </si>
  <si>
    <t>Lima (2009=100)</t>
  </si>
  <si>
    <t>Lima 
(US$, 2011)</t>
  </si>
  <si>
    <t>Lima 
(S/., 2011)</t>
  </si>
  <si>
    <t>EMBIG Perú (pbs)</t>
  </si>
  <si>
    <t>Promedio</t>
  </si>
  <si>
    <t xml:space="preserve">Índice elegido </t>
  </si>
  <si>
    <t>Deflactor de materiales</t>
  </si>
  <si>
    <t xml:space="preserve">IPM </t>
  </si>
  <si>
    <t>IPM Base</t>
  </si>
  <si>
    <t>Maquinaria y equipo Base</t>
  </si>
  <si>
    <t>Materiales construcción Base</t>
  </si>
  <si>
    <t>IPC Base</t>
  </si>
  <si>
    <t>TC Base</t>
  </si>
  <si>
    <t>Mes</t>
  </si>
  <si>
    <t>Lima (2021=100)</t>
  </si>
  <si>
    <t>Re-estiba carga rodante vía nave</t>
  </si>
  <si>
    <t>Re-estiba carga rodante vía muelle</t>
  </si>
  <si>
    <t>Re-estiba carga fraccionada vía nave</t>
  </si>
  <si>
    <t>Re-estiba carga fraccionada vía muelle</t>
  </si>
  <si>
    <t>Embarque/descarga carga proyecto con grúa móvil</t>
  </si>
  <si>
    <t>Embarque/descarga carga proyecto sin grúa móvil</t>
  </si>
  <si>
    <t>Carga fraccionada peligrosa directa con equipamiento y personal adicional</t>
  </si>
  <si>
    <t>Uso de barrera de contención</t>
  </si>
  <si>
    <t>Provisión de grúa móvil para incrementar  productividad de embarque/descarga de contenedores (precio por turno o fracción de turno)</t>
  </si>
  <si>
    <t>Uso de Área Operativa de contenedores</t>
  </si>
  <si>
    <t>Tratamiento de carga peligrosa</t>
  </si>
  <si>
    <t>Suministro de equipos especiales para manipuleo de contenedores</t>
  </si>
  <si>
    <t>Contenedores alto cubicaje (high cube 9'6" altura)</t>
  </si>
  <si>
    <t>Suministro de energía</t>
  </si>
  <si>
    <t>Servicios de consolidación y desconsolidación</t>
  </si>
  <si>
    <t>Uso de Área Operativa de carga fraccionada</t>
  </si>
  <si>
    <t>Transbordo carga rodante - ciclo completo</t>
  </si>
  <si>
    <t>Uso de Área Operativa de carga rodante</t>
  </si>
  <si>
    <t>Uso de Área Operativa de carga solida</t>
  </si>
  <si>
    <t>Suministro  de agua</t>
  </si>
  <si>
    <t>Otros servicios especiales con precio</t>
  </si>
  <si>
    <t>Tonelada o m3</t>
  </si>
  <si>
    <t>Día o fracción</t>
  </si>
  <si>
    <t>Por Grúa/Turno</t>
  </si>
  <si>
    <t>Por TEU/día</t>
  </si>
  <si>
    <t>Por TEU</t>
  </si>
  <si>
    <t>Por contenedor</t>
  </si>
  <si>
    <t>Por Contenedor</t>
  </si>
  <si>
    <t>Por Tonelada</t>
  </si>
  <si>
    <t>Cabinas de seguridad</t>
  </si>
  <si>
    <t>Pontones</t>
  </si>
  <si>
    <t>Plataforma Flotante para desembarque Muelle 5AB</t>
  </si>
  <si>
    <t>Góndola</t>
  </si>
  <si>
    <t>Sistema contraincendios</t>
  </si>
  <si>
    <t>Data center UPS</t>
  </si>
  <si>
    <t>Cabinas</t>
  </si>
  <si>
    <t>Roll trailer 62-foot</t>
  </si>
  <si>
    <t>Tablero eléctrico con tomas para CTN reefe</t>
  </si>
  <si>
    <t>Barra y plataforma de izaje</t>
  </si>
  <si>
    <t>Mobile Light Tower</t>
  </si>
  <si>
    <t>Aparejo de 4 barras para carga rodante</t>
  </si>
  <si>
    <t>Equipos de manipulacion</t>
  </si>
  <si>
    <t>Cuadrante multipropósito</t>
  </si>
  <si>
    <t xml:space="preserve">Defensas Pneumáticas para muelle </t>
  </si>
  <si>
    <t xml:space="preserve">Cableado electrico </t>
  </si>
  <si>
    <t>Instalación de Luminarias</t>
  </si>
  <si>
    <t>Instalaciones de centro de control</t>
  </si>
  <si>
    <t>Sistema de iluminación de Muelle 2</t>
  </si>
  <si>
    <t>Instalación de bollards, barandas, entre otros</t>
  </si>
  <si>
    <t>Taller de estructura metálica para soldadura</t>
  </si>
  <si>
    <t>Confección de canastillas, casetas y otros</t>
  </si>
  <si>
    <t>Enmallado para zona de Lavado</t>
  </si>
  <si>
    <t>Defensa de muelle (fender) para muelle 5</t>
  </si>
  <si>
    <t>Repavimentacion Capacidad adicional de Almacenamiento</t>
  </si>
  <si>
    <t xml:space="preserve">Implementación eléctrica para proyecto X-Ray Machine </t>
  </si>
  <si>
    <t>Rehabilitación Muelle 7 - Adicionales</t>
  </si>
  <si>
    <t>Trabajos eléctricos adicionales Muelle 7</t>
  </si>
  <si>
    <t>Instalacion de energia estabilizada para antena Wifi</t>
  </si>
  <si>
    <t>Instalaciones electricas y civiles para Container Gate Automation</t>
  </si>
  <si>
    <t>Gate</t>
  </si>
  <si>
    <t>Patio de Contenedores</t>
  </si>
  <si>
    <t>Ampliacion de vestuario</t>
  </si>
  <si>
    <t>Remodelacion de Balanza 02</t>
  </si>
  <si>
    <t xml:space="preserve">Subestación eléctrica </t>
  </si>
  <si>
    <t>Puente de conexión entre edificio Administrativo y Workshop</t>
  </si>
  <si>
    <t>Car racks- Pavimentación</t>
  </si>
  <si>
    <t>Car racks</t>
  </si>
  <si>
    <t>Acceso directo a SINI</t>
  </si>
  <si>
    <t>Rehabilitacion del muelle de carga liquida - muelle 7</t>
  </si>
  <si>
    <t>Stacking area - Zone 9 &amp;10</t>
  </si>
  <si>
    <t>Implementacion de iluminacion en el muelle 5</t>
  </si>
  <si>
    <t>Reacondicionamiento de Almacen 6</t>
  </si>
  <si>
    <t>Mejora en la operatividad en los SILOS</t>
  </si>
  <si>
    <t>Nuevo pavimento para contenedores</t>
  </si>
  <si>
    <t>Gastos preoperativos - Fase 2</t>
  </si>
  <si>
    <t>Gastos Legales - Fase 2</t>
  </si>
  <si>
    <t>Reforzamiento de Muelles de carga general (1,2,3,y 4)</t>
  </si>
  <si>
    <t>Mejora de iluminacion en zona 09</t>
  </si>
  <si>
    <t>Upgrade N4</t>
  </si>
  <si>
    <t>Asset Digitization</t>
  </si>
  <si>
    <t>Vehicle Booking System</t>
  </si>
  <si>
    <t>Plataformas de Servicio para Descarga de Líquidos a Granel</t>
  </si>
  <si>
    <t>Carga fraccionada peligrosa indirecta con equipamiento y personal adicional</t>
  </si>
  <si>
    <t>Retiro de separadores artificiales en las bodegas de las naves</t>
  </si>
  <si>
    <t>Provisión de equipos para incrementar productividad a solicitud del usuario de carga fraccionada</t>
  </si>
  <si>
    <t>Movimiento</t>
  </si>
  <si>
    <t>Operación</t>
  </si>
  <si>
    <t>Tonelada/hora</t>
  </si>
  <si>
    <t>Movimiento miles</t>
  </si>
  <si>
    <t>Ciclo completo miles</t>
  </si>
  <si>
    <t>Tonelada miles</t>
  </si>
  <si>
    <t>Pasajero miles</t>
  </si>
  <si>
    <t>Tonelada o m3 miles</t>
  </si>
  <si>
    <t>Día o fracción miles</t>
  </si>
  <si>
    <t>Operación miles</t>
  </si>
  <si>
    <t>Tonelada/hora miles</t>
  </si>
  <si>
    <t>Por Grúa/Turno miles</t>
  </si>
  <si>
    <t>Por TEU/día miles</t>
  </si>
  <si>
    <t>Por TEU miles</t>
  </si>
  <si>
    <t>Por contenedor miles</t>
  </si>
  <si>
    <t>Por Tonelada miles</t>
  </si>
  <si>
    <t>Instalaciones</t>
  </si>
  <si>
    <t>Unidades de transporte</t>
  </si>
  <si>
    <t>Activo fijo recibido de ENAPU</t>
  </si>
  <si>
    <t>Inversiones Obligatorias Etapas 1 y 2</t>
  </si>
  <si>
    <t xml:space="preserve">Inversiones complementarias </t>
  </si>
  <si>
    <t>Otros intangibles (EEFF auditados)</t>
  </si>
  <si>
    <t>Costo concesión (infraestructura y obras)</t>
  </si>
  <si>
    <t>Activo intangible recibido de ENAPU</t>
  </si>
  <si>
    <t>Analistas, asistentes y practicantes</t>
  </si>
  <si>
    <t>Resto de personal White Collar</t>
  </si>
  <si>
    <t>Gastos de servicios prestados por terceros</t>
  </si>
  <si>
    <t>Transporte de carga</t>
  </si>
  <si>
    <t>Transporte personal</t>
  </si>
  <si>
    <t>Servicio de traslados</t>
  </si>
  <si>
    <t>Pasajes nacionales</t>
  </si>
  <si>
    <t>Pasajes aéreos</t>
  </si>
  <si>
    <t>Correos - Courier</t>
  </si>
  <si>
    <t>Alojamiento</t>
  </si>
  <si>
    <t>Alimentación</t>
  </si>
  <si>
    <t>Viáticos exterior</t>
  </si>
  <si>
    <t>Viáticos nacional</t>
  </si>
  <si>
    <t>Honorarios Traducciones Com.</t>
  </si>
  <si>
    <t>Honorarios Mantenimiento</t>
  </si>
  <si>
    <t>Honorarios Administración</t>
  </si>
  <si>
    <t>Honorarios Traducciones Adm.</t>
  </si>
  <si>
    <t>Honorarios Profesionales</t>
  </si>
  <si>
    <t>Asesoría legal</t>
  </si>
  <si>
    <t>Asesoría laboral</t>
  </si>
  <si>
    <t>Asesoría laboral - PayRoll</t>
  </si>
  <si>
    <t>Asesoría laboral - KPMG</t>
  </si>
  <si>
    <t>Comité consultivo</t>
  </si>
  <si>
    <t>Asesoría financiera</t>
  </si>
  <si>
    <t>Asesoría auditoría</t>
  </si>
  <si>
    <t>Asesoría contable y tributaria</t>
  </si>
  <si>
    <t>Servicios de asesoría en tarifas y precios</t>
  </si>
  <si>
    <t xml:space="preserve">Servicios topográficos        </t>
  </si>
  <si>
    <t>Asesoría empresarial Apoyo</t>
  </si>
  <si>
    <t>Precios de transferencia</t>
  </si>
  <si>
    <t>Asesoría comercial</t>
  </si>
  <si>
    <t xml:space="preserve">Seguridad industrial y civil  </t>
  </si>
  <si>
    <t>Asesoría comunicacional</t>
  </si>
  <si>
    <t>Servicios médicos</t>
  </si>
  <si>
    <t>Mantenimiento y reparación</t>
  </si>
  <si>
    <t>Mantenimiento y reparación vehículos propios</t>
  </si>
  <si>
    <t>Mantenimiento y reparación maquinaria y equipo</t>
  </si>
  <si>
    <t>Mantenimiento seguridad electrónica</t>
  </si>
  <si>
    <t>Tarjetas de proximidad</t>
  </si>
  <si>
    <t>Mant. Psion Teklogix</t>
  </si>
  <si>
    <t>Mantenimiento software</t>
  </si>
  <si>
    <t>STS Grúas Pórtico Contenedores</t>
  </si>
  <si>
    <t>RTG-E Grúa Pórticos</t>
  </si>
  <si>
    <t>Mantenimiento de balanzas camiones</t>
  </si>
  <si>
    <t>Mantenimiento electromecánico de silos</t>
  </si>
  <si>
    <t>Alquiler terrenos</t>
  </si>
  <si>
    <t>Alquiler vivienda Expats.</t>
  </si>
  <si>
    <t>Alquiler equipos para estibas</t>
  </si>
  <si>
    <t>Alquiler de grúas / stackers</t>
  </si>
  <si>
    <t>Otros alquileres mantenimiento</t>
  </si>
  <si>
    <t>Otros alquileres adm.</t>
  </si>
  <si>
    <t>Uso de barreras de contención</t>
  </si>
  <si>
    <t>Alquiler unidades transporte</t>
  </si>
  <si>
    <t>Energía eléctrica</t>
  </si>
  <si>
    <t>Agua</t>
  </si>
  <si>
    <t>Teléfono</t>
  </si>
  <si>
    <t>Teléfono móvil</t>
  </si>
  <si>
    <t>Internet</t>
  </si>
  <si>
    <t>Radio</t>
  </si>
  <si>
    <t>Telecomunicaciones</t>
  </si>
  <si>
    <t>Publicidad y publicaciones</t>
  </si>
  <si>
    <t>Publicaciones y diseños</t>
  </si>
  <si>
    <t>Atenciones y representaciones</t>
  </si>
  <si>
    <t>Servicios de inspección</t>
  </si>
  <si>
    <t>Servicio de contratistas</t>
  </si>
  <si>
    <t>Lab/Exam. médicos White Collar</t>
  </si>
  <si>
    <t>Lab/Exam. médicos Blue Collar</t>
  </si>
  <si>
    <t>Serv. terc. - operaciones</t>
  </si>
  <si>
    <t>Servicios y Outsourcing IT</t>
  </si>
  <si>
    <t>Serv. terc. - administración</t>
  </si>
  <si>
    <t>Serv. Ter. Contrib. Expat.</t>
  </si>
  <si>
    <t>Serv. Ter. Seguro Expat.</t>
  </si>
  <si>
    <t>Management Fees</t>
  </si>
  <si>
    <t>Management Fees - variable</t>
  </si>
  <si>
    <t>Serv. Terc. Expats.</t>
  </si>
  <si>
    <t>Servicios compartidos La Haya</t>
  </si>
  <si>
    <t>Servicios impresión HP</t>
  </si>
  <si>
    <t>Servicio succión y cisternas</t>
  </si>
  <si>
    <t>Saneamiento de silos</t>
  </si>
  <si>
    <t>Desratización y desinfección</t>
  </si>
  <si>
    <t>Administración base datos</t>
  </si>
  <si>
    <t>Inspección y certificación SGS</t>
  </si>
  <si>
    <t>Mantenimiento de servidores - hardware</t>
  </si>
  <si>
    <t>Servicio de archivo documentario</t>
  </si>
  <si>
    <t>Consultoría de soporte para aplicaciones</t>
  </si>
  <si>
    <t>Costos de soporte para aplicación</t>
  </si>
  <si>
    <t>Consultoría para desarrollo de aplicaciones</t>
  </si>
  <si>
    <t>Almacenamiento y copia de seguridad IT</t>
  </si>
  <si>
    <t>Soporte IT - mesa de ayuda</t>
  </si>
  <si>
    <t>Otros costos de IT</t>
  </si>
  <si>
    <t>Servicios compartidos Alconsa</t>
  </si>
  <si>
    <t>Leasing PCs</t>
  </si>
  <si>
    <t>Servicio de seguridad</t>
  </si>
  <si>
    <t>Servicio de PNP</t>
  </si>
  <si>
    <t>Servicio contraincendio</t>
  </si>
  <si>
    <t>Servicio de limpieza</t>
  </si>
  <si>
    <t>Atención nave pasajeros</t>
  </si>
  <si>
    <t>Instalación - redes</t>
  </si>
  <si>
    <t>Descarga de desechos</t>
  </si>
  <si>
    <t>Gastos de Aduana</t>
  </si>
  <si>
    <t>Otros gastos de importación</t>
  </si>
  <si>
    <t>Otros servicios diversos</t>
  </si>
  <si>
    <t>Serv. estiba - contenedores</t>
  </si>
  <si>
    <t>Serv. estiba - carga general</t>
  </si>
  <si>
    <t>Serv. estiba - Vehículos</t>
  </si>
  <si>
    <t>Serv. estiba - carga sólida</t>
  </si>
  <si>
    <t>Serv. estiba - carga líquida</t>
  </si>
  <si>
    <t>Serv. estiba - pesq., metal y otros</t>
  </si>
  <si>
    <t>Almacenamiento</t>
  </si>
  <si>
    <t>Instalaciones - redes software</t>
  </si>
  <si>
    <t>Instalaciones - redes hardware</t>
  </si>
  <si>
    <t>Costo - IFRIC12</t>
  </si>
  <si>
    <t>Otros gastos de gestión</t>
  </si>
  <si>
    <t>Seguro multirriesgo</t>
  </si>
  <si>
    <t>Seguro responsabilidad civil</t>
  </si>
  <si>
    <t>Seguro Vehículos</t>
  </si>
  <si>
    <t>Seguro SOAT</t>
  </si>
  <si>
    <t>Seguro SCTR White Collar</t>
  </si>
  <si>
    <t>Seguro EPS White Collar</t>
  </si>
  <si>
    <t>Seguro Oncológico</t>
  </si>
  <si>
    <t>Seguro accidentes personales</t>
  </si>
  <si>
    <t>Seguro 3D (Desho., Des. y De.)</t>
  </si>
  <si>
    <t>Seguro otros</t>
  </si>
  <si>
    <t>Seguro Vida Ley Emple-Vida Ley</t>
  </si>
  <si>
    <t>Seg. Vida Grupo Part-Comp.Vida</t>
  </si>
  <si>
    <t>SCTR Pensiones - accidentes trabajo</t>
  </si>
  <si>
    <t>Seguro asistencia médica</t>
  </si>
  <si>
    <t>Seguro EPS Blue Collar</t>
  </si>
  <si>
    <t>SCTR seguro Blue Collar</t>
  </si>
  <si>
    <t>Seguro EPS estibadores</t>
  </si>
  <si>
    <t>Licencias y derechos de vigen.</t>
  </si>
  <si>
    <t>Suministros oficina</t>
  </si>
  <si>
    <t>Suministros cómputo</t>
  </si>
  <si>
    <t>Botiquín</t>
  </si>
  <si>
    <t>Activos menores</t>
  </si>
  <si>
    <t>Cafetería</t>
  </si>
  <si>
    <t>Suministros de aseo</t>
  </si>
  <si>
    <t>Suministros mantenimiento</t>
  </si>
  <si>
    <t>Impresiones varias</t>
  </si>
  <si>
    <t>Suministros operaciones</t>
  </si>
  <si>
    <t>Oxígeno en m3</t>
  </si>
  <si>
    <t>Implementos de seguridad</t>
  </si>
  <si>
    <t>Uniformes</t>
  </si>
  <si>
    <t>Combustible y lubric. ejecutivo</t>
  </si>
  <si>
    <t>Estaci., peajes y fletes</t>
  </si>
  <si>
    <t>Gestión medioambiental</t>
  </si>
  <si>
    <t>Combustible Diesel</t>
  </si>
  <si>
    <t>Combustible GLP</t>
  </si>
  <si>
    <t>Otros combustibles y lubricantes</t>
  </si>
  <si>
    <t>Scrap - suministros de mantenimiento</t>
  </si>
  <si>
    <t>Scrap - suministros oficina</t>
  </si>
  <si>
    <t>Scrap - suministros de operaciones</t>
  </si>
  <si>
    <t>Programa piloto nutricional</t>
  </si>
  <si>
    <t>Mov./Traslado personal</t>
  </si>
  <si>
    <t>Per - diems</t>
  </si>
  <si>
    <t>Gastos por siniestros</t>
  </si>
  <si>
    <t>Gastos de representación</t>
  </si>
  <si>
    <t>Ajuste de inventario (Pérdida)</t>
  </si>
  <si>
    <t>Devolución de inventory part</t>
  </si>
  <si>
    <t>Otros gastos de viaje</t>
  </si>
  <si>
    <t>Otros gastos</t>
  </si>
  <si>
    <t>Gastos materiales (sin desagregar)</t>
  </si>
  <si>
    <t>2011 P/</t>
  </si>
  <si>
    <t>2013 P/</t>
  </si>
  <si>
    <t>2014 P/</t>
  </si>
  <si>
    <t>2016 P/</t>
  </si>
  <si>
    <t>2012-2024</t>
  </si>
  <si>
    <t>IR</t>
  </si>
  <si>
    <t>Índice de ingresos (cantidades de producto)</t>
  </si>
  <si>
    <t>Índice de gastos (cantidades de insumos)</t>
  </si>
  <si>
    <t>IPM</t>
  </si>
  <si>
    <t>IPM (Base 2013)</t>
  </si>
  <si>
    <t>IPM (Base 2011)</t>
  </si>
  <si>
    <t>IPM ajustado por TC</t>
  </si>
  <si>
    <t>TC anual</t>
  </si>
  <si>
    <t>TC ajustado al 2011</t>
  </si>
  <si>
    <t>Deuda Largo plazo corriente</t>
  </si>
  <si>
    <t>Deuda Largo plazo no corriente</t>
  </si>
  <si>
    <t>Deuda Financiera</t>
  </si>
  <si>
    <t>Deuda Financiera/Patrimonio</t>
  </si>
  <si>
    <t>Deuda Financiera/(Deuda Financiera + Patrimonio)</t>
  </si>
  <si>
    <t>Patrimonio/(Deuda Financiera + Patrimonio)</t>
  </si>
  <si>
    <t>Loan I</t>
  </si>
  <si>
    <t>Loan II</t>
  </si>
  <si>
    <t>Loan 2A</t>
  </si>
  <si>
    <t>Monto del préstamo</t>
  </si>
  <si>
    <t>Monto coberturado</t>
  </si>
  <si>
    <t>Saldo de la deuda</t>
  </si>
  <si>
    <t>Intereses</t>
  </si>
  <si>
    <t>Gastos de emisión de deuda</t>
  </si>
  <si>
    <t>Otros gastos financieros</t>
  </si>
  <si>
    <t>Costo de la deuda - Loan I</t>
  </si>
  <si>
    <t>Costo de la deuda - Loan II</t>
  </si>
  <si>
    <t>Costo de la deuda - Loan 2A</t>
  </si>
  <si>
    <t>Costo de la deuda promedio</t>
  </si>
  <si>
    <t>Emisión de deuda</t>
  </si>
  <si>
    <t>Costo de la deuda</t>
  </si>
  <si>
    <t>Loan 3B</t>
  </si>
  <si>
    <t>Costo de deuda por préstamo</t>
  </si>
  <si>
    <t>TCB 2025 set</t>
  </si>
  <si>
    <t>TCB</t>
  </si>
  <si>
    <t>Depósito  temporal para contenedores secos de importación</t>
  </si>
  <si>
    <t>Depósito  temporal para contenedores secos de exportación</t>
  </si>
  <si>
    <t>Depósito  temporal para contenedores reefer de importación</t>
  </si>
  <si>
    <t>Depósito  temporal para contenedores reefer de exportación</t>
  </si>
  <si>
    <t>Servicios de consolidación y desconsolidación contenedores</t>
  </si>
  <si>
    <t>Uso de Área Operativa y depósito temporal de carga fraccionada</t>
  </si>
  <si>
    <t>Uso de Área Operativa y depósito temporal de carga rodante</t>
  </si>
  <si>
    <t>Uso de Área Operativa de carga sólida</t>
  </si>
  <si>
    <t>Embarque/descarga contenedor 20 (lleno) sin grúa pórtico</t>
  </si>
  <si>
    <t>Embarque/descarga contenedor 40 (lleno) sin grúa pórtico</t>
  </si>
  <si>
    <t>Embarque/descarga contenedor 20 (vacío) sin grúa pórtico</t>
  </si>
  <si>
    <t>Embarque/descarga contenedor 40 (vacío) sin grúa pórtico</t>
  </si>
  <si>
    <t>Transbordo contenedor 20 (lleno) sin grúa pórtico</t>
  </si>
  <si>
    <t>Transbordo contenedor 40 (lleno) sin grúa pórtico</t>
  </si>
  <si>
    <t>Transbordo contenedor 20 (vacío) sin grúa pórtico</t>
  </si>
  <si>
    <t>Transbordo contenedor 40 (vacío) sin grúa pórtico</t>
  </si>
  <si>
    <t>Depósito temporal para contenedores secos de importación</t>
  </si>
  <si>
    <t>Depósito temporal para contenedores secos de exportación</t>
  </si>
  <si>
    <t>Depósito temporal para contenedores reefer de importación</t>
  </si>
  <si>
    <t>Depósito temporal para contenedores reefer de exportación</t>
  </si>
  <si>
    <t>Descuento aporte Enapu en proporción al ingreso</t>
  </si>
  <si>
    <t>Servicios en miles</t>
  </si>
  <si>
    <t>Instalación varios</t>
  </si>
  <si>
    <t>Instalación de puntos de red (edif. adm)</t>
  </si>
  <si>
    <t>Construcción de SSHH para damas (zona puerta de gavieros)</t>
  </si>
  <si>
    <t>Cambio de sanitarios, duchas, mayólicas e instalación de puertas</t>
  </si>
  <si>
    <t>Reconstrucción de baños para gavieros</t>
  </si>
  <si>
    <t>Instalación de sala capacitación-Balanza 2</t>
  </si>
  <si>
    <t>Habilitación del aula y SSHH centro de capacitación</t>
  </si>
  <si>
    <t>Confección pared 4to piso oficinas de seguridad</t>
  </si>
  <si>
    <t>Instalación de cámaras de seg. en ofic. facturación</t>
  </si>
  <si>
    <t>Láminas de PVC y cabezal edif. admin.</t>
  </si>
  <si>
    <t>Instalación eléctrica, servicio de limpieza (Labbarthe) y otros</t>
  </si>
  <si>
    <t>Mejora en infraestructura del almacén N°09</t>
  </si>
  <si>
    <t>Instalac. en infraestructura del edif. gavieros</t>
  </si>
  <si>
    <t>Servicio de remodelación de SSHH área electricistas</t>
  </si>
  <si>
    <t>Pintado y señalización en el muelle 5C Y 5D, Trazados de líneas</t>
  </si>
  <si>
    <t>Señalización de Muelles</t>
  </si>
  <si>
    <t>Vaciado loza y plataforma de muelle, enmallado vigas (Muelle 2)</t>
  </si>
  <si>
    <t>Instalación inversiones adicionales Muelle 7</t>
  </si>
  <si>
    <t>Señalización pavimento Muelles 1, 2 y 4 y vías de acceso</t>
  </si>
  <si>
    <t>Señalización Muelle 5</t>
  </si>
  <si>
    <t>Instalaciones en el muelle 7 (infraestructura y eqp. eléctricos)</t>
  </si>
  <si>
    <t>Señalización y trazado de líneas</t>
  </si>
  <si>
    <t>Mejora en infraestructura zona 5, muelle 7, balanza 4</t>
  </si>
  <si>
    <t>Sistema contra incendio - muelle 7</t>
  </si>
  <si>
    <t>Sistema eléctrico de emergencia - muelle 7</t>
  </si>
  <si>
    <t>Bitas (216 unid) con anclaje y tuercas</t>
  </si>
  <si>
    <t>Instalación de bitas</t>
  </si>
  <si>
    <t>Repotenciación Sist. Eléctrico y contra incendio muelle 7-Vopak</t>
  </si>
  <si>
    <t>Instalaciones en el muelle 7 (sistema eléctrico 10kv)</t>
  </si>
  <si>
    <t>Refacción de adoquines-muelle 5</t>
  </si>
  <si>
    <t>Vehículo incendio</t>
  </si>
  <si>
    <t>Maquinaria y Equipo</t>
  </si>
  <si>
    <t xml:space="preserve">Bienes de la Concesión </t>
  </si>
  <si>
    <t>Sistema de Iluminación</t>
  </si>
  <si>
    <t>Remodelacion del Taller de mantenimiento</t>
  </si>
  <si>
    <t>Silo / Obras civiles Sistema de Descarga de granos</t>
  </si>
  <si>
    <t>Sub-estación eléctrica / Sistemas eléctricos</t>
  </si>
  <si>
    <t>Edificio amenidades, Mobiliario e instalaciones Equipo IT / Edificios Eléctricos y Obras menores</t>
  </si>
  <si>
    <t>Muelle 11 (dragado) / Estabilidad de Talud en el Muelle 11</t>
  </si>
  <si>
    <t>Construcción / Obras de relleno</t>
  </si>
  <si>
    <t>Cierre construcción Fases 1&amp;2 (JJCC) / Columnas de grava</t>
  </si>
  <si>
    <t>Edif. Administrativo (instalación) / Obras de demolición</t>
  </si>
  <si>
    <t>Edificio administrativo (CCTV seguridad-Hardware) / Sistema de agua</t>
  </si>
  <si>
    <t>Edificio administrativo (Cableado-Hardware) / Sistema de Alarma contra incendios</t>
  </si>
  <si>
    <t>Taller de mantenimiento &amp; Equipo Mantenimiento / Balanzas (entrada)</t>
  </si>
  <si>
    <t>Reefer rack / Tuberías para productos petrolíferos</t>
  </si>
  <si>
    <t>Montacargas / Montacargas de 16 ton</t>
  </si>
  <si>
    <t>Montacargas (camaras seguridad) / Montacargas de 3,5 ton</t>
  </si>
  <si>
    <t>Tolvas / Tolvas móviles medioambientales</t>
  </si>
  <si>
    <t>Tolvas (grupos electrogenos) / Tolvas móviles convencionales</t>
  </si>
  <si>
    <t>Minicargador (camaras seguridad) / Minicargadores</t>
  </si>
  <si>
    <t>Plataforma (Trailer) / Terminal tráiler</t>
  </si>
  <si>
    <t>Cargador frontal (camaras seguridad) / Montacarga de 30 ton</t>
  </si>
  <si>
    <t>Tolvas móviles convencionales</t>
  </si>
  <si>
    <t>6 plataformas</t>
  </si>
  <si>
    <t>Vida útil</t>
  </si>
  <si>
    <t>Economía (A)</t>
  </si>
  <si>
    <t>Empresa (B)</t>
  </si>
  <si>
    <t>Diferencia (F = D - E)</t>
  </si>
  <si>
    <t>Empresa (D)</t>
  </si>
  <si>
    <t>Economía (E)</t>
  </si>
  <si>
    <t>x</t>
  </si>
  <si>
    <t>Proinversión</t>
  </si>
  <si>
    <t>Sunat</t>
  </si>
  <si>
    <t>TRANSPORTE PERSONAL - BC</t>
  </si>
  <si>
    <t>TRANSPORTE PERSONAL - WC</t>
  </si>
  <si>
    <t>Servicio Compartido Planeamiento (SPC)</t>
  </si>
  <si>
    <t>Asesoria HSSE</t>
  </si>
  <si>
    <t>SERVICIO DE APOYO DE PERSONAL - WC</t>
  </si>
  <si>
    <t>SERVICIO DE APOYO DE PERSONAL - BC</t>
  </si>
  <si>
    <t>INVESTIGACION Y DESARROLLO</t>
  </si>
  <si>
    <t>SERVICIOS MEDICOS - BC</t>
  </si>
  <si>
    <t>SERVICIOS MEDICOS - WC</t>
  </si>
  <si>
    <t>Mantenimiento STS</t>
  </si>
  <si>
    <t>Mantenimiento MHC</t>
  </si>
  <si>
    <t>Mantenimiento RTG</t>
  </si>
  <si>
    <t>Mantenimiento RS</t>
  </si>
  <si>
    <t>Mantenimiento EH</t>
  </si>
  <si>
    <t>Mantenimiento TT</t>
  </si>
  <si>
    <t>Mantenimiento General Cargo</t>
  </si>
  <si>
    <t>Mantenimiento Other equipment</t>
  </si>
  <si>
    <t>Mantenimiento Propiedad</t>
  </si>
  <si>
    <t>Mantenimiento Forklift</t>
  </si>
  <si>
    <t>Mantenimiento Spreaders STS</t>
  </si>
  <si>
    <t>Mantenimiento Spreaders MHC</t>
  </si>
  <si>
    <t>Mantenimiento Spreaders RTG</t>
  </si>
  <si>
    <t>Mantenimiento y Reparación Obras Civiles, externo</t>
  </si>
  <si>
    <t>Mantenimiento Operational Technology</t>
  </si>
  <si>
    <t>OT Telecomunicaciones</t>
  </si>
  <si>
    <t>OT Software</t>
  </si>
  <si>
    <t>OT Hardware</t>
  </si>
  <si>
    <t xml:space="preserve">Gasificado de contenedores llenos </t>
  </si>
  <si>
    <t>Sctr Seguro Estiba</t>
  </si>
  <si>
    <t>Seguro Vida Ley Emple-Vida Ley Blue Collar</t>
  </si>
  <si>
    <t>Seguro Vida Ley Emple-Vida Ley Estiba</t>
  </si>
  <si>
    <t>Seg. Vida Grupo Part-Comp.Vida Blue Collar</t>
  </si>
  <si>
    <t>Seg. Vida Grupo Part-Comp.Vida Estiba</t>
  </si>
  <si>
    <t>Seguro Accidentes Personales Blue Collar</t>
  </si>
  <si>
    <t>Seguro Accidentes Personales Estiba</t>
  </si>
  <si>
    <t>SUSCRIPCIONES</t>
  </si>
  <si>
    <t xml:space="preserve">CAMARA DE COMERCIO            </t>
  </si>
  <si>
    <t xml:space="preserve">REVISTAS LABORALES            </t>
  </si>
  <si>
    <t xml:space="preserve">AFIN: ASOC. FOMENTO INF. NAC. </t>
  </si>
  <si>
    <t>OTRAS SUSCRIPCIONES</t>
  </si>
  <si>
    <t>ENAJENACION IME</t>
  </si>
  <si>
    <t>Costo neto de enajenación equipos de taller y herramientas &lt; USD2500</t>
  </si>
  <si>
    <t>Costo neto de enajenación equipos de cómputo &lt;2500</t>
  </si>
  <si>
    <t>Costo neto de enajenación otros equipos y maquinarias &lt; USD2500</t>
  </si>
  <si>
    <t>Costo neto de enajenación muebles</t>
  </si>
  <si>
    <t>Costo neto de enajenación equipos de taller y herramientas</t>
  </si>
  <si>
    <t>Costo neto de enajenación otras maquinarias y equipos</t>
  </si>
  <si>
    <t>Costo neto de enajenación grupo electrónico</t>
  </si>
  <si>
    <t>Costo neto de enajenación Spreaders</t>
  </si>
  <si>
    <t>Costo neto de enajenación Equipo de Oficina,  (&lt;$2,500)</t>
  </si>
  <si>
    <t>Costo neto de enajenación Otros equipos</t>
  </si>
  <si>
    <t>Costo neto de enajenación Otros equipos, low value &lt; $2,500</t>
  </si>
  <si>
    <t>Costo neto de enajenación Otras instalaciones</t>
  </si>
  <si>
    <t>Costo neto de enajenación Utiles de Oficina</t>
  </si>
  <si>
    <t>SCRAP - OTROS COMBUSTIBLES Y LUBRICANTES</t>
  </si>
  <si>
    <t>DONACIONES</t>
  </si>
  <si>
    <t>SANCIONES ADMINISTRATIVAS</t>
  </si>
  <si>
    <t>REDONDEO</t>
  </si>
  <si>
    <t>GASTOS NO DEDUCIBLES</t>
  </si>
  <si>
    <t>Defensa de muelle (fender) - Muelle 5</t>
  </si>
  <si>
    <t>Defensa de muelle (fender) - Carga general</t>
  </si>
  <si>
    <t>Instalación eléctrica - Communication Room Muelle 7</t>
  </si>
  <si>
    <t>Tomas eléctricas en Muelle para Arlona Hoppers</t>
  </si>
  <si>
    <t>Solución LTE - Instalaciones eléctricas</t>
  </si>
  <si>
    <t>Instalaciones eléctricas para Gate 3 RoRo</t>
  </si>
  <si>
    <t>Escritorio de cómputo 1.20 mts. Nogal oscuro</t>
  </si>
  <si>
    <t>Escritorio de 25 mm + credenza lateral de 3 puertas para Gerencia Legal</t>
  </si>
  <si>
    <t>Estantería metálica en ángulos ranurados</t>
  </si>
  <si>
    <t>Estantería selectiva simple profundidad N°1 - 05 niveles</t>
  </si>
  <si>
    <t>Estantería con puertas 4 niveles (1900 x 1500 x 600)</t>
  </si>
  <si>
    <t>Escritorios y mesas</t>
  </si>
  <si>
    <t>Muebles y enseres (Varios)</t>
  </si>
  <si>
    <t xml:space="preserve">Cabinas inteligentes para comunicación en sala Gate 2 </t>
  </si>
  <si>
    <t>Cabinas inteligentes para comunicación en salas Dock Building</t>
  </si>
  <si>
    <t>Frio bar</t>
  </si>
  <si>
    <t>Cisco Catalyst 3560-CX 8</t>
  </si>
  <si>
    <t>IP DESK MASTER e Intercomunicador</t>
  </si>
  <si>
    <t>Demoledor y dobladora</t>
  </si>
  <si>
    <t>Carretilla hidráulica y cortadora</t>
  </si>
  <si>
    <t>Equipos diversos (gata, arco detector, otros)</t>
  </si>
  <si>
    <t>Indicador de peso para balanza camionera</t>
  </si>
  <si>
    <t>UPS 2KVA APC</t>
  </si>
  <si>
    <t>Torres de iluminación-zona de descarga para los prod. hidrobiológicos</t>
  </si>
  <si>
    <t>Contenedor adecuado como oficina</t>
  </si>
  <si>
    <t>Contenedores propios</t>
  </si>
  <si>
    <t>Controlador - Grifo principal</t>
  </si>
  <si>
    <t>Cortadora</t>
  </si>
  <si>
    <t>Equipos de tratamiento de agua</t>
  </si>
  <si>
    <t>Manbasket</t>
  </si>
  <si>
    <t>Hidrolavadora</t>
  </si>
  <si>
    <t>Banco de Resistencia</t>
  </si>
  <si>
    <t>Rotating machinery - Torno nuevo BUSCH</t>
  </si>
  <si>
    <t>Herramienta de limpieza para Busbar</t>
  </si>
  <si>
    <t>Cable de lubricación para equipo</t>
  </si>
  <si>
    <t>Componentes hardware - Asset digitization</t>
  </si>
  <si>
    <t>Implementacion de hardware para container gate automation</t>
  </si>
  <si>
    <t>Solucion LTE para operación de containers</t>
  </si>
  <si>
    <t>Solucion Wifi</t>
  </si>
  <si>
    <t>Software y licencias</t>
  </si>
  <si>
    <t>Conexión o desconexión de contenedores reefer a bordo de la nave</t>
  </si>
  <si>
    <t>Activos fijos</t>
  </si>
  <si>
    <t>Activos intangibles</t>
  </si>
  <si>
    <t>Fin de la hoja</t>
  </si>
  <si>
    <t>Vida útil &amp; tasa de depreciación</t>
  </si>
  <si>
    <t>Valores de depreciación</t>
  </si>
  <si>
    <t>2022 P/</t>
  </si>
  <si>
    <t>Lima 
(2009=100)</t>
  </si>
  <si>
    <t>2021 P/</t>
  </si>
  <si>
    <t>Leyenda:</t>
  </si>
  <si>
    <t>Celeste</t>
  </si>
  <si>
    <t>Celda que contiene una fórmula distinta a la de celdas adyacentes.</t>
  </si>
  <si>
    <t>Inversiones iniciales entregadas por la Enapu e inversiones adicionales realizadas por APMTC.</t>
  </si>
  <si>
    <t>Celda que contiene valores.</t>
  </si>
  <si>
    <t>Celda que contiene fórmulas.</t>
  </si>
  <si>
    <t>Fórmula</t>
  </si>
  <si>
    <t>No se cuenta con información o se excluye del cálculo.</t>
  </si>
  <si>
    <t>Insumos APM</t>
  </si>
  <si>
    <t>Empty Handler (EH)</t>
  </si>
  <si>
    <t>Empty handler (EH)</t>
  </si>
  <si>
    <t>Empty  handler (EH)</t>
  </si>
  <si>
    <t>1 Grúa STS</t>
  </si>
  <si>
    <t>Terminal Tractor (mejoras)</t>
  </si>
  <si>
    <t>Forklift TCM (varios)</t>
  </si>
  <si>
    <t>Forklift 2.5 tons (02 Unid.)</t>
  </si>
  <si>
    <t>Forklift de 2.5 toneladas</t>
  </si>
  <si>
    <t>Forklift de 15 toneladas (3 unidades)</t>
  </si>
  <si>
    <t>Forklift de 5 y 15 toneladas</t>
  </si>
  <si>
    <t>Grúa Pórtico Muelle STS 01 y 02 - Mejoras traslado del gasto 2012</t>
  </si>
  <si>
    <t>Twinlift spreader</t>
  </si>
  <si>
    <t>Twinlift spreader -Adaptador</t>
  </si>
  <si>
    <t>Spreaders Mod T40 con 4 estrobos (02 unid)</t>
  </si>
  <si>
    <t>Spreader RAM Modelos 2050 y 2070 (20 y 40 pies) semi automático</t>
  </si>
  <si>
    <t>Spreader RAM Modelo 2220 Automatic Telescopic Overhight Lifthing</t>
  </si>
  <si>
    <t xml:space="preserve">Spreaders de 20 pies con 4 estrobos </t>
  </si>
  <si>
    <t>Bomba centrifuga para embarque de aceite de pescado</t>
  </si>
  <si>
    <t>Motor fuera de Borda para Dicapi</t>
  </si>
  <si>
    <t>Bomba sumergible 2hp 3" (05 unid.)</t>
  </si>
  <si>
    <t>Compresor de aire con motor eléctrico con secador integrado mod. ga26+aff125</t>
  </si>
  <si>
    <t>Bomba (otras) - motosoldadora con remolque Miller</t>
  </si>
  <si>
    <t>Bomba para torquímetro hidráulico titan</t>
  </si>
  <si>
    <t>Plataforma para descarga de bobina paletizada</t>
  </si>
  <si>
    <t>Jaula metálica</t>
  </si>
  <si>
    <t>Motor Bomba 12v y Jostick</t>
  </si>
  <si>
    <t>Podadora y motoguaraña</t>
  </si>
  <si>
    <t>Torquímetro (instrumento de precisión para grúas porticas)</t>
  </si>
  <si>
    <t>Aspiradora industrial</t>
  </si>
  <si>
    <t>Motobomba de 13HP (para cambiar agua de pozos)</t>
  </si>
  <si>
    <t>Torquímetro rango 150 a 800 nm.</t>
  </si>
  <si>
    <t>Defensa de muelle (fender) invoice ex-057 dt 19/07/201 – new (04 unid)</t>
  </si>
  <si>
    <t>Defensa de muelle (fender) invoice ex-058 dt 21/07/201 - used (02 unid)</t>
  </si>
  <si>
    <t>Inplementación de firewall para conección de Silo</t>
  </si>
  <si>
    <t>Zone safe system (960mhz)-seguridad de personal zonas portuarias (22 unid)</t>
  </si>
  <si>
    <t>Safety work cages (1 a 4)</t>
  </si>
  <si>
    <t>Zone safe system type a3 y a4</t>
  </si>
  <si>
    <t>Tasa de depr.</t>
  </si>
  <si>
    <t>Patio de contenedores de respaldo</t>
  </si>
  <si>
    <t>Damodaran</t>
  </si>
  <si>
    <t>Cálculo del WACC</t>
  </si>
  <si>
    <t>Lima, febrero 2026</t>
  </si>
  <si>
    <t>Contiene valores utilizados para la simplificación de fórmulas.</t>
  </si>
  <si>
    <t>Valores</t>
  </si>
  <si>
    <t>Propuesta de revisión tarifaria del Terminal Norte Multipropósito del Callao para el quinquenio julio 2026 - junio 2031</t>
  </si>
  <si>
    <t>US$ x Metro Eslora-Hora</t>
  </si>
  <si>
    <t>US$ x Movimiento</t>
  </si>
  <si>
    <t>US$ x Ciclo completo</t>
  </si>
  <si>
    <t>US$ x Tonelada</t>
  </si>
  <si>
    <t>US$ x Pasajero</t>
  </si>
  <si>
    <t>US$ x Día</t>
  </si>
  <si>
    <t>US$ x Contenedor</t>
  </si>
  <si>
    <t>US$ x Operación</t>
  </si>
  <si>
    <t>US$ x Tonelada/hora</t>
  </si>
  <si>
    <t>US$ x Grúa/Turno</t>
  </si>
  <si>
    <t>US$ x TEU/día</t>
  </si>
  <si>
    <t>US$ x TEU</t>
  </si>
  <si>
    <r>
      <t xml:space="preserve">Cálculo de las cantidades implícitas del insumo capital (utilizadas como insumos de la pestaña </t>
    </r>
    <r>
      <rPr>
        <b/>
        <sz val="10"/>
        <color theme="1"/>
        <rFont val="Arial"/>
        <family val="2"/>
      </rPr>
      <t>Gastos (APMTC)</t>
    </r>
    <r>
      <rPr>
        <sz val="10"/>
        <color theme="1"/>
        <rFont val="Arial"/>
        <family val="2"/>
      </rPr>
      <t xml:space="preserve">). </t>
    </r>
  </si>
  <si>
    <r>
      <t xml:space="preserve">Cálculo de los precios implícitos del insumo capital (utilizados como insumos de la pestaña </t>
    </r>
    <r>
      <rPr>
        <b/>
        <sz val="10"/>
        <color theme="1"/>
        <rFont val="Arial"/>
        <family val="2"/>
      </rPr>
      <t>Gastos (APMTC)</t>
    </r>
    <r>
      <rPr>
        <sz val="10"/>
        <color theme="1"/>
        <rFont val="Arial"/>
        <family val="2"/>
      </rPr>
      <t>).</t>
    </r>
  </si>
  <si>
    <r>
      <t xml:space="preserve">Cálculo del costo promedio de capital de la empresa (utilizado como insumo de la pestaña </t>
    </r>
    <r>
      <rPr>
        <b/>
        <sz val="10"/>
        <color theme="1"/>
        <rFont val="Arial"/>
        <family val="2"/>
      </rPr>
      <t>Precios de capital</t>
    </r>
    <r>
      <rPr>
        <sz val="10"/>
        <color theme="1"/>
        <rFont val="Arial"/>
        <family val="2"/>
      </rPr>
      <t>).</t>
    </r>
  </si>
  <si>
    <r>
      <t>Índice de contenidos</t>
    </r>
    <r>
      <rPr>
        <b/>
        <vertAlign val="superscript"/>
        <sz val="8.5"/>
        <color theme="0"/>
        <rFont val="Arial"/>
        <family val="2"/>
      </rPr>
      <t>1/,2/</t>
    </r>
  </si>
  <si>
    <t>Parámetros de la fórmula de precio del alquiler</t>
  </si>
  <si>
    <t>Ingresos y cantidades de los servicios estándares y servicios especiales brindados por APMTC.</t>
  </si>
  <si>
    <t>Datos financieros de la empresa (monto de deuda, pagos de los intereses, entre otros) y cálculo del costo de la deuda.</t>
  </si>
  <si>
    <t>Montos invertidos en personal y materiales de la empresa y sus respectivas cantidades.</t>
  </si>
  <si>
    <t>Sección que contiene datos descargados de fuentes secundarias.</t>
  </si>
  <si>
    <t>n.a.</t>
  </si>
  <si>
    <t>Inversiones Obligatorias Etapas 3B - Adelanto</t>
  </si>
  <si>
    <t>3 Grúas RTG</t>
  </si>
  <si>
    <t>Factor X (F+C)</t>
  </si>
  <si>
    <t>Diferencia (C = A - 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</si>
</sst>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(* #,##0.00_);_(* \(#,##0.00\);_(* &quot;-&quot;??_);_(@_)"/>
    <numFmt numFmtId="165" formatCode="#,##0;\(#,##0\);\-"/>
    <numFmt numFmtId="166" formatCode="#,##0\ ;\(#,##0\);\-\ "/>
    <numFmt numFmtId="167" formatCode="_ * #,##0.00_ ;_ * \-#,##0.00_ ;_ * &quot;-&quot;??_ ;_ @_ "/>
    <numFmt numFmtId="168" formatCode="_-* #,##0_-;\-* #,##0_-;_-* &quot;-&quot;??_-;_-@_-"/>
    <numFmt numFmtId="169" formatCode="0.0%"/>
    <numFmt numFmtId="170" formatCode="0.0"/>
    <numFmt numFmtId="171" formatCode="0.00000"/>
    <numFmt numFmtId="172" formatCode="_ * #,##0_ ;_ * \-#,##0_ ;_ * &quot;-&quot;??_ ;_ @_ "/>
    <numFmt numFmtId="173" formatCode="#,##0.0;\(#,##0.0\);\-"/>
    <numFmt numFmtId="174" formatCode="#,##0.0"/>
    <numFmt numFmtId="175" formatCode="#,##0.00\ ;\(#,##0.00\);\-\ "/>
    <numFmt numFmtId="176" formatCode="#,##0.00000000\ ;\(#,##0.00000000\);\-\ "/>
    <numFmt numFmtId="177" formatCode="0.000"/>
    <numFmt numFmtId="178" formatCode="#,##0.0\ ;\(#,##0.0\);\-\ "/>
    <numFmt numFmtId="179" formatCode="0.0000%"/>
    <numFmt numFmtId="180" formatCode="_ * #,##0.0_ ;_ * \-#,##0.0_ ;_ * &quot;-&quot;??_ ;_ @_ "/>
    <numFmt numFmtId="181" formatCode="0.0000"/>
    <numFmt numFmtId="182" formatCode="0.000%"/>
  </numFmts>
  <fonts count="50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sz val="11"/>
      <color theme="1"/>
      <name val="Arial"/>
      <family val="2"/>
    </font>
    <font>
      <i/>
      <sz val="10"/>
      <color theme="1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u/>
      <sz val="11"/>
      <color theme="10"/>
      <name val="Arial"/>
      <family val="2"/>
      <scheme val="minor"/>
    </font>
    <font>
      <i/>
      <sz val="9"/>
      <color theme="1"/>
      <name val="Arial"/>
      <family val="2"/>
    </font>
    <font>
      <b/>
      <vertAlign val="superscript"/>
      <sz val="8.5"/>
      <color theme="0"/>
      <name val="Arial"/>
      <family val="2"/>
    </font>
    <font>
      <sz val="10"/>
      <color theme="1"/>
      <name val="Arial"/>
      <family val="2"/>
      <scheme val="minor"/>
    </font>
    <font>
      <sz val="10"/>
      <color theme="1"/>
      <name val="Arial"/>
      <family val="2"/>
      <scheme val="major"/>
    </font>
    <font>
      <b/>
      <sz val="10"/>
      <color theme="1"/>
      <name val="Arial"/>
      <family val="2"/>
      <scheme val="major"/>
    </font>
    <font>
      <sz val="10"/>
      <color theme="0" tint="-0.34998626667073579"/>
      <name val="Arial"/>
      <family val="2"/>
    </font>
    <font>
      <sz val="10"/>
      <color rgb="FFC00000"/>
      <name val="Arial"/>
      <family val="2"/>
    </font>
    <font>
      <sz val="10"/>
      <color theme="0" tint="-0.499984740745262"/>
      <name val="Arial"/>
      <family val="2"/>
      <scheme val="minor"/>
    </font>
    <font>
      <sz val="10"/>
      <color theme="1" tint="4.9989318521683403E-2"/>
      <name val="Arial"/>
      <family val="2"/>
    </font>
    <font>
      <b/>
      <sz val="10"/>
      <color theme="0"/>
      <name val="Arial"/>
      <family val="2"/>
      <scheme val="major"/>
    </font>
    <font>
      <sz val="10"/>
      <color rgb="FF0000FF"/>
      <name val="Arial"/>
      <family val="2"/>
      <scheme val="major"/>
    </font>
    <font>
      <sz val="10"/>
      <name val="Arial"/>
      <family val="2"/>
      <scheme val="major"/>
    </font>
    <font>
      <b/>
      <sz val="10"/>
      <name val="Arial"/>
      <family val="2"/>
      <scheme val="major"/>
    </font>
    <font>
      <sz val="10"/>
      <color theme="1" tint="4.9989318521683403E-2"/>
      <name val="Arial"/>
      <family val="2"/>
      <scheme val="major"/>
    </font>
    <font>
      <b/>
      <i/>
      <sz val="10"/>
      <color theme="1"/>
      <name val="Arial"/>
      <family val="2"/>
      <scheme val="major"/>
    </font>
    <font>
      <sz val="10"/>
      <color theme="1"/>
      <name val="Maersk Text"/>
    </font>
    <font>
      <b/>
      <sz val="10"/>
      <color theme="1"/>
      <name val="Maersk Text"/>
    </font>
    <font>
      <sz val="10"/>
      <name val="Maersk Text"/>
    </font>
    <font>
      <i/>
      <sz val="10"/>
      <name val="Arial"/>
      <family val="2"/>
    </font>
    <font>
      <sz val="10"/>
      <color rgb="FF000000"/>
      <name val="Arial"/>
      <family val="2"/>
      <scheme val="minor"/>
    </font>
    <font>
      <b/>
      <u/>
      <sz val="10"/>
      <color theme="1"/>
      <name val="Arial"/>
      <family val="2"/>
      <scheme val="minor"/>
    </font>
    <font>
      <b/>
      <sz val="10"/>
      <color rgb="FF0000FF"/>
      <name val="Arial"/>
      <family val="2"/>
      <scheme val="maj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0" tint="-0.34998626667073579"/>
      <name val="Arial"/>
      <family val="2"/>
      <scheme val="major"/>
    </font>
    <font>
      <sz val="10"/>
      <color theme="0" tint="-0.499984740745262"/>
      <name val="Arial"/>
      <family val="2"/>
    </font>
    <font>
      <b/>
      <u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theme="1"/>
      <name val="Arial"/>
      <family val="2"/>
    </font>
    <font>
      <sz val="10"/>
      <color theme="0" tint="-0.34998626667073579"/>
      <name val="Arial"/>
      <family val="2"/>
    </font>
    <font>
      <b/>
      <u/>
      <sz val="10"/>
      <color theme="1"/>
      <name val="Arial"/>
      <family val="2"/>
      <scheme val="major"/>
    </font>
    <font>
      <sz val="10"/>
      <color theme="1"/>
      <name val="Arial"/>
      <family val="2"/>
      <scheme val="major"/>
    </font>
    <font>
      <sz val="10"/>
      <color theme="0"/>
      <name val="Arial"/>
      <family val="2"/>
      <scheme val="major"/>
    </font>
    <font>
      <sz val="10"/>
      <color theme="0" tint="-0.499984740745262"/>
      <name val="Maersk Text"/>
    </font>
    <font>
      <b/>
      <sz val="10"/>
      <color rgb="FFC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lightDown"/>
    </fill>
    <fill>
      <patternFill patternType="lightDown">
        <bgColor theme="0"/>
      </patternFill>
    </fill>
    <fill>
      <patternFill patternType="lightDown">
        <bgColor auto="1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thin">
        <color auto="1"/>
      </top>
      <bottom style="dotted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167" fontId="1" fillId="0" borderId="0" applyFon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657">
    <xf numFmtId="0" fontId="0" fillId="0" borderId="0" xfId="0"/>
    <xf numFmtId="0" fontId="4" fillId="3" borderId="0" xfId="0" applyFont="1" applyFill="1"/>
    <xf numFmtId="0" fontId="2" fillId="3" borderId="0" xfId="0" applyFont="1" applyFill="1"/>
    <xf numFmtId="0" fontId="4" fillId="0" borderId="0" xfId="0" applyFont="1"/>
    <xf numFmtId="3" fontId="4" fillId="0" borderId="0" xfId="0" applyNumberFormat="1" applyFont="1" applyAlignment="1">
      <alignment horizontal="left" indent="1"/>
    </xf>
    <xf numFmtId="0" fontId="4" fillId="0" borderId="0" xfId="0" applyFont="1" applyAlignment="1">
      <alignment horizontal="center"/>
    </xf>
    <xf numFmtId="0" fontId="2" fillId="0" borderId="0" xfId="0" applyFont="1"/>
    <xf numFmtId="166" fontId="4" fillId="0" borderId="0" xfId="0" applyNumberFormat="1" applyFont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2" borderId="0" xfId="0" applyFont="1" applyFill="1"/>
    <xf numFmtId="166" fontId="5" fillId="0" borderId="0" xfId="0" applyNumberFormat="1" applyFont="1" applyAlignment="1">
      <alignment horizontal="right" vertical="center"/>
    </xf>
    <xf numFmtId="0" fontId="4" fillId="0" borderId="1" xfId="0" applyFont="1" applyBorder="1"/>
    <xf numFmtId="166" fontId="6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0" fontId="7" fillId="2" borderId="0" xfId="0" applyFont="1" applyFill="1"/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left" indent="2"/>
    </xf>
    <xf numFmtId="10" fontId="4" fillId="0" borderId="0" xfId="0" applyNumberFormat="1" applyFont="1"/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left"/>
    </xf>
    <xf numFmtId="9" fontId="4" fillId="0" borderId="0" xfId="2" applyFont="1"/>
    <xf numFmtId="0" fontId="2" fillId="2" borderId="0" xfId="0" applyFont="1" applyFill="1"/>
    <xf numFmtId="1" fontId="3" fillId="2" borderId="0" xfId="0" applyNumberFormat="1" applyFont="1" applyFill="1" applyAlignment="1">
      <alignment horizontal="center"/>
    </xf>
    <xf numFmtId="170" fontId="4" fillId="0" borderId="0" xfId="0" applyNumberFormat="1" applyFont="1"/>
    <xf numFmtId="170" fontId="4" fillId="6" borderId="0" xfId="0" applyNumberFormat="1" applyFont="1" applyFill="1" applyAlignment="1">
      <alignment horizontal="right" vertical="center"/>
    </xf>
    <xf numFmtId="17" fontId="4" fillId="0" borderId="0" xfId="0" applyNumberFormat="1" applyFont="1"/>
    <xf numFmtId="170" fontId="5" fillId="0" borderId="0" xfId="0" applyNumberFormat="1" applyFont="1" applyAlignment="1">
      <alignment horizontal="right" vertical="center"/>
    </xf>
    <xf numFmtId="1" fontId="4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2" fillId="0" borderId="5" xfId="0" applyFont="1" applyBorder="1"/>
    <xf numFmtId="0" fontId="4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/>
    </xf>
    <xf numFmtId="173" fontId="6" fillId="0" borderId="0" xfId="0" applyNumberFormat="1" applyFont="1"/>
    <xf numFmtId="9" fontId="4" fillId="0" borderId="0" xfId="2" applyFont="1" applyAlignment="1">
      <alignment horizontal="center"/>
    </xf>
    <xf numFmtId="10" fontId="6" fillId="0" borderId="0" xfId="2" applyNumberFormat="1" applyFont="1" applyAlignment="1" applyProtection="1">
      <alignment horizontal="right" vertical="center"/>
    </xf>
    <xf numFmtId="9" fontId="5" fillId="0" borderId="0" xfId="2" applyFont="1" applyBorder="1" applyAlignment="1">
      <alignment horizontal="right" vertical="center"/>
    </xf>
    <xf numFmtId="10" fontId="6" fillId="0" borderId="0" xfId="0" applyNumberFormat="1" applyFont="1" applyAlignment="1">
      <alignment horizontal="centerContinuous" vertical="center"/>
    </xf>
    <xf numFmtId="3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3" fontId="4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10" fontId="4" fillId="0" borderId="0" xfId="2" applyNumberFormat="1" applyFont="1"/>
    <xf numFmtId="1" fontId="7" fillId="2" borderId="0" xfId="0" applyNumberFormat="1" applyFont="1" applyFill="1" applyAlignment="1">
      <alignment horizontal="center"/>
    </xf>
    <xf numFmtId="169" fontId="6" fillId="0" borderId="0" xfId="2" applyNumberFormat="1" applyFont="1" applyBorder="1" applyAlignment="1">
      <alignment horizontal="right"/>
    </xf>
    <xf numFmtId="169" fontId="5" fillId="0" borderId="0" xfId="2" applyNumberFormat="1" applyFont="1"/>
    <xf numFmtId="0" fontId="4" fillId="0" borderId="1" xfId="0" applyFont="1" applyBorder="1" applyAlignment="1">
      <alignment horizontal="left" indent="1"/>
    </xf>
    <xf numFmtId="169" fontId="5" fillId="0" borderId="1" xfId="2" applyNumberFormat="1" applyFont="1" applyBorder="1"/>
    <xf numFmtId="169" fontId="6" fillId="0" borderId="0" xfId="2" applyNumberFormat="1" applyFont="1"/>
    <xf numFmtId="169" fontId="4" fillId="0" borderId="0" xfId="2" applyNumberFormat="1" applyFont="1"/>
    <xf numFmtId="0" fontId="4" fillId="0" borderId="0" xfId="0" applyFont="1" applyAlignment="1">
      <alignment vertical="center"/>
    </xf>
    <xf numFmtId="4" fontId="4" fillId="0" borderId="0" xfId="0" applyNumberFormat="1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170" fontId="5" fillId="0" borderId="0" xfId="0" applyNumberFormat="1" applyFont="1"/>
    <xf numFmtId="166" fontId="4" fillId="3" borderId="0" xfId="0" applyNumberFormat="1" applyFont="1" applyFill="1"/>
    <xf numFmtId="0" fontId="11" fillId="0" borderId="0" xfId="0" applyFont="1"/>
    <xf numFmtId="0" fontId="4" fillId="4" borderId="0" xfId="0" applyFont="1" applyFill="1"/>
    <xf numFmtId="0" fontId="2" fillId="4" borderId="0" xfId="0" applyFont="1" applyFill="1"/>
    <xf numFmtId="166" fontId="6" fillId="0" borderId="0" xfId="0" applyNumberFormat="1" applyFont="1"/>
    <xf numFmtId="166" fontId="2" fillId="0" borderId="5" xfId="0" applyNumberFormat="1" applyFont="1" applyBorder="1"/>
    <xf numFmtId="166" fontId="3" fillId="0" borderId="0" xfId="0" applyNumberFormat="1" applyFont="1"/>
    <xf numFmtId="166" fontId="2" fillId="0" borderId="3" xfId="0" applyNumberFormat="1" applyFont="1" applyBorder="1"/>
    <xf numFmtId="0" fontId="6" fillId="0" borderId="0" xfId="0" applyFont="1" applyAlignment="1">
      <alignment horizontal="left" indent="2"/>
    </xf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left"/>
    </xf>
    <xf numFmtId="4" fontId="3" fillId="0" borderId="3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left" inden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166" fontId="3" fillId="0" borderId="3" xfId="0" applyNumberFormat="1" applyFont="1" applyBorder="1"/>
    <xf numFmtId="166" fontId="6" fillId="0" borderId="0" xfId="0" applyNumberFormat="1" applyFont="1" applyAlignment="1">
      <alignment horizontal="centerContinuous" vertical="center"/>
    </xf>
    <xf numFmtId="166" fontId="6" fillId="0" borderId="0" xfId="2" applyNumberFormat="1" applyFont="1" applyFill="1" applyBorder="1" applyAlignment="1">
      <alignment horizontal="centerContinuous" vertical="center"/>
    </xf>
    <xf numFmtId="166" fontId="6" fillId="0" borderId="0" xfId="2" applyNumberFormat="1" applyFont="1" applyBorder="1" applyAlignment="1">
      <alignment horizontal="centerContinuous" vertical="center"/>
    </xf>
    <xf numFmtId="166" fontId="4" fillId="2" borderId="0" xfId="0" applyNumberFormat="1" applyFont="1" applyFill="1"/>
    <xf numFmtId="175" fontId="6" fillId="0" borderId="0" xfId="0" applyNumberFormat="1" applyFont="1" applyAlignment="1">
      <alignment horizontal="right" vertical="center"/>
    </xf>
    <xf numFmtId="175" fontId="6" fillId="0" borderId="0" xfId="4" applyNumberFormat="1" applyFont="1" applyFill="1" applyAlignment="1">
      <alignment horizontal="right" vertical="center"/>
    </xf>
    <xf numFmtId="166" fontId="4" fillId="0" borderId="1" xfId="0" applyNumberFormat="1" applyFont="1" applyBorder="1"/>
    <xf numFmtId="0" fontId="4" fillId="8" borderId="0" xfId="0" applyFont="1" applyFill="1"/>
    <xf numFmtId="0" fontId="2" fillId="5" borderId="0" xfId="0" applyFont="1" applyFill="1"/>
    <xf numFmtId="2" fontId="5" fillId="0" borderId="0" xfId="0" applyNumberFormat="1" applyFont="1" applyAlignment="1">
      <alignment horizontal="right" vertical="center"/>
    </xf>
    <xf numFmtId="2" fontId="2" fillId="0" borderId="0" xfId="0" applyNumberFormat="1" applyFont="1"/>
    <xf numFmtId="0" fontId="2" fillId="8" borderId="0" xfId="0" applyFont="1" applyFill="1" applyAlignment="1">
      <alignment horizontal="left" indent="1"/>
    </xf>
    <xf numFmtId="0" fontId="2" fillId="8" borderId="0" xfId="0" applyFont="1" applyFill="1" applyAlignment="1">
      <alignment horizontal="center"/>
    </xf>
    <xf numFmtId="10" fontId="3" fillId="8" borderId="0" xfId="2" applyNumberFormat="1" applyFont="1" applyFill="1" applyBorder="1" applyAlignment="1">
      <alignment horizontal="right"/>
    </xf>
    <xf numFmtId="164" fontId="4" fillId="0" borderId="0" xfId="1" applyFont="1"/>
    <xf numFmtId="164" fontId="2" fillId="0" borderId="3" xfId="1" applyFont="1" applyBorder="1"/>
    <xf numFmtId="169" fontId="5" fillId="0" borderId="0" xfId="2" applyNumberFormat="1" applyFont="1" applyBorder="1"/>
    <xf numFmtId="10" fontId="2" fillId="8" borderId="0" xfId="0" applyNumberFormat="1" applyFont="1" applyFill="1"/>
    <xf numFmtId="176" fontId="6" fillId="0" borderId="0" xfId="0" applyNumberFormat="1" applyFont="1"/>
    <xf numFmtId="0" fontId="4" fillId="8" borderId="5" xfId="0" applyFont="1" applyFill="1" applyBorder="1" applyAlignment="1">
      <alignment horizontal="center"/>
    </xf>
    <xf numFmtId="169" fontId="3" fillId="8" borderId="5" xfId="2" applyNumberFormat="1" applyFont="1" applyFill="1" applyBorder="1" applyAlignment="1">
      <alignment horizontal="right"/>
    </xf>
    <xf numFmtId="0" fontId="4" fillId="8" borderId="5" xfId="0" applyFont="1" applyFill="1" applyBorder="1"/>
    <xf numFmtId="10" fontId="3" fillId="8" borderId="5" xfId="2" applyNumberFormat="1" applyFont="1" applyFill="1" applyBorder="1" applyAlignment="1">
      <alignment horizontal="right"/>
    </xf>
    <xf numFmtId="166" fontId="5" fillId="0" borderId="0" xfId="0" applyNumberFormat="1" applyFont="1"/>
    <xf numFmtId="0" fontId="4" fillId="8" borderId="0" xfId="0" applyFont="1" applyFill="1" applyAlignment="1">
      <alignment horizontal="center"/>
    </xf>
    <xf numFmtId="166" fontId="6" fillId="8" borderId="0" xfId="0" applyNumberFormat="1" applyFont="1" applyFill="1" applyAlignment="1">
      <alignment horizontal="right" vertic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/>
    <xf numFmtId="0" fontId="4" fillId="8" borderId="0" xfId="0" applyFont="1" applyFill="1" applyAlignment="1">
      <alignment horizontal="left" vertical="center" indent="1"/>
    </xf>
    <xf numFmtId="0" fontId="2" fillId="7" borderId="5" xfId="0" applyFont="1" applyFill="1" applyBorder="1" applyAlignment="1">
      <alignment vertical="center"/>
    </xf>
    <xf numFmtId="0" fontId="4" fillId="7" borderId="5" xfId="0" applyFont="1" applyFill="1" applyBorder="1" applyAlignment="1">
      <alignment vertical="center"/>
    </xf>
    <xf numFmtId="0" fontId="2" fillId="7" borderId="5" xfId="0" applyFont="1" applyFill="1" applyBorder="1" applyAlignment="1">
      <alignment horizontal="center" vertical="center"/>
    </xf>
    <xf numFmtId="0" fontId="10" fillId="2" borderId="0" xfId="5" applyFont="1" applyFill="1"/>
    <xf numFmtId="0" fontId="10" fillId="0" borderId="0" xfId="5" applyFont="1"/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justify" vertical="top"/>
    </xf>
    <xf numFmtId="0" fontId="2" fillId="0" borderId="0" xfId="5" applyFont="1"/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center" wrapText="1"/>
    </xf>
    <xf numFmtId="17" fontId="7" fillId="2" borderId="0" xfId="5" applyNumberFormat="1" applyFont="1" applyFill="1" applyAlignment="1">
      <alignment vertical="center"/>
    </xf>
    <xf numFmtId="0" fontId="12" fillId="2" borderId="0" xfId="5" applyFont="1" applyFill="1"/>
    <xf numFmtId="0" fontId="3" fillId="0" borderId="0" xfId="0" applyFont="1" applyAlignment="1">
      <alignment horizontal="center" vertical="center"/>
    </xf>
    <xf numFmtId="0" fontId="4" fillId="0" borderId="0" xfId="5" applyFont="1"/>
    <xf numFmtId="0" fontId="4" fillId="9" borderId="0" xfId="0" applyFont="1" applyFill="1" applyAlignment="1">
      <alignment horizontal="left" vertical="center" wrapText="1" indent="1"/>
    </xf>
    <xf numFmtId="0" fontId="3" fillId="0" borderId="1" xfId="5" applyFont="1" applyBorder="1"/>
    <xf numFmtId="0" fontId="6" fillId="0" borderId="1" xfId="5" applyFont="1" applyBorder="1"/>
    <xf numFmtId="0" fontId="14" fillId="9" borderId="0" xfId="6" applyFill="1" applyBorder="1" applyAlignment="1" applyProtection="1">
      <alignment horizontal="left" vertical="center" wrapText="1" indent="1"/>
    </xf>
    <xf numFmtId="0" fontId="2" fillId="9" borderId="0" xfId="0" applyFont="1" applyFill="1" applyAlignment="1">
      <alignment vertical="center" wrapText="1"/>
    </xf>
    <xf numFmtId="0" fontId="4" fillId="0" borderId="0" xfId="5" applyFont="1" applyAlignment="1">
      <alignment vertical="center"/>
    </xf>
    <xf numFmtId="0" fontId="4" fillId="9" borderId="0" xfId="0" applyFont="1" applyFill="1" applyAlignment="1">
      <alignment horizontal="left" vertical="center" wrapText="1"/>
    </xf>
    <xf numFmtId="0" fontId="15" fillId="0" borderId="0" xfId="5" applyFont="1" applyAlignment="1">
      <alignment vertical="center" wrapText="1"/>
    </xf>
    <xf numFmtId="0" fontId="15" fillId="9" borderId="0" xfId="0" applyFont="1" applyFill="1" applyAlignment="1">
      <alignment vertical="center" wrapText="1"/>
    </xf>
    <xf numFmtId="0" fontId="2" fillId="8" borderId="0" xfId="0" applyFont="1" applyFill="1" applyAlignment="1">
      <alignment vertical="center" wrapText="1"/>
    </xf>
    <xf numFmtId="0" fontId="2" fillId="9" borderId="0" xfId="0" applyFont="1" applyFill="1" applyAlignment="1">
      <alignment horizontal="left" vertical="center" wrapText="1" indent="1"/>
    </xf>
    <xf numFmtId="0" fontId="2" fillId="0" borderId="3" xfId="0" applyFont="1" applyBorder="1" applyAlignment="1">
      <alignment horizontal="left" indent="1"/>
    </xf>
    <xf numFmtId="2" fontId="3" fillId="0" borderId="3" xfId="0" applyNumberFormat="1" applyFont="1" applyBorder="1" applyAlignment="1">
      <alignment horizontal="right" vertical="center"/>
    </xf>
    <xf numFmtId="2" fontId="3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8" fillId="2" borderId="0" xfId="0" applyFont="1" applyFill="1"/>
    <xf numFmtId="0" fontId="7" fillId="10" borderId="0" xfId="0" applyFont="1" applyFill="1"/>
    <xf numFmtId="0" fontId="7" fillId="0" borderId="0" xfId="0" applyFont="1"/>
    <xf numFmtId="0" fontId="17" fillId="0" borderId="0" xfId="0" applyFont="1"/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/>
    <xf numFmtId="0" fontId="18" fillId="0" borderId="0" xfId="0" applyFont="1"/>
    <xf numFmtId="0" fontId="20" fillId="0" borderId="0" xfId="0" applyFont="1"/>
    <xf numFmtId="0" fontId="21" fillId="0" borderId="0" xfId="0" applyFont="1"/>
    <xf numFmtId="177" fontId="4" fillId="0" borderId="0" xfId="0" applyNumberFormat="1" applyFont="1"/>
    <xf numFmtId="0" fontId="2" fillId="5" borderId="10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179" fontId="4" fillId="0" borderId="0" xfId="0" applyNumberFormat="1" applyFont="1" applyAlignment="1">
      <alignment vertical="center"/>
    </xf>
    <xf numFmtId="0" fontId="22" fillId="0" borderId="0" xfId="0" applyFont="1"/>
    <xf numFmtId="0" fontId="2" fillId="0" borderId="3" xfId="0" applyFont="1" applyBorder="1" applyAlignment="1">
      <alignment horizontal="center" vertical="center"/>
    </xf>
    <xf numFmtId="169" fontId="3" fillId="0" borderId="3" xfId="2" applyNumberFormat="1" applyFont="1" applyFill="1" applyBorder="1" applyAlignment="1">
      <alignment horizontal="right" vertical="center"/>
    </xf>
    <xf numFmtId="169" fontId="3" fillId="0" borderId="3" xfId="2" applyNumberFormat="1" applyFont="1" applyBorder="1" applyAlignment="1">
      <alignment horizontal="right" vertical="center"/>
    </xf>
    <xf numFmtId="0" fontId="11" fillId="0" borderId="1" xfId="0" applyFont="1" applyBorder="1" applyAlignment="1">
      <alignment horizontal="left" indent="1"/>
    </xf>
    <xf numFmtId="9" fontId="4" fillId="0" borderId="0" xfId="2" applyFont="1" applyFill="1"/>
    <xf numFmtId="9" fontId="17" fillId="0" borderId="0" xfId="2" applyFont="1"/>
    <xf numFmtId="169" fontId="5" fillId="0" borderId="0" xfId="2" applyNumberFormat="1" applyFont="1" applyFill="1"/>
    <xf numFmtId="10" fontId="11" fillId="0" borderId="0" xfId="0" applyNumberFormat="1" applyFont="1"/>
    <xf numFmtId="0" fontId="19" fillId="0" borderId="0" xfId="0" applyFont="1" applyAlignment="1">
      <alignment horizontal="center"/>
    </xf>
    <xf numFmtId="0" fontId="18" fillId="2" borderId="0" xfId="0" applyFont="1" applyFill="1"/>
    <xf numFmtId="0" fontId="18" fillId="2" borderId="0" xfId="0" applyFont="1" applyFill="1" applyAlignment="1">
      <alignment horizontal="center"/>
    </xf>
    <xf numFmtId="0" fontId="24" fillId="2" borderId="0" xfId="0" applyFont="1" applyFill="1"/>
    <xf numFmtId="0" fontId="19" fillId="3" borderId="0" xfId="0" applyFont="1" applyFill="1"/>
    <xf numFmtId="0" fontId="18" fillId="3" borderId="0" xfId="0" applyFont="1" applyFill="1"/>
    <xf numFmtId="0" fontId="18" fillId="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9" fontId="18" fillId="0" borderId="0" xfId="2" applyFont="1"/>
    <xf numFmtId="3" fontId="18" fillId="0" borderId="0" xfId="0" applyNumberFormat="1" applyFont="1" applyAlignment="1">
      <alignment horizontal="left" indent="1"/>
    </xf>
    <xf numFmtId="166" fontId="18" fillId="0" borderId="0" xfId="0" applyNumberFormat="1" applyFont="1"/>
    <xf numFmtId="166" fontId="25" fillId="0" borderId="0" xfId="0" applyNumberFormat="1" applyFont="1" applyAlignment="1">
      <alignment horizontal="right" vertical="center"/>
    </xf>
    <xf numFmtId="166" fontId="25" fillId="0" borderId="0" xfId="1" applyNumberFormat="1" applyFont="1" applyAlignment="1">
      <alignment horizontal="right" vertical="center"/>
    </xf>
    <xf numFmtId="166" fontId="25" fillId="0" borderId="0" xfId="1" applyNumberFormat="1" applyFont="1" applyFill="1" applyAlignment="1">
      <alignment horizontal="right" vertical="center"/>
    </xf>
    <xf numFmtId="9" fontId="18" fillId="0" borderId="0" xfId="2" applyFont="1" applyFill="1"/>
    <xf numFmtId="178" fontId="25" fillId="0" borderId="0" xfId="1" applyNumberFormat="1" applyFont="1" applyFill="1" applyAlignment="1">
      <alignment horizontal="right" vertical="center"/>
    </xf>
    <xf numFmtId="9" fontId="18" fillId="0" borderId="0" xfId="2" applyFont="1" applyBorder="1"/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166" fontId="19" fillId="0" borderId="0" xfId="0" applyNumberFormat="1" applyFont="1"/>
    <xf numFmtId="166" fontId="26" fillId="0" borderId="0" xfId="0" applyNumberFormat="1" applyFont="1" applyAlignment="1">
      <alignment horizontal="right" vertical="center"/>
    </xf>
    <xf numFmtId="166" fontId="27" fillId="0" borderId="5" xfId="0" applyNumberFormat="1" applyFont="1" applyBorder="1"/>
    <xf numFmtId="9" fontId="18" fillId="0" borderId="0" xfId="0" applyNumberFormat="1" applyFont="1" applyAlignment="1">
      <alignment horizontal="center"/>
    </xf>
    <xf numFmtId="9" fontId="25" fillId="0" borderId="0" xfId="2" applyFont="1" applyAlignment="1">
      <alignment vertical="center"/>
    </xf>
    <xf numFmtId="3" fontId="28" fillId="0" borderId="0" xfId="0" applyNumberFormat="1" applyFont="1"/>
    <xf numFmtId="3" fontId="25" fillId="0" borderId="0" xfId="0" applyNumberFormat="1" applyFont="1"/>
    <xf numFmtId="0" fontId="18" fillId="0" borderId="1" xfId="0" applyFont="1" applyBorder="1"/>
    <xf numFmtId="0" fontId="18" fillId="0" borderId="1" xfId="0" applyFont="1" applyBorder="1" applyAlignment="1">
      <alignment horizontal="center"/>
    </xf>
    <xf numFmtId="3" fontId="19" fillId="0" borderId="3" xfId="0" applyNumberFormat="1" applyFont="1" applyBorder="1"/>
    <xf numFmtId="170" fontId="5" fillId="9" borderId="0" xfId="0" applyNumberFormat="1" applyFont="1" applyFill="1" applyAlignment="1">
      <alignment horizontal="right" vertical="center"/>
    </xf>
    <xf numFmtId="2" fontId="5" fillId="9" borderId="0" xfId="0" applyNumberFormat="1" applyFont="1" applyFill="1" applyAlignment="1">
      <alignment horizontal="right" vertical="center"/>
    </xf>
    <xf numFmtId="177" fontId="5" fillId="9" borderId="0" xfId="0" applyNumberFormat="1" applyFont="1" applyFill="1" applyAlignment="1">
      <alignment horizontal="right" vertical="center"/>
    </xf>
    <xf numFmtId="1" fontId="4" fillId="0" borderId="0" xfId="2" applyNumberFormat="1" applyFont="1"/>
    <xf numFmtId="2" fontId="4" fillId="0" borderId="0" xfId="0" applyNumberFormat="1" applyFont="1"/>
    <xf numFmtId="0" fontId="2" fillId="8" borderId="0" xfId="0" applyFont="1" applyFill="1"/>
    <xf numFmtId="165" fontId="25" fillId="0" borderId="0" xfId="0" applyNumberFormat="1" applyFont="1"/>
    <xf numFmtId="165" fontId="18" fillId="0" borderId="0" xfId="0" applyNumberFormat="1" applyFont="1"/>
    <xf numFmtId="165" fontId="27" fillId="0" borderId="3" xfId="0" applyNumberFormat="1" applyFont="1" applyBorder="1"/>
    <xf numFmtId="165" fontId="18" fillId="6" borderId="0" xfId="0" applyNumberFormat="1" applyFont="1" applyFill="1" applyAlignment="1">
      <alignment horizontal="right" vertical="center"/>
    </xf>
    <xf numFmtId="165" fontId="25" fillId="0" borderId="0" xfId="0" applyNumberFormat="1" applyFont="1" applyAlignment="1">
      <alignment horizontal="right" vertical="center"/>
    </xf>
    <xf numFmtId="165" fontId="27" fillId="0" borderId="0" xfId="0" applyNumberFormat="1" applyFont="1"/>
    <xf numFmtId="165" fontId="18" fillId="0" borderId="0" xfId="0" applyNumberFormat="1" applyFont="1" applyAlignment="1">
      <alignment horizontal="right" vertical="center"/>
    </xf>
    <xf numFmtId="167" fontId="18" fillId="0" borderId="0" xfId="9" applyFont="1" applyBorder="1" applyAlignment="1">
      <alignment horizontal="right" vertical="center"/>
    </xf>
    <xf numFmtId="168" fontId="25" fillId="0" borderId="0" xfId="1" applyNumberFormat="1" applyFont="1" applyFill="1"/>
    <xf numFmtId="0" fontId="18" fillId="0" borderId="0" xfId="0" applyFont="1" applyAlignment="1">
      <alignment horizontal="left" indent="1"/>
    </xf>
    <xf numFmtId="169" fontId="18" fillId="0" borderId="0" xfId="2" applyNumberFormat="1" applyFont="1"/>
    <xf numFmtId="0" fontId="19" fillId="0" borderId="3" xfId="0" applyFont="1" applyBorder="1"/>
    <xf numFmtId="166" fontId="27" fillId="0" borderId="3" xfId="0" applyNumberFormat="1" applyFont="1" applyBorder="1" applyAlignment="1">
      <alignment horizontal="right" vertical="center"/>
    </xf>
    <xf numFmtId="166" fontId="6" fillId="6" borderId="0" xfId="0" applyNumberFormat="1" applyFont="1" applyFill="1"/>
    <xf numFmtId="0" fontId="19" fillId="0" borderId="0" xfId="0" applyFont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170" fontId="18" fillId="0" borderId="0" xfId="0" applyNumberFormat="1" applyFont="1" applyAlignment="1">
      <alignment horizontal="right" vertical="center"/>
    </xf>
    <xf numFmtId="1" fontId="18" fillId="0" borderId="0" xfId="0" applyNumberFormat="1" applyFont="1" applyAlignment="1">
      <alignment horizontal="right" vertical="center"/>
    </xf>
    <xf numFmtId="170" fontId="18" fillId="4" borderId="0" xfId="0" applyNumberFormat="1" applyFont="1" applyFill="1" applyAlignment="1">
      <alignment horizontal="right" vertical="center"/>
    </xf>
    <xf numFmtId="169" fontId="18" fillId="0" borderId="0" xfId="2" applyNumberFormat="1" applyFont="1" applyFill="1" applyAlignment="1">
      <alignment horizontal="right" vertical="center"/>
    </xf>
    <xf numFmtId="170" fontId="18" fillId="0" borderId="0" xfId="0" applyNumberFormat="1" applyFont="1"/>
    <xf numFmtId="170" fontId="18" fillId="9" borderId="0" xfId="0" applyNumberFormat="1" applyFont="1" applyFill="1" applyAlignment="1">
      <alignment horizontal="right" vertical="center"/>
    </xf>
    <xf numFmtId="171" fontId="18" fillId="0" borderId="0" xfId="0" applyNumberFormat="1" applyFont="1"/>
    <xf numFmtId="10" fontId="5" fillId="0" borderId="0" xfId="10" applyNumberFormat="1" applyFont="1" applyFill="1" applyBorder="1" applyAlignment="1">
      <alignment horizontal="right" vertical="center"/>
    </xf>
    <xf numFmtId="167" fontId="4" fillId="0" borderId="0" xfId="9" applyFont="1" applyBorder="1"/>
    <xf numFmtId="10" fontId="3" fillId="0" borderId="2" xfId="2" applyNumberFormat="1" applyFont="1" applyFill="1" applyBorder="1" applyAlignment="1">
      <alignment horizontal="right" vertical="center"/>
    </xf>
    <xf numFmtId="168" fontId="18" fillId="0" borderId="0" xfId="1" applyNumberFormat="1" applyFont="1" applyFill="1"/>
    <xf numFmtId="10" fontId="4" fillId="0" borderId="0" xfId="2" applyNumberFormat="1" applyFont="1" applyFill="1"/>
    <xf numFmtId="180" fontId="5" fillId="0" borderId="0" xfId="9" applyNumberFormat="1" applyFont="1" applyBorder="1"/>
    <xf numFmtId="180" fontId="5" fillId="0" borderId="0" xfId="0" applyNumberFormat="1" applyFont="1"/>
    <xf numFmtId="43" fontId="2" fillId="0" borderId="3" xfId="0" applyNumberFormat="1" applyFont="1" applyBorder="1"/>
    <xf numFmtId="169" fontId="5" fillId="0" borderId="0" xfId="2" applyNumberFormat="1" applyFont="1" applyFill="1" applyBorder="1"/>
    <xf numFmtId="2" fontId="5" fillId="0" borderId="0" xfId="0" applyNumberFormat="1" applyFont="1"/>
    <xf numFmtId="0" fontId="24" fillId="2" borderId="2" xfId="0" applyFont="1" applyFill="1" applyBorder="1" applyAlignment="1">
      <alignment horizontal="center" vertical="center"/>
    </xf>
    <xf numFmtId="0" fontId="29" fillId="0" borderId="0" xfId="0" applyFont="1"/>
    <xf numFmtId="10" fontId="19" fillId="0" borderId="11" xfId="0" applyNumberFormat="1" applyFont="1" applyBorder="1"/>
    <xf numFmtId="0" fontId="24" fillId="2" borderId="0" xfId="0" applyFont="1" applyFill="1" applyAlignment="1">
      <alignment horizontal="center"/>
    </xf>
    <xf numFmtId="3" fontId="25" fillId="0" borderId="0" xfId="1" applyNumberFormat="1" applyFont="1" applyBorder="1"/>
    <xf numFmtId="3" fontId="25" fillId="0" borderId="0" xfId="1" applyNumberFormat="1" applyFont="1" applyFill="1" applyBorder="1"/>
    <xf numFmtId="168" fontId="18" fillId="0" borderId="0" xfId="1" applyNumberFormat="1" applyFont="1" applyBorder="1"/>
    <xf numFmtId="3" fontId="18" fillId="0" borderId="0" xfId="1" applyNumberFormat="1" applyFont="1" applyBorder="1"/>
    <xf numFmtId="2" fontId="18" fillId="0" borderId="0" xfId="2" applyNumberFormat="1" applyFont="1" applyBorder="1"/>
    <xf numFmtId="169" fontId="18" fillId="0" borderId="0" xfId="2" applyNumberFormat="1" applyFont="1" applyBorder="1"/>
    <xf numFmtId="0" fontId="18" fillId="0" borderId="18" xfId="0" applyFont="1" applyBorder="1" applyAlignment="1">
      <alignment horizontal="center" vertical="center"/>
    </xf>
    <xf numFmtId="168" fontId="25" fillId="0" borderId="16" xfId="1" applyNumberFormat="1" applyFont="1" applyBorder="1"/>
    <xf numFmtId="168" fontId="25" fillId="0" borderId="0" xfId="1" applyNumberFormat="1" applyFont="1" applyBorder="1"/>
    <xf numFmtId="168" fontId="25" fillId="0" borderId="17" xfId="1" applyNumberFormat="1" applyFont="1" applyBorder="1"/>
    <xf numFmtId="0" fontId="25" fillId="0" borderId="16" xfId="0" applyFont="1" applyBorder="1"/>
    <xf numFmtId="0" fontId="25" fillId="0" borderId="17" xfId="0" applyFont="1" applyBorder="1"/>
    <xf numFmtId="168" fontId="28" fillId="6" borderId="0" xfId="1" applyNumberFormat="1" applyFont="1" applyFill="1" applyBorder="1"/>
    <xf numFmtId="0" fontId="18" fillId="0" borderId="11" xfId="0" applyFont="1" applyBorder="1" applyAlignment="1">
      <alignment horizontal="center" vertical="center"/>
    </xf>
    <xf numFmtId="0" fontId="18" fillId="0" borderId="11" xfId="0" applyFont="1" applyBorder="1"/>
    <xf numFmtId="10" fontId="18" fillId="0" borderId="11" xfId="2" applyNumberFormat="1" applyFont="1" applyBorder="1"/>
    <xf numFmtId="0" fontId="18" fillId="0" borderId="11" xfId="0" applyFont="1" applyBorder="1" applyAlignment="1">
      <alignment horizontal="center"/>
    </xf>
    <xf numFmtId="0" fontId="24" fillId="2" borderId="16" xfId="0" applyFont="1" applyFill="1" applyBorder="1" applyAlignment="1">
      <alignment horizontal="center" vertical="center" wrapText="1"/>
    </xf>
    <xf numFmtId="0" fontId="24" fillId="2" borderId="17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20" xfId="0" applyFont="1" applyFill="1" applyBorder="1" applyAlignment="1">
      <alignment horizontal="center" vertical="center" wrapText="1"/>
    </xf>
    <xf numFmtId="0" fontId="24" fillId="2" borderId="21" xfId="0" applyFont="1" applyFill="1" applyBorder="1" applyAlignment="1">
      <alignment horizontal="center" vertical="center" wrapText="1"/>
    </xf>
    <xf numFmtId="0" fontId="24" fillId="2" borderId="2" xfId="0" applyFont="1" applyFill="1" applyBorder="1"/>
    <xf numFmtId="178" fontId="6" fillId="0" borderId="0" xfId="0" applyNumberFormat="1" applyFont="1"/>
    <xf numFmtId="178" fontId="6" fillId="6" borderId="0" xfId="0" applyNumberFormat="1" applyFont="1" applyFill="1"/>
    <xf numFmtId="174" fontId="4" fillId="0" borderId="0" xfId="0" applyNumberFormat="1" applyFont="1"/>
    <xf numFmtId="169" fontId="4" fillId="0" borderId="0" xfId="2" applyNumberFormat="1" applyFont="1" applyFill="1"/>
    <xf numFmtId="178" fontId="6" fillId="0" borderId="1" xfId="0" applyNumberFormat="1" applyFont="1" applyBorder="1"/>
    <xf numFmtId="178" fontId="2" fillId="0" borderId="0" xfId="0" applyNumberFormat="1" applyFont="1"/>
    <xf numFmtId="178" fontId="4" fillId="0" borderId="0" xfId="0" applyNumberFormat="1" applyFont="1"/>
    <xf numFmtId="9" fontId="4" fillId="0" borderId="0" xfId="2" applyFont="1" applyFill="1" applyBorder="1"/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10" fontId="33" fillId="0" borderId="3" xfId="0" applyNumberFormat="1" applyFont="1" applyBorder="1" applyAlignment="1">
      <alignment horizontal="right"/>
    </xf>
    <xf numFmtId="2" fontId="9" fillId="0" borderId="0" xfId="0" applyNumberFormat="1" applyFont="1"/>
    <xf numFmtId="166" fontId="25" fillId="0" borderId="0" xfId="1" applyNumberFormat="1" applyFont="1" applyFill="1"/>
    <xf numFmtId="166" fontId="18" fillId="6" borderId="0" xfId="1" applyNumberFormat="1" applyFont="1" applyFill="1"/>
    <xf numFmtId="166" fontId="25" fillId="6" borderId="0" xfId="1" applyNumberFormat="1" applyFont="1" applyFill="1"/>
    <xf numFmtId="166" fontId="18" fillId="0" borderId="0" xfId="1" applyNumberFormat="1" applyFont="1" applyFill="1"/>
    <xf numFmtId="0" fontId="2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17" fillId="0" borderId="0" xfId="0" applyFont="1" applyAlignment="1">
      <alignment horizontal="center"/>
    </xf>
    <xf numFmtId="0" fontId="35" fillId="0" borderId="0" xfId="0" applyFont="1"/>
    <xf numFmtId="0" fontId="3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72" fontId="18" fillId="9" borderId="0" xfId="4" applyNumberFormat="1" applyFont="1" applyFill="1" applyBorder="1"/>
    <xf numFmtId="172" fontId="18" fillId="0" borderId="0" xfId="4" applyNumberFormat="1" applyFont="1" applyFill="1" applyBorder="1"/>
    <xf numFmtId="9" fontId="18" fillId="0" borderId="0" xfId="2" applyFont="1" applyFill="1" applyBorder="1"/>
    <xf numFmtId="172" fontId="18" fillId="0" borderId="0" xfId="0" applyNumberFormat="1" applyFont="1"/>
    <xf numFmtId="4" fontId="25" fillId="12" borderId="0" xfId="0" applyNumberFormat="1" applyFont="1" applyFill="1" applyAlignment="1">
      <alignment horizont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0" fontId="19" fillId="0" borderId="0" xfId="0" applyFont="1" applyAlignment="1">
      <alignment horizontal="left" indent="1"/>
    </xf>
    <xf numFmtId="0" fontId="18" fillId="0" borderId="0" xfId="0" applyFont="1" applyAlignment="1">
      <alignment horizontal="left" indent="2"/>
    </xf>
    <xf numFmtId="9" fontId="18" fillId="0" borderId="0" xfId="2" applyFont="1" applyFill="1" applyBorder="1" applyAlignment="1">
      <alignment horizontal="left" indent="2"/>
    </xf>
    <xf numFmtId="2" fontId="18" fillId="0" borderId="0" xfId="0" applyNumberFormat="1" applyFont="1" applyAlignment="1">
      <alignment horizontal="left" indent="2"/>
    </xf>
    <xf numFmtId="0" fontId="19" fillId="0" borderId="0" xfId="0" applyFont="1" applyAlignment="1">
      <alignment horizontal="left" indent="2"/>
    </xf>
    <xf numFmtId="0" fontId="18" fillId="0" borderId="0" xfId="0" applyFont="1" applyAlignment="1">
      <alignment horizontal="left" indent="3"/>
    </xf>
    <xf numFmtId="170" fontId="18" fillId="0" borderId="0" xfId="0" applyNumberFormat="1" applyFont="1" applyAlignment="1">
      <alignment horizontal="left" indent="2"/>
    </xf>
    <xf numFmtId="0" fontId="19" fillId="0" borderId="0" xfId="0" applyFont="1" applyAlignment="1">
      <alignment horizontal="left"/>
    </xf>
    <xf numFmtId="166" fontId="6" fillId="0" borderId="0" xfId="0" applyNumberFormat="1" applyFont="1" applyAlignment="1">
      <alignment horizontal="left" indent="1"/>
    </xf>
    <xf numFmtId="10" fontId="18" fillId="0" borderId="0" xfId="2" applyNumberFormat="1" applyFont="1" applyFill="1" applyBorder="1"/>
    <xf numFmtId="166" fontId="5" fillId="6" borderId="0" xfId="0" applyNumberFormat="1" applyFont="1" applyFill="1"/>
    <xf numFmtId="166" fontId="6" fillId="0" borderId="0" xfId="0" applyNumberFormat="1" applyFont="1" applyAlignment="1">
      <alignment horizontal="left"/>
    </xf>
    <xf numFmtId="10" fontId="6" fillId="0" borderId="0" xfId="2" applyNumberFormat="1" applyFont="1" applyAlignment="1">
      <alignment horizontal="right" vertical="center"/>
    </xf>
    <xf numFmtId="10" fontId="6" fillId="0" borderId="0" xfId="2" applyNumberFormat="1" applyFont="1" applyAlignment="1">
      <alignment horizontal="centerContinuous" vertical="center"/>
    </xf>
    <xf numFmtId="169" fontId="6" fillId="0" borderId="0" xfId="2" applyNumberFormat="1" applyFont="1" applyAlignment="1">
      <alignment horizontal="right" vertical="center"/>
    </xf>
    <xf numFmtId="9" fontId="18" fillId="0" borderId="0" xfId="2" applyFont="1" applyAlignment="1">
      <alignment horizontal="left" indent="2"/>
    </xf>
    <xf numFmtId="166" fontId="18" fillId="6" borderId="0" xfId="0" applyNumberFormat="1" applyFont="1" applyFill="1" applyAlignment="1">
      <alignment horizontal="right" vertical="center"/>
    </xf>
    <xf numFmtId="10" fontId="39" fillId="0" borderId="0" xfId="2" applyNumberFormat="1" applyFont="1" applyAlignment="1">
      <alignment horizontal="right" vertical="center"/>
    </xf>
    <xf numFmtId="166" fontId="17" fillId="0" borderId="0" xfId="0" applyNumberFormat="1" applyFont="1"/>
    <xf numFmtId="182" fontId="4" fillId="0" borderId="0" xfId="0" applyNumberFormat="1" applyFont="1"/>
    <xf numFmtId="182" fontId="4" fillId="0" borderId="0" xfId="2" applyNumberFormat="1" applyFont="1" applyAlignment="1">
      <alignment vertical="center"/>
    </xf>
    <xf numFmtId="0" fontId="8" fillId="0" borderId="0" xfId="0" applyFont="1"/>
    <xf numFmtId="0" fontId="5" fillId="0" borderId="0" xfId="0" applyFont="1"/>
    <xf numFmtId="181" fontId="4" fillId="0" borderId="0" xfId="0" applyNumberFormat="1" applyFont="1"/>
    <xf numFmtId="166" fontId="7" fillId="2" borderId="0" xfId="0" applyNumberFormat="1" applyFont="1" applyFill="1"/>
    <xf numFmtId="166" fontId="8" fillId="0" borderId="0" xfId="0" applyNumberFormat="1" applyFont="1"/>
    <xf numFmtId="166" fontId="7" fillId="2" borderId="0" xfId="0" applyNumberFormat="1" applyFont="1" applyFill="1" applyAlignment="1">
      <alignment horizontal="center"/>
    </xf>
    <xf numFmtId="0" fontId="3" fillId="4" borderId="0" xfId="0" applyFont="1" applyFill="1"/>
    <xf numFmtId="0" fontId="7" fillId="4" borderId="0" xfId="0" applyFont="1" applyFill="1" applyAlignment="1">
      <alignment horizontal="center"/>
    </xf>
    <xf numFmtId="166" fontId="7" fillId="4" borderId="0" xfId="0" applyNumberFormat="1" applyFont="1" applyFill="1"/>
    <xf numFmtId="166" fontId="7" fillId="4" borderId="0" xfId="0" applyNumberFormat="1" applyFont="1" applyFill="1" applyAlignment="1">
      <alignment horizontal="center"/>
    </xf>
    <xf numFmtId="9" fontId="4" fillId="0" borderId="0" xfId="2" applyFont="1" applyAlignment="1">
      <alignment horizontal="right"/>
    </xf>
    <xf numFmtId="9" fontId="4" fillId="0" borderId="0" xfId="2" applyFont="1" applyFill="1" applyBorder="1" applyAlignment="1">
      <alignment horizontal="right"/>
    </xf>
    <xf numFmtId="169" fontId="9" fillId="8" borderId="0" xfId="0" applyNumberFormat="1" applyFont="1" applyFill="1" applyAlignment="1">
      <alignment horizontal="right"/>
    </xf>
    <xf numFmtId="169" fontId="2" fillId="8" borderId="0" xfId="0" applyNumberFormat="1" applyFont="1" applyFill="1" applyAlignment="1">
      <alignment horizontal="right"/>
    </xf>
    <xf numFmtId="169" fontId="2" fillId="0" borderId="0" xfId="0" applyNumberFormat="1" applyFont="1" applyAlignment="1">
      <alignment horizontal="right"/>
    </xf>
    <xf numFmtId="169" fontId="4" fillId="0" borderId="0" xfId="0" applyNumberFormat="1" applyFont="1" applyAlignment="1">
      <alignment horizontal="right"/>
    </xf>
    <xf numFmtId="169" fontId="2" fillId="0" borderId="0" xfId="0" applyNumberFormat="1" applyFont="1" applyAlignment="1">
      <alignment horizontal="center"/>
    </xf>
    <xf numFmtId="9" fontId="4" fillId="0" borderId="0" xfId="2" applyFont="1" applyFill="1" applyAlignment="1">
      <alignment horizontal="right"/>
    </xf>
    <xf numFmtId="9" fontId="6" fillId="0" borderId="0" xfId="2" applyFont="1" applyFill="1" applyAlignment="1">
      <alignment horizontal="right"/>
    </xf>
    <xf numFmtId="9" fontId="6" fillId="0" borderId="0" xfId="2" applyFont="1" applyFill="1" applyBorder="1" applyAlignment="1">
      <alignment horizontal="right"/>
    </xf>
    <xf numFmtId="9" fontId="5" fillId="0" borderId="0" xfId="2" applyFont="1" applyFill="1" applyAlignment="1">
      <alignment horizontal="right"/>
    </xf>
    <xf numFmtId="9" fontId="6" fillId="0" borderId="0" xfId="2" applyFont="1" applyAlignment="1">
      <alignment horizontal="right"/>
    </xf>
    <xf numFmtId="169" fontId="3" fillId="8" borderId="0" xfId="2" applyNumberFormat="1" applyFont="1" applyFill="1" applyAlignment="1">
      <alignment horizontal="right"/>
    </xf>
    <xf numFmtId="9" fontId="5" fillId="0" borderId="0" xfId="2" applyFont="1" applyFill="1" applyBorder="1" applyAlignment="1">
      <alignment horizontal="right"/>
    </xf>
    <xf numFmtId="0" fontId="2" fillId="0" borderId="8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4" fillId="0" borderId="9" xfId="0" applyFont="1" applyBorder="1" applyAlignment="1">
      <alignment horizontal="center"/>
    </xf>
    <xf numFmtId="169" fontId="6" fillId="0" borderId="9" xfId="2" applyNumberFormat="1" applyFont="1" applyFill="1" applyBorder="1" applyAlignment="1">
      <alignment horizontal="right"/>
    </xf>
    <xf numFmtId="166" fontId="5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right"/>
    </xf>
    <xf numFmtId="0" fontId="3" fillId="3" borderId="0" xfId="0" applyFont="1" applyFill="1"/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/>
    <xf numFmtId="166" fontId="7" fillId="3" borderId="0" xfId="0" applyNumberFormat="1" applyFont="1" applyFill="1" applyAlignment="1">
      <alignment horizontal="center"/>
    </xf>
    <xf numFmtId="10" fontId="18" fillId="0" borderId="0" xfId="2" applyNumberFormat="1" applyFont="1"/>
    <xf numFmtId="10" fontId="18" fillId="3" borderId="0" xfId="2" applyNumberFormat="1" applyFont="1" applyFill="1"/>
    <xf numFmtId="2" fontId="39" fillId="0" borderId="0" xfId="0" applyNumberFormat="1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0" fontId="38" fillId="0" borderId="0" xfId="0" applyFont="1" applyAlignment="1">
      <alignment horizontal="center"/>
    </xf>
    <xf numFmtId="0" fontId="38" fillId="0" borderId="0" xfId="0" applyFont="1"/>
    <xf numFmtId="3" fontId="38" fillId="0" borderId="0" xfId="0" applyNumberFormat="1" applyFont="1"/>
    <xf numFmtId="9" fontId="4" fillId="0" borderId="0" xfId="0" applyNumberFormat="1" applyFont="1"/>
    <xf numFmtId="0" fontId="40" fillId="0" borderId="0" xfId="0" applyFont="1"/>
    <xf numFmtId="3" fontId="31" fillId="0" borderId="0" xfId="0" applyNumberFormat="1" applyFont="1" applyAlignment="1">
      <alignment horizontal="left" indent="3"/>
    </xf>
    <xf numFmtId="3" fontId="30" fillId="0" borderId="0" xfId="0" applyNumberFormat="1" applyFont="1" applyAlignment="1">
      <alignment horizontal="left" indent="5"/>
    </xf>
    <xf numFmtId="0" fontId="30" fillId="0" borderId="0" xfId="0" applyFont="1" applyAlignment="1">
      <alignment horizontal="center"/>
    </xf>
    <xf numFmtId="0" fontId="31" fillId="0" borderId="0" xfId="0" applyFont="1"/>
    <xf numFmtId="0" fontId="31" fillId="0" borderId="0" xfId="8" applyFont="1"/>
    <xf numFmtId="0" fontId="31" fillId="0" borderId="0" xfId="8" applyFont="1" applyAlignment="1">
      <alignment horizontal="left" indent="2"/>
    </xf>
    <xf numFmtId="0" fontId="31" fillId="0" borderId="0" xfId="8" applyFont="1" applyAlignment="1">
      <alignment horizontal="left" indent="4"/>
    </xf>
    <xf numFmtId="3" fontId="32" fillId="0" borderId="0" xfId="0" applyNumberFormat="1" applyFont="1" applyAlignment="1">
      <alignment horizontal="left" indent="5"/>
    </xf>
    <xf numFmtId="0" fontId="30" fillId="0" borderId="0" xfId="8" applyFont="1" applyAlignment="1">
      <alignment horizontal="left" wrapText="1" indent="5"/>
    </xf>
    <xf numFmtId="9" fontId="25" fillId="0" borderId="0" xfId="2" applyFont="1" applyFill="1" applyAlignment="1">
      <alignment vertical="center"/>
    </xf>
    <xf numFmtId="0" fontId="34" fillId="0" borderId="0" xfId="0" applyFont="1" applyAlignment="1">
      <alignment horizontal="left" indent="1"/>
    </xf>
    <xf numFmtId="166" fontId="18" fillId="0" borderId="0" xfId="0" applyNumberFormat="1" applyFont="1" applyAlignment="1">
      <alignment horizontal="right" vertical="center"/>
    </xf>
    <xf numFmtId="166" fontId="25" fillId="0" borderId="0" xfId="1" applyNumberFormat="1" applyFont="1" applyFill="1" applyBorder="1" applyAlignment="1">
      <alignment horizontal="right" vertical="center"/>
    </xf>
    <xf numFmtId="166" fontId="36" fillId="0" borderId="5" xfId="0" applyNumberFormat="1" applyFont="1" applyBorder="1"/>
    <xf numFmtId="166" fontId="19" fillId="0" borderId="5" xfId="0" applyNumberFormat="1" applyFont="1" applyBorder="1"/>
    <xf numFmtId="166" fontId="2" fillId="0" borderId="0" xfId="0" applyNumberFormat="1" applyFont="1"/>
    <xf numFmtId="0" fontId="2" fillId="6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41" fillId="0" borderId="0" xfId="0" applyFont="1"/>
    <xf numFmtId="166" fontId="6" fillId="0" borderId="0" xfId="0" applyNumberFormat="1" applyFont="1" applyAlignment="1">
      <alignment horizontal="center"/>
    </xf>
    <xf numFmtId="0" fontId="4" fillId="0" borderId="22" xfId="0" applyFont="1" applyBorder="1" applyAlignment="1">
      <alignment horizontal="left" indent="1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left" indent="1"/>
    </xf>
    <xf numFmtId="0" fontId="4" fillId="0" borderId="23" xfId="0" applyFont="1" applyBorder="1" applyAlignment="1">
      <alignment horizontal="center"/>
    </xf>
    <xf numFmtId="166" fontId="5" fillId="0" borderId="22" xfId="0" applyNumberFormat="1" applyFont="1" applyBorder="1" applyAlignment="1">
      <alignment horizontal="right" vertical="center"/>
    </xf>
    <xf numFmtId="166" fontId="5" fillId="0" borderId="23" xfId="0" applyNumberFormat="1" applyFont="1" applyBorder="1" applyAlignment="1">
      <alignment horizontal="right" vertical="center"/>
    </xf>
    <xf numFmtId="0" fontId="20" fillId="0" borderId="3" xfId="0" applyFont="1" applyBorder="1"/>
    <xf numFmtId="0" fontId="20" fillId="0" borderId="1" xfId="0" applyFont="1" applyBorder="1"/>
    <xf numFmtId="166" fontId="5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 indent="2"/>
    </xf>
    <xf numFmtId="0" fontId="2" fillId="4" borderId="0" xfId="0" applyFont="1" applyFill="1" applyAlignment="1">
      <alignment horizontal="center"/>
    </xf>
    <xf numFmtId="0" fontId="2" fillId="4" borderId="3" xfId="0" applyFont="1" applyFill="1" applyBorder="1"/>
    <xf numFmtId="0" fontId="4" fillId="4" borderId="3" xfId="0" applyFont="1" applyFill="1" applyBorder="1" applyAlignment="1">
      <alignment horizontal="center"/>
    </xf>
    <xf numFmtId="166" fontId="5" fillId="4" borderId="3" xfId="0" applyNumberFormat="1" applyFont="1" applyFill="1" applyBorder="1" applyAlignment="1">
      <alignment horizontal="right" vertical="center"/>
    </xf>
    <xf numFmtId="0" fontId="4" fillId="0" borderId="22" xfId="0" applyFont="1" applyBorder="1" applyAlignment="1">
      <alignment horizontal="left" indent="3"/>
    </xf>
    <xf numFmtId="0" fontId="4" fillId="0" borderId="23" xfId="0" applyFont="1" applyBorder="1" applyAlignment="1">
      <alignment horizontal="left" indent="3"/>
    </xf>
    <xf numFmtId="0" fontId="4" fillId="0" borderId="23" xfId="0" applyFont="1" applyBorder="1" applyAlignment="1">
      <alignment horizontal="left" indent="2"/>
    </xf>
    <xf numFmtId="0" fontId="4" fillId="0" borderId="22" xfId="0" applyFont="1" applyBorder="1" applyAlignment="1">
      <alignment horizontal="left" indent="2"/>
    </xf>
    <xf numFmtId="0" fontId="4" fillId="0" borderId="3" xfId="0" applyFont="1" applyBorder="1" applyAlignment="1">
      <alignment horizontal="center"/>
    </xf>
    <xf numFmtId="0" fontId="2" fillId="0" borderId="1" xfId="0" applyFont="1" applyBorder="1" applyAlignment="1">
      <alignment horizontal="left" indent="1"/>
    </xf>
    <xf numFmtId="166" fontId="5" fillId="0" borderId="3" xfId="0" applyNumberFormat="1" applyFont="1" applyBorder="1" applyAlignment="1">
      <alignment horizontal="right" vertical="center"/>
    </xf>
    <xf numFmtId="0" fontId="43" fillId="0" borderId="0" xfId="0" applyFont="1"/>
    <xf numFmtId="0" fontId="44" fillId="0" borderId="0" xfId="0" applyFont="1"/>
    <xf numFmtId="0" fontId="43" fillId="0" borderId="0" xfId="0" applyFont="1" applyAlignment="1">
      <alignment horizontal="center"/>
    </xf>
    <xf numFmtId="169" fontId="42" fillId="0" borderId="0" xfId="2" applyNumberFormat="1" applyFont="1"/>
    <xf numFmtId="0" fontId="46" fillId="0" borderId="1" xfId="0" applyFont="1" applyBorder="1" applyAlignment="1">
      <alignment horizontal="center"/>
    </xf>
    <xf numFmtId="169" fontId="3" fillId="0" borderId="0" xfId="2" applyNumberFormat="1" applyFont="1" applyFill="1" applyBorder="1" applyAlignment="1">
      <alignment horizontal="right" vertical="center"/>
    </xf>
    <xf numFmtId="169" fontId="6" fillId="0" borderId="0" xfId="2" applyNumberFormat="1" applyFont="1" applyFill="1" applyAlignment="1">
      <alignment horizontal="right" vertical="center"/>
    </xf>
    <xf numFmtId="10" fontId="6" fillId="0" borderId="0" xfId="2" applyNumberFormat="1" applyFont="1" applyFill="1" applyAlignment="1">
      <alignment horizontal="centerContinuous" vertical="center"/>
    </xf>
    <xf numFmtId="10" fontId="6" fillId="0" borderId="0" xfId="2" applyNumberFormat="1" applyFont="1" applyFill="1" applyAlignment="1">
      <alignment horizontal="right" vertical="center"/>
    </xf>
    <xf numFmtId="0" fontId="41" fillId="0" borderId="0" xfId="0" applyFont="1" applyAlignment="1">
      <alignment horizontal="center"/>
    </xf>
    <xf numFmtId="170" fontId="17" fillId="0" borderId="0" xfId="0" applyNumberFormat="1" applyFont="1"/>
    <xf numFmtId="0" fontId="24" fillId="2" borderId="12" xfId="0" applyFont="1" applyFill="1" applyBorder="1" applyAlignment="1">
      <alignment horizontal="center"/>
    </xf>
    <xf numFmtId="166" fontId="9" fillId="0" borderId="0" xfId="0" applyNumberFormat="1" applyFont="1" applyAlignment="1">
      <alignment horizontal="right" vertical="center"/>
    </xf>
    <xf numFmtId="0" fontId="4" fillId="10" borderId="0" xfId="0" applyFont="1" applyFill="1"/>
    <xf numFmtId="0" fontId="4" fillId="10" borderId="0" xfId="0" applyFont="1" applyFill="1" applyAlignment="1">
      <alignment horizontal="center"/>
    </xf>
    <xf numFmtId="0" fontId="4" fillId="0" borderId="0" xfId="2" applyNumberFormat="1" applyFont="1" applyFill="1" applyAlignment="1">
      <alignment horizontal="right"/>
    </xf>
    <xf numFmtId="166" fontId="9" fillId="4" borderId="0" xfId="0" applyNumberFormat="1" applyFont="1" applyFill="1" applyAlignment="1">
      <alignment horizontal="right" vertical="center"/>
    </xf>
    <xf numFmtId="166" fontId="9" fillId="0" borderId="3" xfId="0" applyNumberFormat="1" applyFont="1" applyBorder="1" applyAlignment="1">
      <alignment horizontal="right" vertical="center"/>
    </xf>
    <xf numFmtId="9" fontId="6" fillId="0" borderId="0" xfId="2" applyFont="1" applyFill="1" applyAlignment="1">
      <alignment horizontal="center"/>
    </xf>
    <xf numFmtId="10" fontId="7" fillId="2" borderId="0" xfId="2" applyNumberFormat="1" applyFont="1" applyFill="1" applyAlignment="1">
      <alignment horizontal="right"/>
    </xf>
    <xf numFmtId="0" fontId="7" fillId="2" borderId="0" xfId="0" applyFont="1" applyFill="1" applyAlignment="1">
      <alignment horizontal="left" indent="1"/>
    </xf>
    <xf numFmtId="0" fontId="8" fillId="2" borderId="0" xfId="0" applyFont="1" applyFill="1" applyAlignment="1">
      <alignment horizontal="left" indent="1"/>
    </xf>
    <xf numFmtId="0" fontId="24" fillId="2" borderId="0" xfId="0" applyFont="1" applyFill="1" applyAlignment="1">
      <alignment horizontal="center" vertical="center" wrapText="1"/>
    </xf>
    <xf numFmtId="0" fontId="25" fillId="0" borderId="0" xfId="0" applyFont="1"/>
    <xf numFmtId="0" fontId="18" fillId="0" borderId="24" xfId="0" applyFont="1" applyBorder="1" applyAlignment="1">
      <alignment horizontal="center" vertical="center"/>
    </xf>
    <xf numFmtId="168" fontId="25" fillId="0" borderId="14" xfId="1" applyNumberFormat="1" applyFont="1" applyBorder="1"/>
    <xf numFmtId="168" fontId="28" fillId="6" borderId="1" xfId="1" applyNumberFormat="1" applyFont="1" applyFill="1" applyBorder="1"/>
    <xf numFmtId="168" fontId="25" fillId="0" borderId="1" xfId="1" applyNumberFormat="1" applyFont="1" applyBorder="1"/>
    <xf numFmtId="168" fontId="25" fillId="0" borderId="15" xfId="1" applyNumberFormat="1" applyFont="1" applyBorder="1"/>
    <xf numFmtId="0" fontId="25" fillId="0" borderId="14" xfId="0" applyFont="1" applyBorder="1"/>
    <xf numFmtId="0" fontId="25" fillId="0" borderId="1" xfId="0" applyFont="1" applyBorder="1"/>
    <xf numFmtId="0" fontId="25" fillId="0" borderId="15" xfId="0" applyFont="1" applyBorder="1"/>
    <xf numFmtId="0" fontId="24" fillId="2" borderId="3" xfId="0" applyFont="1" applyFill="1" applyBorder="1" applyAlignment="1">
      <alignment horizontal="center"/>
    </xf>
    <xf numFmtId="0" fontId="24" fillId="2" borderId="21" xfId="0" applyFont="1" applyFill="1" applyBorder="1" applyAlignment="1">
      <alignment horizontal="center"/>
    </xf>
    <xf numFmtId="0" fontId="18" fillId="0" borderId="20" xfId="0" applyFont="1" applyBorder="1"/>
    <xf numFmtId="3" fontId="25" fillId="0" borderId="17" xfId="1" applyNumberFormat="1" applyFont="1" applyFill="1" applyBorder="1"/>
    <xf numFmtId="0" fontId="18" fillId="0" borderId="16" xfId="0" applyFont="1" applyBorder="1"/>
    <xf numFmtId="0" fontId="18" fillId="0" borderId="17" xfId="0" applyFont="1" applyBorder="1"/>
    <xf numFmtId="3" fontId="18" fillId="0" borderId="17" xfId="1" applyNumberFormat="1" applyFont="1" applyBorder="1"/>
    <xf numFmtId="2" fontId="18" fillId="0" borderId="17" xfId="2" applyNumberFormat="1" applyFont="1" applyBorder="1"/>
    <xf numFmtId="169" fontId="18" fillId="0" borderId="17" xfId="2" applyNumberFormat="1" applyFont="1" applyBorder="1"/>
    <xf numFmtId="0" fontId="18" fillId="0" borderId="14" xfId="0" applyFont="1" applyBorder="1"/>
    <xf numFmtId="9" fontId="18" fillId="0" borderId="1" xfId="2" applyFont="1" applyBorder="1"/>
    <xf numFmtId="9" fontId="18" fillId="0" borderId="15" xfId="2" applyFont="1" applyBorder="1"/>
    <xf numFmtId="169" fontId="9" fillId="0" borderId="0" xfId="2" applyNumberFormat="1" applyFont="1" applyFill="1" applyBorder="1" applyAlignment="1">
      <alignment horizontal="right"/>
    </xf>
    <xf numFmtId="169" fontId="9" fillId="0" borderId="0" xfId="2" applyNumberFormat="1" applyFont="1" applyFill="1" applyBorder="1" applyAlignment="1">
      <alignment horizontal="center"/>
    </xf>
    <xf numFmtId="169" fontId="9" fillId="11" borderId="0" xfId="2" applyNumberFormat="1" applyFont="1" applyFill="1" applyBorder="1" applyAlignment="1">
      <alignment horizontal="right"/>
    </xf>
    <xf numFmtId="170" fontId="24" fillId="2" borderId="0" xfId="0" applyNumberFormat="1" applyFont="1" applyFill="1"/>
    <xf numFmtId="2" fontId="24" fillId="2" borderId="0" xfId="0" applyNumberFormat="1" applyFont="1" applyFill="1" applyAlignment="1">
      <alignment horizontal="center"/>
    </xf>
    <xf numFmtId="172" fontId="24" fillId="2" borderId="0" xfId="4" applyNumberFormat="1" applyFont="1" applyFill="1" applyAlignment="1">
      <alignment horizontal="center"/>
    </xf>
    <xf numFmtId="0" fontId="24" fillId="2" borderId="4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 wrapText="1"/>
    </xf>
    <xf numFmtId="0" fontId="24" fillId="2" borderId="4" xfId="0" applyFont="1" applyFill="1" applyBorder="1" applyAlignment="1">
      <alignment horizontal="centerContinuous"/>
    </xf>
    <xf numFmtId="0" fontId="18" fillId="0" borderId="0" xfId="0" applyFont="1" applyAlignment="1">
      <alignment horizontal="left"/>
    </xf>
    <xf numFmtId="166" fontId="3" fillId="0" borderId="0" xfId="0" applyNumberFormat="1" applyFont="1" applyAlignment="1">
      <alignment horizontal="right" vertical="center"/>
    </xf>
    <xf numFmtId="0" fontId="18" fillId="0" borderId="3" xfId="0" applyFont="1" applyBorder="1"/>
    <xf numFmtId="0" fontId="18" fillId="0" borderId="3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3" xfId="0" applyFont="1" applyBorder="1"/>
    <xf numFmtId="0" fontId="2" fillId="0" borderId="25" xfId="0" applyFont="1" applyBorder="1" applyAlignment="1">
      <alignment horizontal="left"/>
    </xf>
    <xf numFmtId="0" fontId="18" fillId="0" borderId="25" xfId="0" applyFont="1" applyBorder="1" applyAlignment="1">
      <alignment horizontal="center"/>
    </xf>
    <xf numFmtId="0" fontId="18" fillId="0" borderId="25" xfId="0" applyFont="1" applyBorder="1"/>
    <xf numFmtId="0" fontId="18" fillId="0" borderId="22" xfId="0" applyFont="1" applyBorder="1" applyAlignment="1">
      <alignment horizontal="center"/>
    </xf>
    <xf numFmtId="0" fontId="18" fillId="0" borderId="22" xfId="0" applyFont="1" applyBorder="1"/>
    <xf numFmtId="0" fontId="2" fillId="0" borderId="22" xfId="0" applyFont="1" applyBorder="1" applyAlignment="1">
      <alignment horizontal="left" indent="1"/>
    </xf>
    <xf numFmtId="0" fontId="2" fillId="0" borderId="22" xfId="0" applyFont="1" applyBorder="1" applyAlignment="1">
      <alignment horizontal="left" indent="2"/>
    </xf>
    <xf numFmtId="0" fontId="20" fillId="0" borderId="0" xfId="0" applyFont="1" applyAlignment="1">
      <alignment horizontal="left" indent="1"/>
    </xf>
    <xf numFmtId="0" fontId="2" fillId="0" borderId="25" xfId="0" applyFont="1" applyBorder="1" applyAlignment="1">
      <alignment horizontal="left" indent="1"/>
    </xf>
    <xf numFmtId="0" fontId="18" fillId="0" borderId="25" xfId="0" applyFont="1" applyBorder="1" applyAlignment="1">
      <alignment horizontal="left" indent="1"/>
    </xf>
    <xf numFmtId="0" fontId="20" fillId="0" borderId="0" xfId="0" applyFont="1" applyAlignment="1">
      <alignment horizontal="left" indent="2"/>
    </xf>
    <xf numFmtId="0" fontId="2" fillId="0" borderId="25" xfId="0" applyFont="1" applyBorder="1" applyAlignment="1">
      <alignment horizontal="left" indent="2"/>
    </xf>
    <xf numFmtId="0" fontId="18" fillId="0" borderId="25" xfId="0" applyFont="1" applyBorder="1" applyAlignment="1">
      <alignment horizontal="left" indent="2"/>
    </xf>
    <xf numFmtId="0" fontId="2" fillId="0" borderId="23" xfId="0" applyFont="1" applyBorder="1" applyAlignment="1">
      <alignment horizontal="left" indent="1"/>
    </xf>
    <xf numFmtId="0" fontId="2" fillId="0" borderId="23" xfId="0" applyFont="1" applyBorder="1"/>
    <xf numFmtId="0" fontId="18" fillId="4" borderId="0" xfId="0" applyFont="1" applyFill="1"/>
    <xf numFmtId="172" fontId="18" fillId="4" borderId="0" xfId="4" applyNumberFormat="1" applyFont="1" applyFill="1" applyBorder="1"/>
    <xf numFmtId="0" fontId="18" fillId="4" borderId="0" xfId="0" applyFont="1" applyFill="1" applyAlignment="1">
      <alignment horizontal="center"/>
    </xf>
    <xf numFmtId="0" fontId="19" fillId="4" borderId="0" xfId="0" applyFont="1" applyFill="1"/>
    <xf numFmtId="0" fontId="47" fillId="0" borderId="0" xfId="0" applyFont="1"/>
    <xf numFmtId="167" fontId="18" fillId="0" borderId="0" xfId="9" applyFont="1" applyFill="1" applyBorder="1" applyAlignment="1">
      <alignment horizontal="right" vertical="center"/>
    </xf>
    <xf numFmtId="166" fontId="25" fillId="11" borderId="0" xfId="0" applyNumberFormat="1" applyFont="1" applyFill="1" applyAlignment="1">
      <alignment horizontal="right" vertical="center"/>
    </xf>
    <xf numFmtId="0" fontId="4" fillId="4" borderId="0" xfId="0" applyFont="1" applyFill="1" applyAlignment="1">
      <alignment horizontal="center"/>
    </xf>
    <xf numFmtId="0" fontId="4" fillId="11" borderId="0" xfId="0" applyFont="1" applyFill="1"/>
    <xf numFmtId="0" fontId="2" fillId="11" borderId="3" xfId="0" applyFont="1" applyFill="1" applyBorder="1"/>
    <xf numFmtId="0" fontId="6" fillId="11" borderId="0" xfId="0" applyFont="1" applyFill="1" applyAlignment="1">
      <alignment horizontal="left"/>
    </xf>
    <xf numFmtId="0" fontId="3" fillId="11" borderId="2" xfId="0" applyFont="1" applyFill="1" applyBorder="1" applyAlignment="1">
      <alignment horizontal="left"/>
    </xf>
    <xf numFmtId="3" fontId="6" fillId="11" borderId="0" xfId="0" applyNumberFormat="1" applyFont="1" applyFill="1" applyAlignment="1">
      <alignment horizontal="right" vertical="center"/>
    </xf>
    <xf numFmtId="4" fontId="3" fillId="11" borderId="3" xfId="0" applyNumberFormat="1" applyFont="1" applyFill="1" applyBorder="1" applyAlignment="1">
      <alignment horizontal="right" vertical="center"/>
    </xf>
    <xf numFmtId="4" fontId="6" fillId="11" borderId="0" xfId="0" applyNumberFormat="1" applyFont="1" applyFill="1" applyAlignment="1">
      <alignment horizontal="right" vertical="center"/>
    </xf>
    <xf numFmtId="10" fontId="3" fillId="11" borderId="2" xfId="2" applyNumberFormat="1" applyFont="1" applyFill="1" applyBorder="1" applyAlignment="1">
      <alignment horizontal="right" vertical="center"/>
    </xf>
    <xf numFmtId="169" fontId="5" fillId="0" borderId="0" xfId="2" applyNumberFormat="1" applyFont="1" applyAlignment="1">
      <alignment horizontal="center"/>
    </xf>
    <xf numFmtId="0" fontId="2" fillId="4" borderId="0" xfId="0" applyFont="1" applyFill="1" applyAlignment="1">
      <alignment vertical="center"/>
    </xf>
    <xf numFmtId="169" fontId="5" fillId="0" borderId="3" xfId="2" applyNumberFormat="1" applyFont="1" applyBorder="1" applyAlignment="1">
      <alignment horizontal="center"/>
    </xf>
    <xf numFmtId="0" fontId="4" fillId="0" borderId="3" xfId="0" applyFont="1" applyBorder="1"/>
    <xf numFmtId="169" fontId="5" fillId="0" borderId="0" xfId="2" applyNumberFormat="1" applyFont="1" applyBorder="1" applyAlignment="1">
      <alignment horizontal="center"/>
    </xf>
    <xf numFmtId="169" fontId="5" fillId="0" borderId="0" xfId="2" applyNumberFormat="1" applyFont="1" applyFill="1" applyBorder="1" applyAlignment="1">
      <alignment horizontal="center"/>
    </xf>
    <xf numFmtId="166" fontId="23" fillId="0" borderId="0" xfId="0" applyNumberFormat="1" applyFont="1"/>
    <xf numFmtId="169" fontId="5" fillId="11" borderId="1" xfId="2" applyNumberFormat="1" applyFont="1" applyFill="1" applyBorder="1" applyAlignment="1">
      <alignment horizontal="center"/>
    </xf>
    <xf numFmtId="169" fontId="4" fillId="0" borderId="0" xfId="0" applyNumberFormat="1" applyFont="1"/>
    <xf numFmtId="169" fontId="5" fillId="0" borderId="1" xfId="2" applyNumberFormat="1" applyFont="1" applyBorder="1" applyAlignment="1">
      <alignment horizontal="center"/>
    </xf>
    <xf numFmtId="166" fontId="5" fillId="0" borderId="1" xfId="0" applyNumberFormat="1" applyFont="1" applyBorder="1"/>
    <xf numFmtId="169" fontId="5" fillId="0" borderId="23" xfId="2" applyNumberFormat="1" applyFont="1" applyBorder="1" applyAlignment="1">
      <alignment horizontal="center"/>
    </xf>
    <xf numFmtId="166" fontId="5" fillId="0" borderId="23" xfId="0" applyNumberFormat="1" applyFont="1" applyBorder="1"/>
    <xf numFmtId="0" fontId="4" fillId="0" borderId="25" xfId="0" applyFont="1" applyBorder="1" applyAlignment="1">
      <alignment horizontal="center"/>
    </xf>
    <xf numFmtId="169" fontId="5" fillId="0" borderId="25" xfId="2" applyNumberFormat="1" applyFont="1" applyBorder="1" applyAlignment="1">
      <alignment horizontal="center"/>
    </xf>
    <xf numFmtId="166" fontId="5" fillId="0" borderId="25" xfId="0" applyNumberFormat="1" applyFont="1" applyBorder="1"/>
    <xf numFmtId="0" fontId="4" fillId="0" borderId="23" xfId="0" applyFont="1" applyBorder="1"/>
    <xf numFmtId="0" fontId="4" fillId="0" borderId="22" xfId="0" applyFont="1" applyBorder="1"/>
    <xf numFmtId="169" fontId="5" fillId="0" borderId="22" xfId="2" applyNumberFormat="1" applyFont="1" applyBorder="1" applyAlignment="1">
      <alignment horizontal="center"/>
    </xf>
    <xf numFmtId="166" fontId="5" fillId="0" borderId="22" xfId="0" applyNumberFormat="1" applyFont="1" applyBorder="1"/>
    <xf numFmtId="0" fontId="4" fillId="0" borderId="25" xfId="0" applyFont="1" applyBorder="1"/>
    <xf numFmtId="169" fontId="6" fillId="0" borderId="0" xfId="2" applyNumberFormat="1" applyFont="1" applyBorder="1"/>
    <xf numFmtId="169" fontId="6" fillId="0" borderId="0" xfId="2" applyNumberFormat="1" applyFont="1" applyFill="1" applyBorder="1"/>
    <xf numFmtId="169" fontId="6" fillId="0" borderId="1" xfId="2" applyNumberFormat="1" applyFont="1" applyBorder="1"/>
    <xf numFmtId="169" fontId="6" fillId="0" borderId="3" xfId="2" applyNumberFormat="1" applyFont="1" applyFill="1" applyBorder="1"/>
    <xf numFmtId="169" fontId="6" fillId="0" borderId="22" xfId="2" applyNumberFormat="1" applyFont="1" applyBorder="1"/>
    <xf numFmtId="169" fontId="6" fillId="0" borderId="25" xfId="2" applyNumberFormat="1" applyFont="1" applyBorder="1"/>
    <xf numFmtId="169" fontId="6" fillId="0" borderId="23" xfId="2" applyNumberFormat="1" applyFont="1" applyBorder="1"/>
    <xf numFmtId="0" fontId="2" fillId="0" borderId="26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169" fontId="5" fillId="0" borderId="26" xfId="2" applyNumberFormat="1" applyFont="1" applyBorder="1" applyAlignment="1">
      <alignment horizontal="center"/>
    </xf>
    <xf numFmtId="0" fontId="4" fillId="0" borderId="26" xfId="0" applyFont="1" applyBorder="1"/>
    <xf numFmtId="9" fontId="4" fillId="0" borderId="26" xfId="2" applyFont="1" applyBorder="1"/>
    <xf numFmtId="169" fontId="5" fillId="0" borderId="25" xfId="2" applyNumberFormat="1" applyFont="1" applyFill="1" applyBorder="1" applyAlignment="1">
      <alignment horizontal="center"/>
    </xf>
    <xf numFmtId="166" fontId="23" fillId="0" borderId="25" xfId="0" applyNumberFormat="1" applyFont="1" applyBorder="1"/>
    <xf numFmtId="169" fontId="6" fillId="0" borderId="25" xfId="2" applyNumberFormat="1" applyFont="1" applyFill="1" applyBorder="1"/>
    <xf numFmtId="169" fontId="5" fillId="4" borderId="0" xfId="2" applyNumberFormat="1" applyFont="1" applyFill="1" applyAlignment="1">
      <alignment horizontal="center"/>
    </xf>
    <xf numFmtId="169" fontId="6" fillId="4" borderId="0" xfId="2" applyNumberFormat="1" applyFont="1" applyFill="1"/>
    <xf numFmtId="173" fontId="6" fillId="0" borderId="3" xfId="0" applyNumberFormat="1" applyFont="1" applyBorder="1"/>
    <xf numFmtId="173" fontId="6" fillId="0" borderId="1" xfId="0" applyNumberFormat="1" applyFont="1" applyBorder="1"/>
    <xf numFmtId="0" fontId="17" fillId="0" borderId="1" xfId="0" applyFont="1" applyBorder="1"/>
    <xf numFmtId="173" fontId="6" fillId="0" borderId="23" xfId="0" applyNumberFormat="1" applyFont="1" applyBorder="1"/>
    <xf numFmtId="0" fontId="17" fillId="0" borderId="23" xfId="0" applyFont="1" applyBorder="1"/>
    <xf numFmtId="173" fontId="6" fillId="0" borderId="25" xfId="0" applyNumberFormat="1" applyFont="1" applyBorder="1"/>
    <xf numFmtId="0" fontId="17" fillId="0" borderId="25" xfId="0" applyFont="1" applyBorder="1"/>
    <xf numFmtId="173" fontId="6" fillId="0" borderId="26" xfId="0" applyNumberFormat="1" applyFont="1" applyBorder="1"/>
    <xf numFmtId="0" fontId="17" fillId="4" borderId="0" xfId="0" applyFont="1" applyFill="1"/>
    <xf numFmtId="173" fontId="6" fillId="4" borderId="0" xfId="0" applyNumberFormat="1" applyFont="1" applyFill="1"/>
    <xf numFmtId="0" fontId="17" fillId="0" borderId="3" xfId="0" applyFont="1" applyBorder="1"/>
    <xf numFmtId="173" fontId="6" fillId="0" borderId="22" xfId="0" applyNumberFormat="1" applyFont="1" applyBorder="1"/>
    <xf numFmtId="0" fontId="17" fillId="0" borderId="22" xfId="0" applyFont="1" applyBorder="1"/>
    <xf numFmtId="166" fontId="3" fillId="0" borderId="3" xfId="0" applyNumberFormat="1" applyFont="1" applyBorder="1" applyAlignment="1">
      <alignment horizontal="right" vertical="center"/>
    </xf>
    <xf numFmtId="166" fontId="6" fillId="0" borderId="23" xfId="0" applyNumberFormat="1" applyFont="1" applyBorder="1" applyAlignment="1">
      <alignment horizontal="right" vertical="center"/>
    </xf>
    <xf numFmtId="166" fontId="6" fillId="0" borderId="22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 vertical="center"/>
    </xf>
    <xf numFmtId="166" fontId="6" fillId="4" borderId="3" xfId="0" applyNumberFormat="1" applyFont="1" applyFill="1" applyBorder="1" applyAlignment="1">
      <alignment horizontal="right" vertical="center"/>
    </xf>
    <xf numFmtId="166" fontId="6" fillId="0" borderId="3" xfId="0" applyNumberFormat="1" applyFont="1" applyBorder="1" applyAlignment="1">
      <alignment horizontal="right" vertical="center"/>
    </xf>
    <xf numFmtId="166" fontId="6" fillId="0" borderId="1" xfId="0" applyNumberFormat="1" applyFont="1" applyBorder="1" applyAlignment="1">
      <alignment horizontal="right" vertical="center"/>
    </xf>
    <xf numFmtId="0" fontId="2" fillId="0" borderId="25" xfId="0" applyFont="1" applyBorder="1" applyAlignment="1">
      <alignment horizontal="center"/>
    </xf>
    <xf numFmtId="166" fontId="3" fillId="0" borderId="25" xfId="0" applyNumberFormat="1" applyFont="1" applyBorder="1" applyAlignment="1">
      <alignment horizontal="right" vertical="center"/>
    </xf>
    <xf numFmtId="0" fontId="8" fillId="10" borderId="0" xfId="0" applyFont="1" applyFill="1"/>
    <xf numFmtId="4" fontId="4" fillId="0" borderId="0" xfId="0" applyNumberFormat="1" applyFont="1" applyAlignment="1">
      <alignment horizontal="center"/>
    </xf>
    <xf numFmtId="10" fontId="4" fillId="0" borderId="1" xfId="0" applyNumberFormat="1" applyFont="1" applyBorder="1" applyAlignment="1">
      <alignment horizontal="center"/>
    </xf>
    <xf numFmtId="0" fontId="8" fillId="10" borderId="0" xfId="0" applyFont="1" applyFill="1" applyAlignment="1">
      <alignment horizontal="center"/>
    </xf>
    <xf numFmtId="10" fontId="4" fillId="0" borderId="0" xfId="0" applyNumberFormat="1" applyFont="1" applyAlignment="1">
      <alignment horizontal="center"/>
    </xf>
    <xf numFmtId="10" fontId="2" fillId="0" borderId="3" xfId="0" applyNumberFormat="1" applyFont="1" applyBorder="1" applyAlignment="1">
      <alignment horizontal="center"/>
    </xf>
    <xf numFmtId="10" fontId="2" fillId="7" borderId="5" xfId="0" applyNumberFormat="1" applyFont="1" applyFill="1" applyBorder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0" fontId="4" fillId="0" borderId="1" xfId="2" applyNumberFormat="1" applyFont="1" applyFill="1" applyBorder="1" applyAlignment="1">
      <alignment horizontal="center"/>
    </xf>
    <xf numFmtId="166" fontId="4" fillId="4" borderId="0" xfId="0" applyNumberFormat="1" applyFont="1" applyFill="1"/>
    <xf numFmtId="0" fontId="8" fillId="2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25" fillId="0" borderId="0" xfId="0" applyNumberFormat="1" applyFont="1" applyAlignment="1">
      <alignment horizontal="center"/>
    </xf>
    <xf numFmtId="10" fontId="18" fillId="0" borderId="0" xfId="4" applyNumberFormat="1" applyFont="1" applyFill="1" applyBorder="1"/>
    <xf numFmtId="3" fontId="26" fillId="0" borderId="0" xfId="0" applyNumberFormat="1" applyFont="1" applyAlignment="1">
      <alignment horizontal="left" indent="5"/>
    </xf>
    <xf numFmtId="0" fontId="27" fillId="0" borderId="0" xfId="8" applyFont="1"/>
    <xf numFmtId="172" fontId="18" fillId="0" borderId="23" xfId="4" applyNumberFormat="1" applyFont="1" applyFill="1" applyBorder="1"/>
    <xf numFmtId="172" fontId="18" fillId="0" borderId="25" xfId="4" applyNumberFormat="1" applyFont="1" applyFill="1" applyBorder="1"/>
    <xf numFmtId="172" fontId="18" fillId="0" borderId="1" xfId="4" applyNumberFormat="1" applyFont="1" applyFill="1" applyBorder="1"/>
    <xf numFmtId="172" fontId="18" fillId="0" borderId="3" xfId="4" applyNumberFormat="1" applyFont="1" applyFill="1" applyBorder="1"/>
    <xf numFmtId="172" fontId="18" fillId="0" borderId="22" xfId="4" applyNumberFormat="1" applyFont="1" applyFill="1" applyBorder="1"/>
    <xf numFmtId="172" fontId="18" fillId="0" borderId="25" xfId="4" applyNumberFormat="1" applyFont="1" applyFill="1" applyBorder="1" applyAlignment="1">
      <alignment horizontal="left" indent="2"/>
    </xf>
    <xf numFmtId="172" fontId="18" fillId="0" borderId="25" xfId="4" applyNumberFormat="1" applyFont="1" applyFill="1" applyBorder="1" applyAlignment="1">
      <alignment horizontal="left" indent="1"/>
    </xf>
    <xf numFmtId="0" fontId="45" fillId="0" borderId="0" xfId="0" applyFont="1"/>
    <xf numFmtId="0" fontId="45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3" fontId="48" fillId="0" borderId="0" xfId="0" applyNumberFormat="1" applyFont="1" applyAlignment="1">
      <alignment horizontal="left"/>
    </xf>
    <xf numFmtId="0" fontId="48" fillId="0" borderId="0" xfId="8" applyFont="1" applyAlignment="1">
      <alignment horizontal="left"/>
    </xf>
    <xf numFmtId="0" fontId="48" fillId="0" borderId="0" xfId="8" applyFont="1"/>
    <xf numFmtId="0" fontId="48" fillId="0" borderId="0" xfId="0" applyFont="1" applyAlignment="1">
      <alignment horizontal="left"/>
    </xf>
    <xf numFmtId="0" fontId="2" fillId="0" borderId="22" xfId="0" applyFont="1" applyBorder="1" applyAlignment="1">
      <alignment horizontal="center"/>
    </xf>
    <xf numFmtId="166" fontId="3" fillId="0" borderId="22" xfId="0" applyNumberFormat="1" applyFont="1" applyBorder="1" applyAlignment="1">
      <alignment horizontal="right" vertical="center"/>
    </xf>
    <xf numFmtId="165" fontId="25" fillId="11" borderId="0" xfId="0" applyNumberFormat="1" applyFont="1" applyFill="1"/>
    <xf numFmtId="165" fontId="27" fillId="11" borderId="3" xfId="0" applyNumberFormat="1" applyFont="1" applyFill="1" applyBorder="1"/>
    <xf numFmtId="165" fontId="18" fillId="11" borderId="0" xfId="0" applyNumberFormat="1" applyFont="1" applyFill="1" applyAlignment="1">
      <alignment horizontal="right" vertical="center"/>
    </xf>
    <xf numFmtId="165" fontId="25" fillId="11" borderId="0" xfId="0" applyNumberFormat="1" applyFont="1" applyFill="1" applyAlignment="1">
      <alignment horizontal="right" vertical="center"/>
    </xf>
    <xf numFmtId="10" fontId="49" fillId="7" borderId="5" xfId="0" applyNumberFormat="1" applyFont="1" applyFill="1" applyBorder="1" applyAlignment="1">
      <alignment horizontal="center" vertical="center"/>
    </xf>
    <xf numFmtId="9" fontId="4" fillId="11" borderId="0" xfId="2" applyFont="1" applyFill="1" applyAlignment="1">
      <alignment horizontal="center"/>
    </xf>
    <xf numFmtId="0" fontId="47" fillId="2" borderId="0" xfId="0" applyFont="1" applyFill="1"/>
    <xf numFmtId="169" fontId="18" fillId="0" borderId="23" xfId="2" applyNumberFormat="1" applyFont="1" applyBorder="1" applyAlignment="1">
      <alignment horizontal="center"/>
    </xf>
    <xf numFmtId="169" fontId="18" fillId="0" borderId="0" xfId="2" applyNumberFormat="1" applyFont="1" applyAlignment="1">
      <alignment horizontal="center"/>
    </xf>
    <xf numFmtId="169" fontId="18" fillId="0" borderId="25" xfId="2" applyNumberFormat="1" applyFont="1" applyBorder="1" applyAlignment="1">
      <alignment horizontal="center"/>
    </xf>
    <xf numFmtId="169" fontId="18" fillId="0" borderId="1" xfId="2" applyNumberFormat="1" applyFont="1" applyBorder="1" applyAlignment="1">
      <alignment horizontal="center"/>
    </xf>
    <xf numFmtId="169" fontId="18" fillId="4" borderId="0" xfId="2" applyNumberFormat="1" applyFont="1" applyFill="1" applyAlignment="1">
      <alignment horizontal="center"/>
    </xf>
    <xf numFmtId="169" fontId="18" fillId="0" borderId="3" xfId="2" applyNumberFormat="1" applyFont="1" applyBorder="1" applyAlignment="1">
      <alignment horizontal="center"/>
    </xf>
    <xf numFmtId="169" fontId="18" fillId="0" borderId="22" xfId="2" applyNumberFormat="1" applyFont="1" applyBorder="1" applyAlignment="1">
      <alignment horizontal="center"/>
    </xf>
    <xf numFmtId="169" fontId="18" fillId="0" borderId="25" xfId="2" applyNumberFormat="1" applyFont="1" applyBorder="1" applyAlignment="1">
      <alignment horizontal="left" indent="2"/>
    </xf>
    <xf numFmtId="169" fontId="18" fillId="0" borderId="25" xfId="2" applyNumberFormat="1" applyFont="1" applyBorder="1" applyAlignment="1">
      <alignment horizontal="left" indent="1"/>
    </xf>
    <xf numFmtId="175" fontId="25" fillId="0" borderId="23" xfId="0" applyNumberFormat="1" applyFont="1" applyBorder="1" applyAlignment="1">
      <alignment horizontal="center"/>
    </xf>
    <xf numFmtId="175" fontId="25" fillId="0" borderId="0" xfId="0" applyNumberFormat="1" applyFont="1" applyAlignment="1">
      <alignment horizontal="center"/>
    </xf>
    <xf numFmtId="175" fontId="25" fillId="0" borderId="25" xfId="0" applyNumberFormat="1" applyFont="1" applyBorder="1" applyAlignment="1">
      <alignment horizontal="center"/>
    </xf>
    <xf numFmtId="175" fontId="25" fillId="0" borderId="1" xfId="0" applyNumberFormat="1" applyFont="1" applyBorder="1" applyAlignment="1">
      <alignment horizontal="center"/>
    </xf>
    <xf numFmtId="175" fontId="25" fillId="4" borderId="0" xfId="0" applyNumberFormat="1" applyFont="1" applyFill="1" applyAlignment="1">
      <alignment horizontal="center"/>
    </xf>
    <xf numFmtId="175" fontId="25" fillId="0" borderId="3" xfId="0" applyNumberFormat="1" applyFont="1" applyBorder="1" applyAlignment="1">
      <alignment horizontal="center"/>
    </xf>
    <xf numFmtId="175" fontId="25" fillId="0" borderId="22" xfId="0" applyNumberFormat="1" applyFont="1" applyBorder="1" applyAlignment="1">
      <alignment horizontal="center"/>
    </xf>
    <xf numFmtId="175" fontId="25" fillId="0" borderId="25" xfId="0" applyNumberFormat="1" applyFont="1" applyBorder="1" applyAlignment="1">
      <alignment horizontal="left" indent="2"/>
    </xf>
    <xf numFmtId="175" fontId="25" fillId="0" borderId="25" xfId="0" applyNumberFormat="1" applyFont="1" applyBorder="1" applyAlignment="1">
      <alignment horizontal="left" indent="1"/>
    </xf>
    <xf numFmtId="0" fontId="26" fillId="0" borderId="3" xfId="8" applyFont="1" applyBorder="1" applyAlignment="1">
      <alignment horizontal="left" wrapText="1" indent="2"/>
    </xf>
    <xf numFmtId="4" fontId="25" fillId="0" borderId="3" xfId="0" applyNumberFormat="1" applyFont="1" applyBorder="1" applyAlignment="1">
      <alignment horizontal="center"/>
    </xf>
    <xf numFmtId="10" fontId="18" fillId="0" borderId="3" xfId="2" applyNumberFormat="1" applyFont="1" applyFill="1" applyBorder="1" applyAlignment="1">
      <alignment horizontal="center"/>
    </xf>
    <xf numFmtId="0" fontId="26" fillId="0" borderId="1" xfId="8" applyFont="1" applyBorder="1" applyAlignment="1">
      <alignment horizontal="left" wrapText="1" indent="2"/>
    </xf>
    <xf numFmtId="4" fontId="25" fillId="0" borderId="1" xfId="0" applyNumberFormat="1" applyFont="1" applyBorder="1" applyAlignment="1">
      <alignment horizontal="center"/>
    </xf>
    <xf numFmtId="10" fontId="18" fillId="0" borderId="1" xfId="2" applyNumberFormat="1" applyFont="1" applyFill="1" applyBorder="1" applyAlignment="1">
      <alignment horizontal="center"/>
    </xf>
    <xf numFmtId="166" fontId="9" fillId="0" borderId="22" xfId="0" applyNumberFormat="1" applyFont="1" applyBorder="1" applyAlignment="1">
      <alignment horizontal="right" vertical="center"/>
    </xf>
    <xf numFmtId="166" fontId="9" fillId="0" borderId="25" xfId="0" applyNumberFormat="1" applyFont="1" applyBorder="1" applyAlignment="1">
      <alignment horizontal="right" vertical="center"/>
    </xf>
    <xf numFmtId="177" fontId="5" fillId="0" borderId="0" xfId="0" applyNumberFormat="1" applyFont="1" applyAlignment="1">
      <alignment horizontal="right" vertical="center"/>
    </xf>
    <xf numFmtId="173" fontId="6" fillId="13" borderId="0" xfId="0" applyNumberFormat="1" applyFont="1" applyFill="1"/>
    <xf numFmtId="173" fontId="6" fillId="4" borderId="2" xfId="0" applyNumberFormat="1" applyFont="1" applyFill="1" applyBorder="1"/>
    <xf numFmtId="173" fontId="6" fillId="13" borderId="1" xfId="0" applyNumberFormat="1" applyFont="1" applyFill="1" applyBorder="1"/>
    <xf numFmtId="178" fontId="3" fillId="0" borderId="3" xfId="0" applyNumberFormat="1" applyFont="1" applyBorder="1"/>
    <xf numFmtId="4" fontId="6" fillId="6" borderId="0" xfId="0" applyNumberFormat="1" applyFont="1" applyFill="1" applyAlignment="1">
      <alignment horizontal="center" vertical="center"/>
    </xf>
    <xf numFmtId="9" fontId="3" fillId="8" borderId="0" xfId="2" applyFont="1" applyFill="1" applyAlignment="1">
      <alignment horizontal="center"/>
    </xf>
    <xf numFmtId="9" fontId="6" fillId="0" borderId="9" xfId="2" applyFont="1" applyFill="1" applyBorder="1" applyAlignment="1">
      <alignment horizontal="center"/>
    </xf>
    <xf numFmtId="167" fontId="4" fillId="0" borderId="0" xfId="9" applyFont="1" applyBorder="1" applyAlignment="1">
      <alignment horizont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0" fontId="13" fillId="3" borderId="0" xfId="5" applyFont="1" applyFill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9" borderId="0" xfId="0" applyFont="1" applyFill="1" applyAlignment="1">
      <alignment horizontal="left" vertical="center" wrapText="1"/>
    </xf>
    <xf numFmtId="0" fontId="4" fillId="8" borderId="0" xfId="0" applyFont="1" applyFill="1" applyAlignment="1">
      <alignment horizontal="left" vertical="center" wrapText="1"/>
    </xf>
    <xf numFmtId="0" fontId="4" fillId="6" borderId="0" xfId="0" applyFont="1" applyFill="1" applyAlignment="1">
      <alignment horizontal="left" vertical="center" wrapText="1"/>
    </xf>
    <xf numFmtId="0" fontId="15" fillId="0" borderId="0" xfId="5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5" fillId="9" borderId="0" xfId="0" applyFont="1" applyFill="1" applyAlignment="1">
      <alignment horizontal="left" vertical="center" wrapText="1"/>
    </xf>
    <xf numFmtId="0" fontId="24" fillId="2" borderId="12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/>
    </xf>
    <xf numFmtId="0" fontId="24" fillId="2" borderId="13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/>
    </xf>
    <xf numFmtId="0" fontId="24" fillId="2" borderId="18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24" fillId="2" borderId="13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wrapText="1"/>
    </xf>
    <xf numFmtId="0" fontId="24" fillId="2" borderId="7" xfId="0" applyFont="1" applyFill="1" applyBorder="1" applyAlignment="1">
      <alignment horizontal="center" wrapText="1"/>
    </xf>
    <xf numFmtId="0" fontId="24" fillId="2" borderId="6" xfId="0" applyFont="1" applyFill="1" applyBorder="1" applyAlignment="1">
      <alignment horizontal="center"/>
    </xf>
    <xf numFmtId="0" fontId="24" fillId="2" borderId="7" xfId="0" applyFont="1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wrapText="1"/>
    </xf>
    <xf numFmtId="169" fontId="6" fillId="0" borderId="1" xfId="2" applyNumberFormat="1" applyFont="1" applyBorder="1" applyAlignment="1" applyProtection="1">
      <alignment horizontal="center" vertical="center"/>
    </xf>
    <xf numFmtId="169" fontId="4" fillId="0" borderId="1" xfId="2" applyNumberFormat="1" applyFont="1" applyBorder="1" applyAlignment="1">
      <alignment horizontal="center"/>
    </xf>
    <xf numFmtId="169" fontId="2" fillId="0" borderId="0" xfId="0" applyNumberFormat="1" applyFont="1"/>
  </cellXfs>
  <cellStyles count="12">
    <cellStyle name="Hipervínculo" xfId="6" builtinId="8"/>
    <cellStyle name="Millares" xfId="1" builtinId="3"/>
    <cellStyle name="Millares 2" xfId="4" xr:uid="{791F7FDB-D749-41CB-BA47-0350F4352549}"/>
    <cellStyle name="Millares 3" xfId="9" xr:uid="{325A3E60-6E8A-45C6-BC0A-9F5AE430C178}"/>
    <cellStyle name="Normal" xfId="0" builtinId="0"/>
    <cellStyle name="Normal 2" xfId="11" xr:uid="{50F8CEEB-F945-4280-806C-264AE09226DA}"/>
    <cellStyle name="Normal 2 10" xfId="3" xr:uid="{42E89451-A0AB-41B7-8A89-C89AC4C160D9}"/>
    <cellStyle name="Normal 26 3" xfId="8" xr:uid="{2B6C6141-1092-45C0-995E-BCD8EE11CA5D}"/>
    <cellStyle name="Normal 3 2 2 2" xfId="5" xr:uid="{EFB15D9D-6C24-4949-93ED-971D3F444F25}"/>
    <cellStyle name="Percent" xfId="7" xr:uid="{FE18D4B4-A6EF-4B40-A8CE-0D11AEE99AE9}"/>
    <cellStyle name="Porcentaje" xfId="2" builtinId="5"/>
    <cellStyle name="Porcentaje 2" xfId="10" xr:uid="{ABD151FD-79A7-4F3B-AF12-7B3DECE3997F}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16CA1"/>
      <color rgb="FF1771A9"/>
      <color rgb="FFFED5CE"/>
      <color rgb="FFE7F8FF"/>
      <color rgb="FFC6EDFE"/>
      <color rgb="FF006F96"/>
      <color rgb="FF007CA8"/>
      <color rgb="FF1679BC"/>
      <color rgb="FFA1E7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1077258</xdr:colOff>
      <xdr:row>5</xdr:row>
      <xdr:rowOff>19050</xdr:rowOff>
    </xdr:from>
    <xdr:to>
      <xdr:col>3</xdr:col>
      <xdr:colOff>2812373</xdr:colOff>
      <xdr:row>11</xdr:row>
      <xdr:rowOff>83506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8A168F0B-9DAF-44A8-91CC-75381FD025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33101" y="1235496"/>
          <a:ext cx="1731940" cy="11629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102527</xdr:colOff>
      <xdr:row>13</xdr:row>
      <xdr:rowOff>15939</xdr:rowOff>
    </xdr:from>
    <xdr:to>
      <xdr:col>4</xdr:col>
      <xdr:colOff>1336422</xdr:colOff>
      <xdr:row>15</xdr:row>
      <xdr:rowOff>27880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54F296-FBCC-4885-4C25-8AA5E832A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90" y="2559516"/>
          <a:ext cx="1835886" cy="53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aratula">
  <a:themeElements>
    <a:clrScheme name="Colores Formato Rojo">
      <a:dk1>
        <a:sysClr val="windowText" lastClr="000000"/>
      </a:dk1>
      <a:lt1>
        <a:sysClr val="window" lastClr="FFFFFF"/>
      </a:lt1>
      <a:dk2>
        <a:srgbClr val="8499A5"/>
      </a:dk2>
      <a:lt2>
        <a:srgbClr val="D62100"/>
      </a:lt2>
      <a:accent1>
        <a:srgbClr val="661426"/>
      </a:accent1>
      <a:accent2>
        <a:srgbClr val="A32932"/>
      </a:accent2>
      <a:accent3>
        <a:srgbClr val="EF503F"/>
      </a:accent3>
      <a:accent4>
        <a:srgbClr val="FFA697"/>
      </a:accent4>
      <a:accent5>
        <a:srgbClr val="00709E"/>
      </a:accent5>
      <a:accent6>
        <a:srgbClr val="FABA48"/>
      </a:accent6>
      <a:hlink>
        <a:srgbClr val="0000FF"/>
      </a:hlink>
      <a:folHlink>
        <a:srgbClr val="800080"/>
      </a:folHlink>
    </a:clrScheme>
    <a:fontScheme name="Estilo AC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bg1">
            <a:lumMod val="75000"/>
          </a:schemeClr>
        </a:solidFill>
        <a:ln w="12700">
          <a:solidFill>
            <a:schemeClr val="tx1">
              <a:lumMod val="65000"/>
              <a:lumOff val="35000"/>
            </a:schemeClr>
          </a:solidFill>
        </a:ln>
      </a:spPr>
      <a:bodyPr lIns="72000" tIns="72000" rIns="72000" bIns="72000" rtlCol="0" anchor="ctr"/>
      <a:lstStyle>
        <a:defPPr>
          <a:spcAft>
            <a:spcPts val="1200"/>
          </a:spcAft>
          <a:buClr>
            <a:srgbClr val="C00000"/>
          </a:buClr>
          <a:defRPr sz="1100" dirty="0" err="1" smtClean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2700">
          <a:solidFill>
            <a:schemeClr val="tx1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72000" tIns="36000" rIns="72000" bIns="36000" rtlCol="0">
        <a:noAutofit/>
      </a:bodyPr>
      <a:lstStyle>
        <a:defPPr marL="171450" indent="-171450">
          <a:buClr>
            <a:srgbClr val="C00000"/>
          </a:buClr>
          <a:buFont typeface="Wingdings" panose="05000000000000000000" pitchFamily="2" charset="2"/>
          <a:buChar char="§"/>
          <a:defRPr sz="1100" dirty="0" err="1" smtClean="0"/>
        </a:defPPr>
      </a:lstStyle>
    </a:txDef>
  </a:objectDefaults>
  <a:extraClrSchemeLst/>
  <a:extLst>
    <a:ext uri="{05A4C25C-085E-4340-85A3-A5531E510DB2}">
      <thm15:themeFamily xmlns:thm15="http://schemas.microsoft.com/office/thememl/2012/main" name="caratula" id="{0EAE877E-3EC3-4358-A0D5-E43A16106407}" vid="{63B25D6B-E952-4847-8AE7-3AC2D0A8DCB7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CC5FE-51A0-4A1C-8B0E-952523CC96BA}">
  <sheetPr codeName="Hoja1"/>
  <dimension ref="B1:M50"/>
  <sheetViews>
    <sheetView showGridLines="0" view="pageBreakPreview" topLeftCell="A43" zoomScale="85" zoomScaleNormal="84" zoomScaleSheetLayoutView="85" workbookViewId="0">
      <selection activeCell="D43" sqref="D43:E43"/>
    </sheetView>
    <sheetView workbookViewId="1"/>
  </sheetViews>
  <sheetFormatPr baseColWidth="10" defaultColWidth="10" defaultRowHeight="13.8"/>
  <cols>
    <col min="1" max="1" width="2.5" style="3" customWidth="1"/>
    <col min="2" max="2" width="1.296875" style="3" customWidth="1"/>
    <col min="3" max="3" width="28.296875" style="3" customWidth="1"/>
    <col min="4" max="4" width="53.09765625" style="3" customWidth="1"/>
    <col min="5" max="5" width="23.5" style="3" customWidth="1"/>
    <col min="6" max="6" width="2.5" customWidth="1"/>
    <col min="7" max="7" width="2.09765625" customWidth="1"/>
    <col min="14" max="16384" width="10" style="3"/>
  </cols>
  <sheetData>
    <row r="1" spans="2:6">
      <c r="B1" s="109"/>
      <c r="C1" s="109"/>
      <c r="D1" s="109"/>
      <c r="E1" s="109"/>
      <c r="F1" s="109"/>
    </row>
    <row r="2" spans="2:6">
      <c r="B2" s="110"/>
      <c r="C2" s="110"/>
      <c r="D2" s="110"/>
      <c r="E2" s="110"/>
    </row>
    <row r="3" spans="2:6" ht="38.25" customHeight="1">
      <c r="B3" s="629" t="s">
        <v>981</v>
      </c>
      <c r="C3" s="629"/>
      <c r="D3" s="629"/>
      <c r="E3" s="629"/>
      <c r="F3" s="629"/>
    </row>
    <row r="5" spans="2:6">
      <c r="B5" s="6"/>
      <c r="C5" s="6"/>
      <c r="D5" s="6"/>
      <c r="E5" s="6"/>
    </row>
    <row r="6" spans="2:6">
      <c r="B6" s="18"/>
      <c r="C6" s="18"/>
      <c r="D6" s="18"/>
      <c r="E6" s="18"/>
    </row>
    <row r="7" spans="2:6">
      <c r="B7" s="626"/>
      <c r="C7" s="626"/>
      <c r="D7" s="626"/>
      <c r="E7" s="6"/>
    </row>
    <row r="9" spans="2:6">
      <c r="B9" s="627"/>
      <c r="C9" s="627"/>
      <c r="D9" s="627"/>
      <c r="E9" s="111"/>
    </row>
    <row r="10" spans="2:6">
      <c r="B10" s="112"/>
      <c r="C10" s="112"/>
      <c r="D10" s="112"/>
      <c r="E10" s="112"/>
    </row>
    <row r="11" spans="2:6">
      <c r="B11" s="113"/>
      <c r="D11" s="114"/>
      <c r="E11" s="114"/>
    </row>
    <row r="12" spans="2:6">
      <c r="B12" s="113"/>
      <c r="D12" s="114"/>
      <c r="E12" s="114"/>
    </row>
    <row r="13" spans="2:6">
      <c r="B13" s="113"/>
      <c r="D13" s="115"/>
      <c r="E13" s="115" t="s">
        <v>0</v>
      </c>
    </row>
    <row r="14" spans="2:6">
      <c r="B14" s="113"/>
      <c r="D14" s="114"/>
      <c r="E14" s="114"/>
    </row>
    <row r="15" spans="2:6">
      <c r="B15" s="114"/>
      <c r="C15" s="113"/>
      <c r="D15" s="114"/>
      <c r="E15" s="114"/>
    </row>
    <row r="16" spans="2:6">
      <c r="B16" s="111"/>
      <c r="C16" s="111"/>
      <c r="D16" s="111"/>
      <c r="E16" s="116"/>
    </row>
    <row r="17" spans="2:8">
      <c r="B17" s="628" t="s">
        <v>978</v>
      </c>
      <c r="C17" s="628"/>
      <c r="D17" s="628"/>
      <c r="E17" s="117"/>
    </row>
    <row r="18" spans="2:8">
      <c r="B18" s="118" t="s">
        <v>997</v>
      </c>
      <c r="C18" s="119"/>
      <c r="D18" s="119"/>
      <c r="E18" s="119"/>
      <c r="F18" s="109"/>
    </row>
    <row r="19" spans="2:8">
      <c r="B19" s="120"/>
      <c r="C19" s="121"/>
      <c r="D19" s="121"/>
      <c r="E19" s="121"/>
    </row>
    <row r="20" spans="2:8">
      <c r="B20" s="122"/>
      <c r="C20" s="123" t="s">
        <v>1</v>
      </c>
      <c r="D20" s="123" t="s">
        <v>2</v>
      </c>
      <c r="E20" s="124"/>
    </row>
    <row r="21" spans="2:8">
      <c r="B21" s="122"/>
      <c r="C21" s="122"/>
      <c r="D21" s="125"/>
    </row>
    <row r="22" spans="2:8" ht="30" customHeight="1">
      <c r="B22" s="122"/>
      <c r="C22" s="131" t="s">
        <v>3</v>
      </c>
      <c r="D22" s="632" t="s">
        <v>4</v>
      </c>
      <c r="E22" s="632"/>
      <c r="F22" s="632"/>
      <c r="G22" s="127"/>
      <c r="H22" s="127"/>
    </row>
    <row r="23" spans="2:8" ht="48.75" customHeight="1">
      <c r="B23" s="122"/>
      <c r="C23" s="126" t="s">
        <v>5</v>
      </c>
      <c r="D23" s="631" t="s">
        <v>6</v>
      </c>
      <c r="E23" s="631"/>
      <c r="F23" s="631"/>
      <c r="G23" s="127"/>
      <c r="H23" s="127"/>
    </row>
    <row r="24" spans="2:8" ht="30" customHeight="1">
      <c r="B24" s="122"/>
      <c r="C24" s="131" t="s">
        <v>7</v>
      </c>
      <c r="D24" s="632" t="s">
        <v>8</v>
      </c>
      <c r="E24" s="632"/>
      <c r="F24" s="632"/>
      <c r="G24" s="127"/>
      <c r="H24" s="127"/>
    </row>
    <row r="25" spans="2:8" ht="28.05" customHeight="1">
      <c r="B25" s="122"/>
      <c r="C25" s="132" t="s">
        <v>980</v>
      </c>
      <c r="D25" s="631" t="s">
        <v>979</v>
      </c>
      <c r="E25" s="631"/>
      <c r="F25" s="631"/>
      <c r="G25" s="127"/>
      <c r="H25" s="127"/>
    </row>
    <row r="26" spans="2:8" ht="28.05" customHeight="1">
      <c r="C26" s="132" t="s">
        <v>9</v>
      </c>
      <c r="D26" s="631" t="s">
        <v>10</v>
      </c>
      <c r="E26" s="631"/>
      <c r="F26" s="631"/>
    </row>
    <row r="27" spans="2:8" ht="28.05" customHeight="1">
      <c r="C27" s="132" t="s">
        <v>11</v>
      </c>
      <c r="D27" s="631" t="s">
        <v>12</v>
      </c>
      <c r="E27" s="631"/>
      <c r="F27" s="631"/>
    </row>
    <row r="28" spans="2:8" ht="28.05" customHeight="1">
      <c r="C28" s="132" t="s">
        <v>13</v>
      </c>
      <c r="D28" s="631" t="s">
        <v>994</v>
      </c>
      <c r="E28" s="631"/>
      <c r="F28" s="631"/>
    </row>
    <row r="29" spans="2:8" ht="28.05" customHeight="1">
      <c r="C29" s="132" t="s">
        <v>14</v>
      </c>
      <c r="D29" s="631" t="s">
        <v>995</v>
      </c>
      <c r="E29" s="631"/>
      <c r="F29" s="631"/>
    </row>
    <row r="30" spans="2:8" ht="28.05" customHeight="1">
      <c r="C30" s="132" t="s">
        <v>15</v>
      </c>
      <c r="D30" s="631" t="s">
        <v>996</v>
      </c>
      <c r="E30" s="631"/>
      <c r="F30" s="631"/>
    </row>
    <row r="31" spans="2:8" ht="28.05" customHeight="1">
      <c r="C31" s="132" t="s">
        <v>22</v>
      </c>
      <c r="D31" s="631" t="s">
        <v>23</v>
      </c>
      <c r="E31" s="631"/>
      <c r="F31" s="631"/>
    </row>
    <row r="32" spans="2:8" ht="30" customHeight="1">
      <c r="B32" s="122"/>
      <c r="C32" s="131" t="s">
        <v>936</v>
      </c>
      <c r="D32" s="632" t="s">
        <v>18</v>
      </c>
      <c r="E32" s="632"/>
      <c r="F32" s="632"/>
      <c r="G32" s="127"/>
      <c r="H32" s="127"/>
    </row>
    <row r="33" spans="2:10" ht="28.05" customHeight="1">
      <c r="C33" s="132" t="s">
        <v>16</v>
      </c>
      <c r="D33" s="631" t="s">
        <v>17</v>
      </c>
      <c r="E33" s="631"/>
      <c r="F33" s="631"/>
    </row>
    <row r="34" spans="2:10" ht="28.05" customHeight="1">
      <c r="C34" s="132" t="s">
        <v>19</v>
      </c>
      <c r="D34" s="631" t="s">
        <v>1000</v>
      </c>
      <c r="E34" s="631"/>
      <c r="F34" s="631"/>
    </row>
    <row r="35" spans="2:10" ht="28.05" customHeight="1">
      <c r="C35" s="132" t="s">
        <v>24</v>
      </c>
      <c r="D35" s="631" t="s">
        <v>999</v>
      </c>
      <c r="E35" s="631"/>
      <c r="F35" s="631"/>
    </row>
    <row r="36" spans="2:10" ht="28.05" customHeight="1">
      <c r="C36" s="132" t="s">
        <v>20</v>
      </c>
      <c r="D36" s="631" t="s">
        <v>1001</v>
      </c>
      <c r="E36" s="631"/>
      <c r="F36" s="631"/>
    </row>
    <row r="37" spans="2:10" ht="28.05" customHeight="1">
      <c r="C37" s="132" t="s">
        <v>21</v>
      </c>
      <c r="D37" s="631" t="s">
        <v>931</v>
      </c>
      <c r="E37" s="631"/>
      <c r="F37" s="631"/>
    </row>
    <row r="38" spans="2:10" ht="30" customHeight="1">
      <c r="B38" s="122"/>
      <c r="C38" s="131" t="s">
        <v>25</v>
      </c>
      <c r="D38" s="632" t="s">
        <v>1002</v>
      </c>
      <c r="E38" s="632"/>
      <c r="F38" s="632"/>
      <c r="H38" s="127"/>
    </row>
    <row r="39" spans="2:10" ht="28.05" customHeight="1">
      <c r="C39" s="132" t="s">
        <v>26</v>
      </c>
      <c r="D39" s="631" t="s">
        <v>27</v>
      </c>
      <c r="E39" s="631"/>
      <c r="F39" s="631"/>
    </row>
    <row r="40" spans="2:10" ht="28.05" customHeight="1">
      <c r="C40" s="132" t="s">
        <v>28</v>
      </c>
      <c r="D40" s="631" t="s">
        <v>29</v>
      </c>
      <c r="E40" s="631"/>
      <c r="F40" s="631"/>
    </row>
    <row r="41" spans="2:10" ht="10.5" customHeight="1">
      <c r="C41" s="126"/>
      <c r="D41" s="128"/>
      <c r="E41" s="128"/>
    </row>
    <row r="42" spans="2:10" ht="24" customHeight="1">
      <c r="C42" s="373" t="s">
        <v>928</v>
      </c>
      <c r="D42" s="374"/>
      <c r="E42" s="374"/>
    </row>
    <row r="43" spans="2:10" ht="24" customHeight="1">
      <c r="C43" s="370" t="s">
        <v>929</v>
      </c>
      <c r="D43" s="633" t="s">
        <v>930</v>
      </c>
      <c r="E43" s="633"/>
    </row>
    <row r="44" spans="2:10" ht="24" customHeight="1">
      <c r="C44" s="286"/>
      <c r="D44" s="630" t="s">
        <v>935</v>
      </c>
      <c r="E44" s="630"/>
    </row>
    <row r="45" spans="2:10" ht="24" customHeight="1">
      <c r="C45" s="372" t="s">
        <v>35</v>
      </c>
      <c r="D45" s="635" t="s">
        <v>932</v>
      </c>
      <c r="E45" s="635"/>
    </row>
    <row r="46" spans="2:10" ht="24" customHeight="1">
      <c r="C46" s="33" t="s">
        <v>934</v>
      </c>
      <c r="D46" s="630" t="s">
        <v>933</v>
      </c>
      <c r="E46" s="630"/>
    </row>
    <row r="47" spans="2:10" ht="15.6" customHeight="1">
      <c r="C47" s="33"/>
      <c r="D47" s="371"/>
      <c r="E47" s="371"/>
    </row>
    <row r="48" spans="2:10" ht="23.25" customHeight="1">
      <c r="C48" s="634" t="s">
        <v>30</v>
      </c>
      <c r="D48" s="634"/>
      <c r="E48" s="634"/>
      <c r="F48" s="129"/>
      <c r="G48" s="129"/>
      <c r="H48" s="129"/>
      <c r="I48" s="121"/>
      <c r="J48" s="110"/>
    </row>
    <row r="49" spans="3:10" ht="35.25" customHeight="1">
      <c r="C49" s="634" t="s">
        <v>31</v>
      </c>
      <c r="D49" s="634"/>
      <c r="E49" s="634"/>
      <c r="F49" s="129"/>
      <c r="G49" s="129"/>
      <c r="H49" s="129"/>
      <c r="I49" s="121"/>
      <c r="J49" s="110"/>
    </row>
    <row r="50" spans="3:10">
      <c r="C50" s="636"/>
      <c r="D50" s="636"/>
      <c r="E50" s="636"/>
      <c r="F50" s="130"/>
      <c r="G50" s="130"/>
      <c r="H50" s="130"/>
      <c r="I50" s="130"/>
      <c r="J50" s="130"/>
    </row>
  </sheetData>
  <mergeCells count="30">
    <mergeCell ref="C49:E49"/>
    <mergeCell ref="D45:E45"/>
    <mergeCell ref="C50:E50"/>
    <mergeCell ref="D22:F22"/>
    <mergeCell ref="D23:F23"/>
    <mergeCell ref="C48:E48"/>
    <mergeCell ref="D24:F24"/>
    <mergeCell ref="D26:F26"/>
    <mergeCell ref="D40:F40"/>
    <mergeCell ref="D25:F25"/>
    <mergeCell ref="D36:F36"/>
    <mergeCell ref="D37:F37"/>
    <mergeCell ref="D31:F31"/>
    <mergeCell ref="D35:F35"/>
    <mergeCell ref="D39:F39"/>
    <mergeCell ref="D27:F27"/>
    <mergeCell ref="B7:D7"/>
    <mergeCell ref="B9:D9"/>
    <mergeCell ref="B17:D17"/>
    <mergeCell ref="B3:F3"/>
    <mergeCell ref="D46:E46"/>
    <mergeCell ref="D44:E44"/>
    <mergeCell ref="D28:F28"/>
    <mergeCell ref="D29:F29"/>
    <mergeCell ref="D30:F30"/>
    <mergeCell ref="D33:F33"/>
    <mergeCell ref="D34:F34"/>
    <mergeCell ref="D32:F32"/>
    <mergeCell ref="D38:F38"/>
    <mergeCell ref="D43:E43"/>
  </mergeCells>
  <pageMargins left="0.7" right="0.7" top="0.75" bottom="0.75" header="0.3" footer="0.3"/>
  <pageSetup paperSize="9" scale="62" orientation="portrait" r:id="rId1"/>
  <headerFooter>
    <oddFooter>&amp;L&amp;1#&amp;"Calibri"&amp;10&amp;K000000Classification: Internal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11D36-0829-4162-8E67-6BCB5A9AAE02}">
  <sheetPr codeName="Hoja13"/>
  <dimension ref="A1:AA40"/>
  <sheetViews>
    <sheetView showGridLines="0" zoomScale="85" zoomScaleNormal="85" workbookViewId="0">
      <pane xSplit="6" ySplit="2" topLeftCell="O8" activePane="bottomRight" state="frozen"/>
      <selection pane="topRight" activeCell="G1" sqref="G1"/>
      <selection pane="bottomLeft" activeCell="A3" sqref="A3"/>
      <selection pane="bottomRight" activeCell="S37" sqref="S37"/>
    </sheetView>
    <sheetView workbookViewId="1"/>
  </sheetViews>
  <sheetFormatPr baseColWidth="10" defaultColWidth="0" defaultRowHeight="13.2"/>
  <cols>
    <col min="1" max="1" width="3.59765625" style="3" customWidth="1"/>
    <col min="2" max="2" width="6.09765625" style="3" customWidth="1"/>
    <col min="3" max="3" width="42.296875" style="3" customWidth="1"/>
    <col min="4" max="4" width="10.19921875" style="3" customWidth="1"/>
    <col min="5" max="5" width="13.796875" style="3" customWidth="1"/>
    <col min="6" max="6" width="1.59765625" style="3" customWidth="1"/>
    <col min="7" max="15" width="11.296875" style="3" customWidth="1"/>
    <col min="16" max="20" width="14.69921875" style="3" customWidth="1"/>
    <col min="21" max="21" width="10.69921875" style="3" customWidth="1"/>
    <col min="22" max="26" width="10.69921875" style="3" hidden="1" customWidth="1"/>
    <col min="27" max="27" width="0" style="3" hidden="1" customWidth="1"/>
    <col min="28" max="16384" width="10.69921875" style="3" hidden="1"/>
  </cols>
  <sheetData>
    <row r="1" spans="2:20">
      <c r="D1" s="18" t="s">
        <v>318</v>
      </c>
      <c r="E1" s="18" t="s">
        <v>54</v>
      </c>
      <c r="F1" s="5"/>
      <c r="G1" s="18">
        <v>2011</v>
      </c>
      <c r="H1" s="18">
        <v>2012</v>
      </c>
      <c r="I1" s="18">
        <v>2013</v>
      </c>
      <c r="J1" s="18">
        <v>2014</v>
      </c>
      <c r="K1" s="18">
        <v>2015</v>
      </c>
      <c r="L1" s="18">
        <v>2016</v>
      </c>
      <c r="M1" s="18">
        <v>2017</v>
      </c>
      <c r="N1" s="18">
        <v>2018</v>
      </c>
      <c r="O1" s="18">
        <v>2019</v>
      </c>
      <c r="P1" s="18">
        <f>+O1+1</f>
        <v>2020</v>
      </c>
      <c r="Q1" s="18">
        <f t="shared" ref="Q1:T1" si="0">+P1+1</f>
        <v>2021</v>
      </c>
      <c r="R1" s="18">
        <f t="shared" si="0"/>
        <v>2022</v>
      </c>
      <c r="S1" s="18">
        <f t="shared" si="0"/>
        <v>2023</v>
      </c>
      <c r="T1" s="18">
        <f t="shared" si="0"/>
        <v>2024</v>
      </c>
    </row>
    <row r="2" spans="2:20">
      <c r="B2" s="14"/>
      <c r="C2" s="14"/>
      <c r="D2" s="26"/>
      <c r="E2" s="26"/>
      <c r="G2" s="27"/>
      <c r="H2" s="27"/>
      <c r="I2" s="27"/>
      <c r="J2" s="27"/>
      <c r="K2" s="27"/>
      <c r="L2" s="27"/>
      <c r="M2" s="27"/>
      <c r="N2" s="27"/>
      <c r="O2" s="27"/>
      <c r="P2" s="19"/>
      <c r="Q2" s="19"/>
      <c r="R2" s="19"/>
      <c r="S2" s="19"/>
      <c r="T2" s="19"/>
    </row>
    <row r="4" spans="2:20">
      <c r="B4" s="19" t="s">
        <v>977</v>
      </c>
      <c r="C4" s="19"/>
      <c r="D4" s="34"/>
      <c r="E4" s="313"/>
      <c r="F4" s="314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</row>
    <row r="5" spans="2:20">
      <c r="D5" s="5"/>
    </row>
    <row r="6" spans="2:20">
      <c r="B6" s="316" t="s">
        <v>319</v>
      </c>
      <c r="C6" s="316"/>
      <c r="D6" s="317"/>
      <c r="E6" s="318"/>
      <c r="F6" s="314"/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</row>
    <row r="7" spans="2:20">
      <c r="B7" s="6"/>
      <c r="C7" s="6"/>
      <c r="D7" s="18"/>
      <c r="E7" s="320"/>
      <c r="F7" s="321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</row>
    <row r="8" spans="2:20">
      <c r="B8" s="196" t="s">
        <v>320</v>
      </c>
      <c r="C8" s="196"/>
      <c r="D8" s="89" t="s">
        <v>39</v>
      </c>
      <c r="E8" s="89" t="s">
        <v>818</v>
      </c>
      <c r="F8" s="20"/>
      <c r="G8" s="322">
        <v>0.13719999999999999</v>
      </c>
      <c r="H8" s="322">
        <v>0.13719999999999999</v>
      </c>
      <c r="I8" s="322">
        <v>0.13719999999999999</v>
      </c>
      <c r="J8" s="322">
        <v>0.13719999999999999</v>
      </c>
      <c r="K8" s="322">
        <v>0.13719999999999999</v>
      </c>
      <c r="L8" s="322">
        <v>0.13719999999999999</v>
      </c>
      <c r="M8" s="322">
        <v>0.13719999999999999</v>
      </c>
      <c r="N8" s="322">
        <v>0.13719999999999999</v>
      </c>
      <c r="O8" s="322">
        <v>0.13719999999999999</v>
      </c>
      <c r="P8" s="323">
        <f>+O8</f>
        <v>0.13719999999999999</v>
      </c>
      <c r="Q8" s="323">
        <f t="shared" ref="Q8:T8" si="1">+P8</f>
        <v>0.13719999999999999</v>
      </c>
      <c r="R8" s="323">
        <f t="shared" si="1"/>
        <v>0.13719999999999999</v>
      </c>
      <c r="S8" s="323">
        <f t="shared" si="1"/>
        <v>0.13719999999999999</v>
      </c>
      <c r="T8" s="323">
        <f t="shared" si="1"/>
        <v>0.13719999999999999</v>
      </c>
    </row>
    <row r="9" spans="2:20">
      <c r="B9" s="6"/>
      <c r="C9" s="6"/>
      <c r="D9" s="18"/>
      <c r="E9" s="324"/>
      <c r="F9" s="325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</row>
    <row r="10" spans="2:20">
      <c r="B10" s="6" t="s">
        <v>63</v>
      </c>
      <c r="C10" s="6"/>
      <c r="D10" s="18" t="s">
        <v>39</v>
      </c>
      <c r="E10" s="326" t="s">
        <v>819</v>
      </c>
      <c r="F10" s="325"/>
      <c r="G10" s="324">
        <v>0.3</v>
      </c>
      <c r="H10" s="324">
        <v>0.3</v>
      </c>
      <c r="I10" s="324">
        <v>0.3</v>
      </c>
      <c r="J10" s="324">
        <v>0.3</v>
      </c>
      <c r="K10" s="324">
        <v>0.3</v>
      </c>
      <c r="L10" s="324">
        <v>0.3</v>
      </c>
      <c r="M10" s="324">
        <v>0.3</v>
      </c>
      <c r="N10" s="324">
        <v>0.3</v>
      </c>
      <c r="O10" s="324">
        <v>0.3</v>
      </c>
      <c r="P10" s="324">
        <v>0.3</v>
      </c>
      <c r="Q10" s="324">
        <v>0.3</v>
      </c>
      <c r="R10" s="324">
        <v>0.3</v>
      </c>
      <c r="S10" s="324">
        <v>0.3</v>
      </c>
      <c r="T10" s="324">
        <v>0.3</v>
      </c>
    </row>
    <row r="11" spans="2:20">
      <c r="B11" s="6"/>
      <c r="C11" s="6"/>
      <c r="D11" s="18"/>
      <c r="E11" s="324"/>
      <c r="F11" s="325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</row>
    <row r="12" spans="2:20">
      <c r="B12" s="6" t="s">
        <v>321</v>
      </c>
      <c r="C12" s="6"/>
      <c r="D12" s="18"/>
      <c r="E12" s="320"/>
      <c r="F12" s="321"/>
      <c r="G12" s="320"/>
      <c r="H12" s="320"/>
      <c r="I12" s="320"/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</row>
    <row r="13" spans="2:20">
      <c r="B13" s="20" t="s">
        <v>322</v>
      </c>
      <c r="C13" s="20"/>
      <c r="D13" s="5" t="s">
        <v>39</v>
      </c>
      <c r="E13" s="418" t="s">
        <v>976</v>
      </c>
      <c r="F13" s="329"/>
      <c r="G13" s="330">
        <v>0.4</v>
      </c>
      <c r="H13" s="328">
        <f t="shared" ref="H13:O14" si="2">G13</f>
        <v>0.4</v>
      </c>
      <c r="I13" s="328">
        <f t="shared" si="2"/>
        <v>0.4</v>
      </c>
      <c r="J13" s="328">
        <f t="shared" si="2"/>
        <v>0.4</v>
      </c>
      <c r="K13" s="328">
        <f t="shared" si="2"/>
        <v>0.4</v>
      </c>
      <c r="L13" s="328">
        <f t="shared" si="2"/>
        <v>0.4</v>
      </c>
      <c r="M13" s="328">
        <f t="shared" si="2"/>
        <v>0.4</v>
      </c>
      <c r="N13" s="328">
        <f t="shared" si="2"/>
        <v>0.4</v>
      </c>
      <c r="O13" s="328">
        <f t="shared" si="2"/>
        <v>0.4</v>
      </c>
      <c r="P13" s="328">
        <f t="shared" ref="P13:T13" si="3">O13</f>
        <v>0.4</v>
      </c>
      <c r="Q13" s="328">
        <f t="shared" si="3"/>
        <v>0.4</v>
      </c>
      <c r="R13" s="328">
        <f t="shared" si="3"/>
        <v>0.4</v>
      </c>
      <c r="S13" s="328">
        <f t="shared" si="3"/>
        <v>0.4</v>
      </c>
      <c r="T13" s="328">
        <f t="shared" si="3"/>
        <v>0.4</v>
      </c>
    </row>
    <row r="14" spans="2:20">
      <c r="B14" s="20" t="s">
        <v>323</v>
      </c>
      <c r="C14" s="20"/>
      <c r="D14" s="5" t="s">
        <v>39</v>
      </c>
      <c r="E14" s="418" t="s">
        <v>976</v>
      </c>
      <c r="F14" s="321"/>
      <c r="G14" s="331">
        <f>1-G13</f>
        <v>0.6</v>
      </c>
      <c r="H14" s="328">
        <f t="shared" si="2"/>
        <v>0.6</v>
      </c>
      <c r="I14" s="328">
        <f t="shared" si="2"/>
        <v>0.6</v>
      </c>
      <c r="J14" s="328">
        <f t="shared" si="2"/>
        <v>0.6</v>
      </c>
      <c r="K14" s="328">
        <f t="shared" si="2"/>
        <v>0.6</v>
      </c>
      <c r="L14" s="328">
        <f t="shared" si="2"/>
        <v>0.6</v>
      </c>
      <c r="M14" s="328">
        <f t="shared" si="2"/>
        <v>0.6</v>
      </c>
      <c r="N14" s="328">
        <f t="shared" si="2"/>
        <v>0.6</v>
      </c>
      <c r="O14" s="328">
        <f t="shared" si="2"/>
        <v>0.6</v>
      </c>
      <c r="P14" s="328">
        <f t="shared" ref="P14:T14" si="4">O14</f>
        <v>0.6</v>
      </c>
      <c r="Q14" s="328">
        <f t="shared" si="4"/>
        <v>0.6</v>
      </c>
      <c r="R14" s="328">
        <f t="shared" si="4"/>
        <v>0.6</v>
      </c>
      <c r="S14" s="328">
        <f t="shared" si="4"/>
        <v>0.6</v>
      </c>
      <c r="T14" s="328">
        <f t="shared" si="4"/>
        <v>0.6</v>
      </c>
    </row>
    <row r="15" spans="2:20">
      <c r="B15" s="20"/>
      <c r="C15" s="20"/>
      <c r="D15" s="5"/>
      <c r="E15" s="320"/>
      <c r="F15" s="321"/>
      <c r="G15" s="415"/>
      <c r="H15" s="320"/>
      <c r="I15" s="320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</row>
    <row r="16" spans="2:20">
      <c r="B16" s="196" t="s">
        <v>324</v>
      </c>
      <c r="C16" s="196"/>
      <c r="D16" s="89" t="s">
        <v>39</v>
      </c>
      <c r="E16" s="623" t="s">
        <v>79</v>
      </c>
      <c r="F16" s="329"/>
      <c r="G16" s="332" cm="1">
        <f t="array" ref="G16:T16">+TRANSPOSE('Costo de deuda'!T36:T49)</f>
        <v>0</v>
      </c>
      <c r="H16" s="332">
        <v>0</v>
      </c>
      <c r="I16" s="332">
        <v>7.4982119815668203E-3</v>
      </c>
      <c r="J16" s="332">
        <v>4.9801233778078213E-2</v>
      </c>
      <c r="K16" s="332">
        <v>5.228478461396939E-2</v>
      </c>
      <c r="L16" s="332">
        <v>6.2676850375266213E-2</v>
      </c>
      <c r="M16" s="332">
        <v>6.5836120579573762E-2</v>
      </c>
      <c r="N16" s="332">
        <v>7.0003662026715055E-2</v>
      </c>
      <c r="O16" s="332">
        <v>7.1346347743887886E-2</v>
      </c>
      <c r="P16" s="332">
        <v>5.943714455173775E-2</v>
      </c>
      <c r="Q16" s="332">
        <v>6.1453053881622539E-2</v>
      </c>
      <c r="R16" s="332">
        <v>5.5125861359483802E-2</v>
      </c>
      <c r="S16" s="332">
        <v>6.1280268197091578E-2</v>
      </c>
      <c r="T16" s="332">
        <v>5.6812939384027893E-2</v>
      </c>
    </row>
    <row r="17" spans="2:20" ht="13.8" thickBot="1">
      <c r="B17" s="6"/>
      <c r="C17" s="6"/>
      <c r="D17" s="18"/>
      <c r="E17" s="330"/>
      <c r="F17" s="333"/>
      <c r="G17" s="330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</row>
    <row r="18" spans="2:20" ht="13.8" thickBot="1">
      <c r="B18" s="334" t="s">
        <v>15</v>
      </c>
      <c r="C18" s="335"/>
      <c r="D18" s="336" t="s">
        <v>39</v>
      </c>
      <c r="E18" s="624" t="s">
        <v>79</v>
      </c>
      <c r="F18" s="333"/>
      <c r="G18" s="337">
        <f>+G8*G13+G16*G14*(1-G10)</f>
        <v>5.4879999999999998E-2</v>
      </c>
      <c r="H18" s="337">
        <f t="shared" ref="H18:N18" si="5">+H8*H13+H16*H14*(1-H10)</f>
        <v>5.4879999999999998E-2</v>
      </c>
      <c r="I18" s="337">
        <f t="shared" si="5"/>
        <v>5.8029249032258062E-2</v>
      </c>
      <c r="J18" s="337">
        <f t="shared" si="5"/>
        <v>7.5796518186792838E-2</v>
      </c>
      <c r="K18" s="337">
        <f t="shared" si="5"/>
        <v>7.6839609537867143E-2</v>
      </c>
      <c r="L18" s="337">
        <f t="shared" si="5"/>
        <v>8.1204277157611804E-2</v>
      </c>
      <c r="M18" s="337">
        <f t="shared" si="5"/>
        <v>8.253117064342097E-2</v>
      </c>
      <c r="N18" s="337">
        <f t="shared" si="5"/>
        <v>8.4281538051220323E-2</v>
      </c>
      <c r="O18" s="337">
        <f>+O8*O13+O16*O14*(1-O10)</f>
        <v>8.4845466052432914E-2</v>
      </c>
      <c r="P18" s="337">
        <f>+P8*P13+P16*P14*(1-P10)</f>
        <v>7.9843600711729856E-2</v>
      </c>
      <c r="Q18" s="337">
        <f t="shared" ref="Q18:T18" si="6">+Q8*Q13+Q16*Q14*(1-Q10)</f>
        <v>8.0690282630281468E-2</v>
      </c>
      <c r="R18" s="337">
        <f>+R8*R13+R16*R14*(1-R10)</f>
        <v>7.8032861770983189E-2</v>
      </c>
      <c r="S18" s="337">
        <f t="shared" si="6"/>
        <v>8.0617712642778463E-2</v>
      </c>
      <c r="T18" s="337">
        <f t="shared" si="6"/>
        <v>7.8741434541291705E-2</v>
      </c>
    </row>
    <row r="19" spans="2:20">
      <c r="B19" s="24"/>
      <c r="C19" s="24"/>
      <c r="D19" s="18"/>
      <c r="E19" s="330"/>
      <c r="F19" s="333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</row>
    <row r="20" spans="2:20">
      <c r="B20" s="316" t="s">
        <v>325</v>
      </c>
      <c r="C20" s="316"/>
      <c r="D20" s="317"/>
      <c r="E20" s="318"/>
      <c r="F20" s="314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</row>
    <row r="22" spans="2:20">
      <c r="B22" s="196" t="s">
        <v>320</v>
      </c>
      <c r="C22" s="196"/>
      <c r="D22" s="89" t="s">
        <v>39</v>
      </c>
      <c r="E22" s="89" t="s">
        <v>818</v>
      </c>
      <c r="F22" s="325"/>
      <c r="G22" s="323">
        <f t="shared" ref="G22:O22" si="7">G8</f>
        <v>0.13719999999999999</v>
      </c>
      <c r="H22" s="323">
        <f t="shared" si="7"/>
        <v>0.13719999999999999</v>
      </c>
      <c r="I22" s="323">
        <f t="shared" si="7"/>
        <v>0.13719999999999999</v>
      </c>
      <c r="J22" s="323">
        <f t="shared" si="7"/>
        <v>0.13719999999999999</v>
      </c>
      <c r="K22" s="323">
        <f t="shared" si="7"/>
        <v>0.13719999999999999</v>
      </c>
      <c r="L22" s="323">
        <f t="shared" si="7"/>
        <v>0.13719999999999999</v>
      </c>
      <c r="M22" s="323">
        <f t="shared" si="7"/>
        <v>0.13719999999999999</v>
      </c>
      <c r="N22" s="323">
        <f t="shared" si="7"/>
        <v>0.13719999999999999</v>
      </c>
      <c r="O22" s="323">
        <f t="shared" si="7"/>
        <v>0.13719999999999999</v>
      </c>
      <c r="P22" s="323">
        <f t="shared" ref="P22:T22" si="8">P8</f>
        <v>0.13719999999999999</v>
      </c>
      <c r="Q22" s="323">
        <f t="shared" si="8"/>
        <v>0.13719999999999999</v>
      </c>
      <c r="R22" s="323">
        <f t="shared" si="8"/>
        <v>0.13719999999999999</v>
      </c>
      <c r="S22" s="323">
        <f t="shared" si="8"/>
        <v>0.13719999999999999</v>
      </c>
      <c r="T22" s="323">
        <f t="shared" si="8"/>
        <v>0.13719999999999999</v>
      </c>
    </row>
    <row r="23" spans="2:20">
      <c r="B23" s="6"/>
      <c r="C23" s="6"/>
      <c r="D23" s="18"/>
      <c r="E23" s="320"/>
      <c r="F23" s="321"/>
      <c r="G23" s="320"/>
      <c r="H23" s="320"/>
      <c r="I23" s="320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</row>
    <row r="24" spans="2:20">
      <c r="B24" s="6" t="s">
        <v>63</v>
      </c>
      <c r="C24" s="6"/>
      <c r="D24" s="18" t="s">
        <v>39</v>
      </c>
      <c r="E24" s="326" t="s">
        <v>819</v>
      </c>
      <c r="F24" s="325"/>
      <c r="G24" s="324">
        <f>+G10</f>
        <v>0.3</v>
      </c>
      <c r="H24" s="324">
        <f t="shared" ref="H24:T24" si="9">+H10</f>
        <v>0.3</v>
      </c>
      <c r="I24" s="324">
        <f t="shared" si="9"/>
        <v>0.3</v>
      </c>
      <c r="J24" s="324">
        <f t="shared" si="9"/>
        <v>0.3</v>
      </c>
      <c r="K24" s="324">
        <f t="shared" si="9"/>
        <v>0.3</v>
      </c>
      <c r="L24" s="324">
        <f t="shared" si="9"/>
        <v>0.3</v>
      </c>
      <c r="M24" s="324">
        <f t="shared" si="9"/>
        <v>0.3</v>
      </c>
      <c r="N24" s="324">
        <f t="shared" si="9"/>
        <v>0.3</v>
      </c>
      <c r="O24" s="324">
        <f t="shared" si="9"/>
        <v>0.3</v>
      </c>
      <c r="P24" s="324">
        <f t="shared" si="9"/>
        <v>0.3</v>
      </c>
      <c r="Q24" s="324">
        <f t="shared" si="9"/>
        <v>0.3</v>
      </c>
      <c r="R24" s="324">
        <f t="shared" si="9"/>
        <v>0.3</v>
      </c>
      <c r="S24" s="324">
        <f t="shared" si="9"/>
        <v>0.3</v>
      </c>
      <c r="T24" s="324">
        <f t="shared" si="9"/>
        <v>0.3</v>
      </c>
    </row>
    <row r="25" spans="2:20">
      <c r="B25" s="6"/>
      <c r="C25" s="6"/>
      <c r="D25" s="18"/>
      <c r="E25" s="320"/>
      <c r="F25" s="321"/>
      <c r="G25" s="320"/>
      <c r="H25" s="320"/>
      <c r="I25" s="320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</row>
    <row r="26" spans="2:20">
      <c r="B26" s="6" t="s">
        <v>321</v>
      </c>
      <c r="C26" s="6"/>
      <c r="D26" s="18"/>
      <c r="E26" s="320"/>
      <c r="F26" s="321"/>
      <c r="G26" s="320"/>
      <c r="H26" s="320"/>
      <c r="I26" s="320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</row>
    <row r="27" spans="2:20">
      <c r="B27" s="20" t="s">
        <v>322</v>
      </c>
      <c r="C27" s="20"/>
      <c r="D27" s="5" t="s">
        <v>39</v>
      </c>
      <c r="E27" s="418" t="s">
        <v>976</v>
      </c>
      <c r="F27" s="329"/>
      <c r="G27" s="330">
        <v>0.6</v>
      </c>
      <c r="H27" s="328">
        <f t="shared" ref="H27:O27" si="10">G27</f>
        <v>0.6</v>
      </c>
      <c r="I27" s="328">
        <f t="shared" si="10"/>
        <v>0.6</v>
      </c>
      <c r="J27" s="328">
        <f t="shared" si="10"/>
        <v>0.6</v>
      </c>
      <c r="K27" s="328">
        <f t="shared" si="10"/>
        <v>0.6</v>
      </c>
      <c r="L27" s="328">
        <f t="shared" si="10"/>
        <v>0.6</v>
      </c>
      <c r="M27" s="328">
        <f t="shared" si="10"/>
        <v>0.6</v>
      </c>
      <c r="N27" s="328">
        <f t="shared" si="10"/>
        <v>0.6</v>
      </c>
      <c r="O27" s="328">
        <f t="shared" si="10"/>
        <v>0.6</v>
      </c>
      <c r="P27" s="328">
        <f t="shared" ref="P27:T27" si="11">O27</f>
        <v>0.6</v>
      </c>
      <c r="Q27" s="328">
        <f t="shared" si="11"/>
        <v>0.6</v>
      </c>
      <c r="R27" s="328">
        <f t="shared" si="11"/>
        <v>0.6</v>
      </c>
      <c r="S27" s="328">
        <f t="shared" si="11"/>
        <v>0.6</v>
      </c>
      <c r="T27" s="328">
        <f t="shared" si="11"/>
        <v>0.6</v>
      </c>
    </row>
    <row r="28" spans="2:20">
      <c r="B28" s="20" t="s">
        <v>323</v>
      </c>
      <c r="C28" s="20"/>
      <c r="D28" s="5" t="s">
        <v>39</v>
      </c>
      <c r="E28" s="418" t="s">
        <v>976</v>
      </c>
      <c r="F28" s="321"/>
      <c r="G28" s="328">
        <f>1-G27</f>
        <v>0.4</v>
      </c>
      <c r="H28" s="328">
        <f t="shared" ref="H28:O28" si="12">1-H27</f>
        <v>0.4</v>
      </c>
      <c r="I28" s="328">
        <f t="shared" si="12"/>
        <v>0.4</v>
      </c>
      <c r="J28" s="328">
        <f t="shared" si="12"/>
        <v>0.4</v>
      </c>
      <c r="K28" s="328">
        <f t="shared" si="12"/>
        <v>0.4</v>
      </c>
      <c r="L28" s="328">
        <f t="shared" si="12"/>
        <v>0.4</v>
      </c>
      <c r="M28" s="328">
        <f t="shared" si="12"/>
        <v>0.4</v>
      </c>
      <c r="N28" s="328">
        <f t="shared" si="12"/>
        <v>0.4</v>
      </c>
      <c r="O28" s="328">
        <f t="shared" si="12"/>
        <v>0.4</v>
      </c>
      <c r="P28" s="328">
        <f t="shared" ref="P28:T28" si="13">1-P27</f>
        <v>0.4</v>
      </c>
      <c r="Q28" s="328">
        <f t="shared" si="13"/>
        <v>0.4</v>
      </c>
      <c r="R28" s="328">
        <f t="shared" si="13"/>
        <v>0.4</v>
      </c>
      <c r="S28" s="328">
        <f t="shared" si="13"/>
        <v>0.4</v>
      </c>
      <c r="T28" s="328">
        <f t="shared" si="13"/>
        <v>0.4</v>
      </c>
    </row>
    <row r="29" spans="2:20">
      <c r="B29" s="20"/>
      <c r="C29" s="20"/>
      <c r="D29" s="5"/>
      <c r="E29" s="320"/>
      <c r="F29" s="321"/>
      <c r="G29" s="415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</row>
    <row r="30" spans="2:20">
      <c r="B30" s="196" t="s">
        <v>324</v>
      </c>
      <c r="C30" s="196"/>
      <c r="D30" s="89" t="s">
        <v>39</v>
      </c>
      <c r="E30" s="623" t="s">
        <v>79</v>
      </c>
      <c r="F30" s="325"/>
      <c r="G30" s="323">
        <f t="shared" ref="G30:T30" si="14">+G16</f>
        <v>0</v>
      </c>
      <c r="H30" s="323">
        <f t="shared" si="14"/>
        <v>0</v>
      </c>
      <c r="I30" s="323">
        <f t="shared" si="14"/>
        <v>7.4982119815668203E-3</v>
      </c>
      <c r="J30" s="323">
        <f t="shared" si="14"/>
        <v>4.9801233778078213E-2</v>
      </c>
      <c r="K30" s="323">
        <f t="shared" si="14"/>
        <v>5.228478461396939E-2</v>
      </c>
      <c r="L30" s="323">
        <f t="shared" si="14"/>
        <v>6.2676850375266213E-2</v>
      </c>
      <c r="M30" s="323">
        <f t="shared" si="14"/>
        <v>6.5836120579573762E-2</v>
      </c>
      <c r="N30" s="323">
        <f t="shared" si="14"/>
        <v>7.0003662026715055E-2</v>
      </c>
      <c r="O30" s="323">
        <f t="shared" si="14"/>
        <v>7.1346347743887886E-2</v>
      </c>
      <c r="P30" s="323">
        <f t="shared" si="14"/>
        <v>5.943714455173775E-2</v>
      </c>
      <c r="Q30" s="323">
        <f t="shared" si="14"/>
        <v>6.1453053881622539E-2</v>
      </c>
      <c r="R30" s="323">
        <f t="shared" si="14"/>
        <v>5.5125861359483802E-2</v>
      </c>
      <c r="S30" s="323">
        <f t="shared" si="14"/>
        <v>6.1280268197091578E-2</v>
      </c>
      <c r="T30" s="323">
        <f t="shared" si="14"/>
        <v>5.6812939384027893E-2</v>
      </c>
    </row>
    <row r="31" spans="2:20" ht="13.8" thickBot="1">
      <c r="B31" s="6"/>
      <c r="C31" s="6"/>
      <c r="D31" s="18"/>
      <c r="E31" s="330"/>
      <c r="F31" s="333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</row>
    <row r="32" spans="2:20" ht="13.8" thickBot="1">
      <c r="B32" s="334" t="s">
        <v>15</v>
      </c>
      <c r="C32" s="335"/>
      <c r="D32" s="336" t="s">
        <v>39</v>
      </c>
      <c r="E32" s="624" t="s">
        <v>79</v>
      </c>
      <c r="F32" s="333"/>
      <c r="G32" s="337">
        <f>+G22*G27+G30*G28*(1-G24)</f>
        <v>8.231999999999999E-2</v>
      </c>
      <c r="H32" s="337">
        <f t="shared" ref="H32:N32" si="15">+H22*H27+H30*H28*(1-H24)</f>
        <v>8.231999999999999E-2</v>
      </c>
      <c r="I32" s="337">
        <f t="shared" si="15"/>
        <v>8.4419499354838695E-2</v>
      </c>
      <c r="J32" s="337">
        <f t="shared" si="15"/>
        <v>9.6264345457861888E-2</v>
      </c>
      <c r="K32" s="337">
        <f t="shared" si="15"/>
        <v>9.695973969191142E-2</v>
      </c>
      <c r="L32" s="337">
        <f t="shared" si="15"/>
        <v>9.9869518105074523E-2</v>
      </c>
      <c r="M32" s="337">
        <f t="shared" si="15"/>
        <v>0.10075411376228065</v>
      </c>
      <c r="N32" s="337">
        <f t="shared" si="15"/>
        <v>0.10192102536748021</v>
      </c>
      <c r="O32" s="337">
        <f>+O22*O27+O30*O28*(1-O24)</f>
        <v>0.10229697736828861</v>
      </c>
      <c r="P32" s="337">
        <f>+P22*P27+P30*P28*(1-P24)</f>
        <v>9.8962400474486567E-2</v>
      </c>
      <c r="Q32" s="337">
        <f t="shared" ref="Q32:T32" si="16">+Q22*Q27+Q30*Q28*(1-Q24)</f>
        <v>9.9526855086854299E-2</v>
      </c>
      <c r="R32" s="337">
        <f t="shared" si="16"/>
        <v>9.7755241180655456E-2</v>
      </c>
      <c r="S32" s="337">
        <f t="shared" si="16"/>
        <v>9.9478475095185634E-2</v>
      </c>
      <c r="T32" s="337">
        <f t="shared" si="16"/>
        <v>9.82276230275278E-2</v>
      </c>
    </row>
    <row r="33" spans="1:20">
      <c r="B33" s="11"/>
      <c r="C33" s="11"/>
      <c r="D33" s="139"/>
      <c r="E33" s="338"/>
      <c r="F33" s="338"/>
      <c r="G33" s="339"/>
      <c r="H33" s="339"/>
      <c r="I33" s="339"/>
      <c r="J33" s="339"/>
      <c r="K33" s="339"/>
      <c r="L33" s="339"/>
      <c r="M33" s="339"/>
      <c r="N33" s="339"/>
    </row>
    <row r="34" spans="1:20">
      <c r="B34" s="340" t="s">
        <v>326</v>
      </c>
      <c r="C34" s="340"/>
      <c r="D34" s="341"/>
      <c r="E34" s="342"/>
      <c r="F34" s="314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</row>
    <row r="35" spans="1:20">
      <c r="B35" s="11" t="s">
        <v>327</v>
      </c>
      <c r="C35" s="11"/>
      <c r="D35" s="10" t="s">
        <v>1003</v>
      </c>
      <c r="E35" s="377" t="s">
        <v>56</v>
      </c>
      <c r="F35" s="314"/>
      <c r="G35" s="338">
        <v>80</v>
      </c>
      <c r="H35" s="339">
        <f t="shared" ref="H35:N35" si="17">+G35</f>
        <v>80</v>
      </c>
      <c r="I35" s="339">
        <f t="shared" si="17"/>
        <v>80</v>
      </c>
      <c r="J35" s="339">
        <f t="shared" si="17"/>
        <v>80</v>
      </c>
      <c r="K35" s="339">
        <f t="shared" si="17"/>
        <v>80</v>
      </c>
      <c r="L35" s="339">
        <f t="shared" si="17"/>
        <v>80</v>
      </c>
      <c r="M35" s="339">
        <f t="shared" si="17"/>
        <v>80</v>
      </c>
      <c r="N35" s="339">
        <f t="shared" si="17"/>
        <v>80</v>
      </c>
      <c r="O35" s="339">
        <f>+N35</f>
        <v>80</v>
      </c>
      <c r="P35" s="339">
        <f t="shared" ref="P35:T35" si="18">+O35</f>
        <v>80</v>
      </c>
      <c r="Q35" s="339">
        <f t="shared" si="18"/>
        <v>80</v>
      </c>
      <c r="R35" s="339">
        <f t="shared" si="18"/>
        <v>80</v>
      </c>
      <c r="S35" s="339">
        <f t="shared" si="18"/>
        <v>80</v>
      </c>
      <c r="T35" s="339">
        <f t="shared" si="18"/>
        <v>80</v>
      </c>
    </row>
    <row r="36" spans="1:20"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</row>
    <row r="37" spans="1:20">
      <c r="B37" s="420" t="s">
        <v>328</v>
      </c>
      <c r="C37" s="421"/>
      <c r="D37" s="34" t="s">
        <v>39</v>
      </c>
      <c r="E37" s="34" t="s">
        <v>79</v>
      </c>
      <c r="F37" s="310"/>
      <c r="G37" s="419">
        <f t="shared" ref="G37:T37" si="19">+(G35*G32+20*G18)/100</f>
        <v>7.6831999999999998E-2</v>
      </c>
      <c r="H37" s="419">
        <f t="shared" si="19"/>
        <v>7.6831999999999998E-2</v>
      </c>
      <c r="I37" s="419">
        <f t="shared" si="19"/>
        <v>7.9141449290322574E-2</v>
      </c>
      <c r="J37" s="419">
        <f t="shared" si="19"/>
        <v>9.2170780003648076E-2</v>
      </c>
      <c r="K37" s="419">
        <f t="shared" si="19"/>
        <v>9.2935713661102565E-2</v>
      </c>
      <c r="L37" s="419">
        <f t="shared" si="19"/>
        <v>9.6136469915581987E-2</v>
      </c>
      <c r="M37" s="419">
        <f t="shared" si="19"/>
        <v>9.710952513850872E-2</v>
      </c>
      <c r="N37" s="419">
        <f t="shared" si="19"/>
        <v>9.8393127904228231E-2</v>
      </c>
      <c r="O37" s="419">
        <f t="shared" si="19"/>
        <v>9.8806675105117453E-2</v>
      </c>
      <c r="P37" s="419">
        <f t="shared" si="19"/>
        <v>9.5138640521935228E-2</v>
      </c>
      <c r="Q37" s="419">
        <f t="shared" si="19"/>
        <v>9.5759540595539733E-2</v>
      </c>
      <c r="R37" s="419">
        <f t="shared" si="19"/>
        <v>9.3810765298720997E-2</v>
      </c>
      <c r="S37" s="419">
        <f t="shared" si="19"/>
        <v>9.57063226047042E-2</v>
      </c>
      <c r="T37" s="419">
        <f t="shared" si="19"/>
        <v>9.4330385330280569E-2</v>
      </c>
    </row>
    <row r="38" spans="1:20" ht="11.25" customHeight="1"/>
    <row r="39" spans="1:20">
      <c r="A39" s="279" t="s">
        <v>817</v>
      </c>
      <c r="B39" s="278" t="s">
        <v>922</v>
      </c>
      <c r="G39" s="312"/>
      <c r="H39" s="312"/>
      <c r="I39" s="312"/>
      <c r="J39" s="312"/>
      <c r="K39" s="312"/>
      <c r="L39" s="312"/>
      <c r="M39" s="312"/>
      <c r="N39" s="312"/>
      <c r="O39" s="312"/>
    </row>
    <row r="40" spans="1:20">
      <c r="G40" s="312"/>
      <c r="H40" s="312"/>
      <c r="I40" s="312"/>
      <c r="J40" s="312"/>
      <c r="K40" s="312"/>
      <c r="L40" s="312"/>
      <c r="M40" s="312"/>
      <c r="N40" s="312"/>
      <c r="O40" s="312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04082-CB55-4CA4-BAEA-7B693998F049}">
  <sheetPr codeName="Hoja20"/>
  <dimension ref="A1:Z708"/>
  <sheetViews>
    <sheetView showGridLines="0" zoomScale="85" zoomScaleNormal="85" workbookViewId="0">
      <pane xSplit="6" ySplit="2" topLeftCell="G192" activePane="bottomRight" state="frozen"/>
      <selection pane="topRight" activeCell="G1" sqref="G1"/>
      <selection pane="bottomLeft" activeCell="A3" sqref="A3"/>
      <selection pane="bottomRight" activeCell="C241" sqref="C241"/>
    </sheetView>
    <sheetView workbookViewId="1"/>
  </sheetViews>
  <sheetFormatPr baseColWidth="10" defaultColWidth="0" defaultRowHeight="13.2" outlineLevelRow="1"/>
  <cols>
    <col min="1" max="2" width="2.59765625" style="144" customWidth="1"/>
    <col min="3" max="3" width="60.09765625" style="144" customWidth="1"/>
    <col min="4" max="4" width="10.59765625" style="144" customWidth="1"/>
    <col min="5" max="5" width="13" style="144" customWidth="1"/>
    <col min="6" max="6" width="1.59765625" style="144" customWidth="1"/>
    <col min="7" max="20" width="11" style="144" customWidth="1"/>
    <col min="21" max="21" width="1.59765625" style="144" customWidth="1"/>
    <col min="22" max="26" width="0" style="144" hidden="1" customWidth="1"/>
    <col min="27" max="16384" width="10.59765625" style="144" hidden="1"/>
  </cols>
  <sheetData>
    <row r="1" spans="1:21">
      <c r="D1" s="168"/>
      <c r="E1" s="168"/>
      <c r="F1" s="168"/>
      <c r="G1" s="161">
        <v>2011</v>
      </c>
      <c r="H1" s="161">
        <f t="shared" ref="H1:O1" si="0">+G1+1</f>
        <v>2012</v>
      </c>
      <c r="I1" s="161">
        <f t="shared" si="0"/>
        <v>2013</v>
      </c>
      <c r="J1" s="161">
        <f t="shared" si="0"/>
        <v>2014</v>
      </c>
      <c r="K1" s="161">
        <f t="shared" si="0"/>
        <v>2015</v>
      </c>
      <c r="L1" s="161">
        <f t="shared" si="0"/>
        <v>2016</v>
      </c>
      <c r="M1" s="161">
        <f t="shared" si="0"/>
        <v>2017</v>
      </c>
      <c r="N1" s="161">
        <f t="shared" si="0"/>
        <v>2018</v>
      </c>
      <c r="O1" s="161">
        <f t="shared" si="0"/>
        <v>2019</v>
      </c>
      <c r="P1" s="161">
        <f>+O1+1</f>
        <v>2020</v>
      </c>
      <c r="Q1" s="161">
        <f t="shared" ref="Q1:T1" si="1">+P1+1</f>
        <v>2021</v>
      </c>
      <c r="R1" s="161">
        <f t="shared" si="1"/>
        <v>2022</v>
      </c>
      <c r="S1" s="161">
        <f t="shared" si="1"/>
        <v>2023</v>
      </c>
      <c r="T1" s="161">
        <f t="shared" si="1"/>
        <v>2024</v>
      </c>
    </row>
    <row r="2" spans="1:21">
      <c r="B2" s="164"/>
      <c r="C2" s="164"/>
      <c r="D2" s="233" t="s">
        <v>54</v>
      </c>
      <c r="E2" s="233" t="s">
        <v>32</v>
      </c>
      <c r="F2" s="281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4" spans="1:21">
      <c r="A4" s="279" t="s">
        <v>817</v>
      </c>
      <c r="B4" s="164" t="s">
        <v>923</v>
      </c>
      <c r="C4" s="590"/>
      <c r="D4" s="590"/>
      <c r="E4" s="590"/>
      <c r="G4" s="590"/>
      <c r="H4" s="590"/>
      <c r="I4" s="590"/>
      <c r="J4" s="590"/>
      <c r="K4" s="590"/>
      <c r="L4" s="590"/>
      <c r="M4" s="590"/>
      <c r="N4" s="590"/>
      <c r="O4" s="590"/>
      <c r="P4" s="590"/>
      <c r="Q4" s="590"/>
      <c r="R4" s="590"/>
      <c r="S4" s="590"/>
      <c r="T4" s="590"/>
      <c r="U4" s="478"/>
    </row>
    <row r="5" spans="1:21">
      <c r="B5" s="143"/>
    </row>
    <row r="6" spans="1:21" outlineLevel="1">
      <c r="D6" s="562" t="s">
        <v>811</v>
      </c>
      <c r="E6" s="563" t="s">
        <v>974</v>
      </c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</row>
    <row r="7" spans="1:21" outlineLevel="1">
      <c r="B7" s="64" t="s">
        <v>920</v>
      </c>
      <c r="C7" s="64"/>
      <c r="D7" s="476"/>
      <c r="E7" s="476"/>
      <c r="F7" s="211"/>
      <c r="G7" s="171"/>
      <c r="H7" s="287"/>
      <c r="I7" s="288"/>
      <c r="J7" s="288"/>
      <c r="K7" s="171"/>
      <c r="L7" s="171"/>
      <c r="M7" s="171"/>
    </row>
    <row r="8" spans="1:21" outlineLevel="1">
      <c r="A8" s="3"/>
      <c r="B8" s="384"/>
      <c r="C8" s="136" t="s">
        <v>525</v>
      </c>
      <c r="D8" s="455"/>
      <c r="E8" s="455"/>
      <c r="F8" s="283"/>
      <c r="G8" s="172"/>
      <c r="H8" s="289"/>
      <c r="I8" s="289"/>
      <c r="J8" s="289"/>
      <c r="K8" s="172"/>
      <c r="L8" s="6"/>
      <c r="M8" s="6"/>
    </row>
    <row r="9" spans="1:21" outlineLevel="1">
      <c r="A9" s="354"/>
      <c r="B9" s="145"/>
      <c r="C9" s="380" t="s">
        <v>756</v>
      </c>
      <c r="D9" s="600">
        <v>7</v>
      </c>
      <c r="E9" s="591">
        <f t="shared" ref="E9:E67" si="2">1/D9</f>
        <v>0.14285714285714285</v>
      </c>
      <c r="F9" s="283"/>
      <c r="G9" s="171"/>
      <c r="H9" s="290"/>
      <c r="I9" s="290"/>
      <c r="J9" s="291"/>
      <c r="K9" s="172"/>
      <c r="L9" s="145"/>
      <c r="M9" s="24"/>
      <c r="N9" s="172"/>
      <c r="O9" s="172"/>
      <c r="P9" s="172"/>
      <c r="Q9" s="172"/>
      <c r="R9" s="172"/>
      <c r="S9" s="172"/>
    </row>
    <row r="10" spans="1:21" outlineLevel="1">
      <c r="A10" s="355"/>
      <c r="B10" s="145"/>
      <c r="C10" s="20" t="s">
        <v>757</v>
      </c>
      <c r="D10" s="601">
        <v>20</v>
      </c>
      <c r="E10" s="592">
        <f t="shared" si="2"/>
        <v>0.05</v>
      </c>
      <c r="F10" s="284"/>
      <c r="G10" s="171"/>
      <c r="H10" s="290"/>
      <c r="I10" s="290"/>
      <c r="J10" s="291"/>
      <c r="K10" s="171"/>
      <c r="L10" s="145"/>
      <c r="M10" s="20"/>
    </row>
    <row r="11" spans="1:21" outlineLevel="1">
      <c r="A11" s="355"/>
      <c r="B11" s="145"/>
      <c r="C11" s="20" t="s">
        <v>758</v>
      </c>
      <c r="D11" s="601">
        <v>29.520547945205479</v>
      </c>
      <c r="E11" s="592">
        <f t="shared" si="2"/>
        <v>3.3874709976798145E-2</v>
      </c>
      <c r="F11" s="284"/>
      <c r="G11" s="171"/>
      <c r="H11" s="290"/>
      <c r="I11" s="292"/>
      <c r="J11" s="291"/>
      <c r="L11" s="145"/>
      <c r="M11" s="20"/>
    </row>
    <row r="12" spans="1:21" outlineLevel="1">
      <c r="A12" s="355"/>
      <c r="B12" s="145"/>
      <c r="C12" s="20" t="s">
        <v>759</v>
      </c>
      <c r="D12" s="601">
        <v>29.465753424657535</v>
      </c>
      <c r="E12" s="592">
        <f t="shared" si="2"/>
        <v>3.3937703393770335E-2</v>
      </c>
      <c r="F12" s="284"/>
      <c r="G12" s="171"/>
      <c r="H12" s="290"/>
      <c r="I12" s="292"/>
      <c r="J12" s="291"/>
      <c r="L12" s="145"/>
      <c r="M12" s="20"/>
    </row>
    <row r="13" spans="1:21" outlineLevel="1">
      <c r="A13" s="355"/>
      <c r="B13" s="145"/>
      <c r="C13" s="20" t="s">
        <v>760</v>
      </c>
      <c r="D13" s="601">
        <v>29.347945205479451</v>
      </c>
      <c r="E13" s="592">
        <f t="shared" si="2"/>
        <v>3.40739357729649E-2</v>
      </c>
      <c r="F13" s="284"/>
      <c r="G13" s="171"/>
      <c r="H13" s="290"/>
      <c r="I13" s="292"/>
      <c r="J13" s="291"/>
      <c r="K13" s="172"/>
      <c r="L13" s="145"/>
      <c r="M13" s="20"/>
      <c r="N13" s="172"/>
      <c r="O13" s="172"/>
      <c r="P13" s="172"/>
      <c r="Q13" s="172"/>
      <c r="R13" s="172"/>
      <c r="S13" s="172"/>
    </row>
    <row r="14" spans="1:21" outlineLevel="1">
      <c r="A14" s="355"/>
      <c r="B14" s="145"/>
      <c r="C14" s="20" t="s">
        <v>761</v>
      </c>
      <c r="D14" s="601">
        <v>28.643835616438356</v>
      </c>
      <c r="E14" s="592">
        <f t="shared" si="2"/>
        <v>3.4911525585844094E-2</v>
      </c>
      <c r="F14" s="284"/>
      <c r="G14" s="171"/>
      <c r="H14" s="290"/>
      <c r="I14" s="292"/>
      <c r="J14" s="291"/>
      <c r="K14" s="172"/>
      <c r="L14" s="145"/>
      <c r="M14" s="20"/>
      <c r="N14" s="172"/>
      <c r="O14" s="172"/>
      <c r="P14" s="172"/>
      <c r="Q14" s="172"/>
      <c r="R14" s="172"/>
      <c r="S14" s="172"/>
    </row>
    <row r="15" spans="1:21" outlineLevel="1">
      <c r="A15" s="355"/>
      <c r="B15" s="145"/>
      <c r="C15" s="20" t="s">
        <v>762</v>
      </c>
      <c r="D15" s="601">
        <v>27.539726027397261</v>
      </c>
      <c r="E15" s="592">
        <f t="shared" si="2"/>
        <v>3.631118185435734E-2</v>
      </c>
      <c r="F15" s="284"/>
      <c r="G15" s="171"/>
      <c r="H15" s="290"/>
      <c r="I15" s="292"/>
      <c r="J15" s="291"/>
      <c r="K15" s="172"/>
      <c r="L15" s="145"/>
      <c r="M15" s="20"/>
      <c r="N15" s="172"/>
      <c r="O15" s="172"/>
      <c r="P15" s="172"/>
      <c r="Q15" s="172"/>
      <c r="R15" s="172"/>
      <c r="S15" s="172"/>
    </row>
    <row r="16" spans="1:21" outlineLevel="1">
      <c r="A16" s="355"/>
      <c r="B16" s="145"/>
      <c r="C16" s="20" t="s">
        <v>763</v>
      </c>
      <c r="D16" s="601">
        <v>3</v>
      </c>
      <c r="E16" s="592">
        <f t="shared" si="2"/>
        <v>0.33333333333333331</v>
      </c>
      <c r="F16" s="284"/>
      <c r="G16" s="171"/>
      <c r="H16" s="290"/>
      <c r="I16" s="290"/>
      <c r="J16" s="291"/>
      <c r="K16" s="172"/>
      <c r="L16" s="145"/>
      <c r="M16" s="20"/>
      <c r="N16" s="172"/>
      <c r="O16" s="172"/>
      <c r="P16" s="172"/>
      <c r="Q16" s="172"/>
      <c r="R16" s="172"/>
      <c r="S16" s="172"/>
    </row>
    <row r="17" spans="1:19" outlineLevel="1">
      <c r="A17" s="355"/>
      <c r="B17" s="145"/>
      <c r="C17" s="20" t="s">
        <v>764</v>
      </c>
      <c r="D17" s="601">
        <v>3</v>
      </c>
      <c r="E17" s="592">
        <f t="shared" si="2"/>
        <v>0.33333333333333331</v>
      </c>
      <c r="F17" s="284"/>
      <c r="G17" s="171"/>
      <c r="H17" s="290"/>
      <c r="I17" s="290"/>
      <c r="J17" s="291"/>
      <c r="K17" s="172"/>
      <c r="L17" s="145"/>
      <c r="M17" s="20"/>
      <c r="N17" s="172"/>
      <c r="O17" s="172"/>
      <c r="P17" s="172"/>
      <c r="Q17" s="172"/>
      <c r="R17" s="172"/>
      <c r="S17" s="172"/>
    </row>
    <row r="18" spans="1:19" outlineLevel="1">
      <c r="A18" s="355"/>
      <c r="B18" s="145"/>
      <c r="C18" s="20" t="s">
        <v>765</v>
      </c>
      <c r="D18" s="601">
        <v>4</v>
      </c>
      <c r="E18" s="592">
        <f t="shared" si="2"/>
        <v>0.25</v>
      </c>
      <c r="F18" s="284"/>
      <c r="G18" s="171"/>
      <c r="H18" s="290"/>
      <c r="I18" s="290"/>
      <c r="J18" s="291"/>
      <c r="K18" s="172"/>
      <c r="L18" s="145"/>
      <c r="M18" s="20"/>
      <c r="N18" s="172"/>
      <c r="O18" s="172"/>
      <c r="P18" s="172"/>
      <c r="Q18" s="172"/>
      <c r="R18" s="172"/>
      <c r="S18" s="172"/>
    </row>
    <row r="19" spans="1:19" outlineLevel="1">
      <c r="A19" s="355"/>
      <c r="B19" s="145"/>
      <c r="C19" s="20" t="s">
        <v>474</v>
      </c>
      <c r="D19" s="601">
        <v>7</v>
      </c>
      <c r="E19" s="592">
        <f t="shared" si="2"/>
        <v>0.14285714285714285</v>
      </c>
      <c r="F19" s="284"/>
      <c r="G19" s="171"/>
      <c r="H19" s="290"/>
      <c r="I19" s="290"/>
      <c r="J19" s="291"/>
      <c r="K19" s="172"/>
      <c r="L19" s="145"/>
      <c r="M19" s="20"/>
      <c r="N19" s="172"/>
      <c r="O19" s="172"/>
      <c r="P19" s="172"/>
      <c r="Q19" s="172"/>
      <c r="R19" s="172"/>
      <c r="S19" s="172"/>
    </row>
    <row r="20" spans="1:19" outlineLevel="1">
      <c r="A20" s="355"/>
      <c r="B20" s="145"/>
      <c r="C20" s="20" t="s">
        <v>766</v>
      </c>
      <c r="D20" s="601">
        <v>20</v>
      </c>
      <c r="E20" s="592">
        <f t="shared" si="2"/>
        <v>0.05</v>
      </c>
      <c r="F20" s="284"/>
      <c r="G20" s="171"/>
      <c r="H20" s="290"/>
      <c r="I20" s="290"/>
      <c r="J20" s="291"/>
      <c r="K20" s="172"/>
      <c r="L20" s="145"/>
      <c r="M20" s="20"/>
      <c r="N20" s="172"/>
      <c r="O20" s="172"/>
      <c r="P20" s="172"/>
      <c r="Q20" s="172"/>
      <c r="R20" s="172"/>
      <c r="S20" s="172"/>
    </row>
    <row r="21" spans="1:19" outlineLevel="1">
      <c r="A21" s="355"/>
      <c r="B21" s="145"/>
      <c r="C21" s="20" t="s">
        <v>767</v>
      </c>
      <c r="D21" s="601">
        <v>25</v>
      </c>
      <c r="E21" s="592">
        <f t="shared" si="2"/>
        <v>0.04</v>
      </c>
      <c r="F21" s="284"/>
      <c r="G21" s="171"/>
      <c r="H21" s="290"/>
      <c r="I21" s="290"/>
      <c r="J21" s="291"/>
      <c r="K21" s="172"/>
      <c r="L21" s="145"/>
      <c r="M21" s="20"/>
      <c r="N21" s="172"/>
      <c r="O21" s="172"/>
      <c r="P21" s="172"/>
      <c r="Q21" s="172"/>
      <c r="R21" s="172"/>
      <c r="S21" s="172"/>
    </row>
    <row r="22" spans="1:19" outlineLevel="1">
      <c r="A22" s="355"/>
      <c r="B22" s="145"/>
      <c r="C22" s="20" t="s">
        <v>768</v>
      </c>
      <c r="D22" s="601">
        <v>27.641095890410959</v>
      </c>
      <c r="E22" s="592">
        <f t="shared" si="2"/>
        <v>3.6178015660620476E-2</v>
      </c>
      <c r="F22" s="284"/>
      <c r="G22" s="171"/>
      <c r="H22" s="290"/>
      <c r="I22" s="292"/>
      <c r="J22" s="291"/>
      <c r="K22" s="172"/>
      <c r="L22" s="145"/>
      <c r="M22" s="20"/>
      <c r="N22" s="172"/>
      <c r="O22" s="172"/>
      <c r="P22" s="172"/>
      <c r="Q22" s="172"/>
      <c r="R22" s="172"/>
      <c r="S22" s="172"/>
    </row>
    <row r="23" spans="1:19" outlineLevel="1">
      <c r="A23" s="355"/>
      <c r="B23" s="145"/>
      <c r="C23" s="20" t="s">
        <v>769</v>
      </c>
      <c r="D23" s="601">
        <v>29.328767123287673</v>
      </c>
      <c r="E23" s="592">
        <f t="shared" si="2"/>
        <v>3.4096216721158333E-2</v>
      </c>
      <c r="F23" s="284"/>
      <c r="G23" s="171"/>
      <c r="H23" s="290"/>
      <c r="I23" s="292"/>
      <c r="J23" s="291"/>
      <c r="K23" s="172"/>
      <c r="L23" s="145"/>
      <c r="M23" s="20"/>
      <c r="N23" s="172"/>
      <c r="O23" s="172"/>
      <c r="P23" s="172"/>
      <c r="Q23" s="172"/>
      <c r="R23" s="172"/>
      <c r="S23" s="172"/>
    </row>
    <row r="24" spans="1:19" outlineLevel="1">
      <c r="A24" s="355"/>
      <c r="B24" s="145"/>
      <c r="C24" s="20" t="s">
        <v>185</v>
      </c>
      <c r="D24" s="601">
        <v>3</v>
      </c>
      <c r="E24" s="592">
        <f t="shared" si="2"/>
        <v>0.33333333333333331</v>
      </c>
      <c r="F24" s="284"/>
      <c r="G24" s="171"/>
      <c r="H24" s="290"/>
      <c r="I24" s="290"/>
      <c r="J24" s="291"/>
      <c r="K24" s="172"/>
      <c r="L24" s="145"/>
      <c r="M24" s="20"/>
      <c r="N24" s="172"/>
      <c r="O24" s="172"/>
      <c r="P24" s="172"/>
      <c r="Q24" s="172"/>
      <c r="R24" s="172"/>
      <c r="S24" s="172"/>
    </row>
    <row r="25" spans="1:19" outlineLevel="1">
      <c r="A25" s="355"/>
      <c r="B25" s="145"/>
      <c r="C25" s="20" t="s">
        <v>770</v>
      </c>
      <c r="D25" s="601">
        <v>7</v>
      </c>
      <c r="E25" s="592">
        <f t="shared" si="2"/>
        <v>0.14285714285714285</v>
      </c>
      <c r="F25" s="284"/>
      <c r="G25" s="171"/>
      <c r="H25" s="290"/>
      <c r="I25" s="290"/>
      <c r="J25" s="291"/>
      <c r="K25" s="172"/>
      <c r="L25" s="145"/>
      <c r="M25" s="20"/>
      <c r="N25" s="172"/>
      <c r="O25" s="172"/>
      <c r="P25" s="172"/>
      <c r="Q25" s="172"/>
      <c r="R25" s="172"/>
      <c r="S25" s="172"/>
    </row>
    <row r="26" spans="1:19" outlineLevel="1">
      <c r="A26" s="355"/>
      <c r="B26" s="145"/>
      <c r="C26" s="20" t="s">
        <v>771</v>
      </c>
      <c r="D26" s="601">
        <v>7</v>
      </c>
      <c r="E26" s="592">
        <f t="shared" si="2"/>
        <v>0.14285714285714285</v>
      </c>
      <c r="F26" s="284"/>
      <c r="G26" s="171"/>
      <c r="H26" s="290"/>
      <c r="I26" s="290"/>
      <c r="J26" s="291"/>
      <c r="K26" s="172"/>
      <c r="L26" s="145"/>
      <c r="M26" s="20"/>
      <c r="N26" s="172"/>
      <c r="O26" s="172"/>
      <c r="P26" s="172"/>
      <c r="Q26" s="172"/>
      <c r="R26" s="172"/>
      <c r="S26" s="172"/>
    </row>
    <row r="27" spans="1:19" outlineLevel="1">
      <c r="A27" s="355"/>
      <c r="B27" s="145"/>
      <c r="C27" s="20" t="s">
        <v>772</v>
      </c>
      <c r="D27" s="601">
        <v>7</v>
      </c>
      <c r="E27" s="592">
        <f t="shared" si="2"/>
        <v>0.14285714285714285</v>
      </c>
      <c r="F27" s="284"/>
      <c r="G27" s="171"/>
      <c r="H27" s="290"/>
      <c r="I27" s="290"/>
      <c r="J27" s="291"/>
      <c r="K27" s="172"/>
      <c r="L27" s="145"/>
      <c r="M27" s="20"/>
      <c r="N27" s="172"/>
      <c r="O27" s="172"/>
      <c r="P27" s="172"/>
      <c r="Q27" s="172"/>
      <c r="R27" s="172"/>
      <c r="S27" s="172"/>
    </row>
    <row r="28" spans="1:19" outlineLevel="1">
      <c r="A28" s="355"/>
      <c r="B28" s="145"/>
      <c r="C28" s="20" t="s">
        <v>773</v>
      </c>
      <c r="D28" s="601">
        <v>7</v>
      </c>
      <c r="E28" s="592">
        <f t="shared" si="2"/>
        <v>0.14285714285714285</v>
      </c>
      <c r="F28" s="284"/>
      <c r="G28" s="171"/>
      <c r="H28" s="290"/>
      <c r="I28" s="290"/>
      <c r="J28" s="291"/>
      <c r="K28" s="172"/>
      <c r="L28" s="145"/>
      <c r="M28" s="20"/>
      <c r="N28" s="172"/>
      <c r="O28" s="172"/>
      <c r="P28" s="172"/>
      <c r="Q28" s="172"/>
      <c r="R28" s="172"/>
      <c r="S28" s="172"/>
    </row>
    <row r="29" spans="1:19" outlineLevel="1">
      <c r="A29" s="355"/>
      <c r="B29" s="145"/>
      <c r="C29" s="20" t="s">
        <v>774</v>
      </c>
      <c r="D29" s="601">
        <v>7</v>
      </c>
      <c r="E29" s="592">
        <f t="shared" si="2"/>
        <v>0.14285714285714285</v>
      </c>
      <c r="F29" s="284"/>
      <c r="G29" s="171"/>
      <c r="H29" s="290"/>
      <c r="I29" s="290"/>
      <c r="J29" s="291"/>
      <c r="K29" s="172"/>
      <c r="L29" s="145"/>
      <c r="M29" s="20"/>
      <c r="N29" s="172"/>
      <c r="O29" s="172"/>
      <c r="P29" s="172"/>
      <c r="Q29" s="172"/>
      <c r="R29" s="172"/>
      <c r="S29" s="172"/>
    </row>
    <row r="30" spans="1:19" outlineLevel="1">
      <c r="A30" s="355"/>
      <c r="B30" s="145"/>
      <c r="C30" s="20" t="s">
        <v>775</v>
      </c>
      <c r="D30" s="601">
        <v>7</v>
      </c>
      <c r="E30" s="592">
        <f t="shared" si="2"/>
        <v>0.14285714285714285</v>
      </c>
      <c r="F30" s="284"/>
      <c r="G30" s="171"/>
      <c r="H30" s="290"/>
      <c r="I30" s="290"/>
      <c r="J30" s="291"/>
      <c r="K30" s="172"/>
      <c r="L30" s="145"/>
      <c r="M30" s="20"/>
      <c r="N30" s="172"/>
      <c r="O30" s="172"/>
      <c r="P30" s="172"/>
      <c r="Q30" s="172"/>
      <c r="R30" s="172"/>
      <c r="S30" s="172"/>
    </row>
    <row r="31" spans="1:19" outlineLevel="1">
      <c r="A31" s="355"/>
      <c r="B31" s="145"/>
      <c r="C31" s="20" t="s">
        <v>775</v>
      </c>
      <c r="D31" s="601">
        <v>7</v>
      </c>
      <c r="E31" s="592">
        <f t="shared" si="2"/>
        <v>0.14285714285714285</v>
      </c>
      <c r="F31" s="284"/>
      <c r="G31" s="171"/>
      <c r="H31" s="290"/>
      <c r="I31" s="290"/>
      <c r="J31" s="291"/>
      <c r="K31" s="172"/>
      <c r="L31" s="145"/>
      <c r="M31" s="20"/>
      <c r="N31" s="172"/>
      <c r="O31" s="172"/>
      <c r="P31" s="172"/>
      <c r="Q31" s="172"/>
      <c r="R31" s="172"/>
      <c r="S31" s="172"/>
    </row>
    <row r="32" spans="1:19" outlineLevel="1">
      <c r="A32" s="355"/>
      <c r="B32" s="145"/>
      <c r="C32" s="20" t="s">
        <v>776</v>
      </c>
      <c r="D32" s="601">
        <v>7</v>
      </c>
      <c r="E32" s="592">
        <f t="shared" si="2"/>
        <v>0.14285714285714285</v>
      </c>
      <c r="F32" s="284"/>
      <c r="G32" s="171"/>
      <c r="H32" s="290"/>
      <c r="I32" s="290"/>
      <c r="J32" s="291"/>
      <c r="K32" s="172"/>
      <c r="L32" s="145"/>
      <c r="M32" s="20"/>
      <c r="N32" s="172"/>
      <c r="O32" s="172"/>
      <c r="P32" s="172"/>
      <c r="Q32" s="172"/>
      <c r="R32" s="172"/>
      <c r="S32" s="172"/>
    </row>
    <row r="33" spans="1:19" outlineLevel="1">
      <c r="A33" s="355"/>
      <c r="B33" s="145"/>
      <c r="C33" s="20" t="s">
        <v>777</v>
      </c>
      <c r="D33" s="601">
        <v>7</v>
      </c>
      <c r="E33" s="592">
        <f t="shared" si="2"/>
        <v>0.14285714285714285</v>
      </c>
      <c r="F33" s="284"/>
      <c r="G33" s="171"/>
      <c r="H33" s="290"/>
      <c r="I33" s="290"/>
      <c r="J33" s="291"/>
      <c r="K33" s="172"/>
      <c r="L33" s="145"/>
      <c r="M33" s="20"/>
      <c r="N33" s="172"/>
      <c r="O33" s="172"/>
      <c r="P33" s="172"/>
      <c r="Q33" s="172"/>
      <c r="R33" s="172"/>
      <c r="S33" s="172"/>
    </row>
    <row r="34" spans="1:19" outlineLevel="1">
      <c r="A34" s="355"/>
      <c r="B34" s="145"/>
      <c r="C34" s="20" t="s">
        <v>778</v>
      </c>
      <c r="D34" s="601">
        <v>7</v>
      </c>
      <c r="E34" s="592">
        <f t="shared" si="2"/>
        <v>0.14285714285714285</v>
      </c>
      <c r="F34" s="284"/>
      <c r="G34" s="171"/>
      <c r="H34" s="290"/>
      <c r="I34" s="290"/>
      <c r="J34" s="291"/>
      <c r="K34" s="172"/>
      <c r="L34" s="145"/>
      <c r="M34" s="20"/>
      <c r="N34" s="172"/>
      <c r="O34" s="172"/>
      <c r="P34" s="172"/>
      <c r="Q34" s="172"/>
      <c r="R34" s="172"/>
      <c r="S34" s="172"/>
    </row>
    <row r="35" spans="1:19" outlineLevel="1">
      <c r="A35" s="355"/>
      <c r="B35" s="145"/>
      <c r="C35" s="20" t="s">
        <v>779</v>
      </c>
      <c r="D35" s="601">
        <v>7</v>
      </c>
      <c r="E35" s="592">
        <f t="shared" si="2"/>
        <v>0.14285714285714285</v>
      </c>
      <c r="F35" s="284"/>
      <c r="G35" s="171"/>
      <c r="H35" s="290"/>
      <c r="I35" s="290"/>
      <c r="J35" s="291"/>
      <c r="K35" s="172"/>
      <c r="L35" s="145"/>
      <c r="M35" s="20"/>
      <c r="N35" s="172"/>
      <c r="O35" s="172"/>
      <c r="P35" s="172"/>
      <c r="Q35" s="172"/>
      <c r="R35" s="172"/>
      <c r="S35" s="172"/>
    </row>
    <row r="36" spans="1:19" outlineLevel="1">
      <c r="A36" s="355"/>
      <c r="B36" s="145"/>
      <c r="C36" s="20" t="s">
        <v>780</v>
      </c>
      <c r="D36" s="601">
        <v>7</v>
      </c>
      <c r="E36" s="592">
        <f t="shared" si="2"/>
        <v>0.14285714285714285</v>
      </c>
      <c r="F36" s="284"/>
      <c r="G36" s="171"/>
      <c r="H36" s="290"/>
      <c r="I36" s="290"/>
      <c r="J36" s="291"/>
      <c r="K36" s="172"/>
      <c r="L36" s="145"/>
      <c r="M36" s="20"/>
      <c r="N36" s="172"/>
      <c r="O36" s="172"/>
      <c r="P36" s="172"/>
      <c r="Q36" s="172"/>
      <c r="R36" s="172"/>
      <c r="S36" s="172"/>
    </row>
    <row r="37" spans="1:19" outlineLevel="1">
      <c r="A37" s="355"/>
      <c r="B37" s="145"/>
      <c r="C37" s="20" t="s">
        <v>781</v>
      </c>
      <c r="D37" s="601">
        <v>15</v>
      </c>
      <c r="E37" s="592">
        <f t="shared" si="2"/>
        <v>6.6666666666666666E-2</v>
      </c>
      <c r="F37" s="284"/>
      <c r="G37" s="171"/>
      <c r="H37" s="290"/>
      <c r="I37" s="290"/>
      <c r="J37" s="291"/>
      <c r="K37" s="172"/>
      <c r="L37" s="145"/>
      <c r="M37" s="20"/>
      <c r="N37" s="172"/>
      <c r="O37" s="172"/>
      <c r="P37" s="172"/>
      <c r="Q37" s="172"/>
      <c r="R37" s="172"/>
      <c r="S37" s="172"/>
    </row>
    <row r="38" spans="1:19" outlineLevel="1">
      <c r="A38" s="355"/>
      <c r="B38" s="145"/>
      <c r="C38" s="20" t="s">
        <v>782</v>
      </c>
      <c r="D38" s="601">
        <v>15</v>
      </c>
      <c r="E38" s="592">
        <f t="shared" si="2"/>
        <v>6.6666666666666666E-2</v>
      </c>
      <c r="F38" s="284"/>
      <c r="G38" s="171"/>
      <c r="H38" s="290"/>
      <c r="I38" s="290"/>
      <c r="J38" s="291"/>
      <c r="K38" s="172"/>
      <c r="L38" s="145"/>
      <c r="M38" s="20"/>
      <c r="N38" s="172"/>
      <c r="O38" s="172"/>
      <c r="P38" s="172"/>
      <c r="Q38" s="172"/>
      <c r="R38" s="172"/>
      <c r="S38" s="172"/>
    </row>
    <row r="39" spans="1:19" outlineLevel="1">
      <c r="A39" s="355"/>
      <c r="B39" s="145"/>
      <c r="C39" s="20" t="s">
        <v>783</v>
      </c>
      <c r="D39" s="601">
        <v>20</v>
      </c>
      <c r="E39" s="592">
        <f t="shared" si="2"/>
        <v>0.05</v>
      </c>
      <c r="F39" s="284"/>
      <c r="G39" s="171"/>
      <c r="H39" s="290"/>
      <c r="I39" s="290"/>
      <c r="J39" s="291"/>
      <c r="K39" s="172"/>
      <c r="L39" s="145"/>
      <c r="M39" s="20"/>
      <c r="N39" s="172"/>
      <c r="O39" s="172"/>
      <c r="P39" s="172"/>
      <c r="Q39" s="172"/>
      <c r="R39" s="172"/>
      <c r="S39" s="172"/>
    </row>
    <row r="40" spans="1:19" outlineLevel="1">
      <c r="A40" s="355"/>
      <c r="B40" s="145"/>
      <c r="C40" s="20" t="s">
        <v>784</v>
      </c>
      <c r="D40" s="601">
        <v>20</v>
      </c>
      <c r="E40" s="592">
        <f t="shared" si="2"/>
        <v>0.05</v>
      </c>
      <c r="F40" s="284"/>
      <c r="G40" s="171"/>
      <c r="H40" s="290"/>
      <c r="I40" s="290"/>
      <c r="J40" s="291"/>
      <c r="K40" s="172"/>
      <c r="L40" s="145"/>
      <c r="M40" s="20"/>
      <c r="N40" s="172"/>
      <c r="O40" s="172"/>
      <c r="P40" s="172"/>
      <c r="Q40" s="172"/>
      <c r="R40" s="172"/>
      <c r="S40" s="172"/>
    </row>
    <row r="41" spans="1:19" outlineLevel="1">
      <c r="A41" s="355"/>
      <c r="B41" s="145"/>
      <c r="C41" s="20" t="s">
        <v>785</v>
      </c>
      <c r="D41" s="601">
        <v>29.375342465753423</v>
      </c>
      <c r="E41" s="592">
        <f t="shared" si="2"/>
        <v>3.4042156314120504E-2</v>
      </c>
      <c r="F41" s="284"/>
      <c r="G41" s="171"/>
      <c r="H41" s="290"/>
      <c r="I41" s="292"/>
      <c r="J41" s="291"/>
      <c r="K41" s="172"/>
      <c r="L41" s="145"/>
      <c r="M41" s="20"/>
      <c r="N41" s="172"/>
      <c r="O41" s="172"/>
      <c r="P41" s="172"/>
      <c r="Q41" s="172"/>
      <c r="R41" s="172"/>
      <c r="S41" s="172"/>
    </row>
    <row r="42" spans="1:19" outlineLevel="1">
      <c r="A42" s="355"/>
      <c r="B42" s="145"/>
      <c r="C42" s="20" t="s">
        <v>181</v>
      </c>
      <c r="D42" s="601">
        <v>7</v>
      </c>
      <c r="E42" s="592">
        <f t="shared" si="2"/>
        <v>0.14285714285714285</v>
      </c>
      <c r="F42" s="284"/>
      <c r="G42" s="171"/>
      <c r="H42" s="290"/>
      <c r="I42" s="292"/>
      <c r="J42" s="291"/>
      <c r="K42" s="172"/>
      <c r="L42" s="145"/>
      <c r="M42" s="20"/>
      <c r="N42" s="172"/>
      <c r="O42" s="172"/>
      <c r="P42" s="172"/>
      <c r="Q42" s="172"/>
      <c r="R42" s="172"/>
      <c r="S42" s="172"/>
    </row>
    <row r="43" spans="1:19" outlineLevel="1">
      <c r="A43" s="355"/>
      <c r="B43" s="145"/>
      <c r="C43" s="20" t="s">
        <v>182</v>
      </c>
      <c r="D43" s="601">
        <v>28.539726027397261</v>
      </c>
      <c r="E43" s="592">
        <f t="shared" si="2"/>
        <v>3.5038878755879813E-2</v>
      </c>
      <c r="F43" s="284"/>
      <c r="G43" s="171"/>
      <c r="H43" s="290"/>
      <c r="I43" s="292"/>
      <c r="J43" s="291"/>
      <c r="K43" s="172"/>
      <c r="L43" s="145"/>
      <c r="M43" s="20"/>
      <c r="N43" s="172"/>
      <c r="O43" s="172"/>
      <c r="P43" s="172"/>
      <c r="Q43" s="172"/>
      <c r="R43" s="172"/>
      <c r="S43" s="172"/>
    </row>
    <row r="44" spans="1:19" outlineLevel="1">
      <c r="A44" s="355"/>
      <c r="B44" s="145"/>
      <c r="C44" s="20" t="s">
        <v>183</v>
      </c>
      <c r="D44" s="601">
        <v>27.972602739726028</v>
      </c>
      <c r="E44" s="592">
        <f t="shared" si="2"/>
        <v>3.574926542605289E-2</v>
      </c>
      <c r="F44" s="284"/>
      <c r="G44" s="171"/>
      <c r="H44" s="290"/>
      <c r="I44" s="292"/>
      <c r="J44" s="291"/>
      <c r="K44" s="172"/>
      <c r="L44" s="145"/>
      <c r="M44" s="20"/>
      <c r="N44" s="172"/>
      <c r="O44" s="172"/>
      <c r="P44" s="172"/>
      <c r="Q44" s="172"/>
      <c r="R44" s="172"/>
      <c r="S44" s="172"/>
    </row>
    <row r="45" spans="1:19" outlineLevel="1">
      <c r="A45" s="355"/>
      <c r="B45" s="145"/>
      <c r="C45" s="20" t="s">
        <v>186</v>
      </c>
      <c r="D45" s="601">
        <v>7</v>
      </c>
      <c r="E45" s="592">
        <f t="shared" si="2"/>
        <v>0.14285714285714285</v>
      </c>
      <c r="F45" s="284"/>
      <c r="G45" s="171"/>
      <c r="H45" s="290"/>
      <c r="I45" s="292"/>
      <c r="J45" s="291"/>
      <c r="K45" s="172"/>
      <c r="L45" s="145"/>
      <c r="M45" s="20"/>
      <c r="N45" s="172"/>
      <c r="O45" s="172"/>
      <c r="P45" s="172"/>
      <c r="Q45" s="172"/>
      <c r="R45" s="172"/>
      <c r="S45" s="172"/>
    </row>
    <row r="46" spans="1:19" outlineLevel="1">
      <c r="A46" s="355"/>
      <c r="B46" s="145"/>
      <c r="C46" s="20" t="s">
        <v>184</v>
      </c>
      <c r="D46" s="601">
        <v>7</v>
      </c>
      <c r="E46" s="592">
        <f t="shared" si="2"/>
        <v>0.14285714285714285</v>
      </c>
      <c r="F46" s="284"/>
      <c r="G46" s="171"/>
      <c r="H46" s="290"/>
      <c r="I46" s="292"/>
      <c r="J46" s="291"/>
      <c r="K46" s="172"/>
      <c r="L46" s="145"/>
      <c r="M46" s="20"/>
      <c r="N46" s="172"/>
      <c r="O46" s="172"/>
      <c r="P46" s="172"/>
      <c r="Q46" s="172"/>
      <c r="R46" s="172"/>
      <c r="S46" s="172"/>
    </row>
    <row r="47" spans="1:19" outlineLevel="1">
      <c r="A47" s="355"/>
      <c r="B47" s="145"/>
      <c r="C47" s="20" t="s">
        <v>468</v>
      </c>
      <c r="D47" s="601">
        <v>16.378082191780823</v>
      </c>
      <c r="E47" s="592">
        <f t="shared" si="2"/>
        <v>6.1057209769153561E-2</v>
      </c>
      <c r="F47" s="284"/>
      <c r="G47" s="171"/>
      <c r="H47" s="290"/>
      <c r="I47" s="292"/>
      <c r="J47" s="291"/>
      <c r="K47" s="172"/>
      <c r="L47" s="145"/>
      <c r="M47" s="20"/>
      <c r="N47" s="172"/>
      <c r="O47" s="172"/>
      <c r="P47" s="172"/>
      <c r="Q47" s="172"/>
      <c r="R47" s="172"/>
      <c r="S47" s="172"/>
    </row>
    <row r="48" spans="1:19" outlineLevel="1">
      <c r="A48" s="355"/>
      <c r="B48" s="145"/>
      <c r="C48" s="20" t="s">
        <v>469</v>
      </c>
      <c r="D48" s="601">
        <v>17.087671232876712</v>
      </c>
      <c r="E48" s="592">
        <f t="shared" si="2"/>
        <v>5.8521725188391854E-2</v>
      </c>
      <c r="F48" s="284"/>
      <c r="G48" s="171"/>
      <c r="H48" s="290"/>
      <c r="I48" s="292"/>
      <c r="J48" s="291"/>
      <c r="K48" s="172"/>
      <c r="L48" s="145"/>
      <c r="M48" s="20"/>
      <c r="N48" s="172"/>
      <c r="O48" s="172"/>
      <c r="P48" s="172"/>
      <c r="Q48" s="172"/>
      <c r="R48" s="172"/>
      <c r="S48" s="172"/>
    </row>
    <row r="49" spans="1:19" outlineLevel="1">
      <c r="A49" s="355"/>
      <c r="B49" s="145"/>
      <c r="C49" s="20" t="s">
        <v>470</v>
      </c>
      <c r="D49" s="601">
        <v>17.293150684931508</v>
      </c>
      <c r="E49" s="592">
        <f t="shared" si="2"/>
        <v>5.7826362484157158E-2</v>
      </c>
      <c r="F49" s="284"/>
      <c r="G49" s="171"/>
      <c r="H49" s="290"/>
      <c r="I49" s="292"/>
      <c r="J49" s="291"/>
      <c r="K49" s="172"/>
      <c r="L49" s="145"/>
      <c r="M49" s="20"/>
      <c r="N49" s="172"/>
      <c r="O49" s="172"/>
      <c r="P49" s="172"/>
      <c r="Q49" s="172"/>
      <c r="R49" s="172"/>
      <c r="S49" s="172"/>
    </row>
    <row r="50" spans="1:19" outlineLevel="1">
      <c r="A50" s="355"/>
      <c r="B50" s="145"/>
      <c r="C50" s="20" t="s">
        <v>471</v>
      </c>
      <c r="D50" s="601">
        <v>17.087671232876712</v>
      </c>
      <c r="E50" s="592">
        <f t="shared" si="2"/>
        <v>5.8521725188391854E-2</v>
      </c>
      <c r="F50" s="284"/>
      <c r="G50" s="171"/>
      <c r="H50" s="290"/>
      <c r="I50" s="292"/>
      <c r="J50" s="291"/>
      <c r="K50" s="172"/>
      <c r="L50" s="145"/>
      <c r="M50" s="20"/>
      <c r="N50" s="172"/>
      <c r="O50" s="172"/>
      <c r="P50" s="172"/>
      <c r="Q50" s="172"/>
      <c r="R50" s="172"/>
      <c r="S50" s="172"/>
    </row>
    <row r="51" spans="1:19" outlineLevel="1">
      <c r="A51" s="356"/>
      <c r="B51" s="145"/>
      <c r="C51" s="20" t="s">
        <v>879</v>
      </c>
      <c r="D51" s="601">
        <v>17.367123287671234</v>
      </c>
      <c r="E51" s="592">
        <f t="shared" si="2"/>
        <v>5.7580059946363775E-2</v>
      </c>
      <c r="F51" s="284"/>
      <c r="G51" s="171"/>
      <c r="H51" s="290"/>
      <c r="I51" s="292"/>
      <c r="J51" s="291"/>
      <c r="K51" s="172"/>
      <c r="L51" s="145"/>
      <c r="M51" s="20"/>
      <c r="N51" s="172"/>
      <c r="O51" s="172"/>
      <c r="P51" s="172"/>
      <c r="Q51" s="172"/>
      <c r="R51" s="172"/>
      <c r="S51" s="172"/>
    </row>
    <row r="52" spans="1:19" outlineLevel="1">
      <c r="A52" s="356"/>
      <c r="B52" s="145"/>
      <c r="C52" s="20" t="s">
        <v>880</v>
      </c>
      <c r="D52" s="601">
        <v>18.167123287671235</v>
      </c>
      <c r="E52" s="592">
        <f t="shared" si="2"/>
        <v>5.5044488010858088E-2</v>
      </c>
      <c r="F52" s="284"/>
      <c r="G52" s="171"/>
      <c r="H52" s="290"/>
      <c r="I52" s="292"/>
      <c r="J52" s="291"/>
      <c r="K52" s="172"/>
      <c r="L52" s="145"/>
      <c r="M52" s="20"/>
      <c r="N52" s="172"/>
      <c r="O52" s="172"/>
      <c r="P52" s="172"/>
      <c r="Q52" s="172"/>
      <c r="R52" s="172"/>
      <c r="S52" s="172"/>
    </row>
    <row r="53" spans="1:19" outlineLevel="1">
      <c r="A53" s="355"/>
      <c r="B53" s="145"/>
      <c r="C53" s="20" t="s">
        <v>472</v>
      </c>
      <c r="D53" s="601">
        <v>17.454794520547946</v>
      </c>
      <c r="E53" s="592">
        <f t="shared" si="2"/>
        <v>5.7290849160257416E-2</v>
      </c>
      <c r="F53" s="284"/>
      <c r="G53" s="171"/>
      <c r="H53" s="290"/>
      <c r="I53" s="292"/>
      <c r="J53" s="291"/>
      <c r="K53" s="172"/>
      <c r="L53" s="145"/>
      <c r="M53" s="20"/>
      <c r="N53" s="172"/>
      <c r="O53" s="172"/>
      <c r="P53" s="172"/>
      <c r="Q53" s="172"/>
      <c r="R53" s="172"/>
      <c r="S53" s="172"/>
    </row>
    <row r="54" spans="1:19" outlineLevel="1">
      <c r="A54" s="355"/>
      <c r="B54" s="145"/>
      <c r="C54" s="20" t="s">
        <v>473</v>
      </c>
      <c r="D54" s="601">
        <v>19.126027397260273</v>
      </c>
      <c r="E54" s="592">
        <f t="shared" si="2"/>
        <v>5.2284772955164018E-2</v>
      </c>
      <c r="F54" s="284"/>
      <c r="G54" s="171"/>
      <c r="H54" s="290"/>
      <c r="I54" s="292"/>
      <c r="J54" s="291"/>
      <c r="K54" s="172"/>
      <c r="L54" s="145"/>
      <c r="M54" s="20"/>
      <c r="N54" s="172"/>
      <c r="O54" s="172"/>
      <c r="P54" s="172"/>
      <c r="Q54" s="172"/>
      <c r="R54" s="172"/>
      <c r="S54" s="172"/>
    </row>
    <row r="55" spans="1:19" outlineLevel="1">
      <c r="A55" s="355"/>
      <c r="B55" s="145"/>
      <c r="C55" s="20" t="s">
        <v>474</v>
      </c>
      <c r="D55" s="601">
        <v>7</v>
      </c>
      <c r="E55" s="592">
        <f t="shared" si="2"/>
        <v>0.14285714285714285</v>
      </c>
      <c r="F55" s="284"/>
      <c r="G55" s="171"/>
      <c r="H55" s="290"/>
      <c r="I55" s="292"/>
      <c r="J55" s="291"/>
      <c r="K55" s="172"/>
      <c r="L55" s="145"/>
      <c r="M55" s="20"/>
      <c r="N55" s="172"/>
      <c r="O55" s="172"/>
      <c r="P55" s="172"/>
      <c r="Q55" s="172"/>
      <c r="R55" s="172"/>
      <c r="S55" s="172"/>
    </row>
    <row r="56" spans="1:19" outlineLevel="1">
      <c r="A56" s="355"/>
      <c r="B56" s="145"/>
      <c r="C56" s="20" t="s">
        <v>475</v>
      </c>
      <c r="D56" s="601">
        <v>7</v>
      </c>
      <c r="E56" s="592">
        <f t="shared" si="2"/>
        <v>0.14285714285714285</v>
      </c>
      <c r="F56" s="284"/>
      <c r="G56" s="171"/>
      <c r="H56" s="290"/>
      <c r="I56" s="292"/>
      <c r="J56" s="291"/>
      <c r="K56" s="172"/>
      <c r="L56" s="145"/>
      <c r="M56" s="20"/>
      <c r="N56" s="172"/>
      <c r="O56" s="172"/>
      <c r="P56" s="172"/>
      <c r="Q56" s="172"/>
      <c r="R56" s="172"/>
      <c r="S56" s="172"/>
    </row>
    <row r="57" spans="1:19" outlineLevel="1">
      <c r="A57" s="355"/>
      <c r="B57" s="145"/>
      <c r="C57" s="20" t="s">
        <v>476</v>
      </c>
      <c r="D57" s="601">
        <v>17.709589041095889</v>
      </c>
      <c r="E57" s="592">
        <f t="shared" si="2"/>
        <v>5.646658415841585E-2</v>
      </c>
      <c r="F57" s="284"/>
      <c r="G57" s="171"/>
      <c r="H57" s="290"/>
      <c r="I57" s="292"/>
      <c r="J57" s="291"/>
      <c r="K57" s="172"/>
      <c r="L57" s="145"/>
      <c r="M57" s="20"/>
      <c r="N57" s="172"/>
      <c r="O57" s="172"/>
      <c r="P57" s="172"/>
      <c r="Q57" s="172"/>
      <c r="R57" s="172"/>
      <c r="S57" s="172"/>
    </row>
    <row r="58" spans="1:19" outlineLevel="1">
      <c r="A58" s="355"/>
      <c r="B58" s="145"/>
      <c r="C58" s="20" t="s">
        <v>477</v>
      </c>
      <c r="D58" s="601">
        <v>17.284931506849315</v>
      </c>
      <c r="E58" s="592">
        <f t="shared" si="2"/>
        <v>5.7853859565699793E-2</v>
      </c>
      <c r="F58" s="284"/>
      <c r="G58" s="171"/>
      <c r="H58" s="290"/>
      <c r="I58" s="292"/>
      <c r="J58" s="291"/>
      <c r="K58" s="172"/>
      <c r="L58" s="145"/>
      <c r="M58" s="20"/>
      <c r="N58" s="172"/>
      <c r="O58" s="172"/>
      <c r="P58" s="172"/>
      <c r="Q58" s="172"/>
      <c r="R58" s="172"/>
      <c r="S58" s="172"/>
    </row>
    <row r="59" spans="1:19" outlineLevel="1">
      <c r="A59" s="355"/>
      <c r="B59" s="145"/>
      <c r="C59" s="20" t="s">
        <v>478</v>
      </c>
      <c r="D59" s="601">
        <v>20.158904109589042</v>
      </c>
      <c r="E59" s="592">
        <f t="shared" si="2"/>
        <v>4.9605871160641475E-2</v>
      </c>
      <c r="F59" s="284"/>
      <c r="G59" s="171"/>
      <c r="H59" s="290"/>
      <c r="I59" s="292"/>
      <c r="J59" s="291"/>
      <c r="K59" s="172"/>
      <c r="L59" s="145"/>
      <c r="M59" s="20"/>
      <c r="N59" s="172"/>
      <c r="O59" s="172"/>
      <c r="P59" s="172"/>
      <c r="Q59" s="172"/>
      <c r="R59" s="172"/>
      <c r="S59" s="172"/>
    </row>
    <row r="60" spans="1:19" outlineLevel="1">
      <c r="A60" s="355"/>
      <c r="B60" s="145"/>
      <c r="C60" s="20" t="s">
        <v>479</v>
      </c>
      <c r="D60" s="601">
        <v>20</v>
      </c>
      <c r="E60" s="592">
        <f t="shared" si="2"/>
        <v>0.05</v>
      </c>
      <c r="F60" s="284"/>
      <c r="G60" s="171"/>
      <c r="H60" s="290"/>
      <c r="I60" s="292"/>
      <c r="J60" s="291"/>
      <c r="K60" s="172"/>
      <c r="L60" s="145"/>
      <c r="M60" s="20"/>
      <c r="N60" s="172"/>
      <c r="O60" s="172"/>
      <c r="P60" s="172"/>
      <c r="Q60" s="172"/>
      <c r="R60" s="172"/>
      <c r="S60" s="172"/>
    </row>
    <row r="61" spans="1:19" outlineLevel="1">
      <c r="A61" s="355"/>
      <c r="B61" s="145"/>
      <c r="C61" s="20" t="s">
        <v>480</v>
      </c>
      <c r="D61" s="601">
        <v>19.901369863013699</v>
      </c>
      <c r="E61" s="592">
        <f t="shared" si="2"/>
        <v>5.0247797356828196E-2</v>
      </c>
      <c r="F61" s="284"/>
      <c r="G61" s="171"/>
      <c r="H61" s="290"/>
      <c r="I61" s="292"/>
      <c r="J61" s="291"/>
      <c r="K61" s="172"/>
      <c r="L61" s="145"/>
      <c r="M61" s="20"/>
      <c r="N61" s="172"/>
      <c r="O61" s="172"/>
      <c r="P61" s="172"/>
      <c r="Q61" s="172"/>
      <c r="R61" s="172"/>
      <c r="S61" s="172"/>
    </row>
    <row r="62" spans="1:19" outlineLevel="1">
      <c r="A62" s="355"/>
      <c r="B62" s="145"/>
      <c r="C62" s="20" t="s">
        <v>481</v>
      </c>
      <c r="D62" s="601">
        <v>19.747945205479454</v>
      </c>
      <c r="E62" s="592">
        <f t="shared" si="2"/>
        <v>5.063817980022197E-2</v>
      </c>
      <c r="F62" s="284"/>
      <c r="G62" s="171"/>
      <c r="H62" s="290"/>
      <c r="I62" s="292"/>
      <c r="J62" s="291"/>
      <c r="K62" s="172"/>
      <c r="L62" s="145"/>
      <c r="M62" s="20"/>
      <c r="N62" s="172"/>
      <c r="O62" s="172"/>
      <c r="P62" s="172"/>
      <c r="Q62" s="172"/>
      <c r="R62" s="172"/>
      <c r="S62" s="172"/>
    </row>
    <row r="63" spans="1:19" outlineLevel="1">
      <c r="A63" s="355"/>
      <c r="B63" s="145"/>
      <c r="C63" s="20" t="s">
        <v>482</v>
      </c>
      <c r="D63" s="601">
        <v>19.56986301369863</v>
      </c>
      <c r="E63" s="592">
        <f t="shared" si="2"/>
        <v>5.1098978020439591E-2</v>
      </c>
      <c r="F63" s="284"/>
      <c r="G63" s="171"/>
      <c r="H63" s="290"/>
      <c r="I63" s="292"/>
      <c r="J63" s="291"/>
      <c r="K63" s="172"/>
      <c r="L63" s="145"/>
      <c r="M63" s="20"/>
      <c r="N63" s="172"/>
      <c r="O63" s="172"/>
      <c r="P63" s="172"/>
      <c r="Q63" s="172"/>
      <c r="R63" s="172"/>
      <c r="S63" s="172"/>
    </row>
    <row r="64" spans="1:19" outlineLevel="1">
      <c r="A64" s="356"/>
      <c r="B64" s="145"/>
      <c r="C64" s="20" t="s">
        <v>881</v>
      </c>
      <c r="D64" s="601">
        <v>18.454794520547946</v>
      </c>
      <c r="E64" s="592">
        <f t="shared" si="2"/>
        <v>5.418646080760095E-2</v>
      </c>
      <c r="F64" s="284"/>
      <c r="G64" s="171"/>
      <c r="H64" s="290"/>
      <c r="I64" s="292"/>
      <c r="J64" s="291"/>
      <c r="K64" s="172"/>
      <c r="L64" s="145"/>
      <c r="M64" s="20"/>
      <c r="N64" s="172"/>
      <c r="O64" s="172"/>
      <c r="P64" s="172"/>
      <c r="Q64" s="172"/>
      <c r="R64" s="172"/>
      <c r="S64" s="172"/>
    </row>
    <row r="65" spans="1:19" outlineLevel="1">
      <c r="A65" s="356"/>
      <c r="B65" s="145"/>
      <c r="C65" s="20" t="s">
        <v>882</v>
      </c>
      <c r="D65" s="601">
        <v>18.539726027397261</v>
      </c>
      <c r="E65" s="592">
        <f t="shared" si="2"/>
        <v>5.3938229643859907E-2</v>
      </c>
      <c r="F65" s="284"/>
      <c r="G65" s="171"/>
      <c r="H65" s="290"/>
      <c r="I65" s="292"/>
      <c r="J65" s="291"/>
      <c r="K65" s="172"/>
      <c r="L65" s="145"/>
      <c r="M65" s="20"/>
      <c r="N65" s="172"/>
      <c r="O65" s="172"/>
      <c r="P65" s="172"/>
      <c r="Q65" s="172"/>
      <c r="R65" s="172"/>
      <c r="S65" s="172"/>
    </row>
    <row r="66" spans="1:19" outlineLevel="1">
      <c r="A66" s="356"/>
      <c r="B66" s="145"/>
      <c r="C66" s="20" t="s">
        <v>883</v>
      </c>
      <c r="D66" s="601">
        <v>18.915068493150685</v>
      </c>
      <c r="E66" s="592">
        <f t="shared" si="2"/>
        <v>5.2867902665121667E-2</v>
      </c>
      <c r="F66" s="284"/>
      <c r="G66" s="171"/>
      <c r="H66" s="290"/>
      <c r="I66" s="292"/>
      <c r="J66" s="291"/>
      <c r="K66" s="172"/>
      <c r="L66" s="145"/>
      <c r="M66" s="20"/>
      <c r="N66" s="172"/>
      <c r="O66" s="172"/>
      <c r="P66" s="172"/>
      <c r="Q66" s="172"/>
      <c r="R66" s="172"/>
      <c r="S66" s="172"/>
    </row>
    <row r="67" spans="1:19" outlineLevel="1">
      <c r="A67" s="356"/>
      <c r="B67" s="145"/>
      <c r="C67" s="20" t="s">
        <v>884</v>
      </c>
      <c r="D67" s="601">
        <v>19.126027397260273</v>
      </c>
      <c r="E67" s="592">
        <f t="shared" si="2"/>
        <v>5.2284772955164018E-2</v>
      </c>
      <c r="F67" s="284"/>
      <c r="G67" s="171"/>
      <c r="H67" s="290"/>
      <c r="I67" s="292"/>
      <c r="J67" s="291"/>
      <c r="K67" s="172"/>
      <c r="L67" s="145"/>
      <c r="M67" s="20"/>
      <c r="N67" s="172"/>
      <c r="O67" s="172"/>
      <c r="P67" s="172"/>
      <c r="Q67" s="172"/>
      <c r="R67" s="172"/>
      <c r="S67" s="172"/>
    </row>
    <row r="68" spans="1:19" outlineLevel="1">
      <c r="A68" s="355"/>
      <c r="B68" s="145"/>
      <c r="C68" s="459" t="s">
        <v>526</v>
      </c>
      <c r="D68" s="602"/>
      <c r="E68" s="593"/>
      <c r="F68" s="284"/>
      <c r="G68" s="171"/>
      <c r="H68" s="289"/>
      <c r="I68" s="289"/>
      <c r="J68" s="289"/>
      <c r="K68" s="172"/>
      <c r="L68" s="145"/>
      <c r="M68" s="20"/>
      <c r="N68" s="172"/>
      <c r="O68" s="172"/>
      <c r="P68" s="172"/>
      <c r="Q68" s="172"/>
      <c r="R68" s="172"/>
      <c r="S68" s="172"/>
    </row>
    <row r="69" spans="1:19" outlineLevel="1">
      <c r="A69" s="355"/>
      <c r="B69" s="145"/>
      <c r="C69" s="20" t="s">
        <v>187</v>
      </c>
      <c r="D69" s="601">
        <v>5</v>
      </c>
      <c r="E69" s="592">
        <f t="shared" ref="E69:E73" si="3">1/D69</f>
        <v>0.2</v>
      </c>
      <c r="F69" s="284"/>
      <c r="G69" s="171"/>
      <c r="H69" s="290"/>
      <c r="I69" s="292"/>
      <c r="J69" s="291"/>
      <c r="K69" s="172"/>
      <c r="L69" s="145"/>
      <c r="M69" s="24"/>
      <c r="N69" s="172"/>
      <c r="O69" s="172"/>
      <c r="P69" s="172"/>
      <c r="Q69" s="172"/>
      <c r="R69" s="172"/>
      <c r="S69" s="172"/>
    </row>
    <row r="70" spans="1:19" outlineLevel="1">
      <c r="A70" s="355"/>
      <c r="B70" s="145"/>
      <c r="C70" s="20" t="s">
        <v>786</v>
      </c>
      <c r="D70" s="601">
        <v>5</v>
      </c>
      <c r="E70" s="592">
        <f t="shared" si="3"/>
        <v>0.2</v>
      </c>
      <c r="F70" s="284"/>
      <c r="G70" s="171"/>
      <c r="H70" s="290"/>
      <c r="I70" s="292"/>
      <c r="J70" s="291"/>
      <c r="K70" s="172"/>
      <c r="L70" s="145"/>
      <c r="M70" s="20"/>
      <c r="N70" s="172"/>
      <c r="O70" s="172"/>
      <c r="P70" s="172"/>
      <c r="Q70" s="172"/>
      <c r="R70" s="172"/>
      <c r="S70" s="172"/>
    </row>
    <row r="71" spans="1:19" outlineLevel="1">
      <c r="A71" s="355"/>
      <c r="B71" s="145"/>
      <c r="C71" s="20" t="s">
        <v>188</v>
      </c>
      <c r="D71" s="601">
        <v>5</v>
      </c>
      <c r="E71" s="592">
        <f t="shared" si="3"/>
        <v>0.2</v>
      </c>
      <c r="F71" s="284"/>
      <c r="G71" s="171"/>
      <c r="H71" s="290"/>
      <c r="I71" s="292"/>
      <c r="J71" s="291"/>
      <c r="K71" s="172"/>
      <c r="L71" s="145"/>
      <c r="M71" s="20"/>
      <c r="N71" s="172"/>
      <c r="O71" s="172"/>
      <c r="P71" s="172"/>
      <c r="Q71" s="172"/>
      <c r="R71" s="172"/>
      <c r="S71" s="172"/>
    </row>
    <row r="72" spans="1:19" outlineLevel="1">
      <c r="A72" s="355"/>
      <c r="B72" s="145"/>
      <c r="C72" s="20" t="s">
        <v>189</v>
      </c>
      <c r="D72" s="601">
        <v>5</v>
      </c>
      <c r="E72" s="592">
        <f t="shared" si="3"/>
        <v>0.2</v>
      </c>
      <c r="F72" s="284"/>
      <c r="G72" s="171"/>
      <c r="H72" s="290"/>
      <c r="I72" s="292"/>
      <c r="J72" s="291"/>
      <c r="K72" s="172"/>
      <c r="L72" s="145"/>
      <c r="M72" s="20"/>
      <c r="N72" s="172"/>
      <c r="O72" s="172"/>
      <c r="P72" s="172"/>
      <c r="Q72" s="172"/>
      <c r="R72" s="172"/>
      <c r="S72" s="172"/>
    </row>
    <row r="73" spans="1:19" outlineLevel="1">
      <c r="A73" s="355"/>
      <c r="B73" s="145"/>
      <c r="C73" s="20" t="s">
        <v>190</v>
      </c>
      <c r="D73" s="601">
        <v>5</v>
      </c>
      <c r="E73" s="592">
        <f t="shared" si="3"/>
        <v>0.2</v>
      </c>
      <c r="F73" s="284"/>
      <c r="G73" s="171"/>
      <c r="H73" s="290"/>
      <c r="I73" s="292"/>
      <c r="J73" s="291"/>
      <c r="K73" s="172"/>
      <c r="L73" s="145"/>
      <c r="M73" s="20"/>
      <c r="N73" s="172"/>
      <c r="O73" s="172"/>
      <c r="P73" s="172"/>
      <c r="Q73" s="172"/>
      <c r="R73" s="172"/>
      <c r="S73" s="172"/>
    </row>
    <row r="74" spans="1:19" outlineLevel="1">
      <c r="A74" s="355"/>
      <c r="B74" s="145"/>
      <c r="C74" s="459" t="s">
        <v>205</v>
      </c>
      <c r="D74" s="602"/>
      <c r="E74" s="593"/>
      <c r="F74" s="284"/>
      <c r="G74" s="171"/>
      <c r="H74" s="289"/>
      <c r="I74" s="289"/>
      <c r="J74" s="289"/>
      <c r="K74" s="172"/>
      <c r="L74" s="145"/>
      <c r="M74" s="20"/>
      <c r="N74" s="172"/>
      <c r="O74" s="172"/>
      <c r="P74" s="172"/>
      <c r="Q74" s="172"/>
      <c r="R74" s="172"/>
      <c r="S74" s="172"/>
    </row>
    <row r="75" spans="1:19" outlineLevel="1">
      <c r="A75" s="356"/>
      <c r="B75" s="145"/>
      <c r="C75" s="20" t="s">
        <v>885</v>
      </c>
      <c r="D75" s="601">
        <v>3</v>
      </c>
      <c r="E75" s="592">
        <f t="shared" ref="E75:E83" si="4">1/D75</f>
        <v>0.33333333333333331</v>
      </c>
      <c r="F75" s="284"/>
      <c r="G75" s="171"/>
      <c r="H75" s="290"/>
      <c r="I75" s="292"/>
      <c r="J75" s="291"/>
      <c r="K75" s="172"/>
      <c r="L75" s="145"/>
      <c r="M75" s="24"/>
      <c r="N75" s="172"/>
      <c r="O75" s="172"/>
      <c r="P75" s="172"/>
      <c r="Q75" s="172"/>
      <c r="R75" s="172"/>
      <c r="S75" s="172"/>
    </row>
    <row r="76" spans="1:19" outlineLevel="1">
      <c r="A76" s="356"/>
      <c r="B76" s="145"/>
      <c r="C76" s="20" t="s">
        <v>886</v>
      </c>
      <c r="D76" s="601">
        <v>3</v>
      </c>
      <c r="E76" s="592">
        <f t="shared" si="4"/>
        <v>0.33333333333333331</v>
      </c>
      <c r="F76" s="284"/>
      <c r="G76" s="171"/>
      <c r="H76" s="290"/>
      <c r="I76" s="292"/>
      <c r="J76" s="291"/>
      <c r="K76" s="172"/>
      <c r="L76" s="145"/>
      <c r="M76" s="20"/>
      <c r="N76" s="172"/>
      <c r="O76" s="172"/>
      <c r="P76" s="172"/>
      <c r="Q76" s="172"/>
      <c r="R76" s="172"/>
      <c r="S76" s="172"/>
    </row>
    <row r="77" spans="1:19" outlineLevel="1">
      <c r="A77" s="356"/>
      <c r="B77" s="145"/>
      <c r="C77" s="20" t="s">
        <v>887</v>
      </c>
      <c r="D77" s="601">
        <v>5</v>
      </c>
      <c r="E77" s="592">
        <f t="shared" si="4"/>
        <v>0.2</v>
      </c>
      <c r="F77" s="284"/>
      <c r="G77" s="171"/>
      <c r="H77" s="290"/>
      <c r="I77" s="292"/>
      <c r="J77" s="291"/>
      <c r="K77" s="172"/>
      <c r="L77" s="145"/>
      <c r="M77" s="20"/>
      <c r="N77" s="172"/>
      <c r="O77" s="172"/>
      <c r="P77" s="172"/>
      <c r="Q77" s="172"/>
      <c r="R77" s="172"/>
      <c r="S77" s="172"/>
    </row>
    <row r="78" spans="1:19" outlineLevel="1">
      <c r="A78" s="356"/>
      <c r="B78" s="145"/>
      <c r="C78" s="20" t="s">
        <v>888</v>
      </c>
      <c r="D78" s="601">
        <v>5</v>
      </c>
      <c r="E78" s="592">
        <f t="shared" si="4"/>
        <v>0.2</v>
      </c>
      <c r="F78" s="284"/>
      <c r="G78" s="171"/>
      <c r="H78" s="290"/>
      <c r="I78" s="292"/>
      <c r="J78" s="291"/>
      <c r="K78" s="172"/>
      <c r="L78" s="145"/>
      <c r="M78" s="20"/>
      <c r="N78" s="172"/>
      <c r="O78" s="172"/>
      <c r="P78" s="172"/>
      <c r="Q78" s="172"/>
      <c r="R78" s="172"/>
      <c r="S78" s="172"/>
    </row>
    <row r="79" spans="1:19" outlineLevel="1">
      <c r="A79" s="356"/>
      <c r="B79" s="145"/>
      <c r="C79" s="20" t="s">
        <v>889</v>
      </c>
      <c r="D79" s="601">
        <v>5</v>
      </c>
      <c r="E79" s="592">
        <f t="shared" si="4"/>
        <v>0.2</v>
      </c>
      <c r="F79" s="284"/>
      <c r="G79" s="171"/>
      <c r="H79" s="290"/>
      <c r="I79" s="292"/>
      <c r="J79" s="291"/>
      <c r="K79" s="172"/>
      <c r="L79" s="145"/>
      <c r="M79" s="20"/>
      <c r="N79" s="172"/>
      <c r="O79" s="172"/>
      <c r="P79" s="172"/>
      <c r="Q79" s="172"/>
      <c r="R79" s="172"/>
      <c r="S79" s="172"/>
    </row>
    <row r="80" spans="1:19" outlineLevel="1">
      <c r="A80" s="356"/>
      <c r="B80" s="145"/>
      <c r="C80" s="20" t="s">
        <v>890</v>
      </c>
      <c r="D80" s="601">
        <v>3</v>
      </c>
      <c r="E80" s="592">
        <f t="shared" si="4"/>
        <v>0.33333333333333331</v>
      </c>
      <c r="F80" s="284"/>
      <c r="G80" s="171"/>
      <c r="H80" s="290"/>
      <c r="I80" s="292"/>
      <c r="J80" s="291"/>
      <c r="K80" s="172"/>
      <c r="L80" s="145"/>
      <c r="M80" s="20"/>
      <c r="N80" s="172"/>
      <c r="O80" s="172"/>
      <c r="P80" s="172"/>
      <c r="Q80" s="172"/>
      <c r="R80" s="172"/>
      <c r="S80" s="172"/>
    </row>
    <row r="81" spans="1:19" outlineLevel="1">
      <c r="A81" s="356"/>
      <c r="B81" s="145"/>
      <c r="C81" s="20" t="s">
        <v>891</v>
      </c>
      <c r="D81" s="601">
        <v>7</v>
      </c>
      <c r="E81" s="592">
        <f t="shared" si="4"/>
        <v>0.14285714285714285</v>
      </c>
      <c r="F81" s="284"/>
      <c r="G81" s="171"/>
      <c r="H81" s="290"/>
      <c r="I81" s="292"/>
      <c r="J81" s="291"/>
      <c r="K81" s="172"/>
      <c r="L81" s="145"/>
      <c r="M81" s="20"/>
      <c r="N81" s="172"/>
      <c r="O81" s="172"/>
      <c r="P81" s="172"/>
      <c r="Q81" s="172"/>
      <c r="R81" s="172"/>
      <c r="S81" s="172"/>
    </row>
    <row r="82" spans="1:19" outlineLevel="1">
      <c r="A82" s="356"/>
      <c r="B82" s="145"/>
      <c r="C82" s="20" t="s">
        <v>892</v>
      </c>
      <c r="D82" s="601">
        <v>3</v>
      </c>
      <c r="E82" s="592">
        <f t="shared" si="4"/>
        <v>0.33333333333333331</v>
      </c>
      <c r="F82" s="284"/>
      <c r="G82" s="171"/>
      <c r="H82" s="290"/>
      <c r="I82" s="292"/>
      <c r="J82" s="291"/>
      <c r="K82" s="172"/>
      <c r="L82" s="145"/>
      <c r="M82" s="20"/>
      <c r="N82" s="172"/>
      <c r="O82" s="172"/>
      <c r="P82" s="172"/>
      <c r="Q82" s="172"/>
      <c r="R82" s="172"/>
      <c r="S82" s="172"/>
    </row>
    <row r="83" spans="1:19" outlineLevel="1">
      <c r="A83" s="356"/>
      <c r="B83" s="145"/>
      <c r="C83" s="20" t="s">
        <v>893</v>
      </c>
      <c r="D83" s="601">
        <v>3</v>
      </c>
      <c r="E83" s="592">
        <f t="shared" si="4"/>
        <v>0.33333333333333331</v>
      </c>
      <c r="F83" s="284"/>
      <c r="G83" s="171"/>
      <c r="H83" s="290"/>
      <c r="I83" s="292"/>
      <c r="J83" s="291"/>
      <c r="K83" s="172"/>
      <c r="L83" s="145"/>
      <c r="M83" s="20"/>
      <c r="N83" s="172"/>
      <c r="O83" s="172"/>
      <c r="P83" s="172"/>
      <c r="Q83" s="172"/>
      <c r="R83" s="172"/>
      <c r="S83" s="172"/>
    </row>
    <row r="84" spans="1:19" outlineLevel="1">
      <c r="A84" s="354"/>
      <c r="B84" s="145"/>
      <c r="C84" s="459" t="s">
        <v>206</v>
      </c>
      <c r="D84" s="602"/>
      <c r="E84" s="593"/>
      <c r="F84" s="284"/>
      <c r="G84" s="171"/>
      <c r="H84" s="289"/>
      <c r="I84" s="292"/>
      <c r="J84" s="289"/>
      <c r="K84" s="172"/>
      <c r="L84" s="145"/>
      <c r="M84" s="20"/>
      <c r="N84" s="172"/>
      <c r="O84" s="172"/>
      <c r="P84" s="172"/>
      <c r="Q84" s="172"/>
      <c r="R84" s="172"/>
      <c r="S84" s="172"/>
    </row>
    <row r="85" spans="1:19" outlineLevel="1">
      <c r="A85" s="355"/>
      <c r="B85" s="145"/>
      <c r="C85" s="20" t="s">
        <v>894</v>
      </c>
      <c r="D85" s="601">
        <v>3</v>
      </c>
      <c r="E85" s="592">
        <f t="shared" ref="E85:E106" si="5">1/D85</f>
        <v>0.33333333333333331</v>
      </c>
      <c r="F85" s="284"/>
      <c r="G85" s="171"/>
      <c r="H85" s="290"/>
      <c r="I85" s="292"/>
      <c r="J85" s="291"/>
      <c r="K85" s="172"/>
      <c r="L85" s="145"/>
      <c r="M85" s="24"/>
      <c r="N85" s="172"/>
      <c r="O85" s="172"/>
      <c r="P85" s="172"/>
      <c r="Q85" s="172"/>
      <c r="R85" s="172"/>
      <c r="S85" s="172"/>
    </row>
    <row r="86" spans="1:19" outlineLevel="1">
      <c r="A86" s="355"/>
      <c r="B86" s="145"/>
      <c r="C86" s="20" t="s">
        <v>206</v>
      </c>
      <c r="D86" s="601">
        <v>3</v>
      </c>
      <c r="E86" s="592">
        <f t="shared" si="5"/>
        <v>0.33333333333333331</v>
      </c>
      <c r="F86" s="284"/>
      <c r="G86" s="171"/>
      <c r="H86" s="290"/>
      <c r="I86" s="292"/>
      <c r="J86" s="291"/>
      <c r="K86" s="172"/>
      <c r="L86" s="145"/>
      <c r="M86" s="20"/>
      <c r="N86" s="172"/>
      <c r="O86" s="172"/>
      <c r="P86" s="172"/>
      <c r="Q86" s="172"/>
      <c r="R86" s="172"/>
      <c r="S86" s="172"/>
    </row>
    <row r="87" spans="1:19" outlineLevel="1">
      <c r="A87" s="355"/>
      <c r="B87" s="145"/>
      <c r="C87" s="20" t="s">
        <v>895</v>
      </c>
      <c r="D87" s="601">
        <v>3</v>
      </c>
      <c r="E87" s="592">
        <f t="shared" si="5"/>
        <v>0.33333333333333331</v>
      </c>
      <c r="F87" s="284"/>
      <c r="G87" s="171"/>
      <c r="H87" s="290"/>
      <c r="I87" s="292"/>
      <c r="J87" s="291"/>
      <c r="K87" s="172"/>
      <c r="L87" s="145"/>
      <c r="M87" s="20"/>
      <c r="N87" s="172"/>
      <c r="O87" s="172"/>
      <c r="P87" s="172"/>
      <c r="Q87" s="172"/>
      <c r="R87" s="172"/>
      <c r="S87" s="172"/>
    </row>
    <row r="88" spans="1:19" outlineLevel="1">
      <c r="A88" s="355"/>
      <c r="B88" s="145"/>
      <c r="C88" s="20" t="s">
        <v>896</v>
      </c>
      <c r="D88" s="601">
        <v>3</v>
      </c>
      <c r="E88" s="592">
        <f t="shared" si="5"/>
        <v>0.33333333333333331</v>
      </c>
      <c r="F88" s="284"/>
      <c r="G88" s="171"/>
      <c r="H88" s="290"/>
      <c r="I88" s="292"/>
      <c r="J88" s="291"/>
      <c r="K88" s="172"/>
      <c r="L88" s="145"/>
      <c r="M88" s="20"/>
      <c r="N88" s="172"/>
      <c r="O88" s="172"/>
      <c r="P88" s="172"/>
      <c r="Q88" s="172"/>
      <c r="R88" s="172"/>
      <c r="S88" s="172"/>
    </row>
    <row r="89" spans="1:19" outlineLevel="1">
      <c r="A89" s="355"/>
      <c r="B89" s="145"/>
      <c r="C89" s="20" t="s">
        <v>897</v>
      </c>
      <c r="D89" s="601">
        <v>5</v>
      </c>
      <c r="E89" s="592">
        <f t="shared" si="5"/>
        <v>0.2</v>
      </c>
      <c r="F89" s="284"/>
      <c r="G89" s="171"/>
      <c r="H89" s="290"/>
      <c r="I89" s="292"/>
      <c r="J89" s="291"/>
      <c r="L89" s="145"/>
      <c r="M89" s="20"/>
      <c r="N89" s="172"/>
      <c r="O89" s="172"/>
      <c r="P89" s="172"/>
      <c r="Q89" s="172"/>
      <c r="R89" s="172"/>
      <c r="S89" s="172"/>
    </row>
    <row r="90" spans="1:19" outlineLevel="1">
      <c r="A90" s="355"/>
      <c r="B90" s="145"/>
      <c r="C90" s="20" t="s">
        <v>898</v>
      </c>
      <c r="D90" s="601">
        <v>5</v>
      </c>
      <c r="E90" s="592">
        <f t="shared" si="5"/>
        <v>0.2</v>
      </c>
      <c r="F90" s="284"/>
      <c r="G90" s="171"/>
      <c r="H90" s="290"/>
      <c r="I90" s="292"/>
      <c r="J90" s="291"/>
      <c r="K90" s="172"/>
      <c r="L90" s="145"/>
      <c r="M90" s="20"/>
    </row>
    <row r="91" spans="1:19" outlineLevel="1">
      <c r="A91" s="355"/>
      <c r="B91" s="145"/>
      <c r="C91" s="20" t="s">
        <v>899</v>
      </c>
      <c r="D91" s="601">
        <v>7</v>
      </c>
      <c r="E91" s="592">
        <f t="shared" si="5"/>
        <v>0.14285714285714285</v>
      </c>
      <c r="F91" s="284"/>
      <c r="G91" s="171"/>
      <c r="H91" s="290"/>
      <c r="I91" s="292"/>
      <c r="J91" s="291"/>
      <c r="K91" s="172"/>
      <c r="L91" s="145"/>
      <c r="M91" s="20"/>
      <c r="N91" s="172"/>
      <c r="O91" s="172"/>
      <c r="P91" s="172"/>
      <c r="Q91" s="172"/>
      <c r="R91" s="172"/>
      <c r="S91" s="172"/>
    </row>
    <row r="92" spans="1:19" outlineLevel="1">
      <c r="A92" s="355"/>
      <c r="B92" s="145"/>
      <c r="C92" s="20" t="s">
        <v>900</v>
      </c>
      <c r="D92" s="601">
        <v>15</v>
      </c>
      <c r="E92" s="592">
        <f t="shared" si="5"/>
        <v>6.6666666666666666E-2</v>
      </c>
      <c r="F92" s="284"/>
      <c r="G92" s="171"/>
      <c r="H92" s="290"/>
      <c r="I92" s="292"/>
      <c r="J92" s="291"/>
      <c r="K92" s="172"/>
      <c r="L92" s="145"/>
      <c r="M92" s="20"/>
      <c r="N92" s="172"/>
      <c r="O92" s="172"/>
      <c r="P92" s="172"/>
      <c r="Q92" s="172"/>
      <c r="R92" s="172"/>
      <c r="S92" s="172"/>
    </row>
    <row r="93" spans="1:19" outlineLevel="1">
      <c r="A93" s="355"/>
      <c r="B93" s="145"/>
      <c r="C93" s="20" t="s">
        <v>901</v>
      </c>
      <c r="D93" s="601">
        <v>15</v>
      </c>
      <c r="E93" s="592">
        <f t="shared" si="5"/>
        <v>6.6666666666666666E-2</v>
      </c>
      <c r="F93" s="284"/>
      <c r="G93" s="171"/>
      <c r="H93" s="290"/>
      <c r="I93" s="292"/>
      <c r="J93" s="291"/>
      <c r="K93" s="172"/>
      <c r="L93" s="145"/>
      <c r="M93" s="20"/>
      <c r="N93" s="172"/>
      <c r="O93" s="172"/>
      <c r="P93" s="172"/>
      <c r="Q93" s="172"/>
      <c r="R93" s="172"/>
      <c r="S93" s="172"/>
    </row>
    <row r="94" spans="1:19" outlineLevel="1">
      <c r="A94" s="355"/>
      <c r="B94" s="145"/>
      <c r="C94" s="20" t="s">
        <v>902</v>
      </c>
      <c r="D94" s="601">
        <v>20</v>
      </c>
      <c r="E94" s="592">
        <f t="shared" si="5"/>
        <v>0.05</v>
      </c>
      <c r="F94" s="284"/>
      <c r="G94" s="171"/>
      <c r="H94" s="290"/>
      <c r="I94" s="292"/>
      <c r="J94" s="291"/>
      <c r="K94" s="172"/>
      <c r="L94" s="145"/>
      <c r="M94" s="20"/>
      <c r="N94" s="172"/>
      <c r="O94" s="172"/>
      <c r="P94" s="172"/>
      <c r="Q94" s="172"/>
      <c r="R94" s="172"/>
      <c r="S94" s="172"/>
    </row>
    <row r="95" spans="1:19" outlineLevel="1">
      <c r="A95" s="355"/>
      <c r="B95" s="145"/>
      <c r="C95" s="20" t="s">
        <v>903</v>
      </c>
      <c r="D95" s="601">
        <v>17.367123287671234</v>
      </c>
      <c r="E95" s="592">
        <f t="shared" si="5"/>
        <v>5.7580059946363775E-2</v>
      </c>
      <c r="F95" s="284"/>
      <c r="G95" s="171"/>
      <c r="H95" s="290"/>
      <c r="I95" s="292"/>
      <c r="J95" s="291"/>
      <c r="K95" s="172"/>
      <c r="L95" s="145"/>
      <c r="M95" s="20"/>
      <c r="N95" s="172"/>
      <c r="O95" s="172"/>
      <c r="P95" s="172"/>
      <c r="Q95" s="172"/>
      <c r="R95" s="172"/>
      <c r="S95" s="172"/>
    </row>
    <row r="96" spans="1:19" outlineLevel="1">
      <c r="A96" s="355"/>
      <c r="B96" s="145"/>
      <c r="C96" s="20" t="s">
        <v>904</v>
      </c>
      <c r="D96" s="601">
        <v>18.279452054794522</v>
      </c>
      <c r="E96" s="592">
        <f t="shared" si="5"/>
        <v>5.4706235011990401E-2</v>
      </c>
      <c r="F96" s="284"/>
      <c r="G96" s="171"/>
      <c r="H96" s="290"/>
      <c r="I96" s="292"/>
      <c r="J96" s="291"/>
      <c r="K96" s="172"/>
      <c r="L96" s="145"/>
      <c r="M96" s="20"/>
      <c r="N96" s="172"/>
      <c r="O96" s="172"/>
      <c r="P96" s="172"/>
      <c r="Q96" s="172"/>
      <c r="R96" s="172"/>
      <c r="S96" s="172"/>
    </row>
    <row r="97" spans="1:19" outlineLevel="1">
      <c r="A97" s="355"/>
      <c r="B97" s="145"/>
      <c r="C97" s="20" t="s">
        <v>905</v>
      </c>
      <c r="D97" s="601">
        <v>5</v>
      </c>
      <c r="E97" s="592">
        <f t="shared" si="5"/>
        <v>0.2</v>
      </c>
      <c r="F97" s="284"/>
      <c r="G97" s="171"/>
      <c r="H97" s="290"/>
      <c r="I97" s="292"/>
      <c r="J97" s="291"/>
      <c r="K97" s="172"/>
      <c r="L97" s="145"/>
      <c r="M97" s="20"/>
      <c r="N97" s="172"/>
      <c r="O97" s="172"/>
      <c r="P97" s="172"/>
      <c r="Q97" s="172"/>
      <c r="R97" s="172"/>
      <c r="S97" s="172"/>
    </row>
    <row r="98" spans="1:19" outlineLevel="1">
      <c r="A98" s="355"/>
      <c r="B98" s="145"/>
      <c r="C98" s="20" t="s">
        <v>906</v>
      </c>
      <c r="D98" s="601">
        <v>5</v>
      </c>
      <c r="E98" s="592">
        <f t="shared" si="5"/>
        <v>0.2</v>
      </c>
      <c r="F98" s="284"/>
      <c r="G98" s="171"/>
      <c r="H98" s="290"/>
      <c r="I98" s="292"/>
      <c r="J98" s="291"/>
      <c r="K98" s="172"/>
      <c r="L98" s="145"/>
      <c r="M98" s="20"/>
      <c r="N98" s="172"/>
      <c r="O98" s="172"/>
      <c r="P98" s="172"/>
      <c r="Q98" s="172"/>
      <c r="R98" s="172"/>
      <c r="S98" s="172"/>
    </row>
    <row r="99" spans="1:19" outlineLevel="1">
      <c r="A99" s="355"/>
      <c r="B99" s="145"/>
      <c r="C99" s="20" t="s">
        <v>907</v>
      </c>
      <c r="D99" s="601">
        <v>5</v>
      </c>
      <c r="E99" s="592">
        <f t="shared" si="5"/>
        <v>0.2</v>
      </c>
      <c r="F99" s="284"/>
      <c r="G99" s="171"/>
      <c r="H99" s="290"/>
      <c r="I99" s="292"/>
      <c r="J99" s="291"/>
      <c r="K99" s="172"/>
      <c r="L99" s="145"/>
      <c r="M99" s="20"/>
      <c r="N99" s="172"/>
      <c r="O99" s="172"/>
      <c r="P99" s="172"/>
      <c r="Q99" s="172"/>
      <c r="R99" s="172"/>
      <c r="S99" s="172"/>
    </row>
    <row r="100" spans="1:19" outlineLevel="1">
      <c r="A100" s="355"/>
      <c r="B100" s="145"/>
      <c r="C100" s="20" t="s">
        <v>908</v>
      </c>
      <c r="D100" s="601">
        <v>5</v>
      </c>
      <c r="E100" s="592">
        <f t="shared" si="5"/>
        <v>0.2</v>
      </c>
      <c r="F100" s="284"/>
      <c r="G100" s="171"/>
      <c r="H100" s="290"/>
      <c r="I100" s="292"/>
      <c r="J100" s="291"/>
      <c r="K100" s="172"/>
      <c r="L100" s="145"/>
      <c r="M100" s="20"/>
      <c r="N100" s="172"/>
      <c r="O100" s="172"/>
      <c r="P100" s="172"/>
      <c r="Q100" s="172"/>
      <c r="R100" s="172"/>
      <c r="S100" s="172"/>
    </row>
    <row r="101" spans="1:19" outlineLevel="1">
      <c r="A101" s="355"/>
      <c r="B101" s="145"/>
      <c r="C101" s="20" t="s">
        <v>909</v>
      </c>
      <c r="D101" s="601">
        <v>5</v>
      </c>
      <c r="E101" s="592">
        <f t="shared" si="5"/>
        <v>0.2</v>
      </c>
      <c r="F101" s="284"/>
      <c r="G101" s="171"/>
      <c r="H101" s="290"/>
      <c r="I101" s="292"/>
      <c r="J101" s="291"/>
      <c r="K101" s="172"/>
      <c r="L101" s="145"/>
      <c r="M101" s="20"/>
      <c r="N101" s="172"/>
      <c r="O101" s="172"/>
      <c r="P101" s="172"/>
      <c r="Q101" s="172"/>
      <c r="R101" s="172"/>
      <c r="S101" s="172"/>
    </row>
    <row r="102" spans="1:19" outlineLevel="1">
      <c r="A102" s="355"/>
      <c r="B102" s="145"/>
      <c r="C102" s="20" t="s">
        <v>910</v>
      </c>
      <c r="D102" s="601">
        <v>5</v>
      </c>
      <c r="E102" s="592">
        <f t="shared" si="5"/>
        <v>0.2</v>
      </c>
      <c r="F102" s="284"/>
      <c r="G102" s="171"/>
      <c r="H102" s="290"/>
      <c r="I102" s="292"/>
      <c r="J102" s="291"/>
      <c r="K102" s="172"/>
      <c r="L102" s="145"/>
      <c r="M102" s="20"/>
      <c r="N102" s="172"/>
      <c r="O102" s="172"/>
      <c r="P102" s="172"/>
      <c r="Q102" s="172"/>
      <c r="R102" s="172"/>
      <c r="S102" s="172"/>
    </row>
    <row r="103" spans="1:19" outlineLevel="1">
      <c r="A103" s="355"/>
      <c r="B103" s="145"/>
      <c r="C103" s="20" t="s">
        <v>591</v>
      </c>
      <c r="D103" s="601">
        <v>3</v>
      </c>
      <c r="E103" s="592">
        <f t="shared" si="5"/>
        <v>0.33333333333333331</v>
      </c>
      <c r="F103" s="284"/>
      <c r="G103" s="171"/>
      <c r="H103" s="290"/>
      <c r="I103" s="292"/>
      <c r="J103" s="291"/>
      <c r="K103" s="172"/>
      <c r="L103" s="145"/>
      <c r="M103" s="20"/>
      <c r="N103" s="172"/>
      <c r="O103" s="172"/>
      <c r="P103" s="172"/>
      <c r="Q103" s="172"/>
      <c r="R103" s="172"/>
      <c r="S103" s="172"/>
    </row>
    <row r="104" spans="1:19" outlineLevel="1">
      <c r="A104" s="355"/>
      <c r="B104" s="145"/>
      <c r="C104" s="20" t="s">
        <v>911</v>
      </c>
      <c r="D104" s="601">
        <v>5</v>
      </c>
      <c r="E104" s="592">
        <f t="shared" si="5"/>
        <v>0.2</v>
      </c>
      <c r="F104" s="284"/>
      <c r="G104" s="171"/>
      <c r="H104" s="290"/>
      <c r="I104" s="292"/>
      <c r="J104" s="291"/>
      <c r="K104" s="172"/>
      <c r="L104" s="145"/>
      <c r="M104" s="20"/>
      <c r="N104" s="172"/>
      <c r="O104" s="172"/>
      <c r="P104" s="172"/>
      <c r="Q104" s="172"/>
      <c r="R104" s="172"/>
      <c r="S104" s="172"/>
    </row>
    <row r="105" spans="1:19" outlineLevel="1">
      <c r="A105" s="355"/>
      <c r="B105" s="145"/>
      <c r="C105" s="20" t="s">
        <v>912</v>
      </c>
      <c r="D105" s="601">
        <v>5</v>
      </c>
      <c r="E105" s="592">
        <f t="shared" si="5"/>
        <v>0.2</v>
      </c>
      <c r="F105" s="284"/>
      <c r="G105" s="171"/>
      <c r="H105" s="290"/>
      <c r="I105" s="292"/>
      <c r="J105" s="291"/>
      <c r="K105" s="172"/>
      <c r="L105" s="145"/>
      <c r="M105" s="20"/>
      <c r="N105" s="172"/>
      <c r="O105" s="172"/>
      <c r="P105" s="172"/>
      <c r="Q105" s="172"/>
      <c r="R105" s="172"/>
      <c r="S105" s="172"/>
    </row>
    <row r="106" spans="1:19" outlineLevel="1">
      <c r="A106" s="355"/>
      <c r="B106" s="145"/>
      <c r="C106" s="20" t="s">
        <v>913</v>
      </c>
      <c r="D106" s="601">
        <v>5</v>
      </c>
      <c r="E106" s="592">
        <f t="shared" si="5"/>
        <v>0.2</v>
      </c>
      <c r="F106" s="284"/>
      <c r="G106" s="171"/>
      <c r="H106" s="290"/>
      <c r="I106" s="292"/>
      <c r="J106" s="291"/>
      <c r="K106" s="172"/>
      <c r="L106" s="145"/>
      <c r="M106" s="20"/>
      <c r="N106" s="172"/>
      <c r="O106" s="172"/>
      <c r="P106" s="172"/>
      <c r="Q106" s="172"/>
      <c r="R106" s="172"/>
      <c r="S106" s="172"/>
    </row>
    <row r="107" spans="1:19" outlineLevel="1">
      <c r="A107" s="354"/>
      <c r="B107" s="145"/>
      <c r="C107" s="459" t="s">
        <v>191</v>
      </c>
      <c r="D107" s="602"/>
      <c r="E107" s="593"/>
      <c r="F107" s="284"/>
      <c r="G107" s="171"/>
      <c r="H107" s="289"/>
      <c r="I107" s="289"/>
      <c r="J107" s="289"/>
      <c r="K107" s="172"/>
      <c r="L107" s="145"/>
      <c r="M107" s="20"/>
      <c r="N107" s="172"/>
      <c r="O107" s="172"/>
      <c r="P107" s="172"/>
      <c r="Q107" s="172"/>
      <c r="R107" s="172"/>
      <c r="S107" s="172"/>
    </row>
    <row r="108" spans="1:19" outlineLevel="1">
      <c r="A108" s="356"/>
      <c r="B108" s="145"/>
      <c r="C108" s="20" t="s">
        <v>191</v>
      </c>
      <c r="D108" s="601">
        <v>3</v>
      </c>
      <c r="E108" s="592">
        <f t="shared" ref="E108:E112" si="6">1/D108</f>
        <v>0.33333333333333331</v>
      </c>
      <c r="F108" s="284"/>
      <c r="G108" s="171"/>
      <c r="H108" s="290"/>
      <c r="I108" s="292"/>
      <c r="J108" s="291"/>
      <c r="K108" s="172"/>
      <c r="L108" s="145"/>
      <c r="M108" s="24"/>
      <c r="N108" s="172"/>
      <c r="O108" s="172"/>
      <c r="P108" s="172"/>
      <c r="Q108" s="172"/>
      <c r="R108" s="172"/>
      <c r="S108" s="172"/>
    </row>
    <row r="109" spans="1:19" outlineLevel="1">
      <c r="A109" s="356"/>
      <c r="B109" s="145"/>
      <c r="C109" s="20" t="s">
        <v>914</v>
      </c>
      <c r="D109" s="601">
        <v>3</v>
      </c>
      <c r="E109" s="592">
        <f t="shared" si="6"/>
        <v>0.33333333333333331</v>
      </c>
      <c r="F109" s="284"/>
      <c r="G109" s="171"/>
      <c r="H109" s="290"/>
      <c r="I109" s="292"/>
      <c r="J109" s="291"/>
      <c r="K109" s="172"/>
      <c r="L109" s="145"/>
      <c r="M109" s="20"/>
      <c r="N109" s="172"/>
      <c r="O109" s="172"/>
      <c r="P109" s="172"/>
      <c r="Q109" s="172"/>
      <c r="R109" s="172"/>
      <c r="S109" s="172"/>
    </row>
    <row r="110" spans="1:19" outlineLevel="1">
      <c r="A110" s="356"/>
      <c r="B110" s="145"/>
      <c r="C110" s="20" t="s">
        <v>915</v>
      </c>
      <c r="D110" s="601">
        <v>3</v>
      </c>
      <c r="E110" s="592">
        <f t="shared" si="6"/>
        <v>0.33333333333333331</v>
      </c>
      <c r="F110" s="284"/>
      <c r="G110" s="171"/>
      <c r="H110" s="290"/>
      <c r="I110" s="292"/>
      <c r="J110" s="291"/>
      <c r="K110" s="172"/>
      <c r="L110" s="145"/>
      <c r="M110" s="20"/>
      <c r="N110" s="172"/>
      <c r="O110" s="172"/>
      <c r="P110" s="172"/>
      <c r="Q110" s="172"/>
      <c r="R110" s="172"/>
      <c r="S110" s="172"/>
    </row>
    <row r="111" spans="1:19" outlineLevel="1">
      <c r="A111" s="356"/>
      <c r="B111" s="145"/>
      <c r="C111" s="20" t="s">
        <v>916</v>
      </c>
      <c r="D111" s="601">
        <v>3</v>
      </c>
      <c r="E111" s="592">
        <f t="shared" si="6"/>
        <v>0.33333333333333331</v>
      </c>
      <c r="F111" s="284"/>
      <c r="G111" s="171"/>
      <c r="H111" s="290"/>
      <c r="I111" s="292"/>
      <c r="J111" s="291"/>
      <c r="K111" s="172"/>
      <c r="L111" s="145"/>
      <c r="M111" s="20"/>
      <c r="N111" s="172"/>
      <c r="O111" s="172"/>
      <c r="P111" s="172"/>
      <c r="Q111" s="172"/>
      <c r="R111" s="172"/>
      <c r="S111" s="172"/>
    </row>
    <row r="112" spans="1:19" outlineLevel="1">
      <c r="A112" s="356"/>
      <c r="B112" s="145"/>
      <c r="C112" s="20" t="s">
        <v>917</v>
      </c>
      <c r="D112" s="601">
        <v>3</v>
      </c>
      <c r="E112" s="592">
        <f t="shared" si="6"/>
        <v>0.33333333333333331</v>
      </c>
      <c r="F112" s="284"/>
      <c r="G112" s="171"/>
      <c r="H112" s="290"/>
      <c r="I112" s="292"/>
      <c r="J112" s="291"/>
      <c r="K112" s="172"/>
      <c r="L112" s="145"/>
      <c r="M112" s="20"/>
      <c r="N112" s="172"/>
      <c r="O112" s="172"/>
      <c r="P112" s="172"/>
      <c r="Q112" s="172"/>
      <c r="R112" s="172"/>
      <c r="S112" s="172"/>
    </row>
    <row r="113" spans="1:19" outlineLevel="1">
      <c r="A113" s="354"/>
      <c r="B113" s="145"/>
      <c r="C113" s="459" t="s">
        <v>787</v>
      </c>
      <c r="D113" s="602"/>
      <c r="E113" s="593"/>
      <c r="F113" s="284"/>
      <c r="G113" s="171"/>
      <c r="H113" s="289"/>
      <c r="I113" s="289"/>
      <c r="J113" s="289"/>
      <c r="K113" s="172"/>
      <c r="L113" s="145"/>
      <c r="M113" s="20"/>
      <c r="N113" s="172"/>
      <c r="O113" s="172"/>
      <c r="P113" s="172"/>
      <c r="Q113" s="172"/>
      <c r="R113" s="172"/>
      <c r="S113" s="172"/>
    </row>
    <row r="114" spans="1:19" outlineLevel="1">
      <c r="A114" s="356"/>
      <c r="B114" s="145"/>
      <c r="C114" s="20" t="s">
        <v>207</v>
      </c>
      <c r="D114" s="601">
        <v>7</v>
      </c>
      <c r="E114" s="592">
        <f t="shared" ref="E114:E178" si="7">1/D114</f>
        <v>0.14285714285714285</v>
      </c>
      <c r="F114" s="284"/>
      <c r="G114" s="171"/>
      <c r="H114" s="290"/>
      <c r="I114" s="292"/>
      <c r="J114" s="291"/>
      <c r="K114" s="172"/>
      <c r="L114" s="145"/>
      <c r="M114" s="24"/>
      <c r="N114" s="172"/>
      <c r="O114" s="172"/>
      <c r="P114" s="172"/>
      <c r="Q114" s="172"/>
      <c r="R114" s="172"/>
      <c r="S114" s="172"/>
    </row>
    <row r="115" spans="1:19" outlineLevel="1">
      <c r="A115" s="356"/>
      <c r="B115" s="145"/>
      <c r="C115" s="20" t="s">
        <v>941</v>
      </c>
      <c r="D115" s="601">
        <v>3</v>
      </c>
      <c r="E115" s="592">
        <f t="shared" si="7"/>
        <v>0.33333333333333331</v>
      </c>
      <c r="F115" s="284"/>
      <c r="G115" s="171"/>
      <c r="H115" s="290"/>
      <c r="I115" s="292"/>
      <c r="J115" s="291"/>
      <c r="K115" s="172"/>
      <c r="L115" s="145"/>
      <c r="M115" s="24"/>
      <c r="N115" s="172"/>
      <c r="O115" s="172"/>
      <c r="P115" s="172"/>
      <c r="Q115" s="172"/>
      <c r="R115" s="172"/>
      <c r="S115" s="172"/>
    </row>
    <row r="116" spans="1:19" outlineLevel="1">
      <c r="A116" s="356"/>
      <c r="B116" s="145"/>
      <c r="C116" s="20" t="s">
        <v>942</v>
      </c>
      <c r="D116" s="601">
        <v>5</v>
      </c>
      <c r="E116" s="592">
        <f t="shared" si="7"/>
        <v>0.2</v>
      </c>
      <c r="F116" s="284"/>
      <c r="G116" s="171"/>
      <c r="H116" s="290"/>
      <c r="I116" s="292"/>
      <c r="J116" s="291"/>
      <c r="K116" s="172"/>
      <c r="L116" s="145"/>
      <c r="M116" s="20"/>
      <c r="N116" s="172"/>
      <c r="O116" s="172"/>
      <c r="P116" s="172"/>
      <c r="Q116" s="172"/>
      <c r="R116" s="172"/>
      <c r="S116" s="172"/>
    </row>
    <row r="117" spans="1:19" outlineLevel="1">
      <c r="A117" s="356"/>
      <c r="B117" s="145"/>
      <c r="C117" s="20" t="s">
        <v>943</v>
      </c>
      <c r="D117" s="601">
        <v>7</v>
      </c>
      <c r="E117" s="592">
        <f t="shared" si="7"/>
        <v>0.14285714285714285</v>
      </c>
      <c r="F117" s="284"/>
      <c r="G117" s="171"/>
      <c r="H117" s="290"/>
      <c r="I117" s="292"/>
      <c r="J117" s="291"/>
      <c r="K117" s="172"/>
      <c r="L117" s="145"/>
      <c r="M117" s="20"/>
      <c r="N117" s="172"/>
      <c r="O117" s="172"/>
      <c r="P117" s="172"/>
      <c r="Q117" s="172"/>
      <c r="R117" s="172"/>
      <c r="S117" s="172"/>
    </row>
    <row r="118" spans="1:19" outlineLevel="1">
      <c r="A118" s="356"/>
      <c r="B118" s="145"/>
      <c r="C118" s="20" t="s">
        <v>944</v>
      </c>
      <c r="D118" s="601">
        <v>7</v>
      </c>
      <c r="E118" s="592">
        <f t="shared" si="7"/>
        <v>0.14285714285714285</v>
      </c>
      <c r="F118" s="284"/>
      <c r="G118" s="171"/>
      <c r="H118" s="290"/>
      <c r="I118" s="292"/>
      <c r="J118" s="291"/>
      <c r="K118" s="172"/>
      <c r="L118" s="145"/>
      <c r="M118" s="20"/>
      <c r="N118" s="172"/>
      <c r="O118" s="172"/>
      <c r="P118" s="172"/>
      <c r="Q118" s="172"/>
      <c r="R118" s="172"/>
      <c r="S118" s="172"/>
    </row>
    <row r="119" spans="1:19" outlineLevel="1">
      <c r="A119" s="356"/>
      <c r="B119" s="145"/>
      <c r="C119" s="20" t="s">
        <v>945</v>
      </c>
      <c r="D119" s="601">
        <v>7</v>
      </c>
      <c r="E119" s="592">
        <f t="shared" si="7"/>
        <v>0.14285714285714285</v>
      </c>
      <c r="F119" s="284"/>
      <c r="G119" s="171"/>
      <c r="H119" s="290"/>
      <c r="I119" s="292"/>
      <c r="J119" s="291"/>
      <c r="K119" s="172"/>
      <c r="L119" s="145"/>
      <c r="M119" s="20"/>
      <c r="N119" s="172"/>
      <c r="O119" s="172"/>
      <c r="P119" s="172"/>
      <c r="Q119" s="172"/>
      <c r="R119" s="172"/>
      <c r="S119" s="172"/>
    </row>
    <row r="120" spans="1:19" outlineLevel="1">
      <c r="A120" s="356"/>
      <c r="B120" s="145"/>
      <c r="C120" s="20" t="s">
        <v>946</v>
      </c>
      <c r="D120" s="601">
        <v>7</v>
      </c>
      <c r="E120" s="592">
        <f t="shared" si="7"/>
        <v>0.14285714285714285</v>
      </c>
      <c r="F120" s="284"/>
      <c r="G120" s="171"/>
      <c r="H120" s="290"/>
      <c r="I120" s="292"/>
      <c r="J120" s="291"/>
      <c r="K120" s="172"/>
      <c r="L120" s="145"/>
      <c r="M120" s="20"/>
      <c r="N120" s="172"/>
      <c r="O120" s="172"/>
      <c r="P120" s="172"/>
      <c r="Q120" s="172"/>
      <c r="R120" s="172"/>
      <c r="S120" s="172"/>
    </row>
    <row r="121" spans="1:19" outlineLevel="1">
      <c r="A121" s="356"/>
      <c r="B121" s="145"/>
      <c r="C121" s="20" t="s">
        <v>947</v>
      </c>
      <c r="D121" s="601">
        <v>3</v>
      </c>
      <c r="E121" s="592">
        <f t="shared" si="7"/>
        <v>0.33333333333333331</v>
      </c>
      <c r="F121" s="284"/>
      <c r="G121" s="171"/>
      <c r="H121" s="290"/>
      <c r="I121" s="292"/>
      <c r="J121" s="291"/>
      <c r="K121" s="172"/>
      <c r="L121" s="145"/>
      <c r="M121" s="20"/>
      <c r="N121" s="172"/>
      <c r="O121" s="172"/>
      <c r="P121" s="172"/>
      <c r="Q121" s="172"/>
      <c r="R121" s="172"/>
      <c r="S121" s="172"/>
    </row>
    <row r="122" spans="1:19" outlineLevel="1">
      <c r="A122" s="356"/>
      <c r="B122" s="145"/>
      <c r="C122" s="20" t="s">
        <v>948</v>
      </c>
      <c r="D122" s="601">
        <v>7</v>
      </c>
      <c r="E122" s="592">
        <f t="shared" si="7"/>
        <v>0.14285714285714285</v>
      </c>
      <c r="F122" s="284"/>
      <c r="G122" s="171"/>
      <c r="H122" s="290"/>
      <c r="I122" s="292"/>
      <c r="J122" s="291"/>
      <c r="K122" s="172"/>
      <c r="L122" s="145"/>
      <c r="M122" s="20"/>
      <c r="N122" s="172"/>
      <c r="O122" s="172"/>
      <c r="P122" s="172"/>
      <c r="Q122" s="172"/>
      <c r="R122" s="172"/>
      <c r="S122" s="172"/>
    </row>
    <row r="123" spans="1:19" outlineLevel="1">
      <c r="A123" s="356"/>
      <c r="B123" s="145"/>
      <c r="C123" s="20" t="s">
        <v>949</v>
      </c>
      <c r="D123" s="601">
        <v>7</v>
      </c>
      <c r="E123" s="592">
        <f t="shared" si="7"/>
        <v>0.14285714285714285</v>
      </c>
      <c r="F123" s="284"/>
      <c r="G123" s="171"/>
      <c r="H123" s="290"/>
      <c r="I123" s="292"/>
      <c r="J123" s="291"/>
      <c r="K123" s="172"/>
      <c r="L123" s="145"/>
      <c r="M123" s="20"/>
      <c r="N123" s="172"/>
      <c r="O123" s="172"/>
      <c r="P123" s="172"/>
      <c r="Q123" s="172"/>
      <c r="R123" s="172"/>
      <c r="S123" s="172"/>
    </row>
    <row r="124" spans="1:19" outlineLevel="1">
      <c r="A124" s="356"/>
      <c r="B124" s="145"/>
      <c r="C124" s="20" t="s">
        <v>950</v>
      </c>
      <c r="D124" s="601">
        <v>7</v>
      </c>
      <c r="E124" s="592">
        <f t="shared" si="7"/>
        <v>0.14285714285714285</v>
      </c>
      <c r="F124" s="284"/>
      <c r="G124" s="171"/>
      <c r="H124" s="290"/>
      <c r="I124" s="292"/>
      <c r="J124" s="291"/>
      <c r="K124" s="172"/>
      <c r="L124" s="145"/>
      <c r="M124" s="20"/>
      <c r="N124" s="172"/>
      <c r="O124" s="172"/>
      <c r="P124" s="172"/>
      <c r="Q124" s="172"/>
      <c r="R124" s="172"/>
      <c r="S124" s="172"/>
    </row>
    <row r="125" spans="1:19" outlineLevel="1">
      <c r="A125" s="356"/>
      <c r="B125" s="145"/>
      <c r="C125" s="20" t="s">
        <v>951</v>
      </c>
      <c r="D125" s="601">
        <v>7</v>
      </c>
      <c r="E125" s="592">
        <f t="shared" si="7"/>
        <v>0.14285714285714285</v>
      </c>
      <c r="F125" s="284"/>
      <c r="G125" s="171"/>
      <c r="H125" s="290"/>
      <c r="I125" s="292"/>
      <c r="J125" s="291"/>
      <c r="K125" s="172"/>
      <c r="L125" s="145"/>
      <c r="M125" s="20"/>
      <c r="N125" s="172"/>
      <c r="O125" s="172"/>
      <c r="P125" s="172"/>
      <c r="Q125" s="172"/>
      <c r="R125" s="172"/>
      <c r="S125" s="172"/>
    </row>
    <row r="126" spans="1:19" outlineLevel="1">
      <c r="A126" s="356"/>
      <c r="B126" s="145"/>
      <c r="C126" s="20" t="s">
        <v>952</v>
      </c>
      <c r="D126" s="601">
        <v>7</v>
      </c>
      <c r="E126" s="592">
        <f t="shared" si="7"/>
        <v>0.14285714285714285</v>
      </c>
      <c r="F126" s="284"/>
      <c r="G126" s="171"/>
      <c r="H126" s="290"/>
      <c r="I126" s="292"/>
      <c r="J126" s="291"/>
      <c r="K126" s="172"/>
      <c r="L126" s="145"/>
      <c r="M126" s="20"/>
      <c r="N126" s="172"/>
      <c r="O126" s="172"/>
      <c r="P126" s="172"/>
      <c r="Q126" s="172"/>
      <c r="R126" s="172"/>
      <c r="S126" s="172"/>
    </row>
    <row r="127" spans="1:19" outlineLevel="1">
      <c r="A127" s="356"/>
      <c r="B127" s="145"/>
      <c r="C127" s="20" t="s">
        <v>953</v>
      </c>
      <c r="D127" s="601">
        <v>10</v>
      </c>
      <c r="E127" s="592">
        <f t="shared" si="7"/>
        <v>0.1</v>
      </c>
      <c r="F127" s="284"/>
      <c r="G127" s="171"/>
      <c r="H127" s="290"/>
      <c r="I127" s="292"/>
      <c r="J127" s="291"/>
      <c r="K127" s="172"/>
      <c r="L127" s="145"/>
      <c r="M127" s="20"/>
      <c r="N127" s="172"/>
      <c r="O127" s="172"/>
      <c r="P127" s="172"/>
      <c r="Q127" s="172"/>
      <c r="R127" s="172"/>
      <c r="S127" s="172"/>
    </row>
    <row r="128" spans="1:19" outlineLevel="1">
      <c r="A128" s="356"/>
      <c r="B128" s="145"/>
      <c r="C128" s="20" t="s">
        <v>953</v>
      </c>
      <c r="D128" s="601">
        <v>10</v>
      </c>
      <c r="E128" s="592">
        <f t="shared" si="7"/>
        <v>0.1</v>
      </c>
      <c r="F128" s="284"/>
      <c r="G128" s="171"/>
      <c r="H128" s="290"/>
      <c r="I128" s="292"/>
      <c r="J128" s="291"/>
      <c r="K128" s="172"/>
      <c r="L128" s="145"/>
      <c r="M128" s="20"/>
      <c r="N128" s="172"/>
      <c r="O128" s="172"/>
      <c r="P128" s="172"/>
      <c r="Q128" s="172"/>
      <c r="R128" s="172"/>
      <c r="S128" s="172"/>
    </row>
    <row r="129" spans="1:19" outlineLevel="1">
      <c r="A129" s="356"/>
      <c r="B129" s="145"/>
      <c r="C129" s="20" t="s">
        <v>954</v>
      </c>
      <c r="D129" s="601">
        <v>7</v>
      </c>
      <c r="E129" s="592">
        <f t="shared" si="7"/>
        <v>0.14285714285714285</v>
      </c>
      <c r="F129" s="284"/>
      <c r="G129" s="171"/>
      <c r="H129" s="290"/>
      <c r="I129" s="292"/>
      <c r="J129" s="291"/>
      <c r="K129" s="172"/>
      <c r="L129" s="145"/>
      <c r="M129" s="20"/>
      <c r="N129" s="172"/>
      <c r="O129" s="172"/>
      <c r="P129" s="172"/>
      <c r="Q129" s="172"/>
      <c r="R129" s="172"/>
      <c r="S129" s="172"/>
    </row>
    <row r="130" spans="1:19" outlineLevel="1">
      <c r="A130" s="356"/>
      <c r="B130" s="145"/>
      <c r="C130" s="20" t="s">
        <v>955</v>
      </c>
      <c r="D130" s="601">
        <v>7</v>
      </c>
      <c r="E130" s="592">
        <f t="shared" si="7"/>
        <v>0.14285714285714285</v>
      </c>
      <c r="F130" s="284"/>
      <c r="G130" s="171"/>
      <c r="H130" s="290"/>
      <c r="I130" s="292"/>
      <c r="J130" s="291"/>
      <c r="K130" s="172"/>
      <c r="L130" s="145"/>
      <c r="M130" s="20"/>
      <c r="N130" s="172"/>
      <c r="O130" s="172"/>
      <c r="P130" s="172"/>
      <c r="Q130" s="172"/>
      <c r="R130" s="172"/>
      <c r="S130" s="172"/>
    </row>
    <row r="131" spans="1:19" outlineLevel="1">
      <c r="A131" s="356"/>
      <c r="B131" s="145"/>
      <c r="C131" s="20" t="s">
        <v>956</v>
      </c>
      <c r="D131" s="601">
        <v>7</v>
      </c>
      <c r="E131" s="592">
        <f t="shared" si="7"/>
        <v>0.14285714285714285</v>
      </c>
      <c r="F131" s="284"/>
      <c r="G131" s="171"/>
      <c r="H131" s="290"/>
      <c r="I131" s="292"/>
      <c r="J131" s="291"/>
      <c r="K131" s="172"/>
      <c r="L131" s="145"/>
      <c r="M131" s="20"/>
      <c r="N131" s="172"/>
      <c r="O131" s="172"/>
      <c r="P131" s="172"/>
      <c r="Q131" s="172"/>
      <c r="R131" s="172"/>
      <c r="S131" s="172"/>
    </row>
    <row r="132" spans="1:19" outlineLevel="1">
      <c r="A132" s="356"/>
      <c r="B132" s="145"/>
      <c r="C132" s="20" t="s">
        <v>957</v>
      </c>
      <c r="D132" s="601">
        <v>7</v>
      </c>
      <c r="E132" s="592">
        <f t="shared" si="7"/>
        <v>0.14285714285714285</v>
      </c>
      <c r="F132" s="284"/>
      <c r="G132" s="171"/>
      <c r="H132" s="290"/>
      <c r="I132" s="292"/>
      <c r="J132" s="291"/>
      <c r="K132" s="172"/>
      <c r="L132" s="145"/>
      <c r="M132" s="20"/>
      <c r="N132" s="172"/>
      <c r="O132" s="172"/>
      <c r="P132" s="172"/>
      <c r="Q132" s="172"/>
      <c r="R132" s="172"/>
      <c r="S132" s="172"/>
    </row>
    <row r="133" spans="1:19" outlineLevel="1">
      <c r="A133" s="356"/>
      <c r="B133" s="145"/>
      <c r="C133" s="20" t="s">
        <v>958</v>
      </c>
      <c r="D133" s="601">
        <v>7</v>
      </c>
      <c r="E133" s="592">
        <f t="shared" si="7"/>
        <v>0.14285714285714285</v>
      </c>
      <c r="F133" s="284"/>
      <c r="G133" s="171"/>
      <c r="H133" s="290"/>
      <c r="I133" s="292"/>
      <c r="J133" s="291"/>
      <c r="K133" s="172"/>
      <c r="L133" s="145"/>
      <c r="M133" s="20"/>
      <c r="N133" s="172"/>
      <c r="O133" s="172"/>
      <c r="P133" s="172"/>
      <c r="Q133" s="172"/>
      <c r="R133" s="172"/>
      <c r="S133" s="172"/>
    </row>
    <row r="134" spans="1:19" outlineLevel="1">
      <c r="A134" s="356"/>
      <c r="B134" s="145"/>
      <c r="C134" s="20" t="s">
        <v>959</v>
      </c>
      <c r="D134" s="601">
        <v>7</v>
      </c>
      <c r="E134" s="592">
        <f t="shared" si="7"/>
        <v>0.14285714285714285</v>
      </c>
      <c r="F134" s="284"/>
      <c r="G134" s="171"/>
      <c r="H134" s="290"/>
      <c r="I134" s="292"/>
      <c r="J134" s="291"/>
      <c r="K134" s="172"/>
      <c r="L134" s="145"/>
      <c r="M134" s="20"/>
      <c r="N134" s="172"/>
      <c r="O134" s="172"/>
      <c r="P134" s="172"/>
      <c r="Q134" s="172"/>
      <c r="R134" s="172"/>
      <c r="S134" s="172"/>
    </row>
    <row r="135" spans="1:19" outlineLevel="1">
      <c r="A135" s="356"/>
      <c r="B135" s="145"/>
      <c r="C135" s="20" t="s">
        <v>960</v>
      </c>
      <c r="D135" s="601">
        <v>7</v>
      </c>
      <c r="E135" s="592">
        <f t="shared" si="7"/>
        <v>0.14285714285714285</v>
      </c>
      <c r="F135" s="284"/>
      <c r="G135" s="171"/>
      <c r="H135" s="290"/>
      <c r="I135" s="292"/>
      <c r="J135" s="291"/>
      <c r="K135" s="172"/>
      <c r="L135" s="145"/>
      <c r="M135" s="20"/>
      <c r="N135" s="172"/>
      <c r="O135" s="172"/>
      <c r="P135" s="172"/>
      <c r="Q135" s="172"/>
      <c r="R135" s="172"/>
      <c r="S135" s="172"/>
    </row>
    <row r="136" spans="1:19" outlineLevel="1">
      <c r="A136" s="356"/>
      <c r="B136" s="145"/>
      <c r="C136" s="20" t="s">
        <v>961</v>
      </c>
      <c r="D136" s="601">
        <v>7</v>
      </c>
      <c r="E136" s="592">
        <f t="shared" si="7"/>
        <v>0.14285714285714285</v>
      </c>
      <c r="F136" s="284"/>
      <c r="G136" s="171"/>
      <c r="H136" s="290"/>
      <c r="I136" s="292"/>
      <c r="J136" s="291"/>
      <c r="K136" s="172"/>
      <c r="L136" s="145"/>
      <c r="M136" s="20"/>
      <c r="N136" s="172"/>
      <c r="O136" s="172"/>
      <c r="P136" s="172"/>
      <c r="Q136" s="172"/>
      <c r="R136" s="172"/>
      <c r="S136" s="172"/>
    </row>
    <row r="137" spans="1:19" outlineLevel="1">
      <c r="A137" s="356"/>
      <c r="B137" s="145"/>
      <c r="C137" s="20" t="s">
        <v>962</v>
      </c>
      <c r="D137" s="601">
        <v>10</v>
      </c>
      <c r="E137" s="592">
        <f t="shared" si="7"/>
        <v>0.1</v>
      </c>
      <c r="F137" s="284"/>
      <c r="G137" s="171"/>
      <c r="H137" s="290"/>
      <c r="I137" s="292"/>
      <c r="J137" s="291"/>
      <c r="K137" s="172"/>
      <c r="L137" s="145"/>
      <c r="M137" s="20"/>
      <c r="N137" s="172"/>
      <c r="O137" s="172"/>
      <c r="P137" s="172"/>
      <c r="Q137" s="172"/>
      <c r="R137" s="172"/>
      <c r="S137" s="172"/>
    </row>
    <row r="138" spans="1:19" outlineLevel="1">
      <c r="A138" s="356"/>
      <c r="B138" s="145"/>
      <c r="C138" s="20" t="s">
        <v>963</v>
      </c>
      <c r="D138" s="601">
        <v>10</v>
      </c>
      <c r="E138" s="592">
        <f t="shared" si="7"/>
        <v>0.1</v>
      </c>
      <c r="F138" s="284"/>
      <c r="G138" s="171"/>
      <c r="H138" s="290"/>
      <c r="I138" s="292"/>
      <c r="J138" s="291"/>
      <c r="K138" s="172"/>
      <c r="L138" s="145"/>
      <c r="M138" s="20"/>
      <c r="N138" s="172"/>
      <c r="O138" s="172"/>
      <c r="P138" s="172"/>
      <c r="Q138" s="172"/>
      <c r="R138" s="172"/>
      <c r="S138" s="172"/>
    </row>
    <row r="139" spans="1:19" outlineLevel="1">
      <c r="A139" s="356"/>
      <c r="B139" s="145"/>
      <c r="C139" s="20" t="s">
        <v>964</v>
      </c>
      <c r="D139" s="601">
        <v>10</v>
      </c>
      <c r="E139" s="592">
        <f t="shared" si="7"/>
        <v>0.1</v>
      </c>
      <c r="F139" s="284"/>
      <c r="G139" s="171"/>
      <c r="H139" s="290"/>
      <c r="I139" s="292"/>
      <c r="J139" s="291"/>
      <c r="K139" s="172"/>
      <c r="L139" s="145"/>
      <c r="M139" s="20"/>
      <c r="N139" s="172"/>
      <c r="O139" s="172"/>
      <c r="P139" s="172"/>
      <c r="Q139" s="172"/>
      <c r="R139" s="172"/>
      <c r="S139" s="172"/>
    </row>
    <row r="140" spans="1:19" outlineLevel="1">
      <c r="A140" s="356"/>
      <c r="B140" s="145"/>
      <c r="C140" s="20" t="s">
        <v>965</v>
      </c>
      <c r="D140" s="601">
        <v>10</v>
      </c>
      <c r="E140" s="592">
        <f t="shared" si="7"/>
        <v>0.1</v>
      </c>
      <c r="F140" s="284"/>
      <c r="G140" s="171"/>
      <c r="H140" s="290"/>
      <c r="I140" s="292"/>
      <c r="J140" s="291"/>
      <c r="K140" s="172"/>
      <c r="L140" s="145"/>
      <c r="M140" s="20"/>
      <c r="N140" s="172"/>
      <c r="O140" s="172"/>
      <c r="P140" s="172"/>
      <c r="Q140" s="172"/>
      <c r="R140" s="172"/>
      <c r="S140" s="172"/>
    </row>
    <row r="141" spans="1:19" outlineLevel="1">
      <c r="A141" s="356"/>
      <c r="B141" s="145"/>
      <c r="C141" s="20" t="s">
        <v>966</v>
      </c>
      <c r="D141" s="601">
        <v>10</v>
      </c>
      <c r="E141" s="592">
        <f t="shared" si="7"/>
        <v>0.1</v>
      </c>
      <c r="F141" s="284"/>
      <c r="G141" s="171"/>
      <c r="H141" s="290"/>
      <c r="I141" s="292"/>
      <c r="J141" s="291"/>
      <c r="K141" s="172"/>
      <c r="L141" s="145"/>
      <c r="M141" s="20"/>
      <c r="N141" s="172"/>
      <c r="O141" s="172"/>
      <c r="P141" s="172"/>
      <c r="Q141" s="172"/>
      <c r="R141" s="172"/>
      <c r="S141" s="172"/>
    </row>
    <row r="142" spans="1:19" outlineLevel="1">
      <c r="A142" s="356"/>
      <c r="B142" s="145"/>
      <c r="C142" s="20" t="s">
        <v>967</v>
      </c>
      <c r="D142" s="601">
        <v>10</v>
      </c>
      <c r="E142" s="592">
        <f t="shared" si="7"/>
        <v>0.1</v>
      </c>
      <c r="F142" s="284"/>
      <c r="G142" s="171"/>
      <c r="H142" s="290"/>
      <c r="I142" s="292"/>
      <c r="J142" s="291"/>
      <c r="K142" s="172"/>
      <c r="L142" s="145"/>
      <c r="M142" s="20"/>
      <c r="N142" s="172"/>
      <c r="O142" s="172"/>
      <c r="P142" s="172"/>
      <c r="Q142" s="172"/>
      <c r="R142" s="172"/>
      <c r="S142" s="172"/>
    </row>
    <row r="143" spans="1:19" outlineLevel="1">
      <c r="A143" s="356"/>
      <c r="B143" s="145"/>
      <c r="C143" s="20" t="s">
        <v>968</v>
      </c>
      <c r="D143" s="601">
        <v>15</v>
      </c>
      <c r="E143" s="592">
        <f t="shared" si="7"/>
        <v>6.6666666666666666E-2</v>
      </c>
      <c r="F143" s="284"/>
      <c r="G143" s="171"/>
      <c r="H143" s="290"/>
      <c r="I143" s="292"/>
      <c r="J143" s="291"/>
      <c r="K143" s="172"/>
      <c r="L143" s="145"/>
      <c r="M143" s="20"/>
      <c r="N143" s="172"/>
      <c r="O143" s="172"/>
      <c r="P143" s="172"/>
      <c r="Q143" s="172"/>
      <c r="R143" s="172"/>
      <c r="S143" s="172"/>
    </row>
    <row r="144" spans="1:19" outlineLevel="1">
      <c r="A144" s="356"/>
      <c r="B144" s="145"/>
      <c r="C144" s="20" t="s">
        <v>969</v>
      </c>
      <c r="D144" s="601">
        <v>15</v>
      </c>
      <c r="E144" s="592">
        <f t="shared" si="7"/>
        <v>6.6666666666666666E-2</v>
      </c>
      <c r="F144" s="284"/>
      <c r="G144" s="171"/>
      <c r="H144" s="290"/>
      <c r="I144" s="292"/>
      <c r="J144" s="291"/>
      <c r="K144" s="172"/>
      <c r="L144" s="145"/>
      <c r="M144" s="20"/>
      <c r="N144" s="172"/>
      <c r="O144" s="172"/>
      <c r="P144" s="172"/>
      <c r="Q144" s="172"/>
      <c r="R144" s="172"/>
      <c r="S144" s="172"/>
    </row>
    <row r="145" spans="1:19" outlineLevel="1">
      <c r="A145" s="356"/>
      <c r="B145" s="145"/>
      <c r="C145" s="20" t="s">
        <v>192</v>
      </c>
      <c r="D145" s="601">
        <v>7</v>
      </c>
      <c r="E145" s="592">
        <f t="shared" si="7"/>
        <v>0.14285714285714285</v>
      </c>
      <c r="F145" s="284"/>
      <c r="G145" s="171"/>
      <c r="H145" s="290"/>
      <c r="I145" s="292"/>
      <c r="J145" s="291"/>
      <c r="K145" s="172"/>
      <c r="L145" s="145"/>
      <c r="M145" s="20"/>
      <c r="N145" s="172"/>
      <c r="O145" s="172"/>
      <c r="P145" s="172"/>
      <c r="Q145" s="172"/>
      <c r="R145" s="172"/>
      <c r="S145" s="172"/>
    </row>
    <row r="146" spans="1:19" outlineLevel="1">
      <c r="A146" s="356"/>
      <c r="B146" s="145"/>
      <c r="C146" s="20" t="s">
        <v>193</v>
      </c>
      <c r="D146" s="601">
        <v>3</v>
      </c>
      <c r="E146" s="592">
        <f t="shared" si="7"/>
        <v>0.33333333333333331</v>
      </c>
      <c r="F146" s="284"/>
      <c r="G146" s="171"/>
      <c r="H146" s="290"/>
      <c r="I146" s="292"/>
      <c r="J146" s="291"/>
      <c r="K146" s="172"/>
      <c r="L146" s="145"/>
      <c r="M146" s="20"/>
      <c r="N146" s="172"/>
      <c r="O146" s="172"/>
      <c r="P146" s="172"/>
      <c r="Q146" s="172"/>
      <c r="R146" s="172"/>
      <c r="S146" s="172"/>
    </row>
    <row r="147" spans="1:19" outlineLevel="1">
      <c r="A147" s="356"/>
      <c r="B147" s="145"/>
      <c r="C147" s="20" t="s">
        <v>194</v>
      </c>
      <c r="D147" s="601">
        <v>3</v>
      </c>
      <c r="E147" s="592">
        <f t="shared" si="7"/>
        <v>0.33333333333333331</v>
      </c>
      <c r="F147" s="284"/>
      <c r="G147" s="171"/>
      <c r="H147" s="290"/>
      <c r="I147" s="292"/>
      <c r="J147" s="291"/>
      <c r="K147" s="172"/>
      <c r="L147" s="145"/>
      <c r="M147" s="20"/>
      <c r="N147" s="172"/>
      <c r="O147" s="172"/>
      <c r="P147" s="172"/>
      <c r="Q147" s="172"/>
      <c r="R147" s="172"/>
      <c r="S147" s="172"/>
    </row>
    <row r="148" spans="1:19" outlineLevel="1">
      <c r="A148" s="356"/>
      <c r="B148" s="145"/>
      <c r="C148" s="20" t="s">
        <v>195</v>
      </c>
      <c r="D148" s="601">
        <v>7</v>
      </c>
      <c r="E148" s="592">
        <f t="shared" si="7"/>
        <v>0.14285714285714285</v>
      </c>
      <c r="F148" s="284"/>
      <c r="G148" s="171"/>
      <c r="H148" s="290"/>
      <c r="I148" s="292"/>
      <c r="J148" s="291"/>
      <c r="K148" s="172"/>
      <c r="L148" s="145"/>
      <c r="M148" s="20"/>
      <c r="N148" s="172"/>
      <c r="O148" s="172"/>
      <c r="P148" s="172"/>
      <c r="Q148" s="172"/>
      <c r="R148" s="172"/>
      <c r="S148" s="172"/>
    </row>
    <row r="149" spans="1:19" outlineLevel="1">
      <c r="A149" s="356"/>
      <c r="B149" s="145"/>
      <c r="C149" s="20" t="s">
        <v>196</v>
      </c>
      <c r="D149" s="601">
        <v>7</v>
      </c>
      <c r="E149" s="592">
        <f t="shared" si="7"/>
        <v>0.14285714285714285</v>
      </c>
      <c r="F149" s="284"/>
      <c r="G149" s="171"/>
      <c r="H149" s="290"/>
      <c r="I149" s="292"/>
      <c r="J149" s="291"/>
      <c r="K149" s="172"/>
      <c r="L149" s="145"/>
      <c r="M149" s="20"/>
      <c r="N149" s="172"/>
      <c r="O149" s="172"/>
      <c r="P149" s="172"/>
      <c r="Q149" s="172"/>
      <c r="R149" s="172"/>
      <c r="S149" s="172"/>
    </row>
    <row r="150" spans="1:19" outlineLevel="1">
      <c r="A150" s="356"/>
      <c r="B150" s="145"/>
      <c r="C150" s="20" t="s">
        <v>971</v>
      </c>
      <c r="D150" s="601">
        <v>5</v>
      </c>
      <c r="E150" s="592">
        <f t="shared" si="7"/>
        <v>0.2</v>
      </c>
      <c r="F150" s="284"/>
      <c r="G150" s="171"/>
      <c r="H150" s="290"/>
      <c r="I150" s="292"/>
      <c r="J150" s="291"/>
      <c r="K150" s="172"/>
      <c r="L150" s="145"/>
      <c r="M150" s="20"/>
      <c r="N150" s="172"/>
      <c r="O150" s="172"/>
      <c r="P150" s="172"/>
      <c r="Q150" s="172"/>
      <c r="R150" s="172"/>
      <c r="S150" s="172"/>
    </row>
    <row r="151" spans="1:19" outlineLevel="1">
      <c r="A151" s="356"/>
      <c r="B151" s="145"/>
      <c r="C151" s="20" t="s">
        <v>972</v>
      </c>
      <c r="D151" s="601">
        <v>7</v>
      </c>
      <c r="E151" s="592">
        <f t="shared" si="7"/>
        <v>0.14285714285714285</v>
      </c>
      <c r="F151" s="284"/>
      <c r="G151" s="171"/>
      <c r="H151" s="290"/>
      <c r="I151" s="292"/>
      <c r="J151" s="291"/>
      <c r="K151" s="172"/>
      <c r="L151" s="145"/>
      <c r="M151" s="20"/>
      <c r="N151" s="172"/>
      <c r="O151" s="172"/>
      <c r="P151" s="172"/>
      <c r="Q151" s="172"/>
      <c r="R151" s="172"/>
      <c r="S151" s="172"/>
    </row>
    <row r="152" spans="1:19" outlineLevel="1">
      <c r="A152" s="356"/>
      <c r="B152" s="145"/>
      <c r="C152" s="20" t="s">
        <v>973</v>
      </c>
      <c r="D152" s="601">
        <v>10</v>
      </c>
      <c r="E152" s="592">
        <f t="shared" si="7"/>
        <v>0.1</v>
      </c>
      <c r="F152" s="284"/>
      <c r="G152" s="171"/>
      <c r="H152" s="290"/>
      <c r="I152" s="292"/>
      <c r="J152" s="291"/>
      <c r="K152" s="172"/>
      <c r="L152" s="145"/>
      <c r="M152" s="20"/>
      <c r="N152" s="172"/>
      <c r="O152" s="172"/>
      <c r="P152" s="172"/>
      <c r="Q152" s="172"/>
      <c r="R152" s="172"/>
      <c r="S152" s="172"/>
    </row>
    <row r="153" spans="1:19" outlineLevel="1">
      <c r="A153" s="356"/>
      <c r="B153" s="145"/>
      <c r="C153" s="20" t="s">
        <v>973</v>
      </c>
      <c r="D153" s="601">
        <v>10</v>
      </c>
      <c r="E153" s="592">
        <f t="shared" si="7"/>
        <v>0.1</v>
      </c>
      <c r="F153" s="284"/>
      <c r="G153" s="171"/>
      <c r="H153" s="290"/>
      <c r="I153" s="292"/>
      <c r="J153" s="291"/>
      <c r="K153" s="172"/>
      <c r="L153" s="145"/>
      <c r="M153" s="20"/>
      <c r="N153" s="172"/>
      <c r="O153" s="172"/>
      <c r="P153" s="172"/>
      <c r="Q153" s="172"/>
      <c r="R153" s="172"/>
      <c r="S153" s="172"/>
    </row>
    <row r="154" spans="1:19" outlineLevel="1">
      <c r="A154" s="356"/>
      <c r="B154" s="145"/>
      <c r="C154" s="20" t="s">
        <v>197</v>
      </c>
      <c r="D154" s="601">
        <v>7</v>
      </c>
      <c r="E154" s="592">
        <f t="shared" si="7"/>
        <v>0.14285714285714285</v>
      </c>
      <c r="F154" s="284"/>
      <c r="G154" s="171"/>
      <c r="H154" s="290"/>
      <c r="I154" s="292"/>
      <c r="J154" s="291"/>
      <c r="K154" s="172"/>
      <c r="L154" s="145"/>
      <c r="M154" s="20"/>
      <c r="N154" s="172"/>
      <c r="O154" s="172"/>
      <c r="P154" s="172"/>
      <c r="Q154" s="172"/>
      <c r="R154" s="172"/>
      <c r="S154" s="172"/>
    </row>
    <row r="155" spans="1:19" outlineLevel="1">
      <c r="A155" s="356"/>
      <c r="B155" s="145"/>
      <c r="C155" s="20" t="s">
        <v>198</v>
      </c>
      <c r="D155" s="601">
        <v>7</v>
      </c>
      <c r="E155" s="592">
        <f t="shared" si="7"/>
        <v>0.14285714285714285</v>
      </c>
      <c r="F155" s="284"/>
      <c r="G155" s="171"/>
      <c r="H155" s="290"/>
      <c r="I155" s="292"/>
      <c r="J155" s="291"/>
      <c r="K155" s="172"/>
      <c r="L155" s="145"/>
      <c r="M155" s="20"/>
      <c r="N155" s="172"/>
      <c r="O155" s="172"/>
      <c r="P155" s="172"/>
      <c r="Q155" s="172"/>
      <c r="R155" s="172"/>
      <c r="S155" s="172"/>
    </row>
    <row r="156" spans="1:19" outlineLevel="1">
      <c r="A156" s="356"/>
      <c r="B156" s="145"/>
      <c r="C156" s="20" t="s">
        <v>199</v>
      </c>
      <c r="D156" s="601">
        <v>7</v>
      </c>
      <c r="E156" s="592">
        <f t="shared" si="7"/>
        <v>0.14285714285714285</v>
      </c>
      <c r="F156" s="284"/>
      <c r="G156" s="171"/>
      <c r="H156" s="290"/>
      <c r="I156" s="292"/>
      <c r="J156" s="291"/>
      <c r="K156" s="172"/>
      <c r="L156" s="145"/>
      <c r="M156" s="20"/>
      <c r="N156" s="172"/>
      <c r="O156" s="172"/>
      <c r="P156" s="172"/>
      <c r="Q156" s="172"/>
      <c r="R156" s="172"/>
      <c r="S156" s="172"/>
    </row>
    <row r="157" spans="1:19" outlineLevel="1">
      <c r="A157" s="356"/>
      <c r="B157" s="145"/>
      <c r="C157" s="20" t="s">
        <v>200</v>
      </c>
      <c r="D157" s="601">
        <v>4</v>
      </c>
      <c r="E157" s="592">
        <f t="shared" si="7"/>
        <v>0.25</v>
      </c>
      <c r="F157" s="284"/>
      <c r="G157" s="171"/>
      <c r="H157" s="290"/>
      <c r="I157" s="292"/>
      <c r="J157" s="291"/>
      <c r="K157" s="172"/>
      <c r="L157" s="145"/>
      <c r="M157" s="20"/>
      <c r="N157" s="172"/>
      <c r="O157" s="172"/>
      <c r="P157" s="172"/>
      <c r="Q157" s="172"/>
      <c r="R157" s="172"/>
      <c r="S157" s="172"/>
    </row>
    <row r="158" spans="1:19" outlineLevel="1">
      <c r="A158" s="356"/>
      <c r="B158" s="145"/>
      <c r="C158" s="20" t="s">
        <v>201</v>
      </c>
      <c r="D158" s="601">
        <v>4</v>
      </c>
      <c r="E158" s="592">
        <f t="shared" si="7"/>
        <v>0.25</v>
      </c>
      <c r="F158" s="284"/>
      <c r="G158" s="171"/>
      <c r="H158" s="290"/>
      <c r="I158" s="292"/>
      <c r="J158" s="291"/>
      <c r="K158" s="172"/>
      <c r="L158" s="145"/>
      <c r="M158" s="20"/>
      <c r="N158" s="172"/>
      <c r="O158" s="172"/>
      <c r="P158" s="172"/>
      <c r="Q158" s="172"/>
      <c r="R158" s="172"/>
      <c r="S158" s="172"/>
    </row>
    <row r="159" spans="1:19" outlineLevel="1">
      <c r="A159" s="356"/>
      <c r="B159" s="145"/>
      <c r="C159" s="20" t="s">
        <v>202</v>
      </c>
      <c r="D159" s="601">
        <v>7</v>
      </c>
      <c r="E159" s="592">
        <f t="shared" si="7"/>
        <v>0.14285714285714285</v>
      </c>
      <c r="F159" s="284"/>
      <c r="G159" s="171"/>
      <c r="H159" s="290"/>
      <c r="I159" s="292"/>
      <c r="J159" s="291"/>
      <c r="K159" s="172"/>
      <c r="L159" s="145"/>
      <c r="M159" s="20"/>
      <c r="N159" s="172"/>
      <c r="O159" s="172"/>
      <c r="P159" s="172"/>
      <c r="Q159" s="172"/>
      <c r="R159" s="172"/>
      <c r="S159" s="172"/>
    </row>
    <row r="160" spans="1:19" outlineLevel="1">
      <c r="A160" s="355"/>
      <c r="B160" s="145"/>
      <c r="C160" s="20" t="s">
        <v>284</v>
      </c>
      <c r="D160" s="601">
        <v>7</v>
      </c>
      <c r="E160" s="592">
        <f t="shared" si="7"/>
        <v>0.14285714285714285</v>
      </c>
      <c r="F160" s="284"/>
      <c r="G160" s="171"/>
      <c r="H160" s="290"/>
      <c r="I160" s="292"/>
      <c r="J160" s="291"/>
      <c r="K160" s="172"/>
      <c r="L160" s="145"/>
      <c r="M160" s="20"/>
      <c r="N160" s="172"/>
      <c r="O160" s="172"/>
      <c r="P160" s="172"/>
      <c r="Q160" s="172"/>
      <c r="R160" s="172"/>
      <c r="S160" s="172"/>
    </row>
    <row r="161" spans="1:19" outlineLevel="1">
      <c r="A161" s="355"/>
      <c r="B161" s="145"/>
      <c r="C161" s="20" t="s">
        <v>453</v>
      </c>
      <c r="D161" s="601">
        <v>7</v>
      </c>
      <c r="E161" s="592">
        <f t="shared" si="7"/>
        <v>0.14285714285714285</v>
      </c>
      <c r="F161" s="284"/>
      <c r="G161" s="171"/>
      <c r="H161" s="290"/>
      <c r="I161" s="292"/>
      <c r="J161" s="291"/>
      <c r="K161" s="172"/>
      <c r="L161" s="145"/>
      <c r="M161" s="20"/>
      <c r="N161" s="172"/>
      <c r="O161" s="172"/>
      <c r="P161" s="172"/>
      <c r="Q161" s="172"/>
      <c r="R161" s="172"/>
      <c r="S161" s="172"/>
    </row>
    <row r="162" spans="1:19" outlineLevel="1">
      <c r="A162" s="355"/>
      <c r="B162" s="145"/>
      <c r="C162" s="20" t="s">
        <v>454</v>
      </c>
      <c r="D162" s="601">
        <v>7</v>
      </c>
      <c r="E162" s="592">
        <f t="shared" si="7"/>
        <v>0.14285714285714285</v>
      </c>
      <c r="F162" s="284"/>
      <c r="G162" s="171"/>
      <c r="H162" s="290"/>
      <c r="I162" s="292"/>
      <c r="J162" s="291"/>
      <c r="K162" s="172"/>
      <c r="L162" s="145"/>
      <c r="M162" s="20"/>
      <c r="N162" s="172"/>
      <c r="O162" s="172"/>
      <c r="P162" s="172"/>
      <c r="Q162" s="172"/>
      <c r="R162" s="172"/>
      <c r="S162" s="172"/>
    </row>
    <row r="163" spans="1:19" outlineLevel="1">
      <c r="A163" s="355"/>
      <c r="B163" s="145"/>
      <c r="C163" s="20" t="s">
        <v>455</v>
      </c>
      <c r="D163" s="601">
        <v>7</v>
      </c>
      <c r="E163" s="592">
        <f t="shared" si="7"/>
        <v>0.14285714285714285</v>
      </c>
      <c r="F163" s="284"/>
      <c r="G163" s="171"/>
      <c r="H163" s="290"/>
      <c r="I163" s="292"/>
      <c r="J163" s="291"/>
      <c r="K163" s="172"/>
      <c r="L163" s="145"/>
      <c r="M163" s="20"/>
      <c r="N163" s="172"/>
      <c r="O163" s="172"/>
      <c r="P163" s="172"/>
      <c r="Q163" s="172"/>
      <c r="R163" s="172"/>
      <c r="S163" s="172"/>
    </row>
    <row r="164" spans="1:19" outlineLevel="1">
      <c r="A164" s="355"/>
      <c r="B164" s="145"/>
      <c r="C164" s="20" t="s">
        <v>456</v>
      </c>
      <c r="D164" s="601">
        <v>7</v>
      </c>
      <c r="E164" s="592">
        <f t="shared" si="7"/>
        <v>0.14285714285714285</v>
      </c>
      <c r="F164" s="284"/>
      <c r="G164" s="171"/>
      <c r="H164" s="290"/>
      <c r="I164" s="292"/>
      <c r="J164" s="291"/>
      <c r="K164" s="172"/>
      <c r="L164" s="145"/>
      <c r="M164" s="20"/>
      <c r="N164" s="172"/>
      <c r="O164" s="172"/>
      <c r="P164" s="172"/>
      <c r="Q164" s="172"/>
      <c r="R164" s="172"/>
      <c r="S164" s="172"/>
    </row>
    <row r="165" spans="1:19" outlineLevel="1">
      <c r="A165" s="355"/>
      <c r="B165" s="145"/>
      <c r="C165" s="20" t="s">
        <v>457</v>
      </c>
      <c r="D165" s="601">
        <v>7</v>
      </c>
      <c r="E165" s="592">
        <f t="shared" si="7"/>
        <v>0.14285714285714285</v>
      </c>
      <c r="F165" s="284"/>
      <c r="G165" s="171"/>
      <c r="H165" s="290"/>
      <c r="I165" s="292"/>
      <c r="J165" s="291"/>
      <c r="K165" s="172"/>
      <c r="L165" s="145"/>
      <c r="M165" s="20"/>
      <c r="N165" s="172"/>
      <c r="O165" s="172"/>
      <c r="P165" s="172"/>
      <c r="Q165" s="172"/>
      <c r="R165" s="172"/>
      <c r="S165" s="172"/>
    </row>
    <row r="166" spans="1:19" outlineLevel="1">
      <c r="A166" s="355"/>
      <c r="B166" s="145"/>
      <c r="C166" s="20" t="s">
        <v>458</v>
      </c>
      <c r="D166" s="601">
        <v>5</v>
      </c>
      <c r="E166" s="592">
        <f t="shared" si="7"/>
        <v>0.2</v>
      </c>
      <c r="F166" s="284"/>
      <c r="G166" s="171"/>
      <c r="H166" s="290"/>
      <c r="I166" s="292"/>
      <c r="J166" s="291"/>
      <c r="K166" s="172"/>
      <c r="L166" s="145"/>
      <c r="M166" s="20"/>
      <c r="N166" s="172"/>
      <c r="O166" s="172"/>
      <c r="P166" s="172"/>
      <c r="Q166" s="172"/>
      <c r="R166" s="172"/>
      <c r="S166" s="172"/>
    </row>
    <row r="167" spans="1:19" outlineLevel="1">
      <c r="A167" s="355"/>
      <c r="B167" s="145"/>
      <c r="C167" s="20" t="s">
        <v>459</v>
      </c>
      <c r="D167" s="601">
        <v>5</v>
      </c>
      <c r="E167" s="592">
        <f t="shared" si="7"/>
        <v>0.2</v>
      </c>
      <c r="F167" s="284"/>
      <c r="G167" s="171"/>
      <c r="H167" s="290"/>
      <c r="I167" s="292"/>
      <c r="J167" s="291"/>
      <c r="K167" s="172"/>
      <c r="L167" s="145"/>
      <c r="M167" s="20"/>
      <c r="N167" s="172"/>
      <c r="O167" s="172"/>
      <c r="P167" s="172"/>
      <c r="Q167" s="172"/>
      <c r="R167" s="172"/>
      <c r="S167" s="172"/>
    </row>
    <row r="168" spans="1:19" outlineLevel="1">
      <c r="A168" s="355"/>
      <c r="B168" s="145"/>
      <c r="C168" s="20" t="s">
        <v>461</v>
      </c>
      <c r="D168" s="601">
        <v>5</v>
      </c>
      <c r="E168" s="592">
        <f t="shared" si="7"/>
        <v>0.2</v>
      </c>
      <c r="F168" s="284"/>
      <c r="G168" s="171"/>
      <c r="H168" s="290"/>
      <c r="I168" s="292"/>
      <c r="J168" s="291"/>
      <c r="K168" s="172"/>
      <c r="L168" s="145"/>
      <c r="M168" s="20"/>
      <c r="N168" s="172"/>
      <c r="O168" s="172"/>
      <c r="P168" s="172"/>
      <c r="Q168" s="172"/>
      <c r="R168" s="172"/>
      <c r="S168" s="172"/>
    </row>
    <row r="169" spans="1:19" outlineLevel="1">
      <c r="A169" s="355"/>
      <c r="B169" s="145"/>
      <c r="C169" s="20" t="s">
        <v>462</v>
      </c>
      <c r="D169" s="601">
        <v>7</v>
      </c>
      <c r="E169" s="592">
        <f t="shared" si="7"/>
        <v>0.14285714285714285</v>
      </c>
      <c r="F169" s="284"/>
      <c r="G169" s="171"/>
      <c r="H169" s="290"/>
      <c r="I169" s="292"/>
      <c r="J169" s="291"/>
      <c r="K169" s="172"/>
      <c r="L169" s="145"/>
      <c r="M169" s="20"/>
      <c r="N169" s="172"/>
      <c r="O169" s="172"/>
      <c r="P169" s="172"/>
      <c r="Q169" s="172"/>
      <c r="R169" s="172"/>
      <c r="S169" s="172"/>
    </row>
    <row r="170" spans="1:19" outlineLevel="1">
      <c r="A170" s="355"/>
      <c r="B170" s="145"/>
      <c r="C170" s="20" t="s">
        <v>463</v>
      </c>
      <c r="D170" s="601">
        <v>10</v>
      </c>
      <c r="E170" s="592">
        <f t="shared" si="7"/>
        <v>0.1</v>
      </c>
      <c r="F170" s="284"/>
      <c r="G170" s="171"/>
      <c r="H170" s="290"/>
      <c r="I170" s="292"/>
      <c r="J170" s="291"/>
      <c r="K170" s="172"/>
      <c r="L170" s="145"/>
      <c r="M170" s="20"/>
      <c r="N170" s="172"/>
      <c r="O170" s="172"/>
      <c r="P170" s="172"/>
      <c r="Q170" s="172"/>
      <c r="R170" s="172"/>
      <c r="S170" s="172"/>
    </row>
    <row r="171" spans="1:19" outlineLevel="1">
      <c r="A171" s="355"/>
      <c r="B171" s="145"/>
      <c r="C171" s="20" t="s">
        <v>464</v>
      </c>
      <c r="D171" s="601">
        <v>7</v>
      </c>
      <c r="E171" s="592">
        <f t="shared" si="7"/>
        <v>0.14285714285714285</v>
      </c>
      <c r="F171" s="284"/>
      <c r="G171" s="171"/>
      <c r="H171" s="290"/>
      <c r="I171" s="292"/>
      <c r="J171" s="291"/>
      <c r="K171" s="172"/>
      <c r="L171" s="145"/>
      <c r="M171" s="20"/>
      <c r="N171" s="172"/>
      <c r="O171" s="172"/>
      <c r="P171" s="172"/>
      <c r="Q171" s="172"/>
      <c r="R171" s="172"/>
      <c r="S171" s="172"/>
    </row>
    <row r="172" spans="1:19" outlineLevel="1">
      <c r="A172" s="355"/>
      <c r="B172" s="145"/>
      <c r="C172" s="20" t="s">
        <v>465</v>
      </c>
      <c r="D172" s="601">
        <v>7</v>
      </c>
      <c r="E172" s="592">
        <f t="shared" si="7"/>
        <v>0.14285714285714285</v>
      </c>
      <c r="F172" s="284"/>
      <c r="G172" s="171"/>
      <c r="H172" s="290"/>
      <c r="I172" s="292"/>
      <c r="J172" s="291"/>
      <c r="K172" s="172"/>
      <c r="L172" s="145"/>
      <c r="M172" s="20"/>
      <c r="N172" s="172"/>
      <c r="O172" s="172"/>
      <c r="P172" s="172"/>
      <c r="Q172" s="172"/>
      <c r="R172" s="172"/>
      <c r="S172" s="172"/>
    </row>
    <row r="173" spans="1:19" outlineLevel="1">
      <c r="A173" s="355"/>
      <c r="B173" s="145"/>
      <c r="C173" s="20" t="s">
        <v>196</v>
      </c>
      <c r="D173" s="601">
        <v>7</v>
      </c>
      <c r="E173" s="592">
        <f t="shared" si="7"/>
        <v>0.14285714285714285</v>
      </c>
      <c r="F173" s="284"/>
      <c r="G173" s="171"/>
      <c r="H173" s="290"/>
      <c r="I173" s="292"/>
      <c r="J173" s="291"/>
      <c r="K173" s="172"/>
      <c r="L173" s="145"/>
      <c r="M173" s="20"/>
      <c r="N173" s="172"/>
      <c r="O173" s="172"/>
      <c r="P173" s="172"/>
      <c r="Q173" s="172"/>
      <c r="R173" s="172"/>
      <c r="S173" s="172"/>
    </row>
    <row r="174" spans="1:19" outlineLevel="1">
      <c r="A174" s="355"/>
      <c r="B174" s="145"/>
      <c r="C174" s="20" t="s">
        <v>466</v>
      </c>
      <c r="D174" s="601">
        <v>7</v>
      </c>
      <c r="E174" s="592">
        <f t="shared" si="7"/>
        <v>0.14285714285714285</v>
      </c>
      <c r="F174" s="284"/>
      <c r="G174" s="171"/>
      <c r="H174" s="290"/>
      <c r="I174" s="292"/>
      <c r="J174" s="291"/>
      <c r="K174" s="172"/>
      <c r="L174" s="145"/>
      <c r="M174" s="20"/>
      <c r="N174" s="172"/>
      <c r="O174" s="172"/>
      <c r="P174" s="172"/>
      <c r="Q174" s="172"/>
      <c r="R174" s="172"/>
      <c r="S174" s="172"/>
    </row>
    <row r="175" spans="1:19" outlineLevel="1">
      <c r="A175" s="355"/>
      <c r="B175" s="145"/>
      <c r="C175" s="20" t="s">
        <v>467</v>
      </c>
      <c r="D175" s="601">
        <v>15</v>
      </c>
      <c r="E175" s="592">
        <f t="shared" si="7"/>
        <v>6.6666666666666666E-2</v>
      </c>
      <c r="F175" s="284"/>
      <c r="G175" s="171"/>
      <c r="H175" s="290"/>
      <c r="I175" s="292"/>
      <c r="J175" s="291"/>
      <c r="K175" s="172"/>
      <c r="L175" s="145"/>
      <c r="M175" s="20"/>
      <c r="N175" s="172"/>
      <c r="O175" s="172"/>
      <c r="P175" s="172"/>
      <c r="Q175" s="172"/>
      <c r="R175" s="172"/>
      <c r="S175" s="172"/>
    </row>
    <row r="176" spans="1:19" outlineLevel="1">
      <c r="A176" s="355"/>
      <c r="B176" s="145"/>
      <c r="C176" s="20" t="s">
        <v>460</v>
      </c>
      <c r="D176" s="601">
        <v>7</v>
      </c>
      <c r="E176" s="592">
        <f t="shared" si="7"/>
        <v>0.14285714285714285</v>
      </c>
      <c r="F176" s="284"/>
      <c r="G176" s="171"/>
      <c r="H176" s="290"/>
      <c r="I176" s="292"/>
      <c r="J176" s="291"/>
      <c r="K176" s="172"/>
      <c r="L176" s="145"/>
      <c r="M176" s="20"/>
      <c r="N176" s="172"/>
      <c r="O176" s="172"/>
      <c r="P176" s="172"/>
      <c r="Q176" s="172"/>
      <c r="R176" s="172"/>
      <c r="S176" s="172"/>
    </row>
    <row r="177" spans="1:19" outlineLevel="1">
      <c r="A177" s="355"/>
      <c r="B177" s="145"/>
      <c r="C177" s="20" t="s">
        <v>203</v>
      </c>
      <c r="D177" s="601">
        <v>7</v>
      </c>
      <c r="E177" s="592">
        <f t="shared" si="7"/>
        <v>0.14285714285714285</v>
      </c>
      <c r="F177" s="284"/>
      <c r="G177" s="171"/>
      <c r="H177" s="290"/>
      <c r="I177" s="292"/>
      <c r="J177" s="291"/>
      <c r="K177" s="172"/>
      <c r="L177" s="145"/>
      <c r="M177" s="20"/>
      <c r="N177" s="172"/>
      <c r="O177" s="172"/>
      <c r="P177" s="172"/>
      <c r="Q177" s="172"/>
      <c r="R177" s="172"/>
      <c r="S177" s="172"/>
    </row>
    <row r="178" spans="1:19" outlineLevel="1">
      <c r="A178" s="355"/>
      <c r="B178" s="145"/>
      <c r="C178" s="20" t="s">
        <v>204</v>
      </c>
      <c r="D178" s="601">
        <v>7</v>
      </c>
      <c r="E178" s="592">
        <f t="shared" si="7"/>
        <v>0.14285714285714285</v>
      </c>
      <c r="F178" s="284"/>
      <c r="G178" s="171"/>
      <c r="H178" s="290"/>
      <c r="I178" s="292"/>
      <c r="J178" s="291"/>
      <c r="K178" s="172"/>
      <c r="L178" s="145"/>
      <c r="M178" s="20"/>
      <c r="N178" s="172"/>
      <c r="O178" s="172"/>
      <c r="P178" s="172"/>
      <c r="Q178" s="172"/>
      <c r="R178" s="172"/>
      <c r="S178" s="172"/>
    </row>
    <row r="179" spans="1:19" outlineLevel="1">
      <c r="A179" s="355"/>
      <c r="B179" s="385"/>
      <c r="C179" s="52" t="s">
        <v>527</v>
      </c>
      <c r="D179" s="603"/>
      <c r="E179" s="594"/>
      <c r="F179" s="284"/>
      <c r="G179" s="171"/>
      <c r="H179" s="290"/>
      <c r="I179" s="292"/>
      <c r="J179" s="291"/>
      <c r="K179" s="172"/>
      <c r="L179" s="145"/>
      <c r="M179" s="20"/>
      <c r="N179" s="172"/>
      <c r="O179" s="172"/>
      <c r="P179" s="172"/>
      <c r="Q179" s="172"/>
      <c r="R179" s="172"/>
      <c r="S179" s="172"/>
    </row>
    <row r="180" spans="1:19" outlineLevel="1">
      <c r="A180" s="354"/>
      <c r="B180" s="64" t="s">
        <v>921</v>
      </c>
      <c r="C180" s="64"/>
      <c r="D180" s="604"/>
      <c r="E180" s="595"/>
      <c r="F180" s="284"/>
      <c r="G180" s="171"/>
      <c r="H180" s="290"/>
      <c r="I180" s="292"/>
      <c r="J180" s="291"/>
      <c r="K180" s="172"/>
      <c r="L180" s="145"/>
      <c r="M180" s="20"/>
      <c r="N180" s="172"/>
      <c r="O180" s="172"/>
      <c r="P180" s="172"/>
      <c r="Q180" s="172"/>
      <c r="R180" s="172"/>
      <c r="S180" s="172"/>
    </row>
    <row r="181" spans="1:19" outlineLevel="1">
      <c r="A181" s="357"/>
      <c r="B181" s="384"/>
      <c r="C181" s="58" t="s">
        <v>788</v>
      </c>
      <c r="D181" s="605"/>
      <c r="E181" s="596"/>
      <c r="F181" s="284"/>
      <c r="G181" s="171"/>
      <c r="H181" s="290"/>
      <c r="I181" s="292"/>
      <c r="J181" s="291"/>
      <c r="K181" s="172"/>
      <c r="L181" s="6"/>
      <c r="M181" s="6"/>
      <c r="N181" s="172"/>
      <c r="O181" s="172"/>
      <c r="P181" s="172"/>
      <c r="Q181" s="172"/>
      <c r="R181" s="172"/>
      <c r="S181" s="172"/>
    </row>
    <row r="182" spans="1:19" outlineLevel="1">
      <c r="A182" s="358"/>
      <c r="B182" s="145"/>
      <c r="C182" s="23" t="s">
        <v>528</v>
      </c>
      <c r="D182" s="601"/>
      <c r="E182" s="592"/>
      <c r="F182" s="284"/>
      <c r="G182" s="171"/>
      <c r="H182" s="290"/>
      <c r="I182" s="292"/>
      <c r="J182" s="291"/>
      <c r="K182" s="172"/>
      <c r="L182" s="145"/>
      <c r="M182" s="6"/>
      <c r="N182" s="172"/>
      <c r="O182" s="172"/>
      <c r="P182" s="172"/>
      <c r="Q182" s="172"/>
      <c r="R182" s="172"/>
      <c r="S182" s="172"/>
    </row>
    <row r="183" spans="1:19" outlineLevel="1">
      <c r="A183" s="359"/>
      <c r="B183" s="145"/>
      <c r="C183" s="465" t="s">
        <v>179</v>
      </c>
      <c r="D183" s="606"/>
      <c r="E183" s="597"/>
      <c r="F183" s="284"/>
      <c r="G183" s="171"/>
      <c r="H183" s="290"/>
      <c r="I183" s="292"/>
      <c r="J183" s="291"/>
      <c r="K183" s="172"/>
      <c r="L183" s="145"/>
      <c r="M183" s="23"/>
      <c r="N183" s="172"/>
      <c r="O183" s="172"/>
      <c r="P183" s="172"/>
      <c r="Q183" s="172"/>
      <c r="R183" s="172"/>
      <c r="S183" s="172"/>
    </row>
    <row r="184" spans="1:19" outlineLevel="1">
      <c r="A184" s="355"/>
      <c r="B184" s="145"/>
      <c r="C184" s="276" t="s">
        <v>210</v>
      </c>
      <c r="D184" s="601">
        <v>26.008219178082193</v>
      </c>
      <c r="E184" s="592">
        <f t="shared" ref="E184:E207" si="8">1/D184</f>
        <v>3.844938375645212E-2</v>
      </c>
      <c r="F184" s="284"/>
      <c r="G184" s="171"/>
      <c r="H184" s="290"/>
      <c r="I184" s="292"/>
      <c r="J184" s="291"/>
      <c r="K184" s="172"/>
      <c r="L184" s="145"/>
      <c r="M184" s="275"/>
      <c r="N184" s="172"/>
      <c r="O184" s="172"/>
      <c r="P184" s="172"/>
      <c r="Q184" s="172"/>
      <c r="R184" s="172"/>
      <c r="S184" s="172"/>
    </row>
    <row r="185" spans="1:19" outlineLevel="1">
      <c r="A185" s="355"/>
      <c r="B185" s="145"/>
      <c r="C185" s="276" t="s">
        <v>211</v>
      </c>
      <c r="D185" s="601">
        <v>26</v>
      </c>
      <c r="E185" s="592">
        <f t="shared" si="8"/>
        <v>3.8461538461538464E-2</v>
      </c>
      <c r="F185" s="284"/>
      <c r="G185" s="171"/>
      <c r="H185" s="290"/>
      <c r="I185" s="292"/>
      <c r="J185" s="291"/>
      <c r="K185" s="172"/>
      <c r="L185" s="145"/>
      <c r="M185" s="276"/>
      <c r="N185" s="172"/>
      <c r="O185" s="172"/>
      <c r="P185" s="172"/>
      <c r="Q185" s="172"/>
      <c r="R185" s="172"/>
      <c r="S185" s="172"/>
    </row>
    <row r="186" spans="1:19" outlineLevel="1">
      <c r="A186" s="355"/>
      <c r="B186" s="145"/>
      <c r="C186" s="276" t="s">
        <v>212</v>
      </c>
      <c r="D186" s="601">
        <v>26</v>
      </c>
      <c r="E186" s="592">
        <f t="shared" si="8"/>
        <v>3.8461538461538464E-2</v>
      </c>
      <c r="F186" s="284"/>
      <c r="G186" s="171"/>
      <c r="H186" s="290"/>
      <c r="I186" s="292"/>
      <c r="J186" s="291"/>
      <c r="K186" s="172"/>
      <c r="L186" s="145"/>
      <c r="M186" s="276"/>
      <c r="N186" s="172"/>
      <c r="O186" s="172"/>
      <c r="P186" s="172"/>
      <c r="Q186" s="172"/>
      <c r="R186" s="172"/>
      <c r="S186" s="172"/>
    </row>
    <row r="187" spans="1:19" outlineLevel="1">
      <c r="A187" s="355"/>
      <c r="B187" s="145"/>
      <c r="C187" s="276" t="s">
        <v>213</v>
      </c>
      <c r="D187" s="601">
        <v>26</v>
      </c>
      <c r="E187" s="592">
        <f t="shared" si="8"/>
        <v>3.8461538461538464E-2</v>
      </c>
      <c r="F187" s="284"/>
      <c r="G187" s="171"/>
      <c r="H187" s="290"/>
      <c r="I187" s="292"/>
      <c r="J187" s="291"/>
      <c r="K187" s="172"/>
      <c r="L187" s="145"/>
      <c r="M187" s="276"/>
      <c r="N187" s="172"/>
      <c r="O187" s="172"/>
      <c r="P187" s="172"/>
      <c r="Q187" s="172"/>
      <c r="R187" s="172"/>
      <c r="S187" s="172"/>
    </row>
    <row r="188" spans="1:19" outlineLevel="1">
      <c r="A188" s="355"/>
      <c r="B188" s="145"/>
      <c r="C188" s="276" t="s">
        <v>975</v>
      </c>
      <c r="D188" s="601">
        <v>26</v>
      </c>
      <c r="E188" s="592">
        <f t="shared" si="8"/>
        <v>3.8461538461538464E-2</v>
      </c>
      <c r="F188" s="284"/>
      <c r="G188" s="171"/>
      <c r="H188" s="290"/>
      <c r="I188" s="292"/>
      <c r="J188" s="291"/>
      <c r="K188" s="172"/>
      <c r="L188" s="145"/>
      <c r="M188" s="276"/>
      <c r="N188" s="172"/>
      <c r="O188" s="172"/>
      <c r="P188" s="172"/>
      <c r="Q188" s="172"/>
      <c r="R188" s="172"/>
      <c r="S188" s="172"/>
    </row>
    <row r="189" spans="1:19" outlineLevel="1">
      <c r="A189" s="355"/>
      <c r="B189" s="145"/>
      <c r="C189" s="276" t="s">
        <v>214</v>
      </c>
      <c r="D189" s="601">
        <v>26</v>
      </c>
      <c r="E189" s="592">
        <f t="shared" si="8"/>
        <v>3.8461538461538464E-2</v>
      </c>
      <c r="F189" s="284"/>
      <c r="G189" s="171"/>
      <c r="H189" s="290"/>
      <c r="I189" s="292"/>
      <c r="J189" s="291"/>
      <c r="K189" s="172"/>
      <c r="L189" s="145"/>
      <c r="M189" s="276"/>
      <c r="N189" s="172"/>
      <c r="O189" s="172"/>
      <c r="P189" s="172"/>
      <c r="Q189" s="172"/>
      <c r="R189" s="172"/>
      <c r="S189" s="172"/>
    </row>
    <row r="190" spans="1:19" outlineLevel="1">
      <c r="A190" s="355"/>
      <c r="B190" s="145"/>
      <c r="C190" s="276" t="s">
        <v>797</v>
      </c>
      <c r="D190" s="601">
        <v>26</v>
      </c>
      <c r="E190" s="592">
        <f t="shared" si="8"/>
        <v>3.8461538461538464E-2</v>
      </c>
      <c r="F190" s="284"/>
      <c r="G190" s="171"/>
      <c r="H190" s="290"/>
      <c r="I190" s="292"/>
      <c r="J190" s="291"/>
      <c r="K190" s="172"/>
      <c r="L190" s="145"/>
      <c r="M190" s="276"/>
      <c r="N190" s="172"/>
      <c r="O190" s="172"/>
      <c r="P190" s="172"/>
      <c r="Q190" s="172"/>
      <c r="R190" s="172"/>
      <c r="S190" s="172"/>
    </row>
    <row r="191" spans="1:19" outlineLevel="1">
      <c r="A191" s="355"/>
      <c r="B191" s="145"/>
      <c r="C191" s="276" t="s">
        <v>798</v>
      </c>
      <c r="D191" s="601">
        <v>25.912328767123288</v>
      </c>
      <c r="E191" s="592">
        <f t="shared" si="8"/>
        <v>3.8591668428843304E-2</v>
      </c>
      <c r="F191" s="284"/>
      <c r="G191" s="171"/>
      <c r="H191" s="290"/>
      <c r="I191" s="292"/>
      <c r="J191" s="291"/>
      <c r="K191" s="172"/>
      <c r="L191" s="145"/>
      <c r="M191" s="276"/>
      <c r="N191" s="172"/>
      <c r="O191" s="172"/>
      <c r="P191" s="172"/>
      <c r="Q191" s="172"/>
      <c r="R191" s="172"/>
      <c r="S191" s="172"/>
    </row>
    <row r="192" spans="1:19" outlineLevel="1">
      <c r="A192" s="355"/>
      <c r="B192" s="145"/>
      <c r="C192" s="276" t="s">
        <v>799</v>
      </c>
      <c r="D192" s="601">
        <v>25.912328767123288</v>
      </c>
      <c r="E192" s="592">
        <f t="shared" si="8"/>
        <v>3.8591668428843304E-2</v>
      </c>
      <c r="F192" s="284"/>
      <c r="G192" s="171"/>
      <c r="H192" s="290"/>
      <c r="I192" s="292"/>
      <c r="J192" s="291"/>
      <c r="K192" s="172"/>
      <c r="L192" s="145"/>
      <c r="M192" s="276"/>
      <c r="N192" s="172"/>
      <c r="O192" s="172"/>
      <c r="P192" s="172"/>
      <c r="Q192" s="172"/>
      <c r="R192" s="172"/>
      <c r="S192" s="172"/>
    </row>
    <row r="193" spans="1:19" outlineLevel="1">
      <c r="A193" s="355"/>
      <c r="B193" s="145"/>
      <c r="C193" s="276" t="s">
        <v>215</v>
      </c>
      <c r="D193" s="601">
        <v>26</v>
      </c>
      <c r="E193" s="592">
        <f t="shared" si="8"/>
        <v>3.8461538461538464E-2</v>
      </c>
      <c r="F193" s="284"/>
      <c r="G193" s="171"/>
      <c r="H193" s="290"/>
      <c r="I193" s="292"/>
      <c r="J193" s="291"/>
      <c r="K193" s="172"/>
      <c r="L193" s="145"/>
      <c r="M193" s="276"/>
      <c r="N193" s="172"/>
      <c r="O193" s="172"/>
      <c r="P193" s="172"/>
      <c r="Q193" s="172"/>
      <c r="R193" s="172"/>
      <c r="S193" s="172"/>
    </row>
    <row r="194" spans="1:19" outlineLevel="1">
      <c r="A194" s="355"/>
      <c r="B194" s="145"/>
      <c r="C194" s="276" t="s">
        <v>216</v>
      </c>
      <c r="D194" s="601">
        <v>26</v>
      </c>
      <c r="E194" s="592">
        <f t="shared" si="8"/>
        <v>3.8461538461538464E-2</v>
      </c>
      <c r="F194" s="284"/>
      <c r="G194" s="171"/>
      <c r="H194" s="290"/>
      <c r="I194" s="292"/>
      <c r="J194" s="291"/>
      <c r="K194" s="172"/>
      <c r="L194" s="145"/>
      <c r="M194" s="276"/>
      <c r="N194" s="172"/>
      <c r="O194" s="172"/>
      <c r="P194" s="172"/>
      <c r="Q194" s="172"/>
      <c r="R194" s="172"/>
      <c r="S194" s="172"/>
    </row>
    <row r="195" spans="1:19" outlineLevel="1">
      <c r="A195" s="355"/>
      <c r="B195" s="145"/>
      <c r="C195" s="276" t="s">
        <v>794</v>
      </c>
      <c r="D195" s="601">
        <v>26</v>
      </c>
      <c r="E195" s="592">
        <f t="shared" si="8"/>
        <v>3.8461538461538464E-2</v>
      </c>
      <c r="F195" s="284"/>
      <c r="G195" s="171"/>
      <c r="H195" s="290"/>
      <c r="I195" s="292"/>
      <c r="J195" s="291"/>
      <c r="K195" s="172"/>
      <c r="L195" s="145"/>
      <c r="M195" s="276"/>
      <c r="N195" s="172"/>
      <c r="O195" s="172"/>
      <c r="P195" s="172"/>
      <c r="Q195" s="172"/>
      <c r="R195" s="172"/>
      <c r="S195" s="172"/>
    </row>
    <row r="196" spans="1:19" outlineLevel="1">
      <c r="A196" s="355"/>
      <c r="B196" s="145"/>
      <c r="C196" s="276" t="s">
        <v>217</v>
      </c>
      <c r="D196" s="601">
        <v>26</v>
      </c>
      <c r="E196" s="592">
        <f t="shared" si="8"/>
        <v>3.8461538461538464E-2</v>
      </c>
      <c r="F196" s="284"/>
      <c r="G196" s="171"/>
      <c r="H196" s="290"/>
      <c r="I196" s="292"/>
      <c r="J196" s="291"/>
      <c r="K196" s="172"/>
      <c r="L196" s="145"/>
      <c r="M196" s="276"/>
      <c r="N196" s="172"/>
      <c r="O196" s="172"/>
      <c r="P196" s="172"/>
      <c r="Q196" s="172"/>
      <c r="R196" s="172"/>
      <c r="S196" s="172"/>
    </row>
    <row r="197" spans="1:19" outlineLevel="1">
      <c r="A197" s="355"/>
      <c r="B197" s="145"/>
      <c r="C197" s="276" t="s">
        <v>793</v>
      </c>
      <c r="D197" s="601">
        <v>26</v>
      </c>
      <c r="E197" s="592">
        <f t="shared" si="8"/>
        <v>3.8461538461538464E-2</v>
      </c>
      <c r="F197" s="284"/>
      <c r="G197" s="171"/>
      <c r="H197" s="290"/>
      <c r="I197" s="292"/>
      <c r="J197" s="291"/>
      <c r="K197" s="172"/>
      <c r="L197" s="145"/>
      <c r="M197" s="276"/>
      <c r="N197" s="172"/>
      <c r="O197" s="172"/>
      <c r="P197" s="172"/>
      <c r="Q197" s="172"/>
      <c r="R197" s="172"/>
      <c r="S197" s="172"/>
    </row>
    <row r="198" spans="1:19" outlineLevel="1">
      <c r="A198" s="355"/>
      <c r="B198" s="145"/>
      <c r="C198" s="276" t="s">
        <v>791</v>
      </c>
      <c r="D198" s="601">
        <v>26</v>
      </c>
      <c r="E198" s="592">
        <f t="shared" si="8"/>
        <v>3.8461538461538464E-2</v>
      </c>
      <c r="F198" s="284"/>
      <c r="G198" s="171"/>
      <c r="H198" s="290"/>
      <c r="I198" s="292"/>
      <c r="J198" s="291"/>
      <c r="K198" s="172"/>
      <c r="L198" s="145"/>
      <c r="M198" s="276"/>
      <c r="N198" s="172"/>
      <c r="O198" s="172"/>
      <c r="P198" s="172"/>
      <c r="Q198" s="172"/>
      <c r="R198" s="172"/>
      <c r="S198" s="172"/>
    </row>
    <row r="199" spans="1:19" outlineLevel="1">
      <c r="A199" s="355"/>
      <c r="B199" s="145"/>
      <c r="C199" s="276" t="s">
        <v>218</v>
      </c>
      <c r="D199" s="601">
        <v>26</v>
      </c>
      <c r="E199" s="592">
        <f t="shared" si="8"/>
        <v>3.8461538461538464E-2</v>
      </c>
      <c r="F199" s="284"/>
      <c r="G199" s="171"/>
      <c r="H199" s="290"/>
      <c r="I199" s="292"/>
      <c r="J199" s="291"/>
      <c r="K199" s="172"/>
      <c r="L199" s="145"/>
      <c r="M199" s="276"/>
      <c r="N199" s="172"/>
      <c r="O199" s="172"/>
      <c r="P199" s="172"/>
      <c r="Q199" s="172"/>
      <c r="R199" s="172"/>
      <c r="S199" s="172"/>
    </row>
    <row r="200" spans="1:19" outlineLevel="1">
      <c r="A200" s="355"/>
      <c r="B200" s="145"/>
      <c r="C200" s="276" t="s">
        <v>219</v>
      </c>
      <c r="D200" s="601">
        <v>26</v>
      </c>
      <c r="E200" s="592">
        <f t="shared" si="8"/>
        <v>3.8461538461538464E-2</v>
      </c>
      <c r="F200" s="284"/>
      <c r="G200" s="171"/>
      <c r="H200" s="290"/>
      <c r="I200" s="292"/>
      <c r="J200" s="291"/>
      <c r="K200" s="172"/>
      <c r="L200" s="145"/>
      <c r="M200" s="276"/>
      <c r="N200" s="172"/>
      <c r="O200" s="172"/>
      <c r="P200" s="172"/>
      <c r="Q200" s="172"/>
      <c r="R200" s="172"/>
      <c r="S200" s="172"/>
    </row>
    <row r="201" spans="1:19" outlineLevel="1">
      <c r="A201" s="355"/>
      <c r="B201" s="145"/>
      <c r="C201" s="276" t="s">
        <v>801</v>
      </c>
      <c r="D201" s="601">
        <v>26</v>
      </c>
      <c r="E201" s="592">
        <f t="shared" si="8"/>
        <v>3.8461538461538464E-2</v>
      </c>
      <c r="F201" s="284"/>
      <c r="G201" s="171"/>
      <c r="H201" s="290"/>
      <c r="I201" s="292"/>
      <c r="J201" s="291"/>
      <c r="K201" s="172"/>
      <c r="L201" s="145"/>
      <c r="M201" s="276"/>
      <c r="N201" s="172"/>
      <c r="O201" s="172"/>
      <c r="P201" s="172"/>
      <c r="Q201" s="172"/>
      <c r="R201" s="172"/>
      <c r="S201" s="172"/>
    </row>
    <row r="202" spans="1:19" outlineLevel="1">
      <c r="A202" s="355"/>
      <c r="B202" s="145"/>
      <c r="C202" s="276" t="s">
        <v>220</v>
      </c>
      <c r="D202" s="601">
        <v>26</v>
      </c>
      <c r="E202" s="592">
        <f t="shared" si="8"/>
        <v>3.8461538461538464E-2</v>
      </c>
      <c r="F202" s="284"/>
      <c r="G202" s="171"/>
      <c r="H202" s="290"/>
      <c r="I202" s="292"/>
      <c r="J202" s="291"/>
      <c r="K202" s="172"/>
      <c r="L202" s="145"/>
      <c r="M202" s="276"/>
      <c r="N202" s="172"/>
      <c r="O202" s="172"/>
      <c r="P202" s="172"/>
      <c r="Q202" s="172"/>
      <c r="R202" s="172"/>
      <c r="S202" s="172"/>
    </row>
    <row r="203" spans="1:19" outlineLevel="1">
      <c r="A203" s="355"/>
      <c r="B203" s="145"/>
      <c r="C203" s="276" t="s">
        <v>800</v>
      </c>
      <c r="D203" s="601">
        <v>26</v>
      </c>
      <c r="E203" s="592">
        <f t="shared" si="8"/>
        <v>3.8461538461538464E-2</v>
      </c>
      <c r="F203" s="284"/>
      <c r="G203" s="171"/>
      <c r="H203" s="290"/>
      <c r="I203" s="292"/>
      <c r="J203" s="291"/>
      <c r="K203" s="172"/>
      <c r="L203" s="145"/>
      <c r="M203" s="276"/>
      <c r="N203" s="172"/>
      <c r="O203" s="172"/>
      <c r="P203" s="172"/>
      <c r="Q203" s="172"/>
      <c r="R203" s="172"/>
      <c r="S203" s="172"/>
    </row>
    <row r="204" spans="1:19" outlineLevel="1">
      <c r="A204" s="355"/>
      <c r="B204" s="145"/>
      <c r="C204" s="276" t="s">
        <v>221</v>
      </c>
      <c r="D204" s="601">
        <v>26</v>
      </c>
      <c r="E204" s="592">
        <f t="shared" si="8"/>
        <v>3.8461538461538464E-2</v>
      </c>
      <c r="F204" s="284"/>
      <c r="G204" s="171"/>
      <c r="H204" s="290"/>
      <c r="I204" s="292"/>
      <c r="J204" s="291"/>
      <c r="K204" s="172"/>
      <c r="L204" s="145"/>
      <c r="M204" s="276"/>
      <c r="N204" s="172"/>
      <c r="O204" s="172"/>
      <c r="P204" s="172"/>
      <c r="Q204" s="172"/>
      <c r="R204" s="172"/>
      <c r="S204" s="172"/>
    </row>
    <row r="205" spans="1:19" outlineLevel="1">
      <c r="A205" s="355"/>
      <c r="B205" s="145"/>
      <c r="C205" s="276" t="s">
        <v>792</v>
      </c>
      <c r="D205" s="601">
        <v>26</v>
      </c>
      <c r="E205" s="592">
        <f t="shared" si="8"/>
        <v>3.8461538461538464E-2</v>
      </c>
      <c r="F205" s="284"/>
      <c r="G205" s="171"/>
      <c r="H205" s="290"/>
      <c r="I205" s="292"/>
      <c r="J205" s="291"/>
      <c r="K205" s="172"/>
      <c r="L205" s="145"/>
      <c r="M205" s="276"/>
      <c r="N205" s="172"/>
      <c r="O205" s="172"/>
      <c r="P205" s="172"/>
      <c r="Q205" s="172"/>
      <c r="R205" s="172"/>
      <c r="S205" s="172"/>
    </row>
    <row r="206" spans="1:19" outlineLevel="1">
      <c r="A206" s="355"/>
      <c r="B206" s="145"/>
      <c r="C206" s="276" t="s">
        <v>796</v>
      </c>
      <c r="D206" s="601">
        <v>26</v>
      </c>
      <c r="E206" s="592">
        <f t="shared" si="8"/>
        <v>3.8461538461538464E-2</v>
      </c>
      <c r="F206" s="284"/>
      <c r="G206" s="171"/>
      <c r="H206" s="290"/>
      <c r="I206" s="292"/>
      <c r="J206" s="291"/>
      <c r="K206" s="172"/>
      <c r="L206" s="145"/>
      <c r="M206" s="276"/>
      <c r="N206" s="172"/>
      <c r="O206" s="172"/>
      <c r="P206" s="172"/>
      <c r="Q206" s="172"/>
      <c r="R206" s="172"/>
      <c r="S206" s="172"/>
    </row>
    <row r="207" spans="1:19" outlineLevel="1">
      <c r="A207" s="355"/>
      <c r="B207" s="145"/>
      <c r="C207" s="276" t="s">
        <v>795</v>
      </c>
      <c r="D207" s="601">
        <v>26</v>
      </c>
      <c r="E207" s="592">
        <f t="shared" si="8"/>
        <v>3.8461538461538464E-2</v>
      </c>
      <c r="F207" s="284"/>
      <c r="G207" s="171"/>
      <c r="H207" s="290"/>
      <c r="I207" s="292"/>
      <c r="J207" s="291"/>
      <c r="K207" s="172"/>
      <c r="L207" s="145"/>
      <c r="M207" s="276"/>
      <c r="N207" s="172"/>
      <c r="O207" s="172"/>
      <c r="P207" s="172"/>
      <c r="Q207" s="172"/>
      <c r="R207" s="172"/>
      <c r="S207" s="172"/>
    </row>
    <row r="208" spans="1:19" outlineLevel="1">
      <c r="A208" s="355"/>
      <c r="B208" s="469"/>
      <c r="C208" s="470" t="s">
        <v>180</v>
      </c>
      <c r="D208" s="607"/>
      <c r="E208" s="598"/>
      <c r="F208" s="284"/>
      <c r="G208" s="171"/>
      <c r="H208" s="290"/>
      <c r="I208" s="292"/>
      <c r="J208" s="291"/>
      <c r="K208" s="172"/>
      <c r="L208" s="145"/>
      <c r="M208" s="276"/>
      <c r="N208" s="172"/>
      <c r="O208" s="172"/>
      <c r="P208" s="172"/>
      <c r="Q208" s="172"/>
      <c r="R208" s="172"/>
      <c r="S208" s="172"/>
    </row>
    <row r="209" spans="1:19" outlineLevel="1">
      <c r="A209" s="355"/>
      <c r="B209" s="145"/>
      <c r="C209" s="276" t="s">
        <v>259</v>
      </c>
      <c r="D209" s="601">
        <v>15</v>
      </c>
      <c r="E209" s="592">
        <f t="shared" ref="E209:E231" si="9">1/D209</f>
        <v>6.6666666666666666E-2</v>
      </c>
      <c r="F209" s="284"/>
      <c r="G209" s="171"/>
      <c r="H209" s="290"/>
      <c r="I209" s="292"/>
      <c r="J209" s="291"/>
      <c r="K209" s="172"/>
      <c r="L209" s="145"/>
      <c r="M209" s="275"/>
      <c r="N209" s="172"/>
      <c r="O209" s="172"/>
      <c r="P209" s="172"/>
      <c r="Q209" s="172"/>
      <c r="R209" s="172"/>
      <c r="S209" s="172"/>
    </row>
    <row r="210" spans="1:19" outlineLevel="1">
      <c r="A210" s="355"/>
      <c r="B210" s="145"/>
      <c r="C210" s="276" t="s">
        <v>259</v>
      </c>
      <c r="D210" s="601">
        <v>15</v>
      </c>
      <c r="E210" s="592">
        <f>1/D210</f>
        <v>6.6666666666666666E-2</v>
      </c>
      <c r="F210" s="284"/>
      <c r="G210" s="171"/>
      <c r="H210" s="290"/>
      <c r="I210" s="292"/>
      <c r="J210" s="291"/>
      <c r="K210" s="172"/>
      <c r="L210" s="145"/>
      <c r="M210" s="275"/>
      <c r="N210" s="172"/>
      <c r="O210" s="172"/>
      <c r="P210" s="172"/>
      <c r="Q210" s="172"/>
      <c r="R210" s="172"/>
      <c r="S210" s="172"/>
    </row>
    <row r="211" spans="1:19" outlineLevel="1">
      <c r="A211" s="355"/>
      <c r="B211" s="145"/>
      <c r="C211" s="276" t="s">
        <v>260</v>
      </c>
      <c r="D211" s="601">
        <v>7</v>
      </c>
      <c r="E211" s="592">
        <f t="shared" si="9"/>
        <v>0.14285714285714285</v>
      </c>
      <c r="F211" s="284"/>
      <c r="G211" s="171"/>
      <c r="H211" s="289"/>
      <c r="I211" s="289"/>
      <c r="J211" s="289"/>
      <c r="K211" s="172"/>
      <c r="L211" s="145"/>
      <c r="M211" s="276"/>
      <c r="N211" s="172"/>
      <c r="O211" s="172"/>
      <c r="P211" s="172"/>
      <c r="Q211" s="172"/>
      <c r="R211" s="172"/>
      <c r="S211" s="172"/>
    </row>
    <row r="212" spans="1:19" outlineLevel="1">
      <c r="A212" s="355"/>
      <c r="B212" s="145"/>
      <c r="C212" s="276" t="s">
        <v>938</v>
      </c>
      <c r="D212" s="601">
        <v>10</v>
      </c>
      <c r="E212" s="592">
        <f>1/D212</f>
        <v>0.1</v>
      </c>
      <c r="F212" s="284"/>
      <c r="G212" s="171"/>
      <c r="H212" s="289"/>
      <c r="I212" s="289"/>
      <c r="J212" s="289"/>
      <c r="K212" s="172"/>
      <c r="L212" s="145"/>
      <c r="M212" s="276"/>
      <c r="N212" s="172"/>
      <c r="O212" s="172"/>
      <c r="P212" s="172"/>
      <c r="Q212" s="172"/>
      <c r="R212" s="172"/>
      <c r="S212" s="172"/>
    </row>
    <row r="213" spans="1:19" outlineLevel="1">
      <c r="A213" s="355"/>
      <c r="B213" s="145"/>
      <c r="C213" s="276" t="s">
        <v>263</v>
      </c>
      <c r="D213" s="601">
        <v>10</v>
      </c>
      <c r="E213" s="592">
        <f t="shared" si="9"/>
        <v>0.1</v>
      </c>
      <c r="F213" s="284"/>
      <c r="G213" s="171"/>
      <c r="H213" s="143"/>
      <c r="I213" s="143"/>
      <c r="J213" s="143"/>
      <c r="K213" s="172"/>
      <c r="L213" s="145"/>
      <c r="M213" s="276"/>
      <c r="N213" s="172"/>
      <c r="O213" s="172"/>
      <c r="P213" s="172"/>
      <c r="Q213" s="172"/>
      <c r="R213" s="172"/>
      <c r="S213" s="172"/>
    </row>
    <row r="214" spans="1:19" outlineLevel="1">
      <c r="A214" s="355"/>
      <c r="B214" s="145"/>
      <c r="C214" s="276" t="s">
        <v>264</v>
      </c>
      <c r="D214" s="601">
        <v>7</v>
      </c>
      <c r="E214" s="592">
        <f t="shared" si="9"/>
        <v>0.14285714285714285</v>
      </c>
      <c r="F214" s="284"/>
      <c r="G214" s="171"/>
      <c r="H214" s="143"/>
      <c r="I214" s="143"/>
      <c r="J214" s="143"/>
      <c r="K214" s="172"/>
      <c r="L214" s="145"/>
      <c r="M214" s="276"/>
      <c r="N214" s="172"/>
      <c r="O214" s="172"/>
      <c r="P214" s="172"/>
      <c r="Q214" s="172"/>
      <c r="R214" s="172"/>
      <c r="S214" s="172"/>
    </row>
    <row r="215" spans="1:19" outlineLevel="1">
      <c r="A215" s="355"/>
      <c r="B215" s="145"/>
      <c r="C215" s="276" t="s">
        <v>265</v>
      </c>
      <c r="D215" s="601">
        <v>5</v>
      </c>
      <c r="E215" s="592">
        <f t="shared" si="9"/>
        <v>0.2</v>
      </c>
      <c r="F215" s="284"/>
      <c r="G215" s="171"/>
      <c r="H215" s="289"/>
      <c r="I215" s="289"/>
      <c r="J215" s="289"/>
      <c r="K215" s="172"/>
      <c r="L215" s="145"/>
      <c r="M215" s="276"/>
      <c r="N215" s="172"/>
      <c r="O215" s="172"/>
      <c r="P215" s="172"/>
      <c r="Q215" s="172"/>
      <c r="R215" s="172"/>
      <c r="S215" s="172"/>
    </row>
    <row r="216" spans="1:19" outlineLevel="1">
      <c r="A216" s="355"/>
      <c r="B216" s="145"/>
      <c r="C216" s="276" t="s">
        <v>266</v>
      </c>
      <c r="D216" s="601">
        <v>5</v>
      </c>
      <c r="E216" s="592">
        <f t="shared" si="9"/>
        <v>0.2</v>
      </c>
      <c r="F216" s="284"/>
      <c r="G216" s="171"/>
      <c r="H216" s="293"/>
      <c r="I216" s="293"/>
      <c r="J216" s="293"/>
      <c r="K216" s="172"/>
      <c r="L216" s="145"/>
      <c r="M216" s="276"/>
      <c r="N216" s="172"/>
      <c r="O216" s="172"/>
      <c r="P216" s="172"/>
      <c r="Q216" s="172"/>
      <c r="R216" s="172"/>
      <c r="S216" s="172"/>
    </row>
    <row r="217" spans="1:19" outlineLevel="1">
      <c r="A217" s="355"/>
      <c r="B217" s="145"/>
      <c r="C217" s="276" t="s">
        <v>267</v>
      </c>
      <c r="D217" s="601">
        <v>7</v>
      </c>
      <c r="E217" s="592">
        <f t="shared" si="9"/>
        <v>0.14285714285714285</v>
      </c>
      <c r="F217" s="284"/>
      <c r="G217" s="171"/>
      <c r="H217" s="294"/>
      <c r="I217" s="292"/>
      <c r="J217" s="291"/>
      <c r="K217" s="172"/>
      <c r="L217" s="145"/>
      <c r="M217" s="276"/>
      <c r="N217" s="172"/>
      <c r="O217" s="172"/>
      <c r="P217" s="172"/>
      <c r="Q217" s="172"/>
      <c r="R217" s="172"/>
      <c r="S217" s="172"/>
    </row>
    <row r="218" spans="1:19" outlineLevel="1">
      <c r="A218" s="355"/>
      <c r="B218" s="145"/>
      <c r="C218" s="276" t="s">
        <v>268</v>
      </c>
      <c r="D218" s="601">
        <v>7</v>
      </c>
      <c r="E218" s="592">
        <f t="shared" si="9"/>
        <v>0.14285714285714285</v>
      </c>
      <c r="F218" s="284"/>
      <c r="G218" s="171"/>
      <c r="H218" s="294"/>
      <c r="I218" s="292"/>
      <c r="J218" s="291"/>
      <c r="K218" s="172"/>
      <c r="L218" s="145"/>
      <c r="M218" s="276"/>
      <c r="N218" s="172"/>
      <c r="O218" s="172"/>
      <c r="P218" s="172"/>
      <c r="Q218" s="172"/>
      <c r="R218" s="172"/>
      <c r="S218" s="172"/>
    </row>
    <row r="219" spans="1:19" outlineLevel="1">
      <c r="A219" s="355"/>
      <c r="B219" s="145"/>
      <c r="C219" s="276" t="s">
        <v>269</v>
      </c>
      <c r="D219" s="601">
        <v>5</v>
      </c>
      <c r="E219" s="592">
        <f t="shared" si="9"/>
        <v>0.2</v>
      </c>
      <c r="F219" s="284"/>
      <c r="G219" s="171"/>
      <c r="H219" s="294"/>
      <c r="I219" s="292"/>
      <c r="J219" s="291"/>
      <c r="K219" s="172"/>
      <c r="L219" s="145"/>
      <c r="M219" s="276"/>
      <c r="N219" s="172"/>
      <c r="O219" s="172"/>
      <c r="P219" s="172"/>
      <c r="Q219" s="172"/>
      <c r="R219" s="172"/>
      <c r="S219" s="172"/>
    </row>
    <row r="220" spans="1:19" outlineLevel="1">
      <c r="A220" s="355"/>
      <c r="B220" s="145"/>
      <c r="C220" s="276" t="s">
        <v>270</v>
      </c>
      <c r="D220" s="601">
        <v>5</v>
      </c>
      <c r="E220" s="592">
        <f t="shared" si="9"/>
        <v>0.2</v>
      </c>
      <c r="F220" s="284"/>
      <c r="G220" s="171"/>
      <c r="H220" s="294"/>
      <c r="I220" s="292"/>
      <c r="J220" s="291"/>
      <c r="K220" s="172"/>
      <c r="L220" s="145"/>
      <c r="M220" s="276"/>
      <c r="N220" s="172"/>
      <c r="O220" s="172"/>
      <c r="P220" s="172"/>
      <c r="Q220" s="172"/>
      <c r="R220" s="172"/>
      <c r="S220" s="172"/>
    </row>
    <row r="221" spans="1:19" outlineLevel="1">
      <c r="A221" s="355"/>
      <c r="B221" s="145"/>
      <c r="C221" s="276" t="s">
        <v>207</v>
      </c>
      <c r="D221" s="601">
        <v>7</v>
      </c>
      <c r="E221" s="592">
        <f t="shared" si="9"/>
        <v>0.14285714285714285</v>
      </c>
      <c r="F221" s="284"/>
      <c r="G221" s="171"/>
      <c r="H221" s="294"/>
      <c r="I221" s="292"/>
      <c r="J221" s="291"/>
      <c r="K221" s="172"/>
      <c r="L221" s="145"/>
      <c r="M221" s="276"/>
      <c r="N221" s="172"/>
      <c r="O221" s="172"/>
      <c r="P221" s="172"/>
      <c r="Q221" s="172"/>
      <c r="R221" s="172"/>
      <c r="S221" s="172"/>
    </row>
    <row r="222" spans="1:19" outlineLevel="1">
      <c r="A222" s="355"/>
      <c r="B222" s="145"/>
      <c r="C222" s="276" t="s">
        <v>271</v>
      </c>
      <c r="D222" s="601">
        <v>7</v>
      </c>
      <c r="E222" s="592">
        <f t="shared" si="9"/>
        <v>0.14285714285714285</v>
      </c>
      <c r="F222" s="284"/>
      <c r="G222" s="171"/>
      <c r="H222" s="294"/>
      <c r="I222" s="292"/>
      <c r="J222" s="291"/>
      <c r="K222" s="172"/>
      <c r="L222" s="145"/>
      <c r="M222" s="276"/>
      <c r="N222" s="172"/>
      <c r="O222" s="172"/>
      <c r="P222" s="172"/>
      <c r="Q222" s="172"/>
      <c r="R222" s="172"/>
      <c r="S222" s="172"/>
    </row>
    <row r="223" spans="1:19" outlineLevel="1">
      <c r="A223" s="355"/>
      <c r="B223" s="145"/>
      <c r="C223" s="276" t="s">
        <v>272</v>
      </c>
      <c r="D223" s="601">
        <v>20</v>
      </c>
      <c r="E223" s="592">
        <f>1/D223</f>
        <v>0.05</v>
      </c>
      <c r="F223" s="284"/>
      <c r="G223" s="171"/>
      <c r="H223" s="294"/>
      <c r="I223" s="292"/>
      <c r="J223" s="291"/>
      <c r="K223" s="172"/>
      <c r="L223" s="145"/>
      <c r="M223" s="276"/>
      <c r="N223" s="172"/>
      <c r="O223" s="172"/>
      <c r="P223" s="172"/>
      <c r="Q223" s="172"/>
      <c r="R223" s="172"/>
      <c r="S223" s="172"/>
    </row>
    <row r="224" spans="1:19" outlineLevel="1">
      <c r="A224" s="355"/>
      <c r="B224" s="145"/>
      <c r="C224" s="276" t="s">
        <v>273</v>
      </c>
      <c r="D224" s="601">
        <v>7</v>
      </c>
      <c r="E224" s="592">
        <f>1/D224</f>
        <v>0.14285714285714285</v>
      </c>
      <c r="F224" s="284"/>
      <c r="G224" s="171"/>
      <c r="H224" s="294"/>
      <c r="I224" s="292"/>
      <c r="J224" s="291"/>
      <c r="K224" s="172"/>
      <c r="L224" s="145"/>
      <c r="M224" s="276"/>
      <c r="N224" s="172"/>
      <c r="O224" s="172"/>
      <c r="P224" s="172"/>
      <c r="Q224" s="172"/>
      <c r="R224" s="172"/>
      <c r="S224" s="172"/>
    </row>
    <row r="225" spans="1:19" outlineLevel="1">
      <c r="A225" s="355"/>
      <c r="B225" s="145"/>
      <c r="C225" s="276" t="s">
        <v>274</v>
      </c>
      <c r="D225" s="601">
        <v>15</v>
      </c>
      <c r="E225" s="592">
        <f t="shared" si="9"/>
        <v>6.6666666666666666E-2</v>
      </c>
      <c r="F225" s="284"/>
      <c r="G225" s="171"/>
      <c r="H225" s="294"/>
      <c r="I225" s="292"/>
      <c r="J225" s="291"/>
      <c r="K225" s="172"/>
      <c r="L225" s="145"/>
      <c r="M225" s="276"/>
      <c r="N225" s="172"/>
      <c r="O225" s="172"/>
      <c r="P225" s="172"/>
      <c r="Q225" s="172"/>
      <c r="R225" s="172"/>
      <c r="S225" s="172"/>
    </row>
    <row r="226" spans="1:19" outlineLevel="1">
      <c r="A226" s="355"/>
      <c r="B226" s="145"/>
      <c r="C226" s="276" t="s">
        <v>275</v>
      </c>
      <c r="D226" s="601">
        <v>10</v>
      </c>
      <c r="E226" s="592">
        <f t="shared" si="9"/>
        <v>0.1</v>
      </c>
      <c r="F226" s="284"/>
      <c r="G226" s="171"/>
      <c r="H226" s="294"/>
      <c r="I226" s="292"/>
      <c r="J226" s="291"/>
      <c r="K226" s="172"/>
      <c r="L226" s="145"/>
      <c r="M226" s="276"/>
      <c r="N226" s="172"/>
      <c r="O226" s="172"/>
      <c r="P226" s="172"/>
      <c r="Q226" s="172"/>
      <c r="R226" s="172"/>
      <c r="S226" s="172"/>
    </row>
    <row r="227" spans="1:19" outlineLevel="1">
      <c r="A227" s="355"/>
      <c r="B227" s="145"/>
      <c r="C227" s="276" t="s">
        <v>208</v>
      </c>
      <c r="D227" s="601">
        <v>7</v>
      </c>
      <c r="E227" s="592">
        <f t="shared" si="9"/>
        <v>0.14285714285714285</v>
      </c>
      <c r="F227" s="284"/>
      <c r="G227" s="171"/>
      <c r="H227" s="294"/>
      <c r="I227" s="292"/>
      <c r="J227" s="291"/>
      <c r="K227" s="172"/>
      <c r="L227" s="145"/>
      <c r="M227" s="276"/>
      <c r="N227" s="172"/>
      <c r="O227" s="172"/>
      <c r="P227" s="172"/>
      <c r="Q227" s="172"/>
      <c r="R227" s="172"/>
      <c r="S227" s="172"/>
    </row>
    <row r="228" spans="1:19" outlineLevel="1">
      <c r="A228" s="355"/>
      <c r="B228" s="145"/>
      <c r="C228" s="276" t="s">
        <v>276</v>
      </c>
      <c r="D228" s="601">
        <v>15</v>
      </c>
      <c r="E228" s="592">
        <f t="shared" si="9"/>
        <v>6.6666666666666666E-2</v>
      </c>
      <c r="F228" s="284"/>
      <c r="G228" s="171"/>
      <c r="H228" s="294"/>
      <c r="I228" s="292"/>
      <c r="J228" s="291"/>
      <c r="K228" s="172"/>
      <c r="L228" s="145"/>
      <c r="M228" s="276"/>
      <c r="N228" s="172"/>
      <c r="O228" s="172"/>
      <c r="P228" s="172"/>
      <c r="Q228" s="172"/>
      <c r="R228" s="172"/>
      <c r="S228" s="172"/>
    </row>
    <row r="229" spans="1:19" outlineLevel="1">
      <c r="A229" s="355"/>
      <c r="B229" s="145"/>
      <c r="C229" s="276" t="s">
        <v>277</v>
      </c>
      <c r="D229" s="601">
        <v>7</v>
      </c>
      <c r="E229" s="592">
        <f t="shared" si="9"/>
        <v>0.14285714285714285</v>
      </c>
      <c r="F229" s="284"/>
      <c r="G229" s="171"/>
      <c r="H229" s="294"/>
      <c r="I229" s="292"/>
      <c r="J229" s="291"/>
      <c r="K229" s="172"/>
      <c r="L229" s="145"/>
      <c r="M229" s="276"/>
      <c r="N229" s="172"/>
      <c r="O229" s="172"/>
      <c r="P229" s="172"/>
      <c r="Q229" s="172"/>
      <c r="R229" s="172"/>
      <c r="S229" s="172"/>
    </row>
    <row r="230" spans="1:19" outlineLevel="1">
      <c r="A230" s="355"/>
      <c r="B230" s="145"/>
      <c r="C230" s="276" t="s">
        <v>278</v>
      </c>
      <c r="D230" s="601">
        <v>15</v>
      </c>
      <c r="E230" s="592">
        <f t="shared" si="9"/>
        <v>6.6666666666666666E-2</v>
      </c>
      <c r="F230" s="284"/>
      <c r="G230" s="171"/>
      <c r="H230" s="294"/>
      <c r="I230" s="292"/>
      <c r="J230" s="291"/>
      <c r="K230" s="172"/>
      <c r="L230" s="145"/>
      <c r="M230" s="276"/>
      <c r="N230" s="172"/>
      <c r="O230" s="172"/>
      <c r="P230" s="172"/>
      <c r="Q230" s="172"/>
      <c r="R230" s="172"/>
      <c r="S230" s="172"/>
    </row>
    <row r="231" spans="1:19" outlineLevel="1">
      <c r="A231" s="355"/>
      <c r="B231" s="145"/>
      <c r="C231" s="276" t="s">
        <v>279</v>
      </c>
      <c r="D231" s="601">
        <v>7</v>
      </c>
      <c r="E231" s="592">
        <f t="shared" si="9"/>
        <v>0.14285714285714285</v>
      </c>
      <c r="F231" s="284"/>
      <c r="G231" s="171"/>
      <c r="H231" s="294"/>
      <c r="I231" s="292"/>
      <c r="J231" s="291"/>
      <c r="K231" s="172"/>
      <c r="L231" s="145"/>
      <c r="M231" s="276"/>
      <c r="N231" s="172"/>
      <c r="O231" s="172"/>
      <c r="P231" s="172"/>
      <c r="Q231" s="172"/>
      <c r="R231" s="172"/>
      <c r="S231" s="172"/>
    </row>
    <row r="232" spans="1:19" outlineLevel="1">
      <c r="A232" s="355"/>
      <c r="B232" s="469"/>
      <c r="C232" s="470" t="s">
        <v>224</v>
      </c>
      <c r="D232" s="607"/>
      <c r="E232" s="598"/>
      <c r="F232" s="284"/>
      <c r="G232" s="171"/>
      <c r="H232" s="294"/>
      <c r="I232" s="292"/>
      <c r="J232" s="291"/>
      <c r="K232" s="172"/>
      <c r="L232" s="145"/>
      <c r="M232" s="276"/>
      <c r="N232" s="172"/>
      <c r="O232" s="172"/>
      <c r="P232" s="172"/>
      <c r="Q232" s="172"/>
      <c r="R232" s="172"/>
      <c r="S232" s="172"/>
    </row>
    <row r="233" spans="1:19" outlineLevel="1">
      <c r="A233" s="355"/>
      <c r="B233" s="145"/>
      <c r="C233" s="276" t="s">
        <v>280</v>
      </c>
      <c r="D233" s="601">
        <v>3</v>
      </c>
      <c r="E233" s="592">
        <f t="shared" ref="E233:E234" si="10">1/D233</f>
        <v>0.33333333333333331</v>
      </c>
      <c r="F233" s="284"/>
      <c r="G233" s="171"/>
      <c r="H233" s="294"/>
      <c r="I233" s="292"/>
      <c r="J233" s="291"/>
      <c r="K233" s="172"/>
      <c r="L233" s="145"/>
      <c r="M233" s="275"/>
      <c r="N233" s="172"/>
      <c r="O233" s="172"/>
      <c r="P233" s="172"/>
      <c r="Q233" s="172"/>
      <c r="R233" s="172"/>
      <c r="S233" s="172"/>
    </row>
    <row r="234" spans="1:19" outlineLevel="1">
      <c r="A234" s="355"/>
      <c r="B234" s="145"/>
      <c r="C234" s="276" t="s">
        <v>281</v>
      </c>
      <c r="D234" s="601">
        <v>3</v>
      </c>
      <c r="E234" s="592">
        <f t="shared" si="10"/>
        <v>0.33333333333333331</v>
      </c>
      <c r="F234" s="284"/>
      <c r="G234" s="171"/>
      <c r="H234" s="294"/>
      <c r="I234" s="292"/>
      <c r="J234" s="291"/>
      <c r="K234" s="172"/>
      <c r="L234" s="145"/>
      <c r="M234" s="276"/>
      <c r="N234" s="172"/>
      <c r="O234" s="172"/>
      <c r="P234" s="172"/>
      <c r="Q234" s="172"/>
      <c r="R234" s="172"/>
      <c r="S234" s="172"/>
    </row>
    <row r="235" spans="1:19" outlineLevel="1">
      <c r="A235" s="355"/>
      <c r="B235" s="145"/>
      <c r="C235" s="472" t="s">
        <v>1004</v>
      </c>
      <c r="D235" s="600"/>
      <c r="E235" s="591"/>
      <c r="F235" s="177"/>
      <c r="G235" s="171"/>
      <c r="H235" s="294"/>
      <c r="I235" s="295"/>
      <c r="J235" s="304"/>
      <c r="K235" s="172"/>
      <c r="L235" s="145"/>
      <c r="M235" s="276"/>
      <c r="N235" s="172"/>
      <c r="O235" s="172"/>
      <c r="P235" s="172"/>
      <c r="Q235" s="172"/>
      <c r="R235" s="172"/>
      <c r="S235" s="172"/>
    </row>
    <row r="236" spans="1:19" outlineLevel="1">
      <c r="A236" s="359"/>
      <c r="B236" s="145"/>
      <c r="C236" s="465" t="s">
        <v>179</v>
      </c>
      <c r="D236" s="606"/>
      <c r="E236" s="597"/>
      <c r="F236" s="177"/>
      <c r="G236" s="171"/>
      <c r="H236" s="294"/>
      <c r="I236" s="295"/>
      <c r="J236" s="304"/>
      <c r="K236" s="172"/>
      <c r="L236" s="145"/>
      <c r="M236" s="23"/>
      <c r="N236" s="172"/>
      <c r="O236" s="172"/>
      <c r="P236" s="172"/>
      <c r="Q236" s="172"/>
      <c r="R236" s="172"/>
      <c r="S236" s="172"/>
    </row>
    <row r="237" spans="1:19" outlineLevel="1">
      <c r="A237" s="355"/>
      <c r="B237" s="145"/>
      <c r="C237" s="276" t="s">
        <v>483</v>
      </c>
      <c r="D237" s="601">
        <v>17.397260273972602</v>
      </c>
      <c r="E237" s="592">
        <f t="shared" ref="E237:E238" si="11">1/D237</f>
        <v>5.748031496062992E-2</v>
      </c>
      <c r="F237" s="284"/>
      <c r="G237" s="171"/>
      <c r="H237" s="294"/>
      <c r="I237" s="295"/>
      <c r="J237" s="291"/>
      <c r="K237" s="172"/>
      <c r="L237" s="145"/>
      <c r="M237" s="276"/>
      <c r="N237" s="172"/>
      <c r="O237" s="172"/>
      <c r="P237" s="172"/>
      <c r="Q237" s="172"/>
      <c r="R237" s="172"/>
      <c r="S237" s="172"/>
    </row>
    <row r="238" spans="1:19" outlineLevel="1">
      <c r="A238" s="355"/>
      <c r="B238" s="145"/>
      <c r="C238" s="276" t="s">
        <v>484</v>
      </c>
      <c r="D238" s="601">
        <v>17.397260273972602</v>
      </c>
      <c r="E238" s="592">
        <f t="shared" si="11"/>
        <v>5.748031496062992E-2</v>
      </c>
      <c r="F238" s="284"/>
      <c r="G238" s="171"/>
      <c r="H238" s="294"/>
      <c r="I238" s="295"/>
      <c r="J238" s="291"/>
      <c r="K238" s="172"/>
      <c r="L238" s="145"/>
      <c r="M238" s="276"/>
      <c r="N238" s="172"/>
      <c r="O238" s="172"/>
      <c r="P238" s="172"/>
      <c r="Q238" s="172"/>
      <c r="R238" s="172"/>
      <c r="S238" s="172"/>
    </row>
    <row r="239" spans="1:19" outlineLevel="1">
      <c r="A239" s="355"/>
      <c r="B239" s="469"/>
      <c r="C239" s="470" t="s">
        <v>180</v>
      </c>
      <c r="D239" s="607"/>
      <c r="E239" s="598"/>
      <c r="F239" s="284"/>
      <c r="G239" s="171"/>
      <c r="H239" s="294"/>
      <c r="I239" s="295"/>
      <c r="J239" s="291"/>
      <c r="K239" s="172"/>
      <c r="L239" s="145"/>
      <c r="M239" s="276"/>
      <c r="N239" s="172"/>
      <c r="O239" s="172"/>
      <c r="P239" s="172"/>
      <c r="Q239" s="172"/>
      <c r="R239" s="172"/>
      <c r="S239" s="172"/>
    </row>
    <row r="240" spans="1:19" outlineLevel="1">
      <c r="A240" s="355"/>
      <c r="B240" s="145"/>
      <c r="C240" s="276" t="s">
        <v>940</v>
      </c>
      <c r="D240" s="601">
        <v>17.397260273972602</v>
      </c>
      <c r="E240" s="592">
        <f t="shared" ref="E240:E241" si="12">1/D240</f>
        <v>5.748031496062992E-2</v>
      </c>
      <c r="F240" s="284"/>
      <c r="G240" s="171"/>
      <c r="H240" s="294"/>
      <c r="I240" s="295"/>
      <c r="J240" s="291"/>
      <c r="K240" s="172"/>
      <c r="L240" s="145"/>
      <c r="M240" s="275"/>
      <c r="N240" s="172"/>
      <c r="O240" s="172"/>
      <c r="P240" s="172"/>
      <c r="Q240" s="172"/>
      <c r="R240" s="172"/>
      <c r="S240" s="172"/>
    </row>
    <row r="241" spans="1:19" outlineLevel="1">
      <c r="A241" s="355"/>
      <c r="B241" s="145"/>
      <c r="C241" s="276" t="s">
        <v>1005</v>
      </c>
      <c r="D241" s="601">
        <v>15</v>
      </c>
      <c r="E241" s="592">
        <f t="shared" si="12"/>
        <v>6.6666666666666666E-2</v>
      </c>
      <c r="F241" s="284"/>
      <c r="G241" s="171"/>
      <c r="H241" s="294"/>
      <c r="I241" s="295"/>
      <c r="J241" s="291"/>
      <c r="K241" s="172"/>
      <c r="L241" s="145"/>
      <c r="M241" s="276"/>
      <c r="N241" s="172"/>
      <c r="O241" s="172"/>
      <c r="P241" s="172"/>
      <c r="Q241" s="172"/>
      <c r="R241" s="172"/>
      <c r="S241" s="172"/>
    </row>
    <row r="242" spans="1:19" outlineLevel="1">
      <c r="A242" s="355"/>
      <c r="B242" s="145"/>
      <c r="C242" s="472" t="s">
        <v>529</v>
      </c>
      <c r="D242" s="600"/>
      <c r="E242" s="591"/>
      <c r="F242" s="284"/>
      <c r="G242" s="171"/>
      <c r="H242" s="294"/>
      <c r="I242" s="295"/>
      <c r="J242" s="291"/>
      <c r="K242" s="172"/>
      <c r="L242" s="145"/>
      <c r="M242" s="276"/>
      <c r="N242" s="172"/>
      <c r="O242" s="172"/>
      <c r="P242" s="172"/>
      <c r="Q242" s="172"/>
      <c r="R242" s="172"/>
      <c r="S242" s="172"/>
    </row>
    <row r="243" spans="1:19" outlineLevel="1">
      <c r="A243" s="359"/>
      <c r="B243" s="145"/>
      <c r="C243" s="465" t="s">
        <v>179</v>
      </c>
      <c r="D243" s="606"/>
      <c r="E243" s="597"/>
      <c r="F243" s="284"/>
      <c r="G243" s="171"/>
      <c r="H243" s="294"/>
      <c r="I243" s="295"/>
      <c r="J243" s="291"/>
      <c r="K243" s="172"/>
      <c r="L243" s="145"/>
      <c r="M243" s="23"/>
      <c r="N243" s="172"/>
      <c r="O243" s="172"/>
      <c r="P243" s="172"/>
      <c r="Q243" s="172"/>
      <c r="R243" s="172"/>
      <c r="S243" s="172"/>
    </row>
    <row r="244" spans="1:19" outlineLevel="1">
      <c r="A244" s="360"/>
      <c r="B244" s="145"/>
      <c r="C244" s="276" t="s">
        <v>282</v>
      </c>
      <c r="D244" s="601">
        <v>20</v>
      </c>
      <c r="E244" s="592">
        <f t="shared" ref="E244:E264" si="13">1/D244</f>
        <v>0.05</v>
      </c>
      <c r="F244" s="284"/>
      <c r="G244" s="171"/>
      <c r="H244" s="294"/>
      <c r="I244" s="295"/>
      <c r="J244" s="291"/>
      <c r="K244" s="172"/>
      <c r="L244" s="145"/>
      <c r="M244" s="275"/>
      <c r="N244" s="172"/>
      <c r="O244" s="172"/>
      <c r="P244" s="172"/>
      <c r="Q244" s="172"/>
      <c r="R244" s="172"/>
      <c r="S244" s="172"/>
    </row>
    <row r="245" spans="1:19" outlineLevel="1">
      <c r="A245" s="355"/>
      <c r="B245" s="145"/>
      <c r="C245" s="276" t="s">
        <v>485</v>
      </c>
      <c r="D245" s="601">
        <v>16.627397260273973</v>
      </c>
      <c r="E245" s="592">
        <f t="shared" si="13"/>
        <v>6.0141703740319657E-2</v>
      </c>
      <c r="F245" s="284"/>
      <c r="G245" s="171"/>
      <c r="H245" s="294"/>
      <c r="I245" s="295"/>
      <c r="J245" s="291"/>
      <c r="K245" s="172"/>
      <c r="L245" s="145"/>
      <c r="M245" s="276"/>
      <c r="N245" s="172"/>
      <c r="O245" s="172"/>
      <c r="P245" s="172"/>
      <c r="Q245" s="172"/>
      <c r="R245" s="172"/>
      <c r="S245" s="172"/>
    </row>
    <row r="246" spans="1:19" outlineLevel="1">
      <c r="A246" s="355"/>
      <c r="B246" s="145"/>
      <c r="C246" s="276" t="s">
        <v>40</v>
      </c>
      <c r="D246" s="601">
        <v>17.263013698630136</v>
      </c>
      <c r="E246" s="592">
        <f t="shared" si="13"/>
        <v>5.7927313124900813E-2</v>
      </c>
      <c r="F246" s="284"/>
      <c r="G246" s="171"/>
      <c r="H246" s="294"/>
      <c r="I246" s="295"/>
      <c r="J246" s="291"/>
      <c r="K246" s="172"/>
      <c r="L246" s="145"/>
      <c r="M246" s="276"/>
      <c r="N246" s="172"/>
      <c r="O246" s="172"/>
      <c r="P246" s="172"/>
      <c r="Q246" s="172"/>
      <c r="R246" s="172"/>
      <c r="S246" s="172"/>
    </row>
    <row r="247" spans="1:19" outlineLevel="1">
      <c r="A247" s="361"/>
      <c r="B247" s="145"/>
      <c r="C247" s="276" t="s">
        <v>486</v>
      </c>
      <c r="D247" s="601">
        <v>16.761643835616439</v>
      </c>
      <c r="E247" s="592">
        <f t="shared" si="13"/>
        <v>5.9660019614253018E-2</v>
      </c>
      <c r="F247" s="284"/>
      <c r="G247" s="171"/>
      <c r="H247" s="294"/>
      <c r="I247" s="295"/>
      <c r="J247" s="291"/>
      <c r="K247" s="172"/>
      <c r="L247" s="145"/>
      <c r="M247" s="276"/>
      <c r="N247" s="172"/>
      <c r="O247" s="172"/>
      <c r="P247" s="172"/>
      <c r="Q247" s="172"/>
      <c r="R247" s="172"/>
      <c r="S247" s="172"/>
    </row>
    <row r="248" spans="1:19" outlineLevel="1">
      <c r="A248" s="361"/>
      <c r="B248" s="145"/>
      <c r="C248" s="276" t="s">
        <v>487</v>
      </c>
      <c r="D248" s="601">
        <v>17.263013698630136</v>
      </c>
      <c r="E248" s="592">
        <f t="shared" si="13"/>
        <v>5.7927313124900813E-2</v>
      </c>
      <c r="F248" s="284"/>
      <c r="G248" s="171"/>
      <c r="H248" s="294"/>
      <c r="I248" s="295"/>
      <c r="J248" s="291"/>
      <c r="K248" s="172"/>
      <c r="L248" s="145"/>
      <c r="M248" s="276"/>
      <c r="N248" s="172"/>
      <c r="O248" s="172"/>
      <c r="P248" s="172"/>
      <c r="Q248" s="172"/>
      <c r="R248" s="172"/>
      <c r="S248" s="172"/>
    </row>
    <row r="249" spans="1:19" outlineLevel="1">
      <c r="A249" s="361"/>
      <c r="B249" s="145"/>
      <c r="C249" s="276" t="s">
        <v>488</v>
      </c>
      <c r="D249" s="601">
        <v>18.265753424657536</v>
      </c>
      <c r="E249" s="592">
        <f t="shared" si="13"/>
        <v>5.4747262636868153E-2</v>
      </c>
      <c r="F249" s="284"/>
      <c r="G249" s="171"/>
      <c r="H249" s="293"/>
      <c r="I249" s="295"/>
      <c r="J249" s="291"/>
      <c r="K249" s="172"/>
      <c r="L249" s="145"/>
      <c r="M249" s="276"/>
      <c r="N249" s="172"/>
      <c r="O249" s="172"/>
      <c r="P249" s="172"/>
      <c r="Q249" s="172"/>
      <c r="R249" s="172"/>
      <c r="S249" s="172"/>
    </row>
    <row r="250" spans="1:19" outlineLevel="1">
      <c r="A250" s="361"/>
      <c r="B250" s="145"/>
      <c r="C250" s="276" t="s">
        <v>489</v>
      </c>
      <c r="D250" s="601">
        <v>18.208219178082192</v>
      </c>
      <c r="E250" s="592">
        <f t="shared" si="13"/>
        <v>5.4920252783629248E-2</v>
      </c>
      <c r="F250" s="284"/>
      <c r="G250" s="171"/>
      <c r="H250" s="294"/>
      <c r="I250" s="295"/>
      <c r="J250" s="291"/>
      <c r="K250" s="172"/>
      <c r="L250" s="145"/>
      <c r="M250" s="276"/>
      <c r="N250" s="172"/>
      <c r="O250" s="172"/>
      <c r="P250" s="172"/>
      <c r="Q250" s="172"/>
      <c r="R250" s="172"/>
      <c r="S250" s="172"/>
    </row>
    <row r="251" spans="1:19" outlineLevel="1">
      <c r="A251" s="361"/>
      <c r="B251" s="145"/>
      <c r="C251" s="276" t="s">
        <v>490</v>
      </c>
      <c r="D251" s="601">
        <v>18.208219178082192</v>
      </c>
      <c r="E251" s="592">
        <f t="shared" si="13"/>
        <v>5.4920252783629248E-2</v>
      </c>
      <c r="F251" s="284"/>
      <c r="G251" s="171"/>
      <c r="H251" s="294"/>
      <c r="I251" s="295"/>
      <c r="J251" s="291"/>
      <c r="K251" s="172"/>
      <c r="L251" s="145"/>
      <c r="M251" s="276"/>
      <c r="N251" s="172"/>
      <c r="O251" s="172"/>
      <c r="P251" s="172"/>
      <c r="Q251" s="172"/>
      <c r="R251" s="172"/>
      <c r="S251" s="172"/>
    </row>
    <row r="252" spans="1:19" outlineLevel="1">
      <c r="A252" s="361"/>
      <c r="B252" s="145"/>
      <c r="C252" s="276" t="s">
        <v>491</v>
      </c>
      <c r="D252" s="601">
        <v>18.665753424657535</v>
      </c>
      <c r="E252" s="592">
        <f t="shared" si="13"/>
        <v>5.3574049611037719E-2</v>
      </c>
      <c r="F252" s="284"/>
      <c r="G252" s="171"/>
      <c r="H252" s="289"/>
      <c r="I252" s="295"/>
      <c r="J252" s="294"/>
      <c r="K252" s="172"/>
      <c r="L252" s="145"/>
      <c r="M252" s="276"/>
      <c r="N252" s="172"/>
      <c r="O252" s="172"/>
      <c r="P252" s="172"/>
      <c r="Q252" s="172"/>
      <c r="R252" s="172"/>
      <c r="S252" s="172"/>
    </row>
    <row r="253" spans="1:19" outlineLevel="1">
      <c r="A253" s="361"/>
      <c r="B253" s="145"/>
      <c r="C253" s="276" t="s">
        <v>492</v>
      </c>
      <c r="D253" s="601">
        <v>21.082191780821919</v>
      </c>
      <c r="E253" s="592">
        <f t="shared" si="13"/>
        <v>4.743339831059129E-2</v>
      </c>
      <c r="F253" s="284"/>
      <c r="G253" s="171"/>
      <c r="H253" s="293"/>
      <c r="I253" s="295"/>
      <c r="J253" s="294"/>
      <c r="K253" s="172"/>
      <c r="L253" s="145"/>
      <c r="M253" s="276"/>
      <c r="N253" s="172"/>
      <c r="O253" s="172"/>
      <c r="P253" s="172"/>
      <c r="Q253" s="172"/>
      <c r="R253" s="172"/>
      <c r="S253" s="172"/>
    </row>
    <row r="254" spans="1:19" outlineLevel="1">
      <c r="A254" s="361"/>
      <c r="B254" s="145"/>
      <c r="C254" s="276" t="s">
        <v>498</v>
      </c>
      <c r="D254" s="601">
        <v>21.082191780821919</v>
      </c>
      <c r="E254" s="592">
        <f t="shared" si="13"/>
        <v>4.743339831059129E-2</v>
      </c>
      <c r="F254" s="284"/>
      <c r="G254" s="171"/>
      <c r="H254" s="294"/>
      <c r="I254" s="292"/>
      <c r="J254" s="291"/>
      <c r="K254" s="172"/>
      <c r="L254" s="145"/>
      <c r="M254" s="276"/>
      <c r="N254" s="172"/>
      <c r="O254" s="172"/>
      <c r="P254" s="172"/>
      <c r="Q254" s="172"/>
      <c r="R254" s="172"/>
      <c r="S254" s="172"/>
    </row>
    <row r="255" spans="1:19" outlineLevel="1">
      <c r="A255" s="361"/>
      <c r="B255" s="145"/>
      <c r="C255" s="276" t="s">
        <v>499</v>
      </c>
      <c r="D255" s="601">
        <v>21.082191780821919</v>
      </c>
      <c r="E255" s="592">
        <f t="shared" si="13"/>
        <v>4.743339831059129E-2</v>
      </c>
      <c r="F255" s="284"/>
      <c r="G255" s="171"/>
      <c r="H255" s="294"/>
      <c r="I255" s="292"/>
      <c r="J255" s="291"/>
      <c r="K255" s="172"/>
      <c r="L255" s="145"/>
      <c r="M255" s="276"/>
      <c r="N255" s="172"/>
      <c r="O255" s="172"/>
      <c r="P255" s="172"/>
      <c r="Q255" s="172"/>
      <c r="R255" s="172"/>
      <c r="S255" s="172"/>
    </row>
    <row r="256" spans="1:19" outlineLevel="1">
      <c r="A256" s="361"/>
      <c r="B256" s="145"/>
      <c r="C256" s="276" t="s">
        <v>789</v>
      </c>
      <c r="D256" s="601">
        <v>19.668493150684931</v>
      </c>
      <c r="E256" s="592">
        <f t="shared" si="13"/>
        <v>5.0842735757069234E-2</v>
      </c>
      <c r="F256" s="284"/>
      <c r="G256" s="171"/>
      <c r="H256" s="293"/>
      <c r="I256" s="295"/>
      <c r="J256" s="291"/>
      <c r="K256" s="172"/>
      <c r="L256" s="145"/>
      <c r="M256" s="276"/>
      <c r="N256" s="172"/>
      <c r="O256" s="172"/>
      <c r="P256" s="172"/>
      <c r="Q256" s="172"/>
      <c r="R256" s="172"/>
      <c r="S256" s="172"/>
    </row>
    <row r="257" spans="1:19" outlineLevel="1">
      <c r="A257" s="361"/>
      <c r="B257" s="145"/>
      <c r="C257" s="276" t="s">
        <v>493</v>
      </c>
      <c r="D257" s="601">
        <v>19.668493150684931</v>
      </c>
      <c r="E257" s="592">
        <f t="shared" si="13"/>
        <v>5.0842735757069234E-2</v>
      </c>
      <c r="F257" s="284"/>
      <c r="G257" s="171"/>
      <c r="H257" s="294"/>
      <c r="I257" s="295"/>
      <c r="J257" s="291"/>
      <c r="K257" s="172"/>
      <c r="L257" s="145"/>
      <c r="M257" s="276"/>
      <c r="N257" s="172"/>
      <c r="O257" s="172"/>
      <c r="P257" s="172"/>
      <c r="Q257" s="172"/>
      <c r="R257" s="172"/>
      <c r="S257" s="172"/>
    </row>
    <row r="258" spans="1:19" outlineLevel="1">
      <c r="A258" s="361"/>
      <c r="B258" s="145"/>
      <c r="C258" s="276" t="s">
        <v>790</v>
      </c>
      <c r="D258" s="601">
        <v>19.56986301369863</v>
      </c>
      <c r="E258" s="592">
        <f t="shared" si="13"/>
        <v>5.1098978020439591E-2</v>
      </c>
      <c r="F258" s="284"/>
      <c r="G258" s="171"/>
      <c r="H258" s="294"/>
      <c r="I258" s="295"/>
      <c r="J258" s="291"/>
      <c r="K258" s="172"/>
      <c r="L258" s="145"/>
      <c r="M258" s="276"/>
      <c r="N258" s="172"/>
      <c r="O258" s="172"/>
      <c r="P258" s="172"/>
      <c r="Q258" s="172"/>
      <c r="R258" s="172"/>
      <c r="S258" s="172"/>
    </row>
    <row r="259" spans="1:19" outlineLevel="1">
      <c r="A259" s="361"/>
      <c r="B259" s="145"/>
      <c r="C259" s="276" t="s">
        <v>494</v>
      </c>
      <c r="D259" s="601">
        <v>19.358904109589041</v>
      </c>
      <c r="E259" s="592">
        <f t="shared" si="13"/>
        <v>5.1655816586470421E-2</v>
      </c>
      <c r="F259" s="284"/>
      <c r="G259" s="171"/>
      <c r="H259" s="289"/>
      <c r="I259" s="289"/>
      <c r="J259" s="289"/>
      <c r="K259" s="172"/>
      <c r="L259" s="145"/>
      <c r="M259" s="276"/>
      <c r="N259" s="172"/>
      <c r="O259" s="172"/>
      <c r="P259" s="172"/>
      <c r="Q259" s="172"/>
      <c r="R259" s="172"/>
      <c r="S259" s="172"/>
    </row>
    <row r="260" spans="1:19" outlineLevel="1">
      <c r="A260" s="361"/>
      <c r="B260" s="145"/>
      <c r="C260" s="276" t="s">
        <v>495</v>
      </c>
      <c r="D260" s="601">
        <v>19.208219178082192</v>
      </c>
      <c r="E260" s="592">
        <f t="shared" si="13"/>
        <v>5.2061046926258736E-2</v>
      </c>
      <c r="F260" s="284"/>
      <c r="G260" s="171"/>
      <c r="H260" s="293"/>
      <c r="I260" s="293"/>
      <c r="J260" s="293"/>
      <c r="K260" s="172"/>
      <c r="L260" s="145"/>
      <c r="M260" s="276"/>
      <c r="N260" s="172"/>
      <c r="O260" s="172"/>
      <c r="P260" s="172"/>
      <c r="Q260" s="172"/>
      <c r="R260" s="172"/>
      <c r="S260" s="172"/>
    </row>
    <row r="261" spans="1:19" outlineLevel="1">
      <c r="A261" s="361"/>
      <c r="B261" s="145"/>
      <c r="C261" s="276" t="s">
        <v>496</v>
      </c>
      <c r="D261" s="601">
        <v>18.841095890410958</v>
      </c>
      <c r="E261" s="592">
        <f t="shared" si="13"/>
        <v>5.307546895448597E-2</v>
      </c>
      <c r="F261" s="284"/>
      <c r="G261" s="171"/>
      <c r="H261" s="294"/>
      <c r="I261" s="295"/>
      <c r="J261" s="291"/>
      <c r="K261" s="172"/>
      <c r="L261" s="145"/>
      <c r="M261" s="276"/>
      <c r="N261" s="172"/>
      <c r="O261" s="172"/>
      <c r="P261" s="172"/>
      <c r="Q261" s="172"/>
      <c r="R261" s="172"/>
      <c r="S261" s="172"/>
    </row>
    <row r="262" spans="1:19" outlineLevel="1">
      <c r="A262" s="361"/>
      <c r="B262" s="145"/>
      <c r="C262" s="276" t="s">
        <v>497</v>
      </c>
      <c r="D262" s="601">
        <v>18.512328767123286</v>
      </c>
      <c r="E262" s="592">
        <f t="shared" si="13"/>
        <v>5.4018055350007407E-2</v>
      </c>
      <c r="F262" s="284"/>
      <c r="G262" s="171"/>
      <c r="H262" s="294"/>
      <c r="I262" s="295"/>
      <c r="J262" s="291"/>
      <c r="K262" s="172"/>
      <c r="L262" s="145"/>
      <c r="M262" s="276"/>
      <c r="N262" s="172"/>
      <c r="O262" s="172"/>
      <c r="P262" s="172"/>
      <c r="Q262" s="172"/>
      <c r="R262" s="172"/>
      <c r="S262" s="172"/>
    </row>
    <row r="263" spans="1:19" outlineLevel="1">
      <c r="A263" s="361"/>
      <c r="B263" s="145"/>
      <c r="C263" s="276" t="s">
        <v>500</v>
      </c>
      <c r="D263" s="601">
        <v>18.167123287671235</v>
      </c>
      <c r="E263" s="592">
        <f t="shared" si="13"/>
        <v>5.5044488010858088E-2</v>
      </c>
      <c r="F263" s="284"/>
      <c r="G263" s="171"/>
      <c r="H263" s="294"/>
      <c r="I263" s="295"/>
      <c r="J263" s="291"/>
      <c r="K263" s="172"/>
      <c r="L263" s="145"/>
      <c r="M263" s="276"/>
      <c r="N263" s="172"/>
      <c r="O263" s="172"/>
      <c r="P263" s="172"/>
      <c r="Q263" s="172"/>
      <c r="R263" s="172"/>
      <c r="S263" s="172"/>
    </row>
    <row r="264" spans="1:19" outlineLevel="1">
      <c r="A264" s="361"/>
      <c r="B264" s="145"/>
      <c r="C264" s="276" t="s">
        <v>501</v>
      </c>
      <c r="D264" s="601">
        <v>17.635616438356163</v>
      </c>
      <c r="E264" s="592">
        <f t="shared" si="13"/>
        <v>5.6703433276370986E-2</v>
      </c>
      <c r="F264" s="284"/>
      <c r="G264" s="171"/>
      <c r="H264" s="294"/>
      <c r="I264" s="295"/>
      <c r="J264" s="291"/>
      <c r="K264" s="172"/>
      <c r="L264" s="145"/>
      <c r="M264" s="276"/>
      <c r="N264" s="172"/>
      <c r="O264" s="172"/>
      <c r="P264" s="172"/>
      <c r="Q264" s="172"/>
      <c r="R264" s="172"/>
      <c r="S264" s="172"/>
    </row>
    <row r="265" spans="1:19" outlineLevel="1">
      <c r="A265" s="362"/>
      <c r="B265" s="469"/>
      <c r="C265" s="470" t="s">
        <v>180</v>
      </c>
      <c r="D265" s="607"/>
      <c r="E265" s="598"/>
      <c r="F265" s="284"/>
      <c r="G265" s="171"/>
      <c r="H265" s="294"/>
      <c r="I265" s="295"/>
      <c r="J265" s="291"/>
      <c r="K265" s="172"/>
      <c r="L265" s="145"/>
      <c r="M265" s="276"/>
      <c r="N265" s="172"/>
      <c r="O265" s="172"/>
      <c r="P265" s="172"/>
      <c r="Q265" s="172"/>
      <c r="R265" s="172"/>
      <c r="S265" s="172"/>
    </row>
    <row r="266" spans="1:19" outlineLevel="1">
      <c r="A266" s="361"/>
      <c r="B266" s="145"/>
      <c r="C266" s="276" t="s">
        <v>807</v>
      </c>
      <c r="D266" s="601">
        <v>7</v>
      </c>
      <c r="E266" s="592">
        <f t="shared" ref="E266:E281" si="14">1/D266</f>
        <v>0.14285714285714285</v>
      </c>
      <c r="F266" s="284"/>
      <c r="G266" s="171"/>
      <c r="H266" s="294"/>
      <c r="I266" s="295"/>
      <c r="J266" s="291"/>
      <c r="K266" s="172"/>
      <c r="L266" s="145"/>
      <c r="M266" s="275"/>
      <c r="N266" s="172"/>
      <c r="O266" s="172"/>
      <c r="P266" s="172"/>
      <c r="Q266" s="172"/>
      <c r="R266" s="172"/>
      <c r="S266" s="172"/>
    </row>
    <row r="267" spans="1:19" outlineLevel="1">
      <c r="A267" s="361"/>
      <c r="B267" s="145"/>
      <c r="C267" s="276" t="s">
        <v>802</v>
      </c>
      <c r="D267" s="601">
        <v>7</v>
      </c>
      <c r="E267" s="592">
        <f t="shared" si="14"/>
        <v>0.14285714285714285</v>
      </c>
      <c r="F267" s="284"/>
      <c r="G267" s="171"/>
      <c r="H267" s="294"/>
      <c r="I267" s="295"/>
      <c r="J267" s="291"/>
      <c r="K267" s="172"/>
      <c r="L267" s="145"/>
      <c r="M267" s="276"/>
      <c r="N267" s="172"/>
      <c r="O267" s="172"/>
      <c r="P267" s="172"/>
      <c r="Q267" s="172"/>
      <c r="R267" s="172"/>
      <c r="S267" s="172"/>
    </row>
    <row r="268" spans="1:19" outlineLevel="1">
      <c r="A268" s="361"/>
      <c r="B268" s="145"/>
      <c r="C268" s="276" t="s">
        <v>803</v>
      </c>
      <c r="D268" s="601">
        <v>3</v>
      </c>
      <c r="E268" s="592">
        <f t="shared" si="14"/>
        <v>0.33333333333333331</v>
      </c>
      <c r="F268" s="284"/>
      <c r="G268" s="171"/>
      <c r="H268" s="294"/>
      <c r="I268" s="295"/>
      <c r="J268" s="291"/>
      <c r="K268" s="172"/>
      <c r="L268" s="145"/>
      <c r="M268" s="276"/>
      <c r="N268" s="172"/>
      <c r="O268" s="172"/>
      <c r="P268" s="172"/>
      <c r="Q268" s="172"/>
      <c r="R268" s="172"/>
      <c r="S268" s="172"/>
    </row>
    <row r="269" spans="1:19" outlineLevel="1">
      <c r="A269" s="361"/>
      <c r="B269" s="145"/>
      <c r="C269" s="276" t="s">
        <v>804</v>
      </c>
      <c r="D269" s="601">
        <v>15</v>
      </c>
      <c r="E269" s="592">
        <f t="shared" si="14"/>
        <v>6.6666666666666666E-2</v>
      </c>
      <c r="F269" s="284"/>
      <c r="G269" s="171"/>
      <c r="H269" s="294"/>
      <c r="I269" s="295"/>
      <c r="J269" s="291"/>
      <c r="K269" s="172"/>
      <c r="L269" s="145"/>
      <c r="M269" s="276"/>
      <c r="N269" s="172"/>
      <c r="O269" s="172"/>
      <c r="P269" s="172"/>
      <c r="Q269" s="172"/>
      <c r="R269" s="172"/>
      <c r="S269" s="172"/>
    </row>
    <row r="270" spans="1:19" outlineLevel="1">
      <c r="A270" s="361"/>
      <c r="B270" s="145"/>
      <c r="C270" s="276" t="s">
        <v>805</v>
      </c>
      <c r="D270" s="601">
        <v>7</v>
      </c>
      <c r="E270" s="592">
        <f t="shared" si="14"/>
        <v>0.14285714285714285</v>
      </c>
      <c r="F270" s="284"/>
      <c r="G270" s="171"/>
      <c r="H270" s="294"/>
      <c r="I270" s="295"/>
      <c r="J270" s="291"/>
      <c r="K270" s="172"/>
      <c r="L270" s="145"/>
      <c r="M270" s="276"/>
      <c r="N270" s="172"/>
      <c r="O270" s="172"/>
      <c r="P270" s="172"/>
      <c r="Q270" s="172"/>
      <c r="R270" s="172"/>
      <c r="S270" s="172"/>
    </row>
    <row r="271" spans="1:19" outlineLevel="1">
      <c r="A271" s="361"/>
      <c r="B271" s="145"/>
      <c r="C271" s="276" t="s">
        <v>809</v>
      </c>
      <c r="D271" s="601">
        <v>7</v>
      </c>
      <c r="E271" s="592">
        <f t="shared" si="14"/>
        <v>0.14285714285714285</v>
      </c>
      <c r="F271" s="284"/>
      <c r="G271" s="171"/>
      <c r="H271" s="294"/>
      <c r="I271" s="295"/>
      <c r="J271" s="291"/>
      <c r="K271" s="172"/>
      <c r="L271" s="145"/>
      <c r="M271" s="276"/>
      <c r="N271" s="172"/>
      <c r="O271" s="172"/>
      <c r="P271" s="172"/>
      <c r="Q271" s="172"/>
      <c r="R271" s="172"/>
      <c r="S271" s="172"/>
    </row>
    <row r="272" spans="1:19" outlineLevel="1">
      <c r="A272" s="356"/>
      <c r="B272" s="145"/>
      <c r="C272" s="276" t="s">
        <v>810</v>
      </c>
      <c r="D272" s="601">
        <v>7</v>
      </c>
      <c r="E272" s="592">
        <f t="shared" si="14"/>
        <v>0.14285714285714285</v>
      </c>
      <c r="F272" s="284"/>
      <c r="G272" s="171"/>
      <c r="H272" s="294"/>
      <c r="I272" s="295"/>
      <c r="J272" s="291"/>
      <c r="K272" s="172"/>
      <c r="L272" s="145"/>
      <c r="M272" s="276"/>
      <c r="N272" s="172"/>
      <c r="O272" s="172"/>
      <c r="P272" s="172"/>
      <c r="Q272" s="172"/>
      <c r="R272" s="172"/>
      <c r="S272" s="172"/>
    </row>
    <row r="273" spans="1:19" outlineLevel="1">
      <c r="A273" s="361"/>
      <c r="B273" s="145"/>
      <c r="C273" s="276" t="s">
        <v>283</v>
      </c>
      <c r="D273" s="601">
        <v>7</v>
      </c>
      <c r="E273" s="592">
        <f t="shared" si="14"/>
        <v>0.14285714285714285</v>
      </c>
      <c r="F273" s="284"/>
      <c r="G273" s="171"/>
      <c r="H273" s="294"/>
      <c r="I273" s="295"/>
      <c r="J273" s="291"/>
      <c r="K273" s="172"/>
      <c r="L273" s="145"/>
      <c r="M273" s="276"/>
      <c r="N273" s="172"/>
      <c r="O273" s="172"/>
      <c r="P273" s="172"/>
      <c r="Q273" s="172"/>
      <c r="R273" s="172"/>
      <c r="S273" s="172"/>
    </row>
    <row r="274" spans="1:19" outlineLevel="1">
      <c r="A274" s="361"/>
      <c r="B274" s="145"/>
      <c r="C274" s="276" t="s">
        <v>806</v>
      </c>
      <c r="D274" s="601">
        <v>3</v>
      </c>
      <c r="E274" s="592">
        <f t="shared" si="14"/>
        <v>0.33333333333333331</v>
      </c>
      <c r="F274" s="284"/>
      <c r="G274" s="171"/>
      <c r="H274" s="294"/>
      <c r="I274" s="295"/>
      <c r="J274" s="291"/>
      <c r="K274" s="172"/>
      <c r="L274" s="145"/>
      <c r="M274" s="276"/>
      <c r="N274" s="172"/>
      <c r="O274" s="172"/>
      <c r="P274" s="172"/>
      <c r="Q274" s="172"/>
      <c r="R274" s="172"/>
      <c r="S274" s="172"/>
    </row>
    <row r="275" spans="1:19" outlineLevel="1">
      <c r="A275" s="361"/>
      <c r="B275" s="145"/>
      <c r="C275" s="276" t="s">
        <v>284</v>
      </c>
      <c r="D275" s="601">
        <v>7</v>
      </c>
      <c r="E275" s="592">
        <f t="shared" si="14"/>
        <v>0.14285714285714285</v>
      </c>
      <c r="F275" s="284"/>
      <c r="G275" s="171"/>
      <c r="H275" s="294"/>
      <c r="I275" s="295"/>
      <c r="J275" s="291"/>
      <c r="K275" s="172"/>
      <c r="L275" s="145"/>
      <c r="M275" s="276"/>
      <c r="N275" s="172"/>
      <c r="O275" s="172"/>
      <c r="P275" s="172"/>
      <c r="Q275" s="172"/>
      <c r="R275" s="172"/>
      <c r="S275" s="172"/>
    </row>
    <row r="276" spans="1:19" outlineLevel="1">
      <c r="A276" s="361"/>
      <c r="B276" s="145"/>
      <c r="C276" s="276" t="s">
        <v>285</v>
      </c>
      <c r="D276" s="601">
        <v>7</v>
      </c>
      <c r="E276" s="592">
        <f t="shared" si="14"/>
        <v>0.14285714285714285</v>
      </c>
      <c r="F276" s="284"/>
      <c r="G276" s="171"/>
      <c r="H276" s="294"/>
      <c r="I276" s="295"/>
      <c r="J276" s="291"/>
      <c r="K276" s="172"/>
      <c r="L276" s="145"/>
      <c r="M276" s="276"/>
      <c r="N276" s="172"/>
      <c r="O276" s="172"/>
      <c r="P276" s="172"/>
      <c r="Q276" s="172"/>
      <c r="R276" s="172"/>
      <c r="S276" s="172"/>
    </row>
    <row r="277" spans="1:19" outlineLevel="1">
      <c r="A277" s="361"/>
      <c r="B277" s="145"/>
      <c r="C277" s="276" t="s">
        <v>286</v>
      </c>
      <c r="D277" s="601">
        <v>7</v>
      </c>
      <c r="E277" s="592">
        <f t="shared" si="14"/>
        <v>0.14285714285714285</v>
      </c>
      <c r="F277" s="284"/>
      <c r="G277" s="171"/>
      <c r="H277" s="294"/>
      <c r="I277" s="295"/>
      <c r="J277" s="291"/>
      <c r="K277" s="172"/>
      <c r="L277" s="145"/>
      <c r="M277" s="276"/>
      <c r="N277" s="172"/>
      <c r="O277" s="172"/>
      <c r="P277" s="172"/>
      <c r="Q277" s="172"/>
      <c r="R277" s="172"/>
      <c r="S277" s="172"/>
    </row>
    <row r="278" spans="1:19" outlineLevel="1">
      <c r="A278" s="361"/>
      <c r="B278" s="145"/>
      <c r="C278" s="276" t="s">
        <v>808</v>
      </c>
      <c r="D278" s="601">
        <v>3</v>
      </c>
      <c r="E278" s="592">
        <f t="shared" si="14"/>
        <v>0.33333333333333331</v>
      </c>
      <c r="F278" s="284"/>
      <c r="G278" s="171"/>
      <c r="H278" s="294"/>
      <c r="I278" s="295"/>
      <c r="J278" s="291"/>
      <c r="K278" s="172"/>
      <c r="L278" s="145"/>
      <c r="M278" s="276"/>
      <c r="N278" s="172"/>
      <c r="O278" s="172"/>
      <c r="P278" s="172"/>
      <c r="Q278" s="172"/>
      <c r="R278" s="172"/>
      <c r="S278" s="172"/>
    </row>
    <row r="279" spans="1:19" outlineLevel="1">
      <c r="A279" s="355"/>
      <c r="B279" s="145"/>
      <c r="C279" s="276" t="s">
        <v>287</v>
      </c>
      <c r="D279" s="601">
        <v>7</v>
      </c>
      <c r="E279" s="592">
        <f t="shared" si="14"/>
        <v>0.14285714285714285</v>
      </c>
      <c r="F279" s="284"/>
      <c r="G279" s="171"/>
      <c r="H279" s="294"/>
      <c r="I279" s="295"/>
      <c r="J279" s="291"/>
      <c r="K279" s="172"/>
      <c r="L279" s="145"/>
      <c r="M279" s="276"/>
      <c r="N279" s="172"/>
      <c r="O279" s="172"/>
      <c r="P279" s="172"/>
      <c r="Q279" s="172"/>
      <c r="R279" s="172"/>
      <c r="S279" s="172"/>
    </row>
    <row r="280" spans="1:19" outlineLevel="1">
      <c r="A280" s="361"/>
      <c r="B280" s="145"/>
      <c r="C280" s="276" t="s">
        <v>288</v>
      </c>
      <c r="D280" s="601">
        <v>7</v>
      </c>
      <c r="E280" s="592">
        <f t="shared" si="14"/>
        <v>0.14285714285714285</v>
      </c>
      <c r="F280" s="284"/>
      <c r="G280" s="171"/>
      <c r="H280" s="294"/>
      <c r="I280" s="295"/>
      <c r="J280" s="291"/>
      <c r="K280" s="172"/>
      <c r="L280" s="145"/>
      <c r="M280" s="276"/>
      <c r="N280" s="172"/>
      <c r="O280" s="172"/>
      <c r="P280" s="172"/>
      <c r="Q280" s="172"/>
      <c r="R280" s="172"/>
      <c r="S280" s="172"/>
    </row>
    <row r="281" spans="1:19" outlineLevel="1">
      <c r="A281" s="355"/>
      <c r="B281" s="145"/>
      <c r="C281" s="276" t="s">
        <v>505</v>
      </c>
      <c r="D281" s="601">
        <v>15</v>
      </c>
      <c r="E281" s="592">
        <f t="shared" si="14"/>
        <v>6.6666666666666666E-2</v>
      </c>
      <c r="F281" s="284"/>
      <c r="G281" s="171"/>
      <c r="H281" s="294"/>
      <c r="I281" s="295"/>
      <c r="J281" s="291"/>
      <c r="K281" s="172"/>
      <c r="L281" s="145"/>
      <c r="M281" s="276"/>
      <c r="N281" s="172"/>
      <c r="O281" s="172"/>
      <c r="P281" s="172"/>
      <c r="Q281" s="172"/>
      <c r="R281" s="172"/>
      <c r="S281" s="172"/>
    </row>
    <row r="282" spans="1:19" outlineLevel="1">
      <c r="A282" s="362"/>
      <c r="B282" s="469"/>
      <c r="C282" s="470" t="s">
        <v>224</v>
      </c>
      <c r="D282" s="607"/>
      <c r="E282" s="598"/>
      <c r="F282" s="284"/>
      <c r="G282" s="171"/>
      <c r="H282" s="293"/>
      <c r="I282" s="293"/>
      <c r="J282" s="291"/>
      <c r="K282" s="172"/>
      <c r="L282" s="145"/>
      <c r="M282" s="276"/>
      <c r="N282" s="172"/>
      <c r="O282" s="172"/>
      <c r="P282" s="172"/>
      <c r="Q282" s="172"/>
      <c r="R282" s="172"/>
      <c r="S282" s="172"/>
    </row>
    <row r="283" spans="1:19" outlineLevel="1">
      <c r="A283" s="361"/>
      <c r="B283" s="145"/>
      <c r="C283" s="276" t="s">
        <v>289</v>
      </c>
      <c r="D283" s="601">
        <v>3</v>
      </c>
      <c r="E283" s="592">
        <f t="shared" ref="E283:E284" si="15">1/D283</f>
        <v>0.33333333333333331</v>
      </c>
      <c r="F283" s="284"/>
      <c r="G283" s="171"/>
      <c r="H283" s="294"/>
      <c r="I283" s="295"/>
      <c r="J283" s="291"/>
      <c r="K283" s="172"/>
      <c r="L283" s="145"/>
      <c r="M283" s="275"/>
      <c r="N283" s="172"/>
      <c r="O283" s="172"/>
      <c r="P283" s="172"/>
      <c r="Q283" s="172"/>
      <c r="R283" s="172"/>
      <c r="S283" s="172"/>
    </row>
    <row r="284" spans="1:19" outlineLevel="1">
      <c r="A284" s="361"/>
      <c r="B284" s="145"/>
      <c r="C284" s="276" t="s">
        <v>970</v>
      </c>
      <c r="D284" s="601">
        <v>3</v>
      </c>
      <c r="E284" s="592">
        <f t="shared" si="15"/>
        <v>0.33333333333333331</v>
      </c>
      <c r="F284" s="284"/>
      <c r="G284" s="171"/>
      <c r="H284" s="294"/>
      <c r="I284" s="295"/>
      <c r="J284" s="291"/>
      <c r="K284" s="172"/>
      <c r="L284" s="145"/>
      <c r="M284" s="275"/>
      <c r="N284" s="172"/>
      <c r="O284" s="172"/>
      <c r="P284" s="172"/>
      <c r="Q284" s="172"/>
      <c r="R284" s="172"/>
      <c r="S284" s="172"/>
    </row>
    <row r="285" spans="1:19" outlineLevel="1">
      <c r="A285" s="355"/>
      <c r="B285" s="145"/>
      <c r="C285" s="473" t="s">
        <v>530</v>
      </c>
      <c r="D285" s="600"/>
      <c r="E285" s="591"/>
      <c r="F285" s="284"/>
      <c r="G285" s="171"/>
      <c r="H285" s="294"/>
      <c r="I285" s="295"/>
      <c r="J285" s="291"/>
      <c r="K285" s="172"/>
      <c r="L285" s="145"/>
      <c r="M285" s="276"/>
      <c r="N285" s="172"/>
      <c r="O285" s="172"/>
      <c r="P285" s="172"/>
      <c r="Q285" s="172"/>
      <c r="R285" s="172"/>
      <c r="S285" s="172"/>
    </row>
    <row r="286" spans="1:19" outlineLevel="1">
      <c r="A286" s="358"/>
      <c r="B286" s="145"/>
      <c r="C286" s="464" t="s">
        <v>531</v>
      </c>
      <c r="D286" s="606"/>
      <c r="E286" s="597"/>
      <c r="F286" s="284"/>
      <c r="G286" s="171"/>
      <c r="H286" s="294"/>
      <c r="I286" s="295"/>
      <c r="J286" s="291"/>
      <c r="K286" s="172"/>
      <c r="L286" s="145"/>
      <c r="M286" s="6"/>
      <c r="N286" s="172"/>
      <c r="O286" s="172"/>
      <c r="P286" s="172"/>
      <c r="Q286" s="172"/>
      <c r="R286" s="172"/>
      <c r="S286" s="172"/>
    </row>
    <row r="287" spans="1:19" outlineLevel="1">
      <c r="A287" s="361"/>
      <c r="B287" s="145"/>
      <c r="C287" s="21" t="s">
        <v>222</v>
      </c>
      <c r="D287" s="601">
        <v>3</v>
      </c>
      <c r="E287" s="592">
        <f t="shared" ref="E287:E325" si="16">1/D287</f>
        <v>0.33333333333333331</v>
      </c>
      <c r="F287" s="284"/>
      <c r="G287" s="171"/>
      <c r="H287" s="294"/>
      <c r="I287" s="295"/>
      <c r="J287" s="291"/>
      <c r="K287" s="172"/>
      <c r="L287" s="145"/>
      <c r="M287" s="21"/>
      <c r="N287" s="172"/>
      <c r="O287" s="172"/>
      <c r="P287" s="172"/>
      <c r="Q287" s="172"/>
      <c r="R287" s="172"/>
      <c r="S287" s="172"/>
    </row>
    <row r="288" spans="1:19" outlineLevel="1">
      <c r="A288" s="361"/>
      <c r="B288" s="145"/>
      <c r="C288" s="21" t="s">
        <v>223</v>
      </c>
      <c r="D288" s="601">
        <v>3</v>
      </c>
      <c r="E288" s="592">
        <f t="shared" si="16"/>
        <v>0.33333333333333331</v>
      </c>
      <c r="F288" s="284"/>
      <c r="G288" s="171"/>
      <c r="H288" s="294"/>
      <c r="I288" s="295"/>
      <c r="J288" s="291"/>
      <c r="K288" s="172"/>
      <c r="L288" s="145"/>
      <c r="M288" s="21"/>
      <c r="N288" s="172"/>
      <c r="O288" s="172"/>
      <c r="P288" s="172"/>
      <c r="Q288" s="172"/>
      <c r="R288" s="172"/>
      <c r="S288" s="172"/>
    </row>
    <row r="289" spans="1:19" outlineLevel="1">
      <c r="A289" s="361"/>
      <c r="B289" s="145"/>
      <c r="C289" s="21" t="s">
        <v>224</v>
      </c>
      <c r="D289" s="601">
        <v>3</v>
      </c>
      <c r="E289" s="592">
        <f t="shared" si="16"/>
        <v>0.33333333333333331</v>
      </c>
      <c r="F289" s="284"/>
      <c r="G289" s="171"/>
      <c r="H289" s="294"/>
      <c r="I289" s="295"/>
      <c r="J289" s="291"/>
      <c r="K289" s="172"/>
      <c r="L289" s="145"/>
      <c r="M289" s="21"/>
      <c r="N289" s="172"/>
      <c r="O289" s="172"/>
      <c r="P289" s="172"/>
      <c r="Q289" s="172"/>
      <c r="R289" s="172"/>
      <c r="S289" s="172"/>
    </row>
    <row r="290" spans="1:19" outlineLevel="1">
      <c r="A290" s="361"/>
      <c r="B290" s="145"/>
      <c r="C290" s="21" t="s">
        <v>225</v>
      </c>
      <c r="D290" s="601">
        <v>20</v>
      </c>
      <c r="E290" s="592">
        <f t="shared" si="16"/>
        <v>0.05</v>
      </c>
      <c r="F290" s="284"/>
      <c r="G290" s="171"/>
      <c r="H290" s="294"/>
      <c r="I290" s="295"/>
      <c r="J290" s="291"/>
      <c r="K290" s="172"/>
      <c r="L290" s="145"/>
      <c r="M290" s="21"/>
      <c r="N290" s="172"/>
      <c r="O290" s="172"/>
      <c r="P290" s="172"/>
      <c r="Q290" s="172"/>
      <c r="R290" s="172"/>
      <c r="S290" s="172"/>
    </row>
    <row r="291" spans="1:19" outlineLevel="1">
      <c r="A291" s="361"/>
      <c r="B291" s="145"/>
      <c r="C291" s="21" t="s">
        <v>226</v>
      </c>
      <c r="D291" s="601">
        <v>24.416438356164385</v>
      </c>
      <c r="E291" s="592">
        <f t="shared" si="16"/>
        <v>4.0956014362657091E-2</v>
      </c>
      <c r="F291" s="284"/>
      <c r="G291" s="171"/>
      <c r="H291" s="294"/>
      <c r="I291" s="295"/>
      <c r="J291" s="291"/>
      <c r="K291" s="172"/>
      <c r="L291" s="145"/>
      <c r="M291" s="21"/>
      <c r="N291" s="172"/>
      <c r="O291" s="172"/>
      <c r="P291" s="172"/>
      <c r="Q291" s="172"/>
      <c r="R291" s="172"/>
      <c r="S291" s="172"/>
    </row>
    <row r="292" spans="1:19" outlineLevel="1">
      <c r="A292" s="361"/>
      <c r="B292" s="145"/>
      <c r="C292" s="21" t="s">
        <v>227</v>
      </c>
      <c r="D292" s="601">
        <v>24.416438356164385</v>
      </c>
      <c r="E292" s="592">
        <f t="shared" si="16"/>
        <v>4.0956014362657091E-2</v>
      </c>
      <c r="F292" s="284"/>
      <c r="G292" s="171"/>
      <c r="H292" s="294"/>
      <c r="I292" s="295"/>
      <c r="J292" s="291"/>
      <c r="K292" s="172"/>
      <c r="L292" s="145"/>
      <c r="M292" s="21"/>
      <c r="N292" s="172"/>
      <c r="O292" s="172"/>
      <c r="P292" s="172"/>
      <c r="Q292" s="172"/>
      <c r="R292" s="172"/>
      <c r="S292" s="172"/>
    </row>
    <row r="293" spans="1:19" outlineLevel="1">
      <c r="A293" s="401"/>
      <c r="B293" s="145"/>
      <c r="C293" s="21" t="s">
        <v>228</v>
      </c>
      <c r="D293" s="601">
        <v>24</v>
      </c>
      <c r="E293" s="592">
        <f t="shared" si="16"/>
        <v>4.1666666666666664E-2</v>
      </c>
      <c r="F293" s="284"/>
      <c r="G293" s="171"/>
      <c r="H293" s="294"/>
      <c r="I293" s="295"/>
      <c r="J293" s="291"/>
      <c r="K293" s="172"/>
      <c r="L293" s="145"/>
      <c r="M293" s="21"/>
      <c r="N293" s="172"/>
      <c r="O293" s="172"/>
      <c r="P293" s="172"/>
      <c r="Q293" s="172"/>
      <c r="R293" s="172"/>
      <c r="S293" s="172"/>
    </row>
    <row r="294" spans="1:19" outlineLevel="1">
      <c r="A294" s="361"/>
      <c r="B294" s="145"/>
      <c r="C294" s="21" t="s">
        <v>229</v>
      </c>
      <c r="D294" s="601">
        <v>24.416438356164385</v>
      </c>
      <c r="E294" s="592">
        <f t="shared" si="16"/>
        <v>4.0956014362657091E-2</v>
      </c>
      <c r="F294" s="284"/>
      <c r="G294" s="171"/>
      <c r="H294" s="294"/>
      <c r="I294" s="295"/>
      <c r="J294" s="291"/>
      <c r="K294" s="172"/>
      <c r="L294" s="145"/>
      <c r="M294" s="21"/>
      <c r="N294" s="172"/>
      <c r="O294" s="172"/>
      <c r="P294" s="172"/>
      <c r="Q294" s="172"/>
      <c r="R294" s="172"/>
      <c r="S294" s="172"/>
    </row>
    <row r="295" spans="1:19" outlineLevel="1">
      <c r="A295" s="361"/>
      <c r="B295" s="145"/>
      <c r="C295" s="21" t="s">
        <v>230</v>
      </c>
      <c r="D295" s="601">
        <v>25.150684931506849</v>
      </c>
      <c r="E295" s="592">
        <f t="shared" si="16"/>
        <v>3.9760348583877995E-2</v>
      </c>
      <c r="F295" s="284"/>
      <c r="G295" s="171"/>
      <c r="H295" s="294"/>
      <c r="I295" s="295"/>
      <c r="J295" s="291"/>
      <c r="K295" s="172"/>
      <c r="L295" s="145"/>
      <c r="M295" s="21"/>
      <c r="N295" s="172"/>
      <c r="O295" s="172"/>
      <c r="P295" s="172"/>
      <c r="Q295" s="172"/>
      <c r="R295" s="172"/>
      <c r="S295" s="172"/>
    </row>
    <row r="296" spans="1:19" outlineLevel="1">
      <c r="A296" s="401"/>
      <c r="B296" s="145"/>
      <c r="C296" s="21" t="s">
        <v>231</v>
      </c>
      <c r="D296" s="601">
        <v>24.416438356164385</v>
      </c>
      <c r="E296" s="592">
        <f t="shared" si="16"/>
        <v>4.0956014362657091E-2</v>
      </c>
      <c r="F296" s="284"/>
      <c r="G296" s="171"/>
      <c r="H296" s="293"/>
      <c r="I296" s="295"/>
      <c r="J296" s="291"/>
      <c r="K296" s="172"/>
      <c r="L296" s="145"/>
      <c r="M296" s="21"/>
      <c r="N296" s="172"/>
      <c r="O296" s="172"/>
      <c r="P296" s="172"/>
      <c r="Q296" s="172"/>
      <c r="R296" s="172"/>
      <c r="S296" s="172"/>
    </row>
    <row r="297" spans="1:19" outlineLevel="1">
      <c r="A297" s="401"/>
      <c r="B297" s="145"/>
      <c r="C297" s="21" t="s">
        <v>232</v>
      </c>
      <c r="D297" s="601">
        <v>24.416438356164385</v>
      </c>
      <c r="E297" s="592">
        <f t="shared" si="16"/>
        <v>4.0956014362657091E-2</v>
      </c>
      <c r="F297" s="284"/>
      <c r="G297" s="171"/>
      <c r="H297" s="294"/>
      <c r="I297" s="295"/>
      <c r="J297" s="291"/>
      <c r="K297" s="172"/>
      <c r="L297" s="145"/>
      <c r="M297" s="21"/>
      <c r="N297" s="172"/>
      <c r="O297" s="172"/>
      <c r="P297" s="172"/>
      <c r="Q297" s="172"/>
      <c r="R297" s="172"/>
      <c r="S297" s="172"/>
    </row>
    <row r="298" spans="1:19" outlineLevel="1">
      <c r="A298" s="361"/>
      <c r="B298" s="145"/>
      <c r="C298" s="21" t="s">
        <v>233</v>
      </c>
      <c r="D298" s="601">
        <v>24.416438356164385</v>
      </c>
      <c r="E298" s="592">
        <f t="shared" si="16"/>
        <v>4.0956014362657091E-2</v>
      </c>
      <c r="F298" s="284"/>
      <c r="G298" s="171"/>
      <c r="H298" s="294"/>
      <c r="I298" s="295"/>
      <c r="J298" s="291"/>
      <c r="K298" s="172"/>
      <c r="L298" s="145"/>
      <c r="M298" s="21"/>
      <c r="N298" s="172"/>
      <c r="O298" s="172"/>
      <c r="P298" s="172"/>
      <c r="Q298" s="172"/>
      <c r="R298" s="172"/>
      <c r="S298" s="172"/>
    </row>
    <row r="299" spans="1:19" outlineLevel="1">
      <c r="A299" s="361"/>
      <c r="B299" s="145"/>
      <c r="C299" s="21" t="s">
        <v>234</v>
      </c>
      <c r="D299" s="601">
        <v>24.416438356164385</v>
      </c>
      <c r="E299" s="592">
        <f t="shared" si="16"/>
        <v>4.0956014362657091E-2</v>
      </c>
      <c r="F299" s="284"/>
      <c r="G299" s="171"/>
      <c r="H299" s="143"/>
      <c r="I299" s="296"/>
      <c r="J299" s="296"/>
      <c r="K299" s="172"/>
      <c r="L299" s="145"/>
      <c r="M299" s="21"/>
      <c r="N299" s="172"/>
      <c r="O299" s="172"/>
      <c r="P299" s="172"/>
      <c r="Q299" s="172"/>
      <c r="R299" s="172"/>
      <c r="S299" s="172"/>
    </row>
    <row r="300" spans="1:19" outlineLevel="1">
      <c r="A300" s="361"/>
      <c r="B300" s="145"/>
      <c r="C300" s="21" t="s">
        <v>235</v>
      </c>
      <c r="D300" s="601">
        <v>24.416438356164385</v>
      </c>
      <c r="E300" s="592">
        <f t="shared" si="16"/>
        <v>4.0956014362657091E-2</v>
      </c>
      <c r="F300" s="284"/>
      <c r="G300" s="171"/>
      <c r="H300" s="290"/>
      <c r="I300" s="295"/>
      <c r="J300" s="291"/>
      <c r="K300" s="172"/>
      <c r="L300" s="145"/>
      <c r="M300" s="21"/>
      <c r="N300" s="172"/>
      <c r="O300" s="172"/>
      <c r="P300" s="172"/>
      <c r="Q300" s="172"/>
      <c r="R300" s="172"/>
      <c r="S300" s="172"/>
    </row>
    <row r="301" spans="1:19" outlineLevel="1">
      <c r="A301" s="361"/>
      <c r="B301" s="145"/>
      <c r="C301" s="21" t="s">
        <v>236</v>
      </c>
      <c r="D301" s="601">
        <v>24.416438356164385</v>
      </c>
      <c r="E301" s="592">
        <f t="shared" si="16"/>
        <v>4.0956014362657091E-2</v>
      </c>
      <c r="F301" s="284"/>
      <c r="G301" s="171"/>
      <c r="H301" s="290"/>
      <c r="I301" s="295"/>
      <c r="J301" s="291"/>
      <c r="K301" s="172"/>
      <c r="L301" s="145"/>
      <c r="M301" s="21"/>
      <c r="N301" s="172"/>
      <c r="O301" s="172"/>
      <c r="P301" s="172"/>
      <c r="Q301" s="172"/>
      <c r="R301" s="172"/>
      <c r="S301" s="172"/>
    </row>
    <row r="302" spans="1:19" outlineLevel="1">
      <c r="A302" s="361"/>
      <c r="B302" s="145"/>
      <c r="C302" s="21" t="s">
        <v>237</v>
      </c>
      <c r="D302" s="601">
        <v>24.416438356164385</v>
      </c>
      <c r="E302" s="592">
        <f t="shared" si="16"/>
        <v>4.0956014362657091E-2</v>
      </c>
      <c r="F302" s="284"/>
      <c r="G302" s="171"/>
      <c r="H302" s="290"/>
      <c r="I302" s="295"/>
      <c r="J302" s="291"/>
      <c r="K302" s="172"/>
      <c r="L302" s="145"/>
      <c r="M302" s="21"/>
      <c r="N302" s="172"/>
      <c r="O302" s="172"/>
      <c r="P302" s="172"/>
      <c r="Q302" s="172"/>
      <c r="R302" s="172"/>
      <c r="S302" s="172"/>
    </row>
    <row r="303" spans="1:19" outlineLevel="1">
      <c r="A303" s="361"/>
      <c r="B303" s="145"/>
      <c r="C303" s="21" t="s">
        <v>238</v>
      </c>
      <c r="D303" s="601">
        <v>24.416438356164385</v>
      </c>
      <c r="E303" s="592">
        <f t="shared" si="16"/>
        <v>4.0956014362657091E-2</v>
      </c>
      <c r="F303" s="284"/>
      <c r="G303" s="171"/>
      <c r="H303" s="290"/>
      <c r="I303" s="295"/>
      <c r="J303" s="291"/>
      <c r="K303" s="172"/>
      <c r="L303" s="145"/>
      <c r="M303" s="21"/>
      <c r="N303" s="172"/>
      <c r="O303" s="172"/>
      <c r="P303" s="172"/>
      <c r="Q303" s="172"/>
      <c r="R303" s="172"/>
      <c r="S303" s="172"/>
    </row>
    <row r="304" spans="1:19" outlineLevel="1">
      <c r="A304" s="361"/>
      <c r="B304" s="145"/>
      <c r="C304" s="21" t="s">
        <v>239</v>
      </c>
      <c r="D304" s="601">
        <v>24.416438356164385</v>
      </c>
      <c r="E304" s="592">
        <f t="shared" si="16"/>
        <v>4.0956014362657091E-2</v>
      </c>
      <c r="F304" s="284"/>
      <c r="G304" s="171"/>
      <c r="H304" s="290"/>
      <c r="I304" s="295"/>
      <c r="J304" s="291"/>
      <c r="K304" s="172"/>
      <c r="L304" s="145"/>
      <c r="M304" s="21"/>
      <c r="N304" s="172"/>
      <c r="O304" s="172"/>
      <c r="P304" s="172"/>
      <c r="Q304" s="172"/>
      <c r="R304" s="172"/>
      <c r="S304" s="172"/>
    </row>
    <row r="305" spans="1:19" outlineLevel="1">
      <c r="A305" s="361"/>
      <c r="B305" s="145"/>
      <c r="C305" s="21" t="s">
        <v>240</v>
      </c>
      <c r="D305" s="601">
        <v>24.416438356164385</v>
      </c>
      <c r="E305" s="592">
        <f t="shared" si="16"/>
        <v>4.0956014362657091E-2</v>
      </c>
      <c r="F305" s="284"/>
      <c r="G305" s="171"/>
      <c r="H305" s="290"/>
      <c r="I305" s="295"/>
      <c r="J305" s="291"/>
      <c r="K305" s="172"/>
      <c r="L305" s="145"/>
      <c r="M305" s="21"/>
      <c r="N305" s="172"/>
      <c r="O305" s="172"/>
      <c r="P305" s="172"/>
      <c r="Q305" s="172"/>
      <c r="R305" s="172"/>
      <c r="S305" s="172"/>
    </row>
    <row r="306" spans="1:19" outlineLevel="1">
      <c r="A306" s="401"/>
      <c r="B306" s="145"/>
      <c r="C306" s="21" t="s">
        <v>241</v>
      </c>
      <c r="D306" s="601">
        <v>24.416438356164385</v>
      </c>
      <c r="E306" s="592">
        <f t="shared" si="16"/>
        <v>4.0956014362657091E-2</v>
      </c>
      <c r="F306" s="284"/>
      <c r="G306" s="171"/>
      <c r="H306" s="290"/>
      <c r="I306" s="295"/>
      <c r="J306" s="291"/>
      <c r="K306" s="172"/>
      <c r="L306" s="145"/>
      <c r="M306" s="21"/>
      <c r="N306" s="172"/>
      <c r="O306" s="172"/>
      <c r="P306" s="172"/>
      <c r="Q306" s="172"/>
      <c r="R306" s="172"/>
      <c r="S306" s="172"/>
    </row>
    <row r="307" spans="1:19" outlineLevel="1">
      <c r="A307" s="401"/>
      <c r="B307" s="145"/>
      <c r="C307" s="21" t="s">
        <v>242</v>
      </c>
      <c r="D307" s="601">
        <v>24.416438356164385</v>
      </c>
      <c r="E307" s="592">
        <f t="shared" si="16"/>
        <v>4.0956014362657091E-2</v>
      </c>
      <c r="F307" s="284"/>
      <c r="G307" s="171"/>
      <c r="H307" s="290"/>
      <c r="I307" s="295"/>
      <c r="J307" s="291"/>
      <c r="K307" s="172"/>
      <c r="L307" s="145"/>
      <c r="M307" s="21"/>
      <c r="N307" s="172"/>
      <c r="O307" s="172"/>
      <c r="P307" s="172"/>
      <c r="Q307" s="172"/>
      <c r="R307" s="172"/>
      <c r="S307" s="172"/>
    </row>
    <row r="308" spans="1:19" outlineLevel="1">
      <c r="A308" s="361"/>
      <c r="B308" s="145"/>
      <c r="C308" s="21" t="s">
        <v>243</v>
      </c>
      <c r="D308" s="601">
        <v>24.416438356164385</v>
      </c>
      <c r="E308" s="592">
        <f t="shared" si="16"/>
        <v>4.0956014362657091E-2</v>
      </c>
      <c r="F308" s="284"/>
      <c r="G308" s="171"/>
      <c r="H308" s="290"/>
      <c r="I308" s="295"/>
      <c r="J308" s="291"/>
      <c r="K308" s="172"/>
      <c r="L308" s="145"/>
      <c r="M308" s="21"/>
      <c r="N308" s="172"/>
      <c r="O308" s="172"/>
      <c r="P308" s="172"/>
      <c r="Q308" s="172"/>
      <c r="R308" s="172"/>
      <c r="S308" s="172"/>
    </row>
    <row r="309" spans="1:19" outlineLevel="1">
      <c r="A309" s="361"/>
      <c r="B309" s="145"/>
      <c r="C309" s="21" t="s">
        <v>244</v>
      </c>
      <c r="D309" s="601">
        <v>24.416438356164385</v>
      </c>
      <c r="E309" s="592">
        <f t="shared" si="16"/>
        <v>4.0956014362657091E-2</v>
      </c>
      <c r="F309" s="284"/>
      <c r="G309" s="171"/>
      <c r="H309" s="290"/>
      <c r="I309" s="295"/>
      <c r="J309" s="291"/>
      <c r="K309" s="172"/>
      <c r="L309" s="145"/>
      <c r="M309" s="21"/>
      <c r="N309" s="172"/>
      <c r="O309" s="172"/>
      <c r="P309" s="172"/>
      <c r="Q309" s="172"/>
      <c r="R309" s="172"/>
      <c r="S309" s="172"/>
    </row>
    <row r="310" spans="1:19" outlineLevel="1">
      <c r="A310" s="361"/>
      <c r="B310" s="145"/>
      <c r="C310" s="21" t="s">
        <v>245</v>
      </c>
      <c r="D310" s="601">
        <v>24.416438356164385</v>
      </c>
      <c r="E310" s="592">
        <f t="shared" si="16"/>
        <v>4.0956014362657091E-2</v>
      </c>
      <c r="F310" s="284"/>
      <c r="G310" s="171"/>
      <c r="H310" s="290"/>
      <c r="I310" s="295"/>
      <c r="J310" s="291"/>
      <c r="K310" s="172"/>
      <c r="L310" s="145"/>
      <c r="M310" s="21"/>
      <c r="N310" s="172"/>
      <c r="O310" s="172"/>
      <c r="P310" s="172"/>
      <c r="Q310" s="172"/>
      <c r="R310" s="172"/>
      <c r="S310" s="172"/>
    </row>
    <row r="311" spans="1:19" outlineLevel="1">
      <c r="A311" s="401"/>
      <c r="B311" s="145"/>
      <c r="C311" s="21" t="s">
        <v>246</v>
      </c>
      <c r="D311" s="601">
        <v>24.416438356164385</v>
      </c>
      <c r="E311" s="592">
        <f t="shared" si="16"/>
        <v>4.0956014362657091E-2</v>
      </c>
      <c r="F311" s="284"/>
      <c r="G311" s="171"/>
      <c r="H311" s="290"/>
      <c r="I311" s="295"/>
      <c r="J311" s="291"/>
      <c r="K311" s="172"/>
      <c r="L311" s="145"/>
      <c r="M311" s="21"/>
      <c r="N311" s="172"/>
      <c r="O311" s="172"/>
      <c r="P311" s="172"/>
      <c r="Q311" s="172"/>
      <c r="R311" s="172"/>
      <c r="S311" s="172"/>
    </row>
    <row r="312" spans="1:19" outlineLevel="1">
      <c r="A312" s="401"/>
      <c r="B312" s="145"/>
      <c r="C312" s="21" t="s">
        <v>247</v>
      </c>
      <c r="D312" s="601">
        <v>24.416438356164385</v>
      </c>
      <c r="E312" s="592">
        <f t="shared" si="16"/>
        <v>4.0956014362657091E-2</v>
      </c>
      <c r="F312" s="284"/>
      <c r="G312" s="171"/>
      <c r="H312" s="290"/>
      <c r="I312" s="295"/>
      <c r="J312" s="291"/>
      <c r="K312" s="172"/>
      <c r="L312" s="145"/>
      <c r="M312" s="21"/>
      <c r="N312" s="172"/>
      <c r="O312" s="172"/>
      <c r="P312" s="172"/>
      <c r="Q312" s="172"/>
      <c r="R312" s="172"/>
      <c r="S312" s="172"/>
    </row>
    <row r="313" spans="1:19" outlineLevel="1">
      <c r="A313" s="401"/>
      <c r="B313" s="145"/>
      <c r="C313" s="21" t="s">
        <v>248</v>
      </c>
      <c r="D313" s="601">
        <v>24.416438356164385</v>
      </c>
      <c r="E313" s="592">
        <f t="shared" si="16"/>
        <v>4.0956014362657091E-2</v>
      </c>
      <c r="F313" s="284"/>
      <c r="G313" s="171"/>
      <c r="H313" s="290"/>
      <c r="I313" s="295"/>
      <c r="J313" s="291"/>
      <c r="K313" s="172"/>
      <c r="L313" s="145"/>
      <c r="M313" s="21"/>
      <c r="N313" s="172"/>
      <c r="O313" s="172"/>
      <c r="P313" s="172"/>
      <c r="Q313" s="172"/>
      <c r="R313" s="172"/>
      <c r="S313" s="172"/>
    </row>
    <row r="314" spans="1:19" outlineLevel="1">
      <c r="A314" s="401"/>
      <c r="B314" s="145"/>
      <c r="C314" s="21" t="s">
        <v>249</v>
      </c>
      <c r="D314" s="601">
        <v>24.416438356164385</v>
      </c>
      <c r="E314" s="592">
        <f t="shared" si="16"/>
        <v>4.0956014362657091E-2</v>
      </c>
      <c r="F314" s="284"/>
      <c r="G314" s="171"/>
      <c r="H314" s="290"/>
      <c r="I314" s="295"/>
      <c r="J314" s="291"/>
      <c r="K314" s="172"/>
      <c r="L314" s="145"/>
      <c r="M314" s="21"/>
      <c r="N314" s="172"/>
      <c r="O314" s="172"/>
      <c r="P314" s="172"/>
      <c r="Q314" s="172"/>
      <c r="R314" s="172"/>
      <c r="S314" s="172"/>
    </row>
    <row r="315" spans="1:19" outlineLevel="1">
      <c r="A315" s="401"/>
      <c r="B315" s="145"/>
      <c r="C315" s="21" t="s">
        <v>250</v>
      </c>
      <c r="D315" s="601">
        <v>24.416438356164385</v>
      </c>
      <c r="E315" s="592">
        <f t="shared" si="16"/>
        <v>4.0956014362657091E-2</v>
      </c>
      <c r="F315" s="284"/>
      <c r="G315" s="171"/>
      <c r="H315" s="290"/>
      <c r="I315" s="295"/>
      <c r="J315" s="291"/>
      <c r="K315" s="172"/>
      <c r="L315" s="145"/>
      <c r="M315" s="21"/>
      <c r="N315" s="172"/>
      <c r="O315" s="172"/>
      <c r="P315" s="172"/>
      <c r="Q315" s="172"/>
      <c r="R315" s="172"/>
      <c r="S315" s="172"/>
    </row>
    <row r="316" spans="1:19" outlineLevel="1">
      <c r="A316" s="361"/>
      <c r="B316" s="145"/>
      <c r="C316" s="21" t="s">
        <v>251</v>
      </c>
      <c r="D316" s="601">
        <v>24.232876712328768</v>
      </c>
      <c r="E316" s="592">
        <f t="shared" si="16"/>
        <v>4.1266252119841716E-2</v>
      </c>
      <c r="F316" s="284"/>
      <c r="G316" s="171"/>
      <c r="H316" s="290"/>
      <c r="I316" s="295"/>
      <c r="J316" s="291"/>
      <c r="K316" s="172"/>
      <c r="L316" s="145"/>
      <c r="M316" s="21"/>
      <c r="N316" s="172"/>
      <c r="O316" s="172"/>
      <c r="P316" s="172"/>
      <c r="Q316" s="172"/>
      <c r="R316" s="172"/>
      <c r="S316" s="172"/>
    </row>
    <row r="317" spans="1:19" outlineLevel="1">
      <c r="A317" s="401"/>
      <c r="B317" s="145"/>
      <c r="C317" s="21" t="s">
        <v>252</v>
      </c>
      <c r="D317" s="601">
        <v>24.246575342465754</v>
      </c>
      <c r="E317" s="592">
        <f t="shared" si="16"/>
        <v>4.1242937853107342E-2</v>
      </c>
      <c r="F317" s="284"/>
      <c r="G317" s="171"/>
      <c r="H317" s="290"/>
      <c r="I317" s="295"/>
      <c r="J317" s="291"/>
      <c r="K317" s="172"/>
      <c r="L317" s="145"/>
      <c r="M317" s="21"/>
      <c r="N317" s="172"/>
      <c r="O317" s="172"/>
      <c r="P317" s="172"/>
      <c r="Q317" s="172"/>
      <c r="R317" s="172"/>
      <c r="S317" s="172"/>
    </row>
    <row r="318" spans="1:19" outlineLevel="1">
      <c r="A318" s="401"/>
      <c r="B318" s="145"/>
      <c r="C318" s="21" t="s">
        <v>253</v>
      </c>
      <c r="D318" s="601">
        <v>23.36986301369863</v>
      </c>
      <c r="E318" s="592">
        <f t="shared" si="16"/>
        <v>4.279015240328253E-2</v>
      </c>
      <c r="F318" s="284"/>
      <c r="G318" s="171"/>
      <c r="H318" s="290"/>
      <c r="I318" s="295"/>
      <c r="J318" s="291"/>
      <c r="K318" s="172"/>
      <c r="L318" s="145"/>
      <c r="M318" s="21"/>
      <c r="N318" s="172"/>
      <c r="O318" s="172"/>
      <c r="P318" s="172"/>
      <c r="Q318" s="172"/>
      <c r="R318" s="172"/>
      <c r="S318" s="172"/>
    </row>
    <row r="319" spans="1:19" outlineLevel="1">
      <c r="A319" s="401"/>
      <c r="B319" s="145"/>
      <c r="C319" s="21" t="s">
        <v>254</v>
      </c>
      <c r="D319" s="601">
        <v>24.246575342465754</v>
      </c>
      <c r="E319" s="592">
        <f t="shared" si="16"/>
        <v>4.1242937853107342E-2</v>
      </c>
      <c r="F319" s="284"/>
      <c r="G319" s="171"/>
      <c r="H319" s="290"/>
      <c r="I319" s="295"/>
      <c r="J319" s="291"/>
      <c r="K319" s="172"/>
      <c r="L319" s="145"/>
      <c r="M319" s="21"/>
      <c r="N319" s="172"/>
      <c r="O319" s="172"/>
      <c r="P319" s="172"/>
      <c r="Q319" s="172"/>
      <c r="R319" s="172"/>
      <c r="S319" s="172"/>
    </row>
    <row r="320" spans="1:19" outlineLevel="1">
      <c r="A320" s="401"/>
      <c r="B320" s="145"/>
      <c r="C320" s="21" t="s">
        <v>255</v>
      </c>
      <c r="D320" s="601">
        <v>24.246575342465754</v>
      </c>
      <c r="E320" s="592">
        <f t="shared" si="16"/>
        <v>4.1242937853107342E-2</v>
      </c>
      <c r="F320" s="284"/>
      <c r="G320" s="171"/>
      <c r="H320" s="290"/>
      <c r="I320" s="295"/>
      <c r="J320" s="291"/>
      <c r="K320" s="172"/>
      <c r="L320" s="145"/>
      <c r="M320" s="21"/>
      <c r="N320" s="172"/>
      <c r="O320" s="172"/>
      <c r="P320" s="172"/>
      <c r="Q320" s="172"/>
      <c r="R320" s="172"/>
      <c r="S320" s="172"/>
    </row>
    <row r="321" spans="1:19" outlineLevel="1">
      <c r="A321" s="401"/>
      <c r="B321" s="145"/>
      <c r="C321" s="21" t="s">
        <v>256</v>
      </c>
      <c r="D321" s="601">
        <v>24.246575342465754</v>
      </c>
      <c r="E321" s="592">
        <f t="shared" si="16"/>
        <v>4.1242937853107342E-2</v>
      </c>
      <c r="F321" s="284"/>
      <c r="G321" s="171"/>
      <c r="H321" s="290"/>
      <c r="I321" s="295"/>
      <c r="J321" s="291"/>
      <c r="K321" s="172"/>
      <c r="L321" s="145"/>
      <c r="M321" s="21"/>
      <c r="N321" s="172"/>
      <c r="O321" s="172"/>
      <c r="P321" s="172"/>
      <c r="Q321" s="172"/>
      <c r="R321" s="172"/>
      <c r="S321" s="172"/>
    </row>
    <row r="322" spans="1:19" outlineLevel="1">
      <c r="A322" s="401"/>
      <c r="B322" s="145"/>
      <c r="C322" s="21" t="s">
        <v>257</v>
      </c>
      <c r="D322" s="601">
        <v>24.246575342465754</v>
      </c>
      <c r="E322" s="592">
        <f t="shared" si="16"/>
        <v>4.1242937853107342E-2</v>
      </c>
      <c r="F322" s="284"/>
      <c r="G322" s="171"/>
      <c r="H322" s="290"/>
      <c r="I322" s="295"/>
      <c r="J322" s="291"/>
      <c r="K322" s="172"/>
      <c r="L322" s="145"/>
      <c r="M322" s="21"/>
      <c r="N322" s="172"/>
      <c r="O322" s="172"/>
      <c r="P322" s="172"/>
      <c r="Q322" s="172"/>
      <c r="R322" s="172"/>
      <c r="S322" s="172"/>
    </row>
    <row r="323" spans="1:19" outlineLevel="1">
      <c r="A323" s="401"/>
      <c r="B323" s="145"/>
      <c r="C323" s="21" t="s">
        <v>258</v>
      </c>
      <c r="D323" s="601">
        <v>24.246575342465754</v>
      </c>
      <c r="E323" s="592">
        <f t="shared" si="16"/>
        <v>4.1242937853107342E-2</v>
      </c>
      <c r="F323" s="284"/>
      <c r="G323" s="171"/>
      <c r="H323" s="290"/>
      <c r="I323" s="295"/>
      <c r="J323" s="291"/>
      <c r="K323" s="172"/>
      <c r="L323" s="145"/>
      <c r="M323" s="21"/>
      <c r="N323" s="172"/>
      <c r="O323" s="172"/>
      <c r="P323" s="172"/>
      <c r="Q323" s="172"/>
      <c r="R323" s="172"/>
      <c r="S323" s="172"/>
    </row>
    <row r="324" spans="1:19" outlineLevel="1">
      <c r="A324" s="361"/>
      <c r="B324" s="145"/>
      <c r="C324" s="21" t="s">
        <v>220</v>
      </c>
      <c r="D324" s="601">
        <v>23.704109589041096</v>
      </c>
      <c r="E324" s="592">
        <f t="shared" si="16"/>
        <v>4.2186777623670825E-2</v>
      </c>
      <c r="F324" s="284"/>
      <c r="G324" s="171"/>
      <c r="H324" s="290"/>
      <c r="I324" s="295"/>
      <c r="J324" s="291"/>
      <c r="K324" s="172"/>
      <c r="L324" s="145"/>
      <c r="M324" s="21"/>
      <c r="N324" s="172"/>
      <c r="O324" s="172"/>
      <c r="P324" s="172"/>
      <c r="Q324" s="172"/>
      <c r="R324" s="172"/>
      <c r="S324" s="172"/>
    </row>
    <row r="325" spans="1:19" outlineLevel="1">
      <c r="A325" s="361"/>
      <c r="B325" s="145"/>
      <c r="C325" s="21" t="s">
        <v>502</v>
      </c>
      <c r="D325" s="601">
        <v>5</v>
      </c>
      <c r="E325" s="592">
        <f t="shared" si="16"/>
        <v>0.2</v>
      </c>
      <c r="F325" s="284"/>
      <c r="G325" s="171"/>
      <c r="H325" s="290"/>
      <c r="I325" s="295"/>
      <c r="J325" s="291"/>
      <c r="K325" s="172"/>
      <c r="L325" s="145"/>
      <c r="M325" s="21"/>
      <c r="N325" s="172"/>
      <c r="O325" s="172"/>
      <c r="P325" s="172"/>
      <c r="Q325" s="172"/>
      <c r="R325" s="172"/>
      <c r="S325" s="172"/>
    </row>
    <row r="326" spans="1:19" outlineLevel="1">
      <c r="A326" s="361"/>
      <c r="B326" s="466"/>
      <c r="C326" s="467" t="s">
        <v>180</v>
      </c>
      <c r="D326" s="608"/>
      <c r="E326" s="599"/>
      <c r="F326" s="284"/>
      <c r="G326" s="171"/>
      <c r="H326" s="290"/>
      <c r="I326" s="295"/>
      <c r="J326" s="291"/>
      <c r="K326" s="172"/>
      <c r="L326" s="145"/>
      <c r="M326" s="21"/>
      <c r="N326" s="172"/>
      <c r="O326" s="172"/>
      <c r="P326" s="172"/>
      <c r="Q326" s="172"/>
      <c r="R326" s="172"/>
      <c r="S326" s="172"/>
    </row>
    <row r="327" spans="1:19" outlineLevel="1">
      <c r="A327" s="361"/>
      <c r="B327" s="145"/>
      <c r="C327" s="21" t="s">
        <v>263</v>
      </c>
      <c r="D327" s="601">
        <v>10</v>
      </c>
      <c r="E327" s="592">
        <f t="shared" ref="E327:E345" si="17">1/D327</f>
        <v>0.1</v>
      </c>
      <c r="F327" s="284"/>
      <c r="G327" s="171"/>
      <c r="H327" s="290"/>
      <c r="I327" s="295"/>
      <c r="J327" s="291"/>
      <c r="K327" s="172"/>
      <c r="L327" s="145"/>
      <c r="M327" s="23"/>
      <c r="N327" s="172"/>
      <c r="O327" s="172"/>
      <c r="P327" s="172"/>
      <c r="Q327" s="172"/>
      <c r="R327" s="172"/>
      <c r="S327" s="172"/>
    </row>
    <row r="328" spans="1:19" outlineLevel="1">
      <c r="A328" s="361"/>
      <c r="B328" s="145"/>
      <c r="C328" s="21" t="s">
        <v>208</v>
      </c>
      <c r="D328" s="601">
        <v>7</v>
      </c>
      <c r="E328" s="592">
        <f t="shared" si="17"/>
        <v>0.14285714285714285</v>
      </c>
      <c r="F328" s="284"/>
      <c r="G328" s="171"/>
      <c r="H328" s="290"/>
      <c r="I328" s="295"/>
      <c r="J328" s="291"/>
      <c r="K328" s="172"/>
      <c r="L328" s="145"/>
      <c r="M328" s="21"/>
      <c r="N328" s="172"/>
      <c r="O328" s="172"/>
      <c r="P328" s="172"/>
      <c r="Q328" s="172"/>
      <c r="R328" s="172"/>
      <c r="S328" s="172"/>
    </row>
    <row r="329" spans="1:19" outlineLevel="1">
      <c r="A329" s="361"/>
      <c r="B329" s="145"/>
      <c r="C329" s="21" t="s">
        <v>187</v>
      </c>
      <c r="D329" s="601">
        <v>7</v>
      </c>
      <c r="E329" s="592">
        <f t="shared" si="17"/>
        <v>0.14285714285714285</v>
      </c>
      <c r="F329" s="284"/>
      <c r="G329" s="171"/>
      <c r="H329" s="290"/>
      <c r="I329" s="295"/>
      <c r="J329" s="291"/>
      <c r="K329" s="172"/>
      <c r="L329" s="145"/>
      <c r="M329" s="21"/>
      <c r="N329" s="172"/>
      <c r="O329" s="172"/>
      <c r="P329" s="172"/>
      <c r="Q329" s="172"/>
      <c r="R329" s="172"/>
      <c r="S329" s="172"/>
    </row>
    <row r="330" spans="1:19" outlineLevel="1">
      <c r="A330" s="361"/>
      <c r="B330" s="145"/>
      <c r="C330" s="21" t="s">
        <v>291</v>
      </c>
      <c r="D330" s="601">
        <v>7</v>
      </c>
      <c r="E330" s="592">
        <f t="shared" si="17"/>
        <v>0.14285714285714285</v>
      </c>
      <c r="F330" s="284"/>
      <c r="G330" s="171"/>
      <c r="H330" s="290"/>
      <c r="I330" s="295"/>
      <c r="J330" s="291"/>
      <c r="K330" s="172"/>
      <c r="L330" s="145"/>
      <c r="M330" s="21"/>
      <c r="N330" s="172"/>
      <c r="O330" s="172"/>
      <c r="P330" s="172"/>
      <c r="Q330" s="172"/>
      <c r="R330" s="172"/>
      <c r="S330" s="172"/>
    </row>
    <row r="331" spans="1:19" outlineLevel="1">
      <c r="A331" s="361"/>
      <c r="B331" s="145"/>
      <c r="C331" s="21" t="s">
        <v>292</v>
      </c>
      <c r="D331" s="601">
        <v>7</v>
      </c>
      <c r="E331" s="592">
        <f t="shared" si="17"/>
        <v>0.14285714285714285</v>
      </c>
      <c r="F331" s="284"/>
      <c r="G331" s="171"/>
      <c r="H331" s="290"/>
      <c r="I331" s="295"/>
      <c r="J331" s="291"/>
      <c r="K331" s="172"/>
      <c r="L331" s="145"/>
      <c r="M331" s="21"/>
      <c r="N331" s="172"/>
      <c r="O331" s="172"/>
      <c r="P331" s="172"/>
      <c r="Q331" s="172"/>
      <c r="R331" s="172"/>
      <c r="S331" s="172"/>
    </row>
    <row r="332" spans="1:19" outlineLevel="1">
      <c r="A332" s="361"/>
      <c r="B332" s="145"/>
      <c r="C332" s="21" t="s">
        <v>293</v>
      </c>
      <c r="D332" s="601">
        <v>7</v>
      </c>
      <c r="E332" s="592">
        <f t="shared" si="17"/>
        <v>0.14285714285714285</v>
      </c>
      <c r="F332" s="284"/>
      <c r="G332" s="171"/>
      <c r="H332" s="290"/>
      <c r="I332" s="295"/>
      <c r="J332" s="291"/>
      <c r="K332" s="172"/>
      <c r="L332" s="145"/>
      <c r="M332" s="21"/>
      <c r="N332" s="172"/>
      <c r="O332" s="172"/>
      <c r="P332" s="172"/>
      <c r="Q332" s="172"/>
      <c r="R332" s="172"/>
      <c r="S332" s="172"/>
    </row>
    <row r="333" spans="1:19" outlineLevel="1">
      <c r="A333" s="361"/>
      <c r="B333" s="145"/>
      <c r="C333" s="21" t="s">
        <v>285</v>
      </c>
      <c r="D333" s="601">
        <v>7</v>
      </c>
      <c r="E333" s="592">
        <f t="shared" si="17"/>
        <v>0.14285714285714285</v>
      </c>
      <c r="F333" s="284"/>
      <c r="G333" s="171"/>
      <c r="H333" s="290"/>
      <c r="I333" s="295"/>
      <c r="J333" s="291"/>
      <c r="K333" s="172"/>
      <c r="L333" s="145"/>
      <c r="M333" s="21"/>
      <c r="N333" s="172"/>
      <c r="O333" s="172"/>
      <c r="P333" s="172"/>
      <c r="Q333" s="172"/>
      <c r="R333" s="172"/>
      <c r="S333" s="172"/>
    </row>
    <row r="334" spans="1:19" outlineLevel="1">
      <c r="A334" s="361"/>
      <c r="B334" s="145"/>
      <c r="C334" s="21" t="s">
        <v>294</v>
      </c>
      <c r="D334" s="601">
        <v>7</v>
      </c>
      <c r="E334" s="592">
        <f t="shared" si="17"/>
        <v>0.14285714285714285</v>
      </c>
      <c r="F334" s="284"/>
      <c r="G334" s="171"/>
      <c r="H334" s="290"/>
      <c r="I334" s="295"/>
      <c r="J334" s="291"/>
      <c r="K334" s="172"/>
      <c r="L334" s="145"/>
      <c r="M334" s="21"/>
      <c r="N334" s="172"/>
      <c r="O334" s="172"/>
      <c r="P334" s="172"/>
      <c r="Q334" s="172"/>
      <c r="R334" s="172"/>
      <c r="S334" s="172"/>
    </row>
    <row r="335" spans="1:19" outlineLevel="1">
      <c r="A335" s="361"/>
      <c r="B335" s="145"/>
      <c r="C335" s="21" t="s">
        <v>295</v>
      </c>
      <c r="D335" s="601">
        <v>5</v>
      </c>
      <c r="E335" s="592">
        <f t="shared" si="17"/>
        <v>0.2</v>
      </c>
      <c r="F335" s="284"/>
      <c r="G335" s="171"/>
      <c r="H335" s="290"/>
      <c r="I335" s="295"/>
      <c r="J335" s="291"/>
      <c r="K335" s="172"/>
      <c r="L335" s="145"/>
      <c r="M335" s="21"/>
      <c r="N335" s="172"/>
      <c r="O335" s="172"/>
      <c r="P335" s="172"/>
      <c r="Q335" s="172"/>
      <c r="R335" s="172"/>
      <c r="S335" s="172"/>
    </row>
    <row r="336" spans="1:19" outlineLevel="1">
      <c r="A336" s="361"/>
      <c r="B336" s="145"/>
      <c r="C336" s="21" t="s">
        <v>296</v>
      </c>
      <c r="D336" s="601">
        <v>4</v>
      </c>
      <c r="E336" s="592">
        <f t="shared" si="17"/>
        <v>0.25</v>
      </c>
      <c r="F336" s="284"/>
      <c r="G336" s="171"/>
      <c r="H336" s="290"/>
      <c r="I336" s="295"/>
      <c r="J336" s="291"/>
      <c r="K336" s="172"/>
      <c r="L336" s="145"/>
      <c r="M336" s="21"/>
      <c r="N336" s="172"/>
      <c r="O336" s="172"/>
      <c r="P336" s="172"/>
      <c r="Q336" s="172"/>
      <c r="R336" s="172"/>
      <c r="S336" s="172"/>
    </row>
    <row r="337" spans="1:20" outlineLevel="1">
      <c r="A337" s="361"/>
      <c r="B337" s="145"/>
      <c r="C337" s="21" t="s">
        <v>297</v>
      </c>
      <c r="D337" s="601">
        <v>15</v>
      </c>
      <c r="E337" s="592">
        <f t="shared" si="17"/>
        <v>6.6666666666666666E-2</v>
      </c>
      <c r="F337" s="284"/>
      <c r="G337" s="171"/>
      <c r="H337" s="290"/>
      <c r="I337" s="295"/>
      <c r="J337" s="291"/>
      <c r="K337" s="172"/>
      <c r="L337" s="145"/>
      <c r="M337" s="21"/>
      <c r="N337" s="172"/>
      <c r="O337" s="172"/>
      <c r="P337" s="172"/>
      <c r="Q337" s="172"/>
      <c r="R337" s="172"/>
      <c r="S337" s="172"/>
    </row>
    <row r="338" spans="1:20" outlineLevel="1">
      <c r="A338" s="361"/>
      <c r="B338" s="145"/>
      <c r="C338" s="21" t="s">
        <v>298</v>
      </c>
      <c r="D338" s="601">
        <v>10</v>
      </c>
      <c r="E338" s="592">
        <f t="shared" si="17"/>
        <v>0.1</v>
      </c>
      <c r="F338" s="284"/>
      <c r="G338" s="171"/>
      <c r="H338" s="290"/>
      <c r="I338" s="295"/>
      <c r="J338" s="291"/>
      <c r="K338" s="172"/>
      <c r="L338" s="145"/>
      <c r="M338" s="21"/>
      <c r="N338" s="172"/>
      <c r="O338" s="172"/>
      <c r="P338" s="172"/>
      <c r="Q338" s="172"/>
      <c r="R338" s="172"/>
      <c r="S338" s="172"/>
    </row>
    <row r="339" spans="1:20" outlineLevel="1">
      <c r="A339" s="361"/>
      <c r="B339" s="145"/>
      <c r="C339" s="21" t="s">
        <v>299</v>
      </c>
      <c r="D339" s="601">
        <v>7</v>
      </c>
      <c r="E339" s="592">
        <f t="shared" si="17"/>
        <v>0.14285714285714285</v>
      </c>
      <c r="F339" s="284"/>
      <c r="G339" s="171"/>
      <c r="H339" s="290"/>
      <c r="I339" s="295"/>
      <c r="J339" s="291"/>
      <c r="K339" s="172"/>
      <c r="L339" s="145"/>
      <c r="M339" s="21"/>
      <c r="N339" s="172"/>
      <c r="O339" s="172"/>
      <c r="P339" s="172"/>
      <c r="Q339" s="172"/>
      <c r="R339" s="172"/>
      <c r="S339" s="172"/>
    </row>
    <row r="340" spans="1:20" outlineLevel="1">
      <c r="A340" s="361"/>
      <c r="B340" s="145"/>
      <c r="C340" s="21" t="s">
        <v>300</v>
      </c>
      <c r="D340" s="601">
        <v>10</v>
      </c>
      <c r="E340" s="592">
        <f t="shared" si="17"/>
        <v>0.1</v>
      </c>
      <c r="F340" s="284"/>
      <c r="G340" s="171"/>
      <c r="H340" s="289"/>
      <c r="I340" s="289"/>
      <c r="J340" s="289"/>
      <c r="K340" s="172"/>
      <c r="L340" s="145"/>
      <c r="M340" s="21"/>
      <c r="N340" s="172"/>
      <c r="O340" s="172"/>
      <c r="P340" s="172"/>
      <c r="Q340" s="172"/>
      <c r="R340" s="172"/>
      <c r="S340" s="172"/>
    </row>
    <row r="341" spans="1:20" outlineLevel="1">
      <c r="A341" s="361"/>
      <c r="B341" s="145"/>
      <c r="C341" s="21" t="s">
        <v>301</v>
      </c>
      <c r="D341" s="601">
        <v>7</v>
      </c>
      <c r="E341" s="592">
        <f t="shared" si="17"/>
        <v>0.14285714285714285</v>
      </c>
      <c r="F341" s="284"/>
      <c r="G341" s="171"/>
      <c r="H341" s="290"/>
      <c r="I341" s="295"/>
      <c r="J341" s="291"/>
      <c r="K341" s="172"/>
      <c r="L341" s="145"/>
      <c r="M341" s="21"/>
      <c r="N341" s="172"/>
      <c r="O341" s="172"/>
      <c r="P341" s="172"/>
      <c r="Q341" s="172"/>
      <c r="R341" s="172"/>
      <c r="S341" s="172"/>
    </row>
    <row r="342" spans="1:20" outlineLevel="1">
      <c r="A342" s="361"/>
      <c r="B342" s="145"/>
      <c r="C342" s="21" t="s">
        <v>302</v>
      </c>
      <c r="D342" s="601">
        <v>7</v>
      </c>
      <c r="E342" s="592">
        <f t="shared" si="17"/>
        <v>0.14285714285714285</v>
      </c>
      <c r="F342" s="284"/>
      <c r="G342" s="171"/>
      <c r="H342" s="290"/>
      <c r="I342" s="295"/>
      <c r="J342" s="291"/>
      <c r="K342" s="172"/>
      <c r="L342" s="145"/>
      <c r="M342" s="21"/>
      <c r="N342" s="172"/>
      <c r="O342" s="172"/>
      <c r="P342" s="172"/>
      <c r="Q342" s="172"/>
      <c r="R342" s="172"/>
      <c r="S342" s="172"/>
    </row>
    <row r="343" spans="1:20" outlineLevel="1">
      <c r="A343" s="355"/>
      <c r="B343" s="145"/>
      <c r="C343" s="21" t="s">
        <v>261</v>
      </c>
      <c r="D343" s="601">
        <v>7</v>
      </c>
      <c r="E343" s="592">
        <f t="shared" si="17"/>
        <v>0.14285714285714285</v>
      </c>
      <c r="F343" s="284"/>
      <c r="G343" s="171"/>
      <c r="H343" s="290"/>
      <c r="I343" s="295"/>
      <c r="J343" s="291"/>
      <c r="K343" s="172"/>
      <c r="L343" s="145"/>
      <c r="M343" s="21"/>
      <c r="N343" s="172"/>
      <c r="O343" s="172"/>
      <c r="P343" s="172"/>
      <c r="Q343" s="172"/>
      <c r="R343" s="172"/>
      <c r="S343" s="172"/>
    </row>
    <row r="344" spans="1:20" outlineLevel="1">
      <c r="A344" s="355"/>
      <c r="B344" s="145"/>
      <c r="C344" s="21" t="s">
        <v>262</v>
      </c>
      <c r="D344" s="601">
        <v>10</v>
      </c>
      <c r="E344" s="592">
        <f t="shared" si="17"/>
        <v>0.1</v>
      </c>
      <c r="F344" s="284"/>
      <c r="G344" s="171"/>
      <c r="H344" s="290"/>
      <c r="I344" s="295"/>
      <c r="J344" s="291"/>
      <c r="K344" s="172"/>
      <c r="L344" s="145"/>
      <c r="M344" s="21"/>
      <c r="N344" s="172"/>
      <c r="O344" s="172"/>
      <c r="P344" s="172"/>
      <c r="Q344" s="172"/>
      <c r="R344" s="172"/>
      <c r="S344" s="172"/>
    </row>
    <row r="345" spans="1:20" outlineLevel="1">
      <c r="A345" s="355"/>
      <c r="B345" s="145"/>
      <c r="C345" s="21" t="s">
        <v>290</v>
      </c>
      <c r="D345" s="601">
        <v>7</v>
      </c>
      <c r="E345" s="592">
        <f t="shared" si="17"/>
        <v>0.14285714285714285</v>
      </c>
      <c r="F345" s="284"/>
      <c r="G345" s="171"/>
      <c r="H345" s="290"/>
      <c r="I345" s="295"/>
      <c r="J345" s="291"/>
      <c r="K345" s="172"/>
      <c r="L345" s="145"/>
      <c r="M345" s="21"/>
      <c r="N345" s="172"/>
      <c r="O345" s="172"/>
      <c r="P345" s="172"/>
      <c r="Q345" s="172"/>
      <c r="R345" s="172"/>
      <c r="S345" s="172"/>
    </row>
    <row r="346" spans="1:20" outlineLevel="1">
      <c r="A346" s="362"/>
      <c r="B346" s="466"/>
      <c r="C346" s="467" t="s">
        <v>918</v>
      </c>
      <c r="D346" s="608"/>
      <c r="E346" s="599"/>
      <c r="F346" s="284"/>
      <c r="G346" s="171"/>
      <c r="H346" s="290"/>
      <c r="I346" s="295"/>
      <c r="J346" s="291"/>
      <c r="K346" s="172"/>
      <c r="L346" s="145"/>
      <c r="M346" s="21"/>
      <c r="N346" s="172"/>
      <c r="O346" s="172"/>
      <c r="P346" s="172"/>
      <c r="Q346" s="172"/>
      <c r="R346" s="172"/>
      <c r="S346" s="172"/>
    </row>
    <row r="347" spans="1:20" outlineLevel="1">
      <c r="A347" s="361"/>
      <c r="B347" s="145"/>
      <c r="C347" s="21" t="s">
        <v>303</v>
      </c>
      <c r="D347" s="601">
        <v>3</v>
      </c>
      <c r="E347" s="592">
        <f t="shared" ref="E347:E349" si="18">1/D347</f>
        <v>0.33333333333333331</v>
      </c>
      <c r="F347" s="284"/>
      <c r="G347" s="171"/>
      <c r="H347" s="290"/>
      <c r="I347" s="295"/>
      <c r="J347" s="291"/>
      <c r="K347" s="172"/>
      <c r="L347" s="145"/>
      <c r="M347" s="23"/>
      <c r="N347" s="172"/>
      <c r="O347" s="172"/>
      <c r="P347" s="172"/>
      <c r="Q347" s="172"/>
      <c r="R347" s="172"/>
      <c r="S347" s="172"/>
    </row>
    <row r="348" spans="1:20" outlineLevel="1">
      <c r="A348" s="361"/>
      <c r="B348" s="145"/>
      <c r="C348" s="21" t="s">
        <v>503</v>
      </c>
      <c r="D348" s="601">
        <v>3</v>
      </c>
      <c r="E348" s="592">
        <f t="shared" si="18"/>
        <v>0.33333333333333331</v>
      </c>
      <c r="F348" s="284"/>
      <c r="G348" s="171"/>
      <c r="H348" s="290"/>
      <c r="I348" s="295"/>
      <c r="J348" s="291"/>
      <c r="K348" s="172"/>
      <c r="L348" s="145"/>
      <c r="M348" s="21"/>
      <c r="N348" s="172"/>
      <c r="O348" s="172"/>
      <c r="P348" s="172"/>
      <c r="Q348" s="172"/>
      <c r="R348" s="172"/>
      <c r="S348" s="172"/>
    </row>
    <row r="349" spans="1:20" outlineLevel="1">
      <c r="A349" s="361"/>
      <c r="B349" s="385"/>
      <c r="C349" s="388" t="s">
        <v>504</v>
      </c>
      <c r="D349" s="603">
        <v>3</v>
      </c>
      <c r="E349" s="594">
        <f t="shared" si="18"/>
        <v>0.33333333333333331</v>
      </c>
      <c r="F349" s="284"/>
      <c r="G349" s="171"/>
      <c r="H349" s="290"/>
      <c r="I349" s="295"/>
      <c r="J349" s="291"/>
      <c r="K349" s="172"/>
      <c r="L349" s="145"/>
      <c r="M349" s="21"/>
      <c r="N349" s="172"/>
      <c r="O349" s="172"/>
      <c r="P349" s="172"/>
      <c r="Q349" s="172"/>
      <c r="R349" s="172"/>
      <c r="S349" s="172"/>
    </row>
    <row r="350" spans="1:20" outlineLevel="1">
      <c r="C350" s="566"/>
      <c r="D350" s="564"/>
      <c r="E350" s="298"/>
      <c r="F350" s="284"/>
      <c r="G350" s="171"/>
      <c r="H350" s="290"/>
      <c r="I350" s="295"/>
      <c r="J350" s="291"/>
      <c r="K350" s="172"/>
      <c r="L350" s="145"/>
      <c r="M350" s="21"/>
      <c r="N350" s="172"/>
      <c r="O350" s="172"/>
      <c r="P350" s="172"/>
      <c r="Q350" s="172"/>
      <c r="R350" s="172"/>
      <c r="S350" s="172"/>
    </row>
    <row r="351" spans="1:20" outlineLevel="1">
      <c r="C351" s="567" t="s">
        <v>532</v>
      </c>
      <c r="D351" s="564"/>
      <c r="E351" s="565"/>
      <c r="F351" s="283"/>
      <c r="G351" s="172"/>
      <c r="H351" s="172"/>
      <c r="I351" s="172"/>
      <c r="J351" s="172"/>
      <c r="K351" s="172"/>
      <c r="L351" s="172"/>
      <c r="M351" s="172"/>
      <c r="N351" s="172"/>
      <c r="O351" s="172"/>
      <c r="P351" s="172"/>
      <c r="Q351" s="172"/>
      <c r="R351" s="172"/>
      <c r="S351" s="172"/>
      <c r="T351" s="172"/>
    </row>
    <row r="352" spans="1:20" outlineLevel="1">
      <c r="A352" s="143"/>
      <c r="B352" s="455"/>
      <c r="C352" s="609" t="s">
        <v>179</v>
      </c>
      <c r="D352" s="610">
        <v>30</v>
      </c>
      <c r="E352" s="611">
        <f>1/D352</f>
        <v>3.3333333333333333E-2</v>
      </c>
      <c r="F352" s="284"/>
      <c r="G352" s="172"/>
      <c r="H352" s="172"/>
      <c r="I352" s="172"/>
      <c r="J352" s="172"/>
      <c r="K352" s="172"/>
      <c r="L352" s="172"/>
      <c r="M352" s="172"/>
      <c r="N352" s="172"/>
      <c r="O352" s="172"/>
      <c r="P352" s="172"/>
      <c r="Q352" s="172"/>
      <c r="R352" s="172"/>
      <c r="S352" s="172"/>
      <c r="T352" s="172"/>
    </row>
    <row r="353" spans="1:21" outlineLevel="1">
      <c r="B353" s="188"/>
      <c r="C353" s="612" t="s">
        <v>180</v>
      </c>
      <c r="D353" s="613">
        <v>10</v>
      </c>
      <c r="E353" s="614">
        <f>1/D353</f>
        <v>0.1</v>
      </c>
      <c r="F353" s="284"/>
      <c r="G353" s="172"/>
      <c r="H353" s="172"/>
      <c r="I353" s="172"/>
      <c r="J353" s="172"/>
      <c r="K353" s="172"/>
      <c r="L353" s="172"/>
      <c r="M353" s="172"/>
      <c r="N353" s="172"/>
      <c r="O353" s="172"/>
      <c r="P353" s="172"/>
      <c r="Q353" s="172"/>
      <c r="R353" s="172"/>
      <c r="S353" s="172"/>
      <c r="T353" s="172"/>
    </row>
    <row r="354" spans="1:21" outlineLevel="1">
      <c r="G354" s="172"/>
      <c r="H354" s="172"/>
      <c r="I354" s="172"/>
      <c r="J354" s="172"/>
      <c r="K354" s="172"/>
      <c r="L354" s="172"/>
      <c r="M354" s="172"/>
      <c r="N354" s="172"/>
      <c r="O354" s="172"/>
      <c r="P354" s="172"/>
      <c r="Q354" s="172"/>
      <c r="R354" s="172"/>
      <c r="S354" s="172"/>
      <c r="T354" s="172"/>
    </row>
    <row r="355" spans="1:21">
      <c r="A355" s="279" t="s">
        <v>817</v>
      </c>
      <c r="B355" s="164" t="s">
        <v>924</v>
      </c>
      <c r="C355" s="590"/>
      <c r="D355" s="590"/>
      <c r="E355" s="590"/>
      <c r="G355" s="590"/>
      <c r="H355" s="590"/>
      <c r="I355" s="590"/>
      <c r="J355" s="590"/>
      <c r="K355" s="590"/>
      <c r="L355" s="590"/>
      <c r="M355" s="590"/>
      <c r="N355" s="590"/>
      <c r="O355" s="590"/>
      <c r="P355" s="590"/>
      <c r="Q355" s="590"/>
      <c r="R355" s="590"/>
      <c r="S355" s="590"/>
      <c r="T355" s="590"/>
      <c r="U355" s="478"/>
    </row>
    <row r="356" spans="1:21">
      <c r="G356" s="172"/>
      <c r="H356" s="172"/>
      <c r="I356" s="172"/>
      <c r="J356" s="172"/>
      <c r="K356" s="172"/>
      <c r="L356" s="172"/>
      <c r="M356" s="172"/>
      <c r="N356" s="172"/>
      <c r="O356" s="172"/>
      <c r="P356" s="172"/>
      <c r="Q356" s="172"/>
      <c r="R356" s="172"/>
      <c r="S356" s="172"/>
      <c r="T356" s="172"/>
    </row>
    <row r="357" spans="1:21" ht="12.75" customHeight="1">
      <c r="B357" s="143" t="s">
        <v>178</v>
      </c>
    </row>
    <row r="358" spans="1:21" ht="12.75" customHeight="1">
      <c r="C358" s="144" t="s">
        <v>179</v>
      </c>
      <c r="D358" s="168" t="s">
        <v>65</v>
      </c>
      <c r="E358" s="168" t="s">
        <v>317</v>
      </c>
      <c r="F358" s="168"/>
      <c r="G358" s="172"/>
      <c r="H358" s="282">
        <f>+IF((SUM(Capex!$G7:H7)-(SUM(Capex!$G7:G7)*$E352+SUM($G358:G358)))&gt;0,SUM(Capex!$G7:G7)*$E352,IF((SUM(Capex!$G7:G7)-SUM($G358:G358))&lt;0,0,SUM(Capex!$G7:G7)-SUM($G358:G358)))</f>
        <v>1017598.2999999999</v>
      </c>
      <c r="I358" s="282">
        <f>+IF((SUM(Capex!$G7:I7)-(SUM(Capex!$G7:H7)*$E352+SUM($G358:H358)))&gt;0,SUM(Capex!$G7:H7)*$E352,IF((SUM(Capex!$G7:H7)-SUM($G358:H358))&lt;0,0,SUM(Capex!$G7:H7)-SUM($G358:H358)))</f>
        <v>1017598.2999999999</v>
      </c>
      <c r="J358" s="282">
        <f>+IF((SUM(Capex!$G7:J7)-(SUM(Capex!$G7:I7)*$E352+SUM($G358:I358)))&gt;0,SUM(Capex!$G7:I7)*$E352,IF((SUM(Capex!$G7:I7)-SUM($G358:I358))&lt;0,0,SUM(Capex!$G7:I7)-SUM($G358:I358)))</f>
        <v>1017598.2999999999</v>
      </c>
      <c r="K358" s="282">
        <f>+IF((SUM(Capex!$G7:K7)-(SUM(Capex!$G7:J7)*$E352+SUM($G358:J358)))&gt;0,SUM(Capex!$G7:J7)*$E352,IF((SUM(Capex!$G7:J7)-SUM($G358:J358))&lt;0,0,SUM(Capex!$G7:J7)-SUM($G358:J358)))</f>
        <v>1017598.2999999999</v>
      </c>
      <c r="L358" s="282">
        <f>+IF((SUM(Capex!$G7:L7)-(SUM(Capex!$G7:K7)*$E352+SUM($G358:K358)))&gt;0,SUM(Capex!$G7:K7)*$E352,IF((SUM(Capex!$G7:K7)-SUM($G358:K358))&lt;0,0,SUM(Capex!$G7:K7)-SUM($G358:K358)))</f>
        <v>1017598.2999999999</v>
      </c>
      <c r="M358" s="282">
        <f>+IF((SUM(Capex!$G7:M7)-(SUM(Capex!$G7:L7)*$E352+SUM($G358:L358)))&gt;0,SUM(Capex!$G7:L7)*$E352,IF((SUM(Capex!$G7:L7)-SUM($G358:L358))&lt;0,0,SUM(Capex!$G7:L7)-SUM($G358:L358)))</f>
        <v>1017598.2999999999</v>
      </c>
      <c r="N358" s="282">
        <f>+IF((SUM(Capex!$G7:N7)-(SUM(Capex!$G7:M7)*$E352+SUM($G358:M358)))&gt;0,SUM(Capex!$G7:M7)*$E352,IF((SUM(Capex!$G7:M7)-SUM($G358:M358))&lt;0,0,SUM(Capex!$G7:M7)-SUM($G358:M358)))</f>
        <v>1017598.2999999999</v>
      </c>
      <c r="O358" s="282">
        <f>+IF((SUM(Capex!$G7:O7)-(SUM(Capex!$G7:N7)*$E352+SUM($G358:N358)))&gt;0,SUM(Capex!$G7:N7)*$E352,IF((SUM(Capex!$G7:N7)-SUM($G358:N358))&lt;0,0,SUM(Capex!$G7:N7)-SUM($G358:N358)))</f>
        <v>1017598.2999999999</v>
      </c>
      <c r="P358" s="282">
        <f>+IF((SUM(Capex!$G7:P7)-(SUM(Capex!$G7:O7)*$E352+SUM($G358:O358)))&gt;0,SUM(Capex!$G7:O7)*$E352,IF((SUM(Capex!$G7:O7)-SUM($G358:O358))&lt;0,0,SUM(Capex!$G7:O7)-SUM($G358:O358)))</f>
        <v>1017598.2999999999</v>
      </c>
      <c r="Q358" s="282">
        <f>+IF((SUM(Capex!$G7:Q7)-(SUM(Capex!$G7:P7)*$E352+SUM($G358:P358)))&gt;0,SUM(Capex!$G7:P7)*$E352,IF((SUM(Capex!$G7:P7)-SUM($G358:P358))&lt;0,0,SUM(Capex!$G7:P7)-SUM($G358:P358)))</f>
        <v>1017598.2999999999</v>
      </c>
      <c r="R358" s="282">
        <f>+IF((SUM(Capex!$G7:R7)-(SUM(Capex!$G7:Q7)*$E352+SUM($G358:Q358)))&gt;0,SUM(Capex!$G7:Q7)*$E352,IF((SUM(Capex!$G7:Q7)-SUM($G358:Q358))&lt;0,0,SUM(Capex!$G7:Q7)-SUM($G358:Q358)))</f>
        <v>1017598.2999999999</v>
      </c>
      <c r="S358" s="282">
        <f>+IF((SUM(Capex!$G7:S7)-(SUM(Capex!$G7:R7)*$E352+SUM($G358:R358)))&gt;0,SUM(Capex!$G7:R7)*$E352,IF((SUM(Capex!$G7:R7)-SUM($G358:R358))&lt;0,0,SUM(Capex!$G7:R7)-SUM($G358:R358)))</f>
        <v>1017598.2999999999</v>
      </c>
      <c r="T358" s="282">
        <f>+IF((SUM(Capex!$G7:T7)-(SUM(Capex!$G7:S7)*$E352+SUM($G358:S358)))&gt;0,SUM(Capex!$G7:S7)*$E352,IF((SUM(Capex!$G7:S7)-SUM($G358:S358))&lt;0,0,SUM(Capex!$G7:S7)-SUM($G358:S358)))</f>
        <v>1017598.2999999999</v>
      </c>
    </row>
    <row r="359" spans="1:21" ht="12.75" customHeight="1">
      <c r="C359" s="144" t="s">
        <v>180</v>
      </c>
      <c r="D359" s="168" t="s">
        <v>65</v>
      </c>
      <c r="E359" s="168" t="s">
        <v>317</v>
      </c>
      <c r="F359" s="168"/>
      <c r="G359" s="172"/>
      <c r="H359" s="282">
        <f>+IF((SUM(Capex!$G8:H8)-(SUM(Capex!$G8:G8)*$E353+SUM($G359:G359)))&gt;0,SUM(Capex!$G8:G8)*$E353,IF((SUM(Capex!$G8:G8)-SUM($G359:G359))&lt;0,0,SUM(Capex!$G8:G8)-SUM($G359:G359)))</f>
        <v>2778081.9000000004</v>
      </c>
      <c r="I359" s="282">
        <f>+IF((SUM(Capex!$G8:I8)-(SUM(Capex!$G8:H8)*$E353+SUM($G359:H359)))&gt;0,SUM(Capex!$G8:H8)*$E353,IF((SUM(Capex!$G8:H8)-SUM($G359:H359))&lt;0,0,SUM(Capex!$G8:H8)-SUM($G359:H359)))</f>
        <v>2778081.9000000004</v>
      </c>
      <c r="J359" s="282">
        <f>+IF((SUM(Capex!$G8:J8)-(SUM(Capex!$G8:I8)*$E353+SUM($G359:I359)))&gt;0,SUM(Capex!$G8:I8)*$E353,IF((SUM(Capex!$G8:I8)-SUM($G359:I359))&lt;0,0,SUM(Capex!$G8:I8)-SUM($G359:I359)))</f>
        <v>2778081.9000000004</v>
      </c>
      <c r="K359" s="282">
        <f>+IF((SUM(Capex!$G8:K8)-(SUM(Capex!$G8:J8)*$E353+SUM($G359:J359)))&gt;0,SUM(Capex!$G8:J8)*$E353,IF((SUM(Capex!$G8:J8)-SUM($G359:J359))&lt;0,0,SUM(Capex!$G8:J8)-SUM($G359:J359)))</f>
        <v>2778081.9000000004</v>
      </c>
      <c r="L359" s="282">
        <f>+IF((SUM(Capex!$G8:L8)-(SUM(Capex!$G8:K8)*$E353+SUM($G359:K359)))&gt;0,SUM(Capex!$G8:K8)*$E353,IF((SUM(Capex!$G8:K8)-SUM($G359:K359))&lt;0,0,SUM(Capex!$G8:K8)-SUM($G359:K359)))</f>
        <v>2778081.9000000004</v>
      </c>
      <c r="M359" s="282">
        <f>+IF((SUM(Capex!$G8:M8)-(SUM(Capex!$G8:L8)*$E353+SUM($G359:L359)))&gt;0,SUM(Capex!$G8:L8)*$E353,IF((SUM(Capex!$G8:L8)-SUM($G359:L359))&lt;0,0,SUM(Capex!$G8:L8)-SUM($G359:L359)))</f>
        <v>2778081.9000000004</v>
      </c>
      <c r="N359" s="282">
        <f>+IF((SUM(Capex!$G8:N8)-(SUM(Capex!$G8:M8)*$E353+SUM($G359:M359)))&gt;0,SUM(Capex!$G8:M8)*$E353,IF((SUM(Capex!$G8:M8)-SUM($G359:M359))&lt;0,0,SUM(Capex!$G8:M8)-SUM($G359:M359)))</f>
        <v>2778081.9000000004</v>
      </c>
      <c r="O359" s="282">
        <f>+IF((SUM(Capex!$G8:O8)-(SUM(Capex!$G8:N8)*$E353+SUM($G359:N359)))&gt;0,SUM(Capex!$G8:N8)*$E353,IF((SUM(Capex!$G8:N8)-SUM($G359:N359))&lt;0,0,SUM(Capex!$G8:N8)-SUM($G359:N359)))</f>
        <v>2778081.9000000004</v>
      </c>
      <c r="P359" s="282">
        <f>+IF((SUM(Capex!$G8:P8)-(SUM(Capex!$G8:O8)*$E353+SUM($G359:O359)))&gt;0,SUM(Capex!$G8:O8)*$E353,IF((SUM(Capex!$G8:O8)-SUM($G359:O359))&lt;0,0,SUM(Capex!$G8:O8)-SUM($G359:O359)))</f>
        <v>2778081.9000000004</v>
      </c>
      <c r="Q359" s="282">
        <f>+IF((SUM(Capex!$G8:Q8)-(SUM(Capex!$G8:P8)*$E353+SUM($G359:P359)))&gt;0,SUM(Capex!$G8:P8)*$E353,IF((SUM(Capex!$G8:P8)-SUM($G359:P359))&lt;0,0,SUM(Capex!$G8:P8)-SUM($G359:P359)))</f>
        <v>2778081.8999999985</v>
      </c>
      <c r="R359" s="282">
        <f>+IF((SUM(Capex!$G8:R8)-(SUM(Capex!$G8:Q8)*$E353+SUM($G359:Q359)))&gt;0,SUM(Capex!$G8:Q8)*$E353,IF((SUM(Capex!$G8:Q8)-SUM($G359:Q359))&lt;0,0,SUM(Capex!$G8:Q8)-SUM($G359:Q359)))</f>
        <v>0</v>
      </c>
      <c r="S359" s="282">
        <f>+IF((SUM(Capex!$G8:S8)-(SUM(Capex!$G8:R8)*$E353+SUM($G359:R359)))&gt;0,SUM(Capex!$G8:R8)*$E353,IF((SUM(Capex!$G8:R8)-SUM($G359:R359))&lt;0,0,SUM(Capex!$G8:R8)-SUM($G359:R359)))</f>
        <v>0</v>
      </c>
      <c r="T359" s="282">
        <f>+IF((SUM(Capex!$G8:T8)-(SUM(Capex!$G8:S8)*$E353+SUM($G359:S359)))&gt;0,SUM(Capex!$G8:S8)*$E353,IF((SUM(Capex!$G8:S8)-SUM($G359:S359))&lt;0,0,SUM(Capex!$G8:S8)-SUM($G359:S359)))</f>
        <v>0</v>
      </c>
    </row>
    <row r="361" spans="1:21">
      <c r="B361" s="64" t="s">
        <v>920</v>
      </c>
      <c r="C361" s="64"/>
      <c r="D361" s="476"/>
      <c r="E361" s="476"/>
      <c r="G361" s="474"/>
      <c r="H361" s="475"/>
      <c r="I361" s="475"/>
      <c r="J361" s="475"/>
      <c r="K361" s="475"/>
      <c r="L361" s="475"/>
      <c r="M361" s="475"/>
      <c r="N361" s="475"/>
      <c r="O361" s="475"/>
      <c r="P361" s="475"/>
      <c r="Q361" s="475"/>
      <c r="R361" s="475"/>
      <c r="S361" s="475"/>
      <c r="T361" s="475"/>
    </row>
    <row r="362" spans="1:21">
      <c r="A362" s="3"/>
      <c r="B362" s="384"/>
      <c r="C362" s="136" t="s">
        <v>525</v>
      </c>
      <c r="D362" s="455"/>
      <c r="E362" s="455"/>
      <c r="G362" s="455"/>
      <c r="H362" s="455"/>
      <c r="I362" s="455"/>
      <c r="J362" s="455"/>
      <c r="K362" s="455"/>
      <c r="L362" s="455"/>
      <c r="M362" s="455"/>
      <c r="N362" s="455"/>
      <c r="O362" s="455"/>
      <c r="P362" s="455"/>
      <c r="Q362" s="455"/>
      <c r="R362" s="455"/>
      <c r="S362" s="455"/>
      <c r="T362" s="455"/>
    </row>
    <row r="363" spans="1:21">
      <c r="A363" s="354"/>
      <c r="B363" s="145"/>
      <c r="C363" s="380" t="s">
        <v>756</v>
      </c>
      <c r="D363" s="457" t="s">
        <v>65</v>
      </c>
      <c r="E363" s="457" t="s">
        <v>317</v>
      </c>
      <c r="G363" s="458"/>
      <c r="H363" s="568">
        <f>+IF((SUM(Capex!$G12:H12)-(SUM(Capex!$G12:G12)*$E9+SUM($G363:G363)))&gt;0,SUM(Capex!$G12:G12)*$E9,IF((SUM(Capex!$G12:G12)-SUM($G363:G363))&lt;0,0,SUM(Capex!$G12:G12)-SUM($G363:G363)))</f>
        <v>6770.7517679629191</v>
      </c>
      <c r="I363" s="568">
        <f>+IF((SUM(Capex!$G12:I12)-(SUM(Capex!$G12:H12)*$E9+SUM($G363:H363)))&gt;0,SUM(Capex!$G12:H12)*$E9,IF((SUM(Capex!$G12:H12)-SUM($G363:H363))&lt;0,0,SUM(Capex!$G12:H12)-SUM($G363:H363)))</f>
        <v>10933.361939326136</v>
      </c>
      <c r="J363" s="568">
        <f>+IF((SUM(Capex!$G12:J12)-(SUM(Capex!$G12:I12)*$E9+SUM($G363:I363)))&gt;0,SUM(Capex!$G12:I12)*$E9,IF((SUM(Capex!$G12:I12)-SUM($G363:I363))&lt;0,0,SUM(Capex!$G12:I12)-SUM($G363:I363)))</f>
        <v>23411.076225040422</v>
      </c>
      <c r="K363" s="568">
        <f>+IF((SUM(Capex!$G12:K12)-(SUM(Capex!$G12:J12)*$E9+SUM($G363:J363)))&gt;0,SUM(Capex!$G12:J12)*$E9,IF((SUM(Capex!$G12:J12)-SUM($G363:J363))&lt;0,0,SUM(Capex!$G12:J12)-SUM($G363:J363)))</f>
        <v>23397.484796468991</v>
      </c>
      <c r="L363" s="568">
        <f>+IF((SUM(Capex!$G12:L12)-(SUM(Capex!$G12:K12)*$E9+SUM($G363:K363)))&gt;0,SUM(Capex!$G12:K12)*$E9,IF((SUM(Capex!$G12:K12)-SUM($G363:K363))&lt;0,0,SUM(Capex!$G12:K12)-SUM($G363:K363)))</f>
        <v>23397.484796468991</v>
      </c>
      <c r="M363" s="568">
        <f>+IF((SUM(Capex!$G12:M12)-(SUM(Capex!$G12:L12)*$E9+SUM($G363:L363)))&gt;0,SUM(Capex!$G12:L12)*$E9,IF((SUM(Capex!$G12:L12)-SUM($G363:L363))&lt;0,0,SUM(Capex!$G12:L12)-SUM($G363:L363)))</f>
        <v>23397.484796468991</v>
      </c>
      <c r="N363" s="568">
        <f>+IF((SUM(Capex!$G12:N12)-(SUM(Capex!$G12:M12)*$E9+SUM($G363:M363)))&gt;0,SUM(Capex!$G12:M12)*$E9,IF((SUM(Capex!$G12:M12)-SUM($G363:M363))&lt;0,0,SUM(Capex!$G12:M12)-SUM($G363:M363)))</f>
        <v>23397.484796468991</v>
      </c>
      <c r="O363" s="568">
        <f>+IF((SUM(Capex!$G12:O12)-(SUM(Capex!$G12:N12)*$E9+SUM($G363:N363)))&gt;0,SUM(Capex!$G12:N12)*$E9,IF((SUM(Capex!$G12:N12)-SUM($G363:N363))&lt;0,0,SUM(Capex!$G12:N12)-SUM($G363:N363)))</f>
        <v>23397.484796468991</v>
      </c>
      <c r="P363" s="568">
        <f>+IF((SUM(Capex!$G12:P12)-(SUM(Capex!$G12:O12)*$E9+SUM($G363:O363)))&gt;0,SUM(Capex!$G12:O12)*$E9,IF((SUM(Capex!$G12:O12)-SUM($G363:O363))&lt;0,0,SUM(Capex!$G12:O12)-SUM($G363:O363)))</f>
        <v>5679.7796606085321</v>
      </c>
      <c r="Q363" s="568">
        <f>+IF((SUM(Capex!$G12:Q12)-(SUM(Capex!$G12:P12)*$E9+SUM($G363:P363)))&gt;0,SUM(Capex!$G12:P12)*$E9,IF((SUM(Capex!$G12:P12)-SUM($G363:P363))&lt;0,0,SUM(Capex!$G12:P12)-SUM($G363:P363)))</f>
        <v>0</v>
      </c>
      <c r="R363" s="568">
        <f>+IF((SUM(Capex!$G12:R12)-(SUM(Capex!$G12:Q12)*$E9+SUM($G363:Q363)))&gt;0,SUM(Capex!$G12:Q12)*$E9,IF((SUM(Capex!$G12:Q12)-SUM($G363:Q363))&lt;0,0,SUM(Capex!$G12:Q12)-SUM($G363:Q363)))</f>
        <v>0</v>
      </c>
      <c r="S363" s="568">
        <f>+IF((SUM(Capex!$G12:S12)-(SUM(Capex!$G12:R12)*$E9+SUM($G363:R363)))&gt;0,SUM(Capex!$G12:R12)*$E9,IF((SUM(Capex!$G12:R12)-SUM($G363:R363))&lt;0,0,SUM(Capex!$G12:R12)-SUM($G363:R363)))</f>
        <v>0</v>
      </c>
      <c r="T363" s="568">
        <f>+IF((SUM(Capex!$G12:T12)-(SUM(Capex!$G12:S12)*$E9+SUM($G363:S363)))&gt;0,SUM(Capex!$G12:S12)*$E9,IF((SUM(Capex!$G12:S12)-SUM($G363:S363))&lt;0,0,SUM(Capex!$G12:S12)-SUM($G363:S363)))</f>
        <v>0</v>
      </c>
    </row>
    <row r="364" spans="1:21">
      <c r="A364" s="355"/>
      <c r="B364" s="145"/>
      <c r="C364" s="20" t="s">
        <v>757</v>
      </c>
      <c r="D364" s="168" t="s">
        <v>65</v>
      </c>
      <c r="E364" s="168" t="s">
        <v>317</v>
      </c>
      <c r="H364" s="283">
        <f>+IF((SUM(Capex!$G13:H13)-(SUM(Capex!$G13:G13)*$E10+SUM($G364:G364)))&gt;0,SUM(Capex!$G13:G13)*$E10,IF((SUM(Capex!$G13:G13)-SUM($G364:G364))&lt;0,0,SUM(Capex!$G13:G13)-SUM($G364:G364)))</f>
        <v>0</v>
      </c>
      <c r="I364" s="283">
        <f>+IF((SUM(Capex!$G13:I13)-(SUM(Capex!$G13:H13)*$E10+SUM($G364:H364)))&gt;0,SUM(Capex!$G13:H13)*$E10,IF((SUM(Capex!$G13:H13)-SUM($G364:H364))&lt;0,0,SUM(Capex!$G13:H13)-SUM($G364:H364)))</f>
        <v>0</v>
      </c>
      <c r="J364" s="283">
        <f>+IF((SUM(Capex!$G13:J13)-(SUM(Capex!$G13:I13)*$E10+SUM($G364:I364)))&gt;0,SUM(Capex!$G13:I13)*$E10,IF((SUM(Capex!$G13:I13)-SUM($G364:I364))&lt;0,0,SUM(Capex!$G13:I13)-SUM($G364:I364)))</f>
        <v>494.18700000000001</v>
      </c>
      <c r="K364" s="283">
        <f>+IF((SUM(Capex!$G13:K13)-(SUM(Capex!$G13:J13)*$E10+SUM($G364:J364)))&gt;0,SUM(Capex!$G13:J13)*$E10,IF((SUM(Capex!$G13:J13)-SUM($G364:J364))&lt;0,0,SUM(Capex!$G13:J13)-SUM($G364:J364)))</f>
        <v>494.18700000000001</v>
      </c>
      <c r="L364" s="283">
        <f>+IF((SUM(Capex!$G13:L13)-(SUM(Capex!$G13:K13)*$E10+SUM($G364:K364)))&gt;0,SUM(Capex!$G13:K13)*$E10,IF((SUM(Capex!$G13:K13)-SUM($G364:K364))&lt;0,0,SUM(Capex!$G13:K13)-SUM($G364:K364)))</f>
        <v>494.18700000000001</v>
      </c>
      <c r="M364" s="283">
        <f>+IF((SUM(Capex!$G13:M13)-(SUM(Capex!$G13:L13)*$E10+SUM($G364:L364)))&gt;0,SUM(Capex!$G13:L13)*$E10,IF((SUM(Capex!$G13:L13)-SUM($G364:L364))&lt;0,0,SUM(Capex!$G13:L13)-SUM($G364:L364)))</f>
        <v>494.18700000000001</v>
      </c>
      <c r="N364" s="283">
        <f>+IF((SUM(Capex!$G13:N13)-(SUM(Capex!$G13:M13)*$E10+SUM($G364:M364)))&gt;0,SUM(Capex!$G13:M13)*$E10,IF((SUM(Capex!$G13:M13)-SUM($G364:M364))&lt;0,0,SUM(Capex!$G13:M13)-SUM($G364:M364)))</f>
        <v>494.18700000000001</v>
      </c>
      <c r="O364" s="283">
        <f>+IF((SUM(Capex!$G13:O13)-(SUM(Capex!$G13:N13)*$E10+SUM($G364:N364)))&gt;0,SUM(Capex!$G13:N13)*$E10,IF((SUM(Capex!$G13:N13)-SUM($G364:N364))&lt;0,0,SUM(Capex!$G13:N13)-SUM($G364:N364)))</f>
        <v>494.18700000000001</v>
      </c>
      <c r="P364" s="283">
        <f>+IF((SUM(Capex!$G13:P13)-(SUM(Capex!$G13:O13)*$E10+SUM($G364:O364)))&gt;0,SUM(Capex!$G13:O13)*$E10,IF((SUM(Capex!$G13:O13)-SUM($G364:O364))&lt;0,0,SUM(Capex!$G13:O13)-SUM($G364:O364)))</f>
        <v>494.18700000000001</v>
      </c>
      <c r="Q364" s="283">
        <f>+IF((SUM(Capex!$G13:Q13)-(SUM(Capex!$G13:P13)*$E10+SUM($G364:P364)))&gt;0,SUM(Capex!$G13:P13)*$E10,IF((SUM(Capex!$G13:P13)-SUM($G364:P364))&lt;0,0,SUM(Capex!$G13:P13)-SUM($G364:P364)))</f>
        <v>494.18700000000001</v>
      </c>
      <c r="R364" s="283">
        <f>+IF((SUM(Capex!$G13:R13)-(SUM(Capex!$G13:Q13)*$E10+SUM($G364:Q364)))&gt;0,SUM(Capex!$G13:Q13)*$E10,IF((SUM(Capex!$G13:Q13)-SUM($G364:Q364))&lt;0,0,SUM(Capex!$G13:Q13)-SUM($G364:Q364)))</f>
        <v>494.18700000000001</v>
      </c>
      <c r="S364" s="283">
        <f>+IF((SUM(Capex!$G13:S13)-(SUM(Capex!$G13:R13)*$E10+SUM($G364:R364)))&gt;0,SUM(Capex!$G13:R13)*$E10,IF((SUM(Capex!$G13:R13)-SUM($G364:R364))&lt;0,0,SUM(Capex!$G13:R13)-SUM($G364:R364)))</f>
        <v>494.18700000000001</v>
      </c>
      <c r="T364" s="283">
        <f>+IF((SUM(Capex!$G13:T13)-(SUM(Capex!$G13:S13)*$E10+SUM($G364:S364)))&gt;0,SUM(Capex!$G13:S13)*$E10,IF((SUM(Capex!$G13:S13)-SUM($G364:S364))&lt;0,0,SUM(Capex!$G13:S13)-SUM($G364:S364)))</f>
        <v>494.18700000000001</v>
      </c>
    </row>
    <row r="365" spans="1:21">
      <c r="A365" s="355"/>
      <c r="B365" s="145"/>
      <c r="C365" s="20" t="s">
        <v>758</v>
      </c>
      <c r="D365" s="168" t="s">
        <v>65</v>
      </c>
      <c r="E365" s="168" t="s">
        <v>317</v>
      </c>
      <c r="H365" s="283">
        <f>+IF((SUM(Capex!$G14:H14)-(SUM(Capex!$G14:G14)*$E11+SUM($G365:G365)))&gt;0,SUM(Capex!$G14:G14)*$E11,IF((SUM(Capex!$G14:G14)-SUM($G365:G365))&lt;0,0,SUM(Capex!$G14:G14)-SUM($G365:G365)))</f>
        <v>212.3401429828169</v>
      </c>
      <c r="I365" s="283">
        <f>+IF((SUM(Capex!$G14:I14)-(SUM(Capex!$G14:H14)*$E11+SUM($G365:H365)))&gt;0,SUM(Capex!$G14:H14)*$E11,IF((SUM(Capex!$G14:H14)-SUM($G365:H365))&lt;0,0,SUM(Capex!$G14:H14)-SUM($G365:H365)))</f>
        <v>213.04188473111248</v>
      </c>
      <c r="J365" s="283">
        <f>+IF((SUM(Capex!$G14:J14)-(SUM(Capex!$G14:I14)*$E11+SUM($G365:I365)))&gt;0,SUM(Capex!$G14:I14)*$E11,IF((SUM(Capex!$G14:I14)-SUM($G365:I365))&lt;0,0,SUM(Capex!$G14:I14)-SUM($G365:I365)))</f>
        <v>213.04188473111248</v>
      </c>
      <c r="K365" s="283">
        <f>+IF((SUM(Capex!$G14:K14)-(SUM(Capex!$G14:J14)*$E11+SUM($G365:J365)))&gt;0,SUM(Capex!$G14:J14)*$E11,IF((SUM(Capex!$G14:J14)-SUM($G365:J365))&lt;0,0,SUM(Capex!$G14:J14)-SUM($G365:J365)))</f>
        <v>213.04188473111248</v>
      </c>
      <c r="L365" s="283">
        <f>+IF((SUM(Capex!$G14:L14)-(SUM(Capex!$G14:K14)*$E11+SUM($G365:K365)))&gt;0,SUM(Capex!$G14:K14)*$E11,IF((SUM(Capex!$G14:K14)-SUM($G365:K365))&lt;0,0,SUM(Capex!$G14:K14)-SUM($G365:K365)))</f>
        <v>213.04188473111248</v>
      </c>
      <c r="M365" s="283">
        <f>+IF((SUM(Capex!$G14:M14)-(SUM(Capex!$G14:L14)*$E11+SUM($G365:L365)))&gt;0,SUM(Capex!$G14:L14)*$E11,IF((SUM(Capex!$G14:L14)-SUM($G365:L365))&lt;0,0,SUM(Capex!$G14:L14)-SUM($G365:L365)))</f>
        <v>213.04188473111248</v>
      </c>
      <c r="N365" s="283">
        <f>+IF((SUM(Capex!$G14:N14)-(SUM(Capex!$G14:M14)*$E11+SUM($G365:M365)))&gt;0,SUM(Capex!$G14:M14)*$E11,IF((SUM(Capex!$G14:M14)-SUM($G365:M365))&lt;0,0,SUM(Capex!$G14:M14)-SUM($G365:M365)))</f>
        <v>213.04188473111248</v>
      </c>
      <c r="O365" s="283">
        <f>+IF((SUM(Capex!$G14:O14)-(SUM(Capex!$G14:N14)*$E11+SUM($G365:N365)))&gt;0,SUM(Capex!$G14:N14)*$E11,IF((SUM(Capex!$G14:N14)-SUM($G365:N365))&lt;0,0,SUM(Capex!$G14:N14)-SUM($G365:N365)))</f>
        <v>213.04188473111248</v>
      </c>
      <c r="P365" s="283">
        <f>+IF((SUM(Capex!$G14:P14)-(SUM(Capex!$G14:O14)*$E11+SUM($G365:O365)))&gt;0,SUM(Capex!$G14:O14)*$E11,IF((SUM(Capex!$G14:O14)-SUM($G365:O365))&lt;0,0,SUM(Capex!$G14:O14)-SUM($G365:O365)))</f>
        <v>213.04188473111248</v>
      </c>
      <c r="Q365" s="283">
        <f>+IF((SUM(Capex!$G14:Q14)-(SUM(Capex!$G14:P14)*$E11+SUM($G365:P365)))&gt;0,SUM(Capex!$G14:P14)*$E11,IF((SUM(Capex!$G14:P14)-SUM($G365:P365))&lt;0,0,SUM(Capex!$G14:P14)-SUM($G365:P365)))</f>
        <v>213.04188473111248</v>
      </c>
      <c r="R365" s="283">
        <f>+IF((SUM(Capex!$G14:R14)-(SUM(Capex!$G14:Q14)*$E11+SUM($G365:Q365)))&gt;0,SUM(Capex!$G14:Q14)*$E11,IF((SUM(Capex!$G14:Q14)-SUM($G365:Q365))&lt;0,0,SUM(Capex!$G14:Q14)-SUM($G365:Q365)))</f>
        <v>213.04188473111248</v>
      </c>
      <c r="S365" s="283">
        <f>+IF((SUM(Capex!$G14:S14)-(SUM(Capex!$G14:R14)*$E11+SUM($G365:R365)))&gt;0,SUM(Capex!$G14:R14)*$E11,IF((SUM(Capex!$G14:R14)-SUM($G365:R365))&lt;0,0,SUM(Capex!$G14:R14)-SUM($G365:R365)))</f>
        <v>213.04188473111248</v>
      </c>
      <c r="T365" s="283">
        <f>+IF((SUM(Capex!$G14:T14)-(SUM(Capex!$G14:S14)*$E11+SUM($G365:S365)))&gt;0,SUM(Capex!$G14:S14)*$E11,IF((SUM(Capex!$G14:S14)-SUM($G365:S365))&lt;0,0,SUM(Capex!$G14:S14)-SUM($G365:S365)))</f>
        <v>213.04188473111248</v>
      </c>
    </row>
    <row r="366" spans="1:21">
      <c r="A366" s="355"/>
      <c r="B366" s="145"/>
      <c r="C366" s="20" t="s">
        <v>759</v>
      </c>
      <c r="D366" s="168" t="s">
        <v>65</v>
      </c>
      <c r="E366" s="168" t="s">
        <v>317</v>
      </c>
      <c r="H366" s="283">
        <f>+IF((SUM(Capex!$G15:H15)-(SUM(Capex!$G15:G15)*$E12+SUM($G366:G366)))&gt;0,SUM(Capex!$G15:G15)*$E12,IF((SUM(Capex!$G15:G15)-SUM($G366:G366))&lt;0,0,SUM(Capex!$G15:G15)-SUM($G366:G366)))</f>
        <v>125.51360111781025</v>
      </c>
      <c r="I366" s="283">
        <f>+IF((SUM(Capex!$G15:I15)-(SUM(Capex!$G15:H15)*$E12+SUM($G366:H366)))&gt;0,SUM(Capex!$G15:H15)*$E12,IF((SUM(Capex!$G15:H15)-SUM($G366:H366))&lt;0,0,SUM(Capex!$G15:H15)-SUM($G366:H366)))</f>
        <v>125.92839849265431</v>
      </c>
      <c r="J366" s="283">
        <f>+IF((SUM(Capex!$G15:J15)-(SUM(Capex!$G15:I15)*$E12+SUM($G366:I366)))&gt;0,SUM(Capex!$G15:I15)*$E12,IF((SUM(Capex!$G15:I15)-SUM($G366:I366))&lt;0,0,SUM(Capex!$G15:I15)-SUM($G366:I366)))</f>
        <v>125.92839849265431</v>
      </c>
      <c r="K366" s="283">
        <f>+IF((SUM(Capex!$G15:K15)-(SUM(Capex!$G15:J15)*$E12+SUM($G366:J366)))&gt;0,SUM(Capex!$G15:J15)*$E12,IF((SUM(Capex!$G15:J15)-SUM($G366:J366))&lt;0,0,SUM(Capex!$G15:J15)-SUM($G366:J366)))</f>
        <v>125.92839849265431</v>
      </c>
      <c r="L366" s="283">
        <f>+IF((SUM(Capex!$G15:L15)-(SUM(Capex!$G15:K15)*$E12+SUM($G366:K366)))&gt;0,SUM(Capex!$G15:K15)*$E12,IF((SUM(Capex!$G15:K15)-SUM($G366:K366))&lt;0,0,SUM(Capex!$G15:K15)-SUM($G366:K366)))</f>
        <v>125.92839849265431</v>
      </c>
      <c r="M366" s="283">
        <f>+IF((SUM(Capex!$G15:M15)-(SUM(Capex!$G15:L15)*$E12+SUM($G366:L366)))&gt;0,SUM(Capex!$G15:L15)*$E12,IF((SUM(Capex!$G15:L15)-SUM($G366:L366))&lt;0,0,SUM(Capex!$G15:L15)-SUM($G366:L366)))</f>
        <v>125.92839849265431</v>
      </c>
      <c r="N366" s="283">
        <f>+IF((SUM(Capex!$G15:N15)-(SUM(Capex!$G15:M15)*$E12+SUM($G366:M366)))&gt;0,SUM(Capex!$G15:M15)*$E12,IF((SUM(Capex!$G15:M15)-SUM($G366:M366))&lt;0,0,SUM(Capex!$G15:M15)-SUM($G366:M366)))</f>
        <v>125.92839849265431</v>
      </c>
      <c r="O366" s="283">
        <f>+IF((SUM(Capex!$G15:O15)-(SUM(Capex!$G15:N15)*$E12+SUM($G366:N366)))&gt;0,SUM(Capex!$G15:N15)*$E12,IF((SUM(Capex!$G15:N15)-SUM($G366:N366))&lt;0,0,SUM(Capex!$G15:N15)-SUM($G366:N366)))</f>
        <v>125.92839849265431</v>
      </c>
      <c r="P366" s="283">
        <f>+IF((SUM(Capex!$G15:P15)-(SUM(Capex!$G15:O15)*$E12+SUM($G366:O366)))&gt;0,SUM(Capex!$G15:O15)*$E12,IF((SUM(Capex!$G15:O15)-SUM($G366:O366))&lt;0,0,SUM(Capex!$G15:O15)-SUM($G366:O366)))</f>
        <v>125.92839849265431</v>
      </c>
      <c r="Q366" s="283">
        <f>+IF((SUM(Capex!$G15:Q15)-(SUM(Capex!$G15:P15)*$E12+SUM($G366:P366)))&gt;0,SUM(Capex!$G15:P15)*$E12,IF((SUM(Capex!$G15:P15)-SUM($G366:P366))&lt;0,0,SUM(Capex!$G15:P15)-SUM($G366:P366)))</f>
        <v>125.92839849265431</v>
      </c>
      <c r="R366" s="283">
        <f>+IF((SUM(Capex!$G15:R15)-(SUM(Capex!$G15:Q15)*$E12+SUM($G366:Q366)))&gt;0,SUM(Capex!$G15:Q15)*$E12,IF((SUM(Capex!$G15:Q15)-SUM($G366:Q366))&lt;0,0,SUM(Capex!$G15:Q15)-SUM($G366:Q366)))</f>
        <v>125.92839849265431</v>
      </c>
      <c r="S366" s="283">
        <f>+IF((SUM(Capex!$G15:S15)-(SUM(Capex!$G15:R15)*$E12+SUM($G366:R366)))&gt;0,SUM(Capex!$G15:R15)*$E12,IF((SUM(Capex!$G15:R15)-SUM($G366:R366))&lt;0,0,SUM(Capex!$G15:R15)-SUM($G366:R366)))</f>
        <v>125.92839849265431</v>
      </c>
      <c r="T366" s="283">
        <f>+IF((SUM(Capex!$G15:T15)-(SUM(Capex!$G15:S15)*$E12+SUM($G366:S366)))&gt;0,SUM(Capex!$G15:S15)*$E12,IF((SUM(Capex!$G15:S15)-SUM($G366:S366))&lt;0,0,SUM(Capex!$G15:S15)-SUM($G366:S366)))</f>
        <v>125.92839849265431</v>
      </c>
    </row>
    <row r="367" spans="1:21">
      <c r="A367" s="355"/>
      <c r="B367" s="145"/>
      <c r="C367" s="20" t="s">
        <v>760</v>
      </c>
      <c r="D367" s="168" t="s">
        <v>65</v>
      </c>
      <c r="E367" s="168" t="s">
        <v>317</v>
      </c>
      <c r="H367" s="283">
        <f>+IF((SUM(Capex!$G16:H16)-(SUM(Capex!$G16:G16)*$E13+SUM($G367:G367)))&gt;0,SUM(Capex!$G16:G16)*$E13,IF((SUM(Capex!$G16:G16)-SUM($G367:G367))&lt;0,0,SUM(Capex!$G16:G16)-SUM($G367:G367)))</f>
        <v>0</v>
      </c>
      <c r="I367" s="283">
        <f>+IF((SUM(Capex!$G16:I16)-(SUM(Capex!$G16:H16)*$E13+SUM($G367:H367)))&gt;0,SUM(Capex!$G16:H16)*$E13,IF((SUM(Capex!$G16:H16)-SUM($G367:H367))&lt;0,0,SUM(Capex!$G16:H16)-SUM($G367:H367)))</f>
        <v>330.93066322108098</v>
      </c>
      <c r="J367" s="283">
        <f>+IF((SUM(Capex!$G16:J16)-(SUM(Capex!$G16:I16)*$E13+SUM($G367:I367)))&gt;0,SUM(Capex!$G16:I16)*$E13,IF((SUM(Capex!$G16:I16)-SUM($G367:I367))&lt;0,0,SUM(Capex!$G16:I16)-SUM($G367:I367)))</f>
        <v>330.93066322108098</v>
      </c>
      <c r="K367" s="283">
        <f>+IF((SUM(Capex!$G16:K16)-(SUM(Capex!$G16:J16)*$E13+SUM($G367:J367)))&gt;0,SUM(Capex!$G16:J16)*$E13,IF((SUM(Capex!$G16:J16)-SUM($G367:J367))&lt;0,0,SUM(Capex!$G16:J16)-SUM($G367:J367)))</f>
        <v>330.93066322108098</v>
      </c>
      <c r="L367" s="283">
        <f>+IF((SUM(Capex!$G16:L16)-(SUM(Capex!$G16:K16)*$E13+SUM($G367:K367)))&gt;0,SUM(Capex!$G16:K16)*$E13,IF((SUM(Capex!$G16:K16)-SUM($G367:K367))&lt;0,0,SUM(Capex!$G16:K16)-SUM($G367:K367)))</f>
        <v>330.93066322108098</v>
      </c>
      <c r="M367" s="283">
        <f>+IF((SUM(Capex!$G16:M16)-(SUM(Capex!$G16:L16)*$E13+SUM($G367:L367)))&gt;0,SUM(Capex!$G16:L16)*$E13,IF((SUM(Capex!$G16:L16)-SUM($G367:L367))&lt;0,0,SUM(Capex!$G16:L16)-SUM($G367:L367)))</f>
        <v>330.93066322108098</v>
      </c>
      <c r="N367" s="283">
        <f>+IF((SUM(Capex!$G16:N16)-(SUM(Capex!$G16:M16)*$E13+SUM($G367:M367)))&gt;0,SUM(Capex!$G16:M16)*$E13,IF((SUM(Capex!$G16:M16)-SUM($G367:M367))&lt;0,0,SUM(Capex!$G16:M16)-SUM($G367:M367)))</f>
        <v>330.93066322108098</v>
      </c>
      <c r="O367" s="283">
        <f>+IF((SUM(Capex!$G16:O16)-(SUM(Capex!$G16:N16)*$E13+SUM($G367:N367)))&gt;0,SUM(Capex!$G16:N16)*$E13,IF((SUM(Capex!$G16:N16)-SUM($G367:N367))&lt;0,0,SUM(Capex!$G16:N16)-SUM($G367:N367)))</f>
        <v>330.93066322108098</v>
      </c>
      <c r="P367" s="283">
        <f>+IF((SUM(Capex!$G16:P16)-(SUM(Capex!$G16:O16)*$E13+SUM($G367:O367)))&gt;0,SUM(Capex!$G16:O16)*$E13,IF((SUM(Capex!$G16:O16)-SUM($G367:O367))&lt;0,0,SUM(Capex!$G16:O16)-SUM($G367:O367)))</f>
        <v>330.93066322108098</v>
      </c>
      <c r="Q367" s="283">
        <f>+IF((SUM(Capex!$G16:Q16)-(SUM(Capex!$G16:P16)*$E13+SUM($G367:P367)))&gt;0,SUM(Capex!$G16:P16)*$E13,IF((SUM(Capex!$G16:P16)-SUM($G367:P367))&lt;0,0,SUM(Capex!$G16:P16)-SUM($G367:P367)))</f>
        <v>330.93066322108098</v>
      </c>
      <c r="R367" s="283">
        <f>+IF((SUM(Capex!$G16:R16)-(SUM(Capex!$G16:Q16)*$E13+SUM($G367:Q367)))&gt;0,SUM(Capex!$G16:Q16)*$E13,IF((SUM(Capex!$G16:Q16)-SUM($G367:Q367))&lt;0,0,SUM(Capex!$G16:Q16)-SUM($G367:Q367)))</f>
        <v>330.93066322108098</v>
      </c>
      <c r="S367" s="283">
        <f>+IF((SUM(Capex!$G16:S16)-(SUM(Capex!$G16:R16)*$E13+SUM($G367:R367)))&gt;0,SUM(Capex!$G16:R16)*$E13,IF((SUM(Capex!$G16:R16)-SUM($G367:R367))&lt;0,0,SUM(Capex!$G16:R16)-SUM($G367:R367)))</f>
        <v>330.93066322108098</v>
      </c>
      <c r="T367" s="283">
        <f>+IF((SUM(Capex!$G16:T16)-(SUM(Capex!$G16:S16)*$E13+SUM($G367:S367)))&gt;0,SUM(Capex!$G16:S16)*$E13,IF((SUM(Capex!$G16:S16)-SUM($G367:S367))&lt;0,0,SUM(Capex!$G16:S16)-SUM($G367:S367)))</f>
        <v>330.93066322108098</v>
      </c>
    </row>
    <row r="368" spans="1:21">
      <c r="A368" s="355"/>
      <c r="B368" s="145"/>
      <c r="C368" s="20" t="s">
        <v>761</v>
      </c>
      <c r="D368" s="168" t="s">
        <v>65</v>
      </c>
      <c r="E368" s="168" t="s">
        <v>317</v>
      </c>
      <c r="H368" s="283">
        <f>+IF((SUM(Capex!$G17:H17)-(SUM(Capex!$G17:G17)*$E14+SUM($G368:G368)))&gt;0,SUM(Capex!$G17:G17)*$E14,IF((SUM(Capex!$G17:G17)-SUM($G368:G368))&lt;0,0,SUM(Capex!$G17:G17)-SUM($G368:G368)))</f>
        <v>0</v>
      </c>
      <c r="I368" s="283">
        <f>+IF((SUM(Capex!$G17:I17)-(SUM(Capex!$G17:H17)*$E14+SUM($G368:H368)))&gt;0,SUM(Capex!$G17:H17)*$E14,IF((SUM(Capex!$G17:H17)-SUM($G368:H368))&lt;0,0,SUM(Capex!$G17:H17)-SUM($G368:H368)))</f>
        <v>0</v>
      </c>
      <c r="J368" s="283">
        <f>+IF((SUM(Capex!$G17:J17)-(SUM(Capex!$G17:I17)*$E14+SUM($G368:I368)))&gt;0,SUM(Capex!$G17:I17)*$E14,IF((SUM(Capex!$G17:I17)-SUM($G368:I368))&lt;0,0,SUM(Capex!$G17:I17)-SUM($G368:I368)))</f>
        <v>321.45729794356771</v>
      </c>
      <c r="K368" s="283">
        <f>+IF((SUM(Capex!$G17:K17)-(SUM(Capex!$G17:J17)*$E14+SUM($G368:J368)))&gt;0,SUM(Capex!$G17:J17)*$E14,IF((SUM(Capex!$G17:J17)-SUM($G368:J368))&lt;0,0,SUM(Capex!$G17:J17)-SUM($G368:J368)))</f>
        <v>321.45729794356771</v>
      </c>
      <c r="L368" s="283">
        <f>+IF((SUM(Capex!$G17:L17)-(SUM(Capex!$G17:K17)*$E14+SUM($G368:K368)))&gt;0,SUM(Capex!$G17:K17)*$E14,IF((SUM(Capex!$G17:K17)-SUM($G368:K368))&lt;0,0,SUM(Capex!$G17:K17)-SUM($G368:K368)))</f>
        <v>321.45729794356771</v>
      </c>
      <c r="M368" s="283">
        <f>+IF((SUM(Capex!$G17:M17)-(SUM(Capex!$G17:L17)*$E14+SUM($G368:L368)))&gt;0,SUM(Capex!$G17:L17)*$E14,IF((SUM(Capex!$G17:L17)-SUM($G368:L368))&lt;0,0,SUM(Capex!$G17:L17)-SUM($G368:L368)))</f>
        <v>321.45729794356771</v>
      </c>
      <c r="N368" s="283">
        <f>+IF((SUM(Capex!$G17:N17)-(SUM(Capex!$G17:M17)*$E14+SUM($G368:M368)))&gt;0,SUM(Capex!$G17:M17)*$E14,IF((SUM(Capex!$G17:M17)-SUM($G368:M368))&lt;0,0,SUM(Capex!$G17:M17)-SUM($G368:M368)))</f>
        <v>321.45729794356771</v>
      </c>
      <c r="O368" s="283">
        <f>+IF((SUM(Capex!$G17:O17)-(SUM(Capex!$G17:N17)*$E14+SUM($G368:N368)))&gt;0,SUM(Capex!$G17:N17)*$E14,IF((SUM(Capex!$G17:N17)-SUM($G368:N368))&lt;0,0,SUM(Capex!$G17:N17)-SUM($G368:N368)))</f>
        <v>321.45729794356771</v>
      </c>
      <c r="P368" s="283">
        <f>+IF((SUM(Capex!$G17:P17)-(SUM(Capex!$G17:O17)*$E14+SUM($G368:O368)))&gt;0,SUM(Capex!$G17:O17)*$E14,IF((SUM(Capex!$G17:O17)-SUM($G368:O368))&lt;0,0,SUM(Capex!$G17:O17)-SUM($G368:O368)))</f>
        <v>321.45729794356771</v>
      </c>
      <c r="Q368" s="283">
        <f>+IF((SUM(Capex!$G17:Q17)-(SUM(Capex!$G17:P17)*$E14+SUM($G368:P368)))&gt;0,SUM(Capex!$G17:P17)*$E14,IF((SUM(Capex!$G17:P17)-SUM($G368:P368))&lt;0,0,SUM(Capex!$G17:P17)-SUM($G368:P368)))</f>
        <v>321.45729794356771</v>
      </c>
      <c r="R368" s="283">
        <f>+IF((SUM(Capex!$G17:R17)-(SUM(Capex!$G17:Q17)*$E14+SUM($G368:Q368)))&gt;0,SUM(Capex!$G17:Q17)*$E14,IF((SUM(Capex!$G17:Q17)-SUM($G368:Q368))&lt;0,0,SUM(Capex!$G17:Q17)-SUM($G368:Q368)))</f>
        <v>321.45729794356771</v>
      </c>
      <c r="S368" s="283">
        <f>+IF((SUM(Capex!$G17:S17)-(SUM(Capex!$G17:R17)*$E14+SUM($G368:R368)))&gt;0,SUM(Capex!$G17:R17)*$E14,IF((SUM(Capex!$G17:R17)-SUM($G368:R368))&lt;0,0,SUM(Capex!$G17:R17)-SUM($G368:R368)))</f>
        <v>321.45729794356771</v>
      </c>
      <c r="T368" s="283">
        <f>+IF((SUM(Capex!$G17:T17)-(SUM(Capex!$G17:S17)*$E14+SUM($G368:S368)))&gt;0,SUM(Capex!$G17:S17)*$E14,IF((SUM(Capex!$G17:S17)-SUM($G368:S368))&lt;0,0,SUM(Capex!$G17:S17)-SUM($G368:S368)))</f>
        <v>321.45729794356771</v>
      </c>
    </row>
    <row r="369" spans="1:20">
      <c r="A369" s="355"/>
      <c r="B369" s="145"/>
      <c r="C369" s="20" t="s">
        <v>762</v>
      </c>
      <c r="D369" s="168" t="s">
        <v>65</v>
      </c>
      <c r="E369" s="168" t="s">
        <v>317</v>
      </c>
      <c r="H369" s="283">
        <f>+IF((SUM(Capex!$G18:H18)-(SUM(Capex!$G18:G18)*$E15+SUM($G369:G369)))&gt;0,SUM(Capex!$G18:G18)*$E15,IF((SUM(Capex!$G18:G18)-SUM($G369:G369))&lt;0,0,SUM(Capex!$G18:G18)-SUM($G369:G369)))</f>
        <v>0</v>
      </c>
      <c r="I369" s="283">
        <f>+IF((SUM(Capex!$G18:I18)-(SUM(Capex!$G18:H18)*$E15+SUM($G369:H369)))&gt;0,SUM(Capex!$G18:H18)*$E15,IF((SUM(Capex!$G18:H18)-SUM($G369:H369))&lt;0,0,SUM(Capex!$G18:H18)-SUM($G369:H369)))</f>
        <v>0</v>
      </c>
      <c r="J369" s="283">
        <f>+IF((SUM(Capex!$G18:J18)-(SUM(Capex!$G18:I18)*$E15+SUM($G369:I369)))&gt;0,SUM(Capex!$G18:I18)*$E15,IF((SUM(Capex!$G18:I18)-SUM($G369:I369))&lt;0,0,SUM(Capex!$G18:I18)-SUM($G369:I369)))</f>
        <v>419.41666335057698</v>
      </c>
      <c r="K369" s="283">
        <f>+IF((SUM(Capex!$G18:K18)-(SUM(Capex!$G18:J18)*$E15+SUM($G369:J369)))&gt;0,SUM(Capex!$G18:J18)*$E15,IF((SUM(Capex!$G18:J18)-SUM($G369:J369))&lt;0,0,SUM(Capex!$G18:J18)-SUM($G369:J369)))</f>
        <v>419.41666335057698</v>
      </c>
      <c r="L369" s="283">
        <f>+IF((SUM(Capex!$G18:L18)-(SUM(Capex!$G18:K18)*$E15+SUM($G369:K369)))&gt;0,SUM(Capex!$G18:K18)*$E15,IF((SUM(Capex!$G18:K18)-SUM($G369:K369))&lt;0,0,SUM(Capex!$G18:K18)-SUM($G369:K369)))</f>
        <v>419.41666335057698</v>
      </c>
      <c r="M369" s="283">
        <f>+IF((SUM(Capex!$G18:M18)-(SUM(Capex!$G18:L18)*$E15+SUM($G369:L369)))&gt;0,SUM(Capex!$G18:L18)*$E15,IF((SUM(Capex!$G18:L18)-SUM($G369:L369))&lt;0,0,SUM(Capex!$G18:L18)-SUM($G369:L369)))</f>
        <v>419.41666335057698</v>
      </c>
      <c r="N369" s="283">
        <f>+IF((SUM(Capex!$G18:N18)-(SUM(Capex!$G18:M18)*$E15+SUM($G369:M369)))&gt;0,SUM(Capex!$G18:M18)*$E15,IF((SUM(Capex!$G18:M18)-SUM($G369:M369))&lt;0,0,SUM(Capex!$G18:M18)-SUM($G369:M369)))</f>
        <v>419.41666335057698</v>
      </c>
      <c r="O369" s="283">
        <f>+IF((SUM(Capex!$G18:O18)-(SUM(Capex!$G18:N18)*$E15+SUM($G369:N369)))&gt;0,SUM(Capex!$G18:N18)*$E15,IF((SUM(Capex!$G18:N18)-SUM($G369:N369))&lt;0,0,SUM(Capex!$G18:N18)-SUM($G369:N369)))</f>
        <v>419.41666335057698</v>
      </c>
      <c r="P369" s="283">
        <f>+IF((SUM(Capex!$G18:P18)-(SUM(Capex!$G18:O18)*$E15+SUM($G369:O369)))&gt;0,SUM(Capex!$G18:O18)*$E15,IF((SUM(Capex!$G18:O18)-SUM($G369:O369))&lt;0,0,SUM(Capex!$G18:O18)-SUM($G369:O369)))</f>
        <v>419.41666335057698</v>
      </c>
      <c r="Q369" s="283">
        <f>+IF((SUM(Capex!$G18:Q18)-(SUM(Capex!$G18:P18)*$E15+SUM($G369:P369)))&gt;0,SUM(Capex!$G18:P18)*$E15,IF((SUM(Capex!$G18:P18)-SUM($G369:P369))&lt;0,0,SUM(Capex!$G18:P18)-SUM($G369:P369)))</f>
        <v>419.41666335057698</v>
      </c>
      <c r="R369" s="283">
        <f>+IF((SUM(Capex!$G18:R18)-(SUM(Capex!$G18:Q18)*$E15+SUM($G369:Q369)))&gt;0,SUM(Capex!$G18:Q18)*$E15,IF((SUM(Capex!$G18:Q18)-SUM($G369:Q369))&lt;0,0,SUM(Capex!$G18:Q18)-SUM($G369:Q369)))</f>
        <v>419.41666335057698</v>
      </c>
      <c r="S369" s="283">
        <f>+IF((SUM(Capex!$G18:S18)-(SUM(Capex!$G18:R18)*$E15+SUM($G369:R369)))&gt;0,SUM(Capex!$G18:R18)*$E15,IF((SUM(Capex!$G18:R18)-SUM($G369:R369))&lt;0,0,SUM(Capex!$G18:R18)-SUM($G369:R369)))</f>
        <v>419.41666335057698</v>
      </c>
      <c r="T369" s="283">
        <f>+IF((SUM(Capex!$G18:T18)-(SUM(Capex!$G18:S18)*$E15+SUM($G369:S369)))&gt;0,SUM(Capex!$G18:S18)*$E15,IF((SUM(Capex!$G18:S18)-SUM($G369:S369))&lt;0,0,SUM(Capex!$G18:S18)-SUM($G369:S369)))</f>
        <v>419.41666335057698</v>
      </c>
    </row>
    <row r="370" spans="1:20">
      <c r="A370" s="355"/>
      <c r="B370" s="145"/>
      <c r="C370" s="20" t="s">
        <v>763</v>
      </c>
      <c r="D370" s="168" t="s">
        <v>65</v>
      </c>
      <c r="E370" s="168" t="s">
        <v>317</v>
      </c>
      <c r="H370" s="283">
        <f>+IF((SUM(Capex!$G19:H19)-(SUM(Capex!$G19:G19)*$E16+SUM($G370:G370)))&gt;0,SUM(Capex!$G19:G19)*$E16,IF((SUM(Capex!$G19:G19)-SUM($G370:G370))&lt;0,0,SUM(Capex!$G19:G19)-SUM($G370:G370)))</f>
        <v>0</v>
      </c>
      <c r="I370" s="283">
        <f>+IF((SUM(Capex!$G19:I19)-(SUM(Capex!$G19:H19)*$E16+SUM($G370:H370)))&gt;0,SUM(Capex!$G19:H19)*$E16,IF((SUM(Capex!$G19:H19)-SUM($G370:H370))&lt;0,0,SUM(Capex!$G19:H19)-SUM($G370:H370)))</f>
        <v>1376.9733333333334</v>
      </c>
      <c r="J370" s="283">
        <f>+IF((SUM(Capex!$G19:J19)-(SUM(Capex!$G19:I19)*$E16+SUM($G370:I370)))&gt;0,SUM(Capex!$G19:I19)*$E16,IF((SUM(Capex!$G19:I19)-SUM($G370:I370))&lt;0,0,SUM(Capex!$G19:I19)-SUM($G370:I370)))</f>
        <v>1376.9733333333334</v>
      </c>
      <c r="K370" s="283">
        <f>+IF((SUM(Capex!$G19:K19)-(SUM(Capex!$G19:J19)*$E16+SUM($G370:J370)))&gt;0,SUM(Capex!$G19:J19)*$E16,IF((SUM(Capex!$G19:J19)-SUM($G370:J370))&lt;0,0,SUM(Capex!$G19:J19)-SUM($G370:J370)))</f>
        <v>1376.9733333333334</v>
      </c>
      <c r="L370" s="283">
        <f>+IF((SUM(Capex!$G19:L19)-(SUM(Capex!$G19:K19)*$E16+SUM($G370:K370)))&gt;0,SUM(Capex!$G19:K19)*$E16,IF((SUM(Capex!$G19:K19)-SUM($G370:K370))&lt;0,0,SUM(Capex!$G19:K19)-SUM($G370:K370)))</f>
        <v>0</v>
      </c>
      <c r="M370" s="283">
        <f>+IF((SUM(Capex!$G19:M19)-(SUM(Capex!$G19:L19)*$E16+SUM($G370:L370)))&gt;0,SUM(Capex!$G19:L19)*$E16,IF((SUM(Capex!$G19:L19)-SUM($G370:L370))&lt;0,0,SUM(Capex!$G19:L19)-SUM($G370:L370)))</f>
        <v>0</v>
      </c>
      <c r="N370" s="283">
        <f>+IF((SUM(Capex!$G19:N19)-(SUM(Capex!$G19:M19)*$E16+SUM($G370:M370)))&gt;0,SUM(Capex!$G19:M19)*$E16,IF((SUM(Capex!$G19:M19)-SUM($G370:M370))&lt;0,0,SUM(Capex!$G19:M19)-SUM($G370:M370)))</f>
        <v>0</v>
      </c>
      <c r="O370" s="283">
        <f>+IF((SUM(Capex!$G19:O19)-(SUM(Capex!$G19:N19)*$E16+SUM($G370:N370)))&gt;0,SUM(Capex!$G19:N19)*$E16,IF((SUM(Capex!$G19:N19)-SUM($G370:N370))&lt;0,0,SUM(Capex!$G19:N19)-SUM($G370:N370)))</f>
        <v>0</v>
      </c>
      <c r="P370" s="283">
        <f>+IF((SUM(Capex!$G19:P19)-(SUM(Capex!$G19:O19)*$E16+SUM($G370:O370)))&gt;0,SUM(Capex!$G19:O19)*$E16,IF((SUM(Capex!$G19:O19)-SUM($G370:O370))&lt;0,0,SUM(Capex!$G19:O19)-SUM($G370:O370)))</f>
        <v>0</v>
      </c>
      <c r="Q370" s="283">
        <f>+IF((SUM(Capex!$G19:Q19)-(SUM(Capex!$G19:P19)*$E16+SUM($G370:P370)))&gt;0,SUM(Capex!$G19:P19)*$E16,IF((SUM(Capex!$G19:P19)-SUM($G370:P370))&lt;0,0,SUM(Capex!$G19:P19)-SUM($G370:P370)))</f>
        <v>0</v>
      </c>
      <c r="R370" s="283">
        <f>+IF((SUM(Capex!$G19:R19)-(SUM(Capex!$G19:Q19)*$E16+SUM($G370:Q370)))&gt;0,SUM(Capex!$G19:Q19)*$E16,IF((SUM(Capex!$G19:Q19)-SUM($G370:Q370))&lt;0,0,SUM(Capex!$G19:Q19)-SUM($G370:Q370)))</f>
        <v>0</v>
      </c>
      <c r="S370" s="283">
        <f>+IF((SUM(Capex!$G19:S19)-(SUM(Capex!$G19:R19)*$E16+SUM($G370:R370)))&gt;0,SUM(Capex!$G19:R19)*$E16,IF((SUM(Capex!$G19:R19)-SUM($G370:R370))&lt;0,0,SUM(Capex!$G19:R19)-SUM($G370:R370)))</f>
        <v>0</v>
      </c>
      <c r="T370" s="283">
        <f>+IF((SUM(Capex!$G19:T19)-(SUM(Capex!$G19:S19)*$E16+SUM($G370:S370)))&gt;0,SUM(Capex!$G19:S19)*$E16,IF((SUM(Capex!$G19:S19)-SUM($G370:S370))&lt;0,0,SUM(Capex!$G19:S19)-SUM($G370:S370)))</f>
        <v>0</v>
      </c>
    </row>
    <row r="371" spans="1:20">
      <c r="A371" s="355"/>
      <c r="B371" s="145"/>
      <c r="C371" s="20" t="s">
        <v>764</v>
      </c>
      <c r="D371" s="168" t="s">
        <v>65</v>
      </c>
      <c r="E371" s="168" t="s">
        <v>317</v>
      </c>
      <c r="H371" s="283">
        <f>+IF((SUM(Capex!$G20:H20)-(SUM(Capex!$G20:G20)*$E17+SUM($G371:G371)))&gt;0,SUM(Capex!$G20:G20)*$E17,IF((SUM(Capex!$G20:G20)-SUM($G371:G371))&lt;0,0,SUM(Capex!$G20:G20)-SUM($G371:G371)))</f>
        <v>0</v>
      </c>
      <c r="I371" s="283">
        <f>+IF((SUM(Capex!$G20:I20)-(SUM(Capex!$G20:H20)*$E17+SUM($G371:H371)))&gt;0,SUM(Capex!$G20:H20)*$E17,IF((SUM(Capex!$G20:H20)-SUM($G371:H371))&lt;0,0,SUM(Capex!$G20:H20)-SUM($G371:H371)))</f>
        <v>0</v>
      </c>
      <c r="J371" s="283">
        <f>+IF((SUM(Capex!$G20:J20)-(SUM(Capex!$G20:I20)*$E17+SUM($G371:I371)))&gt;0,SUM(Capex!$G20:I20)*$E17,IF((SUM(Capex!$G20:I20)-SUM($G371:I371))&lt;0,0,SUM(Capex!$G20:I20)-SUM($G371:I371)))</f>
        <v>0</v>
      </c>
      <c r="K371" s="283">
        <f>+IF((SUM(Capex!$G20:K20)-(SUM(Capex!$G20:J20)*$E17+SUM($G371:J371)))&gt;0,SUM(Capex!$G20:J20)*$E17,IF((SUM(Capex!$G20:J20)-SUM($G371:J371))&lt;0,0,SUM(Capex!$G20:J20)-SUM($G371:J371)))</f>
        <v>1026.6666666666665</v>
      </c>
      <c r="L371" s="283">
        <f>+IF((SUM(Capex!$G20:L20)-(SUM(Capex!$G20:K20)*$E17+SUM($G371:K371)))&gt;0,SUM(Capex!$G20:K20)*$E17,IF((SUM(Capex!$G20:K20)-SUM($G371:K371))&lt;0,0,SUM(Capex!$G20:K20)-SUM($G371:K371)))</f>
        <v>1026.6666666666665</v>
      </c>
      <c r="M371" s="283">
        <f>+IF((SUM(Capex!$G20:M20)-(SUM(Capex!$G20:L20)*$E17+SUM($G371:L371)))&gt;0,SUM(Capex!$G20:L20)*$E17,IF((SUM(Capex!$G20:L20)-SUM($G371:L371))&lt;0,0,SUM(Capex!$G20:L20)-SUM($G371:L371)))</f>
        <v>1026.6666666666665</v>
      </c>
      <c r="N371" s="283">
        <f>+IF((SUM(Capex!$G20:N20)-(SUM(Capex!$G20:M20)*$E17+SUM($G371:M371)))&gt;0,SUM(Capex!$G20:M20)*$E17,IF((SUM(Capex!$G20:M20)-SUM($G371:M371))&lt;0,0,SUM(Capex!$G20:M20)-SUM($G371:M371)))</f>
        <v>4.5474735088646412E-13</v>
      </c>
      <c r="O371" s="283">
        <f>+IF((SUM(Capex!$G20:O20)-(SUM(Capex!$G20:N20)*$E17+SUM($G371:N371)))&gt;0,SUM(Capex!$G20:N20)*$E17,IF((SUM(Capex!$G20:N20)-SUM($G371:N371))&lt;0,0,SUM(Capex!$G20:N20)-SUM($G371:N371)))</f>
        <v>0</v>
      </c>
      <c r="P371" s="283">
        <f>+IF((SUM(Capex!$G20:P20)-(SUM(Capex!$G20:O20)*$E17+SUM($G371:O371)))&gt;0,SUM(Capex!$G20:O20)*$E17,IF((SUM(Capex!$G20:O20)-SUM($G371:O371))&lt;0,0,SUM(Capex!$G20:O20)-SUM($G371:O371)))</f>
        <v>0</v>
      </c>
      <c r="Q371" s="283">
        <f>+IF((SUM(Capex!$G20:Q20)-(SUM(Capex!$G20:P20)*$E17+SUM($G371:P371)))&gt;0,SUM(Capex!$G20:P20)*$E17,IF((SUM(Capex!$G20:P20)-SUM($G371:P371))&lt;0,0,SUM(Capex!$G20:P20)-SUM($G371:P371)))</f>
        <v>0</v>
      </c>
      <c r="R371" s="283">
        <f>+IF((SUM(Capex!$G20:R20)-(SUM(Capex!$G20:Q20)*$E17+SUM($G371:Q371)))&gt;0,SUM(Capex!$G20:Q20)*$E17,IF((SUM(Capex!$G20:Q20)-SUM($G371:Q371))&lt;0,0,SUM(Capex!$G20:Q20)-SUM($G371:Q371)))</f>
        <v>0</v>
      </c>
      <c r="S371" s="283">
        <f>+IF((SUM(Capex!$G20:S20)-(SUM(Capex!$G20:R20)*$E17+SUM($G371:R371)))&gt;0,SUM(Capex!$G20:R20)*$E17,IF((SUM(Capex!$G20:R20)-SUM($G371:R371))&lt;0,0,SUM(Capex!$G20:R20)-SUM($G371:R371)))</f>
        <v>0</v>
      </c>
      <c r="T371" s="283">
        <f>+IF((SUM(Capex!$G20:T20)-(SUM(Capex!$G20:S20)*$E17+SUM($G371:S371)))&gt;0,SUM(Capex!$G20:S20)*$E17,IF((SUM(Capex!$G20:S20)-SUM($G371:S371))&lt;0,0,SUM(Capex!$G20:S20)-SUM($G371:S371)))</f>
        <v>0</v>
      </c>
    </row>
    <row r="372" spans="1:20">
      <c r="A372" s="355"/>
      <c r="B372" s="145"/>
      <c r="C372" s="20" t="s">
        <v>765</v>
      </c>
      <c r="D372" s="168" t="s">
        <v>65</v>
      </c>
      <c r="E372" s="168" t="s">
        <v>317</v>
      </c>
      <c r="H372" s="283">
        <f>+IF((SUM(Capex!$G21:H21)-(SUM(Capex!$G21:G21)*$E18+SUM($G372:G372)))&gt;0,SUM(Capex!$G21:G21)*$E18,IF((SUM(Capex!$G21:G21)-SUM($G372:G372))&lt;0,0,SUM(Capex!$G21:G21)-SUM($G372:G372)))</f>
        <v>0</v>
      </c>
      <c r="I372" s="283">
        <f>+IF((SUM(Capex!$G21:I21)-(SUM(Capex!$G21:H21)*$E18+SUM($G372:H372)))&gt;0,SUM(Capex!$G21:H21)*$E18,IF((SUM(Capex!$G21:H21)-SUM($G372:H372))&lt;0,0,SUM(Capex!$G21:H21)-SUM($G372:H372)))</f>
        <v>78.433984401262734</v>
      </c>
      <c r="J372" s="283">
        <f>+IF((SUM(Capex!$G21:J21)-(SUM(Capex!$G21:I21)*$E18+SUM($G372:I372)))&gt;0,SUM(Capex!$G21:I21)*$E18,IF((SUM(Capex!$G21:I21)-SUM($G372:I372))&lt;0,0,SUM(Capex!$G21:I21)-SUM($G372:I372)))</f>
        <v>78.435000000000002</v>
      </c>
      <c r="K372" s="283">
        <f>+IF((SUM(Capex!$G21:K21)-(SUM(Capex!$G21:J21)*$E18+SUM($G372:J372)))&gt;0,SUM(Capex!$G21:J21)*$E18,IF((SUM(Capex!$G21:J21)-SUM($G372:J372))&lt;0,0,SUM(Capex!$G21:J21)-SUM($G372:J372)))</f>
        <v>78.435000000000002</v>
      </c>
      <c r="L372" s="283">
        <f>+IF((SUM(Capex!$G21:L21)-(SUM(Capex!$G21:K21)*$E18+SUM($G372:K372)))&gt;0,SUM(Capex!$G21:K21)*$E18,IF((SUM(Capex!$G21:K21)-SUM($G372:K372))&lt;0,0,SUM(Capex!$G21:K21)-SUM($G372:K372)))</f>
        <v>78.435000000000002</v>
      </c>
      <c r="M372" s="283">
        <f>+IF((SUM(Capex!$G21:M21)-(SUM(Capex!$G21:L21)*$E18+SUM($G372:L372)))&gt;0,SUM(Capex!$G21:L21)*$E18,IF((SUM(Capex!$G21:L21)-SUM($G372:L372))&lt;0,0,SUM(Capex!$G21:L21)-SUM($G372:L372)))</f>
        <v>1.0155987372399977E-3</v>
      </c>
      <c r="N372" s="283">
        <f>+IF((SUM(Capex!$G21:N21)-(SUM(Capex!$G21:M21)*$E18+SUM($G372:M372)))&gt;0,SUM(Capex!$G21:M21)*$E18,IF((SUM(Capex!$G21:M21)-SUM($G372:M372))&lt;0,0,SUM(Capex!$G21:M21)-SUM($G372:M372)))</f>
        <v>0</v>
      </c>
      <c r="O372" s="283">
        <f>+IF((SUM(Capex!$G21:O21)-(SUM(Capex!$G21:N21)*$E18+SUM($G372:N372)))&gt;0,SUM(Capex!$G21:N21)*$E18,IF((SUM(Capex!$G21:N21)-SUM($G372:N372))&lt;0,0,SUM(Capex!$G21:N21)-SUM($G372:N372)))</f>
        <v>0</v>
      </c>
      <c r="P372" s="283">
        <f>+IF((SUM(Capex!$G21:P21)-(SUM(Capex!$G21:O21)*$E18+SUM($G372:O372)))&gt;0,SUM(Capex!$G21:O21)*$E18,IF((SUM(Capex!$G21:O21)-SUM($G372:O372))&lt;0,0,SUM(Capex!$G21:O21)-SUM($G372:O372)))</f>
        <v>0</v>
      </c>
      <c r="Q372" s="283">
        <f>+IF((SUM(Capex!$G21:Q21)-(SUM(Capex!$G21:P21)*$E18+SUM($G372:P372)))&gt;0,SUM(Capex!$G21:P21)*$E18,IF((SUM(Capex!$G21:P21)-SUM($G372:P372))&lt;0,0,SUM(Capex!$G21:P21)-SUM($G372:P372)))</f>
        <v>0</v>
      </c>
      <c r="R372" s="283">
        <f>+IF((SUM(Capex!$G21:R21)-(SUM(Capex!$G21:Q21)*$E18+SUM($G372:Q372)))&gt;0,SUM(Capex!$G21:Q21)*$E18,IF((SUM(Capex!$G21:Q21)-SUM($G372:Q372))&lt;0,0,SUM(Capex!$G21:Q21)-SUM($G372:Q372)))</f>
        <v>0</v>
      </c>
      <c r="S372" s="283">
        <f>+IF((SUM(Capex!$G21:S21)-(SUM(Capex!$G21:R21)*$E18+SUM($G372:R372)))&gt;0,SUM(Capex!$G21:R21)*$E18,IF((SUM(Capex!$G21:R21)-SUM($G372:R372))&lt;0,0,SUM(Capex!$G21:R21)-SUM($G372:R372)))</f>
        <v>0</v>
      </c>
      <c r="T372" s="283">
        <f>+IF((SUM(Capex!$G21:T21)-(SUM(Capex!$G21:S21)*$E18+SUM($G372:S372)))&gt;0,SUM(Capex!$G21:S21)*$E18,IF((SUM(Capex!$G21:S21)-SUM($G372:S372))&lt;0,0,SUM(Capex!$G21:S21)-SUM($G372:S372)))</f>
        <v>0</v>
      </c>
    </row>
    <row r="373" spans="1:20">
      <c r="A373" s="355"/>
      <c r="B373" s="145"/>
      <c r="C373" s="20" t="s">
        <v>474</v>
      </c>
      <c r="D373" s="168" t="s">
        <v>65</v>
      </c>
      <c r="E373" s="168" t="s">
        <v>317</v>
      </c>
      <c r="H373" s="283">
        <f>+IF((SUM(Capex!$G22:H22)-(SUM(Capex!$G22:G22)*$E19+SUM($G373:G373)))&gt;0,SUM(Capex!$G22:G22)*$E19,IF((SUM(Capex!$G22:G22)-SUM($G373:G373))&lt;0,0,SUM(Capex!$G22:G22)-SUM($G373:G373)))</f>
        <v>28810.59141038929</v>
      </c>
      <c r="I373" s="283">
        <f>+IF((SUM(Capex!$G22:I22)-(SUM(Capex!$G22:H22)*$E19+SUM($G373:H373)))&gt;0,SUM(Capex!$G22:H22)*$E19,IF((SUM(Capex!$G22:H22)-SUM($G373:H373))&lt;0,0,SUM(Capex!$G22:H22)-SUM($G373:H373)))</f>
        <v>91577.532063992097</v>
      </c>
      <c r="J373" s="283">
        <f>+IF((SUM(Capex!$G22:J22)-(SUM(Capex!$G22:I22)*$E19+SUM($G373:I373)))&gt;0,SUM(Capex!$G22:I22)*$E19,IF((SUM(Capex!$G22:I22)-SUM($G373:I373))&lt;0,0,SUM(Capex!$G22:I22)-SUM($G373:I373)))</f>
        <v>129768.65206399211</v>
      </c>
      <c r="K373" s="283">
        <f>+IF((SUM(Capex!$G22:K22)-(SUM(Capex!$G22:J22)*$E19+SUM($G373:J373)))&gt;0,SUM(Capex!$G22:J22)*$E19,IF((SUM(Capex!$G22:J22)-SUM($G373:J373))&lt;0,0,SUM(Capex!$G22:J22)-SUM($G373:J373)))</f>
        <v>140695.72349256353</v>
      </c>
      <c r="L373" s="283">
        <f>+IF((SUM(Capex!$G22:L22)-(SUM(Capex!$G22:K22)*$E19+SUM($G373:K373)))&gt;0,SUM(Capex!$G22:K22)*$E19,IF((SUM(Capex!$G22:K22)-SUM($G373:K373))&lt;0,0,SUM(Capex!$G22:K22)-SUM($G373:K373)))</f>
        <v>145985.82492113495</v>
      </c>
      <c r="M373" s="283">
        <f>+IF((SUM(Capex!$G22:M22)-(SUM(Capex!$G22:L22)*$E19+SUM($G373:L373)))&gt;0,SUM(Capex!$G22:L22)*$E19,IF((SUM(Capex!$G22:L22)-SUM($G373:L373))&lt;0,0,SUM(Capex!$G22:L22)-SUM($G373:L373)))</f>
        <v>144661.49634970637</v>
      </c>
      <c r="N373" s="283">
        <f>+IF((SUM(Capex!$G22:N22)-(SUM(Capex!$G22:M22)*$E19+SUM($G373:M373)))&gt;0,SUM(Capex!$G22:M22)*$E19,IF((SUM(Capex!$G22:M22)-SUM($G373:M373))&lt;0,0,SUM(Capex!$G22:M22)-SUM($G373:M373)))</f>
        <v>144661.49634970637</v>
      </c>
      <c r="O373" s="283">
        <f>+IF((SUM(Capex!$G22:O22)-(SUM(Capex!$G22:N22)*$E19+SUM($G373:N373)))&gt;0,SUM(Capex!$G22:N22)*$E19,IF((SUM(Capex!$G22:N22)-SUM($G373:N373))&lt;0,0,SUM(Capex!$G22:N22)-SUM($G373:N373)))</f>
        <v>144661.49634970637</v>
      </c>
      <c r="P373" s="283">
        <f>+IF((SUM(Capex!$G22:P22)-(SUM(Capex!$G22:O22)*$E19+SUM($G373:O373)))&gt;0,SUM(Capex!$G22:O22)*$E19,IF((SUM(Capex!$G22:O22)-SUM($G373:O373))&lt;0,0,SUM(Capex!$G22:O22)-SUM($G373:O373)))</f>
        <v>41807.661446753656</v>
      </c>
      <c r="Q373" s="283">
        <f>+IF((SUM(Capex!$G22:Q22)-(SUM(Capex!$G22:P22)*$E19+SUM($G373:P373)))&gt;0,SUM(Capex!$G22:P22)*$E19,IF((SUM(Capex!$G22:P22)-SUM($G373:P373))&lt;0,0,SUM(Capex!$G22:P22)-SUM($G373:P373)))</f>
        <v>0</v>
      </c>
      <c r="R373" s="283">
        <f>+IF((SUM(Capex!$G22:R22)-(SUM(Capex!$G22:Q22)*$E19+SUM($G373:Q373)))&gt;0,SUM(Capex!$G22:Q22)*$E19,IF((SUM(Capex!$G22:Q22)-SUM($G373:Q373))&lt;0,0,SUM(Capex!$G22:Q22)-SUM($G373:Q373)))</f>
        <v>0</v>
      </c>
      <c r="S373" s="283">
        <f>+IF((SUM(Capex!$G22:S22)-(SUM(Capex!$G22:R22)*$E19+SUM($G373:R373)))&gt;0,SUM(Capex!$G22:R22)*$E19,IF((SUM(Capex!$G22:R22)-SUM($G373:R373))&lt;0,0,SUM(Capex!$G22:R22)-SUM($G373:R373)))</f>
        <v>0</v>
      </c>
      <c r="T373" s="283">
        <f>+IF((SUM(Capex!$G22:T22)-(SUM(Capex!$G22:S22)*$E19+SUM($G373:S373)))&gt;0,SUM(Capex!$G22:S22)*$E19,IF((SUM(Capex!$G22:S22)-SUM($G373:S373))&lt;0,0,SUM(Capex!$G22:S22)-SUM($G373:S373)))</f>
        <v>0</v>
      </c>
    </row>
    <row r="374" spans="1:20">
      <c r="A374" s="355"/>
      <c r="B374" s="145"/>
      <c r="C374" s="20" t="s">
        <v>766</v>
      </c>
      <c r="D374" s="168" t="s">
        <v>65</v>
      </c>
      <c r="E374" s="168" t="s">
        <v>317</v>
      </c>
      <c r="H374" s="283">
        <f>+IF((SUM(Capex!$G23:H23)-(SUM(Capex!$G23:G23)*$E20+SUM($G374:G374)))&gt;0,SUM(Capex!$G23:G23)*$E20,IF((SUM(Capex!$G23:G23)-SUM($G374:G374))&lt;0,0,SUM(Capex!$G23:G23)-SUM($G374:G374)))</f>
        <v>1478.6659944836349</v>
      </c>
      <c r="I374" s="283">
        <f>+IF((SUM(Capex!$G23:I23)-(SUM(Capex!$G23:H23)*$E20+SUM($G374:H374)))&gt;0,SUM(Capex!$G23:H23)*$E20,IF((SUM(Capex!$G23:H23)-SUM($G374:H374))&lt;0,0,SUM(Capex!$G23:H23)-SUM($G374:H374)))</f>
        <v>14960.853358218706</v>
      </c>
      <c r="J374" s="283">
        <f>+IF((SUM(Capex!$G23:J23)-(SUM(Capex!$G23:I23)*$E20+SUM($G374:I374)))&gt;0,SUM(Capex!$G23:I23)*$E20,IF((SUM(Capex!$G23:I23)-SUM($G374:I374))&lt;0,0,SUM(Capex!$G23:I23)-SUM($G374:I374)))</f>
        <v>19389.509858218706</v>
      </c>
      <c r="K374" s="283">
        <f>+IF((SUM(Capex!$G23:K23)-(SUM(Capex!$G23:J23)*$E20+SUM($G374:J374)))&gt;0,SUM(Capex!$G23:J23)*$E20,IF((SUM(Capex!$G23:J23)-SUM($G374:J374))&lt;0,0,SUM(Capex!$G23:J23)-SUM($G374:J374)))</f>
        <v>19389.509858218706</v>
      </c>
      <c r="L374" s="283">
        <f>+IF((SUM(Capex!$G23:L23)-(SUM(Capex!$G23:K23)*$E20+SUM($G374:K374)))&gt;0,SUM(Capex!$G23:K23)*$E20,IF((SUM(Capex!$G23:K23)-SUM($G374:K374))&lt;0,0,SUM(Capex!$G23:K23)-SUM($G374:K374)))</f>
        <v>19389.509858218706</v>
      </c>
      <c r="M374" s="283">
        <f>+IF((SUM(Capex!$G23:M23)-(SUM(Capex!$G23:L23)*$E20+SUM($G374:L374)))&gt;0,SUM(Capex!$G23:L23)*$E20,IF((SUM(Capex!$G23:L23)-SUM($G374:L374))&lt;0,0,SUM(Capex!$G23:L23)-SUM($G374:L374)))</f>
        <v>19389.509858218706</v>
      </c>
      <c r="N374" s="283">
        <f>+IF((SUM(Capex!$G23:N23)-(SUM(Capex!$G23:M23)*$E20+SUM($G374:M374)))&gt;0,SUM(Capex!$G23:M23)*$E20,IF((SUM(Capex!$G23:M23)-SUM($G374:M374))&lt;0,0,SUM(Capex!$G23:M23)-SUM($G374:M374)))</f>
        <v>19389.509858218706</v>
      </c>
      <c r="O374" s="283">
        <f>+IF((SUM(Capex!$G23:O23)-(SUM(Capex!$G23:N23)*$E20+SUM($G374:N374)))&gt;0,SUM(Capex!$G23:N23)*$E20,IF((SUM(Capex!$G23:N23)-SUM($G374:N374))&lt;0,0,SUM(Capex!$G23:N23)-SUM($G374:N374)))</f>
        <v>19389.509858218706</v>
      </c>
      <c r="P374" s="283">
        <f>+IF((SUM(Capex!$G23:P23)-(SUM(Capex!$G23:O23)*$E20+SUM($G374:O374)))&gt;0,SUM(Capex!$G23:O23)*$E20,IF((SUM(Capex!$G23:O23)-SUM($G374:O374))&lt;0,0,SUM(Capex!$G23:O23)-SUM($G374:O374)))</f>
        <v>17737.870358218708</v>
      </c>
      <c r="Q374" s="283">
        <f>+IF((SUM(Capex!$G23:Q23)-(SUM(Capex!$G23:P23)*$E20+SUM($G374:P374)))&gt;0,SUM(Capex!$G23:P23)*$E20,IF((SUM(Capex!$G23:P23)-SUM($G374:P374))&lt;0,0,SUM(Capex!$G23:P23)-SUM($G374:P374)))</f>
        <v>17737.870358218708</v>
      </c>
      <c r="R374" s="283">
        <f>+IF((SUM(Capex!$G23:R23)-(SUM(Capex!$G23:Q23)*$E20+SUM($G374:Q374)))&gt;0,SUM(Capex!$G23:Q23)*$E20,IF((SUM(Capex!$G23:Q23)-SUM($G374:Q374))&lt;0,0,SUM(Capex!$G23:Q23)-SUM($G374:Q374)))</f>
        <v>17737.870358218708</v>
      </c>
      <c r="S374" s="283">
        <f>+IF((SUM(Capex!$G23:S23)-(SUM(Capex!$G23:R23)*$E20+SUM($G374:R374)))&gt;0,SUM(Capex!$G23:R23)*$E20,IF((SUM(Capex!$G23:R23)-SUM($G374:R374))&lt;0,0,SUM(Capex!$G23:R23)-SUM($G374:R374)))</f>
        <v>17737.870358218708</v>
      </c>
      <c r="T374" s="283">
        <f>+IF((SUM(Capex!$G23:T23)-(SUM(Capex!$G23:S23)*$E20+SUM($G374:S374)))&gt;0,SUM(Capex!$G23:S23)*$E20,IF((SUM(Capex!$G23:S23)-SUM($G374:S374))&lt;0,0,SUM(Capex!$G23:S23)-SUM($G374:S374)))</f>
        <v>17737.870358218708</v>
      </c>
    </row>
    <row r="375" spans="1:20">
      <c r="A375" s="355"/>
      <c r="B375" s="145"/>
      <c r="C375" s="20" t="s">
        <v>767</v>
      </c>
      <c r="D375" s="168" t="s">
        <v>65</v>
      </c>
      <c r="E375" s="168" t="s">
        <v>317</v>
      </c>
      <c r="H375" s="283">
        <f>+IF((SUM(Capex!$G24:H24)-(SUM(Capex!$G24:G24)*$E21+SUM($G375:G375)))&gt;0,SUM(Capex!$G24:G24)*$E21,IF((SUM(Capex!$G24:G24)-SUM($G375:G375))&lt;0,0,SUM(Capex!$G24:G24)-SUM($G375:G375)))</f>
        <v>0</v>
      </c>
      <c r="I375" s="283">
        <f>+IF((SUM(Capex!$G24:I24)-(SUM(Capex!$G24:H24)*$E21+SUM($G375:H375)))&gt;0,SUM(Capex!$G24:H24)*$E21,IF((SUM(Capex!$G24:H24)-SUM($G375:H375))&lt;0,0,SUM(Capex!$G24:H24)-SUM($G375:H375)))</f>
        <v>0</v>
      </c>
      <c r="J375" s="283">
        <f>+IF((SUM(Capex!$G24:J24)-(SUM(Capex!$G24:I24)*$E21+SUM($G375:I375)))&gt;0,SUM(Capex!$G24:I24)*$E21,IF((SUM(Capex!$G24:I24)-SUM($G375:I375))&lt;0,0,SUM(Capex!$G24:I24)-SUM($G375:I375)))</f>
        <v>0</v>
      </c>
      <c r="K375" s="283">
        <f>+IF((SUM(Capex!$G24:K24)-(SUM(Capex!$G24:J24)*$E21+SUM($G375:J375)))&gt;0,SUM(Capex!$G24:J24)*$E21,IF((SUM(Capex!$G24:J24)-SUM($G375:J375))&lt;0,0,SUM(Capex!$G24:J24)-SUM($G375:J375)))</f>
        <v>488.68639999999999</v>
      </c>
      <c r="L375" s="283">
        <f>+IF((SUM(Capex!$G24:L24)-(SUM(Capex!$G24:K24)*$E21+SUM($G375:K375)))&gt;0,SUM(Capex!$G24:K24)*$E21,IF((SUM(Capex!$G24:K24)-SUM($G375:K375))&lt;0,0,SUM(Capex!$G24:K24)-SUM($G375:K375)))</f>
        <v>488.68639999999999</v>
      </c>
      <c r="M375" s="283">
        <f>+IF((SUM(Capex!$G24:M24)-(SUM(Capex!$G24:L24)*$E21+SUM($G375:L375)))&gt;0,SUM(Capex!$G24:L24)*$E21,IF((SUM(Capex!$G24:L24)-SUM($G375:L375))&lt;0,0,SUM(Capex!$G24:L24)-SUM($G375:L375)))</f>
        <v>488.68639999999999</v>
      </c>
      <c r="N375" s="283">
        <f>+IF((SUM(Capex!$G24:N24)-(SUM(Capex!$G24:M24)*$E21+SUM($G375:M375)))&gt;0,SUM(Capex!$G24:M24)*$E21,IF((SUM(Capex!$G24:M24)-SUM($G375:M375))&lt;0,0,SUM(Capex!$G24:M24)-SUM($G375:M375)))</f>
        <v>488.68639999999999</v>
      </c>
      <c r="O375" s="283">
        <f>+IF((SUM(Capex!$G24:O24)-(SUM(Capex!$G24:N24)*$E21+SUM($G375:N375)))&gt;0,SUM(Capex!$G24:N24)*$E21,IF((SUM(Capex!$G24:N24)-SUM($G375:N375))&lt;0,0,SUM(Capex!$G24:N24)-SUM($G375:N375)))</f>
        <v>488.68639999999999</v>
      </c>
      <c r="P375" s="283">
        <f>+IF((SUM(Capex!$G24:P24)-(SUM(Capex!$G24:O24)*$E21+SUM($G375:O375)))&gt;0,SUM(Capex!$G24:O24)*$E21,IF((SUM(Capex!$G24:O24)-SUM($G375:O375))&lt;0,0,SUM(Capex!$G24:O24)-SUM($G375:O375)))</f>
        <v>488.68639999999999</v>
      </c>
      <c r="Q375" s="283">
        <f>+IF((SUM(Capex!$G24:Q24)-(SUM(Capex!$G24:P24)*$E21+SUM($G375:P375)))&gt;0,SUM(Capex!$G24:P24)*$E21,IF((SUM(Capex!$G24:P24)-SUM($G375:P375))&lt;0,0,SUM(Capex!$G24:P24)-SUM($G375:P375)))</f>
        <v>488.68639999999999</v>
      </c>
      <c r="R375" s="283">
        <f>+IF((SUM(Capex!$G24:R24)-(SUM(Capex!$G24:Q24)*$E21+SUM($G375:Q375)))&gt;0,SUM(Capex!$G24:Q24)*$E21,IF((SUM(Capex!$G24:Q24)-SUM($G375:Q375))&lt;0,0,SUM(Capex!$G24:Q24)-SUM($G375:Q375)))</f>
        <v>488.68639999999999</v>
      </c>
      <c r="S375" s="283">
        <f>+IF((SUM(Capex!$G24:S24)-(SUM(Capex!$G24:R24)*$E21+SUM($G375:R375)))&gt;0,SUM(Capex!$G24:R24)*$E21,IF((SUM(Capex!$G24:R24)-SUM($G375:R375))&lt;0,0,SUM(Capex!$G24:R24)-SUM($G375:R375)))</f>
        <v>488.68639999999999</v>
      </c>
      <c r="T375" s="283">
        <f>+IF((SUM(Capex!$G24:T24)-(SUM(Capex!$G24:S24)*$E21+SUM($G375:S375)))&gt;0,SUM(Capex!$G24:S24)*$E21,IF((SUM(Capex!$G24:S24)-SUM($G375:S375))&lt;0,0,SUM(Capex!$G24:S24)-SUM($G375:S375)))</f>
        <v>488.68639999999999</v>
      </c>
    </row>
    <row r="376" spans="1:20">
      <c r="A376" s="355"/>
      <c r="B376" s="145"/>
      <c r="C376" s="20" t="s">
        <v>768</v>
      </c>
      <c r="D376" s="168" t="s">
        <v>65</v>
      </c>
      <c r="E376" s="168" t="s">
        <v>317</v>
      </c>
      <c r="H376" s="283">
        <f>+IF((SUM(Capex!$G25:H25)-(SUM(Capex!$G25:G25)*$E22+SUM($G376:G376)))&gt;0,SUM(Capex!$G25:G25)*$E22,IF((SUM(Capex!$G25:G25)-SUM($G376:G376))&lt;0,0,SUM(Capex!$G25:G25)-SUM($G376:G376)))</f>
        <v>0</v>
      </c>
      <c r="I376" s="283">
        <f>+IF((SUM(Capex!$G25:I25)-(SUM(Capex!$G25:H25)*$E22+SUM($G376:H376)))&gt;0,SUM(Capex!$G25:H25)*$E22,IF((SUM(Capex!$G25:H25)-SUM($G376:H376))&lt;0,0,SUM(Capex!$G25:H25)-SUM($G376:H376)))</f>
        <v>0</v>
      </c>
      <c r="J376" s="283">
        <f>+IF((SUM(Capex!$G25:J25)-(SUM(Capex!$G25:I25)*$E22+SUM($G376:I376)))&gt;0,SUM(Capex!$G25:I25)*$E22,IF((SUM(Capex!$G25:I25)-SUM($G376:I376))&lt;0,0,SUM(Capex!$G25:I25)-SUM($G376:I376)))</f>
        <v>344.60862325304788</v>
      </c>
      <c r="K376" s="283">
        <f>+IF((SUM(Capex!$G25:K25)-(SUM(Capex!$G25:J25)*$E22+SUM($G376:J376)))&gt;0,SUM(Capex!$G25:J25)*$E22,IF((SUM(Capex!$G25:J25)-SUM($G376:J376))&lt;0,0,SUM(Capex!$G25:J25)-SUM($G376:J376)))</f>
        <v>344.60862325304788</v>
      </c>
      <c r="L376" s="283">
        <f>+IF((SUM(Capex!$G25:L25)-(SUM(Capex!$G25:K25)*$E22+SUM($G376:K376)))&gt;0,SUM(Capex!$G25:K25)*$E22,IF((SUM(Capex!$G25:K25)-SUM($G376:K376))&lt;0,0,SUM(Capex!$G25:K25)-SUM($G376:K376)))</f>
        <v>344.60862325304788</v>
      </c>
      <c r="M376" s="283">
        <f>+IF((SUM(Capex!$G25:M25)-(SUM(Capex!$G25:L25)*$E22+SUM($G376:L376)))&gt;0,SUM(Capex!$G25:L25)*$E22,IF((SUM(Capex!$G25:L25)-SUM($G376:L376))&lt;0,0,SUM(Capex!$G25:L25)-SUM($G376:L376)))</f>
        <v>344.60862325304788</v>
      </c>
      <c r="N376" s="283">
        <f>+IF((SUM(Capex!$G25:N25)-(SUM(Capex!$G25:M25)*$E22+SUM($G376:M376)))&gt;0,SUM(Capex!$G25:M25)*$E22,IF((SUM(Capex!$G25:M25)-SUM($G376:M376))&lt;0,0,SUM(Capex!$G25:M25)-SUM($G376:M376)))</f>
        <v>344.60862325304788</v>
      </c>
      <c r="O376" s="283">
        <f>+IF((SUM(Capex!$G25:O25)-(SUM(Capex!$G25:N25)*$E22+SUM($G376:N376)))&gt;0,SUM(Capex!$G25:N25)*$E22,IF((SUM(Capex!$G25:N25)-SUM($G376:N376))&lt;0,0,SUM(Capex!$G25:N25)-SUM($G376:N376)))</f>
        <v>344.60862325304788</v>
      </c>
      <c r="P376" s="283">
        <f>+IF((SUM(Capex!$G25:P25)-(SUM(Capex!$G25:O25)*$E22+SUM($G376:O376)))&gt;0,SUM(Capex!$G25:O25)*$E22,IF((SUM(Capex!$G25:O25)-SUM($G376:O376))&lt;0,0,SUM(Capex!$G25:O25)-SUM($G376:O376)))</f>
        <v>344.60862325304788</v>
      </c>
      <c r="Q376" s="283">
        <f>+IF((SUM(Capex!$G25:Q25)-(SUM(Capex!$G25:P25)*$E22+SUM($G376:P376)))&gt;0,SUM(Capex!$G25:P25)*$E22,IF((SUM(Capex!$G25:P25)-SUM($G376:P376))&lt;0,0,SUM(Capex!$G25:P25)-SUM($G376:P376)))</f>
        <v>344.60862325304788</v>
      </c>
      <c r="R376" s="283">
        <f>+IF((SUM(Capex!$G25:R25)-(SUM(Capex!$G25:Q25)*$E22+SUM($G376:Q376)))&gt;0,SUM(Capex!$G25:Q25)*$E22,IF((SUM(Capex!$G25:Q25)-SUM($G376:Q376))&lt;0,0,SUM(Capex!$G25:Q25)-SUM($G376:Q376)))</f>
        <v>344.60862325304788</v>
      </c>
      <c r="S376" s="283">
        <f>+IF((SUM(Capex!$G25:S25)-(SUM(Capex!$G25:R25)*$E22+SUM($G376:R376)))&gt;0,SUM(Capex!$G25:R25)*$E22,IF((SUM(Capex!$G25:R25)-SUM($G376:R376))&lt;0,0,SUM(Capex!$G25:R25)-SUM($G376:R376)))</f>
        <v>344.60862325304788</v>
      </c>
      <c r="T376" s="283">
        <f>+IF((SUM(Capex!$G25:T25)-(SUM(Capex!$G25:S25)*$E22+SUM($G376:S376)))&gt;0,SUM(Capex!$G25:S25)*$E22,IF((SUM(Capex!$G25:S25)-SUM($G376:S376))&lt;0,0,SUM(Capex!$G25:S25)-SUM($G376:S376)))</f>
        <v>344.60862325304788</v>
      </c>
    </row>
    <row r="377" spans="1:20">
      <c r="A377" s="355"/>
      <c r="B377" s="145"/>
      <c r="C377" s="20" t="s">
        <v>769</v>
      </c>
      <c r="D377" s="168" t="s">
        <v>65</v>
      </c>
      <c r="E377" s="168" t="s">
        <v>317</v>
      </c>
      <c r="H377" s="283">
        <f>+IF((SUM(Capex!$G26:H26)-(SUM(Capex!$G26:G26)*$E23+SUM($G377:G377)))&gt;0,SUM(Capex!$G26:G26)*$E23,IF((SUM(Capex!$G26:G26)-SUM($G377:G377))&lt;0,0,SUM(Capex!$G26:G26)-SUM($G377:G377)))</f>
        <v>0</v>
      </c>
      <c r="I377" s="283">
        <f>+IF((SUM(Capex!$G26:I26)-(SUM(Capex!$G26:H26)*$E23+SUM($G377:H377)))&gt;0,SUM(Capex!$G26:H26)*$E23,IF((SUM(Capex!$G26:H26)-SUM($G377:H377))&lt;0,0,SUM(Capex!$G26:H26)-SUM($G377:H377)))</f>
        <v>268.90165340487806</v>
      </c>
      <c r="J377" s="283">
        <f>+IF((SUM(Capex!$G26:J26)-(SUM(Capex!$G26:I26)*$E23+SUM($G377:I377)))&gt;0,SUM(Capex!$G26:I26)*$E23,IF((SUM(Capex!$G26:I26)-SUM($G377:I377))&lt;0,0,SUM(Capex!$G26:I26)-SUM($G377:I377)))</f>
        <v>268.90165340487806</v>
      </c>
      <c r="K377" s="283">
        <f>+IF((SUM(Capex!$G26:K26)-(SUM(Capex!$G26:J26)*$E23+SUM($G377:J377)))&gt;0,SUM(Capex!$G26:J26)*$E23,IF((SUM(Capex!$G26:J26)-SUM($G377:J377))&lt;0,0,SUM(Capex!$G26:J26)-SUM($G377:J377)))</f>
        <v>268.90165340487806</v>
      </c>
      <c r="L377" s="283">
        <f>+IF((SUM(Capex!$G26:L26)-(SUM(Capex!$G26:K26)*$E23+SUM($G377:K377)))&gt;0,SUM(Capex!$G26:K26)*$E23,IF((SUM(Capex!$G26:K26)-SUM($G377:K377))&lt;0,0,SUM(Capex!$G26:K26)-SUM($G377:K377)))</f>
        <v>268.90165340487806</v>
      </c>
      <c r="M377" s="283">
        <f>+IF((SUM(Capex!$G26:M26)-(SUM(Capex!$G26:L26)*$E23+SUM($G377:L377)))&gt;0,SUM(Capex!$G26:L26)*$E23,IF((SUM(Capex!$G26:L26)-SUM($G377:L377))&lt;0,0,SUM(Capex!$G26:L26)-SUM($G377:L377)))</f>
        <v>268.90165340487806</v>
      </c>
      <c r="N377" s="283">
        <f>+IF((SUM(Capex!$G26:N26)-(SUM(Capex!$G26:M26)*$E23+SUM($G377:M377)))&gt;0,SUM(Capex!$G26:M26)*$E23,IF((SUM(Capex!$G26:M26)-SUM($G377:M377))&lt;0,0,SUM(Capex!$G26:M26)-SUM($G377:M377)))</f>
        <v>268.90165340487806</v>
      </c>
      <c r="O377" s="283">
        <f>+IF((SUM(Capex!$G26:O26)-(SUM(Capex!$G26:N26)*$E23+SUM($G377:N377)))&gt;0,SUM(Capex!$G26:N26)*$E23,IF((SUM(Capex!$G26:N26)-SUM($G377:N377))&lt;0,0,SUM(Capex!$G26:N26)-SUM($G377:N377)))</f>
        <v>268.90165340487806</v>
      </c>
      <c r="P377" s="283">
        <f>+IF((SUM(Capex!$G26:P26)-(SUM(Capex!$G26:O26)*$E23+SUM($G377:O377)))&gt;0,SUM(Capex!$G26:O26)*$E23,IF((SUM(Capex!$G26:O26)-SUM($G377:O377))&lt;0,0,SUM(Capex!$G26:O26)-SUM($G377:O377)))</f>
        <v>268.90165340487806</v>
      </c>
      <c r="Q377" s="283">
        <f>+IF((SUM(Capex!$G26:Q26)-(SUM(Capex!$G26:P26)*$E23+SUM($G377:P377)))&gt;0,SUM(Capex!$G26:P26)*$E23,IF((SUM(Capex!$G26:P26)-SUM($G377:P377))&lt;0,0,SUM(Capex!$G26:P26)-SUM($G377:P377)))</f>
        <v>268.90165340487806</v>
      </c>
      <c r="R377" s="283">
        <f>+IF((SUM(Capex!$G26:R26)-(SUM(Capex!$G26:Q26)*$E23+SUM($G377:Q377)))&gt;0,SUM(Capex!$G26:Q26)*$E23,IF((SUM(Capex!$G26:Q26)-SUM($G377:Q377))&lt;0,0,SUM(Capex!$G26:Q26)-SUM($G377:Q377)))</f>
        <v>268.90165340487806</v>
      </c>
      <c r="S377" s="283">
        <f>+IF((SUM(Capex!$G26:S26)-(SUM(Capex!$G26:R26)*$E23+SUM($G377:R377)))&gt;0,SUM(Capex!$G26:R26)*$E23,IF((SUM(Capex!$G26:R26)-SUM($G377:R377))&lt;0,0,SUM(Capex!$G26:R26)-SUM($G377:R377)))</f>
        <v>268.90165340487806</v>
      </c>
      <c r="T377" s="283">
        <f>+IF((SUM(Capex!$G26:T26)-(SUM(Capex!$G26:S26)*$E23+SUM($G377:S377)))&gt;0,SUM(Capex!$G26:S26)*$E23,IF((SUM(Capex!$G26:S26)-SUM($G377:S377))&lt;0,0,SUM(Capex!$G26:S26)-SUM($G377:S377)))</f>
        <v>268.90165340487806</v>
      </c>
    </row>
    <row r="378" spans="1:20">
      <c r="A378" s="355"/>
      <c r="B378" s="145"/>
      <c r="C378" s="20" t="s">
        <v>185</v>
      </c>
      <c r="D378" s="168" t="s">
        <v>65</v>
      </c>
      <c r="E378" s="168" t="s">
        <v>317</v>
      </c>
      <c r="H378" s="283">
        <f>+IF((SUM(Capex!$G27:H27)-(SUM(Capex!$G27:G27)*$E24+SUM($G378:G378)))&gt;0,SUM(Capex!$G27:G27)*$E24,IF((SUM(Capex!$G27:G27)-SUM($G378:G378))&lt;0,0,SUM(Capex!$G27:G27)-SUM($G378:G378)))</f>
        <v>0</v>
      </c>
      <c r="I378" s="283">
        <f>+IF((SUM(Capex!$G27:I27)-(SUM(Capex!$G27:H27)*$E24+SUM($G378:H378)))&gt;0,SUM(Capex!$G27:H27)*$E24,IF((SUM(Capex!$G27:H27)-SUM($G378:H378))&lt;0,0,SUM(Capex!$G27:H27)-SUM($G378:H378)))</f>
        <v>22409.656666666666</v>
      </c>
      <c r="J378" s="283">
        <f>+IF((SUM(Capex!$G27:J27)-(SUM(Capex!$G27:I27)*$E24+SUM($G378:I378)))&gt;0,SUM(Capex!$G27:I27)*$E24,IF((SUM(Capex!$G27:I27)-SUM($G378:I378))&lt;0,0,SUM(Capex!$G27:I27)-SUM($G378:I378)))</f>
        <v>22409.656666666666</v>
      </c>
      <c r="K378" s="283">
        <f>+IF((SUM(Capex!$G27:K27)-(SUM(Capex!$G27:J27)*$E24+SUM($G378:J378)))&gt;0,SUM(Capex!$G27:J27)*$E24,IF((SUM(Capex!$G27:J27)-SUM($G378:J378))&lt;0,0,SUM(Capex!$G27:J27)-SUM($G378:J378)))</f>
        <v>22409.656666666669</v>
      </c>
      <c r="L378" s="283">
        <f>+IF((SUM(Capex!$G27:L27)-(SUM(Capex!$G27:K27)*$E24+SUM($G378:K378)))&gt;0,SUM(Capex!$G27:K27)*$E24,IF((SUM(Capex!$G27:K27)-SUM($G378:K378))&lt;0,0,SUM(Capex!$G27:K27)-SUM($G378:K378)))</f>
        <v>0</v>
      </c>
      <c r="M378" s="283">
        <f>+IF((SUM(Capex!$G27:M27)-(SUM(Capex!$G27:L27)*$E24+SUM($G378:L378)))&gt;0,SUM(Capex!$G27:L27)*$E24,IF((SUM(Capex!$G27:L27)-SUM($G378:L378))&lt;0,0,SUM(Capex!$G27:L27)-SUM($G378:L378)))</f>
        <v>5870</v>
      </c>
      <c r="N378" s="283">
        <f>+IF((SUM(Capex!$G27:N27)-(SUM(Capex!$G27:M27)*$E24+SUM($G378:M378)))&gt;0,SUM(Capex!$G27:M27)*$E24,IF((SUM(Capex!$G27:M27)-SUM($G378:M378))&lt;0,0,SUM(Capex!$G27:M27)-SUM($G378:M378)))</f>
        <v>0</v>
      </c>
      <c r="O378" s="283">
        <f>+IF((SUM(Capex!$G27:O27)-(SUM(Capex!$G27:N27)*$E24+SUM($G378:N378)))&gt;0,SUM(Capex!$G27:N27)*$E24,IF((SUM(Capex!$G27:N27)-SUM($G378:N378))&lt;0,0,SUM(Capex!$G27:N27)-SUM($G378:N378)))</f>
        <v>0</v>
      </c>
      <c r="P378" s="283">
        <f>+IF((SUM(Capex!$G27:P27)-(SUM(Capex!$G27:O27)*$E24+SUM($G378:O378)))&gt;0,SUM(Capex!$G27:O27)*$E24,IF((SUM(Capex!$G27:O27)-SUM($G378:O378))&lt;0,0,SUM(Capex!$G27:O27)-SUM($G378:O378)))</f>
        <v>0</v>
      </c>
      <c r="Q378" s="283">
        <f>+IF((SUM(Capex!$G27:Q27)-(SUM(Capex!$G27:P27)*$E24+SUM($G378:P378)))&gt;0,SUM(Capex!$G27:P27)*$E24,IF((SUM(Capex!$G27:P27)-SUM($G378:P378))&lt;0,0,SUM(Capex!$G27:P27)-SUM($G378:P378)))</f>
        <v>0</v>
      </c>
      <c r="R378" s="283">
        <f>+IF((SUM(Capex!$G27:R27)-(SUM(Capex!$G27:Q27)*$E24+SUM($G378:Q378)))&gt;0,SUM(Capex!$G27:Q27)*$E24,IF((SUM(Capex!$G27:Q27)-SUM($G378:Q378))&lt;0,0,SUM(Capex!$G27:Q27)-SUM($G378:Q378)))</f>
        <v>0</v>
      </c>
      <c r="S378" s="283">
        <f>+IF((SUM(Capex!$G27:S27)-(SUM(Capex!$G27:R27)*$E24+SUM($G378:R378)))&gt;0,SUM(Capex!$G27:R27)*$E24,IF((SUM(Capex!$G27:R27)-SUM($G378:R378))&lt;0,0,SUM(Capex!$G27:R27)-SUM($G378:R378)))</f>
        <v>0</v>
      </c>
      <c r="T378" s="283">
        <f>+IF((SUM(Capex!$G27:T27)-(SUM(Capex!$G27:S27)*$E24+SUM($G378:S378)))&gt;0,SUM(Capex!$G27:S27)*$E24,IF((SUM(Capex!$G27:S27)-SUM($G378:S378))&lt;0,0,SUM(Capex!$G27:S27)-SUM($G378:S378)))</f>
        <v>0</v>
      </c>
    </row>
    <row r="379" spans="1:20">
      <c r="A379" s="355"/>
      <c r="B379" s="145"/>
      <c r="C379" s="20" t="s">
        <v>770</v>
      </c>
      <c r="D379" s="168" t="s">
        <v>65</v>
      </c>
      <c r="E379" s="168" t="s">
        <v>317</v>
      </c>
      <c r="H379" s="283">
        <f>+IF((SUM(Capex!$G28:H28)-(SUM(Capex!$G28:G28)*$E25+SUM($G379:G379)))&gt;0,SUM(Capex!$G28:G28)*$E25,IF((SUM(Capex!$G28:G28)-SUM($G379:G379))&lt;0,0,SUM(Capex!$G28:G28)-SUM($G379:G379)))</f>
        <v>0</v>
      </c>
      <c r="I379" s="283">
        <f>+IF((SUM(Capex!$G28:I28)-(SUM(Capex!$G28:H28)*$E25+SUM($G379:H379)))&gt;0,SUM(Capex!$G28:H28)*$E25,IF((SUM(Capex!$G28:H28)-SUM($G379:H379))&lt;0,0,SUM(Capex!$G28:H28)-SUM($G379:H379)))</f>
        <v>1802.679795987159</v>
      </c>
      <c r="J379" s="283">
        <f>+IF((SUM(Capex!$G28:J28)-(SUM(Capex!$G28:I28)*$E25+SUM($G379:I379)))&gt;0,SUM(Capex!$G28:I28)*$E25,IF((SUM(Capex!$G28:I28)-SUM($G379:I379))&lt;0,0,SUM(Capex!$G28:I28)-SUM($G379:I379)))</f>
        <v>1802.679795987159</v>
      </c>
      <c r="K379" s="283">
        <f>+IF((SUM(Capex!$G28:K28)-(SUM(Capex!$G28:J28)*$E25+SUM($G379:J379)))&gt;0,SUM(Capex!$G28:J28)*$E25,IF((SUM(Capex!$G28:J28)-SUM($G379:J379))&lt;0,0,SUM(Capex!$G28:J28)-SUM($G379:J379)))</f>
        <v>1802.679795987159</v>
      </c>
      <c r="L379" s="283">
        <f>+IF((SUM(Capex!$G28:L28)-(SUM(Capex!$G28:K28)*$E25+SUM($G379:K379)))&gt;0,SUM(Capex!$G28:K28)*$E25,IF((SUM(Capex!$G28:K28)-SUM($G379:K379))&lt;0,0,SUM(Capex!$G28:K28)-SUM($G379:K379)))</f>
        <v>1802.679795987159</v>
      </c>
      <c r="M379" s="283">
        <f>+IF((SUM(Capex!$G28:M28)-(SUM(Capex!$G28:L28)*$E25+SUM($G379:L379)))&gt;0,SUM(Capex!$G28:L28)*$E25,IF((SUM(Capex!$G28:L28)-SUM($G379:L379))&lt;0,0,SUM(Capex!$G28:L28)-SUM($G379:L379)))</f>
        <v>1802.679795987159</v>
      </c>
      <c r="N379" s="283">
        <f>+IF((SUM(Capex!$G28:N28)-(SUM(Capex!$G28:M28)*$E25+SUM($G379:M379)))&gt;0,SUM(Capex!$G28:M28)*$E25,IF((SUM(Capex!$G28:M28)-SUM($G379:M379))&lt;0,0,SUM(Capex!$G28:M28)-SUM($G379:M379)))</f>
        <v>1802.679795987159</v>
      </c>
      <c r="O379" s="283">
        <f>+IF((SUM(Capex!$G28:O28)-(SUM(Capex!$G28:N28)*$E25+SUM($G379:N379)))&gt;0,SUM(Capex!$G28:N28)*$E25,IF((SUM(Capex!$G28:N28)-SUM($G379:N379))&lt;0,0,SUM(Capex!$G28:N28)-SUM($G379:N379)))</f>
        <v>1802.679795987159</v>
      </c>
      <c r="P379" s="283">
        <f>+IF((SUM(Capex!$G28:P28)-(SUM(Capex!$G28:O28)*$E25+SUM($G379:O379)))&gt;0,SUM(Capex!$G28:O28)*$E25,IF((SUM(Capex!$G28:O28)-SUM($G379:O379))&lt;0,0,SUM(Capex!$G28:O28)-SUM($G379:O379)))</f>
        <v>1.8189894035458565E-12</v>
      </c>
      <c r="Q379" s="283">
        <f>+IF((SUM(Capex!$G28:Q28)-(SUM(Capex!$G28:P28)*$E25+SUM($G379:P379)))&gt;0,SUM(Capex!$G28:P28)*$E25,IF((SUM(Capex!$G28:P28)-SUM($G379:P379))&lt;0,0,SUM(Capex!$G28:P28)-SUM($G379:P379)))</f>
        <v>0</v>
      </c>
      <c r="R379" s="283">
        <f>+IF((SUM(Capex!$G28:R28)-(SUM(Capex!$G28:Q28)*$E25+SUM($G379:Q379)))&gt;0,SUM(Capex!$G28:Q28)*$E25,IF((SUM(Capex!$G28:Q28)-SUM($G379:Q379))&lt;0,0,SUM(Capex!$G28:Q28)-SUM($G379:Q379)))</f>
        <v>0</v>
      </c>
      <c r="S379" s="283">
        <f>+IF((SUM(Capex!$G28:S28)-(SUM(Capex!$G28:R28)*$E25+SUM($G379:R379)))&gt;0,SUM(Capex!$G28:R28)*$E25,IF((SUM(Capex!$G28:R28)-SUM($G379:R379))&lt;0,0,SUM(Capex!$G28:R28)-SUM($G379:R379)))</f>
        <v>0</v>
      </c>
      <c r="T379" s="283">
        <f>+IF((SUM(Capex!$G28:T28)-(SUM(Capex!$G28:S28)*$E25+SUM($G379:S379)))&gt;0,SUM(Capex!$G28:S28)*$E25,IF((SUM(Capex!$G28:S28)-SUM($G379:S379))&lt;0,0,SUM(Capex!$G28:S28)-SUM($G379:S379)))</f>
        <v>0</v>
      </c>
    </row>
    <row r="380" spans="1:20">
      <c r="A380" s="355"/>
      <c r="B380" s="145"/>
      <c r="C380" s="20" t="s">
        <v>771</v>
      </c>
      <c r="D380" s="168" t="s">
        <v>65</v>
      </c>
      <c r="E380" s="168" t="s">
        <v>317</v>
      </c>
      <c r="H380" s="283">
        <f>+IF((SUM(Capex!$G29:H29)-(SUM(Capex!$G29:G29)*$E26+SUM($G380:G380)))&gt;0,SUM(Capex!$G29:G29)*$E26,IF((SUM(Capex!$G29:G29)-SUM($G380:G380))&lt;0,0,SUM(Capex!$G29:G29)-SUM($G380:G380)))</f>
        <v>0</v>
      </c>
      <c r="I380" s="283">
        <f>+IF((SUM(Capex!$G29:I29)-(SUM(Capex!$G29:H29)*$E26+SUM($G380:H380)))&gt;0,SUM(Capex!$G29:H29)*$E26,IF((SUM(Capex!$G29:H29)-SUM($G380:H380))&lt;0,0,SUM(Capex!$G29:H29)-SUM($G380:H380)))</f>
        <v>709.70857142857142</v>
      </c>
      <c r="J380" s="283">
        <f>+IF((SUM(Capex!$G29:J29)-(SUM(Capex!$G29:I29)*$E26+SUM($G380:I380)))&gt;0,SUM(Capex!$G29:I29)*$E26,IF((SUM(Capex!$G29:I29)-SUM($G380:I380))&lt;0,0,SUM(Capex!$G29:I29)-SUM($G380:I380)))</f>
        <v>709.70857142857142</v>
      </c>
      <c r="K380" s="283">
        <f>+IF((SUM(Capex!$G29:K29)-(SUM(Capex!$G29:J29)*$E26+SUM($G380:J380)))&gt;0,SUM(Capex!$G29:J29)*$E26,IF((SUM(Capex!$G29:J29)-SUM($G380:J380))&lt;0,0,SUM(Capex!$G29:J29)-SUM($G380:J380)))</f>
        <v>709.70857142857142</v>
      </c>
      <c r="L380" s="283">
        <f>+IF((SUM(Capex!$G29:L29)-(SUM(Capex!$G29:K29)*$E26+SUM($G380:K380)))&gt;0,SUM(Capex!$G29:K29)*$E26,IF((SUM(Capex!$G29:K29)-SUM($G380:K380))&lt;0,0,SUM(Capex!$G29:K29)-SUM($G380:K380)))</f>
        <v>709.70857142857142</v>
      </c>
      <c r="M380" s="283">
        <f>+IF((SUM(Capex!$G29:M29)-(SUM(Capex!$G29:L29)*$E26+SUM($G380:L380)))&gt;0,SUM(Capex!$G29:L29)*$E26,IF((SUM(Capex!$G29:L29)-SUM($G380:L380))&lt;0,0,SUM(Capex!$G29:L29)-SUM($G380:L380)))</f>
        <v>709.70857142857142</v>
      </c>
      <c r="N380" s="283">
        <f>+IF((SUM(Capex!$G29:N29)-(SUM(Capex!$G29:M29)*$E26+SUM($G380:M380)))&gt;0,SUM(Capex!$G29:M29)*$E26,IF((SUM(Capex!$G29:M29)-SUM($G380:M380))&lt;0,0,SUM(Capex!$G29:M29)-SUM($G380:M380)))</f>
        <v>709.70857142857142</v>
      </c>
      <c r="O380" s="283">
        <f>+IF((SUM(Capex!$G29:O29)-(SUM(Capex!$G29:N29)*$E26+SUM($G380:N380)))&gt;0,SUM(Capex!$G29:N29)*$E26,IF((SUM(Capex!$G29:N29)-SUM($G380:N380))&lt;0,0,SUM(Capex!$G29:N29)-SUM($G380:N380)))</f>
        <v>709.7085714285713</v>
      </c>
      <c r="P380" s="283">
        <f>+IF((SUM(Capex!$G29:P29)-(SUM(Capex!$G29:O29)*$E26+SUM($G380:O380)))&gt;0,SUM(Capex!$G29:O29)*$E26,IF((SUM(Capex!$G29:O29)-SUM($G380:O380))&lt;0,0,SUM(Capex!$G29:O29)-SUM($G380:O380)))</f>
        <v>0</v>
      </c>
      <c r="Q380" s="283">
        <f>+IF((SUM(Capex!$G29:Q29)-(SUM(Capex!$G29:P29)*$E26+SUM($G380:P380)))&gt;0,SUM(Capex!$G29:P29)*$E26,IF((SUM(Capex!$G29:P29)-SUM($G380:P380))&lt;0,0,SUM(Capex!$G29:P29)-SUM($G380:P380)))</f>
        <v>0</v>
      </c>
      <c r="R380" s="283">
        <f>+IF((SUM(Capex!$G29:R29)-(SUM(Capex!$G29:Q29)*$E26+SUM($G380:Q380)))&gt;0,SUM(Capex!$G29:Q29)*$E26,IF((SUM(Capex!$G29:Q29)-SUM($G380:Q380))&lt;0,0,SUM(Capex!$G29:Q29)-SUM($G380:Q380)))</f>
        <v>0</v>
      </c>
      <c r="S380" s="283">
        <f>+IF((SUM(Capex!$G29:S29)-(SUM(Capex!$G29:R29)*$E26+SUM($G380:R380)))&gt;0,SUM(Capex!$G29:R29)*$E26,IF((SUM(Capex!$G29:R29)-SUM($G380:R380))&lt;0,0,SUM(Capex!$G29:R29)-SUM($G380:R380)))</f>
        <v>0</v>
      </c>
      <c r="T380" s="283">
        <f>+IF((SUM(Capex!$G29:T29)-(SUM(Capex!$G29:S29)*$E26+SUM($G380:S380)))&gt;0,SUM(Capex!$G29:S29)*$E26,IF((SUM(Capex!$G29:S29)-SUM($G380:S380))&lt;0,0,SUM(Capex!$G29:S29)-SUM($G380:S380)))</f>
        <v>0</v>
      </c>
    </row>
    <row r="381" spans="1:20">
      <c r="A381" s="355"/>
      <c r="B381" s="145"/>
      <c r="C381" s="20" t="s">
        <v>772</v>
      </c>
      <c r="D381" s="168" t="s">
        <v>65</v>
      </c>
      <c r="E381" s="168" t="s">
        <v>317</v>
      </c>
      <c r="H381" s="283">
        <f>+IF((SUM(Capex!$G30:H30)-(SUM(Capex!$G30:G30)*$E27+SUM($G381:G381)))&gt;0,SUM(Capex!$G30:G30)*$E27,IF((SUM(Capex!$G30:G30)-SUM($G381:G381))&lt;0,0,SUM(Capex!$G30:G30)-SUM($G381:G381)))</f>
        <v>0</v>
      </c>
      <c r="I381" s="283">
        <f>+IF((SUM(Capex!$G30:I30)-(SUM(Capex!$G30:H30)*$E27+SUM($G381:H381)))&gt;0,SUM(Capex!$G30:H30)*$E27,IF((SUM(Capex!$G30:H30)-SUM($G381:H381))&lt;0,0,SUM(Capex!$G30:H30)-SUM($G381:H381)))</f>
        <v>493.87875578855397</v>
      </c>
      <c r="J381" s="283">
        <f>+IF((SUM(Capex!$G30:J30)-(SUM(Capex!$G30:I30)*$E27+SUM($G381:I381)))&gt;0,SUM(Capex!$G30:I30)*$E27,IF((SUM(Capex!$G30:I30)-SUM($G381:I381))&lt;0,0,SUM(Capex!$G30:I30)-SUM($G381:I381)))</f>
        <v>493.87875578855397</v>
      </c>
      <c r="K381" s="283">
        <f>+IF((SUM(Capex!$G30:K30)-(SUM(Capex!$G30:J30)*$E27+SUM($G381:J381)))&gt;0,SUM(Capex!$G30:J30)*$E27,IF((SUM(Capex!$G30:J30)-SUM($G381:J381))&lt;0,0,SUM(Capex!$G30:J30)-SUM($G381:J381)))</f>
        <v>493.87875578855397</v>
      </c>
      <c r="L381" s="283">
        <f>+IF((SUM(Capex!$G30:L30)-(SUM(Capex!$G30:K30)*$E27+SUM($G381:K381)))&gt;0,SUM(Capex!$G30:K30)*$E27,IF((SUM(Capex!$G30:K30)-SUM($G381:K381))&lt;0,0,SUM(Capex!$G30:K30)-SUM($G381:K381)))</f>
        <v>493.87875578855397</v>
      </c>
      <c r="M381" s="283">
        <f>+IF((SUM(Capex!$G30:M30)-(SUM(Capex!$G30:L30)*$E27+SUM($G381:L381)))&gt;0,SUM(Capex!$G30:L30)*$E27,IF((SUM(Capex!$G30:L30)-SUM($G381:L381))&lt;0,0,SUM(Capex!$G30:L30)-SUM($G381:L381)))</f>
        <v>493.87875578855397</v>
      </c>
      <c r="N381" s="283">
        <f>+IF((SUM(Capex!$G30:N30)-(SUM(Capex!$G30:M30)*$E27+SUM($G381:M381)))&gt;0,SUM(Capex!$G30:M30)*$E27,IF((SUM(Capex!$G30:M30)-SUM($G381:M381))&lt;0,0,SUM(Capex!$G30:M30)-SUM($G381:M381)))</f>
        <v>493.87875578855397</v>
      </c>
      <c r="O381" s="283">
        <f>+IF((SUM(Capex!$G30:O30)-(SUM(Capex!$G30:N30)*$E27+SUM($G381:N381)))&gt;0,SUM(Capex!$G30:N30)*$E27,IF((SUM(Capex!$G30:N30)-SUM($G381:N381))&lt;0,0,SUM(Capex!$G30:N30)-SUM($G381:N381)))</f>
        <v>493.87875578855392</v>
      </c>
      <c r="P381" s="283">
        <f>+IF((SUM(Capex!$G30:P30)-(SUM(Capex!$G30:O30)*$E27+SUM($G381:O381)))&gt;0,SUM(Capex!$G30:O30)*$E27,IF((SUM(Capex!$G30:O30)-SUM($G381:O381))&lt;0,0,SUM(Capex!$G30:O30)-SUM($G381:O381)))</f>
        <v>0</v>
      </c>
      <c r="Q381" s="283">
        <f>+IF((SUM(Capex!$G30:Q30)-(SUM(Capex!$G30:P30)*$E27+SUM($G381:P381)))&gt;0,SUM(Capex!$G30:P30)*$E27,IF((SUM(Capex!$G30:P30)-SUM($G381:P381))&lt;0,0,SUM(Capex!$G30:P30)-SUM($G381:P381)))</f>
        <v>0</v>
      </c>
      <c r="R381" s="283">
        <f>+IF((SUM(Capex!$G30:R30)-(SUM(Capex!$G30:Q30)*$E27+SUM($G381:Q381)))&gt;0,SUM(Capex!$G30:Q30)*$E27,IF((SUM(Capex!$G30:Q30)-SUM($G381:Q381))&lt;0,0,SUM(Capex!$G30:Q30)-SUM($G381:Q381)))</f>
        <v>0</v>
      </c>
      <c r="S381" s="283">
        <f>+IF((SUM(Capex!$G30:S30)-(SUM(Capex!$G30:R30)*$E27+SUM($G381:R381)))&gt;0,SUM(Capex!$G30:R30)*$E27,IF((SUM(Capex!$G30:R30)-SUM($G381:R381))&lt;0,0,SUM(Capex!$G30:R30)-SUM($G381:R381)))</f>
        <v>0</v>
      </c>
      <c r="T381" s="283">
        <f>+IF((SUM(Capex!$G30:T30)-(SUM(Capex!$G30:S30)*$E27+SUM($G381:S381)))&gt;0,SUM(Capex!$G30:S30)*$E27,IF((SUM(Capex!$G30:S30)-SUM($G381:S381))&lt;0,0,SUM(Capex!$G30:S30)-SUM($G381:S381)))</f>
        <v>0</v>
      </c>
    </row>
    <row r="382" spans="1:20">
      <c r="A382" s="355"/>
      <c r="B382" s="145"/>
      <c r="C382" s="20" t="s">
        <v>773</v>
      </c>
      <c r="D382" s="168" t="s">
        <v>65</v>
      </c>
      <c r="E382" s="168" t="s">
        <v>317</v>
      </c>
      <c r="H382" s="283">
        <f>+IF((SUM(Capex!$G31:H31)-(SUM(Capex!$G31:G31)*$E28+SUM($G382:G382)))&gt;0,SUM(Capex!$G31:G31)*$E28,IF((SUM(Capex!$G31:G31)-SUM($G382:G382))&lt;0,0,SUM(Capex!$G31:G31)-SUM($G382:G382)))</f>
        <v>0</v>
      </c>
      <c r="I382" s="283">
        <f>+IF((SUM(Capex!$G31:I31)-(SUM(Capex!$G31:H31)*$E28+SUM($G382:H382)))&gt;0,SUM(Capex!$G31:H31)*$E28,IF((SUM(Capex!$G31:H31)-SUM($G382:H382))&lt;0,0,SUM(Capex!$G31:H31)-SUM($G382:H382)))</f>
        <v>4138.4285714285716</v>
      </c>
      <c r="J382" s="283">
        <f>+IF((SUM(Capex!$G31:J31)-(SUM(Capex!$G31:I31)*$E28+SUM($G382:I382)))&gt;0,SUM(Capex!$G31:I31)*$E28,IF((SUM(Capex!$G31:I31)-SUM($G382:I382))&lt;0,0,SUM(Capex!$G31:I31)-SUM($G382:I382)))</f>
        <v>4138.4285714285716</v>
      </c>
      <c r="K382" s="283">
        <f>+IF((SUM(Capex!$G31:K31)-(SUM(Capex!$G31:J31)*$E28+SUM($G382:J382)))&gt;0,SUM(Capex!$G31:J31)*$E28,IF((SUM(Capex!$G31:J31)-SUM($G382:J382))&lt;0,0,SUM(Capex!$G31:J31)-SUM($G382:J382)))</f>
        <v>4138.4285714285716</v>
      </c>
      <c r="L382" s="283">
        <f>+IF((SUM(Capex!$G31:L31)-(SUM(Capex!$G31:K31)*$E28+SUM($G382:K382)))&gt;0,SUM(Capex!$G31:K31)*$E28,IF((SUM(Capex!$G31:K31)-SUM($G382:K382))&lt;0,0,SUM(Capex!$G31:K31)-SUM($G382:K382)))</f>
        <v>4138.4285714285716</v>
      </c>
      <c r="M382" s="283">
        <f>+IF((SUM(Capex!$G31:M31)-(SUM(Capex!$G31:L31)*$E28+SUM($G382:L382)))&gt;0,SUM(Capex!$G31:L31)*$E28,IF((SUM(Capex!$G31:L31)-SUM($G382:L382))&lt;0,0,SUM(Capex!$G31:L31)-SUM($G382:L382)))</f>
        <v>4138.4285714285716</v>
      </c>
      <c r="N382" s="283">
        <f>+IF((SUM(Capex!$G31:N31)-(SUM(Capex!$G31:M31)*$E28+SUM($G382:M382)))&gt;0,SUM(Capex!$G31:M31)*$E28,IF((SUM(Capex!$G31:M31)-SUM($G382:M382))&lt;0,0,SUM(Capex!$G31:M31)-SUM($G382:M382)))</f>
        <v>4138.4285714285716</v>
      </c>
      <c r="O382" s="283">
        <f>+IF((SUM(Capex!$G31:O31)-(SUM(Capex!$G31:N31)*$E28+SUM($G382:N382)))&gt;0,SUM(Capex!$G31:N31)*$E28,IF((SUM(Capex!$G31:N31)-SUM($G382:N382))&lt;0,0,SUM(Capex!$G31:N31)-SUM($G382:N382)))</f>
        <v>4138.4285714285688</v>
      </c>
      <c r="P382" s="283">
        <f>+IF((SUM(Capex!$G31:P31)-(SUM(Capex!$G31:O31)*$E28+SUM($G382:O382)))&gt;0,SUM(Capex!$G31:O31)*$E28,IF((SUM(Capex!$G31:O31)-SUM($G382:O382))&lt;0,0,SUM(Capex!$G31:O31)-SUM($G382:O382)))</f>
        <v>0</v>
      </c>
      <c r="Q382" s="283">
        <f>+IF((SUM(Capex!$G31:Q31)-(SUM(Capex!$G31:P31)*$E28+SUM($G382:P382)))&gt;0,SUM(Capex!$G31:P31)*$E28,IF((SUM(Capex!$G31:P31)-SUM($G382:P382))&lt;0,0,SUM(Capex!$G31:P31)-SUM($G382:P382)))</f>
        <v>0</v>
      </c>
      <c r="R382" s="283">
        <f>+IF((SUM(Capex!$G31:R31)-(SUM(Capex!$G31:Q31)*$E28+SUM($G382:Q382)))&gt;0,SUM(Capex!$G31:Q31)*$E28,IF((SUM(Capex!$G31:Q31)-SUM($G382:Q382))&lt;0,0,SUM(Capex!$G31:Q31)-SUM($G382:Q382)))</f>
        <v>0</v>
      </c>
      <c r="S382" s="283">
        <f>+IF((SUM(Capex!$G31:S31)-(SUM(Capex!$G31:R31)*$E28+SUM($G382:R382)))&gt;0,SUM(Capex!$G31:R31)*$E28,IF((SUM(Capex!$G31:R31)-SUM($G382:R382))&lt;0,0,SUM(Capex!$G31:R31)-SUM($G382:R382)))</f>
        <v>0</v>
      </c>
      <c r="T382" s="283">
        <f>+IF((SUM(Capex!$G31:T31)-(SUM(Capex!$G31:S31)*$E28+SUM($G382:S382)))&gt;0,SUM(Capex!$G31:S31)*$E28,IF((SUM(Capex!$G31:S31)-SUM($G382:S382))&lt;0,0,SUM(Capex!$G31:S31)-SUM($G382:S382)))</f>
        <v>0</v>
      </c>
    </row>
    <row r="383" spans="1:20">
      <c r="A383" s="355"/>
      <c r="B383" s="145"/>
      <c r="C383" s="20" t="s">
        <v>774</v>
      </c>
      <c r="D383" s="168" t="s">
        <v>65</v>
      </c>
      <c r="E383" s="168" t="s">
        <v>317</v>
      </c>
      <c r="H383" s="283">
        <f>+IF((SUM(Capex!$G32:H32)-(SUM(Capex!$G32:G32)*$E29+SUM($G383:G383)))&gt;0,SUM(Capex!$G32:G32)*$E29,IF((SUM(Capex!$G32:G32)-SUM($G383:G383))&lt;0,0,SUM(Capex!$G32:G32)-SUM($G383:G383)))</f>
        <v>0</v>
      </c>
      <c r="I383" s="283">
        <f>+IF((SUM(Capex!$G32:I32)-(SUM(Capex!$G32:H32)*$E29+SUM($G383:H383)))&gt;0,SUM(Capex!$G32:H32)*$E29,IF((SUM(Capex!$G32:H32)-SUM($G383:H383))&lt;0,0,SUM(Capex!$G32:H32)-SUM($G383:H383)))</f>
        <v>0</v>
      </c>
      <c r="J383" s="283">
        <f>+IF((SUM(Capex!$G32:J32)-(SUM(Capex!$G32:I32)*$E29+SUM($G383:I383)))&gt;0,SUM(Capex!$G32:I32)*$E29,IF((SUM(Capex!$G32:I32)-SUM($G383:I383))&lt;0,0,SUM(Capex!$G32:I32)-SUM($G383:I383)))</f>
        <v>198.15999999999997</v>
      </c>
      <c r="K383" s="283">
        <f>+IF((SUM(Capex!$G32:K32)-(SUM(Capex!$G32:J32)*$E29+SUM($G383:J383)))&gt;0,SUM(Capex!$G32:J32)*$E29,IF((SUM(Capex!$G32:J32)-SUM($G383:J383))&lt;0,0,SUM(Capex!$G32:J32)-SUM($G383:J383)))</f>
        <v>198.15999999999997</v>
      </c>
      <c r="L383" s="283">
        <f>+IF((SUM(Capex!$G32:L32)-(SUM(Capex!$G32:K32)*$E29+SUM($G383:K383)))&gt;0,SUM(Capex!$G32:K32)*$E29,IF((SUM(Capex!$G32:K32)-SUM($G383:K383))&lt;0,0,SUM(Capex!$G32:K32)-SUM($G383:K383)))</f>
        <v>198.15999999999997</v>
      </c>
      <c r="M383" s="283">
        <f>+IF((SUM(Capex!$G32:M32)-(SUM(Capex!$G32:L32)*$E29+SUM($G383:L383)))&gt;0,SUM(Capex!$G32:L32)*$E29,IF((SUM(Capex!$G32:L32)-SUM($G383:L383))&lt;0,0,SUM(Capex!$G32:L32)-SUM($G383:L383)))</f>
        <v>198.15999999999997</v>
      </c>
      <c r="N383" s="283">
        <f>+IF((SUM(Capex!$G32:N32)-(SUM(Capex!$G32:M32)*$E29+SUM($G383:M383)))&gt;0,SUM(Capex!$G32:M32)*$E29,IF((SUM(Capex!$G32:M32)-SUM($G383:M383))&lt;0,0,SUM(Capex!$G32:M32)-SUM($G383:M383)))</f>
        <v>198.15999999999997</v>
      </c>
      <c r="O383" s="283">
        <f>+IF((SUM(Capex!$G32:O32)-(SUM(Capex!$G32:N32)*$E29+SUM($G383:N383)))&gt;0,SUM(Capex!$G32:N32)*$E29,IF((SUM(Capex!$G32:N32)-SUM($G383:N383))&lt;0,0,SUM(Capex!$G32:N32)-SUM($G383:N383)))</f>
        <v>198.15999999999997</v>
      </c>
      <c r="P383" s="283">
        <f>+IF((SUM(Capex!$G32:P32)-(SUM(Capex!$G32:O32)*$E29+SUM($G383:O383)))&gt;0,SUM(Capex!$G32:O32)*$E29,IF((SUM(Capex!$G32:O32)-SUM($G383:O383))&lt;0,0,SUM(Capex!$G32:O32)-SUM($G383:O383)))</f>
        <v>198.16000000000008</v>
      </c>
      <c r="Q383" s="283">
        <f>+IF((SUM(Capex!$G32:Q32)-(SUM(Capex!$G32:P32)*$E29+SUM($G383:P383)))&gt;0,SUM(Capex!$G32:P32)*$E29,IF((SUM(Capex!$G32:P32)-SUM($G383:P383))&lt;0,0,SUM(Capex!$G32:P32)-SUM($G383:P383)))</f>
        <v>0</v>
      </c>
      <c r="R383" s="283">
        <f>+IF((SUM(Capex!$G32:R32)-(SUM(Capex!$G32:Q32)*$E29+SUM($G383:Q383)))&gt;0,SUM(Capex!$G32:Q32)*$E29,IF((SUM(Capex!$G32:Q32)-SUM($G383:Q383))&lt;0,0,SUM(Capex!$G32:Q32)-SUM($G383:Q383)))</f>
        <v>0</v>
      </c>
      <c r="S383" s="283">
        <f>+IF((SUM(Capex!$G32:S32)-(SUM(Capex!$G32:R32)*$E29+SUM($G383:R383)))&gt;0,SUM(Capex!$G32:R32)*$E29,IF((SUM(Capex!$G32:R32)-SUM($G383:R383))&lt;0,0,SUM(Capex!$G32:R32)-SUM($G383:R383)))</f>
        <v>0</v>
      </c>
      <c r="T383" s="283">
        <f>+IF((SUM(Capex!$G32:T32)-(SUM(Capex!$G32:S32)*$E29+SUM($G383:S383)))&gt;0,SUM(Capex!$G32:S32)*$E29,IF((SUM(Capex!$G32:S32)-SUM($G383:S383))&lt;0,0,SUM(Capex!$G32:S32)-SUM($G383:S383)))</f>
        <v>0</v>
      </c>
    </row>
    <row r="384" spans="1:20">
      <c r="A384" s="355"/>
      <c r="B384" s="145"/>
      <c r="C384" s="20" t="s">
        <v>775</v>
      </c>
      <c r="D384" s="168" t="s">
        <v>65</v>
      </c>
      <c r="E384" s="168" t="s">
        <v>317</v>
      </c>
      <c r="H384" s="283">
        <f>+IF((SUM(Capex!$G33:H33)-(SUM(Capex!$G33:G33)*$E30+SUM($G384:G384)))&gt;0,SUM(Capex!$G33:G33)*$E30,IF((SUM(Capex!$G33:G33)-SUM($G384:G384))&lt;0,0,SUM(Capex!$G33:G33)-SUM($G384:G384)))</f>
        <v>0</v>
      </c>
      <c r="I384" s="283">
        <f>+IF((SUM(Capex!$G33:I33)-(SUM(Capex!$G33:H33)*$E30+SUM($G384:H384)))&gt;0,SUM(Capex!$G33:H33)*$E30,IF((SUM(Capex!$G33:H33)-SUM($G384:H384))&lt;0,0,SUM(Capex!$G33:H33)-SUM($G384:H384)))</f>
        <v>0</v>
      </c>
      <c r="J384" s="283">
        <f>+IF((SUM(Capex!$G33:J33)-(SUM(Capex!$G33:I33)*$E30+SUM($G384:I384)))&gt;0,SUM(Capex!$G33:I33)*$E30,IF((SUM(Capex!$G33:I33)-SUM($G384:I384))&lt;0,0,SUM(Capex!$G33:I33)-SUM($G384:I384)))</f>
        <v>1197.6585714285713</v>
      </c>
      <c r="K384" s="283">
        <f>+IF((SUM(Capex!$G33:K33)-(SUM(Capex!$G33:J33)*$E30+SUM($G384:J384)))&gt;0,SUM(Capex!$G33:J33)*$E30,IF((SUM(Capex!$G33:J33)-SUM($G384:J384))&lt;0,0,SUM(Capex!$G33:J33)-SUM($G384:J384)))</f>
        <v>1197.6585714285713</v>
      </c>
      <c r="L384" s="283">
        <f>+IF((SUM(Capex!$G33:L33)-(SUM(Capex!$G33:K33)*$E30+SUM($G384:K384)))&gt;0,SUM(Capex!$G33:K33)*$E30,IF((SUM(Capex!$G33:K33)-SUM($G384:K384))&lt;0,0,SUM(Capex!$G33:K33)-SUM($G384:K384)))</f>
        <v>1197.6585714285713</v>
      </c>
      <c r="M384" s="283">
        <f>+IF((SUM(Capex!$G33:M33)-(SUM(Capex!$G33:L33)*$E30+SUM($G384:L384)))&gt;0,SUM(Capex!$G33:L33)*$E30,IF((SUM(Capex!$G33:L33)-SUM($G384:L384))&lt;0,0,SUM(Capex!$G33:L33)-SUM($G384:L384)))</f>
        <v>1197.6585714285713</v>
      </c>
      <c r="N384" s="283">
        <f>+IF((SUM(Capex!$G33:N33)-(SUM(Capex!$G33:M33)*$E30+SUM($G384:M384)))&gt;0,SUM(Capex!$G33:M33)*$E30,IF((SUM(Capex!$G33:M33)-SUM($G384:M384))&lt;0,0,SUM(Capex!$G33:M33)-SUM($G384:M384)))</f>
        <v>1197.6585714285713</v>
      </c>
      <c r="O384" s="283">
        <f>+IF((SUM(Capex!$G33:O33)-(SUM(Capex!$G33:N33)*$E30+SUM($G384:N384)))&gt;0,SUM(Capex!$G33:N33)*$E30,IF((SUM(Capex!$G33:N33)-SUM($G384:N384))&lt;0,0,SUM(Capex!$G33:N33)-SUM($G384:N384)))</f>
        <v>1197.6585714285713</v>
      </c>
      <c r="P384" s="283">
        <f>+IF((SUM(Capex!$G33:P33)-(SUM(Capex!$G33:O33)*$E30+SUM($G384:O384)))&gt;0,SUM(Capex!$G33:O33)*$E30,IF((SUM(Capex!$G33:O33)-SUM($G384:O384))&lt;0,0,SUM(Capex!$G33:O33)-SUM($G384:O384)))</f>
        <v>1197.6585714285713</v>
      </c>
      <c r="Q384" s="283">
        <f>+IF((SUM(Capex!$G33:Q33)-(SUM(Capex!$G33:P33)*$E30+SUM($G384:P384)))&gt;0,SUM(Capex!$G33:P33)*$E30,IF((SUM(Capex!$G33:P33)-SUM($G384:P384))&lt;0,0,SUM(Capex!$G33:P33)-SUM($G384:P384)))</f>
        <v>1.8189894035458565E-12</v>
      </c>
      <c r="R384" s="283">
        <f>+IF((SUM(Capex!$G33:R33)-(SUM(Capex!$G33:Q33)*$E30+SUM($G384:Q384)))&gt;0,SUM(Capex!$G33:Q33)*$E30,IF((SUM(Capex!$G33:Q33)-SUM($G384:Q384))&lt;0,0,SUM(Capex!$G33:Q33)-SUM($G384:Q384)))</f>
        <v>0</v>
      </c>
      <c r="S384" s="283">
        <f>+IF((SUM(Capex!$G33:S33)-(SUM(Capex!$G33:R33)*$E30+SUM($G384:R384)))&gt;0,SUM(Capex!$G33:R33)*$E30,IF((SUM(Capex!$G33:R33)-SUM($G384:R384))&lt;0,0,SUM(Capex!$G33:R33)-SUM($G384:R384)))</f>
        <v>0</v>
      </c>
      <c r="T384" s="283">
        <f>+IF((SUM(Capex!$G33:T33)-(SUM(Capex!$G33:S33)*$E30+SUM($G384:S384)))&gt;0,SUM(Capex!$G33:S33)*$E30,IF((SUM(Capex!$G33:S33)-SUM($G384:S384))&lt;0,0,SUM(Capex!$G33:S33)-SUM($G384:S384)))</f>
        <v>0</v>
      </c>
    </row>
    <row r="385" spans="1:20">
      <c r="A385" s="355"/>
      <c r="B385" s="145"/>
      <c r="C385" s="20" t="s">
        <v>775</v>
      </c>
      <c r="D385" s="168" t="s">
        <v>65</v>
      </c>
      <c r="E385" s="168" t="s">
        <v>317</v>
      </c>
      <c r="H385" s="283">
        <f>+IF((SUM(Capex!$G34:H34)-(SUM(Capex!$G34:G34)*$E31+SUM($G385:G385)))&gt;0,SUM(Capex!$G34:G34)*$E31,IF((SUM(Capex!$G34:G34)-SUM($G385:G385))&lt;0,0,SUM(Capex!$G34:G34)-SUM($G385:G385)))</f>
        <v>0</v>
      </c>
      <c r="I385" s="283">
        <f>+IF((SUM(Capex!$G34:I34)-(SUM(Capex!$G34:H34)*$E31+SUM($G385:H385)))&gt;0,SUM(Capex!$G34:H34)*$E31,IF((SUM(Capex!$G34:H34)-SUM($G385:H385))&lt;0,0,SUM(Capex!$G34:H34)-SUM($G385:H385)))</f>
        <v>0</v>
      </c>
      <c r="J385" s="283">
        <f>+IF((SUM(Capex!$G34:J34)-(SUM(Capex!$G34:I34)*$E31+SUM($G385:I385)))&gt;0,SUM(Capex!$G34:I34)*$E31,IF((SUM(Capex!$G34:I34)-SUM($G385:I385))&lt;0,0,SUM(Capex!$G34:I34)-SUM($G385:I385)))</f>
        <v>1102.0571428571427</v>
      </c>
      <c r="K385" s="283">
        <f>+IF((SUM(Capex!$G34:K34)-(SUM(Capex!$G34:J34)*$E31+SUM($G385:J385)))&gt;0,SUM(Capex!$G34:J34)*$E31,IF((SUM(Capex!$G34:J34)-SUM($G385:J385))&lt;0,0,SUM(Capex!$G34:J34)-SUM($G385:J385)))</f>
        <v>1102.0571428571427</v>
      </c>
      <c r="L385" s="283">
        <f>+IF((SUM(Capex!$G34:L34)-(SUM(Capex!$G34:K34)*$E31+SUM($G385:K385)))&gt;0,SUM(Capex!$G34:K34)*$E31,IF((SUM(Capex!$G34:K34)-SUM($G385:K385))&lt;0,0,SUM(Capex!$G34:K34)-SUM($G385:K385)))</f>
        <v>1102.0571428571427</v>
      </c>
      <c r="M385" s="283">
        <f>+IF((SUM(Capex!$G34:M34)-(SUM(Capex!$G34:L34)*$E31+SUM($G385:L385)))&gt;0,SUM(Capex!$G34:L34)*$E31,IF((SUM(Capex!$G34:L34)-SUM($G385:L385))&lt;0,0,SUM(Capex!$G34:L34)-SUM($G385:L385)))</f>
        <v>1102.0571428571427</v>
      </c>
      <c r="N385" s="283">
        <f>+IF((SUM(Capex!$G34:N34)-(SUM(Capex!$G34:M34)*$E31+SUM($G385:M385)))&gt;0,SUM(Capex!$G34:M34)*$E31,IF((SUM(Capex!$G34:M34)-SUM($G385:M385))&lt;0,0,SUM(Capex!$G34:M34)-SUM($G385:M385)))</f>
        <v>1102.0571428571427</v>
      </c>
      <c r="O385" s="283">
        <f>+IF((SUM(Capex!$G34:O34)-(SUM(Capex!$G34:N34)*$E31+SUM($G385:N385)))&gt;0,SUM(Capex!$G34:N34)*$E31,IF((SUM(Capex!$G34:N34)-SUM($G385:N385))&lt;0,0,SUM(Capex!$G34:N34)-SUM($G385:N385)))</f>
        <v>1102.0571428571427</v>
      </c>
      <c r="P385" s="283">
        <f>+IF((SUM(Capex!$G34:P34)-(SUM(Capex!$G34:O34)*$E31+SUM($G385:O385)))&gt;0,SUM(Capex!$G34:O34)*$E31,IF((SUM(Capex!$G34:O34)-SUM($G385:O385))&lt;0,0,SUM(Capex!$G34:O34)-SUM($G385:O385)))</f>
        <v>1102.0571428571429</v>
      </c>
      <c r="Q385" s="283">
        <f>+IF((SUM(Capex!$G34:Q34)-(SUM(Capex!$G34:P34)*$E31+SUM($G385:P385)))&gt;0,SUM(Capex!$G34:P34)*$E31,IF((SUM(Capex!$G34:P34)-SUM($G385:P385))&lt;0,0,SUM(Capex!$G34:P34)-SUM($G385:P385)))</f>
        <v>0</v>
      </c>
      <c r="R385" s="283">
        <f>+IF((SUM(Capex!$G34:R34)-(SUM(Capex!$G34:Q34)*$E31+SUM($G385:Q385)))&gt;0,SUM(Capex!$G34:Q34)*$E31,IF((SUM(Capex!$G34:Q34)-SUM($G385:Q385))&lt;0,0,SUM(Capex!$G34:Q34)-SUM($G385:Q385)))</f>
        <v>0</v>
      </c>
      <c r="S385" s="283">
        <f>+IF((SUM(Capex!$G34:S34)-(SUM(Capex!$G34:R34)*$E31+SUM($G385:R385)))&gt;0,SUM(Capex!$G34:R34)*$E31,IF((SUM(Capex!$G34:R34)-SUM($G385:R385))&lt;0,0,SUM(Capex!$G34:R34)-SUM($G385:R385)))</f>
        <v>0</v>
      </c>
      <c r="T385" s="283">
        <f>+IF((SUM(Capex!$G34:T34)-(SUM(Capex!$G34:S34)*$E31+SUM($G385:S385)))&gt;0,SUM(Capex!$G34:S34)*$E31,IF((SUM(Capex!$G34:S34)-SUM($G385:S385))&lt;0,0,SUM(Capex!$G34:S34)-SUM($G385:S385)))</f>
        <v>0</v>
      </c>
    </row>
    <row r="386" spans="1:20">
      <c r="A386" s="355"/>
      <c r="B386" s="145"/>
      <c r="C386" s="20" t="s">
        <v>776</v>
      </c>
      <c r="D386" s="168" t="s">
        <v>65</v>
      </c>
      <c r="E386" s="168" t="s">
        <v>317</v>
      </c>
      <c r="H386" s="283">
        <f>+IF((SUM(Capex!$G35:H35)-(SUM(Capex!$G35:G35)*$E32+SUM($G386:G386)))&gt;0,SUM(Capex!$G35:G35)*$E32,IF((SUM(Capex!$G35:G35)-SUM($G386:G386))&lt;0,0,SUM(Capex!$G35:G35)-SUM($G386:G386)))</f>
        <v>0</v>
      </c>
      <c r="I386" s="283">
        <f>+IF((SUM(Capex!$G35:I35)-(SUM(Capex!$G35:H35)*$E32+SUM($G386:H386)))&gt;0,SUM(Capex!$G35:H35)*$E32,IF((SUM(Capex!$G35:H35)-SUM($G386:H386))&lt;0,0,SUM(Capex!$G35:H35)-SUM($G386:H386)))</f>
        <v>0</v>
      </c>
      <c r="J386" s="283">
        <f>+IF((SUM(Capex!$G35:J35)-(SUM(Capex!$G35:I35)*$E32+SUM($G386:I386)))&gt;0,SUM(Capex!$G35:I35)*$E32,IF((SUM(Capex!$G35:I35)-SUM($G386:I386))&lt;0,0,SUM(Capex!$G35:I35)-SUM($G386:I386)))</f>
        <v>0</v>
      </c>
      <c r="K386" s="283">
        <f>+IF((SUM(Capex!$G35:K35)-(SUM(Capex!$G35:J35)*$E32+SUM($G386:J386)))&gt;0,SUM(Capex!$G35:J35)*$E32,IF((SUM(Capex!$G35:J35)-SUM($G386:J386))&lt;0,0,SUM(Capex!$G35:J35)-SUM($G386:J386)))</f>
        <v>1734.9271428571428</v>
      </c>
      <c r="L386" s="283">
        <f>+IF((SUM(Capex!$G35:L35)-(SUM(Capex!$G35:K35)*$E32+SUM($G386:K386)))&gt;0,SUM(Capex!$G35:K35)*$E32,IF((SUM(Capex!$G35:K35)-SUM($G386:K386))&lt;0,0,SUM(Capex!$G35:K35)-SUM($G386:K386)))</f>
        <v>1734.9271428571428</v>
      </c>
      <c r="M386" s="283">
        <f>+IF((SUM(Capex!$G35:M35)-(SUM(Capex!$G35:L35)*$E32+SUM($G386:L386)))&gt;0,SUM(Capex!$G35:L35)*$E32,IF((SUM(Capex!$G35:L35)-SUM($G386:L386))&lt;0,0,SUM(Capex!$G35:L35)-SUM($G386:L386)))</f>
        <v>1734.9271428571428</v>
      </c>
      <c r="N386" s="283">
        <f>+IF((SUM(Capex!$G35:N35)-(SUM(Capex!$G35:M35)*$E32+SUM($G386:M386)))&gt;0,SUM(Capex!$G35:M35)*$E32,IF((SUM(Capex!$G35:M35)-SUM($G386:M386))&lt;0,0,SUM(Capex!$G35:M35)-SUM($G386:M386)))</f>
        <v>1734.9271428571428</v>
      </c>
      <c r="O386" s="283">
        <f>+IF((SUM(Capex!$G35:O35)-(SUM(Capex!$G35:N35)*$E32+SUM($G386:N386)))&gt;0,SUM(Capex!$G35:N35)*$E32,IF((SUM(Capex!$G35:N35)-SUM($G386:N386))&lt;0,0,SUM(Capex!$G35:N35)-SUM($G386:N386)))</f>
        <v>1734.9271428571428</v>
      </c>
      <c r="P386" s="283">
        <f>+IF((SUM(Capex!$G35:P35)-(SUM(Capex!$G35:O35)*$E32+SUM($G386:O386)))&gt;0,SUM(Capex!$G35:O35)*$E32,IF((SUM(Capex!$G35:O35)-SUM($G386:O386))&lt;0,0,SUM(Capex!$G35:O35)-SUM($G386:O386)))</f>
        <v>1734.9271428571428</v>
      </c>
      <c r="Q386" s="283">
        <f>+IF((SUM(Capex!$G35:Q35)-(SUM(Capex!$G35:P35)*$E32+SUM($G386:P386)))&gt;0,SUM(Capex!$G35:P35)*$E32,IF((SUM(Capex!$G35:P35)-SUM($G386:P386))&lt;0,0,SUM(Capex!$G35:P35)-SUM($G386:P386)))</f>
        <v>1734.9271428571428</v>
      </c>
      <c r="R386" s="283">
        <f>+IF((SUM(Capex!$G35:R35)-(SUM(Capex!$G35:Q35)*$E32+SUM($G386:Q386)))&gt;0,SUM(Capex!$G35:Q35)*$E32,IF((SUM(Capex!$G35:Q35)-SUM($G386:Q386))&lt;0,0,SUM(Capex!$G35:Q35)-SUM($G386:Q386)))</f>
        <v>0</v>
      </c>
      <c r="S386" s="283">
        <f>+IF((SUM(Capex!$G35:S35)-(SUM(Capex!$G35:R35)*$E32+SUM($G386:R386)))&gt;0,SUM(Capex!$G35:R35)*$E32,IF((SUM(Capex!$G35:R35)-SUM($G386:R386))&lt;0,0,SUM(Capex!$G35:R35)-SUM($G386:R386)))</f>
        <v>0</v>
      </c>
      <c r="T386" s="283">
        <f>+IF((SUM(Capex!$G35:T35)-(SUM(Capex!$G35:S35)*$E32+SUM($G386:S386)))&gt;0,SUM(Capex!$G35:S35)*$E32,IF((SUM(Capex!$G35:S35)-SUM($G386:S386))&lt;0,0,SUM(Capex!$G35:S35)-SUM($G386:S386)))</f>
        <v>0</v>
      </c>
    </row>
    <row r="387" spans="1:20">
      <c r="A387" s="355"/>
      <c r="B387" s="145"/>
      <c r="C387" s="20" t="s">
        <v>777</v>
      </c>
      <c r="D387" s="168" t="s">
        <v>65</v>
      </c>
      <c r="E387" s="168" t="s">
        <v>317</v>
      </c>
      <c r="H387" s="283">
        <f>+IF((SUM(Capex!$G36:H36)-(SUM(Capex!$G36:G36)*$E33+SUM($G387:G387)))&gt;0,SUM(Capex!$G36:G36)*$E33,IF((SUM(Capex!$G36:G36)-SUM($G387:G387))&lt;0,0,SUM(Capex!$G36:G36)-SUM($G387:G387)))</f>
        <v>0</v>
      </c>
      <c r="I387" s="283">
        <f>+IF((SUM(Capex!$G36:I36)-(SUM(Capex!$G36:H36)*$E33+SUM($G387:H387)))&gt;0,SUM(Capex!$G36:H36)*$E33,IF((SUM(Capex!$G36:H36)-SUM($G387:H387))&lt;0,0,SUM(Capex!$G36:H36)-SUM($G387:H387)))</f>
        <v>0</v>
      </c>
      <c r="J387" s="283">
        <f>+IF((SUM(Capex!$G36:J36)-(SUM(Capex!$G36:I36)*$E33+SUM($G387:I387)))&gt;0,SUM(Capex!$G36:I36)*$E33,IF((SUM(Capex!$G36:I36)-SUM($G387:I387))&lt;0,0,SUM(Capex!$G36:I36)-SUM($G387:I387)))</f>
        <v>0</v>
      </c>
      <c r="K387" s="283">
        <f>+IF((SUM(Capex!$G36:K36)-(SUM(Capex!$G36:J36)*$E33+SUM($G387:J387)))&gt;0,SUM(Capex!$G36:J36)*$E33,IF((SUM(Capex!$G36:J36)-SUM($G387:J387))&lt;0,0,SUM(Capex!$G36:J36)-SUM($G387:J387)))</f>
        <v>11503.54857142857</v>
      </c>
      <c r="L387" s="283">
        <f>+IF((SUM(Capex!$G36:L36)-(SUM(Capex!$G36:K36)*$E33+SUM($G387:K387)))&gt;0,SUM(Capex!$G36:K36)*$E33,IF((SUM(Capex!$G36:K36)-SUM($G387:K387))&lt;0,0,SUM(Capex!$G36:K36)-SUM($G387:K387)))</f>
        <v>11503.54857142857</v>
      </c>
      <c r="M387" s="283">
        <f>+IF((SUM(Capex!$G36:M36)-(SUM(Capex!$G36:L36)*$E33+SUM($G387:L387)))&gt;0,SUM(Capex!$G36:L36)*$E33,IF((SUM(Capex!$G36:L36)-SUM($G387:L387))&lt;0,0,SUM(Capex!$G36:L36)-SUM($G387:L387)))</f>
        <v>11503.54857142857</v>
      </c>
      <c r="N387" s="283">
        <f>+IF((SUM(Capex!$G36:N36)-(SUM(Capex!$G36:M36)*$E33+SUM($G387:M387)))&gt;0,SUM(Capex!$G36:M36)*$E33,IF((SUM(Capex!$G36:M36)-SUM($G387:M387))&lt;0,0,SUM(Capex!$G36:M36)-SUM($G387:M387)))</f>
        <v>11503.54857142857</v>
      </c>
      <c r="O387" s="283">
        <f>+IF((SUM(Capex!$G36:O36)-(SUM(Capex!$G36:N36)*$E33+SUM($G387:N387)))&gt;0,SUM(Capex!$G36:N36)*$E33,IF((SUM(Capex!$G36:N36)-SUM($G387:N387))&lt;0,0,SUM(Capex!$G36:N36)-SUM($G387:N387)))</f>
        <v>11503.54857142857</v>
      </c>
      <c r="P387" s="283">
        <f>+IF((SUM(Capex!$G36:P36)-(SUM(Capex!$G36:O36)*$E33+SUM($G387:O387)))&gt;0,SUM(Capex!$G36:O36)*$E33,IF((SUM(Capex!$G36:O36)-SUM($G387:O387))&lt;0,0,SUM(Capex!$G36:O36)-SUM($G387:O387)))</f>
        <v>11503.54857142857</v>
      </c>
      <c r="Q387" s="283">
        <f>+IF((SUM(Capex!$G36:Q36)-(SUM(Capex!$G36:P36)*$E33+SUM($G387:P387)))&gt;0,SUM(Capex!$G36:P36)*$E33,IF((SUM(Capex!$G36:P36)-SUM($G387:P387))&lt;0,0,SUM(Capex!$G36:P36)-SUM($G387:P387)))</f>
        <v>11503.548571428575</v>
      </c>
      <c r="R387" s="283">
        <f>+IF((SUM(Capex!$G36:R36)-(SUM(Capex!$G36:Q36)*$E33+SUM($G387:Q387)))&gt;0,SUM(Capex!$G36:Q36)*$E33,IF((SUM(Capex!$G36:Q36)-SUM($G387:Q387))&lt;0,0,SUM(Capex!$G36:Q36)-SUM($G387:Q387)))</f>
        <v>0</v>
      </c>
      <c r="S387" s="283">
        <f>+IF((SUM(Capex!$G36:S36)-(SUM(Capex!$G36:R36)*$E33+SUM($G387:R387)))&gt;0,SUM(Capex!$G36:R36)*$E33,IF((SUM(Capex!$G36:R36)-SUM($G387:R387))&lt;0,0,SUM(Capex!$G36:R36)-SUM($G387:R387)))</f>
        <v>0</v>
      </c>
      <c r="T387" s="283">
        <f>+IF((SUM(Capex!$G36:T36)-(SUM(Capex!$G36:S36)*$E33+SUM($G387:S387)))&gt;0,SUM(Capex!$G36:S36)*$E33,IF((SUM(Capex!$G36:S36)-SUM($G387:S387))&lt;0,0,SUM(Capex!$G36:S36)-SUM($G387:S387)))</f>
        <v>0</v>
      </c>
    </row>
    <row r="388" spans="1:20">
      <c r="A388" s="355"/>
      <c r="B388" s="145"/>
      <c r="C388" s="20" t="s">
        <v>778</v>
      </c>
      <c r="D388" s="168" t="s">
        <v>65</v>
      </c>
      <c r="E388" s="168" t="s">
        <v>317</v>
      </c>
      <c r="H388" s="283">
        <f>+IF((SUM(Capex!$G37:H37)-(SUM(Capex!$G37:G37)*$E34+SUM($G388:G388)))&gt;0,SUM(Capex!$G37:G37)*$E34,IF((SUM(Capex!$G37:G37)-SUM($G388:G388))&lt;0,0,SUM(Capex!$G37:G37)-SUM($G388:G388)))</f>
        <v>0</v>
      </c>
      <c r="I388" s="283">
        <f>+IF((SUM(Capex!$G37:I37)-(SUM(Capex!$G37:H37)*$E34+SUM($G388:H388)))&gt;0,SUM(Capex!$G37:H37)*$E34,IF((SUM(Capex!$G37:H37)-SUM($G388:H388))&lt;0,0,SUM(Capex!$G37:H37)-SUM($G388:H388)))</f>
        <v>0</v>
      </c>
      <c r="J388" s="283">
        <f>+IF((SUM(Capex!$G37:J37)-(SUM(Capex!$G37:I37)*$E34+SUM($G388:I388)))&gt;0,SUM(Capex!$G37:I37)*$E34,IF((SUM(Capex!$G37:I37)-SUM($G388:I388))&lt;0,0,SUM(Capex!$G37:I37)-SUM($G388:I388)))</f>
        <v>0</v>
      </c>
      <c r="K388" s="283">
        <f>+IF((SUM(Capex!$G37:K37)-(SUM(Capex!$G37:J37)*$E34+SUM($G388:J388)))&gt;0,SUM(Capex!$G37:J37)*$E34,IF((SUM(Capex!$G37:J37)-SUM($G388:J388))&lt;0,0,SUM(Capex!$G37:J37)-SUM($G388:J388)))</f>
        <v>2344.0871428571427</v>
      </c>
      <c r="L388" s="283">
        <f>+IF((SUM(Capex!$G37:L37)-(SUM(Capex!$G37:K37)*$E34+SUM($G388:K388)))&gt;0,SUM(Capex!$G37:K37)*$E34,IF((SUM(Capex!$G37:K37)-SUM($G388:K388))&lt;0,0,SUM(Capex!$G37:K37)-SUM($G388:K388)))</f>
        <v>2344.0871428571427</v>
      </c>
      <c r="M388" s="283">
        <f>+IF((SUM(Capex!$G37:M37)-(SUM(Capex!$G37:L37)*$E34+SUM($G388:L388)))&gt;0,SUM(Capex!$G37:L37)*$E34,IF((SUM(Capex!$G37:L37)-SUM($G388:L388))&lt;0,0,SUM(Capex!$G37:L37)-SUM($G388:L388)))</f>
        <v>2344.0871428571427</v>
      </c>
      <c r="N388" s="283">
        <f>+IF((SUM(Capex!$G37:N37)-(SUM(Capex!$G37:M37)*$E34+SUM($G388:M388)))&gt;0,SUM(Capex!$G37:M37)*$E34,IF((SUM(Capex!$G37:M37)-SUM($G388:M388))&lt;0,0,SUM(Capex!$G37:M37)-SUM($G388:M388)))</f>
        <v>2344.0871428571427</v>
      </c>
      <c r="O388" s="283">
        <f>+IF((SUM(Capex!$G37:O37)-(SUM(Capex!$G37:N37)*$E34+SUM($G388:N388)))&gt;0,SUM(Capex!$G37:N37)*$E34,IF((SUM(Capex!$G37:N37)-SUM($G388:N388))&lt;0,0,SUM(Capex!$G37:N37)-SUM($G388:N388)))</f>
        <v>2344.0871428571427</v>
      </c>
      <c r="P388" s="283">
        <f>+IF((SUM(Capex!$G37:P37)-(SUM(Capex!$G37:O37)*$E34+SUM($G388:O388)))&gt;0,SUM(Capex!$G37:O37)*$E34,IF((SUM(Capex!$G37:O37)-SUM($G388:O388))&lt;0,0,SUM(Capex!$G37:O37)-SUM($G388:O388)))</f>
        <v>2344.0871428571427</v>
      </c>
      <c r="Q388" s="283">
        <f>+IF((SUM(Capex!$G37:Q37)-(SUM(Capex!$G37:P37)*$E34+SUM($G388:P388)))&gt;0,SUM(Capex!$G37:P37)*$E34,IF((SUM(Capex!$G37:P37)-SUM($G388:P388))&lt;0,0,SUM(Capex!$G37:P37)-SUM($G388:P388)))</f>
        <v>2344.0871428571445</v>
      </c>
      <c r="R388" s="283">
        <f>+IF((SUM(Capex!$G37:R37)-(SUM(Capex!$G37:Q37)*$E34+SUM($G388:Q388)))&gt;0,SUM(Capex!$G37:Q37)*$E34,IF((SUM(Capex!$G37:Q37)-SUM($G388:Q388))&lt;0,0,SUM(Capex!$G37:Q37)-SUM($G388:Q388)))</f>
        <v>0</v>
      </c>
      <c r="S388" s="283">
        <f>+IF((SUM(Capex!$G37:S37)-(SUM(Capex!$G37:R37)*$E34+SUM($G388:R388)))&gt;0,SUM(Capex!$G37:R37)*$E34,IF((SUM(Capex!$G37:R37)-SUM($G388:R388))&lt;0,0,SUM(Capex!$G37:R37)-SUM($G388:R388)))</f>
        <v>0</v>
      </c>
      <c r="T388" s="283">
        <f>+IF((SUM(Capex!$G37:T37)-(SUM(Capex!$G37:S37)*$E34+SUM($G388:S388)))&gt;0,SUM(Capex!$G37:S37)*$E34,IF((SUM(Capex!$G37:S37)-SUM($G388:S388))&lt;0,0,SUM(Capex!$G37:S37)-SUM($G388:S388)))</f>
        <v>0</v>
      </c>
    </row>
    <row r="389" spans="1:20">
      <c r="A389" s="355"/>
      <c r="B389" s="145"/>
      <c r="C389" s="20" t="s">
        <v>779</v>
      </c>
      <c r="D389" s="168" t="s">
        <v>65</v>
      </c>
      <c r="E389" s="168" t="s">
        <v>317</v>
      </c>
      <c r="H389" s="283">
        <f>+IF((SUM(Capex!$G38:H38)-(SUM(Capex!$G38:G38)*$E35+SUM($G389:G389)))&gt;0,SUM(Capex!$G38:G38)*$E35,IF((SUM(Capex!$G38:G38)-SUM($G389:G389))&lt;0,0,SUM(Capex!$G38:G38)-SUM($G389:G389)))</f>
        <v>0</v>
      </c>
      <c r="I389" s="283">
        <f>+IF((SUM(Capex!$G38:I38)-(SUM(Capex!$G38:H38)*$E35+SUM($G389:H389)))&gt;0,SUM(Capex!$G38:H38)*$E35,IF((SUM(Capex!$G38:H38)-SUM($G389:H389))&lt;0,0,SUM(Capex!$G38:H38)-SUM($G389:H389)))</f>
        <v>0</v>
      </c>
      <c r="J389" s="283">
        <f>+IF((SUM(Capex!$G38:J38)-(SUM(Capex!$G38:I38)*$E35+SUM($G389:I389)))&gt;0,SUM(Capex!$G38:I38)*$E35,IF((SUM(Capex!$G38:I38)-SUM($G389:I389))&lt;0,0,SUM(Capex!$G38:I38)-SUM($G389:I389)))</f>
        <v>0</v>
      </c>
      <c r="K389" s="283">
        <f>+IF((SUM(Capex!$G38:K38)-(SUM(Capex!$G38:J38)*$E35+SUM($G389:J389)))&gt;0,SUM(Capex!$G38:J38)*$E35,IF((SUM(Capex!$G38:J38)-SUM($G389:J389))&lt;0,0,SUM(Capex!$G38:J38)-SUM($G389:J389)))</f>
        <v>0</v>
      </c>
      <c r="L389" s="283">
        <f>+IF((SUM(Capex!$G38:L38)-(SUM(Capex!$G38:K38)*$E35+SUM($G389:K389)))&gt;0,SUM(Capex!$G38:K38)*$E35,IF((SUM(Capex!$G38:K38)-SUM($G389:K389))&lt;0,0,SUM(Capex!$G38:K38)-SUM($G389:K389)))</f>
        <v>4898.8385714285714</v>
      </c>
      <c r="M389" s="283">
        <f>+IF((SUM(Capex!$G38:M38)-(SUM(Capex!$G38:L38)*$E35+SUM($G389:L389)))&gt;0,SUM(Capex!$G38:L38)*$E35,IF((SUM(Capex!$G38:L38)-SUM($G389:L389))&lt;0,0,SUM(Capex!$G38:L38)-SUM($G389:L389)))</f>
        <v>4898.8385714285714</v>
      </c>
      <c r="N389" s="283">
        <f>+IF((SUM(Capex!$G38:N38)-(SUM(Capex!$G38:M38)*$E35+SUM($G389:M389)))&gt;0,SUM(Capex!$G38:M38)*$E35,IF((SUM(Capex!$G38:M38)-SUM($G389:M389))&lt;0,0,SUM(Capex!$G38:M38)-SUM($G389:M389)))</f>
        <v>4898.8385714285714</v>
      </c>
      <c r="O389" s="283">
        <f>+IF((SUM(Capex!$G38:O38)-(SUM(Capex!$G38:N38)*$E35+SUM($G389:N389)))&gt;0,SUM(Capex!$G38:N38)*$E35,IF((SUM(Capex!$G38:N38)-SUM($G389:N389))&lt;0,0,SUM(Capex!$G38:N38)-SUM($G389:N389)))</f>
        <v>4898.8385714285714</v>
      </c>
      <c r="P389" s="283">
        <f>+IF((SUM(Capex!$G38:P38)-(SUM(Capex!$G38:O38)*$E35+SUM($G389:O389)))&gt;0,SUM(Capex!$G38:O38)*$E35,IF((SUM(Capex!$G38:O38)-SUM($G389:O389))&lt;0,0,SUM(Capex!$G38:O38)-SUM($G389:O389)))</f>
        <v>4898.8385714285714</v>
      </c>
      <c r="Q389" s="283">
        <f>+IF((SUM(Capex!$G38:Q38)-(SUM(Capex!$G38:P38)*$E35+SUM($G389:P389)))&gt;0,SUM(Capex!$G38:P38)*$E35,IF((SUM(Capex!$G38:P38)-SUM($G389:P389))&lt;0,0,SUM(Capex!$G38:P38)-SUM($G389:P389)))</f>
        <v>4898.8385714285714</v>
      </c>
      <c r="R389" s="283">
        <f>+IF((SUM(Capex!$G38:R38)-(SUM(Capex!$G38:Q38)*$E35+SUM($G389:Q389)))&gt;0,SUM(Capex!$G38:Q38)*$E35,IF((SUM(Capex!$G38:Q38)-SUM($G389:Q389))&lt;0,0,SUM(Capex!$G38:Q38)-SUM($G389:Q389)))</f>
        <v>4898.8385714285723</v>
      </c>
      <c r="S389" s="283">
        <f>+IF((SUM(Capex!$G38:S38)-(SUM(Capex!$G38:R38)*$E35+SUM($G389:R389)))&gt;0,SUM(Capex!$G38:R38)*$E35,IF((SUM(Capex!$G38:R38)-SUM($G389:R389))&lt;0,0,SUM(Capex!$G38:R38)-SUM($G389:R389)))</f>
        <v>0</v>
      </c>
      <c r="T389" s="283">
        <f>+IF((SUM(Capex!$G38:T38)-(SUM(Capex!$G38:S38)*$E35+SUM($G389:S389)))&gt;0,SUM(Capex!$G38:S38)*$E35,IF((SUM(Capex!$G38:S38)-SUM($G389:S389))&lt;0,0,SUM(Capex!$G38:S38)-SUM($G389:S389)))</f>
        <v>0</v>
      </c>
    </row>
    <row r="390" spans="1:20">
      <c r="A390" s="355"/>
      <c r="B390" s="145"/>
      <c r="C390" s="20" t="s">
        <v>780</v>
      </c>
      <c r="D390" s="168" t="s">
        <v>65</v>
      </c>
      <c r="E390" s="168" t="s">
        <v>317</v>
      </c>
      <c r="H390" s="283">
        <f>+IF((SUM(Capex!$G39:H39)-(SUM(Capex!$G39:G39)*$E36+SUM($G390:G390)))&gt;0,SUM(Capex!$G39:G39)*$E36,IF((SUM(Capex!$G39:G39)-SUM($G390:G390))&lt;0,0,SUM(Capex!$G39:G39)-SUM($G390:G390)))</f>
        <v>0</v>
      </c>
      <c r="I390" s="283">
        <f>+IF((SUM(Capex!$G39:I39)-(SUM(Capex!$G39:H39)*$E36+SUM($G390:H390)))&gt;0,SUM(Capex!$G39:H39)*$E36,IF((SUM(Capex!$G39:H39)-SUM($G390:H390))&lt;0,0,SUM(Capex!$G39:H39)-SUM($G390:H390)))</f>
        <v>0</v>
      </c>
      <c r="J390" s="283">
        <f>+IF((SUM(Capex!$G39:J39)-(SUM(Capex!$G39:I39)*$E36+SUM($G390:I390)))&gt;0,SUM(Capex!$G39:I39)*$E36,IF((SUM(Capex!$G39:I39)-SUM($G390:I390))&lt;0,0,SUM(Capex!$G39:I39)-SUM($G390:I390)))</f>
        <v>0</v>
      </c>
      <c r="K390" s="283">
        <f>+IF((SUM(Capex!$G39:K39)-(SUM(Capex!$G39:J39)*$E36+SUM($G390:J390)))&gt;0,SUM(Capex!$G39:J39)*$E36,IF((SUM(Capex!$G39:J39)-SUM($G390:J390))&lt;0,0,SUM(Capex!$G39:J39)-SUM($G390:J390)))</f>
        <v>0</v>
      </c>
      <c r="L390" s="283">
        <f>+IF((SUM(Capex!$G39:L39)-(SUM(Capex!$G39:K39)*$E36+SUM($G390:K390)))&gt;0,SUM(Capex!$G39:K39)*$E36,IF((SUM(Capex!$G39:K39)-SUM($G390:K390))&lt;0,0,SUM(Capex!$G39:K39)-SUM($G390:K390)))</f>
        <v>0</v>
      </c>
      <c r="M390" s="283">
        <f>+IF((SUM(Capex!$G39:M39)-(SUM(Capex!$G39:L39)*$E36+SUM($G390:L390)))&gt;0,SUM(Capex!$G39:L39)*$E36,IF((SUM(Capex!$G39:L39)-SUM($G390:L390))&lt;0,0,SUM(Capex!$G39:L39)-SUM($G390:L390)))</f>
        <v>7381.4285714285706</v>
      </c>
      <c r="N390" s="283">
        <f>+IF((SUM(Capex!$G39:N39)-(SUM(Capex!$G39:M39)*$E36+SUM($G390:M390)))&gt;0,SUM(Capex!$G39:M39)*$E36,IF((SUM(Capex!$G39:M39)-SUM($G390:M390))&lt;0,0,SUM(Capex!$G39:M39)-SUM($G390:M390)))</f>
        <v>7381.4285714285706</v>
      </c>
      <c r="O390" s="283">
        <f>+IF((SUM(Capex!$G39:O39)-(SUM(Capex!$G39:N39)*$E36+SUM($G390:N390)))&gt;0,SUM(Capex!$G39:N39)*$E36,IF((SUM(Capex!$G39:N39)-SUM($G390:N390))&lt;0,0,SUM(Capex!$G39:N39)-SUM($G390:N390)))</f>
        <v>7381.4285714285706</v>
      </c>
      <c r="P390" s="283">
        <f>+IF((SUM(Capex!$G39:P39)-(SUM(Capex!$G39:O39)*$E36+SUM($G390:O390)))&gt;0,SUM(Capex!$G39:O39)*$E36,IF((SUM(Capex!$G39:O39)-SUM($G390:O390))&lt;0,0,SUM(Capex!$G39:O39)-SUM($G390:O390)))</f>
        <v>7381.4285714285706</v>
      </c>
      <c r="Q390" s="283">
        <f>+IF((SUM(Capex!$G39:Q39)-(SUM(Capex!$G39:P39)*$E36+SUM($G390:P390)))&gt;0,SUM(Capex!$G39:P39)*$E36,IF((SUM(Capex!$G39:P39)-SUM($G390:P390))&lt;0,0,SUM(Capex!$G39:P39)-SUM($G390:P390)))</f>
        <v>7381.4285714285706</v>
      </c>
      <c r="R390" s="283">
        <f>+IF((SUM(Capex!$G39:R39)-(SUM(Capex!$G39:Q39)*$E36+SUM($G390:Q390)))&gt;0,SUM(Capex!$G39:Q39)*$E36,IF((SUM(Capex!$G39:Q39)-SUM($G390:Q390))&lt;0,0,SUM(Capex!$G39:Q39)-SUM($G390:Q390)))</f>
        <v>7381.4285714285706</v>
      </c>
      <c r="S390" s="283">
        <f>+IF((SUM(Capex!$G39:S39)-(SUM(Capex!$G39:R39)*$E36+SUM($G390:R390)))&gt;0,SUM(Capex!$G39:R39)*$E36,IF((SUM(Capex!$G39:R39)-SUM($G390:R390))&lt;0,0,SUM(Capex!$G39:R39)-SUM($G390:R390)))</f>
        <v>7381.4285714285725</v>
      </c>
      <c r="T390" s="283">
        <f>+IF((SUM(Capex!$G39:T39)-(SUM(Capex!$G39:S39)*$E36+SUM($G390:S390)))&gt;0,SUM(Capex!$G39:S39)*$E36,IF((SUM(Capex!$G39:S39)-SUM($G390:S390))&lt;0,0,SUM(Capex!$G39:S39)-SUM($G390:S390)))</f>
        <v>0</v>
      </c>
    </row>
    <row r="391" spans="1:20">
      <c r="A391" s="355"/>
      <c r="B391" s="145"/>
      <c r="C391" s="20" t="s">
        <v>781</v>
      </c>
      <c r="D391" s="168" t="s">
        <v>65</v>
      </c>
      <c r="E391" s="168" t="s">
        <v>317</v>
      </c>
      <c r="H391" s="283">
        <f>+IF((SUM(Capex!$G40:H40)-(SUM(Capex!$G40:G40)*$E37+SUM($G391:G391)))&gt;0,SUM(Capex!$G40:G40)*$E37,IF((SUM(Capex!$G40:G40)-SUM($G391:G391))&lt;0,0,SUM(Capex!$G40:G40)-SUM($G391:G391)))</f>
        <v>0</v>
      </c>
      <c r="I391" s="283">
        <f>+IF((SUM(Capex!$G40:I40)-(SUM(Capex!$G40:H40)*$E37+SUM($G391:H391)))&gt;0,SUM(Capex!$G40:H40)*$E37,IF((SUM(Capex!$G40:H40)-SUM($G391:H391))&lt;0,0,SUM(Capex!$G40:H40)-SUM($G391:H391)))</f>
        <v>7533.880666666666</v>
      </c>
      <c r="J391" s="283">
        <f>+IF((SUM(Capex!$G40:J40)-(SUM(Capex!$G40:I40)*$E37+SUM($G391:I391)))&gt;0,SUM(Capex!$G40:I40)*$E37,IF((SUM(Capex!$G40:I40)-SUM($G391:I391))&lt;0,0,SUM(Capex!$G40:I40)-SUM($G391:I391)))</f>
        <v>7533.880666666666</v>
      </c>
      <c r="K391" s="283">
        <f>+IF((SUM(Capex!$G40:K40)-(SUM(Capex!$G40:J40)*$E37+SUM($G391:J391)))&gt;0,SUM(Capex!$G40:J40)*$E37,IF((SUM(Capex!$G40:J40)-SUM($G391:J391))&lt;0,0,SUM(Capex!$G40:J40)-SUM($G391:J391)))</f>
        <v>7533.880666666666</v>
      </c>
      <c r="L391" s="283">
        <f>+IF((SUM(Capex!$G40:L40)-(SUM(Capex!$G40:K40)*$E37+SUM($G391:K391)))&gt;0,SUM(Capex!$G40:K40)*$E37,IF((SUM(Capex!$G40:K40)-SUM($G391:K391))&lt;0,0,SUM(Capex!$G40:K40)-SUM($G391:K391)))</f>
        <v>7533.880666666666</v>
      </c>
      <c r="M391" s="283">
        <f>+IF((SUM(Capex!$G40:M40)-(SUM(Capex!$G40:L40)*$E37+SUM($G391:L391)))&gt;0,SUM(Capex!$G40:L40)*$E37,IF((SUM(Capex!$G40:L40)-SUM($G391:L391))&lt;0,0,SUM(Capex!$G40:L40)-SUM($G391:L391)))</f>
        <v>7533.880666666666</v>
      </c>
      <c r="N391" s="283">
        <f>+IF((SUM(Capex!$G40:N40)-(SUM(Capex!$G40:M40)*$E37+SUM($G391:M391)))&gt;0,SUM(Capex!$G40:M40)*$E37,IF((SUM(Capex!$G40:M40)-SUM($G391:M391))&lt;0,0,SUM(Capex!$G40:M40)-SUM($G391:M391)))</f>
        <v>7533.880666666666</v>
      </c>
      <c r="O391" s="283">
        <f>+IF((SUM(Capex!$G40:O40)-(SUM(Capex!$G40:N40)*$E37+SUM($G391:N391)))&gt;0,SUM(Capex!$G40:N40)*$E37,IF((SUM(Capex!$G40:N40)-SUM($G391:N391))&lt;0,0,SUM(Capex!$G40:N40)-SUM($G391:N391)))</f>
        <v>7533.880666666666</v>
      </c>
      <c r="P391" s="283">
        <f>+IF((SUM(Capex!$G40:P40)-(SUM(Capex!$G40:O40)*$E37+SUM($G391:O391)))&gt;0,SUM(Capex!$G40:O40)*$E37,IF((SUM(Capex!$G40:O40)-SUM($G391:O391))&lt;0,0,SUM(Capex!$G40:O40)-SUM($G391:O391)))</f>
        <v>7533.880666666666</v>
      </c>
      <c r="Q391" s="283">
        <f>+IF((SUM(Capex!$G40:Q40)-(SUM(Capex!$G40:P40)*$E37+SUM($G391:P391)))&gt;0,SUM(Capex!$G40:P40)*$E37,IF((SUM(Capex!$G40:P40)-SUM($G391:P391))&lt;0,0,SUM(Capex!$G40:P40)-SUM($G391:P391)))</f>
        <v>7533.880666666666</v>
      </c>
      <c r="R391" s="283">
        <f>+IF((SUM(Capex!$G40:R40)-(SUM(Capex!$G40:Q40)*$E37+SUM($G391:Q391)))&gt;0,SUM(Capex!$G40:Q40)*$E37,IF((SUM(Capex!$G40:Q40)-SUM($G391:Q391))&lt;0,0,SUM(Capex!$G40:Q40)-SUM($G391:Q391)))</f>
        <v>7533.880666666666</v>
      </c>
      <c r="S391" s="283">
        <f>+IF((SUM(Capex!$G40:S40)-(SUM(Capex!$G40:R40)*$E37+SUM($G391:R391)))&gt;0,SUM(Capex!$G40:R40)*$E37,IF((SUM(Capex!$G40:R40)-SUM($G391:R391))&lt;0,0,SUM(Capex!$G40:R40)-SUM($G391:R391)))</f>
        <v>7533.880666666666</v>
      </c>
      <c r="T391" s="283">
        <f>+IF((SUM(Capex!$G40:T40)-(SUM(Capex!$G40:S40)*$E37+SUM($G391:S391)))&gt;0,SUM(Capex!$G40:S40)*$E37,IF((SUM(Capex!$G40:S40)-SUM($G391:S391))&lt;0,0,SUM(Capex!$G40:S40)-SUM($G391:S391)))</f>
        <v>7533.880666666666</v>
      </c>
    </row>
    <row r="392" spans="1:20">
      <c r="A392" s="355"/>
      <c r="B392" s="145"/>
      <c r="C392" s="20" t="s">
        <v>782</v>
      </c>
      <c r="D392" s="168" t="s">
        <v>65</v>
      </c>
      <c r="E392" s="168" t="s">
        <v>317</v>
      </c>
      <c r="H392" s="283">
        <f>+IF((SUM(Capex!$G41:H41)-(SUM(Capex!$G41:G41)*$E38+SUM($G392:G392)))&gt;0,SUM(Capex!$G41:G41)*$E38,IF((SUM(Capex!$G41:G41)-SUM($G392:G392))&lt;0,0,SUM(Capex!$G41:G41)-SUM($G392:G392)))</f>
        <v>0</v>
      </c>
      <c r="I392" s="283">
        <f>+IF((SUM(Capex!$G41:I41)-(SUM(Capex!$G41:H41)*$E38+SUM($G392:H392)))&gt;0,SUM(Capex!$G41:H41)*$E38,IF((SUM(Capex!$G41:H41)-SUM($G392:H392))&lt;0,0,SUM(Capex!$G41:H41)-SUM($G392:H392)))</f>
        <v>0</v>
      </c>
      <c r="J392" s="283">
        <f>+IF((SUM(Capex!$G41:J41)-(SUM(Capex!$G41:I41)*$E38+SUM($G392:I392)))&gt;0,SUM(Capex!$G41:I41)*$E38,IF((SUM(Capex!$G41:I41)-SUM($G392:I392))&lt;0,0,SUM(Capex!$G41:I41)-SUM($G392:I392)))</f>
        <v>8887.7206666666661</v>
      </c>
      <c r="K392" s="283">
        <f>+IF((SUM(Capex!$G41:K41)-(SUM(Capex!$G41:J41)*$E38+SUM($G392:J392)))&gt;0,SUM(Capex!$G41:J41)*$E38,IF((SUM(Capex!$G41:J41)-SUM($G392:J392))&lt;0,0,SUM(Capex!$G41:J41)-SUM($G392:J392)))</f>
        <v>8887.7206666666661</v>
      </c>
      <c r="L392" s="283">
        <f>+IF((SUM(Capex!$G41:L41)-(SUM(Capex!$G41:K41)*$E38+SUM($G392:K392)))&gt;0,SUM(Capex!$G41:K41)*$E38,IF((SUM(Capex!$G41:K41)-SUM($G392:K392))&lt;0,0,SUM(Capex!$G41:K41)-SUM($G392:K392)))</f>
        <v>8887.7206666666661</v>
      </c>
      <c r="M392" s="283">
        <f>+IF((SUM(Capex!$G41:M41)-(SUM(Capex!$G41:L41)*$E38+SUM($G392:L392)))&gt;0,SUM(Capex!$G41:L41)*$E38,IF((SUM(Capex!$G41:L41)-SUM($G392:L392))&lt;0,0,SUM(Capex!$G41:L41)-SUM($G392:L392)))</f>
        <v>8887.7206666666661</v>
      </c>
      <c r="N392" s="283">
        <f>+IF((SUM(Capex!$G41:N41)-(SUM(Capex!$G41:M41)*$E38+SUM($G392:M392)))&gt;0,SUM(Capex!$G41:M41)*$E38,IF((SUM(Capex!$G41:M41)-SUM($G392:M392))&lt;0,0,SUM(Capex!$G41:M41)-SUM($G392:M392)))</f>
        <v>8887.7206666666661</v>
      </c>
      <c r="O392" s="283">
        <f>+IF((SUM(Capex!$G41:O41)-(SUM(Capex!$G41:N41)*$E38+SUM($G392:N392)))&gt;0,SUM(Capex!$G41:N41)*$E38,IF((SUM(Capex!$G41:N41)-SUM($G392:N392))&lt;0,0,SUM(Capex!$G41:N41)-SUM($G392:N392)))</f>
        <v>8887.7206666666661</v>
      </c>
      <c r="P392" s="283">
        <f>+IF((SUM(Capex!$G41:P41)-(SUM(Capex!$G41:O41)*$E38+SUM($G392:O392)))&gt;0,SUM(Capex!$G41:O41)*$E38,IF((SUM(Capex!$G41:O41)-SUM($G392:O392))&lt;0,0,SUM(Capex!$G41:O41)-SUM($G392:O392)))</f>
        <v>8887.7206666666661</v>
      </c>
      <c r="Q392" s="283">
        <f>+IF((SUM(Capex!$G41:Q41)-(SUM(Capex!$G41:P41)*$E38+SUM($G392:P392)))&gt;0,SUM(Capex!$G41:P41)*$E38,IF((SUM(Capex!$G41:P41)-SUM($G392:P392))&lt;0,0,SUM(Capex!$G41:P41)-SUM($G392:P392)))</f>
        <v>8887.7206666666661</v>
      </c>
      <c r="R392" s="283">
        <f>+IF((SUM(Capex!$G41:R41)-(SUM(Capex!$G41:Q41)*$E38+SUM($G392:Q392)))&gt;0,SUM(Capex!$G41:Q41)*$E38,IF((SUM(Capex!$G41:Q41)-SUM($G392:Q392))&lt;0,0,SUM(Capex!$G41:Q41)-SUM($G392:Q392)))</f>
        <v>8887.7206666666661</v>
      </c>
      <c r="S392" s="283">
        <f>+IF((SUM(Capex!$G41:S41)-(SUM(Capex!$G41:R41)*$E38+SUM($G392:R392)))&gt;0,SUM(Capex!$G41:R41)*$E38,IF((SUM(Capex!$G41:R41)-SUM($G392:R392))&lt;0,0,SUM(Capex!$G41:R41)-SUM($G392:R392)))</f>
        <v>8887.7206666666661</v>
      </c>
      <c r="T392" s="283">
        <f>+IF((SUM(Capex!$G41:T41)-(SUM(Capex!$G41:S41)*$E38+SUM($G392:S392)))&gt;0,SUM(Capex!$G41:S41)*$E38,IF((SUM(Capex!$G41:S41)-SUM($G392:S392))&lt;0,0,SUM(Capex!$G41:S41)-SUM($G392:S392)))</f>
        <v>8887.7206666666661</v>
      </c>
    </row>
    <row r="393" spans="1:20">
      <c r="A393" s="355"/>
      <c r="B393" s="145"/>
      <c r="C393" s="20" t="s">
        <v>783</v>
      </c>
      <c r="D393" s="168" t="s">
        <v>65</v>
      </c>
      <c r="E393" s="168" t="s">
        <v>317</v>
      </c>
      <c r="H393" s="283">
        <f>+IF((SUM(Capex!$G42:H42)-(SUM(Capex!$G42:G42)*$E39+SUM($G393:G393)))&gt;0,SUM(Capex!$G42:G42)*$E39,IF((SUM(Capex!$G42:G42)-SUM($G393:G393))&lt;0,0,SUM(Capex!$G42:G42)-SUM($G393:G393)))</f>
        <v>9450.1280275626777</v>
      </c>
      <c r="I393" s="283">
        <f>+IF((SUM(Capex!$G42:I42)-(SUM(Capex!$G42:H42)*$E39+SUM($G393:H393)))&gt;0,SUM(Capex!$G42:H42)*$E39,IF((SUM(Capex!$G42:H42)-SUM($G393:H393))&lt;0,0,SUM(Capex!$G42:H42)-SUM($G393:H393)))</f>
        <v>9460.2970000000005</v>
      </c>
      <c r="J393" s="283">
        <f>+IF((SUM(Capex!$G42:J42)-(SUM(Capex!$G42:I42)*$E39+SUM($G393:I393)))&gt;0,SUM(Capex!$G42:I42)*$E39,IF((SUM(Capex!$G42:I42)-SUM($G393:I393))&lt;0,0,SUM(Capex!$G42:I42)-SUM($G393:I393)))</f>
        <v>9460.2970000000005</v>
      </c>
      <c r="K393" s="283">
        <f>+IF((SUM(Capex!$G42:K42)-(SUM(Capex!$G42:J42)*$E39+SUM($G393:J393)))&gt;0,SUM(Capex!$G42:J42)*$E39,IF((SUM(Capex!$G42:J42)-SUM($G393:J393))&lt;0,0,SUM(Capex!$G42:J42)-SUM($G393:J393)))</f>
        <v>9460.2970000000005</v>
      </c>
      <c r="L393" s="283">
        <f>+IF((SUM(Capex!$G42:L42)-(SUM(Capex!$G42:K42)*$E39+SUM($G393:K393)))&gt;0,SUM(Capex!$G42:K42)*$E39,IF((SUM(Capex!$G42:K42)-SUM($G393:K393))&lt;0,0,SUM(Capex!$G42:K42)-SUM($G393:K393)))</f>
        <v>9460.2970000000005</v>
      </c>
      <c r="M393" s="283">
        <f>+IF((SUM(Capex!$G42:M42)-(SUM(Capex!$G42:L42)*$E39+SUM($G393:L393)))&gt;0,SUM(Capex!$G42:L42)*$E39,IF((SUM(Capex!$G42:L42)-SUM($G393:L393))&lt;0,0,SUM(Capex!$G42:L42)-SUM($G393:L393)))</f>
        <v>9460.2970000000005</v>
      </c>
      <c r="N393" s="283">
        <f>+IF((SUM(Capex!$G42:N42)-(SUM(Capex!$G42:M42)*$E39+SUM($G393:M393)))&gt;0,SUM(Capex!$G42:M42)*$E39,IF((SUM(Capex!$G42:M42)-SUM($G393:M393))&lt;0,0,SUM(Capex!$G42:M42)-SUM($G393:M393)))</f>
        <v>9460.2970000000005</v>
      </c>
      <c r="O393" s="283">
        <f>+IF((SUM(Capex!$G42:O42)-(SUM(Capex!$G42:N42)*$E39+SUM($G393:N393)))&gt;0,SUM(Capex!$G42:N42)*$E39,IF((SUM(Capex!$G42:N42)-SUM($G393:N393))&lt;0,0,SUM(Capex!$G42:N42)-SUM($G393:N393)))</f>
        <v>9460.2970000000005</v>
      </c>
      <c r="P393" s="283">
        <f>+IF((SUM(Capex!$G42:P42)-(SUM(Capex!$G42:O42)*$E39+SUM($G393:O393)))&gt;0,SUM(Capex!$G42:O42)*$E39,IF((SUM(Capex!$G42:O42)-SUM($G393:O393))&lt;0,0,SUM(Capex!$G42:O42)-SUM($G393:O393)))</f>
        <v>9460.2970000000005</v>
      </c>
      <c r="Q393" s="283">
        <f>+IF((SUM(Capex!$G42:Q42)-(SUM(Capex!$G42:P42)*$E39+SUM($G393:P393)))&gt;0,SUM(Capex!$G42:P42)*$E39,IF((SUM(Capex!$G42:P42)-SUM($G393:P393))&lt;0,0,SUM(Capex!$G42:P42)-SUM($G393:P393)))</f>
        <v>9460.2970000000005</v>
      </c>
      <c r="R393" s="283">
        <f>+IF((SUM(Capex!$G42:R42)-(SUM(Capex!$G42:Q42)*$E39+SUM($G393:Q393)))&gt;0,SUM(Capex!$G42:Q42)*$E39,IF((SUM(Capex!$G42:Q42)-SUM($G393:Q393))&lt;0,0,SUM(Capex!$G42:Q42)-SUM($G393:Q393)))</f>
        <v>9460.2970000000005</v>
      </c>
      <c r="S393" s="283">
        <f>+IF((SUM(Capex!$G42:S42)-(SUM(Capex!$G42:R42)*$E39+SUM($G393:R393)))&gt;0,SUM(Capex!$G42:R42)*$E39,IF((SUM(Capex!$G42:R42)-SUM($G393:R393))&lt;0,0,SUM(Capex!$G42:R42)-SUM($G393:R393)))</f>
        <v>9460.2970000000005</v>
      </c>
      <c r="T393" s="283">
        <f>+IF((SUM(Capex!$G42:T42)-(SUM(Capex!$G42:S42)*$E39+SUM($G393:S393)))&gt;0,SUM(Capex!$G42:S42)*$E39,IF((SUM(Capex!$G42:S42)-SUM($G393:S393))&lt;0,0,SUM(Capex!$G42:S42)-SUM($G393:S393)))</f>
        <v>9460.2970000000005</v>
      </c>
    </row>
    <row r="394" spans="1:20">
      <c r="A394" s="355"/>
      <c r="B394" s="145"/>
      <c r="C394" s="20" t="s">
        <v>784</v>
      </c>
      <c r="D394" s="168" t="s">
        <v>65</v>
      </c>
      <c r="E394" s="168" t="s">
        <v>317</v>
      </c>
      <c r="H394" s="283">
        <f>+IF((SUM(Capex!$G43:H43)-(SUM(Capex!$G43:G43)*$E40+SUM($G394:G394)))&gt;0,SUM(Capex!$G43:G43)*$E40,IF((SUM(Capex!$G43:G43)-SUM($G394:G394))&lt;0,0,SUM(Capex!$G43:G43)-SUM($G394:G394)))</f>
        <v>0</v>
      </c>
      <c r="I394" s="283">
        <f>+IF((SUM(Capex!$G43:I43)-(SUM(Capex!$G43:H43)*$E40+SUM($G394:H394)))&gt;0,SUM(Capex!$G43:H43)*$E40,IF((SUM(Capex!$G43:H43)-SUM($G394:H394))&lt;0,0,SUM(Capex!$G43:H43)-SUM($G394:H394)))</f>
        <v>0</v>
      </c>
      <c r="J394" s="283">
        <f>+IF((SUM(Capex!$G43:J43)-(SUM(Capex!$G43:I43)*$E40+SUM($G394:I394)))&gt;0,SUM(Capex!$G43:I43)*$E40,IF((SUM(Capex!$G43:I43)-SUM($G394:I394))&lt;0,0,SUM(Capex!$G43:I43)-SUM($G394:I394)))</f>
        <v>0</v>
      </c>
      <c r="K394" s="283">
        <f>+IF((SUM(Capex!$G43:K43)-(SUM(Capex!$G43:J43)*$E40+SUM($G394:J394)))&gt;0,SUM(Capex!$G43:J43)*$E40,IF((SUM(Capex!$G43:J43)-SUM($G394:J394))&lt;0,0,SUM(Capex!$G43:J43)-SUM($G394:J394)))</f>
        <v>0</v>
      </c>
      <c r="L394" s="283">
        <f>+IF((SUM(Capex!$G43:L43)-(SUM(Capex!$G43:K43)*$E40+SUM($G394:K394)))&gt;0,SUM(Capex!$G43:K43)*$E40,IF((SUM(Capex!$G43:K43)-SUM($G394:K394))&lt;0,0,SUM(Capex!$G43:K43)-SUM($G394:K394)))</f>
        <v>17412.7595</v>
      </c>
      <c r="M394" s="283">
        <f>+IF((SUM(Capex!$G43:M43)-(SUM(Capex!$G43:L43)*$E40+SUM($G394:L394)))&gt;0,SUM(Capex!$G43:L43)*$E40,IF((SUM(Capex!$G43:L43)-SUM($G394:L394))&lt;0,0,SUM(Capex!$G43:L43)-SUM($G394:L394)))</f>
        <v>17412.7595</v>
      </c>
      <c r="N394" s="283">
        <f>+IF((SUM(Capex!$G43:N43)-(SUM(Capex!$G43:M43)*$E40+SUM($G394:M394)))&gt;0,SUM(Capex!$G43:M43)*$E40,IF((SUM(Capex!$G43:M43)-SUM($G394:M394))&lt;0,0,SUM(Capex!$G43:M43)-SUM($G394:M394)))</f>
        <v>17412.7595</v>
      </c>
      <c r="O394" s="283">
        <f>+IF((SUM(Capex!$G43:O43)-(SUM(Capex!$G43:N43)*$E40+SUM($G394:N394)))&gt;0,SUM(Capex!$G43:N43)*$E40,IF((SUM(Capex!$G43:N43)-SUM($G394:N394))&lt;0,0,SUM(Capex!$G43:N43)-SUM($G394:N394)))</f>
        <v>17412.7595</v>
      </c>
      <c r="P394" s="283">
        <f>+IF((SUM(Capex!$G43:P43)-(SUM(Capex!$G43:O43)*$E40+SUM($G394:O394)))&gt;0,SUM(Capex!$G43:O43)*$E40,IF((SUM(Capex!$G43:O43)-SUM($G394:O394))&lt;0,0,SUM(Capex!$G43:O43)-SUM($G394:O394)))</f>
        <v>17412.7595</v>
      </c>
      <c r="Q394" s="283">
        <f>+IF((SUM(Capex!$G43:Q43)-(SUM(Capex!$G43:P43)*$E40+SUM($G394:P394)))&gt;0,SUM(Capex!$G43:P43)*$E40,IF((SUM(Capex!$G43:P43)-SUM($G394:P394))&lt;0,0,SUM(Capex!$G43:P43)-SUM($G394:P394)))</f>
        <v>17412.7595</v>
      </c>
      <c r="R394" s="283">
        <f>+IF((SUM(Capex!$G43:R43)-(SUM(Capex!$G43:Q43)*$E40+SUM($G394:Q394)))&gt;0,SUM(Capex!$G43:Q43)*$E40,IF((SUM(Capex!$G43:Q43)-SUM($G394:Q394))&lt;0,0,SUM(Capex!$G43:Q43)-SUM($G394:Q394)))</f>
        <v>17412.7595</v>
      </c>
      <c r="S394" s="283">
        <f>+IF((SUM(Capex!$G43:S43)-(SUM(Capex!$G43:R43)*$E40+SUM($G394:R394)))&gt;0,SUM(Capex!$G43:R43)*$E40,IF((SUM(Capex!$G43:R43)-SUM($G394:R394))&lt;0,0,SUM(Capex!$G43:R43)-SUM($G394:R394)))</f>
        <v>17412.7595</v>
      </c>
      <c r="T394" s="283">
        <f>+IF((SUM(Capex!$G43:T43)-(SUM(Capex!$G43:S43)*$E40+SUM($G394:S394)))&gt;0,SUM(Capex!$G43:S43)*$E40,IF((SUM(Capex!$G43:S43)-SUM($G394:S394))&lt;0,0,SUM(Capex!$G43:S43)-SUM($G394:S394)))</f>
        <v>17412.7595</v>
      </c>
    </row>
    <row r="395" spans="1:20">
      <c r="A395" s="355"/>
      <c r="B395" s="145"/>
      <c r="C395" s="20" t="s">
        <v>785</v>
      </c>
      <c r="D395" s="168" t="s">
        <v>65</v>
      </c>
      <c r="E395" s="168" t="s">
        <v>317</v>
      </c>
      <c r="H395" s="283">
        <f>+IF((SUM(Capex!$G44:H44)-(SUM(Capex!$G44:G44)*$E41+SUM($G395:G395)))&gt;0,SUM(Capex!$G44:G44)*$E41,IF((SUM(Capex!$G44:G44)-SUM($G395:G395))&lt;0,0,SUM(Capex!$G44:G44)-SUM($G395:G395)))</f>
        <v>0</v>
      </c>
      <c r="I395" s="283">
        <f>+IF((SUM(Capex!$G44:I44)-(SUM(Capex!$G44:H44)*$E41+SUM($G395:H395)))&gt;0,SUM(Capex!$G44:H44)*$E41,IF((SUM(Capex!$G44:H44)-SUM($G395:H395))&lt;0,0,SUM(Capex!$G44:H44)-SUM($G395:H395)))</f>
        <v>0</v>
      </c>
      <c r="J395" s="283">
        <f>+IF((SUM(Capex!$G44:J44)-(SUM(Capex!$G44:I44)*$E41+SUM($G395:I395)))&gt;0,SUM(Capex!$G44:I44)*$E41,IF((SUM(Capex!$G44:I44)-SUM($G395:I395))&lt;0,0,SUM(Capex!$G44:I44)-SUM($G395:I395)))</f>
        <v>94.184093452714066</v>
      </c>
      <c r="K395" s="283">
        <f>+IF((SUM(Capex!$G44:K44)-(SUM(Capex!$G44:J44)*$E41+SUM($G395:J395)))&gt;0,SUM(Capex!$G44:J44)*$E41,IF((SUM(Capex!$G44:J44)-SUM($G395:J395))&lt;0,0,SUM(Capex!$G44:J44)-SUM($G395:J395)))</f>
        <v>94.184093452714066</v>
      </c>
      <c r="L395" s="283">
        <f>+IF((SUM(Capex!$G44:L44)-(SUM(Capex!$G44:K44)*$E41+SUM($G395:K395)))&gt;0,SUM(Capex!$G44:K44)*$E41,IF((SUM(Capex!$G44:K44)-SUM($G395:K395))&lt;0,0,SUM(Capex!$G44:K44)-SUM($G395:K395)))</f>
        <v>94.184093452714066</v>
      </c>
      <c r="M395" s="283">
        <f>+IF((SUM(Capex!$G44:M44)-(SUM(Capex!$G44:L44)*$E41+SUM($G395:L395)))&gt;0,SUM(Capex!$G44:L44)*$E41,IF((SUM(Capex!$G44:L44)-SUM($G395:L395))&lt;0,0,SUM(Capex!$G44:L44)-SUM($G395:L395)))</f>
        <v>94.184093452714066</v>
      </c>
      <c r="N395" s="283">
        <f>+IF((SUM(Capex!$G44:N44)-(SUM(Capex!$G44:M44)*$E41+SUM($G395:M395)))&gt;0,SUM(Capex!$G44:M44)*$E41,IF((SUM(Capex!$G44:M44)-SUM($G395:M395))&lt;0,0,SUM(Capex!$G44:M44)-SUM($G395:M395)))</f>
        <v>94.184093452714066</v>
      </c>
      <c r="O395" s="283">
        <f>+IF((SUM(Capex!$G44:O44)-(SUM(Capex!$G44:N44)*$E41+SUM($G395:N395)))&gt;0,SUM(Capex!$G44:N44)*$E41,IF((SUM(Capex!$G44:N44)-SUM($G395:N395))&lt;0,0,SUM(Capex!$G44:N44)-SUM($G395:N395)))</f>
        <v>94.184093452714066</v>
      </c>
      <c r="P395" s="283">
        <f>+IF((SUM(Capex!$G44:P44)-(SUM(Capex!$G44:O44)*$E41+SUM($G395:O395)))&gt;0,SUM(Capex!$G44:O44)*$E41,IF((SUM(Capex!$G44:O44)-SUM($G395:O395))&lt;0,0,SUM(Capex!$G44:O44)-SUM($G395:O395)))</f>
        <v>94.184093452714066</v>
      </c>
      <c r="Q395" s="283">
        <f>+IF((SUM(Capex!$G44:Q44)-(SUM(Capex!$G44:P44)*$E41+SUM($G395:P395)))&gt;0,SUM(Capex!$G44:P44)*$E41,IF((SUM(Capex!$G44:P44)-SUM($G395:P395))&lt;0,0,SUM(Capex!$G44:P44)-SUM($G395:P395)))</f>
        <v>94.184093452714066</v>
      </c>
      <c r="R395" s="283">
        <f>+IF((SUM(Capex!$G44:R44)-(SUM(Capex!$G44:Q44)*$E41+SUM($G395:Q395)))&gt;0,SUM(Capex!$G44:Q44)*$E41,IF((SUM(Capex!$G44:Q44)-SUM($G395:Q395))&lt;0,0,SUM(Capex!$G44:Q44)-SUM($G395:Q395)))</f>
        <v>94.184093452714066</v>
      </c>
      <c r="S395" s="283">
        <f>+IF((SUM(Capex!$G44:S44)-(SUM(Capex!$G44:R44)*$E41+SUM($G395:R395)))&gt;0,SUM(Capex!$G44:R44)*$E41,IF((SUM(Capex!$G44:R44)-SUM($G395:R395))&lt;0,0,SUM(Capex!$G44:R44)-SUM($G395:R395)))</f>
        <v>94.184093452714066</v>
      </c>
      <c r="T395" s="283">
        <f>+IF((SUM(Capex!$G44:T44)-(SUM(Capex!$G44:S44)*$E41+SUM($G395:S395)))&gt;0,SUM(Capex!$G44:S44)*$E41,IF((SUM(Capex!$G44:S44)-SUM($G395:S395))&lt;0,0,SUM(Capex!$G44:S44)-SUM($G395:S395)))</f>
        <v>94.184093452714066</v>
      </c>
    </row>
    <row r="396" spans="1:20">
      <c r="A396" s="355"/>
      <c r="B396" s="145"/>
      <c r="C396" s="20" t="s">
        <v>181</v>
      </c>
      <c r="D396" s="168" t="s">
        <v>65</v>
      </c>
      <c r="E396" s="168" t="s">
        <v>317</v>
      </c>
      <c r="H396" s="283">
        <f>+IF((SUM(Capex!$G45:H45)-(SUM(Capex!$G45:G45)*$E42+SUM($G396:G396)))&gt;0,SUM(Capex!$G45:G45)*$E42,IF((SUM(Capex!$G45:G45)-SUM($G396:G396))&lt;0,0,SUM(Capex!$G45:G45)-SUM($G396:G396)))</f>
        <v>0</v>
      </c>
      <c r="I396" s="283">
        <f>+IF((SUM(Capex!$G45:I45)-(SUM(Capex!$G45:H45)*$E42+SUM($G396:H396)))&gt;0,SUM(Capex!$G45:H45)*$E42,IF((SUM(Capex!$G45:H45)-SUM($G396:H396))&lt;0,0,SUM(Capex!$G45:H45)-SUM($G396:H396)))</f>
        <v>737.39970727432069</v>
      </c>
      <c r="J396" s="283">
        <f>+IF((SUM(Capex!$G45:J45)-(SUM(Capex!$G45:I45)*$E42+SUM($G396:I396)))&gt;0,SUM(Capex!$G45:I45)*$E42,IF((SUM(Capex!$G45:I45)-SUM($G396:I396))&lt;0,0,SUM(Capex!$G45:I45)-SUM($G396:I396)))</f>
        <v>737.40033245149903</v>
      </c>
      <c r="K396" s="283">
        <f>+IF((SUM(Capex!$G45:K45)-(SUM(Capex!$G45:J45)*$E42+SUM($G396:J396)))&gt;0,SUM(Capex!$G45:J45)*$E42,IF((SUM(Capex!$G45:J45)-SUM($G396:J396))&lt;0,0,SUM(Capex!$G45:J45)-SUM($G396:J396)))</f>
        <v>737.40033245149903</v>
      </c>
      <c r="L396" s="283">
        <f>+IF((SUM(Capex!$G45:L45)-(SUM(Capex!$G45:K45)*$E42+SUM($G396:K396)))&gt;0,SUM(Capex!$G45:K45)*$E42,IF((SUM(Capex!$G45:K45)-SUM($G396:K396))&lt;0,0,SUM(Capex!$G45:K45)-SUM($G396:K396)))</f>
        <v>737.40033245149903</v>
      </c>
      <c r="M396" s="283">
        <f>+IF((SUM(Capex!$G45:M45)-(SUM(Capex!$G45:L45)*$E42+SUM($G396:L396)))&gt;0,SUM(Capex!$G45:L45)*$E42,IF((SUM(Capex!$G45:L45)-SUM($G396:L396))&lt;0,0,SUM(Capex!$G45:L45)-SUM($G396:L396)))</f>
        <v>737.40033245149903</v>
      </c>
      <c r="N396" s="283">
        <f>+IF((SUM(Capex!$G45:N45)-(SUM(Capex!$G45:M45)*$E42+SUM($G396:M396)))&gt;0,SUM(Capex!$G45:M45)*$E42,IF((SUM(Capex!$G45:M45)-SUM($G396:M396))&lt;0,0,SUM(Capex!$G45:M45)-SUM($G396:M396)))</f>
        <v>737.40033245149903</v>
      </c>
      <c r="O396" s="283">
        <f>+IF((SUM(Capex!$G45:O45)-(SUM(Capex!$G45:N45)*$E42+SUM($G396:N396)))&gt;0,SUM(Capex!$G45:N45)*$E42,IF((SUM(Capex!$G45:N45)-SUM($G396:N396))&lt;0,0,SUM(Capex!$G45:N45)-SUM($G396:N396)))</f>
        <v>737.40033245149903</v>
      </c>
      <c r="P396" s="283">
        <f>+IF((SUM(Capex!$G45:P45)-(SUM(Capex!$G45:O45)*$E42+SUM($G396:O396)))&gt;0,SUM(Capex!$G45:O45)*$E42,IF((SUM(Capex!$G45:O45)-SUM($G396:O396))&lt;0,0,SUM(Capex!$G45:O45)-SUM($G396:O396)))</f>
        <v>6.2517717924492899E-4</v>
      </c>
      <c r="Q396" s="283">
        <f>+IF((SUM(Capex!$G45:Q45)-(SUM(Capex!$G45:P45)*$E42+SUM($G396:P396)))&gt;0,SUM(Capex!$G45:P45)*$E42,IF((SUM(Capex!$G45:P45)-SUM($G396:P396))&lt;0,0,SUM(Capex!$G45:P45)-SUM($G396:P396)))</f>
        <v>0</v>
      </c>
      <c r="R396" s="283">
        <f>+IF((SUM(Capex!$G45:R45)-(SUM(Capex!$G45:Q45)*$E42+SUM($G396:Q396)))&gt;0,SUM(Capex!$G45:Q45)*$E42,IF((SUM(Capex!$G45:Q45)-SUM($G396:Q396))&lt;0,0,SUM(Capex!$G45:Q45)-SUM($G396:Q396)))</f>
        <v>0</v>
      </c>
      <c r="S396" s="283">
        <f>+IF((SUM(Capex!$G45:S45)-(SUM(Capex!$G45:R45)*$E42+SUM($G396:R396)))&gt;0,SUM(Capex!$G45:R45)*$E42,IF((SUM(Capex!$G45:R45)-SUM($G396:R396))&lt;0,0,SUM(Capex!$G45:R45)-SUM($G396:R396)))</f>
        <v>0</v>
      </c>
      <c r="T396" s="283">
        <f>+IF((SUM(Capex!$G45:T45)-(SUM(Capex!$G45:S45)*$E42+SUM($G396:S396)))&gt;0,SUM(Capex!$G45:S45)*$E42,IF((SUM(Capex!$G45:S45)-SUM($G396:S396))&lt;0,0,SUM(Capex!$G45:S45)-SUM($G396:S396)))</f>
        <v>0</v>
      </c>
    </row>
    <row r="397" spans="1:20">
      <c r="A397" s="355"/>
      <c r="B397" s="145"/>
      <c r="C397" s="20" t="s">
        <v>182</v>
      </c>
      <c r="D397" s="168" t="s">
        <v>65</v>
      </c>
      <c r="E397" s="168" t="s">
        <v>317</v>
      </c>
      <c r="H397" s="283">
        <f>+IF((SUM(Capex!$G46:H46)-(SUM(Capex!$G46:G46)*$E43+SUM($G397:G397)))&gt;0,SUM(Capex!$G46:G46)*$E43,IF((SUM(Capex!$G46:G46)-SUM($G397:G397))&lt;0,0,SUM(Capex!$G46:G46)-SUM($G397:G397)))</f>
        <v>0</v>
      </c>
      <c r="I397" s="283">
        <f>+IF((SUM(Capex!$G46:I46)-(SUM(Capex!$G46:H46)*$E43+SUM($G397:H397)))&gt;0,SUM(Capex!$G46:H46)*$E43,IF((SUM(Capex!$G46:H46)-SUM($G397:H397))&lt;0,0,SUM(Capex!$G46:H46)-SUM($G397:H397)))</f>
        <v>88.299995256448099</v>
      </c>
      <c r="J397" s="283">
        <f>+IF((SUM(Capex!$G46:J46)-(SUM(Capex!$G46:I46)*$E43+SUM($G397:I397)))&gt;0,SUM(Capex!$G46:I46)*$E43,IF((SUM(Capex!$G46:I46)-SUM($G397:I397))&lt;0,0,SUM(Capex!$G46:I46)-SUM($G397:I397)))</f>
        <v>88.299995256448099</v>
      </c>
      <c r="K397" s="283">
        <f>+IF((SUM(Capex!$G46:K46)-(SUM(Capex!$G46:J46)*$E43+SUM($G397:J397)))&gt;0,SUM(Capex!$G46:J46)*$E43,IF((SUM(Capex!$G46:J46)-SUM($G397:J397))&lt;0,0,SUM(Capex!$G46:J46)-SUM($G397:J397)))</f>
        <v>88.299995256448099</v>
      </c>
      <c r="L397" s="283">
        <f>+IF((SUM(Capex!$G46:L46)-(SUM(Capex!$G46:K46)*$E43+SUM($G397:K397)))&gt;0,SUM(Capex!$G46:K46)*$E43,IF((SUM(Capex!$G46:K46)-SUM($G397:K397))&lt;0,0,SUM(Capex!$G46:K46)-SUM($G397:K397)))</f>
        <v>88.299995256448099</v>
      </c>
      <c r="M397" s="283">
        <f>+IF((SUM(Capex!$G46:M46)-(SUM(Capex!$G46:L46)*$E43+SUM($G397:L397)))&gt;0,SUM(Capex!$G46:L46)*$E43,IF((SUM(Capex!$G46:L46)-SUM($G397:L397))&lt;0,0,SUM(Capex!$G46:L46)-SUM($G397:L397)))</f>
        <v>88.299995256448099</v>
      </c>
      <c r="N397" s="283">
        <f>+IF((SUM(Capex!$G46:N46)-(SUM(Capex!$G46:M46)*$E43+SUM($G397:M397)))&gt;0,SUM(Capex!$G46:M46)*$E43,IF((SUM(Capex!$G46:M46)-SUM($G397:M397))&lt;0,0,SUM(Capex!$G46:M46)-SUM($G397:M397)))</f>
        <v>88.299995256448099</v>
      </c>
      <c r="O397" s="283">
        <f>+IF((SUM(Capex!$G46:O46)-(SUM(Capex!$G46:N46)*$E43+SUM($G397:N397)))&gt;0,SUM(Capex!$G46:N46)*$E43,IF((SUM(Capex!$G46:N46)-SUM($G397:N397))&lt;0,0,SUM(Capex!$G46:N46)-SUM($G397:N397)))</f>
        <v>88.299995256448099</v>
      </c>
      <c r="P397" s="283">
        <f>+IF((SUM(Capex!$G46:P46)-(SUM(Capex!$G46:O46)*$E43+SUM($G397:O397)))&gt;0,SUM(Capex!$G46:O46)*$E43,IF((SUM(Capex!$G46:O46)-SUM($G397:O397))&lt;0,0,SUM(Capex!$G46:O46)-SUM($G397:O397)))</f>
        <v>88.299995256448099</v>
      </c>
      <c r="Q397" s="283">
        <f>+IF((SUM(Capex!$G46:Q46)-(SUM(Capex!$G46:P46)*$E43+SUM($G397:P397)))&gt;0,SUM(Capex!$G46:P46)*$E43,IF((SUM(Capex!$G46:P46)-SUM($G397:P397))&lt;0,0,SUM(Capex!$G46:P46)-SUM($G397:P397)))</f>
        <v>88.299995256448099</v>
      </c>
      <c r="R397" s="283">
        <f>+IF((SUM(Capex!$G46:R46)-(SUM(Capex!$G46:Q46)*$E43+SUM($G397:Q397)))&gt;0,SUM(Capex!$G46:Q46)*$E43,IF((SUM(Capex!$G46:Q46)-SUM($G397:Q397))&lt;0,0,SUM(Capex!$G46:Q46)-SUM($G397:Q397)))</f>
        <v>88.299995256448099</v>
      </c>
      <c r="S397" s="283">
        <f>+IF((SUM(Capex!$G46:S46)-(SUM(Capex!$G46:R46)*$E43+SUM($G397:R397)))&gt;0,SUM(Capex!$G46:R46)*$E43,IF((SUM(Capex!$G46:R46)-SUM($G397:R397))&lt;0,0,SUM(Capex!$G46:R46)-SUM($G397:R397)))</f>
        <v>88.299995256448099</v>
      </c>
      <c r="T397" s="283">
        <f>+IF((SUM(Capex!$G46:T46)-(SUM(Capex!$G46:S46)*$E43+SUM($G397:S397)))&gt;0,SUM(Capex!$G46:S46)*$E43,IF((SUM(Capex!$G46:S46)-SUM($G397:S397))&lt;0,0,SUM(Capex!$G46:S46)-SUM($G397:S397)))</f>
        <v>88.299995256448099</v>
      </c>
    </row>
    <row r="398" spans="1:20">
      <c r="A398" s="355"/>
      <c r="B398" s="145"/>
      <c r="C398" s="20" t="s">
        <v>183</v>
      </c>
      <c r="D398" s="168" t="s">
        <v>65</v>
      </c>
      <c r="E398" s="168" t="s">
        <v>317</v>
      </c>
      <c r="H398" s="283">
        <f>+IF((SUM(Capex!$G47:H47)-(SUM(Capex!$G47:G47)*$E44+SUM($G398:G398)))&gt;0,SUM(Capex!$G47:G47)*$E44,IF((SUM(Capex!$G47:G47)-SUM($G398:G398))&lt;0,0,SUM(Capex!$G47:G47)-SUM($G398:G398)))</f>
        <v>0</v>
      </c>
      <c r="I398" s="283">
        <f>+IF((SUM(Capex!$G47:I47)-(SUM(Capex!$G47:H47)*$E44+SUM($G398:H398)))&gt;0,SUM(Capex!$G47:H47)*$E44,IF((SUM(Capex!$G47:H47)-SUM($G398:H398))&lt;0,0,SUM(Capex!$G47:H47)-SUM($G398:H398)))</f>
        <v>0</v>
      </c>
      <c r="J398" s="283">
        <f>+IF((SUM(Capex!$G47:J47)-(SUM(Capex!$G47:I47)*$E44+SUM($G398:I398)))&gt;0,SUM(Capex!$G47:I47)*$E44,IF((SUM(Capex!$G47:I47)-SUM($G398:I398))&lt;0,0,SUM(Capex!$G47:I47)-SUM($G398:I398)))</f>
        <v>9246.4974534769844</v>
      </c>
      <c r="K398" s="283">
        <f>+IF((SUM(Capex!$G47:K47)-(SUM(Capex!$G47:J47)*$E44+SUM($G398:J398)))&gt;0,SUM(Capex!$G47:J47)*$E44,IF((SUM(Capex!$G47:J47)-SUM($G398:J398))&lt;0,0,SUM(Capex!$G47:J47)-SUM($G398:J398)))</f>
        <v>9246.4974534769844</v>
      </c>
      <c r="L398" s="283">
        <f>+IF((SUM(Capex!$G47:L47)-(SUM(Capex!$G47:K47)*$E44+SUM($G398:K398)))&gt;0,SUM(Capex!$G47:K47)*$E44,IF((SUM(Capex!$G47:K47)-SUM($G398:K398))&lt;0,0,SUM(Capex!$G47:K47)-SUM($G398:K398)))</f>
        <v>9246.4974534769844</v>
      </c>
      <c r="M398" s="283">
        <f>+IF((SUM(Capex!$G47:M47)-(SUM(Capex!$G47:L47)*$E44+SUM($G398:L398)))&gt;0,SUM(Capex!$G47:L47)*$E44,IF((SUM(Capex!$G47:L47)-SUM($G398:L398))&lt;0,0,SUM(Capex!$G47:L47)-SUM($G398:L398)))</f>
        <v>9246.4974534769844</v>
      </c>
      <c r="N398" s="283">
        <f>+IF((SUM(Capex!$G47:N47)-(SUM(Capex!$G47:M47)*$E44+SUM($G398:M398)))&gt;0,SUM(Capex!$G47:M47)*$E44,IF((SUM(Capex!$G47:M47)-SUM($G398:M398))&lt;0,0,SUM(Capex!$G47:M47)-SUM($G398:M398)))</f>
        <v>9246.4974534769844</v>
      </c>
      <c r="O398" s="283">
        <f>+IF((SUM(Capex!$G47:O47)-(SUM(Capex!$G47:N47)*$E44+SUM($G398:N398)))&gt;0,SUM(Capex!$G47:N47)*$E44,IF((SUM(Capex!$G47:N47)-SUM($G398:N398))&lt;0,0,SUM(Capex!$G47:N47)-SUM($G398:N398)))</f>
        <v>9246.4974534769844</v>
      </c>
      <c r="P398" s="283">
        <f>+IF((SUM(Capex!$G47:P47)-(SUM(Capex!$G47:O47)*$E44+SUM($G398:O398)))&gt;0,SUM(Capex!$G47:O47)*$E44,IF((SUM(Capex!$G47:O47)-SUM($G398:O398))&lt;0,0,SUM(Capex!$G47:O47)-SUM($G398:O398)))</f>
        <v>9246.4974534769844</v>
      </c>
      <c r="Q398" s="283">
        <f>+IF((SUM(Capex!$G47:Q47)-(SUM(Capex!$G47:P47)*$E44+SUM($G398:P398)))&gt;0,SUM(Capex!$G47:P47)*$E44,IF((SUM(Capex!$G47:P47)-SUM($G398:P398))&lt;0,0,SUM(Capex!$G47:P47)-SUM($G398:P398)))</f>
        <v>9246.4974534769844</v>
      </c>
      <c r="R398" s="283">
        <f>+IF((SUM(Capex!$G47:R47)-(SUM(Capex!$G47:Q47)*$E44+SUM($G398:Q398)))&gt;0,SUM(Capex!$G47:Q47)*$E44,IF((SUM(Capex!$G47:Q47)-SUM($G398:Q398))&lt;0,0,SUM(Capex!$G47:Q47)-SUM($G398:Q398)))</f>
        <v>9246.4974534769844</v>
      </c>
      <c r="S398" s="283">
        <f>+IF((SUM(Capex!$G47:S47)-(SUM(Capex!$G47:R47)*$E44+SUM($G398:R398)))&gt;0,SUM(Capex!$G47:R47)*$E44,IF((SUM(Capex!$G47:R47)-SUM($G398:R398))&lt;0,0,SUM(Capex!$G47:R47)-SUM($G398:R398)))</f>
        <v>9246.4974534769844</v>
      </c>
      <c r="T398" s="283">
        <f>+IF((SUM(Capex!$G47:T47)-(SUM(Capex!$G47:S47)*$E44+SUM($G398:S398)))&gt;0,SUM(Capex!$G47:S47)*$E44,IF((SUM(Capex!$G47:S47)-SUM($G398:S398))&lt;0,0,SUM(Capex!$G47:S47)-SUM($G398:S398)))</f>
        <v>9246.4974534769844</v>
      </c>
    </row>
    <row r="399" spans="1:20">
      <c r="A399" s="355"/>
      <c r="B399" s="145"/>
      <c r="C399" s="20" t="s">
        <v>186</v>
      </c>
      <c r="D399" s="168" t="s">
        <v>65</v>
      </c>
      <c r="E399" s="168" t="s">
        <v>317</v>
      </c>
      <c r="H399" s="283">
        <f>+IF((SUM(Capex!$G48:H48)-(SUM(Capex!$G48:G48)*$E45+SUM($G399:G399)))&gt;0,SUM(Capex!$G48:G48)*$E45,IF((SUM(Capex!$G48:G48)-SUM($G399:G399))&lt;0,0,SUM(Capex!$G48:G48)-SUM($G399:G399)))</f>
        <v>0</v>
      </c>
      <c r="I399" s="283">
        <f>+IF((SUM(Capex!$G48:I48)-(SUM(Capex!$G48:H48)*$E45+SUM($G399:H399)))&gt;0,SUM(Capex!$G48:H48)*$E45,IF((SUM(Capex!$G48:H48)-SUM($G399:H399))&lt;0,0,SUM(Capex!$G48:H48)-SUM($G399:H399)))</f>
        <v>0</v>
      </c>
      <c r="J399" s="283">
        <f>+IF((SUM(Capex!$G48:J48)-(SUM(Capex!$G48:I48)*$E45+SUM($G399:I399)))&gt;0,SUM(Capex!$G48:I48)*$E45,IF((SUM(Capex!$G48:I48)-SUM($G399:I399))&lt;0,0,SUM(Capex!$G48:I48)-SUM($G399:I399)))</f>
        <v>19466.514285714286</v>
      </c>
      <c r="K399" s="283">
        <f>+IF((SUM(Capex!$G48:K48)-(SUM(Capex!$G48:J48)*$E45+SUM($G399:J399)))&gt;0,SUM(Capex!$G48:J48)*$E45,IF((SUM(Capex!$G48:J48)-SUM($G399:J399))&lt;0,0,SUM(Capex!$G48:J48)-SUM($G399:J399)))</f>
        <v>22653.807142857142</v>
      </c>
      <c r="L399" s="283">
        <f>+IF((SUM(Capex!$G48:L48)-(SUM(Capex!$G48:K48)*$E45+SUM($G399:K399)))&gt;0,SUM(Capex!$G48:K48)*$E45,IF((SUM(Capex!$G48:K48)-SUM($G399:K399))&lt;0,0,SUM(Capex!$G48:K48)-SUM($G399:K399)))</f>
        <v>22653.807142857142</v>
      </c>
      <c r="M399" s="283">
        <f>+IF((SUM(Capex!$G48:M48)-(SUM(Capex!$G48:L48)*$E45+SUM($G399:L399)))&gt;0,SUM(Capex!$G48:L48)*$E45,IF((SUM(Capex!$G48:L48)-SUM($G399:L399))&lt;0,0,SUM(Capex!$G48:L48)-SUM($G399:L399)))</f>
        <v>23264.521428571428</v>
      </c>
      <c r="N399" s="283">
        <f>+IF((SUM(Capex!$G48:N48)-(SUM(Capex!$G48:M48)*$E45+SUM($G399:M399)))&gt;0,SUM(Capex!$G48:M48)*$E45,IF((SUM(Capex!$G48:M48)-SUM($G399:M399))&lt;0,0,SUM(Capex!$G48:M48)-SUM($G399:M399)))</f>
        <v>27468.807142857142</v>
      </c>
      <c r="O399" s="283">
        <f>+IF((SUM(Capex!$G48:O48)-(SUM(Capex!$G48:N48)*$E45+SUM($G399:N399)))&gt;0,SUM(Capex!$G48:N48)*$E45,IF((SUM(Capex!$G48:N48)-SUM($G399:N399))&lt;0,0,SUM(Capex!$G48:N48)-SUM($G399:N399)))</f>
        <v>27468.807142857142</v>
      </c>
      <c r="P399" s="283">
        <f>+IF((SUM(Capex!$G48:P48)-(SUM(Capex!$G48:O48)*$E45+SUM($G399:O399)))&gt;0,SUM(Capex!$G48:O48)*$E45,IF((SUM(Capex!$G48:O48)-SUM($G399:O399))&lt;0,0,SUM(Capex!$G48:O48)-SUM($G399:O399)))</f>
        <v>27468.807142857142</v>
      </c>
      <c r="Q399" s="283">
        <f>+IF((SUM(Capex!$G48:Q48)-(SUM(Capex!$G48:P48)*$E45+SUM($G399:P399)))&gt;0,SUM(Capex!$G48:P48)*$E45,IF((SUM(Capex!$G48:P48)-SUM($G399:P399))&lt;0,0,SUM(Capex!$G48:P48)-SUM($G399:P399)))</f>
        <v>21836.578571428574</v>
      </c>
      <c r="R399" s="283">
        <f>+IF((SUM(Capex!$G48:R48)-(SUM(Capex!$G48:Q48)*$E45+SUM($G399:Q399)))&gt;0,SUM(Capex!$G48:Q48)*$E45,IF((SUM(Capex!$G48:Q48)-SUM($G399:Q399))&lt;0,0,SUM(Capex!$G48:Q48)-SUM($G399:Q399)))</f>
        <v>0</v>
      </c>
      <c r="S399" s="283">
        <f>+IF((SUM(Capex!$G48:S48)-(SUM(Capex!$G48:R48)*$E45+SUM($G399:R399)))&gt;0,SUM(Capex!$G48:R48)*$E45,IF((SUM(Capex!$G48:R48)-SUM($G399:R399))&lt;0,0,SUM(Capex!$G48:R48)-SUM($G399:R399)))</f>
        <v>0</v>
      </c>
      <c r="T399" s="283">
        <f>+IF((SUM(Capex!$G48:T48)-(SUM(Capex!$G48:S48)*$E45+SUM($G399:S399)))&gt;0,SUM(Capex!$G48:S48)*$E45,IF((SUM(Capex!$G48:S48)-SUM($G399:S399))&lt;0,0,SUM(Capex!$G48:S48)-SUM($G399:S399)))</f>
        <v>0</v>
      </c>
    </row>
    <row r="400" spans="1:20">
      <c r="A400" s="355"/>
      <c r="B400" s="145"/>
      <c r="C400" s="20" t="s">
        <v>184</v>
      </c>
      <c r="D400" s="168" t="s">
        <v>65</v>
      </c>
      <c r="E400" s="168" t="s">
        <v>317</v>
      </c>
      <c r="H400" s="283">
        <f>+IF((SUM(Capex!$G49:H49)-(SUM(Capex!$G49:G49)*$E46+SUM($G400:G400)))&gt;0,SUM(Capex!$G49:G49)*$E46,IF((SUM(Capex!$G49:G49)-SUM($G400:G400))&lt;0,0,SUM(Capex!$G49:G49)-SUM($G400:G400)))</f>
        <v>0</v>
      </c>
      <c r="I400" s="283">
        <f>+IF((SUM(Capex!$G49:I49)-(SUM(Capex!$G49:H49)*$E46+SUM($G400:H400)))&gt;0,SUM(Capex!$G49:H49)*$E46,IF((SUM(Capex!$G49:H49)-SUM($G400:H400))&lt;0,0,SUM(Capex!$G49:H49)-SUM($G400:H400)))</f>
        <v>0</v>
      </c>
      <c r="J400" s="283">
        <f>+IF((SUM(Capex!$G49:J49)-(SUM(Capex!$G49:I49)*$E46+SUM($G400:I400)))&gt;0,SUM(Capex!$G49:I49)*$E46,IF((SUM(Capex!$G49:I49)-SUM($G400:I400))&lt;0,0,SUM(Capex!$G49:I49)-SUM($G400:I400)))</f>
        <v>0</v>
      </c>
      <c r="K400" s="283">
        <f>+IF((SUM(Capex!$G49:K49)-(SUM(Capex!$G49:J49)*$E46+SUM($G400:J400)))&gt;0,SUM(Capex!$G49:J49)*$E46,IF((SUM(Capex!$G49:J49)-SUM($G400:J400))&lt;0,0,SUM(Capex!$G49:J49)-SUM($G400:J400)))</f>
        <v>0</v>
      </c>
      <c r="L400" s="283">
        <f>+IF((SUM(Capex!$G49:L49)-(SUM(Capex!$G49:K49)*$E46+SUM($G400:K400)))&gt;0,SUM(Capex!$G49:K49)*$E46,IF((SUM(Capex!$G49:K49)-SUM($G400:K400))&lt;0,0,SUM(Capex!$G49:K49)-SUM($G400:K400)))</f>
        <v>0</v>
      </c>
      <c r="M400" s="283">
        <f>+IF((SUM(Capex!$G49:M49)-(SUM(Capex!$G49:L49)*$E46+SUM($G400:L400)))&gt;0,SUM(Capex!$G49:L49)*$E46,IF((SUM(Capex!$G49:L49)-SUM($G400:L400))&lt;0,0,SUM(Capex!$G49:L49)-SUM($G400:L400)))</f>
        <v>1192.8571428571429</v>
      </c>
      <c r="N400" s="283">
        <f>+IF((SUM(Capex!$G49:N49)-(SUM(Capex!$G49:M49)*$E46+SUM($G400:M400)))&gt;0,SUM(Capex!$G49:M49)*$E46,IF((SUM(Capex!$G49:M49)-SUM($G400:M400))&lt;0,0,SUM(Capex!$G49:M49)-SUM($G400:M400)))</f>
        <v>1192.8571428571429</v>
      </c>
      <c r="O400" s="283">
        <f>+IF((SUM(Capex!$G49:O49)-(SUM(Capex!$G49:N49)*$E46+SUM($G400:N400)))&gt;0,SUM(Capex!$G49:N49)*$E46,IF((SUM(Capex!$G49:N49)-SUM($G400:N400))&lt;0,0,SUM(Capex!$G49:N49)-SUM($G400:N400)))</f>
        <v>1192.8571428571429</v>
      </c>
      <c r="P400" s="283">
        <f>+IF((SUM(Capex!$G49:P49)-(SUM(Capex!$G49:O49)*$E46+SUM($G400:O400)))&gt;0,SUM(Capex!$G49:O49)*$E46,IF((SUM(Capex!$G49:O49)-SUM($G400:O400))&lt;0,0,SUM(Capex!$G49:O49)-SUM($G400:O400)))</f>
        <v>1192.8571428571429</v>
      </c>
      <c r="Q400" s="283">
        <f>+IF((SUM(Capex!$G49:Q49)-(SUM(Capex!$G49:P49)*$E46+SUM($G400:P400)))&gt;0,SUM(Capex!$G49:P49)*$E46,IF((SUM(Capex!$G49:P49)-SUM($G400:P400))&lt;0,0,SUM(Capex!$G49:P49)-SUM($G400:P400)))</f>
        <v>1192.8571428571429</v>
      </c>
      <c r="R400" s="283">
        <f>+IF((SUM(Capex!$G49:R49)-(SUM(Capex!$G49:Q49)*$E46+SUM($G400:Q400)))&gt;0,SUM(Capex!$G49:Q49)*$E46,IF((SUM(Capex!$G49:Q49)-SUM($G400:Q400))&lt;0,0,SUM(Capex!$G49:Q49)-SUM($G400:Q400)))</f>
        <v>1192.8571428571429</v>
      </c>
      <c r="S400" s="283">
        <f>+IF((SUM(Capex!$G49:S49)-(SUM(Capex!$G49:R49)*$E46+SUM($G400:R400)))&gt;0,SUM(Capex!$G49:R49)*$E46,IF((SUM(Capex!$G49:R49)-SUM($G400:R400))&lt;0,0,SUM(Capex!$G49:R49)-SUM($G400:R400)))</f>
        <v>1192.8571428571422</v>
      </c>
      <c r="T400" s="283">
        <f>+IF((SUM(Capex!$G49:T49)-(SUM(Capex!$G49:S49)*$E46+SUM($G400:S400)))&gt;0,SUM(Capex!$G49:S49)*$E46,IF((SUM(Capex!$G49:S49)-SUM($G400:S400))&lt;0,0,SUM(Capex!$G49:S49)-SUM($G400:S400)))</f>
        <v>0</v>
      </c>
    </row>
    <row r="401" spans="1:20">
      <c r="A401" s="355"/>
      <c r="B401" s="145"/>
      <c r="C401" s="20" t="s">
        <v>468</v>
      </c>
      <c r="D401" s="168" t="s">
        <v>65</v>
      </c>
      <c r="E401" s="168" t="s">
        <v>317</v>
      </c>
      <c r="H401" s="283">
        <f>+IF((SUM(Capex!$G50:H50)-(SUM(Capex!$G50:G50)*$E47+SUM($G401:G401)))&gt;0,SUM(Capex!$G50:G50)*$E47,IF((SUM(Capex!$G50:G50)-SUM($G401:G401))&lt;0,0,SUM(Capex!$G50:G50)-SUM($G401:G401)))</f>
        <v>0</v>
      </c>
      <c r="I401" s="283">
        <f>+IF((SUM(Capex!$G50:I50)-(SUM(Capex!$G50:H50)*$E47+SUM($G401:H401)))&gt;0,SUM(Capex!$G50:H50)*$E47,IF((SUM(Capex!$G50:H50)-SUM($G401:H401))&lt;0,0,SUM(Capex!$G50:H50)-SUM($G401:H401)))</f>
        <v>0</v>
      </c>
      <c r="J401" s="283">
        <f>+IF((SUM(Capex!$G50:J50)-(SUM(Capex!$G50:I50)*$E47+SUM($G401:I401)))&gt;0,SUM(Capex!$G50:I50)*$E47,IF((SUM(Capex!$G50:I50)-SUM($G401:I401))&lt;0,0,SUM(Capex!$G50:I50)-SUM($G401:I401)))</f>
        <v>0</v>
      </c>
      <c r="K401" s="283">
        <f>+IF((SUM(Capex!$G50:K50)-(SUM(Capex!$G50:J50)*$E47+SUM($G401:J401)))&gt;0,SUM(Capex!$G50:J50)*$E47,IF((SUM(Capex!$G50:J50)-SUM($G401:J401))&lt;0,0,SUM(Capex!$G50:J50)-SUM($G401:J401)))</f>
        <v>0</v>
      </c>
      <c r="L401" s="283">
        <f>+IF((SUM(Capex!$G50:L50)-(SUM(Capex!$G50:K50)*$E47+SUM($G401:K401)))&gt;0,SUM(Capex!$G50:K50)*$E47,IF((SUM(Capex!$G50:K50)-SUM($G401:K401))&lt;0,0,SUM(Capex!$G50:K50)-SUM($G401:K401)))</f>
        <v>0</v>
      </c>
      <c r="M401" s="283">
        <f>+IF((SUM(Capex!$G50:M50)-(SUM(Capex!$G50:L50)*$E47+SUM($G401:L401)))&gt;0,SUM(Capex!$G50:L50)*$E47,IF((SUM(Capex!$G50:L50)-SUM($G401:L401))&lt;0,0,SUM(Capex!$G50:L50)-SUM($G401:L401)))</f>
        <v>0</v>
      </c>
      <c r="N401" s="283">
        <f>+IF((SUM(Capex!$G50:N50)-(SUM(Capex!$G50:M50)*$E47+SUM($G401:M401)))&gt;0,SUM(Capex!$G50:M50)*$E47,IF((SUM(Capex!$G50:M50)-SUM($G401:M401))&lt;0,0,SUM(Capex!$G50:M50)-SUM($G401:M401)))</f>
        <v>0</v>
      </c>
      <c r="O401" s="283">
        <f>+IF((SUM(Capex!$G50:O50)-(SUM(Capex!$G50:N50)*$E47+SUM($G401:N401)))&gt;0,SUM(Capex!$G50:N50)*$E47,IF((SUM(Capex!$G50:N50)-SUM($G401:N401))&lt;0,0,SUM(Capex!$G50:N50)-SUM($G401:N401)))</f>
        <v>0</v>
      </c>
      <c r="P401" s="283">
        <f>+IF((SUM(Capex!$G50:P50)-(SUM(Capex!$G50:O50)*$E47+SUM($G401:O401)))&gt;0,SUM(Capex!$G50:O50)*$E47,IF((SUM(Capex!$G50:O50)-SUM($G401:O401))&lt;0,0,SUM(Capex!$G50:O50)-SUM($G401:O401)))</f>
        <v>0</v>
      </c>
      <c r="Q401" s="283">
        <f>+IF((SUM(Capex!$G50:Q50)-(SUM(Capex!$G50:P50)*$E47+SUM($G401:P401)))&gt;0,SUM(Capex!$G50:P50)*$E47,IF((SUM(Capex!$G50:P50)-SUM($G401:P401))&lt;0,0,SUM(Capex!$G50:P50)-SUM($G401:P401)))</f>
        <v>0</v>
      </c>
      <c r="R401" s="283">
        <f>+IF((SUM(Capex!$G50:R50)-(SUM(Capex!$G50:Q50)*$E47+SUM($G401:Q401)))&gt;0,SUM(Capex!$G50:Q50)*$E47,IF((SUM(Capex!$G50:Q50)-SUM($G401:Q401))&lt;0,0,SUM(Capex!$G50:Q50)-SUM($G401:Q401)))</f>
        <v>0</v>
      </c>
      <c r="S401" s="283">
        <f>+IF((SUM(Capex!$G50:S50)-(SUM(Capex!$G50:R50)*$E47+SUM($G401:R401)))&gt;0,SUM(Capex!$G50:R50)*$E47,IF((SUM(Capex!$G50:R50)-SUM($G401:R401))&lt;0,0,SUM(Capex!$G50:R50)-SUM($G401:R401)))</f>
        <v>0</v>
      </c>
      <c r="T401" s="283">
        <f>+IF((SUM(Capex!$G50:T50)-(SUM(Capex!$G50:S50)*$E47+SUM($G401:S401)))&gt;0,SUM(Capex!$G50:S50)*$E47,IF((SUM(Capex!$G50:S50)-SUM($G401:S401))&lt;0,0,SUM(Capex!$G50:S50)-SUM($G401:S401)))</f>
        <v>0</v>
      </c>
    </row>
    <row r="402" spans="1:20">
      <c r="A402" s="355"/>
      <c r="B402" s="145"/>
      <c r="C402" s="20" t="s">
        <v>469</v>
      </c>
      <c r="D402" s="168" t="s">
        <v>65</v>
      </c>
      <c r="E402" s="168" t="s">
        <v>317</v>
      </c>
      <c r="H402" s="283">
        <f>+IF((SUM(Capex!$G51:H51)-(SUM(Capex!$G51:G51)*$E48+SUM($G402:G402)))&gt;0,SUM(Capex!$G51:G51)*$E48,IF((SUM(Capex!$G51:G51)-SUM($G402:G402))&lt;0,0,SUM(Capex!$G51:G51)-SUM($G402:G402)))</f>
        <v>0</v>
      </c>
      <c r="I402" s="283">
        <f>+IF((SUM(Capex!$G51:I51)-(SUM(Capex!$G51:H51)*$E48+SUM($G402:H402)))&gt;0,SUM(Capex!$G51:H51)*$E48,IF((SUM(Capex!$G51:H51)-SUM($G402:H402))&lt;0,0,SUM(Capex!$G51:H51)-SUM($G402:H402)))</f>
        <v>0</v>
      </c>
      <c r="J402" s="283">
        <f>+IF((SUM(Capex!$G51:J51)-(SUM(Capex!$G51:I51)*$E48+SUM($G402:I402)))&gt;0,SUM(Capex!$G51:I51)*$E48,IF((SUM(Capex!$G51:I51)-SUM($G402:I402))&lt;0,0,SUM(Capex!$G51:I51)-SUM($G402:I402)))</f>
        <v>0</v>
      </c>
      <c r="K402" s="283">
        <f>+IF((SUM(Capex!$G51:K51)-(SUM(Capex!$G51:J51)*$E48+SUM($G402:J402)))&gt;0,SUM(Capex!$G51:J51)*$E48,IF((SUM(Capex!$G51:J51)-SUM($G402:J402))&lt;0,0,SUM(Capex!$G51:J51)-SUM($G402:J402)))</f>
        <v>0</v>
      </c>
      <c r="L402" s="283">
        <f>+IF((SUM(Capex!$G51:L51)-(SUM(Capex!$G51:K51)*$E48+SUM($G402:K402)))&gt;0,SUM(Capex!$G51:K51)*$E48,IF((SUM(Capex!$G51:K51)-SUM($G402:K402))&lt;0,0,SUM(Capex!$G51:K51)-SUM($G402:K402)))</f>
        <v>0</v>
      </c>
      <c r="M402" s="283">
        <f>+IF((SUM(Capex!$G51:M51)-(SUM(Capex!$G51:L51)*$E48+SUM($G402:L402)))&gt;0,SUM(Capex!$G51:L51)*$E48,IF((SUM(Capex!$G51:L51)-SUM($G402:L402))&lt;0,0,SUM(Capex!$G51:L51)-SUM($G402:L402)))</f>
        <v>0</v>
      </c>
      <c r="N402" s="283">
        <f>+IF((SUM(Capex!$G51:N51)-(SUM(Capex!$G51:M51)*$E48+SUM($G402:M402)))&gt;0,SUM(Capex!$G51:M51)*$E48,IF((SUM(Capex!$G51:M51)-SUM($G402:M402))&lt;0,0,SUM(Capex!$G51:M51)-SUM($G402:M402)))</f>
        <v>0</v>
      </c>
      <c r="O402" s="283">
        <f>+IF((SUM(Capex!$G51:O51)-(SUM(Capex!$G51:N51)*$E48+SUM($G402:N402)))&gt;0,SUM(Capex!$G51:N51)*$E48,IF((SUM(Capex!$G51:N51)-SUM($G402:N402))&lt;0,0,SUM(Capex!$G51:N51)-SUM($G402:N402)))</f>
        <v>0</v>
      </c>
      <c r="P402" s="283">
        <f>+IF((SUM(Capex!$G51:P51)-(SUM(Capex!$G51:O51)*$E48+SUM($G402:O402)))&gt;0,SUM(Capex!$G51:O51)*$E48,IF((SUM(Capex!$G51:O51)-SUM($G402:O402))&lt;0,0,SUM(Capex!$G51:O51)-SUM($G402:O402)))</f>
        <v>0</v>
      </c>
      <c r="Q402" s="283">
        <f>+IF((SUM(Capex!$G51:Q51)-(SUM(Capex!$G51:P51)*$E48+SUM($G402:P402)))&gt;0,SUM(Capex!$G51:P51)*$E48,IF((SUM(Capex!$G51:P51)-SUM($G402:P402))&lt;0,0,SUM(Capex!$G51:P51)-SUM($G402:P402)))</f>
        <v>0</v>
      </c>
      <c r="R402" s="283">
        <f>+IF((SUM(Capex!$G51:R51)-(SUM(Capex!$G51:Q51)*$E48+SUM($G402:Q402)))&gt;0,SUM(Capex!$G51:Q51)*$E48,IF((SUM(Capex!$G51:Q51)-SUM($G402:Q402))&lt;0,0,SUM(Capex!$G51:Q51)-SUM($G402:Q402)))</f>
        <v>0</v>
      </c>
      <c r="S402" s="283">
        <f>+IF((SUM(Capex!$G51:S51)-(SUM(Capex!$G51:R51)*$E48+SUM($G402:R402)))&gt;0,SUM(Capex!$G51:R51)*$E48,IF((SUM(Capex!$G51:R51)-SUM($G402:R402))&lt;0,0,SUM(Capex!$G51:R51)-SUM($G402:R402)))</f>
        <v>0</v>
      </c>
      <c r="T402" s="283">
        <f>+IF((SUM(Capex!$G51:T51)-(SUM(Capex!$G51:S51)*$E48+SUM($G402:S402)))&gt;0,SUM(Capex!$G51:S51)*$E48,IF((SUM(Capex!$G51:S51)-SUM($G402:S402))&lt;0,0,SUM(Capex!$G51:S51)-SUM($G402:S402)))</f>
        <v>0</v>
      </c>
    </row>
    <row r="403" spans="1:20">
      <c r="A403" s="355"/>
      <c r="B403" s="145"/>
      <c r="C403" s="20" t="s">
        <v>470</v>
      </c>
      <c r="D403" s="168" t="s">
        <v>65</v>
      </c>
      <c r="E403" s="168" t="s">
        <v>317</v>
      </c>
      <c r="H403" s="283">
        <f>+IF((SUM(Capex!$G52:H52)-(SUM(Capex!$G52:G52)*$E49+SUM($G403:G403)))&gt;0,SUM(Capex!$G52:G52)*$E49,IF((SUM(Capex!$G52:G52)-SUM($G403:G403))&lt;0,0,SUM(Capex!$G52:G52)-SUM($G403:G403)))</f>
        <v>0</v>
      </c>
      <c r="I403" s="283">
        <f>+IF((SUM(Capex!$G52:I52)-(SUM(Capex!$G52:H52)*$E49+SUM($G403:H403)))&gt;0,SUM(Capex!$G52:H52)*$E49,IF((SUM(Capex!$G52:H52)-SUM($G403:H403))&lt;0,0,SUM(Capex!$G52:H52)-SUM($G403:H403)))</f>
        <v>0</v>
      </c>
      <c r="J403" s="283">
        <f>+IF((SUM(Capex!$G52:J52)-(SUM(Capex!$G52:I52)*$E49+SUM($G403:I403)))&gt;0,SUM(Capex!$G52:I52)*$E49,IF((SUM(Capex!$G52:I52)-SUM($G403:I403))&lt;0,0,SUM(Capex!$G52:I52)-SUM($G403:I403)))</f>
        <v>0</v>
      </c>
      <c r="K403" s="283">
        <f>+IF((SUM(Capex!$G52:K52)-(SUM(Capex!$G52:J52)*$E49+SUM($G403:J403)))&gt;0,SUM(Capex!$G52:J52)*$E49,IF((SUM(Capex!$G52:J52)-SUM($G403:J403))&lt;0,0,SUM(Capex!$G52:J52)-SUM($G403:J403)))</f>
        <v>0</v>
      </c>
      <c r="L403" s="283">
        <f>+IF((SUM(Capex!$G52:L52)-(SUM(Capex!$G52:K52)*$E49+SUM($G403:K403)))&gt;0,SUM(Capex!$G52:K52)*$E49,IF((SUM(Capex!$G52:K52)-SUM($G403:K403))&lt;0,0,SUM(Capex!$G52:K52)-SUM($G403:K403)))</f>
        <v>0</v>
      </c>
      <c r="M403" s="283">
        <f>+IF((SUM(Capex!$G52:M52)-(SUM(Capex!$G52:L52)*$E49+SUM($G403:L403)))&gt;0,SUM(Capex!$G52:L52)*$E49,IF((SUM(Capex!$G52:L52)-SUM($G403:L403))&lt;0,0,SUM(Capex!$G52:L52)-SUM($G403:L403)))</f>
        <v>0</v>
      </c>
      <c r="N403" s="283">
        <f>+IF((SUM(Capex!$G52:N52)-(SUM(Capex!$G52:M52)*$E49+SUM($G403:M403)))&gt;0,SUM(Capex!$G52:M52)*$E49,IF((SUM(Capex!$G52:M52)-SUM($G403:M403))&lt;0,0,SUM(Capex!$G52:M52)-SUM($G403:M403)))</f>
        <v>0</v>
      </c>
      <c r="O403" s="283">
        <f>+IF((SUM(Capex!$G52:O52)-(SUM(Capex!$G52:N52)*$E49+SUM($G403:N403)))&gt;0,SUM(Capex!$G52:N52)*$E49,IF((SUM(Capex!$G52:N52)-SUM($G403:N403))&lt;0,0,SUM(Capex!$G52:N52)-SUM($G403:N403)))</f>
        <v>0</v>
      </c>
      <c r="P403" s="283">
        <f>+IF((SUM(Capex!$G52:P52)-(SUM(Capex!$G52:O52)*$E49+SUM($G403:O403)))&gt;0,SUM(Capex!$G52:O52)*$E49,IF((SUM(Capex!$G52:O52)-SUM($G403:O403))&lt;0,0,SUM(Capex!$G52:O52)-SUM($G403:O403)))</f>
        <v>0</v>
      </c>
      <c r="Q403" s="283">
        <f>+IF((SUM(Capex!$G52:Q52)-(SUM(Capex!$G52:P52)*$E49+SUM($G403:P403)))&gt;0,SUM(Capex!$G52:P52)*$E49,IF((SUM(Capex!$G52:P52)-SUM($G403:P403))&lt;0,0,SUM(Capex!$G52:P52)-SUM($G403:P403)))</f>
        <v>0</v>
      </c>
      <c r="R403" s="283">
        <f>+IF((SUM(Capex!$G52:R52)-(SUM(Capex!$G52:Q52)*$E49+SUM($G403:Q403)))&gt;0,SUM(Capex!$G52:Q52)*$E49,IF((SUM(Capex!$G52:Q52)-SUM($G403:Q403))&lt;0,0,SUM(Capex!$G52:Q52)-SUM($G403:Q403)))</f>
        <v>0</v>
      </c>
      <c r="S403" s="283">
        <f>+IF((SUM(Capex!$G52:S52)-(SUM(Capex!$G52:R52)*$E49+SUM($G403:R403)))&gt;0,SUM(Capex!$G52:R52)*$E49,IF((SUM(Capex!$G52:R52)-SUM($G403:R403))&lt;0,0,SUM(Capex!$G52:R52)-SUM($G403:R403)))</f>
        <v>0</v>
      </c>
      <c r="T403" s="283">
        <f>+IF((SUM(Capex!$G52:T52)-(SUM(Capex!$G52:S52)*$E49+SUM($G403:S403)))&gt;0,SUM(Capex!$G52:S52)*$E49,IF((SUM(Capex!$G52:S52)-SUM($G403:S403))&lt;0,0,SUM(Capex!$G52:S52)-SUM($G403:S403)))</f>
        <v>0</v>
      </c>
    </row>
    <row r="404" spans="1:20">
      <c r="A404" s="355"/>
      <c r="B404" s="145"/>
      <c r="C404" s="20" t="s">
        <v>471</v>
      </c>
      <c r="D404" s="168" t="s">
        <v>65</v>
      </c>
      <c r="E404" s="168" t="s">
        <v>317</v>
      </c>
      <c r="H404" s="283">
        <f>+IF((SUM(Capex!$G53:H53)-(SUM(Capex!$G53:G53)*$E50+SUM($G404:G404)))&gt;0,SUM(Capex!$G53:G53)*$E50,IF((SUM(Capex!$G53:G53)-SUM($G404:G404))&lt;0,0,SUM(Capex!$G53:G53)-SUM($G404:G404)))</f>
        <v>0</v>
      </c>
      <c r="I404" s="283">
        <f>+IF((SUM(Capex!$G53:I53)-(SUM(Capex!$G53:H53)*$E50+SUM($G404:H404)))&gt;0,SUM(Capex!$G53:H53)*$E50,IF((SUM(Capex!$G53:H53)-SUM($G404:H404))&lt;0,0,SUM(Capex!$G53:H53)-SUM($G404:H404)))</f>
        <v>0</v>
      </c>
      <c r="J404" s="283">
        <f>+IF((SUM(Capex!$G53:J53)-(SUM(Capex!$G53:I53)*$E50+SUM($G404:I404)))&gt;0,SUM(Capex!$G53:I53)*$E50,IF((SUM(Capex!$G53:I53)-SUM($G404:I404))&lt;0,0,SUM(Capex!$G53:I53)-SUM($G404:I404)))</f>
        <v>0</v>
      </c>
      <c r="K404" s="283">
        <f>+IF((SUM(Capex!$G53:K53)-(SUM(Capex!$G53:J53)*$E50+SUM($G404:J404)))&gt;0,SUM(Capex!$G53:J53)*$E50,IF((SUM(Capex!$G53:J53)-SUM($G404:J404))&lt;0,0,SUM(Capex!$G53:J53)-SUM($G404:J404)))</f>
        <v>0</v>
      </c>
      <c r="L404" s="283">
        <f>+IF((SUM(Capex!$G53:L53)-(SUM(Capex!$G53:K53)*$E50+SUM($G404:K404)))&gt;0,SUM(Capex!$G53:K53)*$E50,IF((SUM(Capex!$G53:K53)-SUM($G404:K404))&lt;0,0,SUM(Capex!$G53:K53)-SUM($G404:K404)))</f>
        <v>0</v>
      </c>
      <c r="M404" s="283">
        <f>+IF((SUM(Capex!$G53:M53)-(SUM(Capex!$G53:L53)*$E50+SUM($G404:L404)))&gt;0,SUM(Capex!$G53:L53)*$E50,IF((SUM(Capex!$G53:L53)-SUM($G404:L404))&lt;0,0,SUM(Capex!$G53:L53)-SUM($G404:L404)))</f>
        <v>0</v>
      </c>
      <c r="N404" s="283">
        <f>+IF((SUM(Capex!$G53:N53)-(SUM(Capex!$G53:M53)*$E50+SUM($G404:M404)))&gt;0,SUM(Capex!$G53:M53)*$E50,IF((SUM(Capex!$G53:M53)-SUM($G404:M404))&lt;0,0,SUM(Capex!$G53:M53)-SUM($G404:M404)))</f>
        <v>0</v>
      </c>
      <c r="O404" s="283">
        <f>+IF((SUM(Capex!$G53:O53)-(SUM(Capex!$G53:N53)*$E50+SUM($G404:N404)))&gt;0,SUM(Capex!$G53:N53)*$E50,IF((SUM(Capex!$G53:N53)-SUM($G404:N404))&lt;0,0,SUM(Capex!$G53:N53)-SUM($G404:N404)))</f>
        <v>0</v>
      </c>
      <c r="P404" s="283">
        <f>+IF((SUM(Capex!$G53:P53)-(SUM(Capex!$G53:O53)*$E50+SUM($G404:O404)))&gt;0,SUM(Capex!$G53:O53)*$E50,IF((SUM(Capex!$G53:O53)-SUM($G404:O404))&lt;0,0,SUM(Capex!$G53:O53)-SUM($G404:O404)))</f>
        <v>0</v>
      </c>
      <c r="Q404" s="283">
        <f>+IF((SUM(Capex!$G53:Q53)-(SUM(Capex!$G53:P53)*$E50+SUM($G404:P404)))&gt;0,SUM(Capex!$G53:P53)*$E50,IF((SUM(Capex!$G53:P53)-SUM($G404:P404))&lt;0,0,SUM(Capex!$G53:P53)-SUM($G404:P404)))</f>
        <v>0</v>
      </c>
      <c r="R404" s="283">
        <f>+IF((SUM(Capex!$G53:R53)-(SUM(Capex!$G53:Q53)*$E50+SUM($G404:Q404)))&gt;0,SUM(Capex!$G53:Q53)*$E50,IF((SUM(Capex!$G53:Q53)-SUM($G404:Q404))&lt;0,0,SUM(Capex!$G53:Q53)-SUM($G404:Q404)))</f>
        <v>0</v>
      </c>
      <c r="S404" s="283">
        <f>+IF((SUM(Capex!$G53:S53)-(SUM(Capex!$G53:R53)*$E50+SUM($G404:R404)))&gt;0,SUM(Capex!$G53:R53)*$E50,IF((SUM(Capex!$G53:R53)-SUM($G404:R404))&lt;0,0,SUM(Capex!$G53:R53)-SUM($G404:R404)))</f>
        <v>0</v>
      </c>
      <c r="T404" s="283">
        <f>+IF((SUM(Capex!$G53:T53)-(SUM(Capex!$G53:S53)*$E50+SUM($G404:S404)))&gt;0,SUM(Capex!$G53:S53)*$E50,IF((SUM(Capex!$G53:S53)-SUM($G404:S404))&lt;0,0,SUM(Capex!$G53:S53)-SUM($G404:S404)))</f>
        <v>0</v>
      </c>
    </row>
    <row r="405" spans="1:20">
      <c r="A405" s="356"/>
      <c r="B405" s="145"/>
      <c r="C405" s="20" t="s">
        <v>879</v>
      </c>
      <c r="D405" s="168" t="s">
        <v>65</v>
      </c>
      <c r="E405" s="168" t="s">
        <v>317</v>
      </c>
      <c r="H405" s="283">
        <f>+IF((SUM(Capex!$G54:H54)-(SUM(Capex!$G54:G54)*$E51+SUM($G405:G405)))&gt;0,SUM(Capex!$G54:G54)*$E51,IF((SUM(Capex!$G54:G54)-SUM($G405:G405))&lt;0,0,SUM(Capex!$G54:G54)-SUM($G405:G405)))</f>
        <v>0</v>
      </c>
      <c r="I405" s="283">
        <f>+IF((SUM(Capex!$G54:I54)-(SUM(Capex!$G54:H54)*$E51+SUM($G405:H405)))&gt;0,SUM(Capex!$G54:H54)*$E51,IF((SUM(Capex!$G54:H54)-SUM($G405:H405))&lt;0,0,SUM(Capex!$G54:H54)-SUM($G405:H405)))</f>
        <v>0</v>
      </c>
      <c r="J405" s="283">
        <f>+IF((SUM(Capex!$G54:J54)-(SUM(Capex!$G54:I54)*$E51+SUM($G405:I405)))&gt;0,SUM(Capex!$G54:I54)*$E51,IF((SUM(Capex!$G54:I54)-SUM($G405:I405))&lt;0,0,SUM(Capex!$G54:I54)-SUM($G405:I405)))</f>
        <v>0</v>
      </c>
      <c r="K405" s="283">
        <f>+IF((SUM(Capex!$G54:K54)-(SUM(Capex!$G54:J54)*$E51+SUM($G405:J405)))&gt;0,SUM(Capex!$G54:J54)*$E51,IF((SUM(Capex!$G54:J54)-SUM($G405:J405))&lt;0,0,SUM(Capex!$G54:J54)-SUM($G405:J405)))</f>
        <v>0</v>
      </c>
      <c r="L405" s="283">
        <f>+IF((SUM(Capex!$G54:L54)-(SUM(Capex!$G54:K54)*$E51+SUM($G405:K405)))&gt;0,SUM(Capex!$G54:K54)*$E51,IF((SUM(Capex!$G54:K54)-SUM($G405:K405))&lt;0,0,SUM(Capex!$G54:K54)-SUM($G405:K405)))</f>
        <v>0</v>
      </c>
      <c r="M405" s="283">
        <f>+IF((SUM(Capex!$G54:M54)-(SUM(Capex!$G54:L54)*$E51+SUM($G405:L405)))&gt;0,SUM(Capex!$G54:L54)*$E51,IF((SUM(Capex!$G54:L54)-SUM($G405:L405))&lt;0,0,SUM(Capex!$G54:L54)-SUM($G405:L405)))</f>
        <v>0</v>
      </c>
      <c r="N405" s="283">
        <f>+IF((SUM(Capex!$G54:N54)-(SUM(Capex!$G54:M54)*$E51+SUM($G405:M405)))&gt;0,SUM(Capex!$G54:M54)*$E51,IF((SUM(Capex!$G54:M54)-SUM($G405:M405))&lt;0,0,SUM(Capex!$G54:M54)-SUM($G405:M405)))</f>
        <v>0</v>
      </c>
      <c r="O405" s="283">
        <f>+IF((SUM(Capex!$G54:O54)-(SUM(Capex!$G54:N54)*$E51+SUM($G405:N405)))&gt;0,SUM(Capex!$G54:N54)*$E51,IF((SUM(Capex!$G54:N54)-SUM($G405:N405))&lt;0,0,SUM(Capex!$G54:N54)-SUM($G405:N405)))</f>
        <v>0</v>
      </c>
      <c r="P405" s="283">
        <f>+IF((SUM(Capex!$G54:P54)-(SUM(Capex!$G54:O54)*$E51+SUM($G405:O405)))&gt;0,SUM(Capex!$G54:O54)*$E51,IF((SUM(Capex!$G54:O54)-SUM($G405:O405))&lt;0,0,SUM(Capex!$G54:O54)-SUM($G405:O405)))</f>
        <v>0</v>
      </c>
      <c r="Q405" s="283">
        <f>+IF((SUM(Capex!$G54:Q54)-(SUM(Capex!$G54:P54)*$E51+SUM($G405:P405)))&gt;0,SUM(Capex!$G54:P54)*$E51,IF((SUM(Capex!$G54:P54)-SUM($G405:P405))&lt;0,0,SUM(Capex!$G54:P54)-SUM($G405:P405)))</f>
        <v>0</v>
      </c>
      <c r="R405" s="283">
        <f>+IF((SUM(Capex!$G54:R54)-(SUM(Capex!$G54:Q54)*$E51+SUM($G405:Q405)))&gt;0,SUM(Capex!$G54:Q54)*$E51,IF((SUM(Capex!$G54:Q54)-SUM($G405:Q405))&lt;0,0,SUM(Capex!$G54:Q54)-SUM($G405:Q405)))</f>
        <v>0</v>
      </c>
      <c r="S405" s="283">
        <f>+IF((SUM(Capex!$G54:S54)-(SUM(Capex!$G54:R54)*$E51+SUM($G405:R405)))&gt;0,SUM(Capex!$G54:R54)*$E51,IF((SUM(Capex!$G54:R54)-SUM($G405:R405))&lt;0,0,SUM(Capex!$G54:R54)-SUM($G405:R405)))</f>
        <v>0</v>
      </c>
      <c r="T405" s="283">
        <f>+IF((SUM(Capex!$G54:T54)-(SUM(Capex!$G54:S54)*$E51+SUM($G405:S405)))&gt;0,SUM(Capex!$G54:S54)*$E51,IF((SUM(Capex!$G54:S54)-SUM($G405:S405))&lt;0,0,SUM(Capex!$G54:S54)-SUM($G405:S405)))</f>
        <v>38566.471194194666</v>
      </c>
    </row>
    <row r="406" spans="1:20">
      <c r="A406" s="356"/>
      <c r="B406" s="145"/>
      <c r="C406" s="20" t="s">
        <v>880</v>
      </c>
      <c r="D406" s="168" t="s">
        <v>65</v>
      </c>
      <c r="E406" s="168" t="s">
        <v>317</v>
      </c>
      <c r="H406" s="283">
        <f>+IF((SUM(Capex!$G55:H55)-(SUM(Capex!$G55:G55)*$E52+SUM($G406:G406)))&gt;0,SUM(Capex!$G55:G55)*$E52,IF((SUM(Capex!$G55:G55)-SUM($G406:G406))&lt;0,0,SUM(Capex!$G55:G55)-SUM($G406:G406)))</f>
        <v>0</v>
      </c>
      <c r="I406" s="283">
        <f>+IF((SUM(Capex!$G55:I55)-(SUM(Capex!$G55:H55)*$E52+SUM($G406:H406)))&gt;0,SUM(Capex!$G55:H55)*$E52,IF((SUM(Capex!$G55:H55)-SUM($G406:H406))&lt;0,0,SUM(Capex!$G55:H55)-SUM($G406:H406)))</f>
        <v>0</v>
      </c>
      <c r="J406" s="283">
        <f>+IF((SUM(Capex!$G55:J55)-(SUM(Capex!$G55:I55)*$E52+SUM($G406:I406)))&gt;0,SUM(Capex!$G55:I55)*$E52,IF((SUM(Capex!$G55:I55)-SUM($G406:I406))&lt;0,0,SUM(Capex!$G55:I55)-SUM($G406:I406)))</f>
        <v>0</v>
      </c>
      <c r="K406" s="283">
        <f>+IF((SUM(Capex!$G55:K55)-(SUM(Capex!$G55:J55)*$E52+SUM($G406:J406)))&gt;0,SUM(Capex!$G55:J55)*$E52,IF((SUM(Capex!$G55:J55)-SUM($G406:J406))&lt;0,0,SUM(Capex!$G55:J55)-SUM($G406:J406)))</f>
        <v>0</v>
      </c>
      <c r="L406" s="283">
        <f>+IF((SUM(Capex!$G55:L55)-(SUM(Capex!$G55:K55)*$E52+SUM($G406:K406)))&gt;0,SUM(Capex!$G55:K55)*$E52,IF((SUM(Capex!$G55:K55)-SUM($G406:K406))&lt;0,0,SUM(Capex!$G55:K55)-SUM($G406:K406)))</f>
        <v>0</v>
      </c>
      <c r="M406" s="283">
        <f>+IF((SUM(Capex!$G55:M55)-(SUM(Capex!$G55:L55)*$E52+SUM($G406:L406)))&gt;0,SUM(Capex!$G55:L55)*$E52,IF((SUM(Capex!$G55:L55)-SUM($G406:L406))&lt;0,0,SUM(Capex!$G55:L55)-SUM($G406:L406)))</f>
        <v>0</v>
      </c>
      <c r="N406" s="283">
        <f>+IF((SUM(Capex!$G55:N55)-(SUM(Capex!$G55:M55)*$E52+SUM($G406:M406)))&gt;0,SUM(Capex!$G55:M55)*$E52,IF((SUM(Capex!$G55:M55)-SUM($G406:M406))&lt;0,0,SUM(Capex!$G55:M55)-SUM($G406:M406)))</f>
        <v>0</v>
      </c>
      <c r="O406" s="283">
        <f>+IF((SUM(Capex!$G55:O55)-(SUM(Capex!$G55:N55)*$E52+SUM($G406:N406)))&gt;0,SUM(Capex!$G55:N55)*$E52,IF((SUM(Capex!$G55:N55)-SUM($G406:N406))&lt;0,0,SUM(Capex!$G55:N55)-SUM($G406:N406)))</f>
        <v>0</v>
      </c>
      <c r="P406" s="283">
        <f>+IF((SUM(Capex!$G55:P55)-(SUM(Capex!$G55:O55)*$E52+SUM($G406:O406)))&gt;0,SUM(Capex!$G55:O55)*$E52,IF((SUM(Capex!$G55:O55)-SUM($G406:O406))&lt;0,0,SUM(Capex!$G55:O55)-SUM($G406:O406)))</f>
        <v>0</v>
      </c>
      <c r="Q406" s="283">
        <f>+IF((SUM(Capex!$G55:Q55)-(SUM(Capex!$G55:P55)*$E52+SUM($G406:P406)))&gt;0,SUM(Capex!$G55:P55)*$E52,IF((SUM(Capex!$G55:P55)-SUM($G406:P406))&lt;0,0,SUM(Capex!$G55:P55)-SUM($G406:P406)))</f>
        <v>0</v>
      </c>
      <c r="R406" s="283">
        <f>+IF((SUM(Capex!$G55:R55)-(SUM(Capex!$G55:Q55)*$E52+SUM($G406:Q406)))&gt;0,SUM(Capex!$G55:Q55)*$E52,IF((SUM(Capex!$G55:Q55)-SUM($G406:Q406))&lt;0,0,SUM(Capex!$G55:Q55)-SUM($G406:Q406)))</f>
        <v>0</v>
      </c>
      <c r="S406" s="283">
        <f>+IF((SUM(Capex!$G55:S55)-(SUM(Capex!$G55:R55)*$E52+SUM($G406:R406)))&gt;0,SUM(Capex!$G55:R55)*$E52,IF((SUM(Capex!$G55:R55)-SUM($G406:R406))&lt;0,0,SUM(Capex!$G55:R55)-SUM($G406:R406)))</f>
        <v>0</v>
      </c>
      <c r="T406" s="283">
        <f>+IF((SUM(Capex!$G55:T55)-(SUM(Capex!$G55:S55)*$E52+SUM($G406:S406)))&gt;0,SUM(Capex!$G55:S55)*$E52,IF((SUM(Capex!$G55:S55)-SUM($G406:S406))&lt;0,0,SUM(Capex!$G55:S55)-SUM($G406:S406)))</f>
        <v>44531.66014175841</v>
      </c>
    </row>
    <row r="407" spans="1:20">
      <c r="A407" s="355"/>
      <c r="B407" s="145"/>
      <c r="C407" s="20" t="s">
        <v>472</v>
      </c>
      <c r="D407" s="168" t="s">
        <v>65</v>
      </c>
      <c r="E407" s="168" t="s">
        <v>317</v>
      </c>
      <c r="H407" s="283">
        <f>+IF((SUM(Capex!$G56:H56)-(SUM(Capex!$G56:G56)*$E53+SUM($G407:G407)))&gt;0,SUM(Capex!$G56:G56)*$E53,IF((SUM(Capex!$G56:G56)-SUM($G407:G407))&lt;0,0,SUM(Capex!$G56:G56)-SUM($G407:G407)))</f>
        <v>0</v>
      </c>
      <c r="I407" s="283">
        <f>+IF((SUM(Capex!$G56:I56)-(SUM(Capex!$G56:H56)*$E53+SUM($G407:H407)))&gt;0,SUM(Capex!$G56:H56)*$E53,IF((SUM(Capex!$G56:H56)-SUM($G407:H407))&lt;0,0,SUM(Capex!$G56:H56)-SUM($G407:H407)))</f>
        <v>0</v>
      </c>
      <c r="J407" s="283">
        <f>+IF((SUM(Capex!$G56:J56)-(SUM(Capex!$G56:I56)*$E53+SUM($G407:I407)))&gt;0,SUM(Capex!$G56:I56)*$E53,IF((SUM(Capex!$G56:I56)-SUM($G407:I407))&lt;0,0,SUM(Capex!$G56:I56)-SUM($G407:I407)))</f>
        <v>0</v>
      </c>
      <c r="K407" s="283">
        <f>+IF((SUM(Capex!$G56:K56)-(SUM(Capex!$G56:J56)*$E53+SUM($G407:J407)))&gt;0,SUM(Capex!$G56:J56)*$E53,IF((SUM(Capex!$G56:J56)-SUM($G407:J407))&lt;0,0,SUM(Capex!$G56:J56)-SUM($G407:J407)))</f>
        <v>0</v>
      </c>
      <c r="L407" s="283">
        <f>+IF((SUM(Capex!$G56:L56)-(SUM(Capex!$G56:K56)*$E53+SUM($G407:K407)))&gt;0,SUM(Capex!$G56:K56)*$E53,IF((SUM(Capex!$G56:K56)-SUM($G407:K407))&lt;0,0,SUM(Capex!$G56:K56)-SUM($G407:K407)))</f>
        <v>0</v>
      </c>
      <c r="M407" s="283">
        <f>+IF((SUM(Capex!$G56:M56)-(SUM(Capex!$G56:L56)*$E53+SUM($G407:L407)))&gt;0,SUM(Capex!$G56:L56)*$E53,IF((SUM(Capex!$G56:L56)-SUM($G407:L407))&lt;0,0,SUM(Capex!$G56:L56)-SUM($G407:L407)))</f>
        <v>0</v>
      </c>
      <c r="N407" s="283">
        <f>+IF((SUM(Capex!$G56:N56)-(SUM(Capex!$G56:M56)*$E53+SUM($G407:M407)))&gt;0,SUM(Capex!$G56:M56)*$E53,IF((SUM(Capex!$G56:M56)-SUM($G407:M407))&lt;0,0,SUM(Capex!$G56:M56)-SUM($G407:M407)))</f>
        <v>0</v>
      </c>
      <c r="O407" s="283">
        <f>+IF((SUM(Capex!$G56:O56)-(SUM(Capex!$G56:N56)*$E53+SUM($G407:N407)))&gt;0,SUM(Capex!$G56:N56)*$E53,IF((SUM(Capex!$G56:N56)-SUM($G407:N407))&lt;0,0,SUM(Capex!$G56:N56)-SUM($G407:N407)))</f>
        <v>0</v>
      </c>
      <c r="P407" s="283">
        <f>+IF((SUM(Capex!$G56:P56)-(SUM(Capex!$G56:O56)*$E53+SUM($G407:O407)))&gt;0,SUM(Capex!$G56:O56)*$E53,IF((SUM(Capex!$G56:O56)-SUM($G407:O407))&lt;0,0,SUM(Capex!$G56:O56)-SUM($G407:O407)))</f>
        <v>0</v>
      </c>
      <c r="Q407" s="283">
        <f>+IF((SUM(Capex!$G56:Q56)-(SUM(Capex!$G56:P56)*$E53+SUM($G407:P407)))&gt;0,SUM(Capex!$G56:P56)*$E53,IF((SUM(Capex!$G56:P56)-SUM($G407:P407))&lt;0,0,SUM(Capex!$G56:P56)-SUM($G407:P407)))</f>
        <v>0</v>
      </c>
      <c r="R407" s="283">
        <f>+IF((SUM(Capex!$G56:R56)-(SUM(Capex!$G56:Q56)*$E53+SUM($G407:Q407)))&gt;0,SUM(Capex!$G56:Q56)*$E53,IF((SUM(Capex!$G56:Q56)-SUM($G407:Q407))&lt;0,0,SUM(Capex!$G56:Q56)-SUM($G407:Q407)))</f>
        <v>0</v>
      </c>
      <c r="S407" s="283">
        <f>+IF((SUM(Capex!$G56:S56)-(SUM(Capex!$G56:R56)*$E53+SUM($G407:R407)))&gt;0,SUM(Capex!$G56:R56)*$E53,IF((SUM(Capex!$G56:R56)-SUM($G407:R407))&lt;0,0,SUM(Capex!$G56:R56)-SUM($G407:R407)))</f>
        <v>0</v>
      </c>
      <c r="T407" s="283">
        <f>+IF((SUM(Capex!$G56:T56)-(SUM(Capex!$G56:S56)*$E53+SUM($G407:S407)))&gt;0,SUM(Capex!$G56:S56)*$E53,IF((SUM(Capex!$G56:S56)-SUM($G407:S407))&lt;0,0,SUM(Capex!$G56:S56)-SUM($G407:S407)))</f>
        <v>1214.5660021974572</v>
      </c>
    </row>
    <row r="408" spans="1:20">
      <c r="A408" s="355"/>
      <c r="B408" s="145"/>
      <c r="C408" s="20" t="s">
        <v>473</v>
      </c>
      <c r="D408" s="168" t="s">
        <v>65</v>
      </c>
      <c r="E408" s="168" t="s">
        <v>317</v>
      </c>
      <c r="H408" s="283">
        <f>+IF((SUM(Capex!$G57:H57)-(SUM(Capex!$G57:G57)*$E54+SUM($G408:G408)))&gt;0,SUM(Capex!$G57:G57)*$E54,IF((SUM(Capex!$G57:G57)-SUM($G408:G408))&lt;0,0,SUM(Capex!$G57:G57)-SUM($G408:G408)))</f>
        <v>0</v>
      </c>
      <c r="I408" s="283">
        <f>+IF((SUM(Capex!$G57:I57)-(SUM(Capex!$G57:H57)*$E54+SUM($G408:H408)))&gt;0,SUM(Capex!$G57:H57)*$E54,IF((SUM(Capex!$G57:H57)-SUM($G408:H408))&lt;0,0,SUM(Capex!$G57:H57)-SUM($G408:H408)))</f>
        <v>0</v>
      </c>
      <c r="J408" s="283">
        <f>+IF((SUM(Capex!$G57:J57)-(SUM(Capex!$G57:I57)*$E54+SUM($G408:I408)))&gt;0,SUM(Capex!$G57:I57)*$E54,IF((SUM(Capex!$G57:I57)-SUM($G408:I408))&lt;0,0,SUM(Capex!$G57:I57)-SUM($G408:I408)))</f>
        <v>0</v>
      </c>
      <c r="K408" s="283">
        <f>+IF((SUM(Capex!$G57:K57)-(SUM(Capex!$G57:J57)*$E54+SUM($G408:J408)))&gt;0,SUM(Capex!$G57:J57)*$E54,IF((SUM(Capex!$G57:J57)-SUM($G408:J408))&lt;0,0,SUM(Capex!$G57:J57)-SUM($G408:J408)))</f>
        <v>0</v>
      </c>
      <c r="L408" s="283">
        <f>+IF((SUM(Capex!$G57:L57)-(SUM(Capex!$G57:K57)*$E54+SUM($G408:K408)))&gt;0,SUM(Capex!$G57:K57)*$E54,IF((SUM(Capex!$G57:K57)-SUM($G408:K408))&lt;0,0,SUM(Capex!$G57:K57)-SUM($G408:K408)))</f>
        <v>0</v>
      </c>
      <c r="M408" s="283">
        <f>+IF((SUM(Capex!$G57:M57)-(SUM(Capex!$G57:L57)*$E54+SUM($G408:L408)))&gt;0,SUM(Capex!$G57:L57)*$E54,IF((SUM(Capex!$G57:L57)-SUM($G408:L408))&lt;0,0,SUM(Capex!$G57:L57)-SUM($G408:L408)))</f>
        <v>0</v>
      </c>
      <c r="N408" s="283">
        <f>+IF((SUM(Capex!$G57:N57)-(SUM(Capex!$G57:M57)*$E54+SUM($G408:M408)))&gt;0,SUM(Capex!$G57:M57)*$E54,IF((SUM(Capex!$G57:M57)-SUM($G408:M408))&lt;0,0,SUM(Capex!$G57:M57)-SUM($G408:M408)))</f>
        <v>0</v>
      </c>
      <c r="O408" s="283">
        <f>+IF((SUM(Capex!$G57:O57)-(SUM(Capex!$G57:N57)*$E54+SUM($G408:N408)))&gt;0,SUM(Capex!$G57:N57)*$E54,IF((SUM(Capex!$G57:N57)-SUM($G408:N408))&lt;0,0,SUM(Capex!$G57:N57)-SUM($G408:N408)))</f>
        <v>0</v>
      </c>
      <c r="P408" s="283">
        <f>+IF((SUM(Capex!$G57:P57)-(SUM(Capex!$G57:O57)*$E54+SUM($G408:O408)))&gt;0,SUM(Capex!$G57:O57)*$E54,IF((SUM(Capex!$G57:O57)-SUM($G408:O408))&lt;0,0,SUM(Capex!$G57:O57)-SUM($G408:O408)))</f>
        <v>0</v>
      </c>
      <c r="Q408" s="283">
        <f>+IF((SUM(Capex!$G57:Q57)-(SUM(Capex!$G57:P57)*$E54+SUM($G408:P408)))&gt;0,SUM(Capex!$G57:P57)*$E54,IF((SUM(Capex!$G57:P57)-SUM($G408:P408))&lt;0,0,SUM(Capex!$G57:P57)-SUM($G408:P408)))</f>
        <v>0</v>
      </c>
      <c r="R408" s="283">
        <f>+IF((SUM(Capex!$G57:R57)-(SUM(Capex!$G57:Q57)*$E54+SUM($G408:Q408)))&gt;0,SUM(Capex!$G57:Q57)*$E54,IF((SUM(Capex!$G57:Q57)-SUM($G408:Q408))&lt;0,0,SUM(Capex!$G57:Q57)-SUM($G408:Q408)))</f>
        <v>0</v>
      </c>
      <c r="S408" s="283">
        <f>+IF((SUM(Capex!$G57:S57)-(SUM(Capex!$G57:R57)*$E54+SUM($G408:R408)))&gt;0,SUM(Capex!$G57:R57)*$E54,IF((SUM(Capex!$G57:R57)-SUM($G408:R408))&lt;0,0,SUM(Capex!$G57:R57)-SUM($G408:R408)))</f>
        <v>626.79508666380173</v>
      </c>
      <c r="T408" s="283">
        <f>+IF((SUM(Capex!$G57:T57)-(SUM(Capex!$G57:S57)*$E54+SUM($G408:S408)))&gt;0,SUM(Capex!$G57:S57)*$E54,IF((SUM(Capex!$G57:S57)-SUM($G408:S408))&lt;0,0,SUM(Capex!$G57:S57)-SUM($G408:S408)))</f>
        <v>626.79508666380173</v>
      </c>
    </row>
    <row r="409" spans="1:20">
      <c r="A409" s="355"/>
      <c r="B409" s="145"/>
      <c r="C409" s="20" t="s">
        <v>474</v>
      </c>
      <c r="D409" s="168" t="s">
        <v>65</v>
      </c>
      <c r="E409" s="168" t="s">
        <v>317</v>
      </c>
      <c r="H409" s="283">
        <f>+IF((SUM(Capex!$G58:H58)-(SUM(Capex!$G58:G58)*$E55+SUM($G409:G409)))&gt;0,SUM(Capex!$G58:G58)*$E55,IF((SUM(Capex!$G58:G58)-SUM($G409:G409))&lt;0,0,SUM(Capex!$G58:G58)-SUM($G409:G409)))</f>
        <v>0</v>
      </c>
      <c r="I409" s="283">
        <f>+IF((SUM(Capex!$G58:I58)-(SUM(Capex!$G58:H58)*$E55+SUM($G409:H409)))&gt;0,SUM(Capex!$G58:H58)*$E55,IF((SUM(Capex!$G58:H58)-SUM($G409:H409))&lt;0,0,SUM(Capex!$G58:H58)-SUM($G409:H409)))</f>
        <v>0</v>
      </c>
      <c r="J409" s="283">
        <f>+IF((SUM(Capex!$G58:J58)-(SUM(Capex!$G58:I58)*$E55+SUM($G409:I409)))&gt;0,SUM(Capex!$G58:I58)*$E55,IF((SUM(Capex!$G58:I58)-SUM($G409:I409))&lt;0,0,SUM(Capex!$G58:I58)-SUM($G409:I409)))</f>
        <v>0</v>
      </c>
      <c r="K409" s="283">
        <f>+IF((SUM(Capex!$G58:K58)-(SUM(Capex!$G58:J58)*$E55+SUM($G409:J409)))&gt;0,SUM(Capex!$G58:J58)*$E55,IF((SUM(Capex!$G58:J58)-SUM($G409:J409))&lt;0,0,SUM(Capex!$G58:J58)-SUM($G409:J409)))</f>
        <v>0</v>
      </c>
      <c r="L409" s="283">
        <f>+IF((SUM(Capex!$G58:L58)-(SUM(Capex!$G58:K58)*$E55+SUM($G409:K409)))&gt;0,SUM(Capex!$G58:K58)*$E55,IF((SUM(Capex!$G58:K58)-SUM($G409:K409))&lt;0,0,SUM(Capex!$G58:K58)-SUM($G409:K409)))</f>
        <v>0</v>
      </c>
      <c r="M409" s="283">
        <f>+IF((SUM(Capex!$G58:M58)-(SUM(Capex!$G58:L58)*$E55+SUM($G409:L409)))&gt;0,SUM(Capex!$G58:L58)*$E55,IF((SUM(Capex!$G58:L58)-SUM($G409:L409))&lt;0,0,SUM(Capex!$G58:L58)-SUM($G409:L409)))</f>
        <v>0</v>
      </c>
      <c r="N409" s="283">
        <f>+IF((SUM(Capex!$G58:N58)-(SUM(Capex!$G58:M58)*$E55+SUM($G409:M409)))&gt;0,SUM(Capex!$G58:M58)*$E55,IF((SUM(Capex!$G58:M58)-SUM($G409:M409))&lt;0,0,SUM(Capex!$G58:M58)-SUM($G409:M409)))</f>
        <v>0</v>
      </c>
      <c r="O409" s="283">
        <f>+IF((SUM(Capex!$G58:O58)-(SUM(Capex!$G58:N58)*$E55+SUM($G409:N409)))&gt;0,SUM(Capex!$G58:N58)*$E55,IF((SUM(Capex!$G58:N58)-SUM($G409:N409))&lt;0,0,SUM(Capex!$G58:N58)-SUM($G409:N409)))</f>
        <v>0</v>
      </c>
      <c r="P409" s="283">
        <f>+IF((SUM(Capex!$G58:P58)-(SUM(Capex!$G58:O58)*$E55+SUM($G409:O409)))&gt;0,SUM(Capex!$G58:O58)*$E55,IF((SUM(Capex!$G58:O58)-SUM($G409:O409))&lt;0,0,SUM(Capex!$G58:O58)-SUM($G409:O409)))</f>
        <v>0</v>
      </c>
      <c r="Q409" s="283">
        <f>+IF((SUM(Capex!$G58:Q58)-(SUM(Capex!$G58:P58)*$E55+SUM($G409:P409)))&gt;0,SUM(Capex!$G58:P58)*$E55,IF((SUM(Capex!$G58:P58)-SUM($G409:P409))&lt;0,0,SUM(Capex!$G58:P58)-SUM($G409:P409)))</f>
        <v>0</v>
      </c>
      <c r="R409" s="283">
        <f>+IF((SUM(Capex!$G58:R58)-(SUM(Capex!$G58:Q58)*$E55+SUM($G409:Q409)))&gt;0,SUM(Capex!$G58:Q58)*$E55,IF((SUM(Capex!$G58:Q58)-SUM($G409:Q409))&lt;0,0,SUM(Capex!$G58:Q58)-SUM($G409:Q409)))</f>
        <v>0</v>
      </c>
      <c r="S409" s="283">
        <f>+IF((SUM(Capex!$G58:S58)-(SUM(Capex!$G58:R58)*$E55+SUM($G409:R409)))&gt;0,SUM(Capex!$G58:R58)*$E55,IF((SUM(Capex!$G58:R58)-SUM($G409:R409))&lt;0,0,SUM(Capex!$G58:R58)-SUM($G409:R409)))</f>
        <v>771.61</v>
      </c>
      <c r="T409" s="283">
        <f>+IF((SUM(Capex!$G58:T58)-(SUM(Capex!$G58:S58)*$E55+SUM($G409:S409)))&gt;0,SUM(Capex!$G58:S58)*$E55,IF((SUM(Capex!$G58:S58)-SUM($G409:S409))&lt;0,0,SUM(Capex!$G58:S58)-SUM($G409:S409)))</f>
        <v>771.61</v>
      </c>
    </row>
    <row r="410" spans="1:20">
      <c r="A410" s="355"/>
      <c r="B410" s="145"/>
      <c r="C410" s="20" t="s">
        <v>475</v>
      </c>
      <c r="D410" s="168" t="s">
        <v>65</v>
      </c>
      <c r="E410" s="168" t="s">
        <v>317</v>
      </c>
      <c r="H410" s="283">
        <f>+IF((SUM(Capex!$G59:H59)-(SUM(Capex!$G59:G59)*$E56+SUM($G410:G410)))&gt;0,SUM(Capex!$G59:G59)*$E56,IF((SUM(Capex!$G59:G59)-SUM($G410:G410))&lt;0,0,SUM(Capex!$G59:G59)-SUM($G410:G410)))</f>
        <v>0</v>
      </c>
      <c r="I410" s="283">
        <f>+IF((SUM(Capex!$G59:I59)-(SUM(Capex!$G59:H59)*$E56+SUM($G410:H410)))&gt;0,SUM(Capex!$G59:H59)*$E56,IF((SUM(Capex!$G59:H59)-SUM($G410:H410))&lt;0,0,SUM(Capex!$G59:H59)-SUM($G410:H410)))</f>
        <v>0</v>
      </c>
      <c r="J410" s="283">
        <f>+IF((SUM(Capex!$G59:J59)-(SUM(Capex!$G59:I59)*$E56+SUM($G410:I410)))&gt;0,SUM(Capex!$G59:I59)*$E56,IF((SUM(Capex!$G59:I59)-SUM($G410:I410))&lt;0,0,SUM(Capex!$G59:I59)-SUM($G410:I410)))</f>
        <v>0</v>
      </c>
      <c r="K410" s="283">
        <f>+IF((SUM(Capex!$G59:K59)-(SUM(Capex!$G59:J59)*$E56+SUM($G410:J410)))&gt;0,SUM(Capex!$G59:J59)*$E56,IF((SUM(Capex!$G59:J59)-SUM($G410:J410))&lt;0,0,SUM(Capex!$G59:J59)-SUM($G410:J410)))</f>
        <v>0</v>
      </c>
      <c r="L410" s="283">
        <f>+IF((SUM(Capex!$G59:L59)-(SUM(Capex!$G59:K59)*$E56+SUM($G410:K410)))&gt;0,SUM(Capex!$G59:K59)*$E56,IF((SUM(Capex!$G59:K59)-SUM($G410:K410))&lt;0,0,SUM(Capex!$G59:K59)-SUM($G410:K410)))</f>
        <v>0</v>
      </c>
      <c r="M410" s="283">
        <f>+IF((SUM(Capex!$G59:M59)-(SUM(Capex!$G59:L59)*$E56+SUM($G410:L410)))&gt;0,SUM(Capex!$G59:L59)*$E56,IF((SUM(Capex!$G59:L59)-SUM($G410:L410))&lt;0,0,SUM(Capex!$G59:L59)-SUM($G410:L410)))</f>
        <v>0</v>
      </c>
      <c r="N410" s="283">
        <f>+IF((SUM(Capex!$G59:N59)-(SUM(Capex!$G59:M59)*$E56+SUM($G410:M410)))&gt;0,SUM(Capex!$G59:M59)*$E56,IF((SUM(Capex!$G59:M59)-SUM($G410:M410))&lt;0,0,SUM(Capex!$G59:M59)-SUM($G410:M410)))</f>
        <v>0</v>
      </c>
      <c r="O410" s="283">
        <f>+IF((SUM(Capex!$G59:O59)-(SUM(Capex!$G59:N59)*$E56+SUM($G410:N410)))&gt;0,SUM(Capex!$G59:N59)*$E56,IF((SUM(Capex!$G59:N59)-SUM($G410:N410))&lt;0,0,SUM(Capex!$G59:N59)-SUM($G410:N410)))</f>
        <v>0</v>
      </c>
      <c r="P410" s="283">
        <f>+IF((SUM(Capex!$G59:P59)-(SUM(Capex!$G59:O59)*$E56+SUM($G410:O410)))&gt;0,SUM(Capex!$G59:O59)*$E56,IF((SUM(Capex!$G59:O59)-SUM($G410:O410))&lt;0,0,SUM(Capex!$G59:O59)-SUM($G410:O410)))</f>
        <v>0</v>
      </c>
      <c r="Q410" s="283">
        <f>+IF((SUM(Capex!$G59:Q59)-(SUM(Capex!$G59:P59)*$E56+SUM($G410:P410)))&gt;0,SUM(Capex!$G59:P59)*$E56,IF((SUM(Capex!$G59:P59)-SUM($G410:P410))&lt;0,0,SUM(Capex!$G59:P59)-SUM($G410:P410)))</f>
        <v>0</v>
      </c>
      <c r="R410" s="283">
        <f>+IF((SUM(Capex!$G59:R59)-(SUM(Capex!$G59:Q59)*$E56+SUM($G410:Q410)))&gt;0,SUM(Capex!$G59:Q59)*$E56,IF((SUM(Capex!$G59:Q59)-SUM($G410:Q410))&lt;0,0,SUM(Capex!$G59:Q59)-SUM($G410:Q410)))</f>
        <v>0</v>
      </c>
      <c r="S410" s="283">
        <f>+IF((SUM(Capex!$G59:S59)-(SUM(Capex!$G59:R59)*$E56+SUM($G410:R410)))&gt;0,SUM(Capex!$G59:R59)*$E56,IF((SUM(Capex!$G59:R59)-SUM($G410:R410))&lt;0,0,SUM(Capex!$G59:R59)-SUM($G410:R410)))</f>
        <v>2192.7785714285715</v>
      </c>
      <c r="T410" s="283">
        <f>+IF((SUM(Capex!$G59:T59)-(SUM(Capex!$G59:S59)*$E56+SUM($G410:S410)))&gt;0,SUM(Capex!$G59:S59)*$E56,IF((SUM(Capex!$G59:S59)-SUM($G410:S410))&lt;0,0,SUM(Capex!$G59:S59)-SUM($G410:S410)))</f>
        <v>2192.7785714285715</v>
      </c>
    </row>
    <row r="411" spans="1:20">
      <c r="A411" s="355"/>
      <c r="B411" s="145"/>
      <c r="C411" s="20" t="s">
        <v>476</v>
      </c>
      <c r="D411" s="168" t="s">
        <v>65</v>
      </c>
      <c r="E411" s="168" t="s">
        <v>317</v>
      </c>
      <c r="H411" s="283">
        <f>+IF((SUM(Capex!$G60:H60)-(SUM(Capex!$G60:G60)*$E57+SUM($G411:G411)))&gt;0,SUM(Capex!$G60:G60)*$E57,IF((SUM(Capex!$G60:G60)-SUM($G411:G411))&lt;0,0,SUM(Capex!$G60:G60)-SUM($G411:G411)))</f>
        <v>0</v>
      </c>
      <c r="I411" s="283">
        <f>+IF((SUM(Capex!$G60:I60)-(SUM(Capex!$G60:H60)*$E57+SUM($G411:H411)))&gt;0,SUM(Capex!$G60:H60)*$E57,IF((SUM(Capex!$G60:H60)-SUM($G411:H411))&lt;0,0,SUM(Capex!$G60:H60)-SUM($G411:H411)))</f>
        <v>0</v>
      </c>
      <c r="J411" s="283">
        <f>+IF((SUM(Capex!$G60:J60)-(SUM(Capex!$G60:I60)*$E57+SUM($G411:I411)))&gt;0,SUM(Capex!$G60:I60)*$E57,IF((SUM(Capex!$G60:I60)-SUM($G411:I411))&lt;0,0,SUM(Capex!$G60:I60)-SUM($G411:I411)))</f>
        <v>0</v>
      </c>
      <c r="K411" s="283">
        <f>+IF((SUM(Capex!$G60:K60)-(SUM(Capex!$G60:J60)*$E57+SUM($G411:J411)))&gt;0,SUM(Capex!$G60:J60)*$E57,IF((SUM(Capex!$G60:J60)-SUM($G411:J411))&lt;0,0,SUM(Capex!$G60:J60)-SUM($G411:J411)))</f>
        <v>0</v>
      </c>
      <c r="L411" s="283">
        <f>+IF((SUM(Capex!$G60:L60)-(SUM(Capex!$G60:K60)*$E57+SUM($G411:K411)))&gt;0,SUM(Capex!$G60:K60)*$E57,IF((SUM(Capex!$G60:K60)-SUM($G411:K411))&lt;0,0,SUM(Capex!$G60:K60)-SUM($G411:K411)))</f>
        <v>0</v>
      </c>
      <c r="M411" s="283">
        <f>+IF((SUM(Capex!$G60:M60)-(SUM(Capex!$G60:L60)*$E57+SUM($G411:L411)))&gt;0,SUM(Capex!$G60:L60)*$E57,IF((SUM(Capex!$G60:L60)-SUM($G411:L411))&lt;0,0,SUM(Capex!$G60:L60)-SUM($G411:L411)))</f>
        <v>0</v>
      </c>
      <c r="N411" s="283">
        <f>+IF((SUM(Capex!$G60:N60)-(SUM(Capex!$G60:M60)*$E57+SUM($G411:M411)))&gt;0,SUM(Capex!$G60:M60)*$E57,IF((SUM(Capex!$G60:M60)-SUM($G411:M411))&lt;0,0,SUM(Capex!$G60:M60)-SUM($G411:M411)))</f>
        <v>0</v>
      </c>
      <c r="O411" s="283">
        <f>+IF((SUM(Capex!$G60:O60)-(SUM(Capex!$G60:N60)*$E57+SUM($G411:N411)))&gt;0,SUM(Capex!$G60:N60)*$E57,IF((SUM(Capex!$G60:N60)-SUM($G411:N411))&lt;0,0,SUM(Capex!$G60:N60)-SUM($G411:N411)))</f>
        <v>0</v>
      </c>
      <c r="P411" s="283">
        <f>+IF((SUM(Capex!$G60:P60)-(SUM(Capex!$G60:O60)*$E57+SUM($G411:O411)))&gt;0,SUM(Capex!$G60:O60)*$E57,IF((SUM(Capex!$G60:O60)-SUM($G411:O411))&lt;0,0,SUM(Capex!$G60:O60)-SUM($G411:O411)))</f>
        <v>0</v>
      </c>
      <c r="Q411" s="283">
        <f>+IF((SUM(Capex!$G60:Q60)-(SUM(Capex!$G60:P60)*$E57+SUM($G411:P411)))&gt;0,SUM(Capex!$G60:P60)*$E57,IF((SUM(Capex!$G60:P60)-SUM($G411:P411))&lt;0,0,SUM(Capex!$G60:P60)-SUM($G411:P411)))</f>
        <v>0</v>
      </c>
      <c r="R411" s="283">
        <f>+IF((SUM(Capex!$G60:R60)-(SUM(Capex!$G60:Q60)*$E57+SUM($G411:Q411)))&gt;0,SUM(Capex!$G60:Q60)*$E57,IF((SUM(Capex!$G60:Q60)-SUM($G411:Q411))&lt;0,0,SUM(Capex!$G60:Q60)-SUM($G411:Q411)))</f>
        <v>0</v>
      </c>
      <c r="S411" s="283">
        <f>+IF((SUM(Capex!$G60:S60)-(SUM(Capex!$G60:R60)*$E57+SUM($G411:R411)))&gt;0,SUM(Capex!$G60:R60)*$E57,IF((SUM(Capex!$G60:R60)-SUM($G411:R411))&lt;0,0,SUM(Capex!$G60:R60)-SUM($G411:R411)))</f>
        <v>0</v>
      </c>
      <c r="T411" s="283">
        <f>+IF((SUM(Capex!$G60:T60)-(SUM(Capex!$G60:S60)*$E57+SUM($G411:S411)))&gt;0,SUM(Capex!$G60:S60)*$E57,IF((SUM(Capex!$G60:S60)-SUM($G411:S411))&lt;0,0,SUM(Capex!$G60:S60)-SUM($G411:S411)))</f>
        <v>0</v>
      </c>
    </row>
    <row r="412" spans="1:20">
      <c r="A412" s="355"/>
      <c r="B412" s="145"/>
      <c r="C412" s="20" t="s">
        <v>477</v>
      </c>
      <c r="D412" s="168" t="s">
        <v>65</v>
      </c>
      <c r="E412" s="168" t="s">
        <v>317</v>
      </c>
      <c r="H412" s="283">
        <f>+IF((SUM(Capex!$G61:H61)-(SUM(Capex!$G61:G61)*$E58+SUM($G412:G412)))&gt;0,SUM(Capex!$G61:G61)*$E58,IF((SUM(Capex!$G61:G61)-SUM($G412:G412))&lt;0,0,SUM(Capex!$G61:G61)-SUM($G412:G412)))</f>
        <v>0</v>
      </c>
      <c r="I412" s="283">
        <f>+IF((SUM(Capex!$G61:I61)-(SUM(Capex!$G61:H61)*$E58+SUM($G412:H412)))&gt;0,SUM(Capex!$G61:H61)*$E58,IF((SUM(Capex!$G61:H61)-SUM($G412:H412))&lt;0,0,SUM(Capex!$G61:H61)-SUM($G412:H412)))</f>
        <v>0</v>
      </c>
      <c r="J412" s="283">
        <f>+IF((SUM(Capex!$G61:J61)-(SUM(Capex!$G61:I61)*$E58+SUM($G412:I412)))&gt;0,SUM(Capex!$G61:I61)*$E58,IF((SUM(Capex!$G61:I61)-SUM($G412:I412))&lt;0,0,SUM(Capex!$G61:I61)-SUM($G412:I412)))</f>
        <v>0</v>
      </c>
      <c r="K412" s="283">
        <f>+IF((SUM(Capex!$G61:K61)-(SUM(Capex!$G61:J61)*$E58+SUM($G412:J412)))&gt;0,SUM(Capex!$G61:J61)*$E58,IF((SUM(Capex!$G61:J61)-SUM($G412:J412))&lt;0,0,SUM(Capex!$G61:J61)-SUM($G412:J412)))</f>
        <v>0</v>
      </c>
      <c r="L412" s="283">
        <f>+IF((SUM(Capex!$G61:L61)-(SUM(Capex!$G61:K61)*$E58+SUM($G412:K412)))&gt;0,SUM(Capex!$G61:K61)*$E58,IF((SUM(Capex!$G61:K61)-SUM($G412:K412))&lt;0,0,SUM(Capex!$G61:K61)-SUM($G412:K412)))</f>
        <v>0</v>
      </c>
      <c r="M412" s="283">
        <f>+IF((SUM(Capex!$G61:M61)-(SUM(Capex!$G61:L61)*$E58+SUM($G412:L412)))&gt;0,SUM(Capex!$G61:L61)*$E58,IF((SUM(Capex!$G61:L61)-SUM($G412:L412))&lt;0,0,SUM(Capex!$G61:L61)-SUM($G412:L412)))</f>
        <v>0</v>
      </c>
      <c r="N412" s="283">
        <f>+IF((SUM(Capex!$G61:N61)-(SUM(Capex!$G61:M61)*$E58+SUM($G412:M412)))&gt;0,SUM(Capex!$G61:M61)*$E58,IF((SUM(Capex!$G61:M61)-SUM($G412:M412))&lt;0,0,SUM(Capex!$G61:M61)-SUM($G412:M412)))</f>
        <v>0</v>
      </c>
      <c r="O412" s="283">
        <f>+IF((SUM(Capex!$G61:O61)-(SUM(Capex!$G61:N61)*$E58+SUM($G412:N412)))&gt;0,SUM(Capex!$G61:N61)*$E58,IF((SUM(Capex!$G61:N61)-SUM($G412:N412))&lt;0,0,SUM(Capex!$G61:N61)-SUM($G412:N412)))</f>
        <v>0</v>
      </c>
      <c r="P412" s="283">
        <f>+IF((SUM(Capex!$G61:P61)-(SUM(Capex!$G61:O61)*$E58+SUM($G412:O412)))&gt;0,SUM(Capex!$G61:O61)*$E58,IF((SUM(Capex!$G61:O61)-SUM($G412:O412))&lt;0,0,SUM(Capex!$G61:O61)-SUM($G412:O412)))</f>
        <v>0</v>
      </c>
      <c r="Q412" s="283">
        <f>+IF((SUM(Capex!$G61:Q61)-(SUM(Capex!$G61:P61)*$E58+SUM($G412:P412)))&gt;0,SUM(Capex!$G61:P61)*$E58,IF((SUM(Capex!$G61:P61)-SUM($G412:P412))&lt;0,0,SUM(Capex!$G61:P61)-SUM($G412:P412)))</f>
        <v>0</v>
      </c>
      <c r="R412" s="283">
        <f>+IF((SUM(Capex!$G61:R61)-(SUM(Capex!$G61:Q61)*$E58+SUM($G412:Q412)))&gt;0,SUM(Capex!$G61:Q61)*$E58,IF((SUM(Capex!$G61:Q61)-SUM($G412:Q412))&lt;0,0,SUM(Capex!$G61:Q61)-SUM($G412:Q412)))</f>
        <v>0</v>
      </c>
      <c r="S412" s="283">
        <f>+IF((SUM(Capex!$G61:S61)-(SUM(Capex!$G61:R61)*$E58+SUM($G412:R412)))&gt;0,SUM(Capex!$G61:R61)*$E58,IF((SUM(Capex!$G61:R61)-SUM($G412:R412))&lt;0,0,SUM(Capex!$G61:R61)-SUM($G412:R412)))</f>
        <v>0</v>
      </c>
      <c r="T412" s="283">
        <f>+IF((SUM(Capex!$G61:T61)-(SUM(Capex!$G61:S61)*$E58+SUM($G412:S412)))&gt;0,SUM(Capex!$G61:S61)*$E58,IF((SUM(Capex!$G61:S61)-SUM($G412:S412))&lt;0,0,SUM(Capex!$G61:S61)-SUM($G412:S412)))</f>
        <v>0</v>
      </c>
    </row>
    <row r="413" spans="1:20">
      <c r="A413" s="355"/>
      <c r="B413" s="145"/>
      <c r="C413" s="20" t="s">
        <v>478</v>
      </c>
      <c r="D413" s="168" t="s">
        <v>65</v>
      </c>
      <c r="E413" s="168" t="s">
        <v>317</v>
      </c>
      <c r="H413" s="283">
        <f>+IF((SUM(Capex!$G62:H62)-(SUM(Capex!$G62:G62)*$E59+SUM($G413:G413)))&gt;0,SUM(Capex!$G62:G62)*$E59,IF((SUM(Capex!$G62:G62)-SUM($G413:G413))&lt;0,0,SUM(Capex!$G62:G62)-SUM($G413:G413)))</f>
        <v>0</v>
      </c>
      <c r="I413" s="283">
        <f>+IF((SUM(Capex!$G62:I62)-(SUM(Capex!$G62:H62)*$E59+SUM($G413:H413)))&gt;0,SUM(Capex!$G62:H62)*$E59,IF((SUM(Capex!$G62:H62)-SUM($G413:H413))&lt;0,0,SUM(Capex!$G62:H62)-SUM($G413:H413)))</f>
        <v>0</v>
      </c>
      <c r="J413" s="283">
        <f>+IF((SUM(Capex!$G62:J62)-(SUM(Capex!$G62:I62)*$E59+SUM($G413:I413)))&gt;0,SUM(Capex!$G62:I62)*$E59,IF((SUM(Capex!$G62:I62)-SUM($G413:I413))&lt;0,0,SUM(Capex!$G62:I62)-SUM($G413:I413)))</f>
        <v>0</v>
      </c>
      <c r="K413" s="283">
        <f>+IF((SUM(Capex!$G62:K62)-(SUM(Capex!$G62:J62)*$E59+SUM($G413:J413)))&gt;0,SUM(Capex!$G62:J62)*$E59,IF((SUM(Capex!$G62:J62)-SUM($G413:J413))&lt;0,0,SUM(Capex!$G62:J62)-SUM($G413:J413)))</f>
        <v>0</v>
      </c>
      <c r="L413" s="283">
        <f>+IF((SUM(Capex!$G62:L62)-(SUM(Capex!$G62:K62)*$E59+SUM($G413:K413)))&gt;0,SUM(Capex!$G62:K62)*$E59,IF((SUM(Capex!$G62:K62)-SUM($G413:K413))&lt;0,0,SUM(Capex!$G62:K62)-SUM($G413:K413)))</f>
        <v>0</v>
      </c>
      <c r="M413" s="283">
        <f>+IF((SUM(Capex!$G62:M62)-(SUM(Capex!$G62:L62)*$E59+SUM($G413:L413)))&gt;0,SUM(Capex!$G62:L62)*$E59,IF((SUM(Capex!$G62:L62)-SUM($G413:L413))&lt;0,0,SUM(Capex!$G62:L62)-SUM($G413:L413)))</f>
        <v>0</v>
      </c>
      <c r="N413" s="283">
        <f>+IF((SUM(Capex!$G62:N62)-(SUM(Capex!$G62:M62)*$E59+SUM($G413:M413)))&gt;0,SUM(Capex!$G62:M62)*$E59,IF((SUM(Capex!$G62:M62)-SUM($G413:M413))&lt;0,0,SUM(Capex!$G62:M62)-SUM($G413:M413)))</f>
        <v>0</v>
      </c>
      <c r="O413" s="283">
        <f>+IF((SUM(Capex!$G62:O62)-(SUM(Capex!$G62:N62)*$E59+SUM($G413:N413)))&gt;0,SUM(Capex!$G62:N62)*$E59,IF((SUM(Capex!$G62:N62)-SUM($G413:N413))&lt;0,0,SUM(Capex!$G62:N62)-SUM($G413:N413)))</f>
        <v>0</v>
      </c>
      <c r="P413" s="283">
        <f>+IF((SUM(Capex!$G62:P62)-(SUM(Capex!$G62:O62)*$E59+SUM($G413:O413)))&gt;0,SUM(Capex!$G62:O62)*$E59,IF((SUM(Capex!$G62:O62)-SUM($G413:O413))&lt;0,0,SUM(Capex!$G62:O62)-SUM($G413:O413)))</f>
        <v>0</v>
      </c>
      <c r="Q413" s="283">
        <f>+IF((SUM(Capex!$G62:Q62)-(SUM(Capex!$G62:P62)*$E59+SUM($G413:P413)))&gt;0,SUM(Capex!$G62:P62)*$E59,IF((SUM(Capex!$G62:P62)-SUM($G413:P413))&lt;0,0,SUM(Capex!$G62:P62)-SUM($G413:P413)))</f>
        <v>0</v>
      </c>
      <c r="R413" s="283">
        <f>+IF((SUM(Capex!$G62:R62)-(SUM(Capex!$G62:Q62)*$E59+SUM($G413:Q413)))&gt;0,SUM(Capex!$G62:Q62)*$E59,IF((SUM(Capex!$G62:Q62)-SUM($G413:Q413))&lt;0,0,SUM(Capex!$G62:Q62)-SUM($G413:Q413)))</f>
        <v>695.17667844522964</v>
      </c>
      <c r="S413" s="283">
        <f>+IF((SUM(Capex!$G62:S62)-(SUM(Capex!$G62:R62)*$E59+SUM($G413:R413)))&gt;0,SUM(Capex!$G62:R62)*$E59,IF((SUM(Capex!$G62:R62)-SUM($G413:R413))&lt;0,0,SUM(Capex!$G62:R62)-SUM($G413:R413)))</f>
        <v>695.17667844522964</v>
      </c>
      <c r="T413" s="283">
        <f>+IF((SUM(Capex!$G62:T62)-(SUM(Capex!$G62:S62)*$E59+SUM($G413:S413)))&gt;0,SUM(Capex!$G62:S62)*$E59,IF((SUM(Capex!$G62:S62)-SUM($G413:S413))&lt;0,0,SUM(Capex!$G62:S62)-SUM($G413:S413)))</f>
        <v>695.17667844522964</v>
      </c>
    </row>
    <row r="414" spans="1:20">
      <c r="A414" s="355"/>
      <c r="B414" s="145"/>
      <c r="C414" s="20" t="s">
        <v>479</v>
      </c>
      <c r="D414" s="168" t="s">
        <v>65</v>
      </c>
      <c r="E414" s="168" t="s">
        <v>317</v>
      </c>
      <c r="H414" s="283">
        <f>+IF((SUM(Capex!$G63:H63)-(SUM(Capex!$G63:G63)*$E60+SUM($G414:G414)))&gt;0,SUM(Capex!$G63:G63)*$E60,IF((SUM(Capex!$G63:G63)-SUM($G414:G414))&lt;0,0,SUM(Capex!$G63:G63)-SUM($G414:G414)))</f>
        <v>0</v>
      </c>
      <c r="I414" s="283">
        <f>+IF((SUM(Capex!$G63:I63)-(SUM(Capex!$G63:H63)*$E60+SUM($G414:H414)))&gt;0,SUM(Capex!$G63:H63)*$E60,IF((SUM(Capex!$G63:H63)-SUM($G414:H414))&lt;0,0,SUM(Capex!$G63:H63)-SUM($G414:H414)))</f>
        <v>0</v>
      </c>
      <c r="J414" s="283">
        <f>+IF((SUM(Capex!$G63:J63)-(SUM(Capex!$G63:I63)*$E60+SUM($G414:I414)))&gt;0,SUM(Capex!$G63:I63)*$E60,IF((SUM(Capex!$G63:I63)-SUM($G414:I414))&lt;0,0,SUM(Capex!$G63:I63)-SUM($G414:I414)))</f>
        <v>0</v>
      </c>
      <c r="K414" s="283">
        <f>+IF((SUM(Capex!$G63:K63)-(SUM(Capex!$G63:J63)*$E60+SUM($G414:J414)))&gt;0,SUM(Capex!$G63:J63)*$E60,IF((SUM(Capex!$G63:J63)-SUM($G414:J414))&lt;0,0,SUM(Capex!$G63:J63)-SUM($G414:J414)))</f>
        <v>0</v>
      </c>
      <c r="L414" s="283">
        <f>+IF((SUM(Capex!$G63:L63)-(SUM(Capex!$G63:K63)*$E60+SUM($G414:K414)))&gt;0,SUM(Capex!$G63:K63)*$E60,IF((SUM(Capex!$G63:K63)-SUM($G414:K414))&lt;0,0,SUM(Capex!$G63:K63)-SUM($G414:K414)))</f>
        <v>0</v>
      </c>
      <c r="M414" s="283">
        <f>+IF((SUM(Capex!$G63:M63)-(SUM(Capex!$G63:L63)*$E60+SUM($G414:L414)))&gt;0,SUM(Capex!$G63:L63)*$E60,IF((SUM(Capex!$G63:L63)-SUM($G414:L414))&lt;0,0,SUM(Capex!$G63:L63)-SUM($G414:L414)))</f>
        <v>0</v>
      </c>
      <c r="N414" s="283">
        <f>+IF((SUM(Capex!$G63:N63)-(SUM(Capex!$G63:M63)*$E60+SUM($G414:M414)))&gt;0,SUM(Capex!$G63:M63)*$E60,IF((SUM(Capex!$G63:M63)-SUM($G414:M414))&lt;0,0,SUM(Capex!$G63:M63)-SUM($G414:M414)))</f>
        <v>0</v>
      </c>
      <c r="O414" s="283">
        <f>+IF((SUM(Capex!$G63:O63)-(SUM(Capex!$G63:N63)*$E60+SUM($G414:N414)))&gt;0,SUM(Capex!$G63:N63)*$E60,IF((SUM(Capex!$G63:N63)-SUM($G414:N414))&lt;0,0,SUM(Capex!$G63:N63)-SUM($G414:N414)))</f>
        <v>0</v>
      </c>
      <c r="P414" s="283">
        <f>+IF((SUM(Capex!$G63:P63)-(SUM(Capex!$G63:O63)*$E60+SUM($G414:O414)))&gt;0,SUM(Capex!$G63:O63)*$E60,IF((SUM(Capex!$G63:O63)-SUM($G414:O414))&lt;0,0,SUM(Capex!$G63:O63)-SUM($G414:O414)))</f>
        <v>0</v>
      </c>
      <c r="Q414" s="283">
        <f>+IF((SUM(Capex!$G63:Q63)-(SUM(Capex!$G63:P63)*$E60+SUM($G414:P414)))&gt;0,SUM(Capex!$G63:P63)*$E60,IF((SUM(Capex!$G63:P63)-SUM($G414:P414))&lt;0,0,SUM(Capex!$G63:P63)-SUM($G414:P414)))</f>
        <v>0</v>
      </c>
      <c r="R414" s="283">
        <f>+IF((SUM(Capex!$G63:R63)-(SUM(Capex!$G63:Q63)*$E60+SUM($G414:Q414)))&gt;0,SUM(Capex!$G63:Q63)*$E60,IF((SUM(Capex!$G63:Q63)-SUM($G414:Q414))&lt;0,0,SUM(Capex!$G63:Q63)-SUM($G414:Q414)))</f>
        <v>3897.15</v>
      </c>
      <c r="S414" s="283">
        <f>+IF((SUM(Capex!$G63:S63)-(SUM(Capex!$G63:R63)*$E60+SUM($G414:R414)))&gt;0,SUM(Capex!$G63:R63)*$E60,IF((SUM(Capex!$G63:R63)-SUM($G414:R414))&lt;0,0,SUM(Capex!$G63:R63)-SUM($G414:R414)))</f>
        <v>3897.15</v>
      </c>
      <c r="T414" s="283">
        <f>+IF((SUM(Capex!$G63:T63)-(SUM(Capex!$G63:S63)*$E60+SUM($G414:S414)))&gt;0,SUM(Capex!$G63:S63)*$E60,IF((SUM(Capex!$G63:S63)-SUM($G414:S414))&lt;0,0,SUM(Capex!$G63:S63)-SUM($G414:S414)))</f>
        <v>3897.15</v>
      </c>
    </row>
    <row r="415" spans="1:20">
      <c r="A415" s="355"/>
      <c r="B415" s="145"/>
      <c r="C415" s="20" t="s">
        <v>480</v>
      </c>
      <c r="D415" s="168" t="s">
        <v>65</v>
      </c>
      <c r="E415" s="168" t="s">
        <v>317</v>
      </c>
      <c r="H415" s="283">
        <f>+IF((SUM(Capex!$G64:H64)-(SUM(Capex!$G64:G64)*$E61+SUM($G415:G415)))&gt;0,SUM(Capex!$G64:G64)*$E61,IF((SUM(Capex!$G64:G64)-SUM($G415:G415))&lt;0,0,SUM(Capex!$G64:G64)-SUM($G415:G415)))</f>
        <v>0</v>
      </c>
      <c r="I415" s="283">
        <f>+IF((SUM(Capex!$G64:I64)-(SUM(Capex!$G64:H64)*$E61+SUM($G415:H415)))&gt;0,SUM(Capex!$G64:H64)*$E61,IF((SUM(Capex!$G64:H64)-SUM($G415:H415))&lt;0,0,SUM(Capex!$G64:H64)-SUM($G415:H415)))</f>
        <v>0</v>
      </c>
      <c r="J415" s="283">
        <f>+IF((SUM(Capex!$G64:J64)-(SUM(Capex!$G64:I64)*$E61+SUM($G415:I415)))&gt;0,SUM(Capex!$G64:I64)*$E61,IF((SUM(Capex!$G64:I64)-SUM($G415:I415))&lt;0,0,SUM(Capex!$G64:I64)-SUM($G415:I415)))</f>
        <v>0</v>
      </c>
      <c r="K415" s="283">
        <f>+IF((SUM(Capex!$G64:K64)-(SUM(Capex!$G64:J64)*$E61+SUM($G415:J415)))&gt;0,SUM(Capex!$G64:J64)*$E61,IF((SUM(Capex!$G64:J64)-SUM($G415:J415))&lt;0,0,SUM(Capex!$G64:J64)-SUM($G415:J415)))</f>
        <v>0</v>
      </c>
      <c r="L415" s="283">
        <f>+IF((SUM(Capex!$G64:L64)-(SUM(Capex!$G64:K64)*$E61+SUM($G415:K415)))&gt;0,SUM(Capex!$G64:K64)*$E61,IF((SUM(Capex!$G64:K64)-SUM($G415:K415))&lt;0,0,SUM(Capex!$G64:K64)-SUM($G415:K415)))</f>
        <v>0</v>
      </c>
      <c r="M415" s="283">
        <f>+IF((SUM(Capex!$G64:M64)-(SUM(Capex!$G64:L64)*$E61+SUM($G415:L415)))&gt;0,SUM(Capex!$G64:L64)*$E61,IF((SUM(Capex!$G64:L64)-SUM($G415:L415))&lt;0,0,SUM(Capex!$G64:L64)-SUM($G415:L415)))</f>
        <v>0</v>
      </c>
      <c r="N415" s="283">
        <f>+IF((SUM(Capex!$G64:N64)-(SUM(Capex!$G64:M64)*$E61+SUM($G415:M415)))&gt;0,SUM(Capex!$G64:M64)*$E61,IF((SUM(Capex!$G64:M64)-SUM($G415:M415))&lt;0,0,SUM(Capex!$G64:M64)-SUM($G415:M415)))</f>
        <v>0</v>
      </c>
      <c r="O415" s="283">
        <f>+IF((SUM(Capex!$G64:O64)-(SUM(Capex!$G64:N64)*$E61+SUM($G415:N415)))&gt;0,SUM(Capex!$G64:N64)*$E61,IF((SUM(Capex!$G64:N64)-SUM($G415:N415))&lt;0,0,SUM(Capex!$G64:N64)-SUM($G415:N415)))</f>
        <v>0</v>
      </c>
      <c r="P415" s="283">
        <f>+IF((SUM(Capex!$G64:P64)-(SUM(Capex!$G64:O64)*$E61+SUM($G415:O415)))&gt;0,SUM(Capex!$G64:O64)*$E61,IF((SUM(Capex!$G64:O64)-SUM($G415:O415))&lt;0,0,SUM(Capex!$G64:O64)-SUM($G415:O415)))</f>
        <v>0</v>
      </c>
      <c r="Q415" s="283">
        <f>+IF((SUM(Capex!$G64:Q64)-(SUM(Capex!$G64:P64)*$E61+SUM($G415:P415)))&gt;0,SUM(Capex!$G64:P64)*$E61,IF((SUM(Capex!$G64:P64)-SUM($G415:P415))&lt;0,0,SUM(Capex!$G64:P64)-SUM($G415:P415)))</f>
        <v>0</v>
      </c>
      <c r="R415" s="283">
        <f>+IF((SUM(Capex!$G64:R64)-(SUM(Capex!$G64:Q64)*$E61+SUM($G415:Q415)))&gt;0,SUM(Capex!$G64:Q64)*$E61,IF((SUM(Capex!$G64:Q64)-SUM($G415:Q415))&lt;0,0,SUM(Capex!$G64:Q64)-SUM($G415:Q415)))</f>
        <v>862.38284691629951</v>
      </c>
      <c r="S415" s="283">
        <f>+IF((SUM(Capex!$G64:S64)-(SUM(Capex!$G64:R64)*$E61+SUM($G415:R415)))&gt;0,SUM(Capex!$G64:R64)*$E61,IF((SUM(Capex!$G64:R64)-SUM($G415:R415))&lt;0,0,SUM(Capex!$G64:R64)-SUM($G415:R415)))</f>
        <v>862.38284691629951</v>
      </c>
      <c r="T415" s="283">
        <f>+IF((SUM(Capex!$G64:T64)-(SUM(Capex!$G64:S64)*$E61+SUM($G415:S415)))&gt;0,SUM(Capex!$G64:S64)*$E61,IF((SUM(Capex!$G64:S64)-SUM($G415:S415))&lt;0,0,SUM(Capex!$G64:S64)-SUM($G415:S415)))</f>
        <v>862.38284691629951</v>
      </c>
    </row>
    <row r="416" spans="1:20">
      <c r="A416" s="355"/>
      <c r="B416" s="145"/>
      <c r="C416" s="20" t="s">
        <v>481</v>
      </c>
      <c r="D416" s="168" t="s">
        <v>65</v>
      </c>
      <c r="E416" s="168" t="s">
        <v>317</v>
      </c>
      <c r="H416" s="283">
        <f>+IF((SUM(Capex!$G65:H65)-(SUM(Capex!$G65:G65)*$E62+SUM($G416:G416)))&gt;0,SUM(Capex!$G65:G65)*$E62,IF((SUM(Capex!$G65:G65)-SUM($G416:G416))&lt;0,0,SUM(Capex!$G65:G65)-SUM($G416:G416)))</f>
        <v>0</v>
      </c>
      <c r="I416" s="283">
        <f>+IF((SUM(Capex!$G65:I65)-(SUM(Capex!$G65:H65)*$E62+SUM($G416:H416)))&gt;0,SUM(Capex!$G65:H65)*$E62,IF((SUM(Capex!$G65:H65)-SUM($G416:H416))&lt;0,0,SUM(Capex!$G65:H65)-SUM($G416:H416)))</f>
        <v>0</v>
      </c>
      <c r="J416" s="283">
        <f>+IF((SUM(Capex!$G65:J65)-(SUM(Capex!$G65:I65)*$E62+SUM($G416:I416)))&gt;0,SUM(Capex!$G65:I65)*$E62,IF((SUM(Capex!$G65:I65)-SUM($G416:I416))&lt;0,0,SUM(Capex!$G65:I65)-SUM($G416:I416)))</f>
        <v>0</v>
      </c>
      <c r="K416" s="283">
        <f>+IF((SUM(Capex!$G65:K65)-(SUM(Capex!$G65:J65)*$E62+SUM($G416:J416)))&gt;0,SUM(Capex!$G65:J65)*$E62,IF((SUM(Capex!$G65:J65)-SUM($G416:J416))&lt;0,0,SUM(Capex!$G65:J65)-SUM($G416:J416)))</f>
        <v>0</v>
      </c>
      <c r="L416" s="283">
        <f>+IF((SUM(Capex!$G65:L65)-(SUM(Capex!$G65:K65)*$E62+SUM($G416:K416)))&gt;0,SUM(Capex!$G65:K65)*$E62,IF((SUM(Capex!$G65:K65)-SUM($G416:K416))&lt;0,0,SUM(Capex!$G65:K65)-SUM($G416:K416)))</f>
        <v>0</v>
      </c>
      <c r="M416" s="283">
        <f>+IF((SUM(Capex!$G65:M65)-(SUM(Capex!$G65:L65)*$E62+SUM($G416:L416)))&gt;0,SUM(Capex!$G65:L65)*$E62,IF((SUM(Capex!$G65:L65)-SUM($G416:L416))&lt;0,0,SUM(Capex!$G65:L65)-SUM($G416:L416)))</f>
        <v>0</v>
      </c>
      <c r="N416" s="283">
        <f>+IF((SUM(Capex!$G65:N65)-(SUM(Capex!$G65:M65)*$E62+SUM($G416:M416)))&gt;0,SUM(Capex!$G65:M65)*$E62,IF((SUM(Capex!$G65:M65)-SUM($G416:M416))&lt;0,0,SUM(Capex!$G65:M65)-SUM($G416:M416)))</f>
        <v>0</v>
      </c>
      <c r="O416" s="283">
        <f>+IF((SUM(Capex!$G65:O65)-(SUM(Capex!$G65:N65)*$E62+SUM($G416:N416)))&gt;0,SUM(Capex!$G65:N65)*$E62,IF((SUM(Capex!$G65:N65)-SUM($G416:N416))&lt;0,0,SUM(Capex!$G65:N65)-SUM($G416:N416)))</f>
        <v>0</v>
      </c>
      <c r="P416" s="283">
        <f>+IF((SUM(Capex!$G65:P65)-(SUM(Capex!$G65:O65)*$E62+SUM($G416:O416)))&gt;0,SUM(Capex!$G65:O65)*$E62,IF((SUM(Capex!$G65:O65)-SUM($G416:O416))&lt;0,0,SUM(Capex!$G65:O65)-SUM($G416:O416)))</f>
        <v>0</v>
      </c>
      <c r="Q416" s="283">
        <f>+IF((SUM(Capex!$G65:Q65)-(SUM(Capex!$G65:P65)*$E62+SUM($G416:P416)))&gt;0,SUM(Capex!$G65:P65)*$E62,IF((SUM(Capex!$G65:P65)-SUM($G416:P416))&lt;0,0,SUM(Capex!$G65:P65)-SUM($G416:P416)))</f>
        <v>0</v>
      </c>
      <c r="R416" s="283">
        <f>+IF((SUM(Capex!$G65:R65)-(SUM(Capex!$G65:Q65)*$E62+SUM($G416:Q416)))&gt;0,SUM(Capex!$G65:Q65)*$E62,IF((SUM(Capex!$G65:Q65)-SUM($G416:Q416))&lt;0,0,SUM(Capex!$G65:Q65)-SUM($G416:Q416)))</f>
        <v>3681.7349472807987</v>
      </c>
      <c r="S416" s="283">
        <f>+IF((SUM(Capex!$G65:S65)-(SUM(Capex!$G65:R65)*$E62+SUM($G416:R416)))&gt;0,SUM(Capex!$G65:R65)*$E62,IF((SUM(Capex!$G65:R65)-SUM($G416:R416))&lt;0,0,SUM(Capex!$G65:R65)-SUM($G416:R416)))</f>
        <v>3681.7349472807987</v>
      </c>
      <c r="T416" s="283">
        <f>+IF((SUM(Capex!$G65:T65)-(SUM(Capex!$G65:S65)*$E62+SUM($G416:S416)))&gt;0,SUM(Capex!$G65:S65)*$E62,IF((SUM(Capex!$G65:S65)-SUM($G416:S416))&lt;0,0,SUM(Capex!$G65:S65)-SUM($G416:S416)))</f>
        <v>3681.7349472807987</v>
      </c>
    </row>
    <row r="417" spans="1:20">
      <c r="A417" s="355"/>
      <c r="B417" s="145"/>
      <c r="C417" s="20" t="s">
        <v>482</v>
      </c>
      <c r="D417" s="168" t="s">
        <v>65</v>
      </c>
      <c r="E417" s="168" t="s">
        <v>317</v>
      </c>
      <c r="H417" s="283">
        <f>+IF((SUM(Capex!$G66:H66)-(SUM(Capex!$G66:G66)*$E63+SUM($G417:G417)))&gt;0,SUM(Capex!$G66:G66)*$E63,IF((SUM(Capex!$G66:G66)-SUM($G417:G417))&lt;0,0,SUM(Capex!$G66:G66)-SUM($G417:G417)))</f>
        <v>0</v>
      </c>
      <c r="I417" s="283">
        <f>+IF((SUM(Capex!$G66:I66)-(SUM(Capex!$G66:H66)*$E63+SUM($G417:H417)))&gt;0,SUM(Capex!$G66:H66)*$E63,IF((SUM(Capex!$G66:H66)-SUM($G417:H417))&lt;0,0,SUM(Capex!$G66:H66)-SUM($G417:H417)))</f>
        <v>0</v>
      </c>
      <c r="J417" s="283">
        <f>+IF((SUM(Capex!$G66:J66)-(SUM(Capex!$G66:I66)*$E63+SUM($G417:I417)))&gt;0,SUM(Capex!$G66:I66)*$E63,IF((SUM(Capex!$G66:I66)-SUM($G417:I417))&lt;0,0,SUM(Capex!$G66:I66)-SUM($G417:I417)))</f>
        <v>0</v>
      </c>
      <c r="K417" s="283">
        <f>+IF((SUM(Capex!$G66:K66)-(SUM(Capex!$G66:J66)*$E63+SUM($G417:J417)))&gt;0,SUM(Capex!$G66:J66)*$E63,IF((SUM(Capex!$G66:J66)-SUM($G417:J417))&lt;0,0,SUM(Capex!$G66:J66)-SUM($G417:J417)))</f>
        <v>0</v>
      </c>
      <c r="L417" s="283">
        <f>+IF((SUM(Capex!$G66:L66)-(SUM(Capex!$G66:K66)*$E63+SUM($G417:K417)))&gt;0,SUM(Capex!$G66:K66)*$E63,IF((SUM(Capex!$G66:K66)-SUM($G417:K417))&lt;0,0,SUM(Capex!$G66:K66)-SUM($G417:K417)))</f>
        <v>0</v>
      </c>
      <c r="M417" s="283">
        <f>+IF((SUM(Capex!$G66:M66)-(SUM(Capex!$G66:L66)*$E63+SUM($G417:L417)))&gt;0,SUM(Capex!$G66:L66)*$E63,IF((SUM(Capex!$G66:L66)-SUM($G417:L417))&lt;0,0,SUM(Capex!$G66:L66)-SUM($G417:L417)))</f>
        <v>0</v>
      </c>
      <c r="N417" s="283">
        <f>+IF((SUM(Capex!$G66:N66)-(SUM(Capex!$G66:M66)*$E63+SUM($G417:M417)))&gt;0,SUM(Capex!$G66:M66)*$E63,IF((SUM(Capex!$G66:M66)-SUM($G417:M417))&lt;0,0,SUM(Capex!$G66:M66)-SUM($G417:M417)))</f>
        <v>0</v>
      </c>
      <c r="O417" s="283">
        <f>+IF((SUM(Capex!$G66:O66)-(SUM(Capex!$G66:N66)*$E63+SUM($G417:N417)))&gt;0,SUM(Capex!$G66:N66)*$E63,IF((SUM(Capex!$G66:N66)-SUM($G417:N417))&lt;0,0,SUM(Capex!$G66:N66)-SUM($G417:N417)))</f>
        <v>0</v>
      </c>
      <c r="P417" s="283">
        <f>+IF((SUM(Capex!$G66:P66)-(SUM(Capex!$G66:O66)*$E63+SUM($G417:O417)))&gt;0,SUM(Capex!$G66:O66)*$E63,IF((SUM(Capex!$G66:O66)-SUM($G417:O417))&lt;0,0,SUM(Capex!$G66:O66)-SUM($G417:O417)))</f>
        <v>0</v>
      </c>
      <c r="Q417" s="283">
        <f>+IF((SUM(Capex!$G66:Q66)-(SUM(Capex!$G66:P66)*$E63+SUM($G417:P417)))&gt;0,SUM(Capex!$G66:P66)*$E63,IF((SUM(Capex!$G66:P66)-SUM($G417:P417))&lt;0,0,SUM(Capex!$G66:P66)-SUM($G417:P417)))</f>
        <v>0</v>
      </c>
      <c r="R417" s="283">
        <f>+IF((SUM(Capex!$G66:R66)-(SUM(Capex!$G66:Q66)*$E63+SUM($G417:Q417)))&gt;0,SUM(Capex!$G66:Q66)*$E63,IF((SUM(Capex!$G66:Q66)-SUM($G417:Q417))&lt;0,0,SUM(Capex!$G66:Q66)-SUM($G417:Q417)))</f>
        <v>7714.581338373232</v>
      </c>
      <c r="S417" s="283">
        <f>+IF((SUM(Capex!$G66:S66)-(SUM(Capex!$G66:R66)*$E63+SUM($G417:R417)))&gt;0,SUM(Capex!$G66:R66)*$E63,IF((SUM(Capex!$G66:R66)-SUM($G417:R417))&lt;0,0,SUM(Capex!$G66:R66)-SUM($G417:R417)))</f>
        <v>7714.581338373232</v>
      </c>
      <c r="T417" s="283">
        <f>+IF((SUM(Capex!$G66:T66)-(SUM(Capex!$G66:S66)*$E63+SUM($G417:S417)))&gt;0,SUM(Capex!$G66:S66)*$E63,IF((SUM(Capex!$G66:S66)-SUM($G417:S417))&lt;0,0,SUM(Capex!$G66:S66)-SUM($G417:S417)))</f>
        <v>7714.581338373232</v>
      </c>
    </row>
    <row r="418" spans="1:20">
      <c r="A418" s="356"/>
      <c r="B418" s="145"/>
      <c r="C418" s="20" t="s">
        <v>881</v>
      </c>
      <c r="D418" s="168" t="s">
        <v>65</v>
      </c>
      <c r="E418" s="168" t="s">
        <v>317</v>
      </c>
      <c r="H418" s="283">
        <f>+IF((SUM(Capex!$G67:H67)-(SUM(Capex!$G67:G67)*$E64+SUM($G418:G418)))&gt;0,SUM(Capex!$G67:G67)*$E64,IF((SUM(Capex!$G67:G67)-SUM($G418:G418))&lt;0,0,SUM(Capex!$G67:G67)-SUM($G418:G418)))</f>
        <v>0</v>
      </c>
      <c r="I418" s="283">
        <f>+IF((SUM(Capex!$G67:I67)-(SUM(Capex!$G67:H67)*$E64+SUM($G418:H418)))&gt;0,SUM(Capex!$G67:H67)*$E64,IF((SUM(Capex!$G67:H67)-SUM($G418:H418))&lt;0,0,SUM(Capex!$G67:H67)-SUM($G418:H418)))</f>
        <v>0</v>
      </c>
      <c r="J418" s="283">
        <f>+IF((SUM(Capex!$G67:J67)-(SUM(Capex!$G67:I67)*$E64+SUM($G418:I418)))&gt;0,SUM(Capex!$G67:I67)*$E64,IF((SUM(Capex!$G67:I67)-SUM($G418:I418))&lt;0,0,SUM(Capex!$G67:I67)-SUM($G418:I418)))</f>
        <v>0</v>
      </c>
      <c r="K418" s="283">
        <f>+IF((SUM(Capex!$G67:K67)-(SUM(Capex!$G67:J67)*$E64+SUM($G418:J418)))&gt;0,SUM(Capex!$G67:J67)*$E64,IF((SUM(Capex!$G67:J67)-SUM($G418:J418))&lt;0,0,SUM(Capex!$G67:J67)-SUM($G418:J418)))</f>
        <v>0</v>
      </c>
      <c r="L418" s="283">
        <f>+IF((SUM(Capex!$G67:L67)-(SUM(Capex!$G67:K67)*$E64+SUM($G418:K418)))&gt;0,SUM(Capex!$G67:K67)*$E64,IF((SUM(Capex!$G67:K67)-SUM($G418:K418))&lt;0,0,SUM(Capex!$G67:K67)-SUM($G418:K418)))</f>
        <v>0</v>
      </c>
      <c r="M418" s="283">
        <f>+IF((SUM(Capex!$G67:M67)-(SUM(Capex!$G67:L67)*$E64+SUM($G418:L418)))&gt;0,SUM(Capex!$G67:L67)*$E64,IF((SUM(Capex!$G67:L67)-SUM($G418:L418))&lt;0,0,SUM(Capex!$G67:L67)-SUM($G418:L418)))</f>
        <v>0</v>
      </c>
      <c r="N418" s="283">
        <f>+IF((SUM(Capex!$G67:N67)-(SUM(Capex!$G67:M67)*$E64+SUM($G418:M418)))&gt;0,SUM(Capex!$G67:M67)*$E64,IF((SUM(Capex!$G67:M67)-SUM($G418:M418))&lt;0,0,SUM(Capex!$G67:M67)-SUM($G418:M418)))</f>
        <v>0</v>
      </c>
      <c r="O418" s="283">
        <f>+IF((SUM(Capex!$G67:O67)-(SUM(Capex!$G67:N67)*$E64+SUM($G418:N418)))&gt;0,SUM(Capex!$G67:N67)*$E64,IF((SUM(Capex!$G67:N67)-SUM($G418:N418))&lt;0,0,SUM(Capex!$G67:N67)-SUM($G418:N418)))</f>
        <v>0</v>
      </c>
      <c r="P418" s="283">
        <f>+IF((SUM(Capex!$G67:P67)-(SUM(Capex!$G67:O67)*$E64+SUM($G418:O418)))&gt;0,SUM(Capex!$G67:O67)*$E64,IF((SUM(Capex!$G67:O67)-SUM($G418:O418))&lt;0,0,SUM(Capex!$G67:O67)-SUM($G418:O418)))</f>
        <v>0</v>
      </c>
      <c r="Q418" s="283">
        <f>+IF((SUM(Capex!$G67:Q67)-(SUM(Capex!$G67:P67)*$E64+SUM($G418:P418)))&gt;0,SUM(Capex!$G67:P67)*$E64,IF((SUM(Capex!$G67:P67)-SUM($G418:P418))&lt;0,0,SUM(Capex!$G67:P67)-SUM($G418:P418)))</f>
        <v>0</v>
      </c>
      <c r="R418" s="283">
        <f>+IF((SUM(Capex!$G67:R67)-(SUM(Capex!$G67:Q67)*$E64+SUM($G418:Q418)))&gt;0,SUM(Capex!$G67:Q67)*$E64,IF((SUM(Capex!$G67:Q67)-SUM($G418:Q418))&lt;0,0,SUM(Capex!$G67:Q67)-SUM($G418:Q418)))</f>
        <v>0</v>
      </c>
      <c r="S418" s="283">
        <f>+IF((SUM(Capex!$G67:S67)-(SUM(Capex!$G67:R67)*$E64+SUM($G418:R418)))&gt;0,SUM(Capex!$G67:R67)*$E64,IF((SUM(Capex!$G67:R67)-SUM($G418:R418))&lt;0,0,SUM(Capex!$G67:R67)-SUM($G418:R418)))</f>
        <v>1403.4293349168647</v>
      </c>
      <c r="T418" s="283">
        <f>+IF((SUM(Capex!$G67:T67)-(SUM(Capex!$G67:S67)*$E64+SUM($G418:S418)))&gt;0,SUM(Capex!$G67:S67)*$E64,IF((SUM(Capex!$G67:S67)-SUM($G418:S418))&lt;0,0,SUM(Capex!$G67:S67)-SUM($G418:S418)))</f>
        <v>1403.4293349168647</v>
      </c>
    </row>
    <row r="419" spans="1:20">
      <c r="A419" s="356"/>
      <c r="B419" s="145"/>
      <c r="C419" s="20" t="s">
        <v>882</v>
      </c>
      <c r="D419" s="168" t="s">
        <v>65</v>
      </c>
      <c r="E419" s="168" t="s">
        <v>317</v>
      </c>
      <c r="H419" s="283">
        <f>+IF((SUM(Capex!$G68:H68)-(SUM(Capex!$G68:G68)*$E65+SUM($G419:G419)))&gt;0,SUM(Capex!$G68:G68)*$E65,IF((SUM(Capex!$G68:G68)-SUM($G419:G419))&lt;0,0,SUM(Capex!$G68:G68)-SUM($G419:G419)))</f>
        <v>0</v>
      </c>
      <c r="I419" s="283">
        <f>+IF((SUM(Capex!$G68:I68)-(SUM(Capex!$G68:H68)*$E65+SUM($G419:H419)))&gt;0,SUM(Capex!$G68:H68)*$E65,IF((SUM(Capex!$G68:H68)-SUM($G419:H419))&lt;0,0,SUM(Capex!$G68:H68)-SUM($G419:H419)))</f>
        <v>0</v>
      </c>
      <c r="J419" s="283">
        <f>+IF((SUM(Capex!$G68:J68)-(SUM(Capex!$G68:I68)*$E65+SUM($G419:I419)))&gt;0,SUM(Capex!$G68:I68)*$E65,IF((SUM(Capex!$G68:I68)-SUM($G419:I419))&lt;0,0,SUM(Capex!$G68:I68)-SUM($G419:I419)))</f>
        <v>0</v>
      </c>
      <c r="K419" s="283">
        <f>+IF((SUM(Capex!$G68:K68)-(SUM(Capex!$G68:J68)*$E65+SUM($G419:J419)))&gt;0,SUM(Capex!$G68:J68)*$E65,IF((SUM(Capex!$G68:J68)-SUM($G419:J419))&lt;0,0,SUM(Capex!$G68:J68)-SUM($G419:J419)))</f>
        <v>0</v>
      </c>
      <c r="L419" s="283">
        <f>+IF((SUM(Capex!$G68:L68)-(SUM(Capex!$G68:K68)*$E65+SUM($G419:K419)))&gt;0,SUM(Capex!$G68:K68)*$E65,IF((SUM(Capex!$G68:K68)-SUM($G419:K419))&lt;0,0,SUM(Capex!$G68:K68)-SUM($G419:K419)))</f>
        <v>0</v>
      </c>
      <c r="M419" s="283">
        <f>+IF((SUM(Capex!$G68:M68)-(SUM(Capex!$G68:L68)*$E65+SUM($G419:L419)))&gt;0,SUM(Capex!$G68:L68)*$E65,IF((SUM(Capex!$G68:L68)-SUM($G419:L419))&lt;0,0,SUM(Capex!$G68:L68)-SUM($G419:L419)))</f>
        <v>0</v>
      </c>
      <c r="N419" s="283">
        <f>+IF((SUM(Capex!$G68:N68)-(SUM(Capex!$G68:M68)*$E65+SUM($G419:M419)))&gt;0,SUM(Capex!$G68:M68)*$E65,IF((SUM(Capex!$G68:M68)-SUM($G419:M419))&lt;0,0,SUM(Capex!$G68:M68)-SUM($G419:M419)))</f>
        <v>0</v>
      </c>
      <c r="O419" s="283">
        <f>+IF((SUM(Capex!$G68:O68)-(SUM(Capex!$G68:N68)*$E65+SUM($G419:N419)))&gt;0,SUM(Capex!$G68:N68)*$E65,IF((SUM(Capex!$G68:N68)-SUM($G419:N419))&lt;0,0,SUM(Capex!$G68:N68)-SUM($G419:N419)))</f>
        <v>0</v>
      </c>
      <c r="P419" s="283">
        <f>+IF((SUM(Capex!$G68:P68)-(SUM(Capex!$G68:O68)*$E65+SUM($G419:O419)))&gt;0,SUM(Capex!$G68:O68)*$E65,IF((SUM(Capex!$G68:O68)-SUM($G419:O419))&lt;0,0,SUM(Capex!$G68:O68)-SUM($G419:O419)))</f>
        <v>0</v>
      </c>
      <c r="Q419" s="283">
        <f>+IF((SUM(Capex!$G68:Q68)-(SUM(Capex!$G68:P68)*$E65+SUM($G419:P419)))&gt;0,SUM(Capex!$G68:P68)*$E65,IF((SUM(Capex!$G68:P68)-SUM($G419:P419))&lt;0,0,SUM(Capex!$G68:P68)-SUM($G419:P419)))</f>
        <v>0</v>
      </c>
      <c r="R419" s="283">
        <f>+IF((SUM(Capex!$G68:R68)-(SUM(Capex!$G68:Q68)*$E65+SUM($G419:Q419)))&gt;0,SUM(Capex!$G68:Q68)*$E65,IF((SUM(Capex!$G68:Q68)-SUM($G419:Q419))&lt;0,0,SUM(Capex!$G68:Q68)-SUM($G419:Q419)))</f>
        <v>0</v>
      </c>
      <c r="S419" s="283">
        <f>+IF((SUM(Capex!$G68:S68)-(SUM(Capex!$G68:R68)*$E65+SUM($G419:R419)))&gt;0,SUM(Capex!$G68:R68)*$E65,IF((SUM(Capex!$G68:R68)-SUM($G419:R419))&lt;0,0,SUM(Capex!$G68:R68)-SUM($G419:R419)))</f>
        <v>6372.4048470518692</v>
      </c>
      <c r="T419" s="283">
        <f>+IF((SUM(Capex!$G68:T68)-(SUM(Capex!$G68:S68)*$E65+SUM($G419:S419)))&gt;0,SUM(Capex!$G68:S68)*$E65,IF((SUM(Capex!$G68:S68)-SUM($G419:S419))&lt;0,0,SUM(Capex!$G68:S68)-SUM($G419:S419)))</f>
        <v>6372.4048470518692</v>
      </c>
    </row>
    <row r="420" spans="1:20">
      <c r="A420" s="356"/>
      <c r="B420" s="145"/>
      <c r="C420" s="20" t="s">
        <v>883</v>
      </c>
      <c r="D420" s="168" t="s">
        <v>65</v>
      </c>
      <c r="E420" s="168" t="s">
        <v>317</v>
      </c>
      <c r="H420" s="283">
        <f>+IF((SUM(Capex!$G69:H69)-(SUM(Capex!$G69:G69)*$E66+SUM($G420:G420)))&gt;0,SUM(Capex!$G69:G69)*$E66,IF((SUM(Capex!$G69:G69)-SUM($G420:G420))&lt;0,0,SUM(Capex!$G69:G69)-SUM($G420:G420)))</f>
        <v>0</v>
      </c>
      <c r="I420" s="283">
        <f>+IF((SUM(Capex!$G69:I69)-(SUM(Capex!$G69:H69)*$E66+SUM($G420:H420)))&gt;0,SUM(Capex!$G69:H69)*$E66,IF((SUM(Capex!$G69:H69)-SUM($G420:H420))&lt;0,0,SUM(Capex!$G69:H69)-SUM($G420:H420)))</f>
        <v>0</v>
      </c>
      <c r="J420" s="283">
        <f>+IF((SUM(Capex!$G69:J69)-(SUM(Capex!$G69:I69)*$E66+SUM($G420:I420)))&gt;0,SUM(Capex!$G69:I69)*$E66,IF((SUM(Capex!$G69:I69)-SUM($G420:I420))&lt;0,0,SUM(Capex!$G69:I69)-SUM($G420:I420)))</f>
        <v>0</v>
      </c>
      <c r="K420" s="283">
        <f>+IF((SUM(Capex!$G69:K69)-(SUM(Capex!$G69:J69)*$E66+SUM($G420:J420)))&gt;0,SUM(Capex!$G69:J69)*$E66,IF((SUM(Capex!$G69:J69)-SUM($G420:J420))&lt;0,0,SUM(Capex!$G69:J69)-SUM($G420:J420)))</f>
        <v>0</v>
      </c>
      <c r="L420" s="283">
        <f>+IF((SUM(Capex!$G69:L69)-(SUM(Capex!$G69:K69)*$E66+SUM($G420:K420)))&gt;0,SUM(Capex!$G69:K69)*$E66,IF((SUM(Capex!$G69:K69)-SUM($G420:K420))&lt;0,0,SUM(Capex!$G69:K69)-SUM($G420:K420)))</f>
        <v>0</v>
      </c>
      <c r="M420" s="283">
        <f>+IF((SUM(Capex!$G69:M69)-(SUM(Capex!$G69:L69)*$E66+SUM($G420:L420)))&gt;0,SUM(Capex!$G69:L69)*$E66,IF((SUM(Capex!$G69:L69)-SUM($G420:L420))&lt;0,0,SUM(Capex!$G69:L69)-SUM($G420:L420)))</f>
        <v>0</v>
      </c>
      <c r="N420" s="283">
        <f>+IF((SUM(Capex!$G69:N69)-(SUM(Capex!$G69:M69)*$E66+SUM($G420:M420)))&gt;0,SUM(Capex!$G69:M69)*$E66,IF((SUM(Capex!$G69:M69)-SUM($G420:M420))&lt;0,0,SUM(Capex!$G69:M69)-SUM($G420:M420)))</f>
        <v>0</v>
      </c>
      <c r="O420" s="283">
        <f>+IF((SUM(Capex!$G69:O69)-(SUM(Capex!$G69:N69)*$E66+SUM($G420:N420)))&gt;0,SUM(Capex!$G69:N69)*$E66,IF((SUM(Capex!$G69:N69)-SUM($G420:N420))&lt;0,0,SUM(Capex!$G69:N69)-SUM($G420:N420)))</f>
        <v>0</v>
      </c>
      <c r="P420" s="283">
        <f>+IF((SUM(Capex!$G69:P69)-(SUM(Capex!$G69:O69)*$E66+SUM($G420:O420)))&gt;0,SUM(Capex!$G69:O69)*$E66,IF((SUM(Capex!$G69:O69)-SUM($G420:O420))&lt;0,0,SUM(Capex!$G69:O69)-SUM($G420:O420)))</f>
        <v>0</v>
      </c>
      <c r="Q420" s="283">
        <f>+IF((SUM(Capex!$G69:Q69)-(SUM(Capex!$G69:P69)*$E66+SUM($G420:P420)))&gt;0,SUM(Capex!$G69:P69)*$E66,IF((SUM(Capex!$G69:P69)-SUM($G420:P420))&lt;0,0,SUM(Capex!$G69:P69)-SUM($G420:P420)))</f>
        <v>0</v>
      </c>
      <c r="R420" s="283">
        <f>+IF((SUM(Capex!$G69:R69)-(SUM(Capex!$G69:Q69)*$E66+SUM($G420:Q420)))&gt;0,SUM(Capex!$G69:Q69)*$E66,IF((SUM(Capex!$G69:Q69)-SUM($G420:Q420))&lt;0,0,SUM(Capex!$G69:Q69)-SUM($G420:Q420)))</f>
        <v>0</v>
      </c>
      <c r="S420" s="283">
        <f>+IF((SUM(Capex!$G69:S69)-(SUM(Capex!$G69:R69)*$E66+SUM($G420:R420)))&gt;0,SUM(Capex!$G69:R69)*$E66,IF((SUM(Capex!$G69:R69)-SUM($G420:R420))&lt;0,0,SUM(Capex!$G69:R69)-SUM($G420:R420)))</f>
        <v>9930.4832053881801</v>
      </c>
      <c r="T420" s="283">
        <f>+IF((SUM(Capex!$G69:T69)-(SUM(Capex!$G69:S69)*$E66+SUM($G420:S420)))&gt;0,SUM(Capex!$G69:S69)*$E66,IF((SUM(Capex!$G69:S69)-SUM($G420:S420))&lt;0,0,SUM(Capex!$G69:S69)-SUM($G420:S420)))</f>
        <v>9930.4832053881801</v>
      </c>
    </row>
    <row r="421" spans="1:20">
      <c r="A421" s="356"/>
      <c r="B421" s="145"/>
      <c r="C421" s="20" t="s">
        <v>884</v>
      </c>
      <c r="D421" s="168" t="s">
        <v>65</v>
      </c>
      <c r="E421" s="168" t="s">
        <v>317</v>
      </c>
      <c r="H421" s="283">
        <f>+IF((SUM(Capex!$G70:H70)-(SUM(Capex!$G70:G70)*$E67+SUM($G421:G421)))&gt;0,SUM(Capex!$G70:G70)*$E67,IF((SUM(Capex!$G70:G70)-SUM($G421:G421))&lt;0,0,SUM(Capex!$G70:G70)-SUM($G421:G421)))</f>
        <v>0</v>
      </c>
      <c r="I421" s="283">
        <f>+IF((SUM(Capex!$G70:I70)-(SUM(Capex!$G70:H70)*$E67+SUM($G421:H421)))&gt;0,SUM(Capex!$G70:H70)*$E67,IF((SUM(Capex!$G70:H70)-SUM($G421:H421))&lt;0,0,SUM(Capex!$G70:H70)-SUM($G421:H421)))</f>
        <v>0</v>
      </c>
      <c r="J421" s="283">
        <f>+IF((SUM(Capex!$G70:J70)-(SUM(Capex!$G70:I70)*$E67+SUM($G421:I421)))&gt;0,SUM(Capex!$G70:I70)*$E67,IF((SUM(Capex!$G70:I70)-SUM($G421:I421))&lt;0,0,SUM(Capex!$G70:I70)-SUM($G421:I421)))</f>
        <v>0</v>
      </c>
      <c r="K421" s="283">
        <f>+IF((SUM(Capex!$G70:K70)-(SUM(Capex!$G70:J70)*$E67+SUM($G421:J421)))&gt;0,SUM(Capex!$G70:J70)*$E67,IF((SUM(Capex!$G70:J70)-SUM($G421:J421))&lt;0,0,SUM(Capex!$G70:J70)-SUM($G421:J421)))</f>
        <v>0</v>
      </c>
      <c r="L421" s="283">
        <f>+IF((SUM(Capex!$G70:L70)-(SUM(Capex!$G70:K70)*$E67+SUM($G421:K421)))&gt;0,SUM(Capex!$G70:K70)*$E67,IF((SUM(Capex!$G70:K70)-SUM($G421:K421))&lt;0,0,SUM(Capex!$G70:K70)-SUM($G421:K421)))</f>
        <v>0</v>
      </c>
      <c r="M421" s="283">
        <f>+IF((SUM(Capex!$G70:M70)-(SUM(Capex!$G70:L70)*$E67+SUM($G421:L421)))&gt;0,SUM(Capex!$G70:L70)*$E67,IF((SUM(Capex!$G70:L70)-SUM($G421:L421))&lt;0,0,SUM(Capex!$G70:L70)-SUM($G421:L421)))</f>
        <v>0</v>
      </c>
      <c r="N421" s="283">
        <f>+IF((SUM(Capex!$G70:N70)-(SUM(Capex!$G70:M70)*$E67+SUM($G421:M421)))&gt;0,SUM(Capex!$G70:M70)*$E67,IF((SUM(Capex!$G70:M70)-SUM($G421:M421))&lt;0,0,SUM(Capex!$G70:M70)-SUM($G421:M421)))</f>
        <v>0</v>
      </c>
      <c r="O421" s="283">
        <f>+IF((SUM(Capex!$G70:O70)-(SUM(Capex!$G70:N70)*$E67+SUM($G421:N421)))&gt;0,SUM(Capex!$G70:N70)*$E67,IF((SUM(Capex!$G70:N70)-SUM($G421:N421))&lt;0,0,SUM(Capex!$G70:N70)-SUM($G421:N421)))</f>
        <v>0</v>
      </c>
      <c r="P421" s="283">
        <f>+IF((SUM(Capex!$G70:P70)-(SUM(Capex!$G70:O70)*$E67+SUM($G421:O421)))&gt;0,SUM(Capex!$G70:O70)*$E67,IF((SUM(Capex!$G70:O70)-SUM($G421:O421))&lt;0,0,SUM(Capex!$G70:O70)-SUM($G421:O421)))</f>
        <v>0</v>
      </c>
      <c r="Q421" s="283">
        <f>+IF((SUM(Capex!$G70:Q70)-(SUM(Capex!$G70:P70)*$E67+SUM($G421:P421)))&gt;0,SUM(Capex!$G70:P70)*$E67,IF((SUM(Capex!$G70:P70)-SUM($G421:P421))&lt;0,0,SUM(Capex!$G70:P70)-SUM($G421:P421)))</f>
        <v>0</v>
      </c>
      <c r="R421" s="283">
        <f>+IF((SUM(Capex!$G70:R70)-(SUM(Capex!$G70:Q70)*$E67+SUM($G421:Q421)))&gt;0,SUM(Capex!$G70:Q70)*$E67,IF((SUM(Capex!$G70:Q70)-SUM($G421:Q421))&lt;0,0,SUM(Capex!$G70:Q70)-SUM($G421:Q421)))</f>
        <v>0</v>
      </c>
      <c r="S421" s="283">
        <f>+IF((SUM(Capex!$G70:S70)-(SUM(Capex!$G70:R70)*$E67+SUM($G421:R421)))&gt;0,SUM(Capex!$G70:R70)*$E67,IF((SUM(Capex!$G70:R70)-SUM($G421:R421))&lt;0,0,SUM(Capex!$G70:R70)-SUM($G421:R421)))</f>
        <v>2752.7932960893854</v>
      </c>
      <c r="T421" s="283">
        <f>+IF((SUM(Capex!$G70:T70)-(SUM(Capex!$G70:S70)*$E67+SUM($G421:S421)))&gt;0,SUM(Capex!$G70:S70)*$E67,IF((SUM(Capex!$G70:S70)-SUM($G421:S421))&lt;0,0,SUM(Capex!$G70:S70)-SUM($G421:S421)))</f>
        <v>2752.7932960893854</v>
      </c>
    </row>
    <row r="422" spans="1:20">
      <c r="A422" s="355"/>
      <c r="B422" s="145"/>
      <c r="C422" s="459" t="s">
        <v>526</v>
      </c>
      <c r="D422" s="460"/>
      <c r="E422" s="460"/>
      <c r="G422" s="461"/>
      <c r="H422" s="569"/>
      <c r="I422" s="569"/>
      <c r="J422" s="569"/>
      <c r="K422" s="569"/>
      <c r="L422" s="569"/>
      <c r="M422" s="569"/>
      <c r="N422" s="569"/>
      <c r="O422" s="569"/>
      <c r="P422" s="569"/>
      <c r="Q422" s="569"/>
      <c r="R422" s="569"/>
      <c r="S422" s="569"/>
      <c r="T422" s="569"/>
    </row>
    <row r="423" spans="1:20">
      <c r="A423" s="355"/>
      <c r="B423" s="145"/>
      <c r="C423" s="20" t="s">
        <v>187</v>
      </c>
      <c r="D423" s="168" t="s">
        <v>65</v>
      </c>
      <c r="E423" s="168" t="s">
        <v>317</v>
      </c>
      <c r="H423" s="283">
        <f>+IF((SUM(Capex!$G72:H72)-(SUM(Capex!$G72:G72)*$E69+SUM($G423:G423)))&gt;0,SUM(Capex!$G72:G72)*$E69,IF((SUM(Capex!$G72:G72)-SUM($G423:G423))&lt;0,0,SUM(Capex!$G72:G72)-SUM($G423:G423)))</f>
        <v>122065.97202384971</v>
      </c>
      <c r="I423" s="283">
        <f>+IF((SUM(Capex!$G72:I72)-(SUM(Capex!$G72:H72)*$E69+SUM($G423:H423)))&gt;0,SUM(Capex!$G72:H72)*$E69,IF((SUM(Capex!$G72:H72)-SUM($G423:H423))&lt;0,0,SUM(Capex!$G72:H72)-SUM($G423:H423)))</f>
        <v>133990.91096177173</v>
      </c>
      <c r="J423" s="283">
        <f>+IF((SUM(Capex!$G72:J72)-(SUM(Capex!$G72:I72)*$E69+SUM($G423:I423)))&gt;0,SUM(Capex!$G72:I72)*$E69,IF((SUM(Capex!$G72:I72)-SUM($G423:I423))&lt;0,0,SUM(Capex!$G72:I72)-SUM($G423:I423)))</f>
        <v>153395.99600000001</v>
      </c>
      <c r="K423" s="283">
        <f>+IF((SUM(Capex!$G72:K72)-(SUM(Capex!$G72:J72)*$E69+SUM($G423:J423)))&gt;0,SUM(Capex!$G72:J72)*$E69,IF((SUM(Capex!$G72:J72)-SUM($G423:J423))&lt;0,0,SUM(Capex!$G72:J72)-SUM($G423:J423)))</f>
        <v>144073.96200000003</v>
      </c>
      <c r="L423" s="283">
        <f>+IF((SUM(Capex!$G72:L72)-(SUM(Capex!$G72:K72)*$E69+SUM($G423:K423)))&gt;0,SUM(Capex!$G72:K72)*$E69,IF((SUM(Capex!$G72:K72)-SUM($G423:K423))&lt;0,0,SUM(Capex!$G72:K72)-SUM($G423:K423)))</f>
        <v>144073.96200000003</v>
      </c>
      <c r="M423" s="283">
        <f>+IF((SUM(Capex!$G72:M72)-(SUM(Capex!$G72:L72)*$E69+SUM($G423:L423)))&gt;0,SUM(Capex!$G72:L72)*$E69,IF((SUM(Capex!$G72:L72)-SUM($G423:L423))&lt;0,0,SUM(Capex!$G72:L72)-SUM($G423:L423)))</f>
        <v>22769.00701437844</v>
      </c>
      <c r="N423" s="283">
        <f>+IF((SUM(Capex!$G72:N72)-(SUM(Capex!$G72:M72)*$E69+SUM($G423:M423)))&gt;0,SUM(Capex!$G72:M72)*$E69,IF((SUM(Capex!$G72:M72)-SUM($G423:M423))&lt;0,0,SUM(Capex!$G72:M72)-SUM($G423:M423)))</f>
        <v>0</v>
      </c>
      <c r="O423" s="283">
        <f>+IF((SUM(Capex!$G72:O72)-(SUM(Capex!$G72:N72)*$E69+SUM($G423:N423)))&gt;0,SUM(Capex!$G72:N72)*$E69,IF((SUM(Capex!$G72:N72)-SUM($G423:N423))&lt;0,0,SUM(Capex!$G72:N72)-SUM($G423:N423)))</f>
        <v>0</v>
      </c>
      <c r="P423" s="283">
        <f>+IF((SUM(Capex!$G72:P72)-(SUM(Capex!$G72:O72)*$E69+SUM($G423:O423)))&gt;0,SUM(Capex!$G72:O72)*$E69,IF((SUM(Capex!$G72:O72)-SUM($G423:O423))&lt;0,0,SUM(Capex!$G72:O72)-SUM($G423:O423)))</f>
        <v>0</v>
      </c>
      <c r="Q423" s="283">
        <f>+IF((SUM(Capex!$G72:Q72)-(SUM(Capex!$G72:P72)*$E69+SUM($G423:P423)))&gt;0,SUM(Capex!$G72:P72)*$E69,IF((SUM(Capex!$G72:P72)-SUM($G423:P423))&lt;0,0,SUM(Capex!$G72:P72)-SUM($G423:P423)))</f>
        <v>0</v>
      </c>
      <c r="R423" s="283">
        <f>+IF((SUM(Capex!$G72:R72)-(SUM(Capex!$G72:Q72)*$E69+SUM($G423:Q423)))&gt;0,SUM(Capex!$G72:Q72)*$E69,IF((SUM(Capex!$G72:Q72)-SUM($G423:Q423))&lt;0,0,SUM(Capex!$G72:Q72)-SUM($G423:Q423)))</f>
        <v>0</v>
      </c>
      <c r="S423" s="283">
        <f>+IF((SUM(Capex!$G72:S72)-(SUM(Capex!$G72:R72)*$E69+SUM($G423:R423)))&gt;0,SUM(Capex!$G72:R72)*$E69,IF((SUM(Capex!$G72:R72)-SUM($G423:R423))&lt;0,0,SUM(Capex!$G72:R72)-SUM($G423:R423)))</f>
        <v>0</v>
      </c>
      <c r="T423" s="283">
        <f>+IF((SUM(Capex!$G72:T72)-(SUM(Capex!$G72:S72)*$E69+SUM($G423:S423)))&gt;0,SUM(Capex!$G72:S72)*$E69,IF((SUM(Capex!$G72:S72)-SUM($G423:S423))&lt;0,0,SUM(Capex!$G72:S72)-SUM($G423:S423)))</f>
        <v>0</v>
      </c>
    </row>
    <row r="424" spans="1:20">
      <c r="A424" s="355"/>
      <c r="B424" s="145"/>
      <c r="C424" s="20" t="s">
        <v>786</v>
      </c>
      <c r="D424" s="168" t="s">
        <v>65</v>
      </c>
      <c r="E424" s="168" t="s">
        <v>317</v>
      </c>
      <c r="H424" s="283">
        <f>+IF((SUM(Capex!$G73:H73)-(SUM(Capex!$G73:G73)*$E70+SUM($G424:G424)))&gt;0,SUM(Capex!$G73:G73)*$E70,IF((SUM(Capex!$G73:G73)-SUM($G424:G424))&lt;0,0,SUM(Capex!$G73:G73)-SUM($G424:G424)))</f>
        <v>100025.87120325345</v>
      </c>
      <c r="I424" s="283">
        <f>+IF((SUM(Capex!$G73:I73)-(SUM(Capex!$G73:H73)*$E70+SUM($G424:H424)))&gt;0,SUM(Capex!$G73:H73)*$E70,IF((SUM(Capex!$G73:H73)-SUM($G424:H424))&lt;0,0,SUM(Capex!$G73:H73)-SUM($G424:H424)))</f>
        <v>101063.50112588314</v>
      </c>
      <c r="J424" s="283">
        <f>+IF((SUM(Capex!$G73:J73)-(SUM(Capex!$G73:I73)*$E70+SUM($G424:I424)))&gt;0,SUM(Capex!$G73:I73)*$E70,IF((SUM(Capex!$G73:I73)-SUM($G424:I424))&lt;0,0,SUM(Capex!$G73:I73)-SUM($G424:I424)))</f>
        <v>101063.50200000001</v>
      </c>
      <c r="K424" s="283">
        <f>+IF((SUM(Capex!$G73:K73)-(SUM(Capex!$G73:J73)*$E70+SUM($G424:J424)))&gt;0,SUM(Capex!$G73:J73)*$E70,IF((SUM(Capex!$G73:J73)-SUM($G424:J424))&lt;0,0,SUM(Capex!$G73:J73)-SUM($G424:J424)))</f>
        <v>101063.50200000001</v>
      </c>
      <c r="L424" s="283">
        <f>+IF((SUM(Capex!$G73:L73)-(SUM(Capex!$G73:K73)*$E70+SUM($G424:K424)))&gt;0,SUM(Capex!$G73:K73)*$E70,IF((SUM(Capex!$G73:K73)-SUM($G424:K424))&lt;0,0,SUM(Capex!$G73:K73)-SUM($G424:K424)))</f>
        <v>101063.50200000001</v>
      </c>
      <c r="M424" s="283">
        <f>+IF((SUM(Capex!$G73:M73)-(SUM(Capex!$G73:L73)*$E70+SUM($G424:L424)))&gt;0,SUM(Capex!$G73:L73)*$E70,IF((SUM(Capex!$G73:L73)-SUM($G424:L424))&lt;0,0,SUM(Capex!$G73:L73)-SUM($G424:L424)))</f>
        <v>1037.631670863484</v>
      </c>
      <c r="N424" s="283">
        <f>+IF((SUM(Capex!$G73:N73)-(SUM(Capex!$G73:M73)*$E70+SUM($G424:M424)))&gt;0,SUM(Capex!$G73:M73)*$E70,IF((SUM(Capex!$G73:M73)-SUM($G424:M424))&lt;0,0,SUM(Capex!$G73:M73)-SUM($G424:M424)))</f>
        <v>0</v>
      </c>
      <c r="O424" s="283">
        <f>+IF((SUM(Capex!$G73:O73)-(SUM(Capex!$G73:N73)*$E70+SUM($G424:N424)))&gt;0,SUM(Capex!$G73:N73)*$E70,IF((SUM(Capex!$G73:N73)-SUM($G424:N424))&lt;0,0,SUM(Capex!$G73:N73)-SUM($G424:N424)))</f>
        <v>0</v>
      </c>
      <c r="P424" s="283">
        <f>+IF((SUM(Capex!$G73:P73)-(SUM(Capex!$G73:O73)*$E70+SUM($G424:O424)))&gt;0,SUM(Capex!$G73:O73)*$E70,IF((SUM(Capex!$G73:O73)-SUM($G424:O424))&lt;0,0,SUM(Capex!$G73:O73)-SUM($G424:O424)))</f>
        <v>0</v>
      </c>
      <c r="Q424" s="283">
        <f>+IF((SUM(Capex!$G73:Q73)-(SUM(Capex!$G73:P73)*$E70+SUM($G424:P424)))&gt;0,SUM(Capex!$G73:P73)*$E70,IF((SUM(Capex!$G73:P73)-SUM($G424:P424))&lt;0,0,SUM(Capex!$G73:P73)-SUM($G424:P424)))</f>
        <v>0</v>
      </c>
      <c r="R424" s="283">
        <f>+IF((SUM(Capex!$G73:R73)-(SUM(Capex!$G73:Q73)*$E70+SUM($G424:Q424)))&gt;0,SUM(Capex!$G73:Q73)*$E70,IF((SUM(Capex!$G73:Q73)-SUM($G424:Q424))&lt;0,0,SUM(Capex!$G73:Q73)-SUM($G424:Q424)))</f>
        <v>0</v>
      </c>
      <c r="S424" s="283">
        <f>+IF((SUM(Capex!$G73:S73)-(SUM(Capex!$G73:R73)*$E70+SUM($G424:R424)))&gt;0,SUM(Capex!$G73:R73)*$E70,IF((SUM(Capex!$G73:R73)-SUM($G424:R424))&lt;0,0,SUM(Capex!$G73:R73)-SUM($G424:R424)))</f>
        <v>0</v>
      </c>
      <c r="T424" s="283">
        <f>+IF((SUM(Capex!$G73:T73)-(SUM(Capex!$G73:S73)*$E70+SUM($G424:S424)))&gt;0,SUM(Capex!$G73:S73)*$E70,IF((SUM(Capex!$G73:S73)-SUM($G424:S424))&lt;0,0,SUM(Capex!$G73:S73)-SUM($G424:S424)))</f>
        <v>0</v>
      </c>
    </row>
    <row r="425" spans="1:20">
      <c r="A425" s="355"/>
      <c r="B425" s="145"/>
      <c r="C425" s="20" t="s">
        <v>188</v>
      </c>
      <c r="D425" s="168" t="s">
        <v>65</v>
      </c>
      <c r="E425" s="168" t="s">
        <v>317</v>
      </c>
      <c r="H425" s="283">
        <f>+IF((SUM(Capex!$G74:H74)-(SUM(Capex!$G74:G74)*$E71+SUM($G425:G425)))&gt;0,SUM(Capex!$G74:G74)*$E71,IF((SUM(Capex!$G74:G74)-SUM($G425:G425))&lt;0,0,SUM(Capex!$G74:G74)-SUM($G425:G425)))</f>
        <v>1354.5421716619121</v>
      </c>
      <c r="I425" s="283">
        <f>+IF((SUM(Capex!$G74:I74)-(SUM(Capex!$G74:H74)*$E71+SUM($G425:H425)))&gt;0,SUM(Capex!$G74:H74)*$E71,IF((SUM(Capex!$G74:H74)-SUM($G425:H425))&lt;0,0,SUM(Capex!$G74:H74)-SUM($G425:H425)))</f>
        <v>1368.5936712576936</v>
      </c>
      <c r="J425" s="283">
        <f>+IF((SUM(Capex!$G74:J74)-(SUM(Capex!$G74:I74)*$E71+SUM($G425:I425)))&gt;0,SUM(Capex!$G74:I74)*$E71,IF((SUM(Capex!$G74:I74)-SUM($G425:I425))&lt;0,0,SUM(Capex!$G74:I74)-SUM($G425:I425)))</f>
        <v>1368.5920000000001</v>
      </c>
      <c r="K425" s="283">
        <f>+IF((SUM(Capex!$G74:K74)-(SUM(Capex!$G74:J74)*$E71+SUM($G425:J425)))&gt;0,SUM(Capex!$G74:J74)*$E71,IF((SUM(Capex!$G74:J74)-SUM($G425:J425))&lt;0,0,SUM(Capex!$G74:J74)-SUM($G425:J425)))</f>
        <v>1368.5920000000001</v>
      </c>
      <c r="L425" s="283">
        <f>+IF((SUM(Capex!$G74:L74)-(SUM(Capex!$G74:K74)*$E71+SUM($G425:K425)))&gt;0,SUM(Capex!$G74:K74)*$E71,IF((SUM(Capex!$G74:K74)-SUM($G425:K425))&lt;0,0,SUM(Capex!$G74:K74)-SUM($G425:K425)))</f>
        <v>1368.5920000000001</v>
      </c>
      <c r="M425" s="283">
        <f>+IF((SUM(Capex!$G74:M74)-(SUM(Capex!$G74:L74)*$E71+SUM($G425:L425)))&gt;0,SUM(Capex!$G74:L74)*$E71,IF((SUM(Capex!$G74:L74)-SUM($G425:L425))&lt;0,0,SUM(Capex!$G74:L74)-SUM($G425:L425)))</f>
        <v>14.048157080394049</v>
      </c>
      <c r="N425" s="283">
        <f>+IF((SUM(Capex!$G74:N74)-(SUM(Capex!$G74:M74)*$E71+SUM($G425:M425)))&gt;0,SUM(Capex!$G74:M74)*$E71,IF((SUM(Capex!$G74:M74)-SUM($G425:M425))&lt;0,0,SUM(Capex!$G74:M74)-SUM($G425:M425)))</f>
        <v>0</v>
      </c>
      <c r="O425" s="283">
        <f>+IF((SUM(Capex!$G74:O74)-(SUM(Capex!$G74:N74)*$E71+SUM($G425:N425)))&gt;0,SUM(Capex!$G74:N74)*$E71,IF((SUM(Capex!$G74:N74)-SUM($G425:N425))&lt;0,0,SUM(Capex!$G74:N74)-SUM($G425:N425)))</f>
        <v>0</v>
      </c>
      <c r="P425" s="283">
        <f>+IF((SUM(Capex!$G74:P74)-(SUM(Capex!$G74:O74)*$E71+SUM($G425:O425)))&gt;0,SUM(Capex!$G74:O74)*$E71,IF((SUM(Capex!$G74:O74)-SUM($G425:O425))&lt;0,0,SUM(Capex!$G74:O74)-SUM($G425:O425)))</f>
        <v>0</v>
      </c>
      <c r="Q425" s="283">
        <f>+IF((SUM(Capex!$G74:Q74)-(SUM(Capex!$G74:P74)*$E71+SUM($G425:P425)))&gt;0,SUM(Capex!$G74:P74)*$E71,IF((SUM(Capex!$G74:P74)-SUM($G425:P425))&lt;0,0,SUM(Capex!$G74:P74)-SUM($G425:P425)))</f>
        <v>0</v>
      </c>
      <c r="R425" s="283">
        <f>+IF((SUM(Capex!$G74:R74)-(SUM(Capex!$G74:Q74)*$E71+SUM($G425:Q425)))&gt;0,SUM(Capex!$G74:Q74)*$E71,IF((SUM(Capex!$G74:Q74)-SUM($G425:Q425))&lt;0,0,SUM(Capex!$G74:Q74)-SUM($G425:Q425)))</f>
        <v>0</v>
      </c>
      <c r="S425" s="283">
        <f>+IF((SUM(Capex!$G74:S74)-(SUM(Capex!$G74:R74)*$E71+SUM($G425:R425)))&gt;0,SUM(Capex!$G74:R74)*$E71,IF((SUM(Capex!$G74:R74)-SUM($G425:R425))&lt;0,0,SUM(Capex!$G74:R74)-SUM($G425:R425)))</f>
        <v>0</v>
      </c>
      <c r="T425" s="283">
        <f>+IF((SUM(Capex!$G74:T74)-(SUM(Capex!$G74:S74)*$E71+SUM($G425:S425)))&gt;0,SUM(Capex!$G74:S74)*$E71,IF((SUM(Capex!$G74:S74)-SUM($G425:S425))&lt;0,0,SUM(Capex!$G74:S74)-SUM($G425:S425)))</f>
        <v>0</v>
      </c>
    </row>
    <row r="426" spans="1:20">
      <c r="A426" s="355"/>
      <c r="B426" s="145"/>
      <c r="C426" s="20" t="s">
        <v>189</v>
      </c>
      <c r="D426" s="168" t="s">
        <v>65</v>
      </c>
      <c r="E426" s="168" t="s">
        <v>317</v>
      </c>
      <c r="H426" s="283">
        <f>+IF((SUM(Capex!$G75:H75)-(SUM(Capex!$G75:G75)*$E72+SUM($G426:G426)))&gt;0,SUM(Capex!$G75:G75)*$E72,IF((SUM(Capex!$G75:G75)-SUM($G426:G426))&lt;0,0,SUM(Capex!$G75:G75)-SUM($G426:G426)))</f>
        <v>0</v>
      </c>
      <c r="I426" s="283">
        <f>+IF((SUM(Capex!$G75:I75)-(SUM(Capex!$G75:H75)*$E72+SUM($G426:H426)))&gt;0,SUM(Capex!$G75:H75)*$E72,IF((SUM(Capex!$G75:H75)-SUM($G426:H426))&lt;0,0,SUM(Capex!$G75:H75)-SUM($G426:H426)))</f>
        <v>3529.5542081727067</v>
      </c>
      <c r="J426" s="283">
        <f>+IF((SUM(Capex!$G75:J75)-(SUM(Capex!$G75:I75)*$E72+SUM($G426:I426)))&gt;0,SUM(Capex!$G75:I75)*$E72,IF((SUM(Capex!$G75:I75)-SUM($G426:I426))&lt;0,0,SUM(Capex!$G75:I75)-SUM($G426:I426)))</f>
        <v>3529.5540000000001</v>
      </c>
      <c r="K426" s="283">
        <f>+IF((SUM(Capex!$G75:K75)-(SUM(Capex!$G75:J75)*$E72+SUM($G426:J426)))&gt;0,SUM(Capex!$G75:J75)*$E72,IF((SUM(Capex!$G75:J75)-SUM($G426:J426))&lt;0,0,SUM(Capex!$G75:J75)-SUM($G426:J426)))</f>
        <v>3529.5540000000001</v>
      </c>
      <c r="L426" s="283">
        <f>+IF((SUM(Capex!$G75:L75)-(SUM(Capex!$G75:K75)*$E72+SUM($G426:K426)))&gt;0,SUM(Capex!$G75:K75)*$E72,IF((SUM(Capex!$G75:K75)-SUM($G426:K426))&lt;0,0,SUM(Capex!$G75:K75)-SUM($G426:K426)))</f>
        <v>3529.5540000000001</v>
      </c>
      <c r="M426" s="283">
        <f>+IF((SUM(Capex!$G75:M75)-(SUM(Capex!$G75:L75)*$E72+SUM($G426:L426)))&gt;0,SUM(Capex!$G75:L75)*$E72,IF((SUM(Capex!$G75:L75)-SUM($G426:L426))&lt;0,0,SUM(Capex!$G75:L75)-SUM($G426:L426)))</f>
        <v>3529.553791827293</v>
      </c>
      <c r="N426" s="283">
        <f>+IF((SUM(Capex!$G75:N75)-(SUM(Capex!$G75:M75)*$E72+SUM($G426:M426)))&gt;0,SUM(Capex!$G75:M75)*$E72,IF((SUM(Capex!$G75:M75)-SUM($G426:M426))&lt;0,0,SUM(Capex!$G75:M75)-SUM($G426:M426)))</f>
        <v>0</v>
      </c>
      <c r="O426" s="283">
        <f>+IF((SUM(Capex!$G75:O75)-(SUM(Capex!$G75:N75)*$E72+SUM($G426:N426)))&gt;0,SUM(Capex!$G75:N75)*$E72,IF((SUM(Capex!$G75:N75)-SUM($G426:N426))&lt;0,0,SUM(Capex!$G75:N75)-SUM($G426:N426)))</f>
        <v>0</v>
      </c>
      <c r="P426" s="283">
        <f>+IF((SUM(Capex!$G75:P75)-(SUM(Capex!$G75:O75)*$E72+SUM($G426:O426)))&gt;0,SUM(Capex!$G75:O75)*$E72,IF((SUM(Capex!$G75:O75)-SUM($G426:O426))&lt;0,0,SUM(Capex!$G75:O75)-SUM($G426:O426)))</f>
        <v>0</v>
      </c>
      <c r="Q426" s="283">
        <f>+IF((SUM(Capex!$G75:Q75)-(SUM(Capex!$G75:P75)*$E72+SUM($G426:P426)))&gt;0,SUM(Capex!$G75:P75)*$E72,IF((SUM(Capex!$G75:P75)-SUM($G426:P426))&lt;0,0,SUM(Capex!$G75:P75)-SUM($G426:P426)))</f>
        <v>0</v>
      </c>
      <c r="R426" s="283">
        <f>+IF((SUM(Capex!$G75:R75)-(SUM(Capex!$G75:Q75)*$E72+SUM($G426:Q426)))&gt;0,SUM(Capex!$G75:Q75)*$E72,IF((SUM(Capex!$G75:Q75)-SUM($G426:Q426))&lt;0,0,SUM(Capex!$G75:Q75)-SUM($G426:Q426)))</f>
        <v>0</v>
      </c>
      <c r="S426" s="283">
        <f>+IF((SUM(Capex!$G75:S75)-(SUM(Capex!$G75:R75)*$E72+SUM($G426:R426)))&gt;0,SUM(Capex!$G75:R75)*$E72,IF((SUM(Capex!$G75:R75)-SUM($G426:R426))&lt;0,0,SUM(Capex!$G75:R75)-SUM($G426:R426)))</f>
        <v>0</v>
      </c>
      <c r="T426" s="283">
        <f>+IF((SUM(Capex!$G75:T75)-(SUM(Capex!$G75:S75)*$E72+SUM($G426:S426)))&gt;0,SUM(Capex!$G75:S75)*$E72,IF((SUM(Capex!$G75:S75)-SUM($G426:S426))&lt;0,0,SUM(Capex!$G75:S75)-SUM($G426:S426)))</f>
        <v>0</v>
      </c>
    </row>
    <row r="427" spans="1:20">
      <c r="A427" s="355"/>
      <c r="B427" s="145"/>
      <c r="C427" s="20" t="s">
        <v>190</v>
      </c>
      <c r="D427" s="168" t="s">
        <v>65</v>
      </c>
      <c r="E427" s="168" t="s">
        <v>317</v>
      </c>
      <c r="H427" s="283">
        <f>+IF((SUM(Capex!$G76:H76)-(SUM(Capex!$G76:G76)*$E73+SUM($G427:G427)))&gt;0,SUM(Capex!$G76:G76)*$E73,IF((SUM(Capex!$G76:G76)-SUM($G427:G427))&lt;0,0,SUM(Capex!$G76:G76)-SUM($G427:G427)))</f>
        <v>0</v>
      </c>
      <c r="I427" s="283">
        <f>+IF((SUM(Capex!$G76:I76)-(SUM(Capex!$G76:H76)*$E73+SUM($G427:H427)))&gt;0,SUM(Capex!$G76:H76)*$E73,IF((SUM(Capex!$G76:H76)-SUM($G427:H427))&lt;0,0,SUM(Capex!$G76:H76)-SUM($G427:H427)))</f>
        <v>0</v>
      </c>
      <c r="J427" s="283">
        <f>+IF((SUM(Capex!$G76:J76)-(SUM(Capex!$G76:I76)*$E73+SUM($G427:I427)))&gt;0,SUM(Capex!$G76:I76)*$E73,IF((SUM(Capex!$G76:I76)-SUM($G427:I427))&lt;0,0,SUM(Capex!$G76:I76)-SUM($G427:I427)))</f>
        <v>0</v>
      </c>
      <c r="K427" s="283">
        <f>+IF((SUM(Capex!$G76:K76)-(SUM(Capex!$G76:J76)*$E73+SUM($G427:J427)))&gt;0,SUM(Capex!$G76:J76)*$E73,IF((SUM(Capex!$G76:J76)-SUM($G427:J427))&lt;0,0,SUM(Capex!$G76:J76)-SUM($G427:J427)))</f>
        <v>0</v>
      </c>
      <c r="L427" s="283">
        <f>+IF((SUM(Capex!$G76:L76)-(SUM(Capex!$G76:K76)*$E73+SUM($G427:K427)))&gt;0,SUM(Capex!$G76:K76)*$E73,IF((SUM(Capex!$G76:K76)-SUM($G427:K427))&lt;0,0,SUM(Capex!$G76:K76)-SUM($G427:K427)))</f>
        <v>0</v>
      </c>
      <c r="M427" s="283">
        <f>+IF((SUM(Capex!$G76:M76)-(SUM(Capex!$G76:L76)*$E73+SUM($G427:L427)))&gt;0,SUM(Capex!$G76:L76)*$E73,IF((SUM(Capex!$G76:L76)-SUM($G427:L427))&lt;0,0,SUM(Capex!$G76:L76)-SUM($G427:L427)))</f>
        <v>11438.988000000001</v>
      </c>
      <c r="N427" s="283">
        <f>+IF((SUM(Capex!$G76:N76)-(SUM(Capex!$G76:M76)*$E73+SUM($G427:M427)))&gt;0,SUM(Capex!$G76:M76)*$E73,IF((SUM(Capex!$G76:M76)-SUM($G427:M427))&lt;0,0,SUM(Capex!$G76:M76)-SUM($G427:M427)))</f>
        <v>11438.988000000001</v>
      </c>
      <c r="O427" s="283">
        <f>+IF((SUM(Capex!$G76:O76)-(SUM(Capex!$G76:N76)*$E73+SUM($G427:N427)))&gt;0,SUM(Capex!$G76:N76)*$E73,IF((SUM(Capex!$G76:N76)-SUM($G427:N427))&lt;0,0,SUM(Capex!$G76:N76)-SUM($G427:N427)))</f>
        <v>11438.988000000001</v>
      </c>
      <c r="P427" s="283">
        <f>+IF((SUM(Capex!$G76:P76)-(SUM(Capex!$G76:O76)*$E73+SUM($G427:O427)))&gt;0,SUM(Capex!$G76:O76)*$E73,IF((SUM(Capex!$G76:O76)-SUM($G427:O427))&lt;0,0,SUM(Capex!$G76:O76)-SUM($G427:O427)))</f>
        <v>11438.988000000001</v>
      </c>
      <c r="Q427" s="283">
        <f>+IF((SUM(Capex!$G76:Q76)-(SUM(Capex!$G76:P76)*$E73+SUM($G427:P427)))&gt;0,SUM(Capex!$G76:P76)*$E73,IF((SUM(Capex!$G76:P76)-SUM($G427:P427))&lt;0,0,SUM(Capex!$G76:P76)-SUM($G427:P427)))</f>
        <v>11438.987999999998</v>
      </c>
      <c r="R427" s="283">
        <f>+IF((SUM(Capex!$G76:R76)-(SUM(Capex!$G76:Q76)*$E73+SUM($G427:Q427)))&gt;0,SUM(Capex!$G76:Q76)*$E73,IF((SUM(Capex!$G76:Q76)-SUM($G427:Q427))&lt;0,0,SUM(Capex!$G76:Q76)-SUM($G427:Q427)))</f>
        <v>0</v>
      </c>
      <c r="S427" s="283">
        <f>+IF((SUM(Capex!$G76:S76)-(SUM(Capex!$G76:R76)*$E73+SUM($G427:R427)))&gt;0,SUM(Capex!$G76:R76)*$E73,IF((SUM(Capex!$G76:R76)-SUM($G427:R427))&lt;0,0,SUM(Capex!$G76:R76)-SUM($G427:R427)))</f>
        <v>0</v>
      </c>
      <c r="T427" s="283">
        <f>+IF((SUM(Capex!$G76:T76)-(SUM(Capex!$G76:S76)*$E73+SUM($G427:S427)))&gt;0,SUM(Capex!$G76:S76)*$E73,IF((SUM(Capex!$G76:S76)-SUM($G427:S427))&lt;0,0,SUM(Capex!$G76:S76)-SUM($G427:S427)))</f>
        <v>0</v>
      </c>
    </row>
    <row r="428" spans="1:20">
      <c r="A428" s="355"/>
      <c r="B428" s="145"/>
      <c r="C428" s="459" t="s">
        <v>205</v>
      </c>
      <c r="D428" s="460"/>
      <c r="E428" s="460"/>
      <c r="G428" s="461"/>
      <c r="H428" s="569"/>
      <c r="I428" s="569"/>
      <c r="J428" s="569"/>
      <c r="K428" s="569"/>
      <c r="L428" s="569"/>
      <c r="M428" s="569"/>
      <c r="N428" s="569"/>
      <c r="O428" s="569"/>
      <c r="P428" s="569"/>
      <c r="Q428" s="569"/>
      <c r="R428" s="569"/>
      <c r="S428" s="569"/>
      <c r="T428" s="569"/>
    </row>
    <row r="429" spans="1:20">
      <c r="A429" s="356"/>
      <c r="B429" s="145"/>
      <c r="C429" s="20" t="s">
        <v>885</v>
      </c>
      <c r="D429" s="168" t="s">
        <v>65</v>
      </c>
      <c r="E429" s="168" t="s">
        <v>317</v>
      </c>
      <c r="H429" s="283">
        <f>+IF((SUM(Capex!$G78:H78)-(SUM(Capex!$G78:G78)*$E75+SUM($G429:G429)))&gt;0,SUM(Capex!$G78:G78)*$E75,IF((SUM(Capex!$G78:G78)-SUM($G429:G429))&lt;0,0,SUM(Capex!$G78:G78)-SUM($G429:G429)))</f>
        <v>245.21587779108881</v>
      </c>
      <c r="I429" s="283">
        <f>+IF((SUM(Capex!$G78:I78)-(SUM(Capex!$G78:H78)*$E75+SUM($G429:H429)))&gt;0,SUM(Capex!$G78:H78)*$E75,IF((SUM(Capex!$G78:H78)-SUM($G429:H429))&lt;0,0,SUM(Capex!$G78:H78)-SUM($G429:H429)))</f>
        <v>245.27520098948668</v>
      </c>
      <c r="J429" s="283">
        <f>+IF((SUM(Capex!$G78:J78)-(SUM(Capex!$G78:I78)*$E75+SUM($G429:I429)))&gt;0,SUM(Capex!$G78:I78)*$E75,IF((SUM(Capex!$G78:I78)-SUM($G429:I429))&lt;0,0,SUM(Capex!$G78:I78)-SUM($G429:I429)))</f>
        <v>245.27520098948668</v>
      </c>
      <c r="K429" s="283">
        <f>+IF((SUM(Capex!$G78:K78)-(SUM(Capex!$G78:J78)*$E75+SUM($G429:J429)))&gt;0,SUM(Capex!$G78:J78)*$E75,IF((SUM(Capex!$G78:J78)-SUM($G429:J429))&lt;0,0,SUM(Capex!$G78:J78)-SUM($G429:J429)))</f>
        <v>5.9323198397919441E-2</v>
      </c>
      <c r="L429" s="283">
        <f>+IF((SUM(Capex!$G78:L78)-(SUM(Capex!$G78:K78)*$E75+SUM($G429:K429)))&gt;0,SUM(Capex!$G78:K78)*$E75,IF((SUM(Capex!$G78:K78)-SUM($G429:K429))&lt;0,0,SUM(Capex!$G78:K78)-SUM($G429:K429)))</f>
        <v>0</v>
      </c>
      <c r="M429" s="283">
        <f>+IF((SUM(Capex!$G78:M78)-(SUM(Capex!$G78:L78)*$E75+SUM($G429:L429)))&gt;0,SUM(Capex!$G78:L78)*$E75,IF((SUM(Capex!$G78:L78)-SUM($G429:L429))&lt;0,0,SUM(Capex!$G78:L78)-SUM($G429:L429)))</f>
        <v>0</v>
      </c>
      <c r="N429" s="283">
        <f>+IF((SUM(Capex!$G78:N78)-(SUM(Capex!$G78:M78)*$E75+SUM($G429:M429)))&gt;0,SUM(Capex!$G78:M78)*$E75,IF((SUM(Capex!$G78:M78)-SUM($G429:M429))&lt;0,0,SUM(Capex!$G78:M78)-SUM($G429:M429)))</f>
        <v>0</v>
      </c>
      <c r="O429" s="283">
        <f>+IF((SUM(Capex!$G78:O78)-(SUM(Capex!$G78:N78)*$E75+SUM($G429:N429)))&gt;0,SUM(Capex!$G78:N78)*$E75,IF((SUM(Capex!$G78:N78)-SUM($G429:N429))&lt;0,0,SUM(Capex!$G78:N78)-SUM($G429:N429)))</f>
        <v>0</v>
      </c>
      <c r="P429" s="283">
        <f>+IF((SUM(Capex!$G78:P78)-(SUM(Capex!$G78:O78)*$E75+SUM($G429:O429)))&gt;0,SUM(Capex!$G78:O78)*$E75,IF((SUM(Capex!$G78:O78)-SUM($G429:O429))&lt;0,0,SUM(Capex!$G78:O78)-SUM($G429:O429)))</f>
        <v>0</v>
      </c>
      <c r="Q429" s="283">
        <f>+IF((SUM(Capex!$G78:Q78)-(SUM(Capex!$G78:P78)*$E75+SUM($G429:P429)))&gt;0,SUM(Capex!$G78:P78)*$E75,IF((SUM(Capex!$G78:P78)-SUM($G429:P429))&lt;0,0,SUM(Capex!$G78:P78)-SUM($G429:P429)))</f>
        <v>0</v>
      </c>
      <c r="R429" s="283">
        <f>+IF((SUM(Capex!$G78:R78)-(SUM(Capex!$G78:Q78)*$E75+SUM($G429:Q429)))&gt;0,SUM(Capex!$G78:Q78)*$E75,IF((SUM(Capex!$G78:Q78)-SUM($G429:Q429))&lt;0,0,SUM(Capex!$G78:Q78)-SUM($G429:Q429)))</f>
        <v>0</v>
      </c>
      <c r="S429" s="283">
        <f>+IF((SUM(Capex!$G78:S78)-(SUM(Capex!$G78:R78)*$E75+SUM($G429:R429)))&gt;0,SUM(Capex!$G78:R78)*$E75,IF((SUM(Capex!$G78:R78)-SUM($G429:R429))&lt;0,0,SUM(Capex!$G78:R78)-SUM($G429:R429)))</f>
        <v>0</v>
      </c>
      <c r="T429" s="283">
        <f>+IF((SUM(Capex!$G78:T78)-(SUM(Capex!$G78:S78)*$E75+SUM($G429:S429)))&gt;0,SUM(Capex!$G78:S78)*$E75,IF((SUM(Capex!$G78:S78)-SUM($G429:S429))&lt;0,0,SUM(Capex!$G78:S78)-SUM($G429:S429)))</f>
        <v>0</v>
      </c>
    </row>
    <row r="430" spans="1:20">
      <c r="A430" s="356"/>
      <c r="B430" s="145"/>
      <c r="C430" s="20" t="s">
        <v>886</v>
      </c>
      <c r="D430" s="168" t="s">
        <v>65</v>
      </c>
      <c r="E430" s="168" t="s">
        <v>317</v>
      </c>
      <c r="H430" s="283">
        <f>+IF((SUM(Capex!$G79:H79)-(SUM(Capex!$G79:G79)*$E76+SUM($G430:G430)))&gt;0,SUM(Capex!$G79:G79)*$E76,IF((SUM(Capex!$G79:G79)-SUM($G430:G430))&lt;0,0,SUM(Capex!$G79:G79)-SUM($G430:G430)))</f>
        <v>0</v>
      </c>
      <c r="I430" s="283">
        <f>+IF((SUM(Capex!$G79:I79)-(SUM(Capex!$G79:H79)*$E76+SUM($G430:H430)))&gt;0,SUM(Capex!$G79:H79)*$E76,IF((SUM(Capex!$G79:H79)-SUM($G430:H430))&lt;0,0,SUM(Capex!$G79:H79)-SUM($G430:H430)))</f>
        <v>0</v>
      </c>
      <c r="J430" s="283">
        <f>+IF((SUM(Capex!$G79:J79)-(SUM(Capex!$G79:I79)*$E76+SUM($G430:I430)))&gt;0,SUM(Capex!$G79:I79)*$E76,IF((SUM(Capex!$G79:I79)-SUM($G430:I430))&lt;0,0,SUM(Capex!$G79:I79)-SUM($G430:I430)))</f>
        <v>0</v>
      </c>
      <c r="K430" s="283">
        <f>+IF((SUM(Capex!$G79:K79)-(SUM(Capex!$G79:J79)*$E76+SUM($G430:J430)))&gt;0,SUM(Capex!$G79:J79)*$E76,IF((SUM(Capex!$G79:J79)-SUM($G430:J430))&lt;0,0,SUM(Capex!$G79:J79)-SUM($G430:J430)))</f>
        <v>0</v>
      </c>
      <c r="L430" s="283">
        <f>+IF((SUM(Capex!$G79:L79)-(SUM(Capex!$G79:K79)*$E76+SUM($G430:K430)))&gt;0,SUM(Capex!$G79:K79)*$E76,IF((SUM(Capex!$G79:K79)-SUM($G430:K430))&lt;0,0,SUM(Capex!$G79:K79)-SUM($G430:K430)))</f>
        <v>0</v>
      </c>
      <c r="M430" s="283">
        <f>+IF((SUM(Capex!$G79:M79)-(SUM(Capex!$G79:L79)*$E76+SUM($G430:L430)))&gt;0,SUM(Capex!$G79:L79)*$E76,IF((SUM(Capex!$G79:L79)-SUM($G430:L430))&lt;0,0,SUM(Capex!$G79:L79)-SUM($G430:L430)))</f>
        <v>0</v>
      </c>
      <c r="N430" s="283">
        <f>+IF((SUM(Capex!$G79:N79)-(SUM(Capex!$G79:M79)*$E76+SUM($G430:M430)))&gt;0,SUM(Capex!$G79:M79)*$E76,IF((SUM(Capex!$G79:M79)-SUM($G430:M430))&lt;0,0,SUM(Capex!$G79:M79)-SUM($G430:M430)))</f>
        <v>0</v>
      </c>
      <c r="O430" s="283">
        <f>+IF((SUM(Capex!$G79:O79)-(SUM(Capex!$G79:N79)*$E76+SUM($G430:N430)))&gt;0,SUM(Capex!$G79:N79)*$E76,IF((SUM(Capex!$G79:N79)-SUM($G430:N430))&lt;0,0,SUM(Capex!$G79:N79)-SUM($G430:N430)))</f>
        <v>193.79999999999998</v>
      </c>
      <c r="P430" s="283">
        <f>+IF((SUM(Capex!$G79:P79)-(SUM(Capex!$G79:O79)*$E76+SUM($G430:O430)))&gt;0,SUM(Capex!$G79:O79)*$E76,IF((SUM(Capex!$G79:O79)-SUM($G430:O430))&lt;0,0,SUM(Capex!$G79:O79)-SUM($G430:O430)))</f>
        <v>193.79999999999998</v>
      </c>
      <c r="Q430" s="283">
        <f>+IF((SUM(Capex!$G79:Q79)-(SUM(Capex!$G79:P79)*$E76+SUM($G430:P430)))&gt;0,SUM(Capex!$G79:P79)*$E76,IF((SUM(Capex!$G79:P79)-SUM($G430:P430))&lt;0,0,SUM(Capex!$G79:P79)-SUM($G430:P430)))</f>
        <v>193.8</v>
      </c>
      <c r="R430" s="283">
        <f>+IF((SUM(Capex!$G79:R79)-(SUM(Capex!$G79:Q79)*$E76+SUM($G430:Q430)))&gt;0,SUM(Capex!$G79:Q79)*$E76,IF((SUM(Capex!$G79:Q79)-SUM($G430:Q430))&lt;0,0,SUM(Capex!$G79:Q79)-SUM($G430:Q430)))</f>
        <v>0</v>
      </c>
      <c r="S430" s="283">
        <f>+IF((SUM(Capex!$G79:S79)-(SUM(Capex!$G79:R79)*$E76+SUM($G430:R430)))&gt;0,SUM(Capex!$G79:R79)*$E76,IF((SUM(Capex!$G79:R79)-SUM($G430:R430))&lt;0,0,SUM(Capex!$G79:R79)-SUM($G430:R430)))</f>
        <v>0</v>
      </c>
      <c r="T430" s="283">
        <f>+IF((SUM(Capex!$G79:T79)-(SUM(Capex!$G79:S79)*$E76+SUM($G430:S430)))&gt;0,SUM(Capex!$G79:S79)*$E76,IF((SUM(Capex!$G79:S79)-SUM($G430:S430))&lt;0,0,SUM(Capex!$G79:S79)-SUM($G430:S430)))</f>
        <v>0</v>
      </c>
    </row>
    <row r="431" spans="1:20">
      <c r="A431" s="356"/>
      <c r="B431" s="145"/>
      <c r="C431" s="20" t="s">
        <v>887</v>
      </c>
      <c r="D431" s="168" t="s">
        <v>65</v>
      </c>
      <c r="E431" s="168" t="s">
        <v>317</v>
      </c>
      <c r="H431" s="283">
        <f>+IF((SUM(Capex!$G80:H80)-(SUM(Capex!$G80:G80)*$E77+SUM($G431:G431)))&gt;0,SUM(Capex!$G80:G80)*$E77,IF((SUM(Capex!$G80:G80)-SUM($G431:G431))&lt;0,0,SUM(Capex!$G80:G80)-SUM($G431:G431)))</f>
        <v>0</v>
      </c>
      <c r="I431" s="283">
        <f>+IF((SUM(Capex!$G80:I80)-(SUM(Capex!$G80:H80)*$E77+SUM($G431:H431)))&gt;0,SUM(Capex!$G80:H80)*$E77,IF((SUM(Capex!$G80:H80)-SUM($G431:H431))&lt;0,0,SUM(Capex!$G80:H80)-SUM($G431:H431)))</f>
        <v>133.06399999999999</v>
      </c>
      <c r="J431" s="283">
        <f>+IF((SUM(Capex!$G80:J80)-(SUM(Capex!$G80:I80)*$E77+SUM($G431:I431)))&gt;0,SUM(Capex!$G80:I80)*$E77,IF((SUM(Capex!$G80:I80)-SUM($G431:I431))&lt;0,0,SUM(Capex!$G80:I80)-SUM($G431:I431)))</f>
        <v>133.06399999999999</v>
      </c>
      <c r="K431" s="283">
        <f>+IF((SUM(Capex!$G80:K80)-(SUM(Capex!$G80:J80)*$E77+SUM($G431:J431)))&gt;0,SUM(Capex!$G80:J80)*$E77,IF((SUM(Capex!$G80:J80)-SUM($G431:J431))&lt;0,0,SUM(Capex!$G80:J80)-SUM($G431:J431)))</f>
        <v>133.06399999999999</v>
      </c>
      <c r="L431" s="283">
        <f>+IF((SUM(Capex!$G80:L80)-(SUM(Capex!$G80:K80)*$E77+SUM($G431:K431)))&gt;0,SUM(Capex!$G80:K80)*$E77,IF((SUM(Capex!$G80:K80)-SUM($G431:K431))&lt;0,0,SUM(Capex!$G80:K80)-SUM($G431:K431)))</f>
        <v>133.06399999999999</v>
      </c>
      <c r="M431" s="283">
        <f>+IF((SUM(Capex!$G80:M80)-(SUM(Capex!$G80:L80)*$E77+SUM($G431:L431)))&gt;0,SUM(Capex!$G80:L80)*$E77,IF((SUM(Capex!$G80:L80)-SUM($G431:L431))&lt;0,0,SUM(Capex!$G80:L80)-SUM($G431:L431)))</f>
        <v>133.06399999999996</v>
      </c>
      <c r="N431" s="283">
        <f>+IF((SUM(Capex!$G80:N80)-(SUM(Capex!$G80:M80)*$E77+SUM($G431:M431)))&gt;0,SUM(Capex!$G80:M80)*$E77,IF((SUM(Capex!$G80:M80)-SUM($G431:M431))&lt;0,0,SUM(Capex!$G80:M80)-SUM($G431:M431)))</f>
        <v>0</v>
      </c>
      <c r="O431" s="283">
        <f>+IF((SUM(Capex!$G80:O80)-(SUM(Capex!$G80:N80)*$E77+SUM($G431:N431)))&gt;0,SUM(Capex!$G80:N80)*$E77,IF((SUM(Capex!$G80:N80)-SUM($G431:N431))&lt;0,0,SUM(Capex!$G80:N80)-SUM($G431:N431)))</f>
        <v>0</v>
      </c>
      <c r="P431" s="283">
        <f>+IF((SUM(Capex!$G80:P80)-(SUM(Capex!$G80:O80)*$E77+SUM($G431:O431)))&gt;0,SUM(Capex!$G80:O80)*$E77,IF((SUM(Capex!$G80:O80)-SUM($G431:O431))&lt;0,0,SUM(Capex!$G80:O80)-SUM($G431:O431)))</f>
        <v>0</v>
      </c>
      <c r="Q431" s="283">
        <f>+IF((SUM(Capex!$G80:Q80)-(SUM(Capex!$G80:P80)*$E77+SUM($G431:P431)))&gt;0,SUM(Capex!$G80:P80)*$E77,IF((SUM(Capex!$G80:P80)-SUM($G431:P431))&lt;0,0,SUM(Capex!$G80:P80)-SUM($G431:P431)))</f>
        <v>0</v>
      </c>
      <c r="R431" s="283">
        <f>+IF((SUM(Capex!$G80:R80)-(SUM(Capex!$G80:Q80)*$E77+SUM($G431:Q431)))&gt;0,SUM(Capex!$G80:Q80)*$E77,IF((SUM(Capex!$G80:Q80)-SUM($G431:Q431))&lt;0,0,SUM(Capex!$G80:Q80)-SUM($G431:Q431)))</f>
        <v>0</v>
      </c>
      <c r="S431" s="283">
        <f>+IF((SUM(Capex!$G80:S80)-(SUM(Capex!$G80:R80)*$E77+SUM($G431:R431)))&gt;0,SUM(Capex!$G80:R80)*$E77,IF((SUM(Capex!$G80:R80)-SUM($G431:R431))&lt;0,0,SUM(Capex!$G80:R80)-SUM($G431:R431)))</f>
        <v>0</v>
      </c>
      <c r="T431" s="283">
        <f>+IF((SUM(Capex!$G80:T80)-(SUM(Capex!$G80:S80)*$E77+SUM($G431:S431)))&gt;0,SUM(Capex!$G80:S80)*$E77,IF((SUM(Capex!$G80:S80)-SUM($G431:S431))&lt;0,0,SUM(Capex!$G80:S80)-SUM($G431:S431)))</f>
        <v>0</v>
      </c>
    </row>
    <row r="432" spans="1:20">
      <c r="A432" s="356"/>
      <c r="B432" s="145"/>
      <c r="C432" s="20" t="s">
        <v>888</v>
      </c>
      <c r="D432" s="168" t="s">
        <v>65</v>
      </c>
      <c r="E432" s="168" t="s">
        <v>317</v>
      </c>
      <c r="H432" s="283">
        <f>+IF((SUM(Capex!$G81:H81)-(SUM(Capex!$G81:G81)*$E78+SUM($G432:G432)))&gt;0,SUM(Capex!$G81:G81)*$E78,IF((SUM(Capex!$G81:G81)-SUM($G432:G432))&lt;0,0,SUM(Capex!$G81:G81)-SUM($G432:G432)))</f>
        <v>0</v>
      </c>
      <c r="I432" s="283">
        <f>+IF((SUM(Capex!$G81:I81)-(SUM(Capex!$G81:H81)*$E78+SUM($G432:H432)))&gt;0,SUM(Capex!$G81:H81)*$E78,IF((SUM(Capex!$G81:H81)-SUM($G432:H432))&lt;0,0,SUM(Capex!$G81:H81)-SUM($G432:H432)))</f>
        <v>0</v>
      </c>
      <c r="J432" s="283">
        <f>+IF((SUM(Capex!$G81:J81)-(SUM(Capex!$G81:I81)*$E78+SUM($G432:I432)))&gt;0,SUM(Capex!$G81:I81)*$E78,IF((SUM(Capex!$G81:I81)-SUM($G432:I432))&lt;0,0,SUM(Capex!$G81:I81)-SUM($G432:I432)))</f>
        <v>0</v>
      </c>
      <c r="K432" s="283">
        <f>+IF((SUM(Capex!$G81:K81)-(SUM(Capex!$G81:J81)*$E78+SUM($G432:J432)))&gt;0,SUM(Capex!$G81:J81)*$E78,IF((SUM(Capex!$G81:J81)-SUM($G432:J432))&lt;0,0,SUM(Capex!$G81:J81)-SUM($G432:J432)))</f>
        <v>0</v>
      </c>
      <c r="L432" s="283">
        <f>+IF((SUM(Capex!$G81:L81)-(SUM(Capex!$G81:K81)*$E78+SUM($G432:K432)))&gt;0,SUM(Capex!$G81:K81)*$E78,IF((SUM(Capex!$G81:K81)-SUM($G432:K432))&lt;0,0,SUM(Capex!$G81:K81)-SUM($G432:K432)))</f>
        <v>0</v>
      </c>
      <c r="M432" s="283">
        <f>+IF((SUM(Capex!$G81:M81)-(SUM(Capex!$G81:L81)*$E78+SUM($G432:L432)))&gt;0,SUM(Capex!$G81:L81)*$E78,IF((SUM(Capex!$G81:L81)-SUM($G432:L432))&lt;0,0,SUM(Capex!$G81:L81)-SUM($G432:L432)))</f>
        <v>1001.558</v>
      </c>
      <c r="N432" s="283">
        <f>+IF((SUM(Capex!$G81:N81)-(SUM(Capex!$G81:M81)*$E78+SUM($G432:M432)))&gt;0,SUM(Capex!$G81:M81)*$E78,IF((SUM(Capex!$G81:M81)-SUM($G432:M432))&lt;0,0,SUM(Capex!$G81:M81)-SUM($G432:M432)))</f>
        <v>1001.558</v>
      </c>
      <c r="O432" s="283">
        <f>+IF((SUM(Capex!$G81:O81)-(SUM(Capex!$G81:N81)*$E78+SUM($G432:N432)))&gt;0,SUM(Capex!$G81:N81)*$E78,IF((SUM(Capex!$G81:N81)-SUM($G432:N432))&lt;0,0,SUM(Capex!$G81:N81)-SUM($G432:N432)))</f>
        <v>1001.558</v>
      </c>
      <c r="P432" s="283">
        <f>+IF((SUM(Capex!$G81:P81)-(SUM(Capex!$G81:O81)*$E78+SUM($G432:O432)))&gt;0,SUM(Capex!$G81:O81)*$E78,IF((SUM(Capex!$G81:O81)-SUM($G432:O432))&lt;0,0,SUM(Capex!$G81:O81)-SUM($G432:O432)))</f>
        <v>1001.558</v>
      </c>
      <c r="Q432" s="283">
        <f>+IF((SUM(Capex!$G81:Q81)-(SUM(Capex!$G81:P81)*$E78+SUM($G432:P432)))&gt;0,SUM(Capex!$G81:P81)*$E78,IF((SUM(Capex!$G81:P81)-SUM($G432:P432))&lt;0,0,SUM(Capex!$G81:P81)-SUM($G432:P432)))</f>
        <v>1001.558</v>
      </c>
      <c r="R432" s="283">
        <f>+IF((SUM(Capex!$G81:R81)-(SUM(Capex!$G81:Q81)*$E78+SUM($G432:Q432)))&gt;0,SUM(Capex!$G81:Q81)*$E78,IF((SUM(Capex!$G81:Q81)-SUM($G432:Q432))&lt;0,0,SUM(Capex!$G81:Q81)-SUM($G432:Q432)))</f>
        <v>0</v>
      </c>
      <c r="S432" s="283">
        <f>+IF((SUM(Capex!$G81:S81)-(SUM(Capex!$G81:R81)*$E78+SUM($G432:R432)))&gt;0,SUM(Capex!$G81:R81)*$E78,IF((SUM(Capex!$G81:R81)-SUM($G432:R432))&lt;0,0,SUM(Capex!$G81:R81)-SUM($G432:R432)))</f>
        <v>0</v>
      </c>
      <c r="T432" s="283">
        <f>+IF((SUM(Capex!$G81:T81)-(SUM(Capex!$G81:S81)*$E78+SUM($G432:S432)))&gt;0,SUM(Capex!$G81:S81)*$E78,IF((SUM(Capex!$G81:S81)-SUM($G432:S432))&lt;0,0,SUM(Capex!$G81:S81)-SUM($G432:S432)))</f>
        <v>0</v>
      </c>
    </row>
    <row r="433" spans="1:20">
      <c r="A433" s="356"/>
      <c r="B433" s="145"/>
      <c r="C433" s="20" t="s">
        <v>889</v>
      </c>
      <c r="D433" s="168" t="s">
        <v>65</v>
      </c>
      <c r="E433" s="168" t="s">
        <v>317</v>
      </c>
      <c r="H433" s="283">
        <f>+IF((SUM(Capex!$G82:H82)-(SUM(Capex!$G82:G82)*$E79+SUM($G433:G433)))&gt;0,SUM(Capex!$G82:G82)*$E79,IF((SUM(Capex!$G82:G82)-SUM($G433:G433))&lt;0,0,SUM(Capex!$G82:G82)-SUM($G433:G433)))</f>
        <v>0</v>
      </c>
      <c r="I433" s="283">
        <f>+IF((SUM(Capex!$G82:I82)-(SUM(Capex!$G82:H82)*$E79+SUM($G433:H433)))&gt;0,SUM(Capex!$G82:H82)*$E79,IF((SUM(Capex!$G82:H82)-SUM($G433:H433))&lt;0,0,SUM(Capex!$G82:H82)-SUM($G433:H433)))</f>
        <v>0</v>
      </c>
      <c r="J433" s="283">
        <f>+IF((SUM(Capex!$G82:J82)-(SUM(Capex!$G82:I82)*$E79+SUM($G433:I433)))&gt;0,SUM(Capex!$G82:I82)*$E79,IF((SUM(Capex!$G82:I82)-SUM($G433:I433))&lt;0,0,SUM(Capex!$G82:I82)-SUM($G433:I433)))</f>
        <v>0</v>
      </c>
      <c r="K433" s="283">
        <f>+IF((SUM(Capex!$G82:K82)-(SUM(Capex!$G82:J82)*$E79+SUM($G433:J433)))&gt;0,SUM(Capex!$G82:J82)*$E79,IF((SUM(Capex!$G82:J82)-SUM($G433:J433))&lt;0,0,SUM(Capex!$G82:J82)-SUM($G433:J433)))</f>
        <v>0</v>
      </c>
      <c r="L433" s="283">
        <f>+IF((SUM(Capex!$G82:L82)-(SUM(Capex!$G82:K82)*$E79+SUM($G433:K433)))&gt;0,SUM(Capex!$G82:K82)*$E79,IF((SUM(Capex!$G82:K82)-SUM($G433:K433))&lt;0,0,SUM(Capex!$G82:K82)-SUM($G433:K433)))</f>
        <v>0</v>
      </c>
      <c r="M433" s="283">
        <f>+IF((SUM(Capex!$G82:M82)-(SUM(Capex!$G82:L82)*$E79+SUM($G433:L433)))&gt;0,SUM(Capex!$G82:L82)*$E79,IF((SUM(Capex!$G82:L82)-SUM($G433:L433))&lt;0,0,SUM(Capex!$G82:L82)-SUM($G433:L433)))</f>
        <v>0</v>
      </c>
      <c r="N433" s="283">
        <f>+IF((SUM(Capex!$G82:N82)-(SUM(Capex!$G82:M82)*$E79+SUM($G433:M433)))&gt;0,SUM(Capex!$G82:M82)*$E79,IF((SUM(Capex!$G82:M82)-SUM($G433:M433))&lt;0,0,SUM(Capex!$G82:M82)-SUM($G433:M433)))</f>
        <v>605.00200000000007</v>
      </c>
      <c r="O433" s="283">
        <f>+IF((SUM(Capex!$G82:O82)-(SUM(Capex!$G82:N82)*$E79+SUM($G433:N433)))&gt;0,SUM(Capex!$G82:N82)*$E79,IF((SUM(Capex!$G82:N82)-SUM($G433:N433))&lt;0,0,SUM(Capex!$G82:N82)-SUM($G433:N433)))</f>
        <v>605.00200000000007</v>
      </c>
      <c r="P433" s="283">
        <f>+IF((SUM(Capex!$G82:P82)-(SUM(Capex!$G82:O82)*$E79+SUM($G433:O433)))&gt;0,SUM(Capex!$G82:O82)*$E79,IF((SUM(Capex!$G82:O82)-SUM($G433:O433))&lt;0,0,SUM(Capex!$G82:O82)-SUM($G433:O433)))</f>
        <v>605.00200000000007</v>
      </c>
      <c r="Q433" s="283">
        <f>+IF((SUM(Capex!$G82:Q82)-(SUM(Capex!$G82:P82)*$E79+SUM($G433:P433)))&gt;0,SUM(Capex!$G82:P82)*$E79,IF((SUM(Capex!$G82:P82)-SUM($G433:P433))&lt;0,0,SUM(Capex!$G82:P82)-SUM($G433:P433)))</f>
        <v>605.00200000000007</v>
      </c>
      <c r="R433" s="283">
        <f>+IF((SUM(Capex!$G82:R82)-(SUM(Capex!$G82:Q82)*$E79+SUM($G433:Q433)))&gt;0,SUM(Capex!$G82:Q82)*$E79,IF((SUM(Capex!$G82:Q82)-SUM($G433:Q433))&lt;0,0,SUM(Capex!$G82:Q82)-SUM($G433:Q433)))</f>
        <v>605.00199999999995</v>
      </c>
      <c r="S433" s="283">
        <f>+IF((SUM(Capex!$G82:S82)-(SUM(Capex!$G82:R82)*$E79+SUM($G433:R433)))&gt;0,SUM(Capex!$G82:R82)*$E79,IF((SUM(Capex!$G82:R82)-SUM($G433:R433))&lt;0,0,SUM(Capex!$G82:R82)-SUM($G433:R433)))</f>
        <v>0</v>
      </c>
      <c r="T433" s="283">
        <f>+IF((SUM(Capex!$G82:T82)-(SUM(Capex!$G82:S82)*$E79+SUM($G433:S433)))&gt;0,SUM(Capex!$G82:S82)*$E79,IF((SUM(Capex!$G82:S82)-SUM($G433:S433))&lt;0,0,SUM(Capex!$G82:S82)-SUM($G433:S433)))</f>
        <v>0</v>
      </c>
    </row>
    <row r="434" spans="1:20">
      <c r="A434" s="356"/>
      <c r="B434" s="145"/>
      <c r="C434" s="20" t="s">
        <v>890</v>
      </c>
      <c r="D434" s="168" t="s">
        <v>65</v>
      </c>
      <c r="E434" s="168" t="s">
        <v>317</v>
      </c>
      <c r="H434" s="283">
        <f>+IF((SUM(Capex!$G83:H83)-(SUM(Capex!$G83:G83)*$E80+SUM($G434:G434)))&gt;0,SUM(Capex!$G83:G83)*$E80,IF((SUM(Capex!$G83:G83)-SUM($G434:G434))&lt;0,0,SUM(Capex!$G83:G83)-SUM($G434:G434)))</f>
        <v>0</v>
      </c>
      <c r="I434" s="283">
        <f>+IF((SUM(Capex!$G83:I83)-(SUM(Capex!$G83:H83)*$E80+SUM($G434:H434)))&gt;0,SUM(Capex!$G83:H83)*$E80,IF((SUM(Capex!$G83:H83)-SUM($G434:H434))&lt;0,0,SUM(Capex!$G83:H83)-SUM($G434:H434)))</f>
        <v>0</v>
      </c>
      <c r="J434" s="283">
        <f>+IF((SUM(Capex!$G83:J83)-(SUM(Capex!$G83:I83)*$E80+SUM($G434:I434)))&gt;0,SUM(Capex!$G83:I83)*$E80,IF((SUM(Capex!$G83:I83)-SUM($G434:I434))&lt;0,0,SUM(Capex!$G83:I83)-SUM($G434:I434)))</f>
        <v>0</v>
      </c>
      <c r="K434" s="283">
        <f>+IF((SUM(Capex!$G83:K83)-(SUM(Capex!$G83:J83)*$E80+SUM($G434:J434)))&gt;0,SUM(Capex!$G83:J83)*$E80,IF((SUM(Capex!$G83:J83)-SUM($G434:J434))&lt;0,0,SUM(Capex!$G83:J83)-SUM($G434:J434)))</f>
        <v>0</v>
      </c>
      <c r="L434" s="283">
        <f>+IF((SUM(Capex!$G83:L83)-(SUM(Capex!$G83:K83)*$E80+SUM($G434:K434)))&gt;0,SUM(Capex!$G83:K83)*$E80,IF((SUM(Capex!$G83:K83)-SUM($G434:K434))&lt;0,0,SUM(Capex!$G83:K83)-SUM($G434:K434)))</f>
        <v>0</v>
      </c>
      <c r="M434" s="283">
        <f>+IF((SUM(Capex!$G83:M83)-(SUM(Capex!$G83:L83)*$E80+SUM($G434:L434)))&gt;0,SUM(Capex!$G83:L83)*$E80,IF((SUM(Capex!$G83:L83)-SUM($G434:L434))&lt;0,0,SUM(Capex!$G83:L83)-SUM($G434:L434)))</f>
        <v>0</v>
      </c>
      <c r="N434" s="283">
        <f>+IF((SUM(Capex!$G83:N83)-(SUM(Capex!$G83:M83)*$E80+SUM($G434:M434)))&gt;0,SUM(Capex!$G83:M83)*$E80,IF((SUM(Capex!$G83:M83)-SUM($G434:M434))&lt;0,0,SUM(Capex!$G83:M83)-SUM($G434:M434)))</f>
        <v>0</v>
      </c>
      <c r="O434" s="283">
        <f>+IF((SUM(Capex!$G83:O83)-(SUM(Capex!$G83:N83)*$E80+SUM($G434:N434)))&gt;0,SUM(Capex!$G83:N83)*$E80,IF((SUM(Capex!$G83:N83)-SUM($G434:N434))&lt;0,0,SUM(Capex!$G83:N83)-SUM($G434:N434)))</f>
        <v>0</v>
      </c>
      <c r="P434" s="283">
        <f>+IF((SUM(Capex!$G83:P83)-(SUM(Capex!$G83:O83)*$E80+SUM($G434:O434)))&gt;0,SUM(Capex!$G83:O83)*$E80,IF((SUM(Capex!$G83:O83)-SUM($G434:O434))&lt;0,0,SUM(Capex!$G83:O83)-SUM($G434:O434)))</f>
        <v>0</v>
      </c>
      <c r="Q434" s="283">
        <f>+IF((SUM(Capex!$G83:Q83)-(SUM(Capex!$G83:P83)*$E80+SUM($G434:P434)))&gt;0,SUM(Capex!$G83:P83)*$E80,IF((SUM(Capex!$G83:P83)-SUM($G434:P434))&lt;0,0,SUM(Capex!$G83:P83)-SUM($G434:P434)))</f>
        <v>0</v>
      </c>
      <c r="R434" s="283">
        <f>+IF((SUM(Capex!$G83:R83)-(SUM(Capex!$G83:Q83)*$E80+SUM($G434:Q434)))&gt;0,SUM(Capex!$G83:Q83)*$E80,IF((SUM(Capex!$G83:Q83)-SUM($G434:Q434))&lt;0,0,SUM(Capex!$G83:Q83)-SUM($G434:Q434)))</f>
        <v>10104.009999999998</v>
      </c>
      <c r="S434" s="283">
        <f>+IF((SUM(Capex!$G83:S83)-(SUM(Capex!$G83:R83)*$E80+SUM($G434:R434)))&gt;0,SUM(Capex!$G83:R83)*$E80,IF((SUM(Capex!$G83:R83)-SUM($G434:R434))&lt;0,0,SUM(Capex!$G83:R83)-SUM($G434:R434)))</f>
        <v>10104.009999999998</v>
      </c>
      <c r="T434" s="283">
        <f>+IF((SUM(Capex!$G83:T83)-(SUM(Capex!$G83:S83)*$E80+SUM($G434:S434)))&gt;0,SUM(Capex!$G83:S83)*$E80,IF((SUM(Capex!$G83:S83)-SUM($G434:S434))&lt;0,0,SUM(Capex!$G83:S83)-SUM($G434:S434)))</f>
        <v>10104.009999999998</v>
      </c>
    </row>
    <row r="435" spans="1:20">
      <c r="A435" s="356"/>
      <c r="B435" s="145"/>
      <c r="C435" s="20" t="s">
        <v>891</v>
      </c>
      <c r="D435" s="168" t="s">
        <v>65</v>
      </c>
      <c r="E435" s="168" t="s">
        <v>317</v>
      </c>
      <c r="H435" s="283">
        <f>+IF((SUM(Capex!$G84:H84)-(SUM(Capex!$G84:G84)*$E81+SUM($G435:G435)))&gt;0,SUM(Capex!$G84:G84)*$E81,IF((SUM(Capex!$G84:G84)-SUM($G435:G435))&lt;0,0,SUM(Capex!$G84:G84)-SUM($G435:G435)))</f>
        <v>62159.006960693121</v>
      </c>
      <c r="I435" s="283">
        <f>+IF((SUM(Capex!$G84:I84)-(SUM(Capex!$G84:H84)*$E81+SUM($G435:H435)))&gt;0,SUM(Capex!$G84:H84)*$E81,IF((SUM(Capex!$G84:H84)-SUM($G435:H435))&lt;0,0,SUM(Capex!$G84:H84)-SUM($G435:H435)))</f>
        <v>84124.661198177433</v>
      </c>
      <c r="J435" s="283">
        <f>+IF((SUM(Capex!$G84:J84)-(SUM(Capex!$G84:I84)*$E81+SUM($G435:I435)))&gt;0,SUM(Capex!$G84:I84)*$E81,IF((SUM(Capex!$G84:I84)-SUM($G435:I435))&lt;0,0,SUM(Capex!$G84:I84)-SUM($G435:I435)))</f>
        <v>93271.203442761194</v>
      </c>
      <c r="K435" s="283">
        <f>+IF((SUM(Capex!$G84:K84)-(SUM(Capex!$G84:J84)*$E81+SUM($G435:J435)))&gt;0,SUM(Capex!$G84:J84)*$E81,IF((SUM(Capex!$G84:J84)-SUM($G435:J435))&lt;0,0,SUM(Capex!$G84:J84)-SUM($G435:J435)))</f>
        <v>93242.060585618325</v>
      </c>
      <c r="L435" s="283">
        <f>+IF((SUM(Capex!$G84:L84)-(SUM(Capex!$G84:K84)*$E81+SUM($G435:K435)))&gt;0,SUM(Capex!$G84:K84)*$E81,IF((SUM(Capex!$G84:K84)-SUM($G435:K435))&lt;0,0,SUM(Capex!$G84:K84)-SUM($G435:K435)))</f>
        <v>92068.082014189757</v>
      </c>
      <c r="M435" s="283">
        <f>+IF((SUM(Capex!$G84:M84)-(SUM(Capex!$G84:L84)*$E81+SUM($G435:L435)))&gt;0,SUM(Capex!$G84:L84)*$E81,IF((SUM(Capex!$G84:L84)-SUM($G435:L435))&lt;0,0,SUM(Capex!$G84:L84)-SUM($G435:L435)))</f>
        <v>95090.502014189755</v>
      </c>
      <c r="N435" s="283">
        <f>+IF((SUM(Capex!$G84:N84)-(SUM(Capex!$G84:M84)*$E81+SUM($G435:M435)))&gt;0,SUM(Capex!$G84:M84)*$E81,IF((SUM(Capex!$G84:M84)-SUM($G435:M435))&lt;0,0,SUM(Capex!$G84:M84)-SUM($G435:M435)))</f>
        <v>95090.502014189755</v>
      </c>
      <c r="O435" s="283">
        <f>+IF((SUM(Capex!$G84:O84)-(SUM(Capex!$G84:N84)*$E81+SUM($G435:N435)))&gt;0,SUM(Capex!$G84:N84)*$E81,IF((SUM(Capex!$G84:N84)-SUM($G435:N435))&lt;0,0,SUM(Capex!$G84:N84)-SUM($G435:N435)))</f>
        <v>50587.495869509061</v>
      </c>
      <c r="P435" s="283">
        <f>+IF((SUM(Capex!$G84:P84)-(SUM(Capex!$G84:O84)*$E81+SUM($G435:O435)))&gt;0,SUM(Capex!$G84:O84)*$E81,IF((SUM(Capex!$G84:O84)-SUM($G435:O435))&lt;0,0,SUM(Capex!$G84:O84)-SUM($G435:O435)))</f>
        <v>0</v>
      </c>
      <c r="Q435" s="283">
        <f>+IF((SUM(Capex!$G84:Q84)-(SUM(Capex!$G84:P84)*$E81+SUM($G435:P435)))&gt;0,SUM(Capex!$G84:P84)*$E81,IF((SUM(Capex!$G84:P84)-SUM($G435:P435))&lt;0,0,SUM(Capex!$G84:P84)-SUM($G435:P435)))</f>
        <v>4992.5699999999488</v>
      </c>
      <c r="R435" s="283">
        <f>+IF((SUM(Capex!$G84:R84)-(SUM(Capex!$G84:Q84)*$E81+SUM($G435:Q435)))&gt;0,SUM(Capex!$G84:Q84)*$E81,IF((SUM(Capex!$G84:Q84)-SUM($G435:Q435))&lt;0,0,SUM(Capex!$G84:Q84)-SUM($G435:Q435)))</f>
        <v>1249</v>
      </c>
      <c r="S435" s="283">
        <f>+IF((SUM(Capex!$G84:S84)-(SUM(Capex!$G84:R84)*$E81+SUM($G435:R435)))&gt;0,SUM(Capex!$G84:R84)*$E81,IF((SUM(Capex!$G84:R84)-SUM($G435:R435))&lt;0,0,SUM(Capex!$G84:R84)-SUM($G435:R435)))</f>
        <v>519.4100000000326</v>
      </c>
      <c r="T435" s="283">
        <f>+IF((SUM(Capex!$G84:T84)-(SUM(Capex!$G84:S84)*$E81+SUM($G435:S435)))&gt;0,SUM(Capex!$G84:S84)*$E81,IF((SUM(Capex!$G84:S84)-SUM($G435:S435))&lt;0,0,SUM(Capex!$G84:S84)-SUM($G435:S435)))</f>
        <v>10539</v>
      </c>
    </row>
    <row r="436" spans="1:20">
      <c r="A436" s="356"/>
      <c r="B436" s="145"/>
      <c r="C436" s="20" t="s">
        <v>892</v>
      </c>
      <c r="D436" s="168" t="s">
        <v>65</v>
      </c>
      <c r="E436" s="168" t="s">
        <v>317</v>
      </c>
      <c r="H436" s="283">
        <f>+IF((SUM(Capex!$G85:H85)-(SUM(Capex!$G85:G85)*$E82+SUM($G436:G436)))&gt;0,SUM(Capex!$G85:G85)*$E82,IF((SUM(Capex!$G85:G85)-SUM($G436:G436))&lt;0,0,SUM(Capex!$G85:G85)-SUM($G436:G436)))</f>
        <v>0</v>
      </c>
      <c r="I436" s="283">
        <f>+IF((SUM(Capex!$G85:I85)-(SUM(Capex!$G85:H85)*$E82+SUM($G436:H436)))&gt;0,SUM(Capex!$G85:H85)*$E82,IF((SUM(Capex!$G85:H85)-SUM($G436:H436))&lt;0,0,SUM(Capex!$G85:H85)-SUM($G436:H436)))</f>
        <v>0</v>
      </c>
      <c r="J436" s="283">
        <f>+IF((SUM(Capex!$G85:J85)-(SUM(Capex!$G85:I85)*$E82+SUM($G436:I436)))&gt;0,SUM(Capex!$G85:I85)*$E82,IF((SUM(Capex!$G85:I85)-SUM($G436:I436))&lt;0,0,SUM(Capex!$G85:I85)-SUM($G436:I436)))</f>
        <v>0</v>
      </c>
      <c r="K436" s="283">
        <f>+IF((SUM(Capex!$G85:K85)-(SUM(Capex!$G85:J85)*$E82+SUM($G436:J436)))&gt;0,SUM(Capex!$G85:J85)*$E82,IF((SUM(Capex!$G85:J85)-SUM($G436:J436))&lt;0,0,SUM(Capex!$G85:J85)-SUM($G436:J436)))</f>
        <v>0</v>
      </c>
      <c r="L436" s="283">
        <f>+IF((SUM(Capex!$G85:L85)-(SUM(Capex!$G85:K85)*$E82+SUM($G436:K436)))&gt;0,SUM(Capex!$G85:K85)*$E82,IF((SUM(Capex!$G85:K85)-SUM($G436:K436))&lt;0,0,SUM(Capex!$G85:K85)-SUM($G436:K436)))</f>
        <v>0</v>
      </c>
      <c r="M436" s="283">
        <f>+IF((SUM(Capex!$G85:M85)-(SUM(Capex!$G85:L85)*$E82+SUM($G436:L436)))&gt;0,SUM(Capex!$G85:L85)*$E82,IF((SUM(Capex!$G85:L85)-SUM($G436:L436))&lt;0,0,SUM(Capex!$G85:L85)-SUM($G436:L436)))</f>
        <v>0</v>
      </c>
      <c r="N436" s="283">
        <f>+IF((SUM(Capex!$G85:N85)-(SUM(Capex!$G85:M85)*$E82+SUM($G436:M436)))&gt;0,SUM(Capex!$G85:M85)*$E82,IF((SUM(Capex!$G85:M85)-SUM($G436:M436))&lt;0,0,SUM(Capex!$G85:M85)-SUM($G436:M436)))</f>
        <v>0</v>
      </c>
      <c r="O436" s="283">
        <f>+IF((SUM(Capex!$G85:O85)-(SUM(Capex!$G85:N85)*$E82+SUM($G436:N436)))&gt;0,SUM(Capex!$G85:N85)*$E82,IF((SUM(Capex!$G85:N85)-SUM($G436:N436))&lt;0,0,SUM(Capex!$G85:N85)-SUM($G436:N436)))</f>
        <v>0</v>
      </c>
      <c r="P436" s="283">
        <f>+IF((SUM(Capex!$G85:P85)-(SUM(Capex!$G85:O85)*$E82+SUM($G436:O436)))&gt;0,SUM(Capex!$G85:O85)*$E82,IF((SUM(Capex!$G85:O85)-SUM($G436:O436))&lt;0,0,SUM(Capex!$G85:O85)-SUM($G436:O436)))</f>
        <v>0</v>
      </c>
      <c r="Q436" s="283">
        <f>+IF((SUM(Capex!$G85:Q85)-(SUM(Capex!$G85:P85)*$E82+SUM($G436:P436)))&gt;0,SUM(Capex!$G85:P85)*$E82,IF((SUM(Capex!$G85:P85)-SUM($G436:P436))&lt;0,0,SUM(Capex!$G85:P85)-SUM($G436:P436)))</f>
        <v>0</v>
      </c>
      <c r="R436" s="283">
        <f>+IF((SUM(Capex!$G85:R85)-(SUM(Capex!$G85:Q85)*$E82+SUM($G436:Q436)))&gt;0,SUM(Capex!$G85:Q85)*$E82,IF((SUM(Capex!$G85:Q85)-SUM($G436:Q436))&lt;0,0,SUM(Capex!$G85:Q85)-SUM($G436:Q436)))</f>
        <v>0</v>
      </c>
      <c r="S436" s="283">
        <f>+IF((SUM(Capex!$G85:S85)-(SUM(Capex!$G85:R85)*$E82+SUM($G436:R436)))&gt;0,SUM(Capex!$G85:R85)*$E82,IF((SUM(Capex!$G85:R85)-SUM($G436:R436))&lt;0,0,SUM(Capex!$G85:R85)-SUM($G436:R436)))</f>
        <v>0</v>
      </c>
      <c r="T436" s="283">
        <f>+IF((SUM(Capex!$G85:T85)-(SUM(Capex!$G85:S85)*$E82+SUM($G436:S436)))&gt;0,SUM(Capex!$G85:S85)*$E82,IF((SUM(Capex!$G85:S85)-SUM($G436:S436))&lt;0,0,SUM(Capex!$G85:S85)-SUM($G436:S436)))</f>
        <v>0</v>
      </c>
    </row>
    <row r="437" spans="1:20">
      <c r="A437" s="356"/>
      <c r="B437" s="145"/>
      <c r="C437" s="20" t="s">
        <v>893</v>
      </c>
      <c r="D437" s="168" t="s">
        <v>65</v>
      </c>
      <c r="E437" s="168" t="s">
        <v>317</v>
      </c>
      <c r="H437" s="283">
        <f>+IF((SUM(Capex!$G86:H86)-(SUM(Capex!$G86:G86)*$E83+SUM($G437:G437)))&gt;0,SUM(Capex!$G86:G86)*$E83,IF((SUM(Capex!$G86:G86)-SUM($G437:G437))&lt;0,0,SUM(Capex!$G86:G86)-SUM($G437:G437)))</f>
        <v>0</v>
      </c>
      <c r="I437" s="283">
        <f>+IF((SUM(Capex!$G86:I86)-(SUM(Capex!$G86:H86)*$E83+SUM($G437:H437)))&gt;0,SUM(Capex!$G86:H86)*$E83,IF((SUM(Capex!$G86:H86)-SUM($G437:H437))&lt;0,0,SUM(Capex!$G86:H86)-SUM($G437:H437)))</f>
        <v>0</v>
      </c>
      <c r="J437" s="283">
        <f>+IF((SUM(Capex!$G86:J86)-(SUM(Capex!$G86:I86)*$E83+SUM($G437:I437)))&gt;0,SUM(Capex!$G86:I86)*$E83,IF((SUM(Capex!$G86:I86)-SUM($G437:I437))&lt;0,0,SUM(Capex!$G86:I86)-SUM($G437:I437)))</f>
        <v>0</v>
      </c>
      <c r="K437" s="283">
        <f>+IF((SUM(Capex!$G86:K86)-(SUM(Capex!$G86:J86)*$E83+SUM($G437:J437)))&gt;0,SUM(Capex!$G86:J86)*$E83,IF((SUM(Capex!$G86:J86)-SUM($G437:J437))&lt;0,0,SUM(Capex!$G86:J86)-SUM($G437:J437)))</f>
        <v>0</v>
      </c>
      <c r="L437" s="283">
        <f>+IF((SUM(Capex!$G86:L86)-(SUM(Capex!$G86:K86)*$E83+SUM($G437:K437)))&gt;0,SUM(Capex!$G86:K86)*$E83,IF((SUM(Capex!$G86:K86)-SUM($G437:K437))&lt;0,0,SUM(Capex!$G86:K86)-SUM($G437:K437)))</f>
        <v>0</v>
      </c>
      <c r="M437" s="283">
        <f>+IF((SUM(Capex!$G86:M86)-(SUM(Capex!$G86:L86)*$E83+SUM($G437:L437)))&gt;0,SUM(Capex!$G86:L86)*$E83,IF((SUM(Capex!$G86:L86)-SUM($G437:L437))&lt;0,0,SUM(Capex!$G86:L86)-SUM($G437:L437)))</f>
        <v>0</v>
      </c>
      <c r="N437" s="283">
        <f>+IF((SUM(Capex!$G86:N86)-(SUM(Capex!$G86:M86)*$E83+SUM($G437:M437)))&gt;0,SUM(Capex!$G86:M86)*$E83,IF((SUM(Capex!$G86:M86)-SUM($G437:M437))&lt;0,0,SUM(Capex!$G86:M86)-SUM($G437:M437)))</f>
        <v>0</v>
      </c>
      <c r="O437" s="283">
        <f>+IF((SUM(Capex!$G86:O86)-(SUM(Capex!$G86:N86)*$E83+SUM($G437:N437)))&gt;0,SUM(Capex!$G86:N86)*$E83,IF((SUM(Capex!$G86:N86)-SUM($G437:N437))&lt;0,0,SUM(Capex!$G86:N86)-SUM($G437:N437)))</f>
        <v>0</v>
      </c>
      <c r="P437" s="283">
        <f>+IF((SUM(Capex!$G86:P86)-(SUM(Capex!$G86:O86)*$E83+SUM($G437:O437)))&gt;0,SUM(Capex!$G86:O86)*$E83,IF((SUM(Capex!$G86:O86)-SUM($G437:O437))&lt;0,0,SUM(Capex!$G86:O86)-SUM($G437:O437)))</f>
        <v>0</v>
      </c>
      <c r="Q437" s="283">
        <f>+IF((SUM(Capex!$G86:Q86)-(SUM(Capex!$G86:P86)*$E83+SUM($G437:P437)))&gt;0,SUM(Capex!$G86:P86)*$E83,IF((SUM(Capex!$G86:P86)-SUM($G437:P437))&lt;0,0,SUM(Capex!$G86:P86)-SUM($G437:P437)))</f>
        <v>0</v>
      </c>
      <c r="R437" s="283">
        <f>+IF((SUM(Capex!$G86:R86)-(SUM(Capex!$G86:Q86)*$E83+SUM($G437:Q437)))&gt;0,SUM(Capex!$G86:Q86)*$E83,IF((SUM(Capex!$G86:Q86)-SUM($G437:Q437))&lt;0,0,SUM(Capex!$G86:Q86)-SUM($G437:Q437)))</f>
        <v>0</v>
      </c>
      <c r="S437" s="283">
        <f>+IF((SUM(Capex!$G86:S86)-(SUM(Capex!$G86:R86)*$E83+SUM($G437:R437)))&gt;0,SUM(Capex!$G86:R86)*$E83,IF((SUM(Capex!$G86:R86)-SUM($G437:R437))&lt;0,0,SUM(Capex!$G86:R86)-SUM($G437:R437)))</f>
        <v>0</v>
      </c>
      <c r="T437" s="283">
        <f>+IF((SUM(Capex!$G86:T86)-(SUM(Capex!$G86:S86)*$E83+SUM($G437:S437)))&gt;0,SUM(Capex!$G86:S86)*$E83,IF((SUM(Capex!$G86:S86)-SUM($G437:S437))&lt;0,0,SUM(Capex!$G86:S86)-SUM($G437:S437)))</f>
        <v>0</v>
      </c>
    </row>
    <row r="438" spans="1:20">
      <c r="A438" s="354"/>
      <c r="B438" s="145"/>
      <c r="C438" s="459" t="s">
        <v>206</v>
      </c>
      <c r="D438" s="460"/>
      <c r="E438" s="460"/>
      <c r="G438" s="461"/>
      <c r="H438" s="569"/>
      <c r="I438" s="569"/>
      <c r="J438" s="569"/>
      <c r="K438" s="569"/>
      <c r="L438" s="569"/>
      <c r="M438" s="569"/>
      <c r="N438" s="569"/>
      <c r="O438" s="569"/>
      <c r="P438" s="569"/>
      <c r="Q438" s="569"/>
      <c r="R438" s="569"/>
      <c r="S438" s="569"/>
      <c r="T438" s="569"/>
    </row>
    <row r="439" spans="1:20">
      <c r="A439" s="355"/>
      <c r="B439" s="145"/>
      <c r="C439" s="20" t="s">
        <v>894</v>
      </c>
      <c r="D439" s="168" t="s">
        <v>65</v>
      </c>
      <c r="E439" s="168" t="s">
        <v>317</v>
      </c>
      <c r="H439" s="283">
        <f>+IF((SUM(Capex!$G88:H88)-(SUM(Capex!$G88:G88)*$E85+SUM($G439:G439)))&gt;0,SUM(Capex!$G88:G88)*$E85,IF((SUM(Capex!$G88:G88)-SUM($G439:G439))&lt;0,0,SUM(Capex!$G88:G88)-SUM($G439:G439)))</f>
        <v>236.19711798460179</v>
      </c>
      <c r="I439" s="283">
        <f>+IF((SUM(Capex!$G88:I88)-(SUM(Capex!$G88:H88)*$E85+SUM($G439:H439)))&gt;0,SUM(Capex!$G88:H88)*$E85,IF((SUM(Capex!$G88:H88)-SUM($G439:H439))&lt;0,0,SUM(Capex!$G88:H88)-SUM($G439:H439)))</f>
        <v>236.26097711812</v>
      </c>
      <c r="J439" s="283">
        <f>+IF((SUM(Capex!$G88:J88)-(SUM(Capex!$G88:I88)*$E85+SUM($G439:I439)))&gt;0,SUM(Capex!$G88:I88)*$E85,IF((SUM(Capex!$G88:I88)-SUM($G439:I439))&lt;0,0,SUM(Capex!$G88:I88)-SUM($G439:I439)))</f>
        <v>236.26097711812</v>
      </c>
      <c r="K439" s="283">
        <f>+IF((SUM(Capex!$G88:K88)-(SUM(Capex!$G88:J88)*$E85+SUM($G439:J439)))&gt;0,SUM(Capex!$G88:J88)*$E85,IF((SUM(Capex!$G88:J88)-SUM($G439:J439))&lt;0,0,SUM(Capex!$G88:J88)-SUM($G439:J439)))</f>
        <v>6.3859133518235467E-2</v>
      </c>
      <c r="L439" s="283">
        <f>+IF((SUM(Capex!$G88:L88)-(SUM(Capex!$G88:K88)*$E85+SUM($G439:K439)))&gt;0,SUM(Capex!$G88:K88)*$E85,IF((SUM(Capex!$G88:K88)-SUM($G439:K439))&lt;0,0,SUM(Capex!$G88:K88)-SUM($G439:K439)))</f>
        <v>0</v>
      </c>
      <c r="M439" s="283">
        <f>+IF((SUM(Capex!$G88:M88)-(SUM(Capex!$G88:L88)*$E85+SUM($G439:L439)))&gt;0,SUM(Capex!$G88:L88)*$E85,IF((SUM(Capex!$G88:L88)-SUM($G439:L439))&lt;0,0,SUM(Capex!$G88:L88)-SUM($G439:L439)))</f>
        <v>0</v>
      </c>
      <c r="N439" s="283">
        <f>+IF((SUM(Capex!$G88:N88)-(SUM(Capex!$G88:M88)*$E85+SUM($G439:M439)))&gt;0,SUM(Capex!$G88:M88)*$E85,IF((SUM(Capex!$G88:M88)-SUM($G439:M439))&lt;0,0,SUM(Capex!$G88:M88)-SUM($G439:M439)))</f>
        <v>0</v>
      </c>
      <c r="O439" s="283">
        <f>+IF((SUM(Capex!$G88:O88)-(SUM(Capex!$G88:N88)*$E85+SUM($G439:N439)))&gt;0,SUM(Capex!$G88:N88)*$E85,IF((SUM(Capex!$G88:N88)-SUM($G439:N439))&lt;0,0,SUM(Capex!$G88:N88)-SUM($G439:N439)))</f>
        <v>0</v>
      </c>
      <c r="P439" s="283">
        <f>+IF((SUM(Capex!$G88:P88)-(SUM(Capex!$G88:O88)*$E85+SUM($G439:O439)))&gt;0,SUM(Capex!$G88:O88)*$E85,IF((SUM(Capex!$G88:O88)-SUM($G439:O439))&lt;0,0,SUM(Capex!$G88:O88)-SUM($G439:O439)))</f>
        <v>0</v>
      </c>
      <c r="Q439" s="283">
        <f>+IF((SUM(Capex!$G88:Q88)-(SUM(Capex!$G88:P88)*$E85+SUM($G439:P439)))&gt;0,SUM(Capex!$G88:P88)*$E85,IF((SUM(Capex!$G88:P88)-SUM($G439:P439))&lt;0,0,SUM(Capex!$G88:P88)-SUM($G439:P439)))</f>
        <v>0</v>
      </c>
      <c r="R439" s="283">
        <f>+IF((SUM(Capex!$G88:R88)-(SUM(Capex!$G88:Q88)*$E85+SUM($G439:Q439)))&gt;0,SUM(Capex!$G88:Q88)*$E85,IF((SUM(Capex!$G88:Q88)-SUM($G439:Q439))&lt;0,0,SUM(Capex!$G88:Q88)-SUM($G439:Q439)))</f>
        <v>0</v>
      </c>
      <c r="S439" s="283">
        <f>+IF((SUM(Capex!$G88:S88)-(SUM(Capex!$G88:R88)*$E85+SUM($G439:R439)))&gt;0,SUM(Capex!$G88:R88)*$E85,IF((SUM(Capex!$G88:R88)-SUM($G439:R439))&lt;0,0,SUM(Capex!$G88:R88)-SUM($G439:R439)))</f>
        <v>0</v>
      </c>
      <c r="T439" s="283">
        <f>+IF((SUM(Capex!$G88:T88)-(SUM(Capex!$G88:S88)*$E85+SUM($G439:S439)))&gt;0,SUM(Capex!$G88:S88)*$E85,IF((SUM(Capex!$G88:S88)-SUM($G439:S439))&lt;0,0,SUM(Capex!$G88:S88)-SUM($G439:S439)))</f>
        <v>0</v>
      </c>
    </row>
    <row r="440" spans="1:20">
      <c r="A440" s="355"/>
      <c r="B440" s="145"/>
      <c r="C440" s="20" t="s">
        <v>206</v>
      </c>
      <c r="D440" s="168" t="s">
        <v>65</v>
      </c>
      <c r="E440" s="168" t="s">
        <v>317</v>
      </c>
      <c r="H440" s="283">
        <f>+IF((SUM(Capex!$G89:H89)-(SUM(Capex!$G89:G89)*$E86+SUM($G440:G440)))&gt;0,SUM(Capex!$G89:G89)*$E86,IF((SUM(Capex!$G89:G89)-SUM($G440:G440))&lt;0,0,SUM(Capex!$G89:G89)-SUM($G440:G440)))</f>
        <v>189725.89237020505</v>
      </c>
      <c r="I440" s="283">
        <f>+IF((SUM(Capex!$G89:I89)-(SUM(Capex!$G89:H89)*$E86+SUM($G440:H440)))&gt;0,SUM(Capex!$G89:H89)*$E86,IF((SUM(Capex!$G89:H89)-SUM($G440:H440))&lt;0,0,SUM(Capex!$G89:H89)-SUM($G440:H440)))</f>
        <v>329944.49949542398</v>
      </c>
      <c r="J440" s="283">
        <f>+IF((SUM(Capex!$G89:J89)-(SUM(Capex!$G89:I89)*$E86+SUM($G440:I440)))&gt;0,SUM(Capex!$G89:I89)*$E86,IF((SUM(Capex!$G89:I89)-SUM($G440:I440))&lt;0,0,SUM(Capex!$G89:I89)-SUM($G440:I440)))</f>
        <v>362030.32616209064</v>
      </c>
      <c r="K440" s="283">
        <f>+IF((SUM(Capex!$G89:K89)-(SUM(Capex!$G89:J89)*$E86+SUM($G440:J440)))&gt;0,SUM(Capex!$G89:J89)*$E86,IF((SUM(Capex!$G89:J89)-SUM($G440:J440))&lt;0,0,SUM(Capex!$G89:J89)-SUM($G440:J440)))</f>
        <v>367718.81045855221</v>
      </c>
      <c r="L440" s="283">
        <f>+IF((SUM(Capex!$G89:L89)-(SUM(Capex!$G89:K89)*$E86+SUM($G440:K440)))&gt;0,SUM(Capex!$G89:K89)*$E86,IF((SUM(Capex!$G89:K89)-SUM($G440:K440))&lt;0,0,SUM(Capex!$G89:K89)-SUM($G440:K440)))</f>
        <v>0</v>
      </c>
      <c r="M440" s="283">
        <f>+IF((SUM(Capex!$G89:M89)-(SUM(Capex!$G89:L89)*$E86+SUM($G440:L440)))&gt;0,SUM(Capex!$G89:L89)*$E86,IF((SUM(Capex!$G89:L89)-SUM($G440:L440))&lt;0,0,SUM(Capex!$G89:L89)-SUM($G440:L440)))</f>
        <v>59313.719999999972</v>
      </c>
      <c r="N440" s="283">
        <f>+IF((SUM(Capex!$G89:N89)-(SUM(Capex!$G89:M89)*$E86+SUM($G440:M440)))&gt;0,SUM(Capex!$G89:M89)*$E86,IF((SUM(Capex!$G89:M89)-SUM($G440:M440))&lt;0,0,SUM(Capex!$G89:M89)-SUM($G440:M440)))</f>
        <v>0</v>
      </c>
      <c r="O440" s="283">
        <f>+IF((SUM(Capex!$G89:O89)-(SUM(Capex!$G89:N89)*$E86+SUM($G440:N440)))&gt;0,SUM(Capex!$G89:N89)*$E86,IF((SUM(Capex!$G89:N89)-SUM($G440:N440))&lt;0,0,SUM(Capex!$G89:N89)-SUM($G440:N440)))</f>
        <v>0</v>
      </c>
      <c r="P440" s="283">
        <f>+IF((SUM(Capex!$G89:P89)-(SUM(Capex!$G89:O89)*$E86+SUM($G440:O440)))&gt;0,SUM(Capex!$G89:O89)*$E86,IF((SUM(Capex!$G89:O89)-SUM($G440:O440))&lt;0,0,SUM(Capex!$G89:O89)-SUM($G440:O440)))</f>
        <v>0</v>
      </c>
      <c r="Q440" s="283">
        <f>+IF((SUM(Capex!$G89:Q89)-(SUM(Capex!$G89:P89)*$E86+SUM($G440:P440)))&gt;0,SUM(Capex!$G89:P89)*$E86,IF((SUM(Capex!$G89:P89)-SUM($G440:P440))&lt;0,0,SUM(Capex!$G89:P89)-SUM($G440:P440)))</f>
        <v>46990.080000000075</v>
      </c>
      <c r="R440" s="283">
        <f>+IF((SUM(Capex!$G89:R89)-(SUM(Capex!$G89:Q89)*$E86+SUM($G440:Q440)))&gt;0,SUM(Capex!$G89:Q89)*$E86,IF((SUM(Capex!$G89:Q89)-SUM($G440:Q440))&lt;0,0,SUM(Capex!$G89:Q89)-SUM($G440:Q440)))</f>
        <v>48905.110000000102</v>
      </c>
      <c r="S440" s="283">
        <f>+IF((SUM(Capex!$G89:S89)-(SUM(Capex!$G89:R89)*$E86+SUM($G440:R440)))&gt;0,SUM(Capex!$G89:R89)*$E86,IF((SUM(Capex!$G89:R89)-SUM($G440:R440))&lt;0,0,SUM(Capex!$G89:R89)-SUM($G440:R440)))</f>
        <v>22739.169999999925</v>
      </c>
      <c r="T440" s="283">
        <f>+IF((SUM(Capex!$G89:T89)-(SUM(Capex!$G89:S89)*$E86+SUM($G440:S440)))&gt;0,SUM(Capex!$G89:S89)*$E86,IF((SUM(Capex!$G89:S89)-SUM($G440:S440))&lt;0,0,SUM(Capex!$G89:S89)-SUM($G440:S440)))</f>
        <v>0</v>
      </c>
    </row>
    <row r="441" spans="1:20">
      <c r="A441" s="355"/>
      <c r="B441" s="145"/>
      <c r="C441" s="20" t="s">
        <v>895</v>
      </c>
      <c r="D441" s="168" t="s">
        <v>65</v>
      </c>
      <c r="E441" s="168" t="s">
        <v>317</v>
      </c>
      <c r="H441" s="283">
        <f>+IF((SUM(Capex!$G90:H90)-(SUM(Capex!$G90:G90)*$E87+SUM($G441:G441)))&gt;0,SUM(Capex!$G90:G90)*$E87,IF((SUM(Capex!$G90:G90)-SUM($G441:G441))&lt;0,0,SUM(Capex!$G90:G90)-SUM($G441:G441)))</f>
        <v>0</v>
      </c>
      <c r="I441" s="283">
        <f>+IF((SUM(Capex!$G90:I90)-(SUM(Capex!$G90:H90)*$E87+SUM($G441:H441)))&gt;0,SUM(Capex!$G90:H90)*$E87,IF((SUM(Capex!$G90:H90)-SUM($G441:H441))&lt;0,0,SUM(Capex!$G90:H90)-SUM($G441:H441)))</f>
        <v>0</v>
      </c>
      <c r="J441" s="283">
        <f>+IF((SUM(Capex!$G90:J90)-(SUM(Capex!$G90:I90)*$E87+SUM($G441:I441)))&gt;0,SUM(Capex!$G90:I90)*$E87,IF((SUM(Capex!$G90:I90)-SUM($G441:I441))&lt;0,0,SUM(Capex!$G90:I90)-SUM($G441:I441)))</f>
        <v>0</v>
      </c>
      <c r="K441" s="283">
        <f>+IF((SUM(Capex!$G90:K90)-(SUM(Capex!$G90:J90)*$E87+SUM($G441:J441)))&gt;0,SUM(Capex!$G90:J90)*$E87,IF((SUM(Capex!$G90:J90)-SUM($G441:J441))&lt;0,0,SUM(Capex!$G90:J90)-SUM($G441:J441)))</f>
        <v>0</v>
      </c>
      <c r="L441" s="283">
        <f>+IF((SUM(Capex!$G90:L90)-(SUM(Capex!$G90:K90)*$E87+SUM($G441:K441)))&gt;0,SUM(Capex!$G90:K90)*$E87,IF((SUM(Capex!$G90:K90)-SUM($G441:K441))&lt;0,0,SUM(Capex!$G90:K90)-SUM($G441:K441)))</f>
        <v>0</v>
      </c>
      <c r="M441" s="283">
        <f>+IF((SUM(Capex!$G90:M90)-(SUM(Capex!$G90:L90)*$E87+SUM($G441:L441)))&gt;0,SUM(Capex!$G90:L90)*$E87,IF((SUM(Capex!$G90:L90)-SUM($G441:L441))&lt;0,0,SUM(Capex!$G90:L90)-SUM($G441:L441)))</f>
        <v>0</v>
      </c>
      <c r="N441" s="283">
        <f>+IF((SUM(Capex!$G90:N90)-(SUM(Capex!$G90:M90)*$E87+SUM($G441:M441)))&gt;0,SUM(Capex!$G90:M90)*$E87,IF((SUM(Capex!$G90:M90)-SUM($G441:M441))&lt;0,0,SUM(Capex!$G90:M90)-SUM($G441:M441)))</f>
        <v>651.26666666666665</v>
      </c>
      <c r="O441" s="283">
        <f>+IF((SUM(Capex!$G90:O90)-(SUM(Capex!$G90:N90)*$E87+SUM($G441:N441)))&gt;0,SUM(Capex!$G90:N90)*$E87,IF((SUM(Capex!$G90:N90)-SUM($G441:N441))&lt;0,0,SUM(Capex!$G90:N90)-SUM($G441:N441)))</f>
        <v>651.26666666666665</v>
      </c>
      <c r="P441" s="283">
        <f>+IF((SUM(Capex!$G90:P90)-(SUM(Capex!$G90:O90)*$E87+SUM($G441:O441)))&gt;0,SUM(Capex!$G90:O90)*$E87,IF((SUM(Capex!$G90:O90)-SUM($G441:O441))&lt;0,0,SUM(Capex!$G90:O90)-SUM($G441:O441)))</f>
        <v>651.26666666666665</v>
      </c>
      <c r="Q441" s="283">
        <f>+IF((SUM(Capex!$G90:Q90)-(SUM(Capex!$G90:P90)*$E87+SUM($G441:P441)))&gt;0,SUM(Capex!$G90:P90)*$E87,IF((SUM(Capex!$G90:P90)-SUM($G441:P441))&lt;0,0,SUM(Capex!$G90:P90)-SUM($G441:P441)))</f>
        <v>0</v>
      </c>
      <c r="R441" s="283">
        <f>+IF((SUM(Capex!$G90:R90)-(SUM(Capex!$G90:Q90)*$E87+SUM($G441:Q441)))&gt;0,SUM(Capex!$G90:Q90)*$E87,IF((SUM(Capex!$G90:Q90)-SUM($G441:Q441))&lt;0,0,SUM(Capex!$G90:Q90)-SUM($G441:Q441)))</f>
        <v>0</v>
      </c>
      <c r="S441" s="283">
        <f>+IF((SUM(Capex!$G90:S90)-(SUM(Capex!$G90:R90)*$E87+SUM($G441:R441)))&gt;0,SUM(Capex!$G90:R90)*$E87,IF((SUM(Capex!$G90:R90)-SUM($G441:R441))&lt;0,0,SUM(Capex!$G90:R90)-SUM($G441:R441)))</f>
        <v>0</v>
      </c>
      <c r="T441" s="283">
        <f>+IF((SUM(Capex!$G90:T90)-(SUM(Capex!$G90:S90)*$E87+SUM($G441:S441)))&gt;0,SUM(Capex!$G90:S90)*$E87,IF((SUM(Capex!$G90:S90)-SUM($G441:S441))&lt;0,0,SUM(Capex!$G90:S90)-SUM($G441:S441)))</f>
        <v>0</v>
      </c>
    </row>
    <row r="442" spans="1:20">
      <c r="A442" s="355"/>
      <c r="B442" s="145"/>
      <c r="C442" s="20" t="s">
        <v>896</v>
      </c>
      <c r="D442" s="168" t="s">
        <v>65</v>
      </c>
      <c r="E442" s="168" t="s">
        <v>317</v>
      </c>
      <c r="H442" s="283">
        <f>+IF((SUM(Capex!$G91:H91)-(SUM(Capex!$G91:G91)*$E88+SUM($G442:G442)))&gt;0,SUM(Capex!$G91:G91)*$E88,IF((SUM(Capex!$G91:G91)-SUM($G442:G442))&lt;0,0,SUM(Capex!$G91:G91)-SUM($G442:G442)))</f>
        <v>0</v>
      </c>
      <c r="I442" s="283">
        <f>+IF((SUM(Capex!$G91:I91)-(SUM(Capex!$G91:H91)*$E88+SUM($G442:H442)))&gt;0,SUM(Capex!$G91:H91)*$E88,IF((SUM(Capex!$G91:H91)-SUM($G442:H442))&lt;0,0,SUM(Capex!$G91:H91)-SUM($G442:H442)))</f>
        <v>0</v>
      </c>
      <c r="J442" s="283">
        <f>+IF((SUM(Capex!$G91:J91)-(SUM(Capex!$G91:I91)*$E88+SUM($G442:I442)))&gt;0,SUM(Capex!$G91:I91)*$E88,IF((SUM(Capex!$G91:I91)-SUM($G442:I442))&lt;0,0,SUM(Capex!$G91:I91)-SUM($G442:I442)))</f>
        <v>0</v>
      </c>
      <c r="K442" s="283">
        <f>+IF((SUM(Capex!$G91:K91)-(SUM(Capex!$G91:J91)*$E88+SUM($G442:J442)))&gt;0,SUM(Capex!$G91:J91)*$E88,IF((SUM(Capex!$G91:J91)-SUM($G442:J442))&lt;0,0,SUM(Capex!$G91:J91)-SUM($G442:J442)))</f>
        <v>0</v>
      </c>
      <c r="L442" s="283">
        <f>+IF((SUM(Capex!$G91:L91)-(SUM(Capex!$G91:K91)*$E88+SUM($G442:K442)))&gt;0,SUM(Capex!$G91:K91)*$E88,IF((SUM(Capex!$G91:K91)-SUM($G442:K442))&lt;0,0,SUM(Capex!$G91:K91)-SUM($G442:K442)))</f>
        <v>0</v>
      </c>
      <c r="M442" s="283">
        <f>+IF((SUM(Capex!$G91:M91)-(SUM(Capex!$G91:L91)*$E88+SUM($G442:L442)))&gt;0,SUM(Capex!$G91:L91)*$E88,IF((SUM(Capex!$G91:L91)-SUM($G442:L442))&lt;0,0,SUM(Capex!$G91:L91)-SUM($G442:L442)))</f>
        <v>0</v>
      </c>
      <c r="N442" s="283">
        <f>+IF((SUM(Capex!$G91:N91)-(SUM(Capex!$G91:M91)*$E88+SUM($G442:M442)))&gt;0,SUM(Capex!$G91:M91)*$E88,IF((SUM(Capex!$G91:M91)-SUM($G442:M442))&lt;0,0,SUM(Capex!$G91:M91)-SUM($G442:M442)))</f>
        <v>926.02666666666664</v>
      </c>
      <c r="O442" s="283">
        <f>+IF((SUM(Capex!$G91:O91)-(SUM(Capex!$G91:N91)*$E88+SUM($G442:N442)))&gt;0,SUM(Capex!$G91:N91)*$E88,IF((SUM(Capex!$G91:N91)-SUM($G442:N442))&lt;0,0,SUM(Capex!$G91:N91)-SUM($G442:N442)))</f>
        <v>926.02666666666664</v>
      </c>
      <c r="P442" s="283">
        <f>+IF((SUM(Capex!$G91:P91)-(SUM(Capex!$G91:O91)*$E88+SUM($G442:O442)))&gt;0,SUM(Capex!$G91:O91)*$E88,IF((SUM(Capex!$G91:O91)-SUM($G442:O442))&lt;0,0,SUM(Capex!$G91:O91)-SUM($G442:O442)))</f>
        <v>926.02666666666664</v>
      </c>
      <c r="Q442" s="283">
        <f>+IF((SUM(Capex!$G91:Q91)-(SUM(Capex!$G91:P91)*$E88+SUM($G442:P442)))&gt;0,SUM(Capex!$G91:P91)*$E88,IF((SUM(Capex!$G91:P91)-SUM($G442:P442))&lt;0,0,SUM(Capex!$G91:P91)-SUM($G442:P442)))</f>
        <v>0</v>
      </c>
      <c r="R442" s="283">
        <f>+IF((SUM(Capex!$G91:R91)-(SUM(Capex!$G91:Q91)*$E88+SUM($G442:Q442)))&gt;0,SUM(Capex!$G91:Q91)*$E88,IF((SUM(Capex!$G91:Q91)-SUM($G442:Q442))&lt;0,0,SUM(Capex!$G91:Q91)-SUM($G442:Q442)))</f>
        <v>0</v>
      </c>
      <c r="S442" s="283">
        <f>+IF((SUM(Capex!$G91:S91)-(SUM(Capex!$G91:R91)*$E88+SUM($G442:R442)))&gt;0,SUM(Capex!$G91:R91)*$E88,IF((SUM(Capex!$G91:R91)-SUM($G442:R442))&lt;0,0,SUM(Capex!$G91:R91)-SUM($G442:R442)))</f>
        <v>0</v>
      </c>
      <c r="T442" s="283">
        <f>+IF((SUM(Capex!$G91:T91)-(SUM(Capex!$G91:S91)*$E88+SUM($G442:S442)))&gt;0,SUM(Capex!$G91:S91)*$E88,IF((SUM(Capex!$G91:S91)-SUM($G442:S442))&lt;0,0,SUM(Capex!$G91:S91)-SUM($G442:S442)))</f>
        <v>0</v>
      </c>
    </row>
    <row r="443" spans="1:20">
      <c r="A443" s="355"/>
      <c r="B443" s="145"/>
      <c r="C443" s="20" t="s">
        <v>897</v>
      </c>
      <c r="D443" s="168" t="s">
        <v>65</v>
      </c>
      <c r="E443" s="168" t="s">
        <v>317</v>
      </c>
      <c r="H443" s="283">
        <f>+IF((SUM(Capex!$G92:H92)-(SUM(Capex!$G92:G92)*$E89+SUM($G443:G443)))&gt;0,SUM(Capex!$G92:G92)*$E89,IF((SUM(Capex!$G92:G92)-SUM($G443:G443))&lt;0,0,SUM(Capex!$G92:G92)-SUM($G443:G443)))</f>
        <v>0</v>
      </c>
      <c r="I443" s="283">
        <f>+IF((SUM(Capex!$G92:I92)-(SUM(Capex!$G92:H92)*$E89+SUM($G443:H443)))&gt;0,SUM(Capex!$G92:H92)*$E89,IF((SUM(Capex!$G92:H92)-SUM($G443:H443))&lt;0,0,SUM(Capex!$G92:H92)-SUM($G443:H443)))</f>
        <v>0</v>
      </c>
      <c r="J443" s="283">
        <f>+IF((SUM(Capex!$G92:J92)-(SUM(Capex!$G92:I92)*$E89+SUM($G443:I443)))&gt;0,SUM(Capex!$G92:I92)*$E89,IF((SUM(Capex!$G92:I92)-SUM($G443:I443))&lt;0,0,SUM(Capex!$G92:I92)-SUM($G443:I443)))</f>
        <v>858.97400000000005</v>
      </c>
      <c r="K443" s="283">
        <f>+IF((SUM(Capex!$G92:K92)-(SUM(Capex!$G92:J92)*$E89+SUM($G443:J443)))&gt;0,SUM(Capex!$G92:J92)*$E89,IF((SUM(Capex!$G92:J92)-SUM($G443:J443))&lt;0,0,SUM(Capex!$G92:J92)-SUM($G443:J443)))</f>
        <v>858.97400000000005</v>
      </c>
      <c r="L443" s="283">
        <f>+IF((SUM(Capex!$G92:L92)-(SUM(Capex!$G92:K92)*$E89+SUM($G443:K443)))&gt;0,SUM(Capex!$G92:K92)*$E89,IF((SUM(Capex!$G92:K92)-SUM($G443:K443))&lt;0,0,SUM(Capex!$G92:K92)-SUM($G443:K443)))</f>
        <v>858.97400000000005</v>
      </c>
      <c r="M443" s="283">
        <f>+IF((SUM(Capex!$G92:M92)-(SUM(Capex!$G92:L92)*$E89+SUM($G443:L443)))&gt;0,SUM(Capex!$G92:L92)*$E89,IF((SUM(Capex!$G92:L92)-SUM($G443:L443))&lt;0,0,SUM(Capex!$G92:L92)-SUM($G443:L443)))</f>
        <v>858.97400000000005</v>
      </c>
      <c r="N443" s="283">
        <f>+IF((SUM(Capex!$G92:N92)-(SUM(Capex!$G92:M92)*$E89+SUM($G443:M443)))&gt;0,SUM(Capex!$G92:M92)*$E89,IF((SUM(Capex!$G92:M92)-SUM($G443:M443))&lt;0,0,SUM(Capex!$G92:M92)-SUM($G443:M443)))</f>
        <v>858.97399999999971</v>
      </c>
      <c r="O443" s="283">
        <f>+IF((SUM(Capex!$G92:O92)-(SUM(Capex!$G92:N92)*$E89+SUM($G443:N443)))&gt;0,SUM(Capex!$G92:N92)*$E89,IF((SUM(Capex!$G92:N92)-SUM($G443:N443))&lt;0,0,SUM(Capex!$G92:N92)-SUM($G443:N443)))</f>
        <v>0</v>
      </c>
      <c r="P443" s="283">
        <f>+IF((SUM(Capex!$G92:P92)-(SUM(Capex!$G92:O92)*$E89+SUM($G443:O443)))&gt;0,SUM(Capex!$G92:O92)*$E89,IF((SUM(Capex!$G92:O92)-SUM($G443:O443))&lt;0,0,SUM(Capex!$G92:O92)-SUM($G443:O443)))</f>
        <v>0</v>
      </c>
      <c r="Q443" s="283">
        <f>+IF((SUM(Capex!$G92:Q92)-(SUM(Capex!$G92:P92)*$E89+SUM($G443:P443)))&gt;0,SUM(Capex!$G92:P92)*$E89,IF((SUM(Capex!$G92:P92)-SUM($G443:P443))&lt;0,0,SUM(Capex!$G92:P92)-SUM($G443:P443)))</f>
        <v>0</v>
      </c>
      <c r="R443" s="283">
        <f>+IF((SUM(Capex!$G92:R92)-(SUM(Capex!$G92:Q92)*$E89+SUM($G443:Q443)))&gt;0,SUM(Capex!$G92:Q92)*$E89,IF((SUM(Capex!$G92:Q92)-SUM($G443:Q443))&lt;0,0,SUM(Capex!$G92:Q92)-SUM($G443:Q443)))</f>
        <v>0</v>
      </c>
      <c r="S443" s="283">
        <f>+IF((SUM(Capex!$G92:S92)-(SUM(Capex!$G92:R92)*$E89+SUM($G443:R443)))&gt;0,SUM(Capex!$G92:R92)*$E89,IF((SUM(Capex!$G92:R92)-SUM($G443:R443))&lt;0,0,SUM(Capex!$G92:R92)-SUM($G443:R443)))</f>
        <v>0</v>
      </c>
      <c r="T443" s="283">
        <f>+IF((SUM(Capex!$G92:T92)-(SUM(Capex!$G92:S92)*$E89+SUM($G443:S443)))&gt;0,SUM(Capex!$G92:S92)*$E89,IF((SUM(Capex!$G92:S92)-SUM($G443:S443))&lt;0,0,SUM(Capex!$G92:S92)-SUM($G443:S443)))</f>
        <v>0</v>
      </c>
    </row>
    <row r="444" spans="1:20">
      <c r="A444" s="355"/>
      <c r="B444" s="145"/>
      <c r="C444" s="20" t="s">
        <v>898</v>
      </c>
      <c r="D444" s="168" t="s">
        <v>65</v>
      </c>
      <c r="E444" s="168" t="s">
        <v>317</v>
      </c>
      <c r="H444" s="283">
        <f>+IF((SUM(Capex!$G93:H93)-(SUM(Capex!$G93:G93)*$E90+SUM($G444:G444)))&gt;0,SUM(Capex!$G93:G93)*$E90,IF((SUM(Capex!$G93:G93)-SUM($G444:G444))&lt;0,0,SUM(Capex!$G93:G93)-SUM($G444:G444)))</f>
        <v>0</v>
      </c>
      <c r="I444" s="283">
        <f>+IF((SUM(Capex!$G93:I93)-(SUM(Capex!$G93:H93)*$E90+SUM($G444:H444)))&gt;0,SUM(Capex!$G93:H93)*$E90,IF((SUM(Capex!$G93:H93)-SUM($G444:H444))&lt;0,0,SUM(Capex!$G93:H93)-SUM($G444:H444)))</f>
        <v>0</v>
      </c>
      <c r="J444" s="283">
        <f>+IF((SUM(Capex!$G93:J93)-(SUM(Capex!$G93:I93)*$E90+SUM($G444:I444)))&gt;0,SUM(Capex!$G93:I93)*$E90,IF((SUM(Capex!$G93:I93)-SUM($G444:I444))&lt;0,0,SUM(Capex!$G93:I93)-SUM($G444:I444)))</f>
        <v>0</v>
      </c>
      <c r="K444" s="283">
        <f>+IF((SUM(Capex!$G93:K93)-(SUM(Capex!$G93:J93)*$E90+SUM($G444:J444)))&gt;0,SUM(Capex!$G93:J93)*$E90,IF((SUM(Capex!$G93:J93)-SUM($G444:J444))&lt;0,0,SUM(Capex!$G93:J93)-SUM($G444:J444)))</f>
        <v>0</v>
      </c>
      <c r="L444" s="283">
        <f>+IF((SUM(Capex!$G93:L93)-(SUM(Capex!$G93:K93)*$E90+SUM($G444:K444)))&gt;0,SUM(Capex!$G93:K93)*$E90,IF((SUM(Capex!$G93:K93)-SUM($G444:K444))&lt;0,0,SUM(Capex!$G93:K93)-SUM($G444:K444)))</f>
        <v>0</v>
      </c>
      <c r="M444" s="283">
        <f>+IF((SUM(Capex!$G93:M93)-(SUM(Capex!$G93:L93)*$E90+SUM($G444:L444)))&gt;0,SUM(Capex!$G93:L93)*$E90,IF((SUM(Capex!$G93:L93)-SUM($G444:L444))&lt;0,0,SUM(Capex!$G93:L93)-SUM($G444:L444)))</f>
        <v>0</v>
      </c>
      <c r="N444" s="283">
        <f>+IF((SUM(Capex!$G93:N93)-(SUM(Capex!$G93:M93)*$E90+SUM($G444:M444)))&gt;0,SUM(Capex!$G93:M93)*$E90,IF((SUM(Capex!$G93:M93)-SUM($G444:M444))&lt;0,0,SUM(Capex!$G93:M93)-SUM($G444:M444)))</f>
        <v>712.98</v>
      </c>
      <c r="O444" s="283">
        <f>+IF((SUM(Capex!$G93:O93)-(SUM(Capex!$G93:N93)*$E90+SUM($G444:N444)))&gt;0,SUM(Capex!$G93:N93)*$E90,IF((SUM(Capex!$G93:N93)-SUM($G444:N444))&lt;0,0,SUM(Capex!$G93:N93)-SUM($G444:N444)))</f>
        <v>712.98</v>
      </c>
      <c r="P444" s="283">
        <f>+IF((SUM(Capex!$G93:P93)-(SUM(Capex!$G93:O93)*$E90+SUM($G444:O444)))&gt;0,SUM(Capex!$G93:O93)*$E90,IF((SUM(Capex!$G93:O93)-SUM($G444:O444))&lt;0,0,SUM(Capex!$G93:O93)-SUM($G444:O444)))</f>
        <v>712.98</v>
      </c>
      <c r="Q444" s="283">
        <f>+IF((SUM(Capex!$G93:Q93)-(SUM(Capex!$G93:P93)*$E90+SUM($G444:P444)))&gt;0,SUM(Capex!$G93:P93)*$E90,IF((SUM(Capex!$G93:P93)-SUM($G444:P444))&lt;0,0,SUM(Capex!$G93:P93)-SUM($G444:P444)))</f>
        <v>712.98</v>
      </c>
      <c r="R444" s="283">
        <f>+IF((SUM(Capex!$G93:R93)-(SUM(Capex!$G93:Q93)*$E90+SUM($G444:Q444)))&gt;0,SUM(Capex!$G93:Q93)*$E90,IF((SUM(Capex!$G93:Q93)-SUM($G444:Q444))&lt;0,0,SUM(Capex!$G93:Q93)-SUM($G444:Q444)))</f>
        <v>712.97999999999956</v>
      </c>
      <c r="S444" s="283">
        <f>+IF((SUM(Capex!$G93:S93)-(SUM(Capex!$G93:R93)*$E90+SUM($G444:R444)))&gt;0,SUM(Capex!$G93:R93)*$E90,IF((SUM(Capex!$G93:R93)-SUM($G444:R444))&lt;0,0,SUM(Capex!$G93:R93)-SUM($G444:R444)))</f>
        <v>0</v>
      </c>
      <c r="T444" s="283">
        <f>+IF((SUM(Capex!$G93:T93)-(SUM(Capex!$G93:S93)*$E90+SUM($G444:S444)))&gt;0,SUM(Capex!$G93:S93)*$E90,IF((SUM(Capex!$G93:S93)-SUM($G444:S444))&lt;0,0,SUM(Capex!$G93:S93)-SUM($G444:S444)))</f>
        <v>0</v>
      </c>
    </row>
    <row r="445" spans="1:20">
      <c r="A445" s="355"/>
      <c r="B445" s="145"/>
      <c r="C445" s="20" t="s">
        <v>899</v>
      </c>
      <c r="D445" s="168" t="s">
        <v>65</v>
      </c>
      <c r="E445" s="168" t="s">
        <v>317</v>
      </c>
      <c r="H445" s="283">
        <f>+IF((SUM(Capex!$G94:H94)-(SUM(Capex!$G94:G94)*$E91+SUM($G445:G445)))&gt;0,SUM(Capex!$G94:G94)*$E91,IF((SUM(Capex!$G94:G94)-SUM($G445:G445))&lt;0,0,SUM(Capex!$G94:G94)-SUM($G445:G445)))</f>
        <v>61130.978556585964</v>
      </c>
      <c r="I445" s="283">
        <f>+IF((SUM(Capex!$G94:I94)-(SUM(Capex!$G94:H94)*$E91+SUM($G445:H445)))&gt;0,SUM(Capex!$G94:H94)*$E91,IF((SUM(Capex!$G94:H94)-SUM($G445:H445))&lt;0,0,SUM(Capex!$G94:H94)-SUM($G445:H445)))</f>
        <v>77552.535083717463</v>
      </c>
      <c r="J445" s="283">
        <f>+IF((SUM(Capex!$G94:J94)-(SUM(Capex!$G94:I94)*$E91+SUM($G445:I445)))&gt;0,SUM(Capex!$G94:I94)*$E91,IF((SUM(Capex!$G94:I94)-SUM($G445:I445))&lt;0,0,SUM(Capex!$G94:I94)-SUM($G445:I445)))</f>
        <v>79138.986512288902</v>
      </c>
      <c r="K445" s="283">
        <f>+IF((SUM(Capex!$G94:K94)-(SUM(Capex!$G94:J94)*$E91+SUM($G445:J445)))&gt;0,SUM(Capex!$G94:J94)*$E91,IF((SUM(Capex!$G94:J94)-SUM($G445:J445))&lt;0,0,SUM(Capex!$G94:J94)-SUM($G445:J445)))</f>
        <v>80423.216512288898</v>
      </c>
      <c r="L445" s="283">
        <f>+IF((SUM(Capex!$G94:L94)-(SUM(Capex!$G94:K94)*$E91+SUM($G445:K445)))&gt;0,SUM(Capex!$G94:K94)*$E91,IF((SUM(Capex!$G94:K94)-SUM($G445:K445))&lt;0,0,SUM(Capex!$G94:K94)-SUM($G445:K445)))</f>
        <v>91280.359369431753</v>
      </c>
      <c r="M445" s="283">
        <f>+IF((SUM(Capex!$G94:M94)-(SUM(Capex!$G94:L94)*$E91+SUM($G445:L445)))&gt;0,SUM(Capex!$G94:L94)*$E91,IF((SUM(Capex!$G94:L94)-SUM($G445:L445))&lt;0,0,SUM(Capex!$G94:L94)-SUM($G445:L445)))</f>
        <v>85751.575083717471</v>
      </c>
      <c r="N445" s="283">
        <f>+IF((SUM(Capex!$G94:N94)-(SUM(Capex!$G94:M94)*$E91+SUM($G445:M445)))&gt;0,SUM(Capex!$G94:M94)*$E91,IF((SUM(Capex!$G94:M94)-SUM($G445:M445))&lt;0,0,SUM(Capex!$G94:M94)-SUM($G445:M445)))</f>
        <v>104347.64222657461</v>
      </c>
      <c r="O445" s="283">
        <f>+IF((SUM(Capex!$G94:O94)-(SUM(Capex!$G94:N94)*$E91+SUM($G445:N445)))&gt;0,SUM(Capex!$G94:N94)*$E91,IF((SUM(Capex!$G94:N94)-SUM($G445:N445))&lt;0,0,SUM(Capex!$G94:N94)-SUM($G445:N445)))</f>
        <v>112348.28794086032</v>
      </c>
      <c r="P445" s="283">
        <f>+IF((SUM(Capex!$G94:P94)-(SUM(Capex!$G94:O94)*$E91+SUM($G445:O445)))&gt;0,SUM(Capex!$G94:O94)*$E91,IF((SUM(Capex!$G94:O94)-SUM($G445:O445))&lt;0,0,SUM(Capex!$G94:O94)-SUM($G445:O445)))</f>
        <v>116909.45222657461</v>
      </c>
      <c r="Q445" s="283">
        <f>+IF((SUM(Capex!$G94:Q94)-(SUM(Capex!$G94:P94)*$E91+SUM($G445:P445)))&gt;0,SUM(Capex!$G94:P94)*$E91,IF((SUM(Capex!$G94:P94)-SUM($G445:P445))&lt;0,0,SUM(Capex!$G94:P94)-SUM($G445:P445)))</f>
        <v>9483.1320739823859</v>
      </c>
      <c r="R445" s="283">
        <f>+IF((SUM(Capex!$G94:R94)-(SUM(Capex!$G94:Q94)*$E91+SUM($G445:Q445)))&gt;0,SUM(Capex!$G94:Q94)*$E91,IF((SUM(Capex!$G94:Q94)-SUM($G445:Q445))&lt;0,0,SUM(Capex!$G94:Q94)-SUM($G445:Q445)))</f>
        <v>0</v>
      </c>
      <c r="S445" s="283">
        <f>+IF((SUM(Capex!$G94:S94)-(SUM(Capex!$G94:R94)*$E91+SUM($G445:R445)))&gt;0,SUM(Capex!$G94:R94)*$E91,IF((SUM(Capex!$G94:R94)-SUM($G445:R445))&lt;0,0,SUM(Capex!$G94:R94)-SUM($G445:R445)))</f>
        <v>0</v>
      </c>
      <c r="T445" s="283">
        <f>+IF((SUM(Capex!$G94:T94)-(SUM(Capex!$G94:S94)*$E91+SUM($G445:S445)))&gt;0,SUM(Capex!$G94:S94)*$E91,IF((SUM(Capex!$G94:S94)-SUM($G445:S445))&lt;0,0,SUM(Capex!$G94:S94)-SUM($G445:S445)))</f>
        <v>0</v>
      </c>
    </row>
    <row r="446" spans="1:20">
      <c r="A446" s="355"/>
      <c r="B446" s="145"/>
      <c r="C446" s="20" t="s">
        <v>900</v>
      </c>
      <c r="D446" s="168" t="s">
        <v>65</v>
      </c>
      <c r="E446" s="168" t="s">
        <v>317</v>
      </c>
      <c r="H446" s="283">
        <f>+IF((SUM(Capex!$G95:H95)-(SUM(Capex!$G95:G95)*$E92+SUM($G446:G446)))&gt;0,SUM(Capex!$G95:G95)*$E92,IF((SUM(Capex!$G95:G95)-SUM($G446:G446))&lt;0,0,SUM(Capex!$G95:G95)-SUM($G446:G446)))</f>
        <v>0</v>
      </c>
      <c r="I446" s="283">
        <f>+IF((SUM(Capex!$G95:I95)-(SUM(Capex!$G95:H95)*$E92+SUM($G446:H446)))&gt;0,SUM(Capex!$G95:H95)*$E92,IF((SUM(Capex!$G95:H95)-SUM($G446:H446))&lt;0,0,SUM(Capex!$G95:H95)-SUM($G446:H446)))</f>
        <v>0</v>
      </c>
      <c r="J446" s="283">
        <f>+IF((SUM(Capex!$G95:J95)-(SUM(Capex!$G95:I95)*$E92+SUM($G446:I446)))&gt;0,SUM(Capex!$G95:I95)*$E92,IF((SUM(Capex!$G95:I95)-SUM($G446:I446))&lt;0,0,SUM(Capex!$G95:I95)-SUM($G446:I446)))</f>
        <v>0</v>
      </c>
      <c r="K446" s="283">
        <f>+IF((SUM(Capex!$G95:K95)-(SUM(Capex!$G95:J95)*$E92+SUM($G446:J446)))&gt;0,SUM(Capex!$G95:J95)*$E92,IF((SUM(Capex!$G95:J95)-SUM($G446:J446))&lt;0,0,SUM(Capex!$G95:J95)-SUM($G446:J446)))</f>
        <v>0</v>
      </c>
      <c r="L446" s="283">
        <f>+IF((SUM(Capex!$G95:L95)-(SUM(Capex!$G95:K95)*$E92+SUM($G446:K446)))&gt;0,SUM(Capex!$G95:K95)*$E92,IF((SUM(Capex!$G95:K95)-SUM($G446:K446))&lt;0,0,SUM(Capex!$G95:K95)-SUM($G446:K446)))</f>
        <v>146.66666666666666</v>
      </c>
      <c r="M446" s="283">
        <f>+IF((SUM(Capex!$G95:M95)-(SUM(Capex!$G95:L95)*$E92+SUM($G446:L446)))&gt;0,SUM(Capex!$G95:L95)*$E92,IF((SUM(Capex!$G95:L95)-SUM($G446:L446))&lt;0,0,SUM(Capex!$G95:L95)-SUM($G446:L446)))</f>
        <v>146.66666666666666</v>
      </c>
      <c r="N446" s="283">
        <f>+IF((SUM(Capex!$G95:N95)-(SUM(Capex!$G95:M95)*$E92+SUM($G446:M446)))&gt;0,SUM(Capex!$G95:M95)*$E92,IF((SUM(Capex!$G95:M95)-SUM($G446:M446))&lt;0,0,SUM(Capex!$G95:M95)-SUM($G446:M446)))</f>
        <v>146.66666666666666</v>
      </c>
      <c r="O446" s="283">
        <f>+IF((SUM(Capex!$G95:O95)-(SUM(Capex!$G95:N95)*$E92+SUM($G446:N446)))&gt;0,SUM(Capex!$G95:N95)*$E92,IF((SUM(Capex!$G95:N95)-SUM($G446:N446))&lt;0,0,SUM(Capex!$G95:N95)-SUM($G446:N446)))</f>
        <v>146.66666666666666</v>
      </c>
      <c r="P446" s="283">
        <f>+IF((SUM(Capex!$G95:P95)-(SUM(Capex!$G95:O95)*$E92+SUM($G446:O446)))&gt;0,SUM(Capex!$G95:O95)*$E92,IF((SUM(Capex!$G95:O95)-SUM($G446:O446))&lt;0,0,SUM(Capex!$G95:O95)-SUM($G446:O446)))</f>
        <v>146.66666666666666</v>
      </c>
      <c r="Q446" s="283">
        <f>+IF((SUM(Capex!$G95:Q95)-(SUM(Capex!$G95:P95)*$E92+SUM($G446:P446)))&gt;0,SUM(Capex!$G95:P95)*$E92,IF((SUM(Capex!$G95:P95)-SUM($G446:P446))&lt;0,0,SUM(Capex!$G95:P95)-SUM($G446:P446)))</f>
        <v>146.66666666666666</v>
      </c>
      <c r="R446" s="283">
        <f>+IF((SUM(Capex!$G95:R95)-(SUM(Capex!$G95:Q95)*$E92+SUM($G446:Q446)))&gt;0,SUM(Capex!$G95:Q95)*$E92,IF((SUM(Capex!$G95:Q95)-SUM($G446:Q446))&lt;0,0,SUM(Capex!$G95:Q95)-SUM($G446:Q446)))</f>
        <v>146.66666666666666</v>
      </c>
      <c r="S446" s="283">
        <f>+IF((SUM(Capex!$G95:S95)-(SUM(Capex!$G95:R95)*$E92+SUM($G446:R446)))&gt;0,SUM(Capex!$G95:R95)*$E92,IF((SUM(Capex!$G95:R95)-SUM($G446:R446))&lt;0,0,SUM(Capex!$G95:R95)-SUM($G446:R446)))</f>
        <v>146.66666666666666</v>
      </c>
      <c r="T446" s="283">
        <f>+IF((SUM(Capex!$G95:T95)-(SUM(Capex!$G95:S95)*$E92+SUM($G446:S446)))&gt;0,SUM(Capex!$G95:S95)*$E92,IF((SUM(Capex!$G95:S95)-SUM($G446:S446))&lt;0,0,SUM(Capex!$G95:S95)-SUM($G446:S446)))</f>
        <v>146.66666666666666</v>
      </c>
    </row>
    <row r="447" spans="1:20">
      <c r="A447" s="355"/>
      <c r="B447" s="145"/>
      <c r="C447" s="20" t="s">
        <v>901</v>
      </c>
      <c r="D447" s="168" t="s">
        <v>65</v>
      </c>
      <c r="E447" s="168" t="s">
        <v>317</v>
      </c>
      <c r="H447" s="283">
        <f>+IF((SUM(Capex!$G96:H96)-(SUM(Capex!$G96:G96)*$E93+SUM($G447:G447)))&gt;0,SUM(Capex!$G96:G96)*$E93,IF((SUM(Capex!$G96:G96)-SUM($G447:G447))&lt;0,0,SUM(Capex!$G96:G96)-SUM($G447:G447)))</f>
        <v>0</v>
      </c>
      <c r="I447" s="283">
        <f>+IF((SUM(Capex!$G96:I96)-(SUM(Capex!$G96:H96)*$E93+SUM($G447:H447)))&gt;0,SUM(Capex!$G96:H96)*$E93,IF((SUM(Capex!$G96:H96)-SUM($G447:H447))&lt;0,0,SUM(Capex!$G96:H96)-SUM($G447:H447)))</f>
        <v>0</v>
      </c>
      <c r="J447" s="283">
        <f>+IF((SUM(Capex!$G96:J96)-(SUM(Capex!$G96:I96)*$E93+SUM($G447:I447)))&gt;0,SUM(Capex!$G96:I96)*$E93,IF((SUM(Capex!$G96:I96)-SUM($G447:I447))&lt;0,0,SUM(Capex!$G96:I96)-SUM($G447:I447)))</f>
        <v>0</v>
      </c>
      <c r="K447" s="283">
        <f>+IF((SUM(Capex!$G96:K96)-(SUM(Capex!$G96:J96)*$E93+SUM($G447:J447)))&gt;0,SUM(Capex!$G96:J96)*$E93,IF((SUM(Capex!$G96:J96)-SUM($G447:J447))&lt;0,0,SUM(Capex!$G96:J96)-SUM($G447:J447)))</f>
        <v>0</v>
      </c>
      <c r="L447" s="283">
        <f>+IF((SUM(Capex!$G96:L96)-(SUM(Capex!$G96:K96)*$E93+SUM($G447:K447)))&gt;0,SUM(Capex!$G96:K96)*$E93,IF((SUM(Capex!$G96:K96)-SUM($G447:K447))&lt;0,0,SUM(Capex!$G96:K96)-SUM($G447:K447)))</f>
        <v>0</v>
      </c>
      <c r="M447" s="283">
        <f>+IF((SUM(Capex!$G96:M96)-(SUM(Capex!$G96:L96)*$E93+SUM($G447:L447)))&gt;0,SUM(Capex!$G96:L96)*$E93,IF((SUM(Capex!$G96:L96)-SUM($G447:L447))&lt;0,0,SUM(Capex!$G96:L96)-SUM($G447:L447)))</f>
        <v>96.583333333333329</v>
      </c>
      <c r="N447" s="283">
        <f>+IF((SUM(Capex!$G96:N96)-(SUM(Capex!$G96:M96)*$E93+SUM($G447:M447)))&gt;0,SUM(Capex!$G96:M96)*$E93,IF((SUM(Capex!$G96:M96)-SUM($G447:M447))&lt;0,0,SUM(Capex!$G96:M96)-SUM($G447:M447)))</f>
        <v>96.583333333333329</v>
      </c>
      <c r="O447" s="283">
        <f>+IF((SUM(Capex!$G96:O96)-(SUM(Capex!$G96:N96)*$E93+SUM($G447:N447)))&gt;0,SUM(Capex!$G96:N96)*$E93,IF((SUM(Capex!$G96:N96)-SUM($G447:N447))&lt;0,0,SUM(Capex!$G96:N96)-SUM($G447:N447)))</f>
        <v>96.583333333333329</v>
      </c>
      <c r="P447" s="283">
        <f>+IF((SUM(Capex!$G96:P96)-(SUM(Capex!$G96:O96)*$E93+SUM($G447:O447)))&gt;0,SUM(Capex!$G96:O96)*$E93,IF((SUM(Capex!$G96:O96)-SUM($G447:O447))&lt;0,0,SUM(Capex!$G96:O96)-SUM($G447:O447)))</f>
        <v>96.583333333333329</v>
      </c>
      <c r="Q447" s="283">
        <f>+IF((SUM(Capex!$G96:Q96)-(SUM(Capex!$G96:P96)*$E93+SUM($G447:P447)))&gt;0,SUM(Capex!$G96:P96)*$E93,IF((SUM(Capex!$G96:P96)-SUM($G447:P447))&lt;0,0,SUM(Capex!$G96:P96)-SUM($G447:P447)))</f>
        <v>96.583333333333329</v>
      </c>
      <c r="R447" s="283">
        <f>+IF((SUM(Capex!$G96:R96)-(SUM(Capex!$G96:Q96)*$E93+SUM($G447:Q447)))&gt;0,SUM(Capex!$G96:Q96)*$E93,IF((SUM(Capex!$G96:Q96)-SUM($G447:Q447))&lt;0,0,SUM(Capex!$G96:Q96)-SUM($G447:Q447)))</f>
        <v>96.583333333333329</v>
      </c>
      <c r="S447" s="283">
        <f>+IF((SUM(Capex!$G96:S96)-(SUM(Capex!$G96:R96)*$E93+SUM($G447:R447)))&gt;0,SUM(Capex!$G96:R96)*$E93,IF((SUM(Capex!$G96:R96)-SUM($G447:R447))&lt;0,0,SUM(Capex!$G96:R96)-SUM($G447:R447)))</f>
        <v>96.583333333333329</v>
      </c>
      <c r="T447" s="283">
        <f>+IF((SUM(Capex!$G96:T96)-(SUM(Capex!$G96:S96)*$E93+SUM($G447:S447)))&gt;0,SUM(Capex!$G96:S96)*$E93,IF((SUM(Capex!$G96:S96)-SUM($G447:S447))&lt;0,0,SUM(Capex!$G96:S96)-SUM($G447:S447)))</f>
        <v>96.583333333333329</v>
      </c>
    </row>
    <row r="448" spans="1:20">
      <c r="A448" s="355"/>
      <c r="B448" s="145"/>
      <c r="C448" s="20" t="s">
        <v>902</v>
      </c>
      <c r="D448" s="168" t="s">
        <v>65</v>
      </c>
      <c r="E448" s="168" t="s">
        <v>317</v>
      </c>
      <c r="H448" s="283">
        <f>+IF((SUM(Capex!$G97:H97)-(SUM(Capex!$G97:G97)*$E94+SUM($G448:G448)))&gt;0,SUM(Capex!$G97:G97)*$E94,IF((SUM(Capex!$G97:G97)-SUM($G448:G448))&lt;0,0,SUM(Capex!$G97:G97)-SUM($G448:G448)))</f>
        <v>0</v>
      </c>
      <c r="I448" s="283">
        <f>+IF((SUM(Capex!$G97:I97)-(SUM(Capex!$G97:H97)*$E94+SUM($G448:H448)))&gt;0,SUM(Capex!$G97:H97)*$E94,IF((SUM(Capex!$G97:H97)-SUM($G448:H448))&lt;0,0,SUM(Capex!$G97:H97)-SUM($G448:H448)))</f>
        <v>865.57299999999998</v>
      </c>
      <c r="J448" s="283">
        <f>+IF((SUM(Capex!$G97:J97)-(SUM(Capex!$G97:I97)*$E94+SUM($G448:I448)))&gt;0,SUM(Capex!$G97:I97)*$E94,IF((SUM(Capex!$G97:I97)-SUM($G448:I448))&lt;0,0,SUM(Capex!$G97:I97)-SUM($G448:I448)))</f>
        <v>2999.7810000000004</v>
      </c>
      <c r="K448" s="283">
        <f>+IF((SUM(Capex!$G97:K97)-(SUM(Capex!$G97:J97)*$E94+SUM($G448:J448)))&gt;0,SUM(Capex!$G97:J97)*$E94,IF((SUM(Capex!$G97:J97)-SUM($G448:J448))&lt;0,0,SUM(Capex!$G97:J97)-SUM($G448:J448)))</f>
        <v>2999.7810000000004</v>
      </c>
      <c r="L448" s="283">
        <f>+IF((SUM(Capex!$G97:L97)-(SUM(Capex!$G97:K97)*$E94+SUM($G448:K448)))&gt;0,SUM(Capex!$G97:K97)*$E94,IF((SUM(Capex!$G97:K97)-SUM($G448:K448))&lt;0,0,SUM(Capex!$G97:K97)-SUM($G448:K448)))</f>
        <v>2999.7810000000004</v>
      </c>
      <c r="M448" s="283">
        <f>+IF((SUM(Capex!$G97:M97)-(SUM(Capex!$G97:L97)*$E94+SUM($G448:L448)))&gt;0,SUM(Capex!$G97:L97)*$E94,IF((SUM(Capex!$G97:L97)-SUM($G448:L448))&lt;0,0,SUM(Capex!$G97:L97)-SUM($G448:L448)))</f>
        <v>2999.7810000000004</v>
      </c>
      <c r="N448" s="283">
        <f>+IF((SUM(Capex!$G97:N97)-(SUM(Capex!$G97:M97)*$E94+SUM($G448:M448)))&gt;0,SUM(Capex!$G97:M97)*$E94,IF((SUM(Capex!$G97:M97)-SUM($G448:M448))&lt;0,0,SUM(Capex!$G97:M97)-SUM($G448:M448)))</f>
        <v>2999.7810000000004</v>
      </c>
      <c r="O448" s="283">
        <f>+IF((SUM(Capex!$G97:O97)-(SUM(Capex!$G97:N97)*$E94+SUM($G448:N448)))&gt;0,SUM(Capex!$G97:N97)*$E94,IF((SUM(Capex!$G97:N97)-SUM($G448:N448))&lt;0,0,SUM(Capex!$G97:N97)-SUM($G448:N448)))</f>
        <v>2999.7810000000004</v>
      </c>
      <c r="P448" s="283">
        <f>+IF((SUM(Capex!$G97:P97)-(SUM(Capex!$G97:O97)*$E94+SUM($G448:O448)))&gt;0,SUM(Capex!$G97:O97)*$E94,IF((SUM(Capex!$G97:O97)-SUM($G448:O448))&lt;0,0,SUM(Capex!$G97:O97)-SUM($G448:O448)))</f>
        <v>2999.7810000000004</v>
      </c>
      <c r="Q448" s="283">
        <f>+IF((SUM(Capex!$G97:Q97)-(SUM(Capex!$G97:P97)*$E94+SUM($G448:P448)))&gt;0,SUM(Capex!$G97:P97)*$E94,IF((SUM(Capex!$G97:P97)-SUM($G448:P448))&lt;0,0,SUM(Capex!$G97:P97)-SUM($G448:P448)))</f>
        <v>2999.7810000000004</v>
      </c>
      <c r="R448" s="283">
        <f>+IF((SUM(Capex!$G97:R97)-(SUM(Capex!$G97:Q97)*$E94+SUM($G448:Q448)))&gt;0,SUM(Capex!$G97:Q97)*$E94,IF((SUM(Capex!$G97:Q97)-SUM($G448:Q448))&lt;0,0,SUM(Capex!$G97:Q97)-SUM($G448:Q448)))</f>
        <v>2999.7810000000004</v>
      </c>
      <c r="S448" s="283">
        <f>+IF((SUM(Capex!$G97:S97)-(SUM(Capex!$G97:R97)*$E94+SUM($G448:R448)))&gt;0,SUM(Capex!$G97:R97)*$E94,IF((SUM(Capex!$G97:R97)-SUM($G448:R448))&lt;0,0,SUM(Capex!$G97:R97)-SUM($G448:R448)))</f>
        <v>2999.7810000000004</v>
      </c>
      <c r="T448" s="283">
        <f>+IF((SUM(Capex!$G97:T97)-(SUM(Capex!$G97:S97)*$E94+SUM($G448:S448)))&gt;0,SUM(Capex!$G97:S97)*$E94,IF((SUM(Capex!$G97:S97)-SUM($G448:S448))&lt;0,0,SUM(Capex!$G97:S97)-SUM($G448:S448)))</f>
        <v>2999.7810000000004</v>
      </c>
    </row>
    <row r="449" spans="1:20">
      <c r="A449" s="355"/>
      <c r="B449" s="145"/>
      <c r="C449" s="20" t="s">
        <v>903</v>
      </c>
      <c r="D449" s="168" t="s">
        <v>65</v>
      </c>
      <c r="E449" s="168" t="s">
        <v>317</v>
      </c>
      <c r="H449" s="283">
        <f>+IF((SUM(Capex!$G98:H98)-(SUM(Capex!$G98:G98)*$E95+SUM($G449:G449)))&gt;0,SUM(Capex!$G98:G98)*$E95,IF((SUM(Capex!$G98:G98)-SUM($G449:G449))&lt;0,0,SUM(Capex!$G98:G98)-SUM($G449:G449)))</f>
        <v>0</v>
      </c>
      <c r="I449" s="283">
        <f>+IF((SUM(Capex!$G98:I98)-(SUM(Capex!$G98:H98)*$E95+SUM($G449:H449)))&gt;0,SUM(Capex!$G98:H98)*$E95,IF((SUM(Capex!$G98:H98)-SUM($G449:H449))&lt;0,0,SUM(Capex!$G98:H98)-SUM($G449:H449)))</f>
        <v>0</v>
      </c>
      <c r="J449" s="283">
        <f>+IF((SUM(Capex!$G98:J98)-(SUM(Capex!$G98:I98)*$E95+SUM($G449:I449)))&gt;0,SUM(Capex!$G98:I98)*$E95,IF((SUM(Capex!$G98:I98)-SUM($G449:I449))&lt;0,0,SUM(Capex!$G98:I98)-SUM($G449:I449)))</f>
        <v>0</v>
      </c>
      <c r="K449" s="283">
        <f>+IF((SUM(Capex!$G98:K98)-(SUM(Capex!$G98:J98)*$E95+SUM($G449:J449)))&gt;0,SUM(Capex!$G98:J98)*$E95,IF((SUM(Capex!$G98:J98)-SUM($G449:J449))&lt;0,0,SUM(Capex!$G98:J98)-SUM($G449:J449)))</f>
        <v>0</v>
      </c>
      <c r="L449" s="283">
        <f>+IF((SUM(Capex!$G98:L98)-(SUM(Capex!$G98:K98)*$E95+SUM($G449:K449)))&gt;0,SUM(Capex!$G98:K98)*$E95,IF((SUM(Capex!$G98:K98)-SUM($G449:K449))&lt;0,0,SUM(Capex!$G98:K98)-SUM($G449:K449)))</f>
        <v>0</v>
      </c>
      <c r="M449" s="283">
        <f>+IF((SUM(Capex!$G98:M98)-(SUM(Capex!$G98:L98)*$E95+SUM($G449:L449)))&gt;0,SUM(Capex!$G98:L98)*$E95,IF((SUM(Capex!$G98:L98)-SUM($G449:L449))&lt;0,0,SUM(Capex!$G98:L98)-SUM($G449:L449)))</f>
        <v>0</v>
      </c>
      <c r="N449" s="283">
        <f>+IF((SUM(Capex!$G98:N98)-(SUM(Capex!$G98:M98)*$E95+SUM($G449:M449)))&gt;0,SUM(Capex!$G98:M98)*$E95,IF((SUM(Capex!$G98:M98)-SUM($G449:M449))&lt;0,0,SUM(Capex!$G98:M98)-SUM($G449:M449)))</f>
        <v>0</v>
      </c>
      <c r="O449" s="283">
        <f>+IF((SUM(Capex!$G98:O98)-(SUM(Capex!$G98:N98)*$E95+SUM($G449:N449)))&gt;0,SUM(Capex!$G98:N98)*$E95,IF((SUM(Capex!$G98:N98)-SUM($G449:N449))&lt;0,0,SUM(Capex!$G98:N98)-SUM($G449:N449)))</f>
        <v>0</v>
      </c>
      <c r="P449" s="283">
        <f>+IF((SUM(Capex!$G98:P98)-(SUM(Capex!$G98:O98)*$E95+SUM($G449:O449)))&gt;0,SUM(Capex!$G98:O98)*$E95,IF((SUM(Capex!$G98:O98)-SUM($G449:O449))&lt;0,0,SUM(Capex!$G98:O98)-SUM($G449:O449)))</f>
        <v>0</v>
      </c>
      <c r="Q449" s="283">
        <f>+IF((SUM(Capex!$G98:Q98)-(SUM(Capex!$G98:P98)*$E95+SUM($G449:P449)))&gt;0,SUM(Capex!$G98:P98)*$E95,IF((SUM(Capex!$G98:P98)-SUM($G449:P449))&lt;0,0,SUM(Capex!$G98:P98)-SUM($G449:P449)))</f>
        <v>0</v>
      </c>
      <c r="R449" s="283">
        <f>+IF((SUM(Capex!$G98:R98)-(SUM(Capex!$G98:Q98)*$E95+SUM($G449:Q449)))&gt;0,SUM(Capex!$G98:Q98)*$E95,IF((SUM(Capex!$G98:Q98)-SUM($G449:Q449))&lt;0,0,SUM(Capex!$G98:Q98)-SUM($G449:Q449)))</f>
        <v>0</v>
      </c>
      <c r="S449" s="283">
        <f>+IF((SUM(Capex!$G98:S98)-(SUM(Capex!$G98:R98)*$E95+SUM($G449:R449)))&gt;0,SUM(Capex!$G98:R98)*$E95,IF((SUM(Capex!$G98:R98)-SUM($G449:R449))&lt;0,0,SUM(Capex!$G98:R98)-SUM($G449:R449)))</f>
        <v>0</v>
      </c>
      <c r="T449" s="283">
        <f>+IF((SUM(Capex!$G98:T98)-(SUM(Capex!$G98:S98)*$E95+SUM($G449:S449)))&gt;0,SUM(Capex!$G98:S98)*$E95,IF((SUM(Capex!$G98:S98)-SUM($G449:S449))&lt;0,0,SUM(Capex!$G98:S98)-SUM($G449:S449)))</f>
        <v>0</v>
      </c>
    </row>
    <row r="450" spans="1:20">
      <c r="A450" s="355"/>
      <c r="B450" s="145"/>
      <c r="C450" s="20" t="s">
        <v>904</v>
      </c>
      <c r="D450" s="168" t="s">
        <v>65</v>
      </c>
      <c r="E450" s="168" t="s">
        <v>317</v>
      </c>
      <c r="H450" s="283">
        <f>+IF((SUM(Capex!$G99:H99)-(SUM(Capex!$G99:G99)*$E96+SUM($G450:G450)))&gt;0,SUM(Capex!$G99:G99)*$E96,IF((SUM(Capex!$G99:G99)-SUM($G450:G450))&lt;0,0,SUM(Capex!$G99:G99)-SUM($G450:G450)))</f>
        <v>0</v>
      </c>
      <c r="I450" s="283">
        <f>+IF((SUM(Capex!$G99:I99)-(SUM(Capex!$G99:H99)*$E96+SUM($G450:H450)))&gt;0,SUM(Capex!$G99:H99)*$E96,IF((SUM(Capex!$G99:H99)-SUM($G450:H450))&lt;0,0,SUM(Capex!$G99:H99)-SUM($G450:H450)))</f>
        <v>0</v>
      </c>
      <c r="J450" s="283">
        <f>+IF((SUM(Capex!$G99:J99)-(SUM(Capex!$G99:I99)*$E96+SUM($G450:I450)))&gt;0,SUM(Capex!$G99:I99)*$E96,IF((SUM(Capex!$G99:I99)-SUM($G450:I450))&lt;0,0,SUM(Capex!$G99:I99)-SUM($G450:I450)))</f>
        <v>0</v>
      </c>
      <c r="K450" s="283">
        <f>+IF((SUM(Capex!$G99:K99)-(SUM(Capex!$G99:J99)*$E96+SUM($G450:J450)))&gt;0,SUM(Capex!$G99:J99)*$E96,IF((SUM(Capex!$G99:J99)-SUM($G450:J450))&lt;0,0,SUM(Capex!$G99:J99)-SUM($G450:J450)))</f>
        <v>0</v>
      </c>
      <c r="L450" s="283">
        <f>+IF((SUM(Capex!$G99:L99)-(SUM(Capex!$G99:K99)*$E96+SUM($G450:K450)))&gt;0,SUM(Capex!$G99:K99)*$E96,IF((SUM(Capex!$G99:K99)-SUM($G450:K450))&lt;0,0,SUM(Capex!$G99:K99)-SUM($G450:K450)))</f>
        <v>0</v>
      </c>
      <c r="M450" s="283">
        <f>+IF((SUM(Capex!$G99:M99)-(SUM(Capex!$G99:L99)*$E96+SUM($G450:L450)))&gt;0,SUM(Capex!$G99:L99)*$E96,IF((SUM(Capex!$G99:L99)-SUM($G450:L450))&lt;0,0,SUM(Capex!$G99:L99)-SUM($G450:L450)))</f>
        <v>0</v>
      </c>
      <c r="N450" s="283">
        <f>+IF((SUM(Capex!$G99:N99)-(SUM(Capex!$G99:M99)*$E96+SUM($G450:M450)))&gt;0,SUM(Capex!$G99:M99)*$E96,IF((SUM(Capex!$G99:M99)-SUM($G450:M450))&lt;0,0,SUM(Capex!$G99:M99)-SUM($G450:M450)))</f>
        <v>0</v>
      </c>
      <c r="O450" s="283">
        <f>+IF((SUM(Capex!$G99:O99)-(SUM(Capex!$G99:N99)*$E96+SUM($G450:N450)))&gt;0,SUM(Capex!$G99:N99)*$E96,IF((SUM(Capex!$G99:N99)-SUM($G450:N450))&lt;0,0,SUM(Capex!$G99:N99)-SUM($G450:N450)))</f>
        <v>0</v>
      </c>
      <c r="P450" s="283">
        <f>+IF((SUM(Capex!$G99:P99)-(SUM(Capex!$G99:O99)*$E96+SUM($G450:O450)))&gt;0,SUM(Capex!$G99:O99)*$E96,IF((SUM(Capex!$G99:O99)-SUM($G450:O450))&lt;0,0,SUM(Capex!$G99:O99)-SUM($G450:O450)))</f>
        <v>0</v>
      </c>
      <c r="Q450" s="283">
        <f>+IF((SUM(Capex!$G99:Q99)-(SUM(Capex!$G99:P99)*$E96+SUM($G450:P450)))&gt;0,SUM(Capex!$G99:P99)*$E96,IF((SUM(Capex!$G99:P99)-SUM($G450:P450))&lt;0,0,SUM(Capex!$G99:P99)-SUM($G450:P450)))</f>
        <v>0</v>
      </c>
      <c r="R450" s="283">
        <f>+IF((SUM(Capex!$G99:R99)-(SUM(Capex!$G99:Q99)*$E96+SUM($G450:Q450)))&gt;0,SUM(Capex!$G99:Q99)*$E96,IF((SUM(Capex!$G99:Q99)-SUM($G450:Q450))&lt;0,0,SUM(Capex!$G99:Q99)-SUM($G450:Q450)))</f>
        <v>0</v>
      </c>
      <c r="S450" s="283">
        <f>+IF((SUM(Capex!$G99:S99)-(SUM(Capex!$G99:R99)*$E96+SUM($G450:R450)))&gt;0,SUM(Capex!$G99:R99)*$E96,IF((SUM(Capex!$G99:R99)-SUM($G450:R450))&lt;0,0,SUM(Capex!$G99:R99)-SUM($G450:R450)))</f>
        <v>0</v>
      </c>
      <c r="T450" s="283">
        <f>+IF((SUM(Capex!$G99:T99)-(SUM(Capex!$G99:S99)*$E96+SUM($G450:S450)))&gt;0,SUM(Capex!$G99:S99)*$E96,IF((SUM(Capex!$G99:S99)-SUM($G450:S450))&lt;0,0,SUM(Capex!$G99:S99)-SUM($G450:S450)))</f>
        <v>1116.0071942446041</v>
      </c>
    </row>
    <row r="451" spans="1:20">
      <c r="A451" s="355"/>
      <c r="B451" s="145"/>
      <c r="C451" s="20" t="s">
        <v>905</v>
      </c>
      <c r="D451" s="168" t="s">
        <v>65</v>
      </c>
      <c r="E451" s="168" t="s">
        <v>317</v>
      </c>
      <c r="H451" s="283">
        <f>+IF((SUM(Capex!$G100:H100)-(SUM(Capex!$G100:G100)*$E97+SUM($G451:G451)))&gt;0,SUM(Capex!$G100:G100)*$E97,IF((SUM(Capex!$G100:G100)-SUM($G451:G451))&lt;0,0,SUM(Capex!$G100:G100)-SUM($G451:G451)))</f>
        <v>0</v>
      </c>
      <c r="I451" s="283">
        <f>+IF((SUM(Capex!$G100:I100)-(SUM(Capex!$G100:H100)*$E97+SUM($G451:H451)))&gt;0,SUM(Capex!$G100:H100)*$E97,IF((SUM(Capex!$G100:H100)-SUM($G451:H451))&lt;0,0,SUM(Capex!$G100:H100)-SUM($G451:H451)))</f>
        <v>0</v>
      </c>
      <c r="J451" s="283">
        <f>+IF((SUM(Capex!$G100:J100)-(SUM(Capex!$G100:I100)*$E97+SUM($G451:I451)))&gt;0,SUM(Capex!$G100:I100)*$E97,IF((SUM(Capex!$G100:I100)-SUM($G451:I451))&lt;0,0,SUM(Capex!$G100:I100)-SUM($G451:I451)))</f>
        <v>0</v>
      </c>
      <c r="K451" s="283">
        <f>+IF((SUM(Capex!$G100:K100)-(SUM(Capex!$G100:J100)*$E97+SUM($G451:J451)))&gt;0,SUM(Capex!$G100:J100)*$E97,IF((SUM(Capex!$G100:J100)-SUM($G451:J451))&lt;0,0,SUM(Capex!$G100:J100)-SUM($G451:J451)))</f>
        <v>0</v>
      </c>
      <c r="L451" s="283">
        <f>+IF((SUM(Capex!$G100:L100)-(SUM(Capex!$G100:K100)*$E97+SUM($G451:K451)))&gt;0,SUM(Capex!$G100:K100)*$E97,IF((SUM(Capex!$G100:K100)-SUM($G451:K451))&lt;0,0,SUM(Capex!$G100:K100)-SUM($G451:K451)))</f>
        <v>0</v>
      </c>
      <c r="M451" s="283">
        <f>+IF((SUM(Capex!$G100:M100)-(SUM(Capex!$G100:L100)*$E97+SUM($G451:L451)))&gt;0,SUM(Capex!$G100:L100)*$E97,IF((SUM(Capex!$G100:L100)-SUM($G451:L451))&lt;0,0,SUM(Capex!$G100:L100)-SUM($G451:L451)))</f>
        <v>0</v>
      </c>
      <c r="N451" s="283">
        <f>+IF((SUM(Capex!$G100:N100)-(SUM(Capex!$G100:M100)*$E97+SUM($G451:M451)))&gt;0,SUM(Capex!$G100:M100)*$E97,IF((SUM(Capex!$G100:M100)-SUM($G451:M451))&lt;0,0,SUM(Capex!$G100:M100)-SUM($G451:M451)))</f>
        <v>0</v>
      </c>
      <c r="O451" s="283">
        <f>+IF((SUM(Capex!$G100:O100)-(SUM(Capex!$G100:N100)*$E97+SUM($G451:N451)))&gt;0,SUM(Capex!$G100:N100)*$E97,IF((SUM(Capex!$G100:N100)-SUM($G451:N451))&lt;0,0,SUM(Capex!$G100:N100)-SUM($G451:N451)))</f>
        <v>0</v>
      </c>
      <c r="P451" s="283">
        <f>+IF((SUM(Capex!$G100:P100)-(SUM(Capex!$G100:O100)*$E97+SUM($G451:O451)))&gt;0,SUM(Capex!$G100:O100)*$E97,IF((SUM(Capex!$G100:O100)-SUM($G451:O451))&lt;0,0,SUM(Capex!$G100:O100)-SUM($G451:O451)))</f>
        <v>0</v>
      </c>
      <c r="Q451" s="283">
        <f>+IF((SUM(Capex!$G100:Q100)-(SUM(Capex!$G100:P100)*$E97+SUM($G451:P451)))&gt;0,SUM(Capex!$G100:P100)*$E97,IF((SUM(Capex!$G100:P100)-SUM($G451:P451))&lt;0,0,SUM(Capex!$G100:P100)-SUM($G451:P451)))</f>
        <v>19796.732000000004</v>
      </c>
      <c r="R451" s="283">
        <f>+IF((SUM(Capex!$G100:R100)-(SUM(Capex!$G100:Q100)*$E97+SUM($G451:Q451)))&gt;0,SUM(Capex!$G100:Q100)*$E97,IF((SUM(Capex!$G100:Q100)-SUM($G451:Q451))&lt;0,0,SUM(Capex!$G100:Q100)-SUM($G451:Q451)))</f>
        <v>19796.732000000004</v>
      </c>
      <c r="S451" s="283">
        <f>+IF((SUM(Capex!$G100:S100)-(SUM(Capex!$G100:R100)*$E97+SUM($G451:R451)))&gt;0,SUM(Capex!$G100:R100)*$E97,IF((SUM(Capex!$G100:R100)-SUM($G451:R451))&lt;0,0,SUM(Capex!$G100:R100)-SUM($G451:R451)))</f>
        <v>19796.732000000004</v>
      </c>
      <c r="T451" s="283">
        <f>+IF((SUM(Capex!$G100:T100)-(SUM(Capex!$G100:S100)*$E97+SUM($G451:S451)))&gt;0,SUM(Capex!$G100:S100)*$E97,IF((SUM(Capex!$G100:S100)-SUM($G451:S451))&lt;0,0,SUM(Capex!$G100:S100)-SUM($G451:S451)))</f>
        <v>19796.732000000004</v>
      </c>
    </row>
    <row r="452" spans="1:20">
      <c r="A452" s="355"/>
      <c r="B452" s="145"/>
      <c r="C452" s="20" t="s">
        <v>906</v>
      </c>
      <c r="D452" s="168" t="s">
        <v>65</v>
      </c>
      <c r="E452" s="168" t="s">
        <v>317</v>
      </c>
      <c r="H452" s="283">
        <f>+IF((SUM(Capex!$G101:H101)-(SUM(Capex!$G101:G101)*$E98+SUM($G452:G452)))&gt;0,SUM(Capex!$G101:G101)*$E98,IF((SUM(Capex!$G101:G101)-SUM($G452:G452))&lt;0,0,SUM(Capex!$G101:G101)-SUM($G452:G452)))</f>
        <v>0</v>
      </c>
      <c r="I452" s="283">
        <f>+IF((SUM(Capex!$G101:I101)-(SUM(Capex!$G101:H101)*$E98+SUM($G452:H452)))&gt;0,SUM(Capex!$G101:H101)*$E98,IF((SUM(Capex!$G101:H101)-SUM($G452:H452))&lt;0,0,SUM(Capex!$G101:H101)-SUM($G452:H452)))</f>
        <v>0</v>
      </c>
      <c r="J452" s="283">
        <f>+IF((SUM(Capex!$G101:J101)-(SUM(Capex!$G101:I101)*$E98+SUM($G452:I452)))&gt;0,SUM(Capex!$G101:I101)*$E98,IF((SUM(Capex!$G101:I101)-SUM($G452:I452))&lt;0,0,SUM(Capex!$G101:I101)-SUM($G452:I452)))</f>
        <v>0</v>
      </c>
      <c r="K452" s="283">
        <f>+IF((SUM(Capex!$G101:K101)-(SUM(Capex!$G101:J101)*$E98+SUM($G452:J452)))&gt;0,SUM(Capex!$G101:J101)*$E98,IF((SUM(Capex!$G101:J101)-SUM($G452:J452))&lt;0,0,SUM(Capex!$G101:J101)-SUM($G452:J452)))</f>
        <v>0</v>
      </c>
      <c r="L452" s="283">
        <f>+IF((SUM(Capex!$G101:L101)-(SUM(Capex!$G101:K101)*$E98+SUM($G452:K452)))&gt;0,SUM(Capex!$G101:K101)*$E98,IF((SUM(Capex!$G101:K101)-SUM($G452:K452))&lt;0,0,SUM(Capex!$G101:K101)-SUM($G452:K452)))</f>
        <v>0</v>
      </c>
      <c r="M452" s="283">
        <f>+IF((SUM(Capex!$G101:M101)-(SUM(Capex!$G101:L101)*$E98+SUM($G452:L452)))&gt;0,SUM(Capex!$G101:L101)*$E98,IF((SUM(Capex!$G101:L101)-SUM($G452:L452))&lt;0,0,SUM(Capex!$G101:L101)-SUM($G452:L452)))</f>
        <v>0</v>
      </c>
      <c r="N452" s="283">
        <f>+IF((SUM(Capex!$G101:N101)-(SUM(Capex!$G101:M101)*$E98+SUM($G452:M452)))&gt;0,SUM(Capex!$G101:M101)*$E98,IF((SUM(Capex!$G101:M101)-SUM($G452:M452))&lt;0,0,SUM(Capex!$G101:M101)-SUM($G452:M452)))</f>
        <v>0</v>
      </c>
      <c r="O452" s="283">
        <f>+IF((SUM(Capex!$G101:O101)-(SUM(Capex!$G101:N101)*$E98+SUM($G452:N452)))&gt;0,SUM(Capex!$G101:N101)*$E98,IF((SUM(Capex!$G101:N101)-SUM($G452:N452))&lt;0,0,SUM(Capex!$G101:N101)-SUM($G452:N452)))</f>
        <v>0</v>
      </c>
      <c r="P452" s="283">
        <f>+IF((SUM(Capex!$G101:P101)-(SUM(Capex!$G101:O101)*$E98+SUM($G452:O452)))&gt;0,SUM(Capex!$G101:O101)*$E98,IF((SUM(Capex!$G101:O101)-SUM($G452:O452))&lt;0,0,SUM(Capex!$G101:O101)-SUM($G452:O452)))</f>
        <v>0</v>
      </c>
      <c r="Q452" s="283">
        <f>+IF((SUM(Capex!$G101:Q101)-(SUM(Capex!$G101:P101)*$E98+SUM($G452:P452)))&gt;0,SUM(Capex!$G101:P101)*$E98,IF((SUM(Capex!$G101:P101)-SUM($G452:P452))&lt;0,0,SUM(Capex!$G101:P101)-SUM($G452:P452)))</f>
        <v>1620.6000000000001</v>
      </c>
      <c r="R452" s="283">
        <f>+IF((SUM(Capex!$G101:R101)-(SUM(Capex!$G101:Q101)*$E98+SUM($G452:Q452)))&gt;0,SUM(Capex!$G101:Q101)*$E98,IF((SUM(Capex!$G101:Q101)-SUM($G452:Q452))&lt;0,0,SUM(Capex!$G101:Q101)-SUM($G452:Q452)))</f>
        <v>1620.6000000000001</v>
      </c>
      <c r="S452" s="283">
        <f>+IF((SUM(Capex!$G101:S101)-(SUM(Capex!$G101:R101)*$E98+SUM($G452:R452)))&gt;0,SUM(Capex!$G101:R101)*$E98,IF((SUM(Capex!$G101:R101)-SUM($G452:R452))&lt;0,0,SUM(Capex!$G101:R101)-SUM($G452:R452)))</f>
        <v>1620.6000000000001</v>
      </c>
      <c r="T452" s="283">
        <f>+IF((SUM(Capex!$G101:T101)-(SUM(Capex!$G101:S101)*$E98+SUM($G452:S452)))&gt;0,SUM(Capex!$G101:S101)*$E98,IF((SUM(Capex!$G101:S101)-SUM($G452:S452))&lt;0,0,SUM(Capex!$G101:S101)-SUM($G452:S452)))</f>
        <v>1620.6000000000001</v>
      </c>
    </row>
    <row r="453" spans="1:20">
      <c r="A453" s="355"/>
      <c r="B453" s="145"/>
      <c r="C453" s="20" t="s">
        <v>907</v>
      </c>
      <c r="D453" s="168" t="s">
        <v>65</v>
      </c>
      <c r="E453" s="168" t="s">
        <v>317</v>
      </c>
      <c r="H453" s="283">
        <f>+IF((SUM(Capex!$G102:H102)-(SUM(Capex!$G102:G102)*$E99+SUM($G453:G453)))&gt;0,SUM(Capex!$G102:G102)*$E99,IF((SUM(Capex!$G102:G102)-SUM($G453:G453))&lt;0,0,SUM(Capex!$G102:G102)-SUM($G453:G453)))</f>
        <v>0</v>
      </c>
      <c r="I453" s="283">
        <f>+IF((SUM(Capex!$G102:I102)-(SUM(Capex!$G102:H102)*$E99+SUM($G453:H453)))&gt;0,SUM(Capex!$G102:H102)*$E99,IF((SUM(Capex!$G102:H102)-SUM($G453:H453))&lt;0,0,SUM(Capex!$G102:H102)-SUM($G453:H453)))</f>
        <v>0</v>
      </c>
      <c r="J453" s="283">
        <f>+IF((SUM(Capex!$G102:J102)-(SUM(Capex!$G102:I102)*$E99+SUM($G453:I453)))&gt;0,SUM(Capex!$G102:I102)*$E99,IF((SUM(Capex!$G102:I102)-SUM($G453:I453))&lt;0,0,SUM(Capex!$G102:I102)-SUM($G453:I453)))</f>
        <v>0</v>
      </c>
      <c r="K453" s="283">
        <f>+IF((SUM(Capex!$G102:K102)-(SUM(Capex!$G102:J102)*$E99+SUM($G453:J453)))&gt;0,SUM(Capex!$G102:J102)*$E99,IF((SUM(Capex!$G102:J102)-SUM($G453:J453))&lt;0,0,SUM(Capex!$G102:J102)-SUM($G453:J453)))</f>
        <v>0</v>
      </c>
      <c r="L453" s="283">
        <f>+IF((SUM(Capex!$G102:L102)-(SUM(Capex!$G102:K102)*$E99+SUM($G453:K453)))&gt;0,SUM(Capex!$G102:K102)*$E99,IF((SUM(Capex!$G102:K102)-SUM($G453:K453))&lt;0,0,SUM(Capex!$G102:K102)-SUM($G453:K453)))</f>
        <v>0</v>
      </c>
      <c r="M453" s="283">
        <f>+IF((SUM(Capex!$G102:M102)-(SUM(Capex!$G102:L102)*$E99+SUM($G453:L453)))&gt;0,SUM(Capex!$G102:L102)*$E99,IF((SUM(Capex!$G102:L102)-SUM($G453:L453))&lt;0,0,SUM(Capex!$G102:L102)-SUM($G453:L453)))</f>
        <v>0</v>
      </c>
      <c r="N453" s="283">
        <f>+IF((SUM(Capex!$G102:N102)-(SUM(Capex!$G102:M102)*$E99+SUM($G453:M453)))&gt;0,SUM(Capex!$G102:M102)*$E99,IF((SUM(Capex!$G102:M102)-SUM($G453:M453))&lt;0,0,SUM(Capex!$G102:M102)-SUM($G453:M453)))</f>
        <v>0</v>
      </c>
      <c r="O453" s="283">
        <f>+IF((SUM(Capex!$G102:O102)-(SUM(Capex!$G102:N102)*$E99+SUM($G453:N453)))&gt;0,SUM(Capex!$G102:N102)*$E99,IF((SUM(Capex!$G102:N102)-SUM($G453:N453))&lt;0,0,SUM(Capex!$G102:N102)-SUM($G453:N453)))</f>
        <v>0</v>
      </c>
      <c r="P453" s="283">
        <f>+IF((SUM(Capex!$G102:P102)-(SUM(Capex!$G102:O102)*$E99+SUM($G453:O453)))&gt;0,SUM(Capex!$G102:O102)*$E99,IF((SUM(Capex!$G102:O102)-SUM($G453:O453))&lt;0,0,SUM(Capex!$G102:O102)-SUM($G453:O453)))</f>
        <v>0</v>
      </c>
      <c r="Q453" s="283">
        <f>+IF((SUM(Capex!$G102:Q102)-(SUM(Capex!$G102:P102)*$E99+SUM($G453:P453)))&gt;0,SUM(Capex!$G102:P102)*$E99,IF((SUM(Capex!$G102:P102)-SUM($G453:P453))&lt;0,0,SUM(Capex!$G102:P102)-SUM($G453:P453)))</f>
        <v>11783.53</v>
      </c>
      <c r="R453" s="283">
        <f>+IF((SUM(Capex!$G102:R102)-(SUM(Capex!$G102:Q102)*$E99+SUM($G453:Q453)))&gt;0,SUM(Capex!$G102:Q102)*$E99,IF((SUM(Capex!$G102:Q102)-SUM($G453:Q453))&lt;0,0,SUM(Capex!$G102:Q102)-SUM($G453:Q453)))</f>
        <v>11783.53</v>
      </c>
      <c r="S453" s="283">
        <f>+IF((SUM(Capex!$G102:S102)-(SUM(Capex!$G102:R102)*$E99+SUM($G453:R453)))&gt;0,SUM(Capex!$G102:R102)*$E99,IF((SUM(Capex!$G102:R102)-SUM($G453:R453))&lt;0,0,SUM(Capex!$G102:R102)-SUM($G453:R453)))</f>
        <v>11783.53</v>
      </c>
      <c r="T453" s="283">
        <f>+IF((SUM(Capex!$G102:T102)-(SUM(Capex!$G102:S102)*$E99+SUM($G453:S453)))&gt;0,SUM(Capex!$G102:S102)*$E99,IF((SUM(Capex!$G102:S102)-SUM($G453:S453))&lt;0,0,SUM(Capex!$G102:S102)-SUM($G453:S453)))</f>
        <v>11783.53</v>
      </c>
    </row>
    <row r="454" spans="1:20">
      <c r="A454" s="355"/>
      <c r="B454" s="145"/>
      <c r="C454" s="20" t="s">
        <v>908</v>
      </c>
      <c r="D454" s="168" t="s">
        <v>65</v>
      </c>
      <c r="E454" s="168" t="s">
        <v>317</v>
      </c>
      <c r="H454" s="283">
        <f>+IF((SUM(Capex!$G103:H103)-(SUM(Capex!$G103:G103)*$E100+SUM($G454:G454)))&gt;0,SUM(Capex!$G103:G103)*$E100,IF((SUM(Capex!$G103:G103)-SUM($G454:G454))&lt;0,0,SUM(Capex!$G103:G103)-SUM($G454:G454)))</f>
        <v>0</v>
      </c>
      <c r="I454" s="283">
        <f>+IF((SUM(Capex!$G103:I103)-(SUM(Capex!$G103:H103)*$E100+SUM($G454:H454)))&gt;0,SUM(Capex!$G103:H103)*$E100,IF((SUM(Capex!$G103:H103)-SUM($G454:H454))&lt;0,0,SUM(Capex!$G103:H103)-SUM($G454:H454)))</f>
        <v>0</v>
      </c>
      <c r="J454" s="283">
        <f>+IF((SUM(Capex!$G103:J103)-(SUM(Capex!$G103:I103)*$E100+SUM($G454:I454)))&gt;0,SUM(Capex!$G103:I103)*$E100,IF((SUM(Capex!$G103:I103)-SUM($G454:I454))&lt;0,0,SUM(Capex!$G103:I103)-SUM($G454:I454)))</f>
        <v>0</v>
      </c>
      <c r="K454" s="283">
        <f>+IF((SUM(Capex!$G103:K103)-(SUM(Capex!$G103:J103)*$E100+SUM($G454:J454)))&gt;0,SUM(Capex!$G103:J103)*$E100,IF((SUM(Capex!$G103:J103)-SUM($G454:J454))&lt;0,0,SUM(Capex!$G103:J103)-SUM($G454:J454)))</f>
        <v>0</v>
      </c>
      <c r="L454" s="283">
        <f>+IF((SUM(Capex!$G103:L103)-(SUM(Capex!$G103:K103)*$E100+SUM($G454:K454)))&gt;0,SUM(Capex!$G103:K103)*$E100,IF((SUM(Capex!$G103:K103)-SUM($G454:K454))&lt;0,0,SUM(Capex!$G103:K103)-SUM($G454:K454)))</f>
        <v>0</v>
      </c>
      <c r="M454" s="283">
        <f>+IF((SUM(Capex!$G103:M103)-(SUM(Capex!$G103:L103)*$E100+SUM($G454:L454)))&gt;0,SUM(Capex!$G103:L103)*$E100,IF((SUM(Capex!$G103:L103)-SUM($G454:L454))&lt;0,0,SUM(Capex!$G103:L103)-SUM($G454:L454)))</f>
        <v>0</v>
      </c>
      <c r="N454" s="283">
        <f>+IF((SUM(Capex!$G103:N103)-(SUM(Capex!$G103:M103)*$E100+SUM($G454:M454)))&gt;0,SUM(Capex!$G103:M103)*$E100,IF((SUM(Capex!$G103:M103)-SUM($G454:M454))&lt;0,0,SUM(Capex!$G103:M103)-SUM($G454:M454)))</f>
        <v>0</v>
      </c>
      <c r="O454" s="283">
        <f>+IF((SUM(Capex!$G103:O103)-(SUM(Capex!$G103:N103)*$E100+SUM($G454:N454)))&gt;0,SUM(Capex!$G103:N103)*$E100,IF((SUM(Capex!$G103:N103)-SUM($G454:N454))&lt;0,0,SUM(Capex!$G103:N103)-SUM($G454:N454)))</f>
        <v>0</v>
      </c>
      <c r="P454" s="283">
        <f>+IF((SUM(Capex!$G103:P103)-(SUM(Capex!$G103:O103)*$E100+SUM($G454:O454)))&gt;0,SUM(Capex!$G103:O103)*$E100,IF((SUM(Capex!$G103:O103)-SUM($G454:O454))&lt;0,0,SUM(Capex!$G103:O103)-SUM($G454:O454)))</f>
        <v>0</v>
      </c>
      <c r="Q454" s="283">
        <f>+IF((SUM(Capex!$G103:Q103)-(SUM(Capex!$G103:P103)*$E100+SUM($G454:P454)))&gt;0,SUM(Capex!$G103:P103)*$E100,IF((SUM(Capex!$G103:P103)-SUM($G454:P454))&lt;0,0,SUM(Capex!$G103:P103)-SUM($G454:P454)))</f>
        <v>3994.8720000000003</v>
      </c>
      <c r="R454" s="283">
        <f>+IF((SUM(Capex!$G103:R103)-(SUM(Capex!$G103:Q103)*$E100+SUM($G454:Q454)))&gt;0,SUM(Capex!$G103:Q103)*$E100,IF((SUM(Capex!$G103:Q103)-SUM($G454:Q454))&lt;0,0,SUM(Capex!$G103:Q103)-SUM($G454:Q454)))</f>
        <v>3994.8720000000003</v>
      </c>
      <c r="S454" s="283">
        <f>+IF((SUM(Capex!$G103:S103)-(SUM(Capex!$G103:R103)*$E100+SUM($G454:R454)))&gt;0,SUM(Capex!$G103:R103)*$E100,IF((SUM(Capex!$G103:R103)-SUM($G454:R454))&lt;0,0,SUM(Capex!$G103:R103)-SUM($G454:R454)))</f>
        <v>3994.8720000000003</v>
      </c>
      <c r="T454" s="283">
        <f>+IF((SUM(Capex!$G103:T103)-(SUM(Capex!$G103:S103)*$E100+SUM($G454:S454)))&gt;0,SUM(Capex!$G103:S103)*$E100,IF((SUM(Capex!$G103:S103)-SUM($G454:S454))&lt;0,0,SUM(Capex!$G103:S103)-SUM($G454:S454)))</f>
        <v>3994.8720000000003</v>
      </c>
    </row>
    <row r="455" spans="1:20">
      <c r="A455" s="355"/>
      <c r="B455" s="145"/>
      <c r="C455" s="20" t="s">
        <v>909</v>
      </c>
      <c r="D455" s="168" t="s">
        <v>65</v>
      </c>
      <c r="E455" s="168" t="s">
        <v>317</v>
      </c>
      <c r="H455" s="283">
        <f>+IF((SUM(Capex!$G104:H104)-(SUM(Capex!$G104:G104)*$E101+SUM($G455:G455)))&gt;0,SUM(Capex!$G104:G104)*$E101,IF((SUM(Capex!$G104:G104)-SUM($G455:G455))&lt;0,0,SUM(Capex!$G104:G104)-SUM($G455:G455)))</f>
        <v>0</v>
      </c>
      <c r="I455" s="283">
        <f>+IF((SUM(Capex!$G104:I104)-(SUM(Capex!$G104:H104)*$E101+SUM($G455:H455)))&gt;0,SUM(Capex!$G104:H104)*$E101,IF((SUM(Capex!$G104:H104)-SUM($G455:H455))&lt;0,0,SUM(Capex!$G104:H104)-SUM($G455:H455)))</f>
        <v>0</v>
      </c>
      <c r="J455" s="283">
        <f>+IF((SUM(Capex!$G104:J104)-(SUM(Capex!$G104:I104)*$E101+SUM($G455:I455)))&gt;0,SUM(Capex!$G104:I104)*$E101,IF((SUM(Capex!$G104:I104)-SUM($G455:I455))&lt;0,0,SUM(Capex!$G104:I104)-SUM($G455:I455)))</f>
        <v>0</v>
      </c>
      <c r="K455" s="283">
        <f>+IF((SUM(Capex!$G104:K104)-(SUM(Capex!$G104:J104)*$E101+SUM($G455:J455)))&gt;0,SUM(Capex!$G104:J104)*$E101,IF((SUM(Capex!$G104:J104)-SUM($G455:J455))&lt;0,0,SUM(Capex!$G104:J104)-SUM($G455:J455)))</f>
        <v>0</v>
      </c>
      <c r="L455" s="283">
        <f>+IF((SUM(Capex!$G104:L104)-(SUM(Capex!$G104:K104)*$E101+SUM($G455:K455)))&gt;0,SUM(Capex!$G104:K104)*$E101,IF((SUM(Capex!$G104:K104)-SUM($G455:K455))&lt;0,0,SUM(Capex!$G104:K104)-SUM($G455:K455)))</f>
        <v>0</v>
      </c>
      <c r="M455" s="283">
        <f>+IF((SUM(Capex!$G104:M104)-(SUM(Capex!$G104:L104)*$E101+SUM($G455:L455)))&gt;0,SUM(Capex!$G104:L104)*$E101,IF((SUM(Capex!$G104:L104)-SUM($G455:L455))&lt;0,0,SUM(Capex!$G104:L104)-SUM($G455:L455)))</f>
        <v>0</v>
      </c>
      <c r="N455" s="283">
        <f>+IF((SUM(Capex!$G104:N104)-(SUM(Capex!$G104:M104)*$E101+SUM($G455:M455)))&gt;0,SUM(Capex!$G104:M104)*$E101,IF((SUM(Capex!$G104:M104)-SUM($G455:M455))&lt;0,0,SUM(Capex!$G104:M104)-SUM($G455:M455)))</f>
        <v>0</v>
      </c>
      <c r="O455" s="283">
        <f>+IF((SUM(Capex!$G104:O104)-(SUM(Capex!$G104:N104)*$E101+SUM($G455:N455)))&gt;0,SUM(Capex!$G104:N104)*$E101,IF((SUM(Capex!$G104:N104)-SUM($G455:N455))&lt;0,0,SUM(Capex!$G104:N104)-SUM($G455:N455)))</f>
        <v>0</v>
      </c>
      <c r="P455" s="283">
        <f>+IF((SUM(Capex!$G104:P104)-(SUM(Capex!$G104:O104)*$E101+SUM($G455:O455)))&gt;0,SUM(Capex!$G104:O104)*$E101,IF((SUM(Capex!$G104:O104)-SUM($G455:O455))&lt;0,0,SUM(Capex!$G104:O104)-SUM($G455:O455)))</f>
        <v>0</v>
      </c>
      <c r="Q455" s="283">
        <f>+IF((SUM(Capex!$G104:Q104)-(SUM(Capex!$G104:P104)*$E101+SUM($G455:P455)))&gt;0,SUM(Capex!$G104:P104)*$E101,IF((SUM(Capex!$G104:P104)-SUM($G455:P455))&lt;0,0,SUM(Capex!$G104:P104)-SUM($G455:P455)))</f>
        <v>300.24600000000004</v>
      </c>
      <c r="R455" s="283">
        <f>+IF((SUM(Capex!$G104:R104)-(SUM(Capex!$G104:Q104)*$E101+SUM($G455:Q455)))&gt;0,SUM(Capex!$G104:Q104)*$E101,IF((SUM(Capex!$G104:Q104)-SUM($G455:Q455))&lt;0,0,SUM(Capex!$G104:Q104)-SUM($G455:Q455)))</f>
        <v>300.24600000000004</v>
      </c>
      <c r="S455" s="283">
        <f>+IF((SUM(Capex!$G104:S104)-(SUM(Capex!$G104:R104)*$E101+SUM($G455:R455)))&gt;0,SUM(Capex!$G104:R104)*$E101,IF((SUM(Capex!$G104:R104)-SUM($G455:R455))&lt;0,0,SUM(Capex!$G104:R104)-SUM($G455:R455)))</f>
        <v>300.24600000000004</v>
      </c>
      <c r="T455" s="283">
        <f>+IF((SUM(Capex!$G104:T104)-(SUM(Capex!$G104:S104)*$E101+SUM($G455:S455)))&gt;0,SUM(Capex!$G104:S104)*$E101,IF((SUM(Capex!$G104:S104)-SUM($G455:S455))&lt;0,0,SUM(Capex!$G104:S104)-SUM($G455:S455)))</f>
        <v>300.24600000000004</v>
      </c>
    </row>
    <row r="456" spans="1:20">
      <c r="A456" s="355"/>
      <c r="B456" s="145"/>
      <c r="C456" s="20" t="s">
        <v>910</v>
      </c>
      <c r="D456" s="168" t="s">
        <v>65</v>
      </c>
      <c r="E456" s="168" t="s">
        <v>317</v>
      </c>
      <c r="H456" s="283">
        <f>+IF((SUM(Capex!$G105:H105)-(SUM(Capex!$G105:G105)*$E102+SUM($G456:G456)))&gt;0,SUM(Capex!$G105:G105)*$E102,IF((SUM(Capex!$G105:G105)-SUM($G456:G456))&lt;0,0,SUM(Capex!$G105:G105)-SUM($G456:G456)))</f>
        <v>0</v>
      </c>
      <c r="I456" s="283">
        <f>+IF((SUM(Capex!$G105:I105)-(SUM(Capex!$G105:H105)*$E102+SUM($G456:H456)))&gt;0,SUM(Capex!$G105:H105)*$E102,IF((SUM(Capex!$G105:H105)-SUM($G456:H456))&lt;0,0,SUM(Capex!$G105:H105)-SUM($G456:H456)))</f>
        <v>0</v>
      </c>
      <c r="J456" s="283">
        <f>+IF((SUM(Capex!$G105:J105)-(SUM(Capex!$G105:I105)*$E102+SUM($G456:I456)))&gt;0,SUM(Capex!$G105:I105)*$E102,IF((SUM(Capex!$G105:I105)-SUM($G456:I456))&lt;0,0,SUM(Capex!$G105:I105)-SUM($G456:I456)))</f>
        <v>0</v>
      </c>
      <c r="K456" s="283">
        <f>+IF((SUM(Capex!$G105:K105)-(SUM(Capex!$G105:J105)*$E102+SUM($G456:J456)))&gt;0,SUM(Capex!$G105:J105)*$E102,IF((SUM(Capex!$G105:J105)-SUM($G456:J456))&lt;0,0,SUM(Capex!$G105:J105)-SUM($G456:J456)))</f>
        <v>0</v>
      </c>
      <c r="L456" s="283">
        <f>+IF((SUM(Capex!$G105:L105)-(SUM(Capex!$G105:K105)*$E102+SUM($G456:K456)))&gt;0,SUM(Capex!$G105:K105)*$E102,IF((SUM(Capex!$G105:K105)-SUM($G456:K456))&lt;0,0,SUM(Capex!$G105:K105)-SUM($G456:K456)))</f>
        <v>0</v>
      </c>
      <c r="M456" s="283">
        <f>+IF((SUM(Capex!$G105:M105)-(SUM(Capex!$G105:L105)*$E102+SUM($G456:L456)))&gt;0,SUM(Capex!$G105:L105)*$E102,IF((SUM(Capex!$G105:L105)-SUM($G456:L456))&lt;0,0,SUM(Capex!$G105:L105)-SUM($G456:L456)))</f>
        <v>0</v>
      </c>
      <c r="N456" s="283">
        <f>+IF((SUM(Capex!$G105:N105)-(SUM(Capex!$G105:M105)*$E102+SUM($G456:M456)))&gt;0,SUM(Capex!$G105:M105)*$E102,IF((SUM(Capex!$G105:M105)-SUM($G456:M456))&lt;0,0,SUM(Capex!$G105:M105)-SUM($G456:M456)))</f>
        <v>0</v>
      </c>
      <c r="O456" s="283">
        <f>+IF((SUM(Capex!$G105:O105)-(SUM(Capex!$G105:N105)*$E102+SUM($G456:N456)))&gt;0,SUM(Capex!$G105:N105)*$E102,IF((SUM(Capex!$G105:N105)-SUM($G456:N456))&lt;0,0,SUM(Capex!$G105:N105)-SUM($G456:N456)))</f>
        <v>0</v>
      </c>
      <c r="P456" s="283">
        <f>+IF((SUM(Capex!$G105:P105)-(SUM(Capex!$G105:O105)*$E102+SUM($G456:O456)))&gt;0,SUM(Capex!$G105:O105)*$E102,IF((SUM(Capex!$G105:O105)-SUM($G456:O456))&lt;0,0,SUM(Capex!$G105:O105)-SUM($G456:O456)))</f>
        <v>0</v>
      </c>
      <c r="Q456" s="283">
        <f>+IF((SUM(Capex!$G105:Q105)-(SUM(Capex!$G105:P105)*$E102+SUM($G456:P456)))&gt;0,SUM(Capex!$G105:P105)*$E102,IF((SUM(Capex!$G105:P105)-SUM($G456:P456))&lt;0,0,SUM(Capex!$G105:P105)-SUM($G456:P456)))</f>
        <v>0</v>
      </c>
      <c r="R456" s="283">
        <f>+IF((SUM(Capex!$G105:R105)-(SUM(Capex!$G105:Q105)*$E102+SUM($G456:Q456)))&gt;0,SUM(Capex!$G105:Q105)*$E102,IF((SUM(Capex!$G105:Q105)-SUM($G456:Q456))&lt;0,0,SUM(Capex!$G105:Q105)-SUM($G456:Q456)))</f>
        <v>60330.972000000002</v>
      </c>
      <c r="S456" s="283">
        <f>+IF((SUM(Capex!$G105:S105)-(SUM(Capex!$G105:R105)*$E102+SUM($G456:R456)))&gt;0,SUM(Capex!$G105:R105)*$E102,IF((SUM(Capex!$G105:R105)-SUM($G456:R456))&lt;0,0,SUM(Capex!$G105:R105)-SUM($G456:R456)))</f>
        <v>60330.972000000002</v>
      </c>
      <c r="T456" s="283">
        <f>+IF((SUM(Capex!$G105:T105)-(SUM(Capex!$G105:S105)*$E102+SUM($G456:S456)))&gt;0,SUM(Capex!$G105:S105)*$E102,IF((SUM(Capex!$G105:S105)-SUM($G456:S456))&lt;0,0,SUM(Capex!$G105:S105)-SUM($G456:S456)))</f>
        <v>60330.972000000002</v>
      </c>
    </row>
    <row r="457" spans="1:20">
      <c r="A457" s="355"/>
      <c r="B457" s="145"/>
      <c r="C457" s="20" t="s">
        <v>591</v>
      </c>
      <c r="D457" s="168" t="s">
        <v>65</v>
      </c>
      <c r="E457" s="168" t="s">
        <v>317</v>
      </c>
      <c r="H457" s="283">
        <f>+IF((SUM(Capex!$G106:H106)-(SUM(Capex!$G106:G106)*$E103+SUM($G457:G457)))&gt;0,SUM(Capex!$G106:G106)*$E103,IF((SUM(Capex!$G106:G106)-SUM($G457:G457))&lt;0,0,SUM(Capex!$G106:G106)-SUM($G457:G457)))</f>
        <v>0</v>
      </c>
      <c r="I457" s="283">
        <f>+IF((SUM(Capex!$G106:I106)-(SUM(Capex!$G106:H106)*$E103+SUM($G457:H457)))&gt;0,SUM(Capex!$G106:H106)*$E103,IF((SUM(Capex!$G106:H106)-SUM($G457:H457))&lt;0,0,SUM(Capex!$G106:H106)-SUM($G457:H457)))</f>
        <v>0</v>
      </c>
      <c r="J457" s="283">
        <f>+IF((SUM(Capex!$G106:J106)-(SUM(Capex!$G106:I106)*$E103+SUM($G457:I457)))&gt;0,SUM(Capex!$G106:I106)*$E103,IF((SUM(Capex!$G106:I106)-SUM($G457:I457))&lt;0,0,SUM(Capex!$G106:I106)-SUM($G457:I457)))</f>
        <v>0</v>
      </c>
      <c r="K457" s="283">
        <f>+IF((SUM(Capex!$G106:K106)-(SUM(Capex!$G106:J106)*$E103+SUM($G457:J457)))&gt;0,SUM(Capex!$G106:J106)*$E103,IF((SUM(Capex!$G106:J106)-SUM($G457:J457))&lt;0,0,SUM(Capex!$G106:J106)-SUM($G457:J457)))</f>
        <v>0</v>
      </c>
      <c r="L457" s="283">
        <f>+IF((SUM(Capex!$G106:L106)-(SUM(Capex!$G106:K106)*$E103+SUM($G457:K457)))&gt;0,SUM(Capex!$G106:K106)*$E103,IF((SUM(Capex!$G106:K106)-SUM($G457:K457))&lt;0,0,SUM(Capex!$G106:K106)-SUM($G457:K457)))</f>
        <v>0</v>
      </c>
      <c r="M457" s="283">
        <f>+IF((SUM(Capex!$G106:M106)-(SUM(Capex!$G106:L106)*$E103+SUM($G457:L457)))&gt;0,SUM(Capex!$G106:L106)*$E103,IF((SUM(Capex!$G106:L106)-SUM($G457:L457))&lt;0,0,SUM(Capex!$G106:L106)-SUM($G457:L457)))</f>
        <v>0</v>
      </c>
      <c r="N457" s="283">
        <f>+IF((SUM(Capex!$G106:N106)-(SUM(Capex!$G106:M106)*$E103+SUM($G457:M457)))&gt;0,SUM(Capex!$G106:M106)*$E103,IF((SUM(Capex!$G106:M106)-SUM($G457:M457))&lt;0,0,SUM(Capex!$G106:M106)-SUM($G457:M457)))</f>
        <v>0</v>
      </c>
      <c r="O457" s="283">
        <f>+IF((SUM(Capex!$G106:O106)-(SUM(Capex!$G106:N106)*$E103+SUM($G457:N457)))&gt;0,SUM(Capex!$G106:N106)*$E103,IF((SUM(Capex!$G106:N106)-SUM($G457:N457))&lt;0,0,SUM(Capex!$G106:N106)-SUM($G457:N457)))</f>
        <v>0</v>
      </c>
      <c r="P457" s="283">
        <f>+IF((SUM(Capex!$G106:P106)-(SUM(Capex!$G106:O106)*$E103+SUM($G457:O457)))&gt;0,SUM(Capex!$G106:O106)*$E103,IF((SUM(Capex!$G106:O106)-SUM($G457:O457))&lt;0,0,SUM(Capex!$G106:O106)-SUM($G457:O457)))</f>
        <v>0</v>
      </c>
      <c r="Q457" s="283">
        <f>+IF((SUM(Capex!$G106:Q106)-(SUM(Capex!$G106:P106)*$E103+SUM($G457:P457)))&gt;0,SUM(Capex!$G106:P106)*$E103,IF((SUM(Capex!$G106:P106)-SUM($G457:P457))&lt;0,0,SUM(Capex!$G106:P106)-SUM($G457:P457)))</f>
        <v>0</v>
      </c>
      <c r="R457" s="283">
        <f>+IF((SUM(Capex!$G106:R106)-(SUM(Capex!$G106:Q106)*$E103+SUM($G457:Q457)))&gt;0,SUM(Capex!$G106:Q106)*$E103,IF((SUM(Capex!$G106:Q106)-SUM($G457:Q457))&lt;0,0,SUM(Capex!$G106:Q106)-SUM($G457:Q457)))</f>
        <v>0</v>
      </c>
      <c r="S457" s="283">
        <f>+IF((SUM(Capex!$G106:S106)-(SUM(Capex!$G106:R106)*$E103+SUM($G457:R457)))&gt;0,SUM(Capex!$G106:R106)*$E103,IF((SUM(Capex!$G106:R106)-SUM($G457:R457))&lt;0,0,SUM(Capex!$G106:R106)-SUM($G457:R457)))</f>
        <v>1500</v>
      </c>
      <c r="T457" s="283">
        <f>+IF((SUM(Capex!$G106:T106)-(SUM(Capex!$G106:S106)*$E103+SUM($G457:S457)))&gt;0,SUM(Capex!$G106:S106)*$E103,IF((SUM(Capex!$G106:S106)-SUM($G457:S457))&lt;0,0,SUM(Capex!$G106:S106)-SUM($G457:S457)))</f>
        <v>1500</v>
      </c>
    </row>
    <row r="458" spans="1:20">
      <c r="A458" s="355"/>
      <c r="B458" s="145"/>
      <c r="C458" s="20" t="s">
        <v>911</v>
      </c>
      <c r="D458" s="168" t="s">
        <v>65</v>
      </c>
      <c r="E458" s="168" t="s">
        <v>317</v>
      </c>
      <c r="H458" s="283">
        <f>+IF((SUM(Capex!$G107:H107)-(SUM(Capex!$G107:G107)*$E104+SUM($G458:G458)))&gt;0,SUM(Capex!$G107:G107)*$E104,IF((SUM(Capex!$G107:G107)-SUM($G458:G458))&lt;0,0,SUM(Capex!$G107:G107)-SUM($G458:G458)))</f>
        <v>0</v>
      </c>
      <c r="I458" s="283">
        <f>+IF((SUM(Capex!$G107:I107)-(SUM(Capex!$G107:H107)*$E104+SUM($G458:H458)))&gt;0,SUM(Capex!$G107:H107)*$E104,IF((SUM(Capex!$G107:H107)-SUM($G458:H458))&lt;0,0,SUM(Capex!$G107:H107)-SUM($G458:H458)))</f>
        <v>0</v>
      </c>
      <c r="J458" s="283">
        <f>+IF((SUM(Capex!$G107:J107)-(SUM(Capex!$G107:I107)*$E104+SUM($G458:I458)))&gt;0,SUM(Capex!$G107:I107)*$E104,IF((SUM(Capex!$G107:I107)-SUM($G458:I458))&lt;0,0,SUM(Capex!$G107:I107)-SUM($G458:I458)))</f>
        <v>0</v>
      </c>
      <c r="K458" s="283">
        <f>+IF((SUM(Capex!$G107:K107)-(SUM(Capex!$G107:J107)*$E104+SUM($G458:J458)))&gt;0,SUM(Capex!$G107:J107)*$E104,IF((SUM(Capex!$G107:J107)-SUM($G458:J458))&lt;0,0,SUM(Capex!$G107:J107)-SUM($G458:J458)))</f>
        <v>0</v>
      </c>
      <c r="L458" s="283">
        <f>+IF((SUM(Capex!$G107:L107)-(SUM(Capex!$G107:K107)*$E104+SUM($G458:K458)))&gt;0,SUM(Capex!$G107:K107)*$E104,IF((SUM(Capex!$G107:K107)-SUM($G458:K458))&lt;0,0,SUM(Capex!$G107:K107)-SUM($G458:K458)))</f>
        <v>0</v>
      </c>
      <c r="M458" s="283">
        <f>+IF((SUM(Capex!$G107:M107)-(SUM(Capex!$G107:L107)*$E104+SUM($G458:L458)))&gt;0,SUM(Capex!$G107:L107)*$E104,IF((SUM(Capex!$G107:L107)-SUM($G458:L458))&lt;0,0,SUM(Capex!$G107:L107)-SUM($G458:L458)))</f>
        <v>0</v>
      </c>
      <c r="N458" s="283">
        <f>+IF((SUM(Capex!$G107:N107)-(SUM(Capex!$G107:M107)*$E104+SUM($G458:M458)))&gt;0,SUM(Capex!$G107:M107)*$E104,IF((SUM(Capex!$G107:M107)-SUM($G458:M458))&lt;0,0,SUM(Capex!$G107:M107)-SUM($G458:M458)))</f>
        <v>0</v>
      </c>
      <c r="O458" s="283">
        <f>+IF((SUM(Capex!$G107:O107)-(SUM(Capex!$G107:N107)*$E104+SUM($G458:N458)))&gt;0,SUM(Capex!$G107:N107)*$E104,IF((SUM(Capex!$G107:N107)-SUM($G458:N458))&lt;0,0,SUM(Capex!$G107:N107)-SUM($G458:N458)))</f>
        <v>0</v>
      </c>
      <c r="P458" s="283">
        <f>+IF((SUM(Capex!$G107:P107)-(SUM(Capex!$G107:O107)*$E104+SUM($G458:O458)))&gt;0,SUM(Capex!$G107:O107)*$E104,IF((SUM(Capex!$G107:O107)-SUM($G458:O458))&lt;0,0,SUM(Capex!$G107:O107)-SUM($G458:O458)))</f>
        <v>0</v>
      </c>
      <c r="Q458" s="283">
        <f>+IF((SUM(Capex!$G107:Q107)-(SUM(Capex!$G107:P107)*$E104+SUM($G458:P458)))&gt;0,SUM(Capex!$G107:P107)*$E104,IF((SUM(Capex!$G107:P107)-SUM($G458:P458))&lt;0,0,SUM(Capex!$G107:P107)-SUM($G458:P458)))</f>
        <v>0</v>
      </c>
      <c r="R458" s="283">
        <f>+IF((SUM(Capex!$G107:R107)-(SUM(Capex!$G107:Q107)*$E104+SUM($G458:Q458)))&gt;0,SUM(Capex!$G107:Q107)*$E104,IF((SUM(Capex!$G107:Q107)-SUM($G458:Q458))&lt;0,0,SUM(Capex!$G107:Q107)-SUM($G458:Q458)))</f>
        <v>0</v>
      </c>
      <c r="S458" s="283">
        <f>+IF((SUM(Capex!$G107:S107)-(SUM(Capex!$G107:R107)*$E104+SUM($G458:R458)))&gt;0,SUM(Capex!$G107:R107)*$E104,IF((SUM(Capex!$G107:R107)-SUM($G458:R458))&lt;0,0,SUM(Capex!$G107:R107)-SUM($G458:R458)))</f>
        <v>0</v>
      </c>
      <c r="T458" s="283">
        <f>+IF((SUM(Capex!$G107:T107)-(SUM(Capex!$G107:S107)*$E104+SUM($G458:S458)))&gt;0,SUM(Capex!$G107:S107)*$E104,IF((SUM(Capex!$G107:S107)-SUM($G458:S458))&lt;0,0,SUM(Capex!$G107:S107)-SUM($G458:S458)))</f>
        <v>0</v>
      </c>
    </row>
    <row r="459" spans="1:20">
      <c r="A459" s="355"/>
      <c r="B459" s="145"/>
      <c r="C459" s="20" t="s">
        <v>912</v>
      </c>
      <c r="D459" s="168" t="s">
        <v>65</v>
      </c>
      <c r="E459" s="168" t="s">
        <v>317</v>
      </c>
      <c r="H459" s="283">
        <f>+IF((SUM(Capex!$G108:H108)-(SUM(Capex!$G108:G108)*$E105+SUM($G459:G459)))&gt;0,SUM(Capex!$G108:G108)*$E105,IF((SUM(Capex!$G108:G108)-SUM($G459:G459))&lt;0,0,SUM(Capex!$G108:G108)-SUM($G459:G459)))</f>
        <v>0</v>
      </c>
      <c r="I459" s="283">
        <f>+IF((SUM(Capex!$G108:I108)-(SUM(Capex!$G108:H108)*$E105+SUM($G459:H459)))&gt;0,SUM(Capex!$G108:H108)*$E105,IF((SUM(Capex!$G108:H108)-SUM($G459:H459))&lt;0,0,SUM(Capex!$G108:H108)-SUM($G459:H459)))</f>
        <v>0</v>
      </c>
      <c r="J459" s="283">
        <f>+IF((SUM(Capex!$G108:J108)-(SUM(Capex!$G108:I108)*$E105+SUM($G459:I459)))&gt;0,SUM(Capex!$G108:I108)*$E105,IF((SUM(Capex!$G108:I108)-SUM($G459:I459))&lt;0,0,SUM(Capex!$G108:I108)-SUM($G459:I459)))</f>
        <v>0</v>
      </c>
      <c r="K459" s="283">
        <f>+IF((SUM(Capex!$G108:K108)-(SUM(Capex!$G108:J108)*$E105+SUM($G459:J459)))&gt;0,SUM(Capex!$G108:J108)*$E105,IF((SUM(Capex!$G108:J108)-SUM($G459:J459))&lt;0,0,SUM(Capex!$G108:J108)-SUM($G459:J459)))</f>
        <v>0</v>
      </c>
      <c r="L459" s="283">
        <f>+IF((SUM(Capex!$G108:L108)-(SUM(Capex!$G108:K108)*$E105+SUM($G459:K459)))&gt;0,SUM(Capex!$G108:K108)*$E105,IF((SUM(Capex!$G108:K108)-SUM($G459:K459))&lt;0,0,SUM(Capex!$G108:K108)-SUM($G459:K459)))</f>
        <v>0</v>
      </c>
      <c r="M459" s="283">
        <f>+IF((SUM(Capex!$G108:M108)-(SUM(Capex!$G108:L108)*$E105+SUM($G459:L459)))&gt;0,SUM(Capex!$G108:L108)*$E105,IF((SUM(Capex!$G108:L108)-SUM($G459:L459))&lt;0,0,SUM(Capex!$G108:L108)-SUM($G459:L459)))</f>
        <v>0</v>
      </c>
      <c r="N459" s="283">
        <f>+IF((SUM(Capex!$G108:N108)-(SUM(Capex!$G108:M108)*$E105+SUM($G459:M459)))&gt;0,SUM(Capex!$G108:M108)*$E105,IF((SUM(Capex!$G108:M108)-SUM($G459:M459))&lt;0,0,SUM(Capex!$G108:M108)-SUM($G459:M459)))</f>
        <v>0</v>
      </c>
      <c r="O459" s="283">
        <f>+IF((SUM(Capex!$G108:O108)-(SUM(Capex!$G108:N108)*$E105+SUM($G459:N459)))&gt;0,SUM(Capex!$G108:N108)*$E105,IF((SUM(Capex!$G108:N108)-SUM($G459:N459))&lt;0,0,SUM(Capex!$G108:N108)-SUM($G459:N459)))</f>
        <v>0</v>
      </c>
      <c r="P459" s="283">
        <f>+IF((SUM(Capex!$G108:P108)-(SUM(Capex!$G108:O108)*$E105+SUM($G459:O459)))&gt;0,SUM(Capex!$G108:O108)*$E105,IF((SUM(Capex!$G108:O108)-SUM($G459:O459))&lt;0,0,SUM(Capex!$G108:O108)-SUM($G459:O459)))</f>
        <v>0</v>
      </c>
      <c r="Q459" s="283">
        <f>+IF((SUM(Capex!$G108:Q108)-(SUM(Capex!$G108:P108)*$E105+SUM($G459:P459)))&gt;0,SUM(Capex!$G108:P108)*$E105,IF((SUM(Capex!$G108:P108)-SUM($G459:P459))&lt;0,0,SUM(Capex!$G108:P108)-SUM($G459:P459)))</f>
        <v>0</v>
      </c>
      <c r="R459" s="283">
        <f>+IF((SUM(Capex!$G108:R108)-(SUM(Capex!$G108:Q108)*$E105+SUM($G459:Q459)))&gt;0,SUM(Capex!$G108:Q108)*$E105,IF((SUM(Capex!$G108:Q108)-SUM($G459:Q459))&lt;0,0,SUM(Capex!$G108:Q108)-SUM($G459:Q459)))</f>
        <v>0</v>
      </c>
      <c r="S459" s="283">
        <f>+IF((SUM(Capex!$G108:S108)-(SUM(Capex!$G108:R108)*$E105+SUM($G459:R459)))&gt;0,SUM(Capex!$G108:R108)*$E105,IF((SUM(Capex!$G108:R108)-SUM($G459:R459))&lt;0,0,SUM(Capex!$G108:R108)-SUM($G459:R459)))</f>
        <v>0</v>
      </c>
      <c r="T459" s="283">
        <f>+IF((SUM(Capex!$G108:T108)-(SUM(Capex!$G108:S108)*$E105+SUM($G459:S459)))&gt;0,SUM(Capex!$G108:S108)*$E105,IF((SUM(Capex!$G108:S108)-SUM($G459:S459))&lt;0,0,SUM(Capex!$G108:S108)-SUM($G459:S459)))</f>
        <v>0</v>
      </c>
    </row>
    <row r="460" spans="1:20">
      <c r="A460" s="355"/>
      <c r="B460" s="145"/>
      <c r="C460" s="20" t="s">
        <v>913</v>
      </c>
      <c r="D460" s="168" t="s">
        <v>65</v>
      </c>
      <c r="E460" s="168" t="s">
        <v>317</v>
      </c>
      <c r="H460" s="283">
        <f>+IF((SUM(Capex!$G109:H109)-(SUM(Capex!$G109:G109)*$E106+SUM($G460:G460)))&gt;0,SUM(Capex!$G109:G109)*$E106,IF((SUM(Capex!$G109:G109)-SUM($G460:G460))&lt;0,0,SUM(Capex!$G109:G109)-SUM($G460:G460)))</f>
        <v>0</v>
      </c>
      <c r="I460" s="283">
        <f>+IF((SUM(Capex!$G109:I109)-(SUM(Capex!$G109:H109)*$E106+SUM($G460:H460)))&gt;0,SUM(Capex!$G109:H109)*$E106,IF((SUM(Capex!$G109:H109)-SUM($G460:H460))&lt;0,0,SUM(Capex!$G109:H109)-SUM($G460:H460)))</f>
        <v>0</v>
      </c>
      <c r="J460" s="283">
        <f>+IF((SUM(Capex!$G109:J109)-(SUM(Capex!$G109:I109)*$E106+SUM($G460:I460)))&gt;0,SUM(Capex!$G109:I109)*$E106,IF((SUM(Capex!$G109:I109)-SUM($G460:I460))&lt;0,0,SUM(Capex!$G109:I109)-SUM($G460:I460)))</f>
        <v>0</v>
      </c>
      <c r="K460" s="283">
        <f>+IF((SUM(Capex!$G109:K109)-(SUM(Capex!$G109:J109)*$E106+SUM($G460:J460)))&gt;0,SUM(Capex!$G109:J109)*$E106,IF((SUM(Capex!$G109:J109)-SUM($G460:J460))&lt;0,0,SUM(Capex!$G109:J109)-SUM($G460:J460)))</f>
        <v>0</v>
      </c>
      <c r="L460" s="283">
        <f>+IF((SUM(Capex!$G109:L109)-(SUM(Capex!$G109:K109)*$E106+SUM($G460:K460)))&gt;0,SUM(Capex!$G109:K109)*$E106,IF((SUM(Capex!$G109:K109)-SUM($G460:K460))&lt;0,0,SUM(Capex!$G109:K109)-SUM($G460:K460)))</f>
        <v>0</v>
      </c>
      <c r="M460" s="283">
        <f>+IF((SUM(Capex!$G109:M109)-(SUM(Capex!$G109:L109)*$E106+SUM($G460:L460)))&gt;0,SUM(Capex!$G109:L109)*$E106,IF((SUM(Capex!$G109:L109)-SUM($G460:L460))&lt;0,0,SUM(Capex!$G109:L109)-SUM($G460:L460)))</f>
        <v>0</v>
      </c>
      <c r="N460" s="283">
        <f>+IF((SUM(Capex!$G109:N109)-(SUM(Capex!$G109:M109)*$E106+SUM($G460:M460)))&gt;0,SUM(Capex!$G109:M109)*$E106,IF((SUM(Capex!$G109:M109)-SUM($G460:M460))&lt;0,0,SUM(Capex!$G109:M109)-SUM($G460:M460)))</f>
        <v>0</v>
      </c>
      <c r="O460" s="283">
        <f>+IF((SUM(Capex!$G109:O109)-(SUM(Capex!$G109:N109)*$E106+SUM($G460:N460)))&gt;0,SUM(Capex!$G109:N109)*$E106,IF((SUM(Capex!$G109:N109)-SUM($G460:N460))&lt;0,0,SUM(Capex!$G109:N109)-SUM($G460:N460)))</f>
        <v>0</v>
      </c>
      <c r="P460" s="283">
        <f>+IF((SUM(Capex!$G109:P109)-(SUM(Capex!$G109:O109)*$E106+SUM($G460:O460)))&gt;0,SUM(Capex!$G109:O109)*$E106,IF((SUM(Capex!$G109:O109)-SUM($G460:O460))&lt;0,0,SUM(Capex!$G109:O109)-SUM($G460:O460)))</f>
        <v>0</v>
      </c>
      <c r="Q460" s="283">
        <f>+IF((SUM(Capex!$G109:Q109)-(SUM(Capex!$G109:P109)*$E106+SUM($G460:P460)))&gt;0,SUM(Capex!$G109:P109)*$E106,IF((SUM(Capex!$G109:P109)-SUM($G460:P460))&lt;0,0,SUM(Capex!$G109:P109)-SUM($G460:P460)))</f>
        <v>0</v>
      </c>
      <c r="R460" s="283">
        <f>+IF((SUM(Capex!$G109:R109)-(SUM(Capex!$G109:Q109)*$E106+SUM($G460:Q460)))&gt;0,SUM(Capex!$G109:Q109)*$E106,IF((SUM(Capex!$G109:Q109)-SUM($G460:Q460))&lt;0,0,SUM(Capex!$G109:Q109)-SUM($G460:Q460)))</f>
        <v>0</v>
      </c>
      <c r="S460" s="283">
        <f>+IF((SUM(Capex!$G109:S109)-(SUM(Capex!$G109:R109)*$E106+SUM($G460:R460)))&gt;0,SUM(Capex!$G109:R109)*$E106,IF((SUM(Capex!$G109:R109)-SUM($G460:R460))&lt;0,0,SUM(Capex!$G109:R109)-SUM($G460:R460)))</f>
        <v>0</v>
      </c>
      <c r="T460" s="283">
        <f>+IF((SUM(Capex!$G109:T109)-(SUM(Capex!$G109:S109)*$E106+SUM($G460:S460)))&gt;0,SUM(Capex!$G109:S109)*$E106,IF((SUM(Capex!$G109:S109)-SUM($G460:S460))&lt;0,0,SUM(Capex!$G109:S109)-SUM($G460:S460)))</f>
        <v>0</v>
      </c>
    </row>
    <row r="461" spans="1:20">
      <c r="A461" s="354"/>
      <c r="B461" s="145"/>
      <c r="C461" s="459" t="s">
        <v>191</v>
      </c>
      <c r="D461" s="460"/>
      <c r="E461" s="460"/>
      <c r="G461" s="461"/>
      <c r="H461" s="569"/>
      <c r="I461" s="569"/>
      <c r="J461" s="569"/>
      <c r="K461" s="569"/>
      <c r="L461" s="569"/>
      <c r="M461" s="569"/>
      <c r="N461" s="569"/>
      <c r="O461" s="569"/>
      <c r="P461" s="569"/>
      <c r="Q461" s="569"/>
      <c r="R461" s="569"/>
      <c r="S461" s="569"/>
      <c r="T461" s="569"/>
    </row>
    <row r="462" spans="1:20">
      <c r="A462" s="356"/>
      <c r="B462" s="145"/>
      <c r="C462" s="20" t="s">
        <v>191</v>
      </c>
      <c r="D462" s="168" t="s">
        <v>65</v>
      </c>
      <c r="E462" s="168" t="s">
        <v>317</v>
      </c>
      <c r="H462" s="283">
        <f>+IF((SUM(Capex!$G111:H111)-(SUM(Capex!$G111:G111)*$E108+SUM($G462:G462)))&gt;0,SUM(Capex!$G111:G111)*$E108,IF((SUM(Capex!$G111:G111)-SUM($G462:G462))&lt;0,0,SUM(Capex!$G111:G111)-SUM($G462:G462)))</f>
        <v>83413.620836905087</v>
      </c>
      <c r="I462" s="283">
        <f>+IF((SUM(Capex!$G111:I111)-(SUM(Capex!$G111:H111)*$E108+SUM($G462:H462)))&gt;0,SUM(Capex!$G111:H111)*$E108,IF((SUM(Capex!$G111:H111)-SUM($G462:H462))&lt;0,0,SUM(Capex!$G111:H111)-SUM($G462:H462)))</f>
        <v>122710.65547816911</v>
      </c>
      <c r="J462" s="283">
        <f>+IF((SUM(Capex!$G111:J111)-(SUM(Capex!$G111:I111)*$E108+SUM($G462:I462)))&gt;0,SUM(Capex!$G111:I111)*$E108,IF((SUM(Capex!$G111:I111)-SUM($G462:I462))&lt;0,0,SUM(Capex!$G111:I111)-SUM($G462:I462)))</f>
        <v>134273.33333333328</v>
      </c>
      <c r="K462" s="283">
        <f>+IF((SUM(Capex!$G111:K111)-(SUM(Capex!$G111:J111)*$E108+SUM($G462:J462)))&gt;0,SUM(Capex!$G111:J111)*$E108,IF((SUM(Capex!$G111:J111)-SUM($G462:J462))&lt;0,0,SUM(Capex!$G111:J111)-SUM($G462:J462)))</f>
        <v>146981.56666666665</v>
      </c>
      <c r="L462" s="283">
        <f>+IF((SUM(Capex!$G111:L111)-(SUM(Capex!$G111:K111)*$E108+SUM($G462:K462)))&gt;0,SUM(Capex!$G111:K111)*$E108,IF((SUM(Capex!$G111:K111)-SUM($G462:K462))&lt;0,0,SUM(Capex!$G111:K111)-SUM($G462:K462)))</f>
        <v>202262.46333333282</v>
      </c>
      <c r="M462" s="283">
        <f>+IF((SUM(Capex!$G111:M111)-(SUM(Capex!$G111:L111)*$E108+SUM($G462:L462)))&gt;0,SUM(Capex!$G111:L111)*$E108,IF((SUM(Capex!$G111:L111)-SUM($G462:L462))&lt;0,0,SUM(Capex!$G111:L111)-SUM($G462:L462)))</f>
        <v>291196.8299999999</v>
      </c>
      <c r="N462" s="283">
        <f>+IF((SUM(Capex!$G111:N111)-(SUM(Capex!$G111:M111)*$E108+SUM($G462:M462)))&gt;0,SUM(Capex!$G111:M111)*$E108,IF((SUM(Capex!$G111:M111)-SUM($G462:M462))&lt;0,0,SUM(Capex!$G111:M111)-SUM($G462:M462)))</f>
        <v>594044.45000000135</v>
      </c>
      <c r="O462" s="283">
        <f>+IF((SUM(Capex!$G111:O111)-(SUM(Capex!$G111:N111)*$E108+SUM($G462:N462)))&gt;0,SUM(Capex!$G111:N111)*$E108,IF((SUM(Capex!$G111:N111)-SUM($G462:N462))&lt;0,0,SUM(Capex!$G111:N111)-SUM($G462:N462)))</f>
        <v>654056.40333333483</v>
      </c>
      <c r="P462" s="283">
        <f>+IF((SUM(Capex!$G111:P111)-(SUM(Capex!$G111:O111)*$E108+SUM($G462:O462)))&gt;0,SUM(Capex!$G111:O111)*$E108,IF((SUM(Capex!$G111:O111)-SUM($G462:O462))&lt;0,0,SUM(Capex!$G111:O111)-SUM($G462:O462)))</f>
        <v>184981.17701825267</v>
      </c>
      <c r="Q462" s="283">
        <f>+IF((SUM(Capex!$G111:Q111)-(SUM(Capex!$G111:P111)*$E108+SUM($G462:P462)))&gt;0,SUM(Capex!$G111:P111)*$E108,IF((SUM(Capex!$G111:P111)-SUM($G462:P462))&lt;0,0,SUM(Capex!$G111:P111)-SUM($G462:P462)))</f>
        <v>136395.68000000017</v>
      </c>
      <c r="R462" s="283">
        <f>+IF((SUM(Capex!$G111:R111)-(SUM(Capex!$G111:Q111)*$E108+SUM($G462:Q462)))&gt;0,SUM(Capex!$G111:Q111)*$E108,IF((SUM(Capex!$G111:Q111)-SUM($G462:Q462))&lt;0,0,SUM(Capex!$G111:Q111)-SUM($G462:Q462)))</f>
        <v>235817.08999999985</v>
      </c>
      <c r="S462" s="283">
        <f>+IF((SUM(Capex!$G111:S111)-(SUM(Capex!$G111:R111)*$E108+SUM($G462:R462)))&gt;0,SUM(Capex!$G111:R111)*$E108,IF((SUM(Capex!$G111:R111)-SUM($G462:R462))&lt;0,0,SUM(Capex!$G111:R111)-SUM($G462:R462)))</f>
        <v>1026792.773333332</v>
      </c>
      <c r="T462" s="283">
        <f>+IF((SUM(Capex!$G111:T111)-(SUM(Capex!$G111:S111)*$E108+SUM($G462:S462)))&gt;0,SUM(Capex!$G111:S111)*$E108,IF((SUM(Capex!$G111:S111)-SUM($G462:S462))&lt;0,0,SUM(Capex!$G111:S111)-SUM($G462:S462)))</f>
        <v>143596.5866666683</v>
      </c>
    </row>
    <row r="463" spans="1:20">
      <c r="A463" s="356"/>
      <c r="B463" s="145"/>
      <c r="C463" s="20" t="s">
        <v>914</v>
      </c>
      <c r="D463" s="168" t="s">
        <v>65</v>
      </c>
      <c r="E463" s="168" t="s">
        <v>317</v>
      </c>
      <c r="H463" s="283">
        <f>+IF((SUM(Capex!$G112:H112)-(SUM(Capex!$G112:G112)*$E109+SUM($G463:G463)))&gt;0,SUM(Capex!$G112:G112)*$E109,IF((SUM(Capex!$G112:G112)-SUM($G463:G463))&lt;0,0,SUM(Capex!$G112:G112)-SUM($G463:G463)))</f>
        <v>0</v>
      </c>
      <c r="I463" s="283">
        <f>+IF((SUM(Capex!$G112:I112)-(SUM(Capex!$G112:H112)*$E109+SUM($G463:H463)))&gt;0,SUM(Capex!$G112:H112)*$E109,IF((SUM(Capex!$G112:H112)-SUM($G463:H463))&lt;0,0,SUM(Capex!$G112:H112)-SUM($G463:H463)))</f>
        <v>0</v>
      </c>
      <c r="J463" s="283">
        <f>+IF((SUM(Capex!$G112:J112)-(SUM(Capex!$G112:I112)*$E109+SUM($G463:I463)))&gt;0,SUM(Capex!$G112:I112)*$E109,IF((SUM(Capex!$G112:I112)-SUM($G463:I463))&lt;0,0,SUM(Capex!$G112:I112)-SUM($G463:I463)))</f>
        <v>0</v>
      </c>
      <c r="K463" s="283">
        <f>+IF((SUM(Capex!$G112:K112)-(SUM(Capex!$G112:J112)*$E109+SUM($G463:J463)))&gt;0,SUM(Capex!$G112:J112)*$E109,IF((SUM(Capex!$G112:J112)-SUM($G463:J463))&lt;0,0,SUM(Capex!$G112:J112)-SUM($G463:J463)))</f>
        <v>0</v>
      </c>
      <c r="L463" s="283">
        <f>+IF((SUM(Capex!$G112:L112)-(SUM(Capex!$G112:K112)*$E109+SUM($G463:K463)))&gt;0,SUM(Capex!$G112:K112)*$E109,IF((SUM(Capex!$G112:K112)-SUM($G463:K463))&lt;0,0,SUM(Capex!$G112:K112)-SUM($G463:K463)))</f>
        <v>0</v>
      </c>
      <c r="M463" s="283">
        <f>+IF((SUM(Capex!$G112:M112)-(SUM(Capex!$G112:L112)*$E109+SUM($G463:L463)))&gt;0,SUM(Capex!$G112:L112)*$E109,IF((SUM(Capex!$G112:L112)-SUM($G463:L463))&lt;0,0,SUM(Capex!$G112:L112)-SUM($G463:L463)))</f>
        <v>0</v>
      </c>
      <c r="N463" s="283">
        <f>+IF((SUM(Capex!$G112:N112)-(SUM(Capex!$G112:M112)*$E109+SUM($G463:M463)))&gt;0,SUM(Capex!$G112:M112)*$E109,IF((SUM(Capex!$G112:M112)-SUM($G463:M463))&lt;0,0,SUM(Capex!$G112:M112)-SUM($G463:M463)))</f>
        <v>0</v>
      </c>
      <c r="O463" s="283">
        <f>+IF((SUM(Capex!$G112:O112)-(SUM(Capex!$G112:N112)*$E109+SUM($G463:N463)))&gt;0,SUM(Capex!$G112:N112)*$E109,IF((SUM(Capex!$G112:N112)-SUM($G463:N463))&lt;0,0,SUM(Capex!$G112:N112)-SUM($G463:N463)))</f>
        <v>0</v>
      </c>
      <c r="P463" s="283">
        <f>+IF((SUM(Capex!$G112:P112)-(SUM(Capex!$G112:O112)*$E109+SUM($G463:O463)))&gt;0,SUM(Capex!$G112:O112)*$E109,IF((SUM(Capex!$G112:O112)-SUM($G463:O463))&lt;0,0,SUM(Capex!$G112:O112)-SUM($G463:O463)))</f>
        <v>0</v>
      </c>
      <c r="Q463" s="283">
        <f>+IF((SUM(Capex!$G112:Q112)-(SUM(Capex!$G112:P112)*$E109+SUM($G463:P463)))&gt;0,SUM(Capex!$G112:P112)*$E109,IF((SUM(Capex!$G112:P112)-SUM($G463:P463))&lt;0,0,SUM(Capex!$G112:P112)-SUM($G463:P463)))</f>
        <v>0</v>
      </c>
      <c r="R463" s="283">
        <f>+IF((SUM(Capex!$G112:R112)-(SUM(Capex!$G112:Q112)*$E109+SUM($G463:Q463)))&gt;0,SUM(Capex!$G112:Q112)*$E109,IF((SUM(Capex!$G112:Q112)-SUM($G463:Q463))&lt;0,0,SUM(Capex!$G112:Q112)-SUM($G463:Q463)))</f>
        <v>229205.04333333333</v>
      </c>
      <c r="S463" s="283">
        <f>+IF((SUM(Capex!$G112:S112)-(SUM(Capex!$G112:R112)*$E109+SUM($G463:R463)))&gt;0,SUM(Capex!$G112:R112)*$E109,IF((SUM(Capex!$G112:R112)-SUM($G463:R463))&lt;0,0,SUM(Capex!$G112:R112)-SUM($G463:R463)))</f>
        <v>229205.04333333333</v>
      </c>
      <c r="T463" s="283">
        <f>+IF((SUM(Capex!$G112:T112)-(SUM(Capex!$G112:S112)*$E109+SUM($G463:S463)))&gt;0,SUM(Capex!$G112:S112)*$E109,IF((SUM(Capex!$G112:S112)-SUM($G463:S463))&lt;0,0,SUM(Capex!$G112:S112)-SUM($G463:S463)))</f>
        <v>229205.04333333333</v>
      </c>
    </row>
    <row r="464" spans="1:20">
      <c r="A464" s="356"/>
      <c r="B464" s="145"/>
      <c r="C464" s="20" t="s">
        <v>915</v>
      </c>
      <c r="D464" s="168" t="s">
        <v>65</v>
      </c>
      <c r="E464" s="168" t="s">
        <v>317</v>
      </c>
      <c r="H464" s="283">
        <f>+IF((SUM(Capex!$G113:H113)-(SUM(Capex!$G113:G113)*$E110+SUM($G464:G464)))&gt;0,SUM(Capex!$G113:G113)*$E110,IF((SUM(Capex!$G113:G113)-SUM($G464:G464))&lt;0,0,SUM(Capex!$G113:G113)-SUM($G464:G464)))</f>
        <v>0</v>
      </c>
      <c r="I464" s="283">
        <f>+IF((SUM(Capex!$G113:I113)-(SUM(Capex!$G113:H113)*$E110+SUM($G464:H464)))&gt;0,SUM(Capex!$G113:H113)*$E110,IF((SUM(Capex!$G113:H113)-SUM($G464:H464))&lt;0,0,SUM(Capex!$G113:H113)-SUM($G464:H464)))</f>
        <v>0</v>
      </c>
      <c r="J464" s="283">
        <f>+IF((SUM(Capex!$G113:J113)-(SUM(Capex!$G113:I113)*$E110+SUM($G464:I464)))&gt;0,SUM(Capex!$G113:I113)*$E110,IF((SUM(Capex!$G113:I113)-SUM($G464:I464))&lt;0,0,SUM(Capex!$G113:I113)-SUM($G464:I464)))</f>
        <v>0</v>
      </c>
      <c r="K464" s="283">
        <f>+IF((SUM(Capex!$G113:K113)-(SUM(Capex!$G113:J113)*$E110+SUM($G464:J464)))&gt;0,SUM(Capex!$G113:J113)*$E110,IF((SUM(Capex!$G113:J113)-SUM($G464:J464))&lt;0,0,SUM(Capex!$G113:J113)-SUM($G464:J464)))</f>
        <v>0</v>
      </c>
      <c r="L464" s="283">
        <f>+IF((SUM(Capex!$G113:L113)-(SUM(Capex!$G113:K113)*$E110+SUM($G464:K464)))&gt;0,SUM(Capex!$G113:K113)*$E110,IF((SUM(Capex!$G113:K113)-SUM($G464:K464))&lt;0,0,SUM(Capex!$G113:K113)-SUM($G464:K464)))</f>
        <v>0</v>
      </c>
      <c r="M464" s="283">
        <f>+IF((SUM(Capex!$G113:M113)-(SUM(Capex!$G113:L113)*$E110+SUM($G464:L464)))&gt;0,SUM(Capex!$G113:L113)*$E110,IF((SUM(Capex!$G113:L113)-SUM($G464:L464))&lt;0,0,SUM(Capex!$G113:L113)-SUM($G464:L464)))</f>
        <v>0</v>
      </c>
      <c r="N464" s="283">
        <f>+IF((SUM(Capex!$G113:N113)-(SUM(Capex!$G113:M113)*$E110+SUM($G464:M464)))&gt;0,SUM(Capex!$G113:M113)*$E110,IF((SUM(Capex!$G113:M113)-SUM($G464:M464))&lt;0,0,SUM(Capex!$G113:M113)-SUM($G464:M464)))</f>
        <v>0</v>
      </c>
      <c r="O464" s="283">
        <f>+IF((SUM(Capex!$G113:O113)-(SUM(Capex!$G113:N113)*$E110+SUM($G464:N464)))&gt;0,SUM(Capex!$G113:N113)*$E110,IF((SUM(Capex!$G113:N113)-SUM($G464:N464))&lt;0,0,SUM(Capex!$G113:N113)-SUM($G464:N464)))</f>
        <v>0</v>
      </c>
      <c r="P464" s="283">
        <f>+IF((SUM(Capex!$G113:P113)-(SUM(Capex!$G113:O113)*$E110+SUM($G464:O464)))&gt;0,SUM(Capex!$G113:O113)*$E110,IF((SUM(Capex!$G113:O113)-SUM($G464:O464))&lt;0,0,SUM(Capex!$G113:O113)-SUM($G464:O464)))</f>
        <v>0</v>
      </c>
      <c r="Q464" s="283">
        <f>+IF((SUM(Capex!$G113:Q113)-(SUM(Capex!$G113:P113)*$E110+SUM($G464:P464)))&gt;0,SUM(Capex!$G113:P113)*$E110,IF((SUM(Capex!$G113:P113)-SUM($G464:P464))&lt;0,0,SUM(Capex!$G113:P113)-SUM($G464:P464)))</f>
        <v>0</v>
      </c>
      <c r="R464" s="283">
        <f>+IF((SUM(Capex!$G113:R113)-(SUM(Capex!$G113:Q113)*$E110+SUM($G464:Q464)))&gt;0,SUM(Capex!$G113:Q113)*$E110,IF((SUM(Capex!$G113:Q113)-SUM($G464:Q464))&lt;0,0,SUM(Capex!$G113:Q113)-SUM($G464:Q464)))</f>
        <v>159270.15</v>
      </c>
      <c r="S464" s="283">
        <f>+IF((SUM(Capex!$G113:S113)-(SUM(Capex!$G113:R113)*$E110+SUM($G464:R464)))&gt;0,SUM(Capex!$G113:R113)*$E110,IF((SUM(Capex!$G113:R113)-SUM($G464:R464))&lt;0,0,SUM(Capex!$G113:R113)-SUM($G464:R464)))</f>
        <v>159270.15</v>
      </c>
      <c r="T464" s="283">
        <f>+IF((SUM(Capex!$G113:T113)-(SUM(Capex!$G113:S113)*$E110+SUM($G464:S464)))&gt;0,SUM(Capex!$G113:S113)*$E110,IF((SUM(Capex!$G113:S113)-SUM($G464:S464))&lt;0,0,SUM(Capex!$G113:S113)-SUM($G464:S464)))</f>
        <v>159270.15</v>
      </c>
    </row>
    <row r="465" spans="1:20">
      <c r="A465" s="356"/>
      <c r="B465" s="145"/>
      <c r="C465" s="20" t="s">
        <v>916</v>
      </c>
      <c r="D465" s="168" t="s">
        <v>65</v>
      </c>
      <c r="E465" s="168" t="s">
        <v>317</v>
      </c>
      <c r="H465" s="283">
        <f>+IF((SUM(Capex!$G114:H114)-(SUM(Capex!$G114:G114)*$E111+SUM($G465:G465)))&gt;0,SUM(Capex!$G114:G114)*$E111,IF((SUM(Capex!$G114:G114)-SUM($G465:G465))&lt;0,0,SUM(Capex!$G114:G114)-SUM($G465:G465)))</f>
        <v>0</v>
      </c>
      <c r="I465" s="283">
        <f>+IF((SUM(Capex!$G114:I114)-(SUM(Capex!$G114:H114)*$E111+SUM($G465:H465)))&gt;0,SUM(Capex!$G114:H114)*$E111,IF((SUM(Capex!$G114:H114)-SUM($G465:H465))&lt;0,0,SUM(Capex!$G114:H114)-SUM($G465:H465)))</f>
        <v>0</v>
      </c>
      <c r="J465" s="283">
        <f>+IF((SUM(Capex!$G114:J114)-(SUM(Capex!$G114:I114)*$E111+SUM($G465:I465)))&gt;0,SUM(Capex!$G114:I114)*$E111,IF((SUM(Capex!$G114:I114)-SUM($G465:I465))&lt;0,0,SUM(Capex!$G114:I114)-SUM($G465:I465)))</f>
        <v>0</v>
      </c>
      <c r="K465" s="283">
        <f>+IF((SUM(Capex!$G114:K114)-(SUM(Capex!$G114:J114)*$E111+SUM($G465:J465)))&gt;0,SUM(Capex!$G114:J114)*$E111,IF((SUM(Capex!$G114:J114)-SUM($G465:J465))&lt;0,0,SUM(Capex!$G114:J114)-SUM($G465:J465)))</f>
        <v>0</v>
      </c>
      <c r="L465" s="283">
        <f>+IF((SUM(Capex!$G114:L114)-(SUM(Capex!$G114:K114)*$E111+SUM($G465:K465)))&gt;0,SUM(Capex!$G114:K114)*$E111,IF((SUM(Capex!$G114:K114)-SUM($G465:K465))&lt;0,0,SUM(Capex!$G114:K114)-SUM($G465:K465)))</f>
        <v>0</v>
      </c>
      <c r="M465" s="283">
        <f>+IF((SUM(Capex!$G114:M114)-(SUM(Capex!$G114:L114)*$E111+SUM($G465:L465)))&gt;0,SUM(Capex!$G114:L114)*$E111,IF((SUM(Capex!$G114:L114)-SUM($G465:L465))&lt;0,0,SUM(Capex!$G114:L114)-SUM($G465:L465)))</f>
        <v>0</v>
      </c>
      <c r="N465" s="283">
        <f>+IF((SUM(Capex!$G114:N114)-(SUM(Capex!$G114:M114)*$E111+SUM($G465:M465)))&gt;0,SUM(Capex!$G114:M114)*$E111,IF((SUM(Capex!$G114:M114)-SUM($G465:M465))&lt;0,0,SUM(Capex!$G114:M114)-SUM($G465:M465)))</f>
        <v>0</v>
      </c>
      <c r="O465" s="283">
        <f>+IF((SUM(Capex!$G114:O114)-(SUM(Capex!$G114:N114)*$E111+SUM($G465:N465)))&gt;0,SUM(Capex!$G114:N114)*$E111,IF((SUM(Capex!$G114:N114)-SUM($G465:N465))&lt;0,0,SUM(Capex!$G114:N114)-SUM($G465:N465)))</f>
        <v>0</v>
      </c>
      <c r="P465" s="283">
        <f>+IF((SUM(Capex!$G114:P114)-(SUM(Capex!$G114:O114)*$E111+SUM($G465:O465)))&gt;0,SUM(Capex!$G114:O114)*$E111,IF((SUM(Capex!$G114:O114)-SUM($G465:O465))&lt;0,0,SUM(Capex!$G114:O114)-SUM($G465:O465)))</f>
        <v>0</v>
      </c>
      <c r="Q465" s="283">
        <f>+IF((SUM(Capex!$G114:Q114)-(SUM(Capex!$G114:P114)*$E111+SUM($G465:P465)))&gt;0,SUM(Capex!$G114:P114)*$E111,IF((SUM(Capex!$G114:P114)-SUM($G465:P465))&lt;0,0,SUM(Capex!$G114:P114)-SUM($G465:P465)))</f>
        <v>0</v>
      </c>
      <c r="R465" s="283">
        <f>+IF((SUM(Capex!$G114:R114)-(SUM(Capex!$G114:Q114)*$E111+SUM($G465:Q465)))&gt;0,SUM(Capex!$G114:Q114)*$E111,IF((SUM(Capex!$G114:Q114)-SUM($G465:Q465))&lt;0,0,SUM(Capex!$G114:Q114)-SUM($G465:Q465)))</f>
        <v>0</v>
      </c>
      <c r="S465" s="283">
        <f>+IF((SUM(Capex!$G114:S114)-(SUM(Capex!$G114:R114)*$E111+SUM($G465:R465)))&gt;0,SUM(Capex!$G114:R114)*$E111,IF((SUM(Capex!$G114:R114)-SUM($G465:R465))&lt;0,0,SUM(Capex!$G114:R114)-SUM($G465:R465)))</f>
        <v>164462.52666666693</v>
      </c>
      <c r="T465" s="283">
        <f>+IF((SUM(Capex!$G114:T114)-(SUM(Capex!$G114:S114)*$E111+SUM($G465:S465)))&gt;0,SUM(Capex!$G114:S114)*$E111,IF((SUM(Capex!$G114:S114)-SUM($G465:S465))&lt;0,0,SUM(Capex!$G114:S114)-SUM($G465:S465)))</f>
        <v>164462.52666666693</v>
      </c>
    </row>
    <row r="466" spans="1:20">
      <c r="A466" s="356"/>
      <c r="B466" s="145"/>
      <c r="C466" s="20" t="s">
        <v>917</v>
      </c>
      <c r="D466" s="168" t="s">
        <v>65</v>
      </c>
      <c r="E466" s="168" t="s">
        <v>317</v>
      </c>
      <c r="H466" s="283">
        <f>+IF((SUM(Capex!$G115:H115)-(SUM(Capex!$G115:G115)*$E112+SUM($G466:G466)))&gt;0,SUM(Capex!$G115:G115)*$E112,IF((SUM(Capex!$G115:G115)-SUM($G466:G466))&lt;0,0,SUM(Capex!$G115:G115)-SUM($G466:G466)))</f>
        <v>0</v>
      </c>
      <c r="I466" s="283">
        <f>+IF((SUM(Capex!$G115:I115)-(SUM(Capex!$G115:H115)*$E112+SUM($G466:H466)))&gt;0,SUM(Capex!$G115:H115)*$E112,IF((SUM(Capex!$G115:H115)-SUM($G466:H466))&lt;0,0,SUM(Capex!$G115:H115)-SUM($G466:H466)))</f>
        <v>0</v>
      </c>
      <c r="J466" s="283">
        <f>+IF((SUM(Capex!$G115:J115)-(SUM(Capex!$G115:I115)*$E112+SUM($G466:I466)))&gt;0,SUM(Capex!$G115:I115)*$E112,IF((SUM(Capex!$G115:I115)-SUM($G466:I466))&lt;0,0,SUM(Capex!$G115:I115)-SUM($G466:I466)))</f>
        <v>0</v>
      </c>
      <c r="K466" s="283">
        <f>+IF((SUM(Capex!$G115:K115)-(SUM(Capex!$G115:J115)*$E112+SUM($G466:J466)))&gt;0,SUM(Capex!$G115:J115)*$E112,IF((SUM(Capex!$G115:J115)-SUM($G466:J466))&lt;0,0,SUM(Capex!$G115:J115)-SUM($G466:J466)))</f>
        <v>0</v>
      </c>
      <c r="L466" s="283">
        <f>+IF((SUM(Capex!$G115:L115)-(SUM(Capex!$G115:K115)*$E112+SUM($G466:K466)))&gt;0,SUM(Capex!$G115:K115)*$E112,IF((SUM(Capex!$G115:K115)-SUM($G466:K466))&lt;0,0,SUM(Capex!$G115:K115)-SUM($G466:K466)))</f>
        <v>0</v>
      </c>
      <c r="M466" s="283">
        <f>+IF((SUM(Capex!$G115:M115)-(SUM(Capex!$G115:L115)*$E112+SUM($G466:L466)))&gt;0,SUM(Capex!$G115:L115)*$E112,IF((SUM(Capex!$G115:L115)-SUM($G466:L466))&lt;0,0,SUM(Capex!$G115:L115)-SUM($G466:L466)))</f>
        <v>0</v>
      </c>
      <c r="N466" s="283">
        <f>+IF((SUM(Capex!$G115:N115)-(SUM(Capex!$G115:M115)*$E112+SUM($G466:M466)))&gt;0,SUM(Capex!$G115:M115)*$E112,IF((SUM(Capex!$G115:M115)-SUM($G466:M466))&lt;0,0,SUM(Capex!$G115:M115)-SUM($G466:M466)))</f>
        <v>0</v>
      </c>
      <c r="O466" s="283">
        <f>+IF((SUM(Capex!$G115:O115)-(SUM(Capex!$G115:N115)*$E112+SUM($G466:N466)))&gt;0,SUM(Capex!$G115:N115)*$E112,IF((SUM(Capex!$G115:N115)-SUM($G466:N466))&lt;0,0,SUM(Capex!$G115:N115)-SUM($G466:N466)))</f>
        <v>0</v>
      </c>
      <c r="P466" s="283">
        <f>+IF((SUM(Capex!$G115:P115)-(SUM(Capex!$G115:O115)*$E112+SUM($G466:O466)))&gt;0,SUM(Capex!$G115:O115)*$E112,IF((SUM(Capex!$G115:O115)-SUM($G466:O466))&lt;0,0,SUM(Capex!$G115:O115)-SUM($G466:O466)))</f>
        <v>0</v>
      </c>
      <c r="Q466" s="283">
        <f>+IF((SUM(Capex!$G115:Q115)-(SUM(Capex!$G115:P115)*$E112+SUM($G466:P466)))&gt;0,SUM(Capex!$G115:P115)*$E112,IF((SUM(Capex!$G115:P115)-SUM($G466:P466))&lt;0,0,SUM(Capex!$G115:P115)-SUM($G466:P466)))</f>
        <v>0</v>
      </c>
      <c r="R466" s="283">
        <f>+IF((SUM(Capex!$G115:R115)-(SUM(Capex!$G115:Q115)*$E112+SUM($G466:Q466)))&gt;0,SUM(Capex!$G115:Q115)*$E112,IF((SUM(Capex!$G115:Q115)-SUM($G466:Q466))&lt;0,0,SUM(Capex!$G115:Q115)-SUM($G466:Q466)))</f>
        <v>0</v>
      </c>
      <c r="S466" s="283">
        <f>+IF((SUM(Capex!$G115:S115)-(SUM(Capex!$G115:R115)*$E112+SUM($G466:R466)))&gt;0,SUM(Capex!$G115:R115)*$E112,IF((SUM(Capex!$G115:R115)-SUM($G466:R466))&lt;0,0,SUM(Capex!$G115:R115)-SUM($G466:R466)))</f>
        <v>0</v>
      </c>
      <c r="T466" s="283">
        <f>+IF((SUM(Capex!$G115:T115)-(SUM(Capex!$G115:S115)*$E112+SUM($G466:S466)))&gt;0,SUM(Capex!$G115:S115)*$E112,IF((SUM(Capex!$G115:S115)-SUM($G466:S466))&lt;0,0,SUM(Capex!$G115:S115)-SUM($G466:S466)))</f>
        <v>0</v>
      </c>
    </row>
    <row r="467" spans="1:20">
      <c r="A467" s="354"/>
      <c r="B467" s="145"/>
      <c r="C467" s="459" t="s">
        <v>787</v>
      </c>
      <c r="D467" s="460"/>
      <c r="E467" s="460"/>
      <c r="G467" s="461"/>
      <c r="H467" s="569"/>
      <c r="I467" s="569"/>
      <c r="J467" s="569"/>
      <c r="K467" s="569"/>
      <c r="L467" s="569"/>
      <c r="M467" s="569"/>
      <c r="N467" s="569"/>
      <c r="O467" s="569"/>
      <c r="P467" s="569"/>
      <c r="Q467" s="569"/>
      <c r="R467" s="569"/>
      <c r="S467" s="569"/>
      <c r="T467" s="569"/>
    </row>
    <row r="468" spans="1:20">
      <c r="A468" s="356"/>
      <c r="B468" s="145"/>
      <c r="C468" s="20" t="s">
        <v>207</v>
      </c>
      <c r="D468" s="168" t="s">
        <v>65</v>
      </c>
      <c r="E468" s="168" t="s">
        <v>317</v>
      </c>
      <c r="H468" s="283">
        <f>+IF((SUM(Capex!$G117:H117)-(SUM(Capex!$G117:G117)*$E114+SUM($G468:G468)))&gt;0,SUM(Capex!$G117:G117)*$E114,IF((SUM(Capex!$G117:G117)-SUM($G468:G468))&lt;0,0,SUM(Capex!$G117:G117)-SUM($G468:G468)))</f>
        <v>5470.2194001948674</v>
      </c>
      <c r="I468" s="283">
        <f>+IF((SUM(Capex!$G117:I117)-(SUM(Capex!$G117:H117)*$E114+SUM($G468:H468)))&gt;0,SUM(Capex!$G117:H117)*$E114,IF((SUM(Capex!$G117:H117)-SUM($G468:H468))&lt;0,0,SUM(Capex!$G117:H117)-SUM($G468:H468)))</f>
        <v>5471.6479716234389</v>
      </c>
      <c r="J468" s="283">
        <f>+IF((SUM(Capex!$G117:J117)-(SUM(Capex!$G117:I117)*$E114+SUM($G468:I468)))&gt;0,SUM(Capex!$G117:I117)*$E114,IF((SUM(Capex!$G117:I117)-SUM($G468:I468))&lt;0,0,SUM(Capex!$G117:I117)-SUM($G468:I468)))</f>
        <v>5471.6481939434916</v>
      </c>
      <c r="K468" s="283">
        <f>+IF((SUM(Capex!$G117:K117)-(SUM(Capex!$G117:J117)*$E114+SUM($G468:J468)))&gt;0,SUM(Capex!$G117:J117)*$E114,IF((SUM(Capex!$G117:J117)-SUM($G468:J468))&lt;0,0,SUM(Capex!$G117:J117)-SUM($G468:J468)))</f>
        <v>5471.6481939434916</v>
      </c>
      <c r="L468" s="283">
        <f>+IF((SUM(Capex!$G117:L117)-(SUM(Capex!$G117:K117)*$E114+SUM($G468:K468)))&gt;0,SUM(Capex!$G117:K117)*$E114,IF((SUM(Capex!$G117:K117)-SUM($G468:K468))&lt;0,0,SUM(Capex!$G117:K117)-SUM($G468:K468)))</f>
        <v>5471.6481939434916</v>
      </c>
      <c r="M468" s="283">
        <f>+IF((SUM(Capex!$G117:M117)-(SUM(Capex!$G117:L117)*$E114+SUM($G468:L468)))&gt;0,SUM(Capex!$G117:L117)*$E114,IF((SUM(Capex!$G117:L117)-SUM($G468:L468))&lt;0,0,SUM(Capex!$G117:L117)-SUM($G468:L468)))</f>
        <v>5471.6481939434916</v>
      </c>
      <c r="N468" s="283">
        <f>+IF((SUM(Capex!$G117:N117)-(SUM(Capex!$G117:M117)*$E114+SUM($G468:M468)))&gt;0,SUM(Capex!$G117:M117)*$E114,IF((SUM(Capex!$G117:M117)-SUM($G468:M468))&lt;0,0,SUM(Capex!$G117:M117)-SUM($G468:M468)))</f>
        <v>5471.6481939434916</v>
      </c>
      <c r="O468" s="283">
        <f>+IF((SUM(Capex!$G117:O117)-(SUM(Capex!$G117:N117)*$E114+SUM($G468:N468)))&gt;0,SUM(Capex!$G117:N117)*$E114,IF((SUM(Capex!$G117:N117)-SUM($G468:N468))&lt;0,0,SUM(Capex!$G117:N117)-SUM($G468:N468)))</f>
        <v>1.4290160686796298</v>
      </c>
      <c r="P468" s="283">
        <f>+IF((SUM(Capex!$G117:P117)-(SUM(Capex!$G117:O117)*$E114+SUM($G468:O468)))&gt;0,SUM(Capex!$G117:O117)*$E114,IF((SUM(Capex!$G117:O117)-SUM($G468:O468))&lt;0,0,SUM(Capex!$G117:O117)-SUM($G468:O468)))</f>
        <v>0</v>
      </c>
      <c r="Q468" s="283">
        <f>+IF((SUM(Capex!$G117:Q117)-(SUM(Capex!$G117:P117)*$E114+SUM($G468:P468)))&gt;0,SUM(Capex!$G117:P117)*$E114,IF((SUM(Capex!$G117:P117)-SUM($G468:P468))&lt;0,0,SUM(Capex!$G117:P117)-SUM($G468:P468)))</f>
        <v>0</v>
      </c>
      <c r="R468" s="283">
        <f>+IF((SUM(Capex!$G117:R117)-(SUM(Capex!$G117:Q117)*$E114+SUM($G468:Q468)))&gt;0,SUM(Capex!$G117:Q117)*$E114,IF((SUM(Capex!$G117:Q117)-SUM($G468:Q468))&lt;0,0,SUM(Capex!$G117:Q117)-SUM($G468:Q468)))</f>
        <v>0</v>
      </c>
      <c r="S468" s="283">
        <f>+IF((SUM(Capex!$G117:S117)-(SUM(Capex!$G117:R117)*$E114+SUM($G468:R468)))&gt;0,SUM(Capex!$G117:R117)*$E114,IF((SUM(Capex!$G117:R117)-SUM($G468:R468))&lt;0,0,SUM(Capex!$G117:R117)-SUM($G468:R468)))</f>
        <v>0</v>
      </c>
      <c r="T468" s="283">
        <f>+IF((SUM(Capex!$G117:T117)-(SUM(Capex!$G117:S117)*$E114+SUM($G468:S468)))&gt;0,SUM(Capex!$G117:S117)*$E114,IF((SUM(Capex!$G117:S117)-SUM($G468:S468))&lt;0,0,SUM(Capex!$G117:S117)-SUM($G468:S468)))</f>
        <v>0</v>
      </c>
    </row>
    <row r="469" spans="1:20">
      <c r="A469" s="356"/>
      <c r="B469" s="145"/>
      <c r="C469" s="20" t="s">
        <v>941</v>
      </c>
      <c r="D469" s="168" t="s">
        <v>65</v>
      </c>
      <c r="E469" s="168" t="s">
        <v>317</v>
      </c>
      <c r="H469" s="283">
        <f>+IF((SUM(Capex!$G118:H118)-(SUM(Capex!$G118:G118)*$E115+SUM($G469:G469)))&gt;0,SUM(Capex!$G118:G118)*$E115,IF((SUM(Capex!$G118:G118)-SUM($G469:G469))&lt;0,0,SUM(Capex!$G118:G118)-SUM($G469:G469)))</f>
        <v>0</v>
      </c>
      <c r="I469" s="283">
        <f>+IF((SUM(Capex!$G118:I118)-(SUM(Capex!$G118:H118)*$E115+SUM($G469:H469)))&gt;0,SUM(Capex!$G118:H118)*$E115,IF((SUM(Capex!$G118:H118)-SUM($G469:H469))&lt;0,0,SUM(Capex!$G118:H118)-SUM($G469:H469)))</f>
        <v>284.66666666666663</v>
      </c>
      <c r="J469" s="283">
        <f>+IF((SUM(Capex!$G118:J118)-(SUM(Capex!$G118:I118)*$E115+SUM($G469:I469)))&gt;0,SUM(Capex!$G118:I118)*$E115,IF((SUM(Capex!$G118:I118)-SUM($G469:I469))&lt;0,0,SUM(Capex!$G118:I118)-SUM($G469:I469)))</f>
        <v>284.66666666666663</v>
      </c>
      <c r="K469" s="283">
        <f>+IF((SUM(Capex!$G118:K118)-(SUM(Capex!$G118:J118)*$E115+SUM($G469:J469)))&gt;0,SUM(Capex!$G118:J118)*$E115,IF((SUM(Capex!$G118:J118)-SUM($G469:J469))&lt;0,0,SUM(Capex!$G118:J118)-SUM($G469:J469)))</f>
        <v>284.66666666666663</v>
      </c>
      <c r="L469" s="283">
        <f>+IF((SUM(Capex!$G118:L118)-(SUM(Capex!$G118:K118)*$E115+SUM($G469:K469)))&gt;0,SUM(Capex!$G118:K118)*$E115,IF((SUM(Capex!$G118:K118)-SUM($G469:K469))&lt;0,0,SUM(Capex!$G118:K118)-SUM($G469:K469)))</f>
        <v>1.1368683772161603E-13</v>
      </c>
      <c r="M469" s="283">
        <f>+IF((SUM(Capex!$G118:M118)-(SUM(Capex!$G118:L118)*$E115+SUM($G469:L469)))&gt;0,SUM(Capex!$G118:L118)*$E115,IF((SUM(Capex!$G118:L118)-SUM($G469:L469))&lt;0,0,SUM(Capex!$G118:L118)-SUM($G469:L469)))</f>
        <v>0</v>
      </c>
      <c r="N469" s="283">
        <f>+IF((SUM(Capex!$G118:N118)-(SUM(Capex!$G118:M118)*$E115+SUM($G469:M469)))&gt;0,SUM(Capex!$G118:M118)*$E115,IF((SUM(Capex!$G118:M118)-SUM($G469:M469))&lt;0,0,SUM(Capex!$G118:M118)-SUM($G469:M469)))</f>
        <v>0</v>
      </c>
      <c r="O469" s="283">
        <f>+IF((SUM(Capex!$G118:O118)-(SUM(Capex!$G118:N118)*$E115+SUM($G469:N469)))&gt;0,SUM(Capex!$G118:N118)*$E115,IF((SUM(Capex!$G118:N118)-SUM($G469:N469))&lt;0,0,SUM(Capex!$G118:N118)-SUM($G469:N469)))</f>
        <v>0</v>
      </c>
      <c r="P469" s="283">
        <f>+IF((SUM(Capex!$G118:P118)-(SUM(Capex!$G118:O118)*$E115+SUM($G469:O469)))&gt;0,SUM(Capex!$G118:O118)*$E115,IF((SUM(Capex!$G118:O118)-SUM($G469:O469))&lt;0,0,SUM(Capex!$G118:O118)-SUM($G469:O469)))</f>
        <v>0</v>
      </c>
      <c r="Q469" s="283">
        <f>+IF((SUM(Capex!$G118:Q118)-(SUM(Capex!$G118:P118)*$E115+SUM($G469:P469)))&gt;0,SUM(Capex!$G118:P118)*$E115,IF((SUM(Capex!$G118:P118)-SUM($G469:P469))&lt;0,0,SUM(Capex!$G118:P118)-SUM($G469:P469)))</f>
        <v>0</v>
      </c>
      <c r="R469" s="283">
        <f>+IF((SUM(Capex!$G118:R118)-(SUM(Capex!$G118:Q118)*$E115+SUM($G469:Q469)))&gt;0,SUM(Capex!$G118:Q118)*$E115,IF((SUM(Capex!$G118:Q118)-SUM($G469:Q469))&lt;0,0,SUM(Capex!$G118:Q118)-SUM($G469:Q469)))</f>
        <v>0</v>
      </c>
      <c r="S469" s="283">
        <f>+IF((SUM(Capex!$G118:S118)-(SUM(Capex!$G118:R118)*$E115+SUM($G469:R469)))&gt;0,SUM(Capex!$G118:R118)*$E115,IF((SUM(Capex!$G118:R118)-SUM($G469:R469))&lt;0,0,SUM(Capex!$G118:R118)-SUM($G469:R469)))</f>
        <v>0</v>
      </c>
      <c r="T469" s="283">
        <f>+IF((SUM(Capex!$G118:T118)-(SUM(Capex!$G118:S118)*$E115+SUM($G469:S469)))&gt;0,SUM(Capex!$G118:S118)*$E115,IF((SUM(Capex!$G118:S118)-SUM($G469:S469))&lt;0,0,SUM(Capex!$G118:S118)-SUM($G469:S469)))</f>
        <v>0</v>
      </c>
    </row>
    <row r="470" spans="1:20">
      <c r="A470" s="356"/>
      <c r="B470" s="145"/>
      <c r="C470" s="20" t="s">
        <v>942</v>
      </c>
      <c r="D470" s="168" t="s">
        <v>65</v>
      </c>
      <c r="E470" s="168" t="s">
        <v>317</v>
      </c>
      <c r="H470" s="283">
        <f>+IF((SUM(Capex!$G119:H119)-(SUM(Capex!$G119:G119)*$E116+SUM($G470:G470)))&gt;0,SUM(Capex!$G119:G119)*$E116,IF((SUM(Capex!$G119:G119)-SUM($G470:G470))&lt;0,0,SUM(Capex!$G119:G119)-SUM($G470:G470)))</f>
        <v>3850.9633865390215</v>
      </c>
      <c r="I470" s="283">
        <f>+IF((SUM(Capex!$G119:I119)-(SUM(Capex!$G119:H119)*$E116+SUM($G470:H470)))&gt;0,SUM(Capex!$G119:H119)*$E116,IF((SUM(Capex!$G119:H119)-SUM($G470:H470))&lt;0,0,SUM(Capex!$G119:H119)-SUM($G470:H470)))</f>
        <v>3890.9117998120705</v>
      </c>
      <c r="J470" s="283">
        <f>+IF((SUM(Capex!$G119:J119)-(SUM(Capex!$G119:I119)*$E116+SUM($G470:I470)))&gt;0,SUM(Capex!$G119:I119)*$E116,IF((SUM(Capex!$G119:I119)-SUM($G470:I470))&lt;0,0,SUM(Capex!$G119:I119)-SUM($G470:I470)))</f>
        <v>3890.9117998120705</v>
      </c>
      <c r="K470" s="283">
        <f>+IF((SUM(Capex!$G119:K119)-(SUM(Capex!$G119:J119)*$E116+SUM($G470:J470)))&gt;0,SUM(Capex!$G119:J119)*$E116,IF((SUM(Capex!$G119:J119)-SUM($G470:J470))&lt;0,0,SUM(Capex!$G119:J119)-SUM($G470:J470)))</f>
        <v>3890.9117998120705</v>
      </c>
      <c r="L470" s="283">
        <f>+IF((SUM(Capex!$G119:L119)-(SUM(Capex!$G119:K119)*$E116+SUM($G470:K470)))&gt;0,SUM(Capex!$G119:K119)*$E116,IF((SUM(Capex!$G119:K119)-SUM($G470:K470))&lt;0,0,SUM(Capex!$G119:K119)-SUM($G470:K470)))</f>
        <v>3890.9117998120705</v>
      </c>
      <c r="M470" s="283">
        <f>+IF((SUM(Capex!$G119:M119)-(SUM(Capex!$G119:L119)*$E116+SUM($G470:L470)))&gt;0,SUM(Capex!$G119:L119)*$E116,IF((SUM(Capex!$G119:L119)-SUM($G470:L470))&lt;0,0,SUM(Capex!$G119:L119)-SUM($G470:L470)))</f>
        <v>39.948413273046754</v>
      </c>
      <c r="N470" s="283">
        <f>+IF((SUM(Capex!$G119:N119)-(SUM(Capex!$G119:M119)*$E116+SUM($G470:M470)))&gt;0,SUM(Capex!$G119:M119)*$E116,IF((SUM(Capex!$G119:M119)-SUM($G470:M470))&lt;0,0,SUM(Capex!$G119:M119)-SUM($G470:M470)))</f>
        <v>0</v>
      </c>
      <c r="O470" s="283">
        <f>+IF((SUM(Capex!$G119:O119)-(SUM(Capex!$G119:N119)*$E116+SUM($G470:N470)))&gt;0,SUM(Capex!$G119:N119)*$E116,IF((SUM(Capex!$G119:N119)-SUM($G470:N470))&lt;0,0,SUM(Capex!$G119:N119)-SUM($G470:N470)))</f>
        <v>0</v>
      </c>
      <c r="P470" s="283">
        <f>+IF((SUM(Capex!$G119:P119)-(SUM(Capex!$G119:O119)*$E116+SUM($G470:O470)))&gt;0,SUM(Capex!$G119:O119)*$E116,IF((SUM(Capex!$G119:O119)-SUM($G470:O470))&lt;0,0,SUM(Capex!$G119:O119)-SUM($G470:O470)))</f>
        <v>0</v>
      </c>
      <c r="Q470" s="283">
        <f>+IF((SUM(Capex!$G119:Q119)-(SUM(Capex!$G119:P119)*$E116+SUM($G470:P470)))&gt;0,SUM(Capex!$G119:P119)*$E116,IF((SUM(Capex!$G119:P119)-SUM($G470:P470))&lt;0,0,SUM(Capex!$G119:P119)-SUM($G470:P470)))</f>
        <v>0</v>
      </c>
      <c r="R470" s="283">
        <f>+IF((SUM(Capex!$G119:R119)-(SUM(Capex!$G119:Q119)*$E116+SUM($G470:Q470)))&gt;0,SUM(Capex!$G119:Q119)*$E116,IF((SUM(Capex!$G119:Q119)-SUM($G470:Q470))&lt;0,0,SUM(Capex!$G119:Q119)-SUM($G470:Q470)))</f>
        <v>0</v>
      </c>
      <c r="S470" s="283">
        <f>+IF((SUM(Capex!$G119:S119)-(SUM(Capex!$G119:R119)*$E116+SUM($G470:R470)))&gt;0,SUM(Capex!$G119:R119)*$E116,IF((SUM(Capex!$G119:R119)-SUM($G470:R470))&lt;0,0,SUM(Capex!$G119:R119)-SUM($G470:R470)))</f>
        <v>0</v>
      </c>
      <c r="T470" s="283">
        <f>+IF((SUM(Capex!$G119:T119)-(SUM(Capex!$G119:S119)*$E116+SUM($G470:S470)))&gt;0,SUM(Capex!$G119:S119)*$E116,IF((SUM(Capex!$G119:S119)-SUM($G470:S470))&lt;0,0,SUM(Capex!$G119:S119)-SUM($G470:S470)))</f>
        <v>0</v>
      </c>
    </row>
    <row r="471" spans="1:20">
      <c r="A471" s="356"/>
      <c r="B471" s="145"/>
      <c r="C471" s="20" t="s">
        <v>943</v>
      </c>
      <c r="D471" s="168" t="s">
        <v>65</v>
      </c>
      <c r="E471" s="168" t="s">
        <v>317</v>
      </c>
      <c r="H471" s="283">
        <f>+IF((SUM(Capex!$G120:H120)-(SUM(Capex!$G120:G120)*$E117+SUM($G471:G471)))&gt;0,SUM(Capex!$G120:G120)*$E117,IF((SUM(Capex!$G120:G120)-SUM($G471:G471))&lt;0,0,SUM(Capex!$G120:G120)-SUM($G471:G471)))</f>
        <v>0</v>
      </c>
      <c r="I471" s="283">
        <f>+IF((SUM(Capex!$G120:I120)-(SUM(Capex!$G120:H120)*$E117+SUM($G471:H471)))&gt;0,SUM(Capex!$G120:H120)*$E117,IF((SUM(Capex!$G120:H120)-SUM($G471:H471))&lt;0,0,SUM(Capex!$G120:H120)-SUM($G471:H471)))</f>
        <v>0</v>
      </c>
      <c r="J471" s="283">
        <f>+IF((SUM(Capex!$G120:J120)-(SUM(Capex!$G120:I120)*$E117+SUM($G471:I471)))&gt;0,SUM(Capex!$G120:I120)*$E117,IF((SUM(Capex!$G120:I120)-SUM($G471:I471))&lt;0,0,SUM(Capex!$G120:I120)-SUM($G471:I471)))</f>
        <v>7425.7142857142853</v>
      </c>
      <c r="K471" s="283">
        <f>+IF((SUM(Capex!$G120:K120)-(SUM(Capex!$G120:J120)*$E117+SUM($G471:J471)))&gt;0,SUM(Capex!$G120:J120)*$E117,IF((SUM(Capex!$G120:J120)-SUM($G471:J471))&lt;0,0,SUM(Capex!$G120:J120)-SUM($G471:J471)))</f>
        <v>7425.7142857142853</v>
      </c>
      <c r="L471" s="283">
        <f>+IF((SUM(Capex!$G120:L120)-(SUM(Capex!$G120:K120)*$E117+SUM($G471:K471)))&gt;0,SUM(Capex!$G120:K120)*$E117,IF((SUM(Capex!$G120:K120)-SUM($G471:K471))&lt;0,0,SUM(Capex!$G120:K120)-SUM($G471:K471)))</f>
        <v>7425.7142857142853</v>
      </c>
      <c r="M471" s="283">
        <f>+IF((SUM(Capex!$G120:M120)-(SUM(Capex!$G120:L120)*$E117+SUM($G471:L471)))&gt;0,SUM(Capex!$G120:L120)*$E117,IF((SUM(Capex!$G120:L120)-SUM($G471:L471))&lt;0,0,SUM(Capex!$G120:L120)-SUM($G471:L471)))</f>
        <v>7425.7142857142853</v>
      </c>
      <c r="N471" s="283">
        <f>+IF((SUM(Capex!$G120:N120)-(SUM(Capex!$G120:M120)*$E117+SUM($G471:M471)))&gt;0,SUM(Capex!$G120:M120)*$E117,IF((SUM(Capex!$G120:M120)-SUM($G471:M471))&lt;0,0,SUM(Capex!$G120:M120)-SUM($G471:M471)))</f>
        <v>7425.7142857142853</v>
      </c>
      <c r="O471" s="283">
        <f>+IF((SUM(Capex!$G120:O120)-(SUM(Capex!$G120:N120)*$E117+SUM($G471:N471)))&gt;0,SUM(Capex!$G120:N120)*$E117,IF((SUM(Capex!$G120:N120)-SUM($G471:N471))&lt;0,0,SUM(Capex!$G120:N120)-SUM($G471:N471)))</f>
        <v>7425.7142857142853</v>
      </c>
      <c r="P471" s="283">
        <f>+IF((SUM(Capex!$G120:P120)-(SUM(Capex!$G120:O120)*$E117+SUM($G471:O471)))&gt;0,SUM(Capex!$G120:O120)*$E117,IF((SUM(Capex!$G120:O120)-SUM($G471:O471))&lt;0,0,SUM(Capex!$G120:O120)-SUM($G471:O471)))</f>
        <v>7425.7142857142853</v>
      </c>
      <c r="Q471" s="283">
        <f>+IF((SUM(Capex!$G120:Q120)-(SUM(Capex!$G120:P120)*$E117+SUM($G471:P471)))&gt;0,SUM(Capex!$G120:P120)*$E117,IF((SUM(Capex!$G120:P120)-SUM($G471:P471))&lt;0,0,SUM(Capex!$G120:P120)-SUM($G471:P471)))</f>
        <v>7.2759576141834259E-12</v>
      </c>
      <c r="R471" s="283">
        <f>+IF((SUM(Capex!$G120:R120)-(SUM(Capex!$G120:Q120)*$E117+SUM($G471:Q471)))&gt;0,SUM(Capex!$G120:Q120)*$E117,IF((SUM(Capex!$G120:Q120)-SUM($G471:Q471))&lt;0,0,SUM(Capex!$G120:Q120)-SUM($G471:Q471)))</f>
        <v>0</v>
      </c>
      <c r="S471" s="283">
        <f>+IF((SUM(Capex!$G120:S120)-(SUM(Capex!$G120:R120)*$E117+SUM($G471:R471)))&gt;0,SUM(Capex!$G120:R120)*$E117,IF((SUM(Capex!$G120:R120)-SUM($G471:R471))&lt;0,0,SUM(Capex!$G120:R120)-SUM($G471:R471)))</f>
        <v>0</v>
      </c>
      <c r="T471" s="283">
        <f>+IF((SUM(Capex!$G120:T120)-(SUM(Capex!$G120:S120)*$E117+SUM($G471:S471)))&gt;0,SUM(Capex!$G120:S120)*$E117,IF((SUM(Capex!$G120:S120)-SUM($G471:S471))&lt;0,0,SUM(Capex!$G120:S120)-SUM($G471:S471)))</f>
        <v>0</v>
      </c>
    </row>
    <row r="472" spans="1:20">
      <c r="A472" s="356"/>
      <c r="B472" s="145"/>
      <c r="C472" s="20" t="s">
        <v>944</v>
      </c>
      <c r="D472" s="168" t="s">
        <v>65</v>
      </c>
      <c r="E472" s="168" t="s">
        <v>317</v>
      </c>
      <c r="H472" s="283">
        <f>+IF((SUM(Capex!$G121:H121)-(SUM(Capex!$G121:G121)*$E118+SUM($G472:G472)))&gt;0,SUM(Capex!$G121:G121)*$E118,IF((SUM(Capex!$G121:G121)-SUM($G472:G472))&lt;0,0,SUM(Capex!$G121:G121)-SUM($G472:G472)))</f>
        <v>0</v>
      </c>
      <c r="I472" s="283">
        <f>+IF((SUM(Capex!$G121:I121)-(SUM(Capex!$G121:H121)*$E118+SUM($G472:H472)))&gt;0,SUM(Capex!$G121:H121)*$E118,IF((SUM(Capex!$G121:H121)-SUM($G472:H472))&lt;0,0,SUM(Capex!$G121:H121)-SUM($G472:H472)))</f>
        <v>0</v>
      </c>
      <c r="J472" s="283">
        <f>+IF((SUM(Capex!$G121:J121)-(SUM(Capex!$G121:I121)*$E118+SUM($G472:I472)))&gt;0,SUM(Capex!$G121:I121)*$E118,IF((SUM(Capex!$G121:I121)-SUM($G472:I472))&lt;0,0,SUM(Capex!$G121:I121)-SUM($G472:I472)))</f>
        <v>3712.8571428571427</v>
      </c>
      <c r="K472" s="283">
        <f>+IF((SUM(Capex!$G121:K121)-(SUM(Capex!$G121:J121)*$E118+SUM($G472:J472)))&gt;0,SUM(Capex!$G121:J121)*$E118,IF((SUM(Capex!$G121:J121)-SUM($G472:J472))&lt;0,0,SUM(Capex!$G121:J121)-SUM($G472:J472)))</f>
        <v>3712.8571428571427</v>
      </c>
      <c r="L472" s="283">
        <f>+IF((SUM(Capex!$G121:L121)-(SUM(Capex!$G121:K121)*$E118+SUM($G472:K472)))&gt;0,SUM(Capex!$G121:K121)*$E118,IF((SUM(Capex!$G121:K121)-SUM($G472:K472))&lt;0,0,SUM(Capex!$G121:K121)-SUM($G472:K472)))</f>
        <v>3712.8571428571427</v>
      </c>
      <c r="M472" s="283">
        <f>+IF((SUM(Capex!$G121:M121)-(SUM(Capex!$G121:L121)*$E118+SUM($G472:L472)))&gt;0,SUM(Capex!$G121:L121)*$E118,IF((SUM(Capex!$G121:L121)-SUM($G472:L472))&lt;0,0,SUM(Capex!$G121:L121)-SUM($G472:L472)))</f>
        <v>3712.8571428571427</v>
      </c>
      <c r="N472" s="283">
        <f>+IF((SUM(Capex!$G121:N121)-(SUM(Capex!$G121:M121)*$E118+SUM($G472:M472)))&gt;0,SUM(Capex!$G121:M121)*$E118,IF((SUM(Capex!$G121:M121)-SUM($G472:M472))&lt;0,0,SUM(Capex!$G121:M121)-SUM($G472:M472)))</f>
        <v>3712.8571428571427</v>
      </c>
      <c r="O472" s="283">
        <f>+IF((SUM(Capex!$G121:O121)-(SUM(Capex!$G121:N121)*$E118+SUM($G472:N472)))&gt;0,SUM(Capex!$G121:N121)*$E118,IF((SUM(Capex!$G121:N121)-SUM($G472:N472))&lt;0,0,SUM(Capex!$G121:N121)-SUM($G472:N472)))</f>
        <v>3712.8571428571427</v>
      </c>
      <c r="P472" s="283">
        <f>+IF((SUM(Capex!$G121:P121)-(SUM(Capex!$G121:O121)*$E118+SUM($G472:O472)))&gt;0,SUM(Capex!$G121:O121)*$E118,IF((SUM(Capex!$G121:O121)-SUM($G472:O472))&lt;0,0,SUM(Capex!$G121:O121)-SUM($G472:O472)))</f>
        <v>3712.8571428571427</v>
      </c>
      <c r="Q472" s="283">
        <f>+IF((SUM(Capex!$G121:Q121)-(SUM(Capex!$G121:P121)*$E118+SUM($G472:P472)))&gt;0,SUM(Capex!$G121:P121)*$E118,IF((SUM(Capex!$G121:P121)-SUM($G472:P472))&lt;0,0,SUM(Capex!$G121:P121)-SUM($G472:P472)))</f>
        <v>3.637978807091713E-12</v>
      </c>
      <c r="R472" s="283">
        <f>+IF((SUM(Capex!$G121:R121)-(SUM(Capex!$G121:Q121)*$E118+SUM($G472:Q472)))&gt;0,SUM(Capex!$G121:Q121)*$E118,IF((SUM(Capex!$G121:Q121)-SUM($G472:Q472))&lt;0,0,SUM(Capex!$G121:Q121)-SUM($G472:Q472)))</f>
        <v>0</v>
      </c>
      <c r="S472" s="283">
        <f>+IF((SUM(Capex!$G121:S121)-(SUM(Capex!$G121:R121)*$E118+SUM($G472:R472)))&gt;0,SUM(Capex!$G121:R121)*$E118,IF((SUM(Capex!$G121:R121)-SUM($G472:R472))&lt;0,0,SUM(Capex!$G121:R121)-SUM($G472:R472)))</f>
        <v>0</v>
      </c>
      <c r="T472" s="283">
        <f>+IF((SUM(Capex!$G121:T121)-(SUM(Capex!$G121:S121)*$E118+SUM($G472:S472)))&gt;0,SUM(Capex!$G121:S121)*$E118,IF((SUM(Capex!$G121:S121)-SUM($G472:S472))&lt;0,0,SUM(Capex!$G121:S121)-SUM($G472:S472)))</f>
        <v>0</v>
      </c>
    </row>
    <row r="473" spans="1:20">
      <c r="A473" s="356"/>
      <c r="B473" s="145"/>
      <c r="C473" s="20" t="s">
        <v>945</v>
      </c>
      <c r="D473" s="168" t="s">
        <v>65</v>
      </c>
      <c r="E473" s="168" t="s">
        <v>317</v>
      </c>
      <c r="H473" s="283">
        <f>+IF((SUM(Capex!$G122:H122)-(SUM(Capex!$G122:G122)*$E119+SUM($G473:G473)))&gt;0,SUM(Capex!$G122:G122)*$E119,IF((SUM(Capex!$G122:G122)-SUM($G473:G473))&lt;0,0,SUM(Capex!$G122:G122)-SUM($G473:G473)))</f>
        <v>0</v>
      </c>
      <c r="I473" s="283">
        <f>+IF((SUM(Capex!$G122:I122)-(SUM(Capex!$G122:H122)*$E119+SUM($G473:H473)))&gt;0,SUM(Capex!$G122:H122)*$E119,IF((SUM(Capex!$G122:H122)-SUM($G473:H473))&lt;0,0,SUM(Capex!$G122:H122)-SUM($G473:H473)))</f>
        <v>0</v>
      </c>
      <c r="J473" s="283">
        <f>+IF((SUM(Capex!$G122:J122)-(SUM(Capex!$G122:I122)*$E119+SUM($G473:I473)))&gt;0,SUM(Capex!$G122:I122)*$E119,IF((SUM(Capex!$G122:I122)-SUM($G473:I473))&lt;0,0,SUM(Capex!$G122:I122)-SUM($G473:I473)))</f>
        <v>67758.57142857142</v>
      </c>
      <c r="K473" s="283">
        <f>+IF((SUM(Capex!$G122:K122)-(SUM(Capex!$G122:J122)*$E119+SUM($G473:J473)))&gt;0,SUM(Capex!$G122:J122)*$E119,IF((SUM(Capex!$G122:J122)-SUM($G473:J473))&lt;0,0,SUM(Capex!$G122:J122)-SUM($G473:J473)))</f>
        <v>67758.57142857142</v>
      </c>
      <c r="L473" s="283">
        <f>+IF((SUM(Capex!$G122:L122)-(SUM(Capex!$G122:K122)*$E119+SUM($G473:K473)))&gt;0,SUM(Capex!$G122:K122)*$E119,IF((SUM(Capex!$G122:K122)-SUM($G473:K473))&lt;0,0,SUM(Capex!$G122:K122)-SUM($G473:K473)))</f>
        <v>67758.57142857142</v>
      </c>
      <c r="M473" s="283">
        <f>+IF((SUM(Capex!$G122:M122)-(SUM(Capex!$G122:L122)*$E119+SUM($G473:L473)))&gt;0,SUM(Capex!$G122:L122)*$E119,IF((SUM(Capex!$G122:L122)-SUM($G473:L473))&lt;0,0,SUM(Capex!$G122:L122)-SUM($G473:L473)))</f>
        <v>67758.57142857142</v>
      </c>
      <c r="N473" s="283">
        <f>+IF((SUM(Capex!$G122:N122)-(SUM(Capex!$G122:M122)*$E119+SUM($G473:M473)))&gt;0,SUM(Capex!$G122:M122)*$E119,IF((SUM(Capex!$G122:M122)-SUM($G473:M473))&lt;0,0,SUM(Capex!$G122:M122)-SUM($G473:M473)))</f>
        <v>67758.57142857142</v>
      </c>
      <c r="O473" s="283">
        <f>+IF((SUM(Capex!$G122:O122)-(SUM(Capex!$G122:N122)*$E119+SUM($G473:N473)))&gt;0,SUM(Capex!$G122:N122)*$E119,IF((SUM(Capex!$G122:N122)-SUM($G473:N473))&lt;0,0,SUM(Capex!$G122:N122)-SUM($G473:N473)))</f>
        <v>67758.57142857142</v>
      </c>
      <c r="P473" s="283">
        <f>+IF((SUM(Capex!$G122:P122)-(SUM(Capex!$G122:O122)*$E119+SUM($G473:O473)))&gt;0,SUM(Capex!$G122:O122)*$E119,IF((SUM(Capex!$G122:O122)-SUM($G473:O473))&lt;0,0,SUM(Capex!$G122:O122)-SUM($G473:O473)))</f>
        <v>67758.57142857142</v>
      </c>
      <c r="Q473" s="283">
        <f>+IF((SUM(Capex!$G122:Q122)-(SUM(Capex!$G122:P122)*$E119+SUM($G473:P473)))&gt;0,SUM(Capex!$G122:P122)*$E119,IF((SUM(Capex!$G122:P122)-SUM($G473:P473))&lt;0,0,SUM(Capex!$G122:P122)-SUM($G473:P473)))</f>
        <v>5.8207660913467407E-11</v>
      </c>
      <c r="R473" s="283">
        <f>+IF((SUM(Capex!$G122:R122)-(SUM(Capex!$G122:Q122)*$E119+SUM($G473:Q473)))&gt;0,SUM(Capex!$G122:Q122)*$E119,IF((SUM(Capex!$G122:Q122)-SUM($G473:Q473))&lt;0,0,SUM(Capex!$G122:Q122)-SUM($G473:Q473)))</f>
        <v>0</v>
      </c>
      <c r="S473" s="283">
        <f>+IF((SUM(Capex!$G122:S122)-(SUM(Capex!$G122:R122)*$E119+SUM($G473:R473)))&gt;0,SUM(Capex!$G122:R122)*$E119,IF((SUM(Capex!$G122:R122)-SUM($G473:R473))&lt;0,0,SUM(Capex!$G122:R122)-SUM($G473:R473)))</f>
        <v>0</v>
      </c>
      <c r="T473" s="283">
        <f>+IF((SUM(Capex!$G122:T122)-(SUM(Capex!$G122:S122)*$E119+SUM($G473:S473)))&gt;0,SUM(Capex!$G122:S122)*$E119,IF((SUM(Capex!$G122:S122)-SUM($G473:S473))&lt;0,0,SUM(Capex!$G122:S122)-SUM($G473:S473)))</f>
        <v>0</v>
      </c>
    </row>
    <row r="474" spans="1:20">
      <c r="A474" s="356"/>
      <c r="B474" s="145"/>
      <c r="C474" s="20" t="s">
        <v>946</v>
      </c>
      <c r="D474" s="168" t="s">
        <v>65</v>
      </c>
      <c r="E474" s="168" t="s">
        <v>317</v>
      </c>
      <c r="H474" s="283">
        <f>+IF((SUM(Capex!$G123:H123)-(SUM(Capex!$G123:G123)*$E120+SUM($G474:G474)))&gt;0,SUM(Capex!$G123:G123)*$E120,IF((SUM(Capex!$G123:G123)-SUM($G474:G474))&lt;0,0,SUM(Capex!$G123:G123)-SUM($G474:G474)))</f>
        <v>0</v>
      </c>
      <c r="I474" s="283">
        <f>+IF((SUM(Capex!$G123:I123)-(SUM(Capex!$G123:H123)*$E120+SUM($G474:H474)))&gt;0,SUM(Capex!$G123:H123)*$E120,IF((SUM(Capex!$G123:H123)-SUM($G474:H474))&lt;0,0,SUM(Capex!$G123:H123)-SUM($G474:H474)))</f>
        <v>0</v>
      </c>
      <c r="J474" s="283">
        <f>+IF((SUM(Capex!$G123:J123)-(SUM(Capex!$G123:I123)*$E120+SUM($G474:I474)))&gt;0,SUM(Capex!$G123:I123)*$E120,IF((SUM(Capex!$G123:I123)-SUM($G474:I474))&lt;0,0,SUM(Capex!$G123:I123)-SUM($G474:I474)))</f>
        <v>16145.539999999997</v>
      </c>
      <c r="K474" s="283">
        <f>+IF((SUM(Capex!$G123:K123)-(SUM(Capex!$G123:J123)*$E120+SUM($G474:J474)))&gt;0,SUM(Capex!$G123:J123)*$E120,IF((SUM(Capex!$G123:J123)-SUM($G474:J474))&lt;0,0,SUM(Capex!$G123:J123)-SUM($G474:J474)))</f>
        <v>16145.539999999997</v>
      </c>
      <c r="L474" s="283">
        <f>+IF((SUM(Capex!$G123:L123)-(SUM(Capex!$G123:K123)*$E120+SUM($G474:K474)))&gt;0,SUM(Capex!$G123:K123)*$E120,IF((SUM(Capex!$G123:K123)-SUM($G474:K474))&lt;0,0,SUM(Capex!$G123:K123)-SUM($G474:K474)))</f>
        <v>16145.539999999997</v>
      </c>
      <c r="M474" s="283">
        <f>+IF((SUM(Capex!$G123:M123)-(SUM(Capex!$G123:L123)*$E120+SUM($G474:L474)))&gt;0,SUM(Capex!$G123:L123)*$E120,IF((SUM(Capex!$G123:L123)-SUM($G474:L474))&lt;0,0,SUM(Capex!$G123:L123)-SUM($G474:L474)))</f>
        <v>16145.539999999997</v>
      </c>
      <c r="N474" s="283">
        <f>+IF((SUM(Capex!$G123:N123)-(SUM(Capex!$G123:M123)*$E120+SUM($G474:M474)))&gt;0,SUM(Capex!$G123:M123)*$E120,IF((SUM(Capex!$G123:M123)-SUM($G474:M474))&lt;0,0,SUM(Capex!$G123:M123)-SUM($G474:M474)))</f>
        <v>16145.539999999997</v>
      </c>
      <c r="O474" s="283">
        <f>+IF((SUM(Capex!$G123:O123)-(SUM(Capex!$G123:N123)*$E120+SUM($G474:N474)))&gt;0,SUM(Capex!$G123:N123)*$E120,IF((SUM(Capex!$G123:N123)-SUM($G474:N474))&lt;0,0,SUM(Capex!$G123:N123)-SUM($G474:N474)))</f>
        <v>16145.539999999997</v>
      </c>
      <c r="P474" s="283">
        <f>+IF((SUM(Capex!$G123:P123)-(SUM(Capex!$G123:O123)*$E120+SUM($G474:O474)))&gt;0,SUM(Capex!$G123:O123)*$E120,IF((SUM(Capex!$G123:O123)-SUM($G474:O474))&lt;0,0,SUM(Capex!$G123:O123)-SUM($G474:O474)))</f>
        <v>16145.539999999997</v>
      </c>
      <c r="Q474" s="283">
        <f>+IF((SUM(Capex!$G123:Q123)-(SUM(Capex!$G123:P123)*$E120+SUM($G474:P474)))&gt;0,SUM(Capex!$G123:P123)*$E120,IF((SUM(Capex!$G123:P123)-SUM($G474:P474))&lt;0,0,SUM(Capex!$G123:P123)-SUM($G474:P474)))</f>
        <v>1.4551915228366852E-11</v>
      </c>
      <c r="R474" s="283">
        <f>+IF((SUM(Capex!$G123:R123)-(SUM(Capex!$G123:Q123)*$E120+SUM($G474:Q474)))&gt;0,SUM(Capex!$G123:Q123)*$E120,IF((SUM(Capex!$G123:Q123)-SUM($G474:Q474))&lt;0,0,SUM(Capex!$G123:Q123)-SUM($G474:Q474)))</f>
        <v>0</v>
      </c>
      <c r="S474" s="283">
        <f>+IF((SUM(Capex!$G123:S123)-(SUM(Capex!$G123:R123)*$E120+SUM($G474:R474)))&gt;0,SUM(Capex!$G123:R123)*$E120,IF((SUM(Capex!$G123:R123)-SUM($G474:R474))&lt;0,0,SUM(Capex!$G123:R123)-SUM($G474:R474)))</f>
        <v>0</v>
      </c>
      <c r="T474" s="283">
        <f>+IF((SUM(Capex!$G123:T123)-(SUM(Capex!$G123:S123)*$E120+SUM($G474:S474)))&gt;0,SUM(Capex!$G123:S123)*$E120,IF((SUM(Capex!$G123:S123)-SUM($G474:S474))&lt;0,0,SUM(Capex!$G123:S123)-SUM($G474:S474)))</f>
        <v>0</v>
      </c>
    </row>
    <row r="475" spans="1:20">
      <c r="A475" s="356"/>
      <c r="B475" s="145"/>
      <c r="C475" s="20" t="s">
        <v>947</v>
      </c>
      <c r="D475" s="168" t="s">
        <v>65</v>
      </c>
      <c r="E475" s="168" t="s">
        <v>317</v>
      </c>
      <c r="H475" s="283">
        <f>+IF((SUM(Capex!$G124:H124)-(SUM(Capex!$G124:G124)*$E121+SUM($G475:G475)))&gt;0,SUM(Capex!$G124:G124)*$E121,IF((SUM(Capex!$G124:G124)-SUM($G475:G475))&lt;0,0,SUM(Capex!$G124:G124)-SUM($G475:G475)))</f>
        <v>0</v>
      </c>
      <c r="I475" s="283">
        <f>+IF((SUM(Capex!$G124:I124)-(SUM(Capex!$G124:H124)*$E121+SUM($G475:H475)))&gt;0,SUM(Capex!$G124:H124)*$E121,IF((SUM(Capex!$G124:H124)-SUM($G475:H475))&lt;0,0,SUM(Capex!$G124:H124)-SUM($G475:H475)))</f>
        <v>2989.6666666666665</v>
      </c>
      <c r="J475" s="283">
        <f>+IF((SUM(Capex!$G124:J124)-(SUM(Capex!$G124:I124)*$E121+SUM($G475:I475)))&gt;0,SUM(Capex!$G124:I124)*$E121,IF((SUM(Capex!$G124:I124)-SUM($G475:I475))&lt;0,0,SUM(Capex!$G124:I124)-SUM($G475:I475)))</f>
        <v>2989.6666666666665</v>
      </c>
      <c r="K475" s="283">
        <f>+IF((SUM(Capex!$G124:K124)-(SUM(Capex!$G124:J124)*$E121+SUM($G475:J475)))&gt;0,SUM(Capex!$G124:J124)*$E121,IF((SUM(Capex!$G124:J124)-SUM($G475:J475))&lt;0,0,SUM(Capex!$G124:J124)-SUM($G475:J475)))</f>
        <v>2989.666666666667</v>
      </c>
      <c r="L475" s="283">
        <f>+IF((SUM(Capex!$G124:L124)-(SUM(Capex!$G124:K124)*$E121+SUM($G475:K475)))&gt;0,SUM(Capex!$G124:K124)*$E121,IF((SUM(Capex!$G124:K124)-SUM($G475:K475))&lt;0,0,SUM(Capex!$G124:K124)-SUM($G475:K475)))</f>
        <v>0</v>
      </c>
      <c r="M475" s="283">
        <f>+IF((SUM(Capex!$G124:M124)-(SUM(Capex!$G124:L124)*$E121+SUM($G475:L475)))&gt;0,SUM(Capex!$G124:L124)*$E121,IF((SUM(Capex!$G124:L124)-SUM($G475:L475))&lt;0,0,SUM(Capex!$G124:L124)-SUM($G475:L475)))</f>
        <v>0</v>
      </c>
      <c r="N475" s="283">
        <f>+IF((SUM(Capex!$G124:N124)-(SUM(Capex!$G124:M124)*$E121+SUM($G475:M475)))&gt;0,SUM(Capex!$G124:M124)*$E121,IF((SUM(Capex!$G124:M124)-SUM($G475:M475))&lt;0,0,SUM(Capex!$G124:M124)-SUM($G475:M475)))</f>
        <v>0</v>
      </c>
      <c r="O475" s="283">
        <f>+IF((SUM(Capex!$G124:O124)-(SUM(Capex!$G124:N124)*$E121+SUM($G475:N475)))&gt;0,SUM(Capex!$G124:N124)*$E121,IF((SUM(Capex!$G124:N124)-SUM($G475:N475))&lt;0,0,SUM(Capex!$G124:N124)-SUM($G475:N475)))</f>
        <v>0</v>
      </c>
      <c r="P475" s="283">
        <f>+IF((SUM(Capex!$G124:P124)-(SUM(Capex!$G124:O124)*$E121+SUM($G475:O475)))&gt;0,SUM(Capex!$G124:O124)*$E121,IF((SUM(Capex!$G124:O124)-SUM($G475:O475))&lt;0,0,SUM(Capex!$G124:O124)-SUM($G475:O475)))</f>
        <v>0</v>
      </c>
      <c r="Q475" s="283">
        <f>+IF((SUM(Capex!$G124:Q124)-(SUM(Capex!$G124:P124)*$E121+SUM($G475:P475)))&gt;0,SUM(Capex!$G124:P124)*$E121,IF((SUM(Capex!$G124:P124)-SUM($G475:P475))&lt;0,0,SUM(Capex!$G124:P124)-SUM($G475:P475)))</f>
        <v>0</v>
      </c>
      <c r="R475" s="283">
        <f>+IF((SUM(Capex!$G124:R124)-(SUM(Capex!$G124:Q124)*$E121+SUM($G475:Q475)))&gt;0,SUM(Capex!$G124:Q124)*$E121,IF((SUM(Capex!$G124:Q124)-SUM($G475:Q475))&lt;0,0,SUM(Capex!$G124:Q124)-SUM($G475:Q475)))</f>
        <v>0</v>
      </c>
      <c r="S475" s="283">
        <f>+IF((SUM(Capex!$G124:S124)-(SUM(Capex!$G124:R124)*$E121+SUM($G475:R475)))&gt;0,SUM(Capex!$G124:R124)*$E121,IF((SUM(Capex!$G124:R124)-SUM($G475:R475))&lt;0,0,SUM(Capex!$G124:R124)-SUM($G475:R475)))</f>
        <v>0</v>
      </c>
      <c r="T475" s="283">
        <f>+IF((SUM(Capex!$G124:T124)-(SUM(Capex!$G124:S124)*$E121+SUM($G475:S475)))&gt;0,SUM(Capex!$G124:S124)*$E121,IF((SUM(Capex!$G124:S124)-SUM($G475:S475))&lt;0,0,SUM(Capex!$G124:S124)-SUM($G475:S475)))</f>
        <v>0</v>
      </c>
    </row>
    <row r="476" spans="1:20">
      <c r="A476" s="356"/>
      <c r="B476" s="145"/>
      <c r="C476" s="20" t="s">
        <v>948</v>
      </c>
      <c r="D476" s="168" t="s">
        <v>65</v>
      </c>
      <c r="E476" s="168" t="s">
        <v>317</v>
      </c>
      <c r="H476" s="283">
        <f>+IF((SUM(Capex!$G125:H125)-(SUM(Capex!$G125:G125)*$E122+SUM($G476:G476)))&gt;0,SUM(Capex!$G125:G125)*$E122,IF((SUM(Capex!$G125:G125)-SUM($G476:G476))&lt;0,0,SUM(Capex!$G125:G125)-SUM($G476:G476)))</f>
        <v>3212.744674110405</v>
      </c>
      <c r="I476" s="283">
        <f>+IF((SUM(Capex!$G125:I125)-(SUM(Capex!$G125:H125)*$E122+SUM($G476:H476)))&gt;0,SUM(Capex!$G125:H125)*$E122,IF((SUM(Capex!$G125:H125)-SUM($G476:H476))&lt;0,0,SUM(Capex!$G125:H125)-SUM($G476:H476)))</f>
        <v>19217.830000000005</v>
      </c>
      <c r="J476" s="283">
        <f>+IF((SUM(Capex!$G125:J125)-(SUM(Capex!$G125:I125)*$E122+SUM($G476:I476)))&gt;0,SUM(Capex!$G125:I125)*$E122,IF((SUM(Capex!$G125:I125)-SUM($G476:I476))&lt;0,0,SUM(Capex!$G125:I125)-SUM($G476:I476)))</f>
        <v>19217.830000000005</v>
      </c>
      <c r="K476" s="283">
        <f>+IF((SUM(Capex!$G125:K125)-(SUM(Capex!$G125:J125)*$E122+SUM($G476:J476)))&gt;0,SUM(Capex!$G125:J125)*$E122,IF((SUM(Capex!$G125:J125)-SUM($G476:J476))&lt;0,0,SUM(Capex!$G125:J125)-SUM($G476:J476)))</f>
        <v>19217.830000000005</v>
      </c>
      <c r="L476" s="283">
        <f>+IF((SUM(Capex!$G125:L125)-(SUM(Capex!$G125:K125)*$E122+SUM($G476:K476)))&gt;0,SUM(Capex!$G125:K125)*$E122,IF((SUM(Capex!$G125:K125)-SUM($G476:K476))&lt;0,0,SUM(Capex!$G125:K125)-SUM($G476:K476)))</f>
        <v>19217.830000000005</v>
      </c>
      <c r="M476" s="283">
        <f>+IF((SUM(Capex!$G125:M125)-(SUM(Capex!$G125:L125)*$E122+SUM($G476:L476)))&gt;0,SUM(Capex!$G125:L125)*$E122,IF((SUM(Capex!$G125:L125)-SUM($G476:L476))&lt;0,0,SUM(Capex!$G125:L125)-SUM($G476:L476)))</f>
        <v>19217.830000000005</v>
      </c>
      <c r="N476" s="283">
        <f>+IF((SUM(Capex!$G125:N125)-(SUM(Capex!$G125:M125)*$E122+SUM($G476:M476)))&gt;0,SUM(Capex!$G125:M125)*$E122,IF((SUM(Capex!$G125:M125)-SUM($G476:M476))&lt;0,0,SUM(Capex!$G125:M125)-SUM($G476:M476)))</f>
        <v>19217.830000000005</v>
      </c>
      <c r="O476" s="283">
        <f>+IF((SUM(Capex!$G125:O125)-(SUM(Capex!$G125:N125)*$E122+SUM($G476:N476)))&gt;0,SUM(Capex!$G125:N125)*$E122,IF((SUM(Capex!$G125:N125)-SUM($G476:N476))&lt;0,0,SUM(Capex!$G125:N125)-SUM($G476:N476)))</f>
        <v>16005.085325889639</v>
      </c>
      <c r="P476" s="283">
        <f>+IF((SUM(Capex!$G125:P125)-(SUM(Capex!$G125:O125)*$E122+SUM($G476:O476)))&gt;0,SUM(Capex!$G125:O125)*$E122,IF((SUM(Capex!$G125:O125)-SUM($G476:O476))&lt;0,0,SUM(Capex!$G125:O125)-SUM($G476:O476)))</f>
        <v>0</v>
      </c>
      <c r="Q476" s="283">
        <f>+IF((SUM(Capex!$G125:Q125)-(SUM(Capex!$G125:P125)*$E122+SUM($G476:P476)))&gt;0,SUM(Capex!$G125:P125)*$E122,IF((SUM(Capex!$G125:P125)-SUM($G476:P476))&lt;0,0,SUM(Capex!$G125:P125)-SUM($G476:P476)))</f>
        <v>0</v>
      </c>
      <c r="R476" s="283">
        <f>+IF((SUM(Capex!$G125:R125)-(SUM(Capex!$G125:Q125)*$E122+SUM($G476:Q476)))&gt;0,SUM(Capex!$G125:Q125)*$E122,IF((SUM(Capex!$G125:Q125)-SUM($G476:Q476))&lt;0,0,SUM(Capex!$G125:Q125)-SUM($G476:Q476)))</f>
        <v>0</v>
      </c>
      <c r="S476" s="283">
        <f>+IF((SUM(Capex!$G125:S125)-(SUM(Capex!$G125:R125)*$E122+SUM($G476:R476)))&gt;0,SUM(Capex!$G125:R125)*$E122,IF((SUM(Capex!$G125:R125)-SUM($G476:R476))&lt;0,0,SUM(Capex!$G125:R125)-SUM($G476:R476)))</f>
        <v>0</v>
      </c>
      <c r="T476" s="283">
        <f>+IF((SUM(Capex!$G125:T125)-(SUM(Capex!$G125:S125)*$E122+SUM($G476:S476)))&gt;0,SUM(Capex!$G125:S125)*$E122,IF((SUM(Capex!$G125:S125)-SUM($G476:S476))&lt;0,0,SUM(Capex!$G125:S125)-SUM($G476:S476)))</f>
        <v>0</v>
      </c>
    </row>
    <row r="477" spans="1:20">
      <c r="A477" s="356"/>
      <c r="B477" s="145"/>
      <c r="C477" s="20" t="s">
        <v>949</v>
      </c>
      <c r="D477" s="168" t="s">
        <v>65</v>
      </c>
      <c r="E477" s="168" t="s">
        <v>317</v>
      </c>
      <c r="H477" s="283">
        <f>+IF((SUM(Capex!$G126:H126)-(SUM(Capex!$G126:G126)*$E123+SUM($G477:G477)))&gt;0,SUM(Capex!$G126:G126)*$E123,IF((SUM(Capex!$G126:G126)-SUM($G477:G477))&lt;0,0,SUM(Capex!$G126:G126)-SUM($G477:G477)))</f>
        <v>0</v>
      </c>
      <c r="I477" s="283">
        <f>+IF((SUM(Capex!$G126:I126)-(SUM(Capex!$G126:H126)*$E123+SUM($G477:H477)))&gt;0,SUM(Capex!$G126:H126)*$E123,IF((SUM(Capex!$G126:H126)-SUM($G477:H477))&lt;0,0,SUM(Capex!$G126:H126)-SUM($G477:H477)))</f>
        <v>2342.8571428571427</v>
      </c>
      <c r="J477" s="283">
        <f>+IF((SUM(Capex!$G126:J126)-(SUM(Capex!$G126:I126)*$E123+SUM($G477:I477)))&gt;0,SUM(Capex!$G126:I126)*$E123,IF((SUM(Capex!$G126:I126)-SUM($G477:I477))&lt;0,0,SUM(Capex!$G126:I126)-SUM($G477:I477)))</f>
        <v>2342.8571428571427</v>
      </c>
      <c r="K477" s="283">
        <f>+IF((SUM(Capex!$G126:K126)-(SUM(Capex!$G126:J126)*$E123+SUM($G477:J477)))&gt;0,SUM(Capex!$G126:J126)*$E123,IF((SUM(Capex!$G126:J126)-SUM($G477:J477))&lt;0,0,SUM(Capex!$G126:J126)-SUM($G477:J477)))</f>
        <v>2342.8571428571427</v>
      </c>
      <c r="L477" s="283">
        <f>+IF((SUM(Capex!$G126:L126)-(SUM(Capex!$G126:K126)*$E123+SUM($G477:K477)))&gt;0,SUM(Capex!$G126:K126)*$E123,IF((SUM(Capex!$G126:K126)-SUM($G477:K477))&lt;0,0,SUM(Capex!$G126:K126)-SUM($G477:K477)))</f>
        <v>2342.8571428571427</v>
      </c>
      <c r="M477" s="283">
        <f>+IF((SUM(Capex!$G126:M126)-(SUM(Capex!$G126:L126)*$E123+SUM($G477:L477)))&gt;0,SUM(Capex!$G126:L126)*$E123,IF((SUM(Capex!$G126:L126)-SUM($G477:L477))&lt;0,0,SUM(Capex!$G126:L126)-SUM($G477:L477)))</f>
        <v>2342.8571428571427</v>
      </c>
      <c r="N477" s="283">
        <f>+IF((SUM(Capex!$G126:N126)-(SUM(Capex!$G126:M126)*$E123+SUM($G477:M477)))&gt;0,SUM(Capex!$G126:M126)*$E123,IF((SUM(Capex!$G126:M126)-SUM($G477:M477))&lt;0,0,SUM(Capex!$G126:M126)-SUM($G477:M477)))</f>
        <v>2342.8571428571427</v>
      </c>
      <c r="O477" s="283">
        <f>+IF((SUM(Capex!$G126:O126)-(SUM(Capex!$G126:N126)*$E123+SUM($G477:N477)))&gt;0,SUM(Capex!$G126:N126)*$E123,IF((SUM(Capex!$G126:N126)-SUM($G477:N477))&lt;0,0,SUM(Capex!$G126:N126)-SUM($G477:N477)))</f>
        <v>2342.8571428571431</v>
      </c>
      <c r="P477" s="283">
        <f>+IF((SUM(Capex!$G126:P126)-(SUM(Capex!$G126:O126)*$E123+SUM($G477:O477)))&gt;0,SUM(Capex!$G126:O126)*$E123,IF((SUM(Capex!$G126:O126)-SUM($G477:O477))&lt;0,0,SUM(Capex!$G126:O126)-SUM($G477:O477)))</f>
        <v>0</v>
      </c>
      <c r="Q477" s="283">
        <f>+IF((SUM(Capex!$G126:Q126)-(SUM(Capex!$G126:P126)*$E123+SUM($G477:P477)))&gt;0,SUM(Capex!$G126:P126)*$E123,IF((SUM(Capex!$G126:P126)-SUM($G477:P477))&lt;0,0,SUM(Capex!$G126:P126)-SUM($G477:P477)))</f>
        <v>0</v>
      </c>
      <c r="R477" s="283">
        <f>+IF((SUM(Capex!$G126:R126)-(SUM(Capex!$G126:Q126)*$E123+SUM($G477:Q477)))&gt;0,SUM(Capex!$G126:Q126)*$E123,IF((SUM(Capex!$G126:Q126)-SUM($G477:Q477))&lt;0,0,SUM(Capex!$G126:Q126)-SUM($G477:Q477)))</f>
        <v>0</v>
      </c>
      <c r="S477" s="283">
        <f>+IF((SUM(Capex!$G126:S126)-(SUM(Capex!$G126:R126)*$E123+SUM($G477:R477)))&gt;0,SUM(Capex!$G126:R126)*$E123,IF((SUM(Capex!$G126:R126)-SUM($G477:R477))&lt;0,0,SUM(Capex!$G126:R126)-SUM($G477:R477)))</f>
        <v>0</v>
      </c>
      <c r="T477" s="283">
        <f>+IF((SUM(Capex!$G126:T126)-(SUM(Capex!$G126:S126)*$E123+SUM($G477:S477)))&gt;0,SUM(Capex!$G126:S126)*$E123,IF((SUM(Capex!$G126:S126)-SUM($G477:S477))&lt;0,0,SUM(Capex!$G126:S126)-SUM($G477:S477)))</f>
        <v>0</v>
      </c>
    </row>
    <row r="478" spans="1:20">
      <c r="A478" s="356"/>
      <c r="B478" s="145"/>
      <c r="C478" s="20" t="s">
        <v>950</v>
      </c>
      <c r="D478" s="168" t="s">
        <v>65</v>
      </c>
      <c r="E478" s="168" t="s">
        <v>317</v>
      </c>
      <c r="H478" s="283">
        <f>+IF((SUM(Capex!$G127:H127)-(SUM(Capex!$G127:G127)*$E124+SUM($G478:G478)))&gt;0,SUM(Capex!$G127:G127)*$E124,IF((SUM(Capex!$G127:G127)-SUM($G478:G478))&lt;0,0,SUM(Capex!$G127:G127)-SUM($G478:G478)))</f>
        <v>0</v>
      </c>
      <c r="I478" s="283">
        <f>+IF((SUM(Capex!$G127:I127)-(SUM(Capex!$G127:H127)*$E124+SUM($G478:H478)))&gt;0,SUM(Capex!$G127:H127)*$E124,IF((SUM(Capex!$G127:H127)-SUM($G478:H478))&lt;0,0,SUM(Capex!$G127:H127)-SUM($G478:H478)))</f>
        <v>428.57142857142856</v>
      </c>
      <c r="J478" s="283">
        <f>+IF((SUM(Capex!$G127:J127)-(SUM(Capex!$G127:I127)*$E124+SUM($G478:I478)))&gt;0,SUM(Capex!$G127:I127)*$E124,IF((SUM(Capex!$G127:I127)-SUM($G478:I478))&lt;0,0,SUM(Capex!$G127:I127)-SUM($G478:I478)))</f>
        <v>428.57142857142856</v>
      </c>
      <c r="K478" s="283">
        <f>+IF((SUM(Capex!$G127:K127)-(SUM(Capex!$G127:J127)*$E124+SUM($G478:J478)))&gt;0,SUM(Capex!$G127:J127)*$E124,IF((SUM(Capex!$G127:J127)-SUM($G478:J478))&lt;0,0,SUM(Capex!$G127:J127)-SUM($G478:J478)))</f>
        <v>428.57142857142856</v>
      </c>
      <c r="L478" s="283">
        <f>+IF((SUM(Capex!$G127:L127)-(SUM(Capex!$G127:K127)*$E124+SUM($G478:K478)))&gt;0,SUM(Capex!$G127:K127)*$E124,IF((SUM(Capex!$G127:K127)-SUM($G478:K478))&lt;0,0,SUM(Capex!$G127:K127)-SUM($G478:K478)))</f>
        <v>428.57142857142856</v>
      </c>
      <c r="M478" s="283">
        <f>+IF((SUM(Capex!$G127:M127)-(SUM(Capex!$G127:L127)*$E124+SUM($G478:L478)))&gt;0,SUM(Capex!$G127:L127)*$E124,IF((SUM(Capex!$G127:L127)-SUM($G478:L478))&lt;0,0,SUM(Capex!$G127:L127)-SUM($G478:L478)))</f>
        <v>428.57142857142856</v>
      </c>
      <c r="N478" s="283">
        <f>+IF((SUM(Capex!$G127:N127)-(SUM(Capex!$G127:M127)*$E124+SUM($G478:M478)))&gt;0,SUM(Capex!$G127:M127)*$E124,IF((SUM(Capex!$G127:M127)-SUM($G478:M478))&lt;0,0,SUM(Capex!$G127:M127)-SUM($G478:M478)))</f>
        <v>428.57142857142856</v>
      </c>
      <c r="O478" s="283">
        <f>+IF((SUM(Capex!$G127:O127)-(SUM(Capex!$G127:N127)*$E124+SUM($G478:N478)))&gt;0,SUM(Capex!$G127:N127)*$E124,IF((SUM(Capex!$G127:N127)-SUM($G478:N478))&lt;0,0,SUM(Capex!$G127:N127)-SUM($G478:N478)))</f>
        <v>428.57142857142856</v>
      </c>
      <c r="P478" s="283">
        <f>+IF((SUM(Capex!$G127:P127)-(SUM(Capex!$G127:O127)*$E124+SUM($G478:O478)))&gt;0,SUM(Capex!$G127:O127)*$E124,IF((SUM(Capex!$G127:O127)-SUM($G478:O478))&lt;0,0,SUM(Capex!$G127:O127)-SUM($G478:O478)))</f>
        <v>4.5474735088646412E-13</v>
      </c>
      <c r="Q478" s="283">
        <f>+IF((SUM(Capex!$G127:Q127)-(SUM(Capex!$G127:P127)*$E124+SUM($G478:P478)))&gt;0,SUM(Capex!$G127:P127)*$E124,IF((SUM(Capex!$G127:P127)-SUM($G478:P478))&lt;0,0,SUM(Capex!$G127:P127)-SUM($G478:P478)))</f>
        <v>0</v>
      </c>
      <c r="R478" s="283">
        <f>+IF((SUM(Capex!$G127:R127)-(SUM(Capex!$G127:Q127)*$E124+SUM($G478:Q478)))&gt;0,SUM(Capex!$G127:Q127)*$E124,IF((SUM(Capex!$G127:Q127)-SUM($G478:Q478))&lt;0,0,SUM(Capex!$G127:Q127)-SUM($G478:Q478)))</f>
        <v>0</v>
      </c>
      <c r="S478" s="283">
        <f>+IF((SUM(Capex!$G127:S127)-(SUM(Capex!$G127:R127)*$E124+SUM($G478:R478)))&gt;0,SUM(Capex!$G127:R127)*$E124,IF((SUM(Capex!$G127:R127)-SUM($G478:R478))&lt;0,0,SUM(Capex!$G127:R127)-SUM($G478:R478)))</f>
        <v>0</v>
      </c>
      <c r="T478" s="283">
        <f>+IF((SUM(Capex!$G127:T127)-(SUM(Capex!$G127:S127)*$E124+SUM($G478:S478)))&gt;0,SUM(Capex!$G127:S127)*$E124,IF((SUM(Capex!$G127:S127)-SUM($G478:S478))&lt;0,0,SUM(Capex!$G127:S127)-SUM($G478:S478)))</f>
        <v>0</v>
      </c>
    </row>
    <row r="479" spans="1:20">
      <c r="A479" s="356"/>
      <c r="B479" s="145"/>
      <c r="C479" s="20" t="s">
        <v>951</v>
      </c>
      <c r="D479" s="168" t="s">
        <v>65</v>
      </c>
      <c r="E479" s="168" t="s">
        <v>317</v>
      </c>
      <c r="H479" s="283">
        <f>+IF((SUM(Capex!$G128:H128)-(SUM(Capex!$G128:G128)*$E125+SUM($G479:G479)))&gt;0,SUM(Capex!$G128:G128)*$E125,IF((SUM(Capex!$G128:G128)-SUM($G479:G479))&lt;0,0,SUM(Capex!$G128:G128)-SUM($G479:G479)))</f>
        <v>0</v>
      </c>
      <c r="I479" s="283">
        <f>+IF((SUM(Capex!$G128:I128)-(SUM(Capex!$G128:H128)*$E125+SUM($G479:H479)))&gt;0,SUM(Capex!$G128:H128)*$E125,IF((SUM(Capex!$G128:H128)-SUM($G479:H479))&lt;0,0,SUM(Capex!$G128:H128)-SUM($G479:H479)))</f>
        <v>0</v>
      </c>
      <c r="J479" s="283">
        <f>+IF((SUM(Capex!$G128:J128)-(SUM(Capex!$G128:I128)*$E125+SUM($G479:I479)))&gt;0,SUM(Capex!$G128:I128)*$E125,IF((SUM(Capex!$G128:I128)-SUM($G479:I479))&lt;0,0,SUM(Capex!$G128:I128)-SUM($G479:I479)))</f>
        <v>0</v>
      </c>
      <c r="K479" s="283">
        <f>+IF((SUM(Capex!$G128:K128)-(SUM(Capex!$G128:J128)*$E125+SUM($G479:J479)))&gt;0,SUM(Capex!$G128:J128)*$E125,IF((SUM(Capex!$G128:J128)-SUM($G479:J479))&lt;0,0,SUM(Capex!$G128:J128)-SUM($G479:J479)))</f>
        <v>21737.115714285708</v>
      </c>
      <c r="L479" s="283">
        <f>+IF((SUM(Capex!$G128:L128)-(SUM(Capex!$G128:K128)*$E125+SUM($G479:K479)))&gt;0,SUM(Capex!$G128:K128)*$E125,IF((SUM(Capex!$G128:K128)-SUM($G479:K479))&lt;0,0,SUM(Capex!$G128:K128)-SUM($G479:K479)))</f>
        <v>21737.115714285708</v>
      </c>
      <c r="M479" s="283">
        <f>+IF((SUM(Capex!$G128:M128)-(SUM(Capex!$G128:L128)*$E125+SUM($G479:L479)))&gt;0,SUM(Capex!$G128:L128)*$E125,IF((SUM(Capex!$G128:L128)-SUM($G479:L479))&lt;0,0,SUM(Capex!$G128:L128)-SUM($G479:L479)))</f>
        <v>21737.115714285708</v>
      </c>
      <c r="N479" s="283">
        <f>+IF((SUM(Capex!$G128:N128)-(SUM(Capex!$G128:M128)*$E125+SUM($G479:M479)))&gt;0,SUM(Capex!$G128:M128)*$E125,IF((SUM(Capex!$G128:M128)-SUM($G479:M479))&lt;0,0,SUM(Capex!$G128:M128)-SUM($G479:M479)))</f>
        <v>21737.115714285708</v>
      </c>
      <c r="O479" s="283">
        <f>+IF((SUM(Capex!$G128:O128)-(SUM(Capex!$G128:N128)*$E125+SUM($G479:N479)))&gt;0,SUM(Capex!$G128:N128)*$E125,IF((SUM(Capex!$G128:N128)-SUM($G479:N479))&lt;0,0,SUM(Capex!$G128:N128)-SUM($G479:N479)))</f>
        <v>21737.115714285708</v>
      </c>
      <c r="P479" s="283">
        <f>+IF((SUM(Capex!$G128:P128)-(SUM(Capex!$G128:O128)*$E125+SUM($G479:O479)))&gt;0,SUM(Capex!$G128:O128)*$E125,IF((SUM(Capex!$G128:O128)-SUM($G479:O479))&lt;0,0,SUM(Capex!$G128:O128)-SUM($G479:O479)))</f>
        <v>21737.115714285708</v>
      </c>
      <c r="Q479" s="283">
        <f>+IF((SUM(Capex!$G128:Q128)-(SUM(Capex!$G128:P128)*$E125+SUM($G479:P479)))&gt;0,SUM(Capex!$G128:P128)*$E125,IF((SUM(Capex!$G128:P128)-SUM($G479:P479))&lt;0,0,SUM(Capex!$G128:P128)-SUM($G479:P479)))</f>
        <v>21737.115714285712</v>
      </c>
      <c r="R479" s="283">
        <f>+IF((SUM(Capex!$G128:R128)-(SUM(Capex!$G128:Q128)*$E125+SUM($G479:Q479)))&gt;0,SUM(Capex!$G128:Q128)*$E125,IF((SUM(Capex!$G128:Q128)-SUM($G479:Q479))&lt;0,0,SUM(Capex!$G128:Q128)-SUM($G479:Q479)))</f>
        <v>0</v>
      </c>
      <c r="S479" s="283">
        <f>+IF((SUM(Capex!$G128:S128)-(SUM(Capex!$G128:R128)*$E125+SUM($G479:R479)))&gt;0,SUM(Capex!$G128:R128)*$E125,IF((SUM(Capex!$G128:R128)-SUM($G479:R479))&lt;0,0,SUM(Capex!$G128:R128)-SUM($G479:R479)))</f>
        <v>0</v>
      </c>
      <c r="T479" s="283">
        <f>+IF((SUM(Capex!$G128:T128)-(SUM(Capex!$G128:S128)*$E125+SUM($G479:S479)))&gt;0,SUM(Capex!$G128:S128)*$E125,IF((SUM(Capex!$G128:S128)-SUM($G479:S479))&lt;0,0,SUM(Capex!$G128:S128)-SUM($G479:S479)))</f>
        <v>0</v>
      </c>
    </row>
    <row r="480" spans="1:20">
      <c r="A480" s="356"/>
      <c r="B480" s="145"/>
      <c r="C480" s="20" t="s">
        <v>952</v>
      </c>
      <c r="D480" s="168" t="s">
        <v>65</v>
      </c>
      <c r="E480" s="168" t="s">
        <v>317</v>
      </c>
      <c r="H480" s="283">
        <f>+IF((SUM(Capex!$G129:H129)-(SUM(Capex!$G129:G129)*$E126+SUM($G480:G480)))&gt;0,SUM(Capex!$G129:G129)*$E126,IF((SUM(Capex!$G129:G129)-SUM($G480:G480))&lt;0,0,SUM(Capex!$G129:G129)-SUM($G480:G480)))</f>
        <v>0</v>
      </c>
      <c r="I480" s="283">
        <f>+IF((SUM(Capex!$G129:I129)-(SUM(Capex!$G129:H129)*$E126+SUM($G480:H480)))&gt;0,SUM(Capex!$G129:H129)*$E126,IF((SUM(Capex!$G129:H129)-SUM($G480:H480))&lt;0,0,SUM(Capex!$G129:H129)-SUM($G480:H480)))</f>
        <v>0</v>
      </c>
      <c r="J480" s="283">
        <f>+IF((SUM(Capex!$G129:J129)-(SUM(Capex!$G129:I129)*$E126+SUM($G480:I480)))&gt;0,SUM(Capex!$G129:I129)*$E126,IF((SUM(Capex!$G129:I129)-SUM($G480:I480))&lt;0,0,SUM(Capex!$G129:I129)-SUM($G480:I480)))</f>
        <v>0</v>
      </c>
      <c r="K480" s="283">
        <f>+IF((SUM(Capex!$G129:K129)-(SUM(Capex!$G129:J129)*$E126+SUM($G480:J480)))&gt;0,SUM(Capex!$G129:J129)*$E126,IF((SUM(Capex!$G129:J129)-SUM($G480:J480))&lt;0,0,SUM(Capex!$G129:J129)-SUM($G480:J480)))</f>
        <v>7616.3171428571422</v>
      </c>
      <c r="L480" s="283">
        <f>+IF((SUM(Capex!$G129:L129)-(SUM(Capex!$G129:K129)*$E126+SUM($G480:K480)))&gt;0,SUM(Capex!$G129:K129)*$E126,IF((SUM(Capex!$G129:K129)-SUM($G480:K480))&lt;0,0,SUM(Capex!$G129:K129)-SUM($G480:K480)))</f>
        <v>7616.3171428571422</v>
      </c>
      <c r="M480" s="283">
        <f>+IF((SUM(Capex!$G129:M129)-(SUM(Capex!$G129:L129)*$E126+SUM($G480:L480)))&gt;0,SUM(Capex!$G129:L129)*$E126,IF((SUM(Capex!$G129:L129)-SUM($G480:L480))&lt;0,0,SUM(Capex!$G129:L129)-SUM($G480:L480)))</f>
        <v>7616.3171428571422</v>
      </c>
      <c r="N480" s="283">
        <f>+IF((SUM(Capex!$G129:N129)-(SUM(Capex!$G129:M129)*$E126+SUM($G480:M480)))&gt;0,SUM(Capex!$G129:M129)*$E126,IF((SUM(Capex!$G129:M129)-SUM($G480:M480))&lt;0,0,SUM(Capex!$G129:M129)-SUM($G480:M480)))</f>
        <v>7616.3171428571422</v>
      </c>
      <c r="O480" s="283">
        <f>+IF((SUM(Capex!$G129:O129)-(SUM(Capex!$G129:N129)*$E126+SUM($G480:N480)))&gt;0,SUM(Capex!$G129:N129)*$E126,IF((SUM(Capex!$G129:N129)-SUM($G480:N480))&lt;0,0,SUM(Capex!$G129:N129)-SUM($G480:N480)))</f>
        <v>7616.3171428571422</v>
      </c>
      <c r="P480" s="283">
        <f>+IF((SUM(Capex!$G129:P129)-(SUM(Capex!$G129:O129)*$E126+SUM($G480:O480)))&gt;0,SUM(Capex!$G129:O129)*$E126,IF((SUM(Capex!$G129:O129)-SUM($G480:O480))&lt;0,0,SUM(Capex!$G129:O129)-SUM($G480:O480)))</f>
        <v>7616.3171428571422</v>
      </c>
      <c r="Q480" s="283">
        <f>+IF((SUM(Capex!$G129:Q129)-(SUM(Capex!$G129:P129)*$E126+SUM($G480:P480)))&gt;0,SUM(Capex!$G129:P129)*$E126,IF((SUM(Capex!$G129:P129)-SUM($G480:P480))&lt;0,0,SUM(Capex!$G129:P129)-SUM($G480:P480)))</f>
        <v>7616.3171428571441</v>
      </c>
      <c r="R480" s="283">
        <f>+IF((SUM(Capex!$G129:R129)-(SUM(Capex!$G129:Q129)*$E126+SUM($G480:Q480)))&gt;0,SUM(Capex!$G129:Q129)*$E126,IF((SUM(Capex!$G129:Q129)-SUM($G480:Q480))&lt;0,0,SUM(Capex!$G129:Q129)-SUM($G480:Q480)))</f>
        <v>0</v>
      </c>
      <c r="S480" s="283">
        <f>+IF((SUM(Capex!$G129:S129)-(SUM(Capex!$G129:R129)*$E126+SUM($G480:R480)))&gt;0,SUM(Capex!$G129:R129)*$E126,IF((SUM(Capex!$G129:R129)-SUM($G480:R480))&lt;0,0,SUM(Capex!$G129:R129)-SUM($G480:R480)))</f>
        <v>0</v>
      </c>
      <c r="T480" s="283">
        <f>+IF((SUM(Capex!$G129:T129)-(SUM(Capex!$G129:S129)*$E126+SUM($G480:S480)))&gt;0,SUM(Capex!$G129:S129)*$E126,IF((SUM(Capex!$G129:S129)-SUM($G480:S480))&lt;0,0,SUM(Capex!$G129:S129)-SUM($G480:S480)))</f>
        <v>0</v>
      </c>
    </row>
    <row r="481" spans="1:20">
      <c r="A481" s="356"/>
      <c r="B481" s="145"/>
      <c r="C481" s="20" t="s">
        <v>953</v>
      </c>
      <c r="D481" s="168" t="s">
        <v>65</v>
      </c>
      <c r="E481" s="168" t="s">
        <v>317</v>
      </c>
      <c r="H481" s="283">
        <f>+IF((SUM(Capex!$G130:H130)-(SUM(Capex!$G130:G130)*$E127+SUM($G481:G481)))&gt;0,SUM(Capex!$G130:G130)*$E127,IF((SUM(Capex!$G130:G130)-SUM($G481:G481))&lt;0,0,SUM(Capex!$G130:G130)-SUM($G481:G481)))</f>
        <v>0</v>
      </c>
      <c r="I481" s="283">
        <f>+IF((SUM(Capex!$G130:I130)-(SUM(Capex!$G130:H130)*$E127+SUM($G481:H481)))&gt;0,SUM(Capex!$G130:H130)*$E127,IF((SUM(Capex!$G130:H130)-SUM($G481:H481))&lt;0,0,SUM(Capex!$G130:H130)-SUM($G481:H481)))</f>
        <v>200</v>
      </c>
      <c r="J481" s="283">
        <f>+IF((SUM(Capex!$G130:J130)-(SUM(Capex!$G130:I130)*$E127+SUM($G481:I481)))&gt;0,SUM(Capex!$G130:I130)*$E127,IF((SUM(Capex!$G130:I130)-SUM($G481:I481))&lt;0,0,SUM(Capex!$G130:I130)-SUM($G481:I481)))</f>
        <v>200</v>
      </c>
      <c r="K481" s="283">
        <f>+IF((SUM(Capex!$G130:K130)-(SUM(Capex!$G130:J130)*$E127+SUM($G481:J481)))&gt;0,SUM(Capex!$G130:J130)*$E127,IF((SUM(Capex!$G130:J130)-SUM($G481:J481))&lt;0,0,SUM(Capex!$G130:J130)-SUM($G481:J481)))</f>
        <v>200</v>
      </c>
      <c r="L481" s="283">
        <f>+IF((SUM(Capex!$G130:L130)-(SUM(Capex!$G130:K130)*$E127+SUM($G481:K481)))&gt;0,SUM(Capex!$G130:K130)*$E127,IF((SUM(Capex!$G130:K130)-SUM($G481:K481))&lt;0,0,SUM(Capex!$G130:K130)-SUM($G481:K481)))</f>
        <v>200</v>
      </c>
      <c r="M481" s="283">
        <f>+IF((SUM(Capex!$G130:M130)-(SUM(Capex!$G130:L130)*$E127+SUM($G481:L481)))&gt;0,SUM(Capex!$G130:L130)*$E127,IF((SUM(Capex!$G130:L130)-SUM($G481:L481))&lt;0,0,SUM(Capex!$G130:L130)-SUM($G481:L481)))</f>
        <v>200</v>
      </c>
      <c r="N481" s="283">
        <f>+IF((SUM(Capex!$G130:N130)-(SUM(Capex!$G130:M130)*$E127+SUM($G481:M481)))&gt;0,SUM(Capex!$G130:M130)*$E127,IF((SUM(Capex!$G130:M130)-SUM($G481:M481))&lt;0,0,SUM(Capex!$G130:M130)-SUM($G481:M481)))</f>
        <v>200</v>
      </c>
      <c r="O481" s="283">
        <f>+IF((SUM(Capex!$G130:O130)-(SUM(Capex!$G130:N130)*$E127+SUM($G481:N481)))&gt;0,SUM(Capex!$G130:N130)*$E127,IF((SUM(Capex!$G130:N130)-SUM($G481:N481))&lt;0,0,SUM(Capex!$G130:N130)-SUM($G481:N481)))</f>
        <v>200</v>
      </c>
      <c r="P481" s="283">
        <f>+IF((SUM(Capex!$G130:P130)-(SUM(Capex!$G130:O130)*$E127+SUM($G481:O481)))&gt;0,SUM(Capex!$G130:O130)*$E127,IF((SUM(Capex!$G130:O130)-SUM($G481:O481))&lt;0,0,SUM(Capex!$G130:O130)-SUM($G481:O481)))</f>
        <v>200</v>
      </c>
      <c r="Q481" s="283">
        <f>+IF((SUM(Capex!$G130:Q130)-(SUM(Capex!$G130:P130)*$E127+SUM($G481:P481)))&gt;0,SUM(Capex!$G130:P130)*$E127,IF((SUM(Capex!$G130:P130)-SUM($G481:P481))&lt;0,0,SUM(Capex!$G130:P130)-SUM($G481:P481)))</f>
        <v>200</v>
      </c>
      <c r="R481" s="283">
        <f>+IF((SUM(Capex!$G130:R130)-(SUM(Capex!$G130:Q130)*$E127+SUM($G481:Q481)))&gt;0,SUM(Capex!$G130:Q130)*$E127,IF((SUM(Capex!$G130:Q130)-SUM($G481:Q481))&lt;0,0,SUM(Capex!$G130:Q130)-SUM($G481:Q481)))</f>
        <v>200</v>
      </c>
      <c r="S481" s="283">
        <f>+IF((SUM(Capex!$G130:S130)-(SUM(Capex!$G130:R130)*$E127+SUM($G481:R481)))&gt;0,SUM(Capex!$G130:R130)*$E127,IF((SUM(Capex!$G130:R130)-SUM($G481:R481))&lt;0,0,SUM(Capex!$G130:R130)-SUM($G481:R481)))</f>
        <v>0</v>
      </c>
      <c r="T481" s="283">
        <f>+IF((SUM(Capex!$G130:T130)-(SUM(Capex!$G130:S130)*$E127+SUM($G481:S481)))&gt;0,SUM(Capex!$G130:S130)*$E127,IF((SUM(Capex!$G130:S130)-SUM($G481:S481))&lt;0,0,SUM(Capex!$G130:S130)-SUM($G481:S481)))</f>
        <v>0</v>
      </c>
    </row>
    <row r="482" spans="1:20">
      <c r="A482" s="356"/>
      <c r="B482" s="145"/>
      <c r="C482" s="20" t="s">
        <v>953</v>
      </c>
      <c r="D482" s="168" t="s">
        <v>65</v>
      </c>
      <c r="E482" s="168" t="s">
        <v>317</v>
      </c>
      <c r="H482" s="283">
        <f>+IF((SUM(Capex!$G131:H131)-(SUM(Capex!$G131:G131)*$E128+SUM($G482:G482)))&gt;0,SUM(Capex!$G131:G131)*$E128,IF((SUM(Capex!$G131:G131)-SUM($G482:G482))&lt;0,0,SUM(Capex!$G131:G131)-SUM($G482:G482)))</f>
        <v>0</v>
      </c>
      <c r="I482" s="283">
        <f>+IF((SUM(Capex!$G131:I131)-(SUM(Capex!$G131:H131)*$E128+SUM($G482:H482)))&gt;0,SUM(Capex!$G131:H131)*$E128,IF((SUM(Capex!$G131:H131)-SUM($G482:H482))&lt;0,0,SUM(Capex!$G131:H131)-SUM($G482:H482)))</f>
        <v>500</v>
      </c>
      <c r="J482" s="283">
        <f>+IF((SUM(Capex!$G131:J131)-(SUM(Capex!$G131:I131)*$E128+SUM($G482:I482)))&gt;0,SUM(Capex!$G131:I131)*$E128,IF((SUM(Capex!$G131:I131)-SUM($G482:I482))&lt;0,0,SUM(Capex!$G131:I131)-SUM($G482:I482)))</f>
        <v>500</v>
      </c>
      <c r="K482" s="283">
        <f>+IF((SUM(Capex!$G131:K131)-(SUM(Capex!$G131:J131)*$E128+SUM($G482:J482)))&gt;0,SUM(Capex!$G131:J131)*$E128,IF((SUM(Capex!$G131:J131)-SUM($G482:J482))&lt;0,0,SUM(Capex!$G131:J131)-SUM($G482:J482)))</f>
        <v>500</v>
      </c>
      <c r="L482" s="283">
        <f>+IF((SUM(Capex!$G131:L131)-(SUM(Capex!$G131:K131)*$E128+SUM($G482:K482)))&gt;0,SUM(Capex!$G131:K131)*$E128,IF((SUM(Capex!$G131:K131)-SUM($G482:K482))&lt;0,0,SUM(Capex!$G131:K131)-SUM($G482:K482)))</f>
        <v>500</v>
      </c>
      <c r="M482" s="283">
        <f>+IF((SUM(Capex!$G131:M131)-(SUM(Capex!$G131:L131)*$E128+SUM($G482:L482)))&gt;0,SUM(Capex!$G131:L131)*$E128,IF((SUM(Capex!$G131:L131)-SUM($G482:L482))&lt;0,0,SUM(Capex!$G131:L131)-SUM($G482:L482)))</f>
        <v>500</v>
      </c>
      <c r="N482" s="283">
        <f>+IF((SUM(Capex!$G131:N131)-(SUM(Capex!$G131:M131)*$E128+SUM($G482:M482)))&gt;0,SUM(Capex!$G131:M131)*$E128,IF((SUM(Capex!$G131:M131)-SUM($G482:M482))&lt;0,0,SUM(Capex!$G131:M131)-SUM($G482:M482)))</f>
        <v>500</v>
      </c>
      <c r="O482" s="283">
        <f>+IF((SUM(Capex!$G131:O131)-(SUM(Capex!$G131:N131)*$E128+SUM($G482:N482)))&gt;0,SUM(Capex!$G131:N131)*$E128,IF((SUM(Capex!$G131:N131)-SUM($G482:N482))&lt;0,0,SUM(Capex!$G131:N131)-SUM($G482:N482)))</f>
        <v>500</v>
      </c>
      <c r="P482" s="283">
        <f>+IF((SUM(Capex!$G131:P131)-(SUM(Capex!$G131:O131)*$E128+SUM($G482:O482)))&gt;0,SUM(Capex!$G131:O131)*$E128,IF((SUM(Capex!$G131:O131)-SUM($G482:O482))&lt;0,0,SUM(Capex!$G131:O131)-SUM($G482:O482)))</f>
        <v>500</v>
      </c>
      <c r="Q482" s="283">
        <f>+IF((SUM(Capex!$G131:Q131)-(SUM(Capex!$G131:P131)*$E128+SUM($G482:P482)))&gt;0,SUM(Capex!$G131:P131)*$E128,IF((SUM(Capex!$G131:P131)-SUM($G482:P482))&lt;0,0,SUM(Capex!$G131:P131)-SUM($G482:P482)))</f>
        <v>500</v>
      </c>
      <c r="R482" s="283">
        <f>+IF((SUM(Capex!$G131:R131)-(SUM(Capex!$G131:Q131)*$E128+SUM($G482:Q482)))&gt;0,SUM(Capex!$G131:Q131)*$E128,IF((SUM(Capex!$G131:Q131)-SUM($G482:Q482))&lt;0,0,SUM(Capex!$G131:Q131)-SUM($G482:Q482)))</f>
        <v>500</v>
      </c>
      <c r="S482" s="283">
        <f>+IF((SUM(Capex!$G131:S131)-(SUM(Capex!$G131:R131)*$E128+SUM($G482:R482)))&gt;0,SUM(Capex!$G131:R131)*$E128,IF((SUM(Capex!$G131:R131)-SUM($G482:R482))&lt;0,0,SUM(Capex!$G131:R131)-SUM($G482:R482)))</f>
        <v>0</v>
      </c>
      <c r="T482" s="283">
        <f>+IF((SUM(Capex!$G131:T131)-(SUM(Capex!$G131:S131)*$E128+SUM($G482:S482)))&gt;0,SUM(Capex!$G131:S131)*$E128,IF((SUM(Capex!$G131:S131)-SUM($G482:S482))&lt;0,0,SUM(Capex!$G131:S131)-SUM($G482:S482)))</f>
        <v>0</v>
      </c>
    </row>
    <row r="483" spans="1:20">
      <c r="A483" s="356"/>
      <c r="B483" s="145"/>
      <c r="C483" s="20" t="s">
        <v>954</v>
      </c>
      <c r="D483" s="168" t="s">
        <v>65</v>
      </c>
      <c r="E483" s="168" t="s">
        <v>317</v>
      </c>
      <c r="H483" s="283">
        <f>+IF((SUM(Capex!$G132:H132)-(SUM(Capex!$G132:G132)*$E129+SUM($G483:G483)))&gt;0,SUM(Capex!$G132:G132)*$E129,IF((SUM(Capex!$G132:G132)-SUM($G483:G483))&lt;0,0,SUM(Capex!$G132:G132)-SUM($G483:G483)))</f>
        <v>221.57428571428571</v>
      </c>
      <c r="I483" s="283">
        <f>+IF((SUM(Capex!$G132:I132)-(SUM(Capex!$G132:H132)*$E129+SUM($G483:H483)))&gt;0,SUM(Capex!$G132:H132)*$E129,IF((SUM(Capex!$G132:H132)-SUM($G483:H483))&lt;0,0,SUM(Capex!$G132:H132)-SUM($G483:H483)))</f>
        <v>956.25722222832951</v>
      </c>
      <c r="J483" s="283">
        <f>+IF((SUM(Capex!$G132:J132)-(SUM(Capex!$G132:I132)*$E129+SUM($G483:I483)))&gt;0,SUM(Capex!$G132:I132)*$E129,IF((SUM(Capex!$G132:I132)-SUM($G483:I483))&lt;0,0,SUM(Capex!$G132:I132)-SUM($G483:I483)))</f>
        <v>956.25722222832951</v>
      </c>
      <c r="K483" s="283">
        <f>+IF((SUM(Capex!$G132:K132)-(SUM(Capex!$G132:J132)*$E129+SUM($G483:J483)))&gt;0,SUM(Capex!$G132:J132)*$E129,IF((SUM(Capex!$G132:J132)-SUM($G483:J483))&lt;0,0,SUM(Capex!$G132:J132)-SUM($G483:J483)))</f>
        <v>956.25722222832951</v>
      </c>
      <c r="L483" s="283">
        <f>+IF((SUM(Capex!$G132:L132)-(SUM(Capex!$G132:K132)*$E129+SUM($G483:K483)))&gt;0,SUM(Capex!$G132:K132)*$E129,IF((SUM(Capex!$G132:K132)-SUM($G483:K483))&lt;0,0,SUM(Capex!$G132:K132)-SUM($G483:K483)))</f>
        <v>956.25722222832951</v>
      </c>
      <c r="M483" s="283">
        <f>+IF((SUM(Capex!$G132:M132)-(SUM(Capex!$G132:L132)*$E129+SUM($G483:L483)))&gt;0,SUM(Capex!$G132:L132)*$E129,IF((SUM(Capex!$G132:L132)-SUM($G483:L483))&lt;0,0,SUM(Capex!$G132:L132)-SUM($G483:L483)))</f>
        <v>956.25722222832951</v>
      </c>
      <c r="N483" s="283">
        <f>+IF((SUM(Capex!$G132:N132)-(SUM(Capex!$G132:M132)*$E129+SUM($G483:M483)))&gt;0,SUM(Capex!$G132:M132)*$E129,IF((SUM(Capex!$G132:M132)-SUM($G483:M483))&lt;0,0,SUM(Capex!$G132:M132)-SUM($G483:M483)))</f>
        <v>956.25722222832951</v>
      </c>
      <c r="O483" s="283">
        <f>+IF((SUM(Capex!$G132:O132)-(SUM(Capex!$G132:N132)*$E129+SUM($G483:N483)))&gt;0,SUM(Capex!$G132:N132)*$E129,IF((SUM(Capex!$G132:N132)-SUM($G483:N483))&lt;0,0,SUM(Capex!$G132:N132)-SUM($G483:N483)))</f>
        <v>734.68293651404383</v>
      </c>
      <c r="P483" s="283">
        <f>+IF((SUM(Capex!$G132:P132)-(SUM(Capex!$G132:O132)*$E129+SUM($G483:O483)))&gt;0,SUM(Capex!$G132:O132)*$E129,IF((SUM(Capex!$G132:O132)-SUM($G483:O483))&lt;0,0,SUM(Capex!$G132:O132)-SUM($G483:O483)))</f>
        <v>0</v>
      </c>
      <c r="Q483" s="283">
        <f>+IF((SUM(Capex!$G132:Q132)-(SUM(Capex!$G132:P132)*$E129+SUM($G483:P483)))&gt;0,SUM(Capex!$G132:P132)*$E129,IF((SUM(Capex!$G132:P132)-SUM($G483:P483))&lt;0,0,SUM(Capex!$G132:P132)-SUM($G483:P483)))</f>
        <v>0</v>
      </c>
      <c r="R483" s="283">
        <f>+IF((SUM(Capex!$G132:R132)-(SUM(Capex!$G132:Q132)*$E129+SUM($G483:Q483)))&gt;0,SUM(Capex!$G132:Q132)*$E129,IF((SUM(Capex!$G132:Q132)-SUM($G483:Q483))&lt;0,0,SUM(Capex!$G132:Q132)-SUM($G483:Q483)))</f>
        <v>0</v>
      </c>
      <c r="S483" s="283">
        <f>+IF((SUM(Capex!$G132:S132)-(SUM(Capex!$G132:R132)*$E129+SUM($G483:R483)))&gt;0,SUM(Capex!$G132:R132)*$E129,IF((SUM(Capex!$G132:R132)-SUM($G483:R483))&lt;0,0,SUM(Capex!$G132:R132)-SUM($G483:R483)))</f>
        <v>0</v>
      </c>
      <c r="T483" s="283">
        <f>+IF((SUM(Capex!$G132:T132)-(SUM(Capex!$G132:S132)*$E129+SUM($G483:S483)))&gt;0,SUM(Capex!$G132:S132)*$E129,IF((SUM(Capex!$G132:S132)-SUM($G483:S483))&lt;0,0,SUM(Capex!$G132:S132)-SUM($G483:S483)))</f>
        <v>0</v>
      </c>
    </row>
    <row r="484" spans="1:20">
      <c r="A484" s="356"/>
      <c r="B484" s="145"/>
      <c r="C484" s="20" t="s">
        <v>955</v>
      </c>
      <c r="D484" s="168" t="s">
        <v>65</v>
      </c>
      <c r="E484" s="168" t="s">
        <v>317</v>
      </c>
      <c r="H484" s="283">
        <f>+IF((SUM(Capex!$G133:H133)-(SUM(Capex!$G133:G133)*$E130+SUM($G484:G484)))&gt;0,SUM(Capex!$G133:G133)*$E130,IF((SUM(Capex!$G133:G133)-SUM($G484:G484))&lt;0,0,SUM(Capex!$G133:G133)-SUM($G484:G484)))</f>
        <v>0</v>
      </c>
      <c r="I484" s="283">
        <f>+IF((SUM(Capex!$G133:I133)-(SUM(Capex!$G133:H133)*$E130+SUM($G484:H484)))&gt;0,SUM(Capex!$G133:H133)*$E130,IF((SUM(Capex!$G133:H133)-SUM($G484:H484))&lt;0,0,SUM(Capex!$G133:H133)-SUM($G484:H484)))</f>
        <v>5722.4524251726789</v>
      </c>
      <c r="J484" s="283">
        <f>+IF((SUM(Capex!$G133:J133)-(SUM(Capex!$G133:I133)*$E130+SUM($G484:I484)))&gt;0,SUM(Capex!$G133:I133)*$E130,IF((SUM(Capex!$G133:I133)-SUM($G484:I484))&lt;0,0,SUM(Capex!$G133:I133)-SUM($G484:I484)))</f>
        <v>5722.4524251726789</v>
      </c>
      <c r="K484" s="283">
        <f>+IF((SUM(Capex!$G133:K133)-(SUM(Capex!$G133:J133)*$E130+SUM($G484:J484)))&gt;0,SUM(Capex!$G133:J133)*$E130,IF((SUM(Capex!$G133:J133)-SUM($G484:J484))&lt;0,0,SUM(Capex!$G133:J133)-SUM($G484:J484)))</f>
        <v>5722.4524251726789</v>
      </c>
      <c r="L484" s="283">
        <f>+IF((SUM(Capex!$G133:L133)-(SUM(Capex!$G133:K133)*$E130+SUM($G484:K484)))&gt;0,SUM(Capex!$G133:K133)*$E130,IF((SUM(Capex!$G133:K133)-SUM($G484:K484))&lt;0,0,SUM(Capex!$G133:K133)-SUM($G484:K484)))</f>
        <v>5722.4524251726789</v>
      </c>
      <c r="M484" s="283">
        <f>+IF((SUM(Capex!$G133:M133)-(SUM(Capex!$G133:L133)*$E130+SUM($G484:L484)))&gt;0,SUM(Capex!$G133:L133)*$E130,IF((SUM(Capex!$G133:L133)-SUM($G484:L484))&lt;0,0,SUM(Capex!$G133:L133)-SUM($G484:L484)))</f>
        <v>5722.4524251726789</v>
      </c>
      <c r="N484" s="283">
        <f>+IF((SUM(Capex!$G133:N133)-(SUM(Capex!$G133:M133)*$E130+SUM($G484:M484)))&gt;0,SUM(Capex!$G133:M133)*$E130,IF((SUM(Capex!$G133:M133)-SUM($G484:M484))&lt;0,0,SUM(Capex!$G133:M133)-SUM($G484:M484)))</f>
        <v>5722.4524251726789</v>
      </c>
      <c r="O484" s="283">
        <f>+IF((SUM(Capex!$G133:O133)-(SUM(Capex!$G133:N133)*$E130+SUM($G484:N484)))&gt;0,SUM(Capex!$G133:N133)*$E130,IF((SUM(Capex!$G133:N133)-SUM($G484:N484))&lt;0,0,SUM(Capex!$G133:N133)-SUM($G484:N484)))</f>
        <v>5722.4524251726789</v>
      </c>
      <c r="P484" s="283">
        <f>+IF((SUM(Capex!$G133:P133)-(SUM(Capex!$G133:O133)*$E130+SUM($G484:O484)))&gt;0,SUM(Capex!$G133:O133)*$E130,IF((SUM(Capex!$G133:O133)-SUM($G484:O484))&lt;0,0,SUM(Capex!$G133:O133)-SUM($G484:O484)))</f>
        <v>7.2759576141834259E-12</v>
      </c>
      <c r="Q484" s="283">
        <f>+IF((SUM(Capex!$G133:Q133)-(SUM(Capex!$G133:P133)*$E130+SUM($G484:P484)))&gt;0,SUM(Capex!$G133:P133)*$E130,IF((SUM(Capex!$G133:P133)-SUM($G484:P484))&lt;0,0,SUM(Capex!$G133:P133)-SUM($G484:P484)))</f>
        <v>0</v>
      </c>
      <c r="R484" s="283">
        <f>+IF((SUM(Capex!$G133:R133)-(SUM(Capex!$G133:Q133)*$E130+SUM($G484:Q484)))&gt;0,SUM(Capex!$G133:Q133)*$E130,IF((SUM(Capex!$G133:Q133)-SUM($G484:Q484))&lt;0,0,SUM(Capex!$G133:Q133)-SUM($G484:Q484)))</f>
        <v>0</v>
      </c>
      <c r="S484" s="283">
        <f>+IF((SUM(Capex!$G133:S133)-(SUM(Capex!$G133:R133)*$E130+SUM($G484:R484)))&gt;0,SUM(Capex!$G133:R133)*$E130,IF((SUM(Capex!$G133:R133)-SUM($G484:R484))&lt;0,0,SUM(Capex!$G133:R133)-SUM($G484:R484)))</f>
        <v>0</v>
      </c>
      <c r="T484" s="283">
        <f>+IF((SUM(Capex!$G133:T133)-(SUM(Capex!$G133:S133)*$E130+SUM($G484:S484)))&gt;0,SUM(Capex!$G133:S133)*$E130,IF((SUM(Capex!$G133:S133)-SUM($G484:S484))&lt;0,0,SUM(Capex!$G133:S133)-SUM($G484:S484)))</f>
        <v>0</v>
      </c>
    </row>
    <row r="485" spans="1:20">
      <c r="A485" s="356"/>
      <c r="B485" s="145"/>
      <c r="C485" s="20" t="s">
        <v>956</v>
      </c>
      <c r="D485" s="168" t="s">
        <v>65</v>
      </c>
      <c r="E485" s="168" t="s">
        <v>317</v>
      </c>
      <c r="H485" s="283">
        <f>+IF((SUM(Capex!$G134:H134)-(SUM(Capex!$G134:G134)*$E131+SUM($G485:G485)))&gt;0,SUM(Capex!$G134:G134)*$E131,IF((SUM(Capex!$G134:G134)-SUM($G485:G485))&lt;0,0,SUM(Capex!$G134:G134)-SUM($G485:G485)))</f>
        <v>0</v>
      </c>
      <c r="I485" s="283">
        <f>+IF((SUM(Capex!$G134:I134)-(SUM(Capex!$G134:H134)*$E131+SUM($G485:H485)))&gt;0,SUM(Capex!$G134:H134)*$E131,IF((SUM(Capex!$G134:H134)-SUM($G485:H485))&lt;0,0,SUM(Capex!$G134:H134)-SUM($G485:H485)))</f>
        <v>0</v>
      </c>
      <c r="J485" s="283">
        <f>+IF((SUM(Capex!$G134:J134)-(SUM(Capex!$G134:I134)*$E131+SUM($G485:I485)))&gt;0,SUM(Capex!$G134:I134)*$E131,IF((SUM(Capex!$G134:I134)-SUM($G485:I485))&lt;0,0,SUM(Capex!$G134:I134)-SUM($G485:I485)))</f>
        <v>1200</v>
      </c>
      <c r="K485" s="283">
        <f>+IF((SUM(Capex!$G134:K134)-(SUM(Capex!$G134:J134)*$E131+SUM($G485:J485)))&gt;0,SUM(Capex!$G134:J134)*$E131,IF((SUM(Capex!$G134:J134)-SUM($G485:J485))&lt;0,0,SUM(Capex!$G134:J134)-SUM($G485:J485)))</f>
        <v>1200</v>
      </c>
      <c r="L485" s="283">
        <f>+IF((SUM(Capex!$G134:L134)-(SUM(Capex!$G134:K134)*$E131+SUM($G485:K485)))&gt;0,SUM(Capex!$G134:K134)*$E131,IF((SUM(Capex!$G134:K134)-SUM($G485:K485))&lt;0,0,SUM(Capex!$G134:K134)-SUM($G485:K485)))</f>
        <v>1200</v>
      </c>
      <c r="M485" s="283">
        <f>+IF((SUM(Capex!$G134:M134)-(SUM(Capex!$G134:L134)*$E131+SUM($G485:L485)))&gt;0,SUM(Capex!$G134:L134)*$E131,IF((SUM(Capex!$G134:L134)-SUM($G485:L485))&lt;0,0,SUM(Capex!$G134:L134)-SUM($G485:L485)))</f>
        <v>1200</v>
      </c>
      <c r="N485" s="283">
        <f>+IF((SUM(Capex!$G134:N134)-(SUM(Capex!$G134:M134)*$E131+SUM($G485:M485)))&gt;0,SUM(Capex!$G134:M134)*$E131,IF((SUM(Capex!$G134:M134)-SUM($G485:M485))&lt;0,0,SUM(Capex!$G134:M134)-SUM($G485:M485)))</f>
        <v>1200</v>
      </c>
      <c r="O485" s="283">
        <f>+IF((SUM(Capex!$G134:O134)-(SUM(Capex!$G134:N134)*$E131+SUM($G485:N485)))&gt;0,SUM(Capex!$G134:N134)*$E131,IF((SUM(Capex!$G134:N134)-SUM($G485:N485))&lt;0,0,SUM(Capex!$G134:N134)-SUM($G485:N485)))</f>
        <v>1200</v>
      </c>
      <c r="P485" s="283">
        <f>+IF((SUM(Capex!$G134:P134)-(SUM(Capex!$G134:O134)*$E131+SUM($G485:O485)))&gt;0,SUM(Capex!$G134:O134)*$E131,IF((SUM(Capex!$G134:O134)-SUM($G485:O485))&lt;0,0,SUM(Capex!$G134:O134)-SUM($G485:O485)))</f>
        <v>1200</v>
      </c>
      <c r="Q485" s="283">
        <f>+IF((SUM(Capex!$G134:Q134)-(SUM(Capex!$G134:P134)*$E131+SUM($G485:P485)))&gt;0,SUM(Capex!$G134:P134)*$E131,IF((SUM(Capex!$G134:P134)-SUM($G485:P485))&lt;0,0,SUM(Capex!$G134:P134)-SUM($G485:P485)))</f>
        <v>0</v>
      </c>
      <c r="R485" s="283">
        <f>+IF((SUM(Capex!$G134:R134)-(SUM(Capex!$G134:Q134)*$E131+SUM($G485:Q485)))&gt;0,SUM(Capex!$G134:Q134)*$E131,IF((SUM(Capex!$G134:Q134)-SUM($G485:Q485))&lt;0,0,SUM(Capex!$G134:Q134)-SUM($G485:Q485)))</f>
        <v>0</v>
      </c>
      <c r="S485" s="283">
        <f>+IF((SUM(Capex!$G134:S134)-(SUM(Capex!$G134:R134)*$E131+SUM($G485:R485)))&gt;0,SUM(Capex!$G134:R134)*$E131,IF((SUM(Capex!$G134:R134)-SUM($G485:R485))&lt;0,0,SUM(Capex!$G134:R134)-SUM($G485:R485)))</f>
        <v>0</v>
      </c>
      <c r="T485" s="283">
        <f>+IF((SUM(Capex!$G134:T134)-(SUM(Capex!$G134:S134)*$E131+SUM($G485:S485)))&gt;0,SUM(Capex!$G134:S134)*$E131,IF((SUM(Capex!$G134:S134)-SUM($G485:S485))&lt;0,0,SUM(Capex!$G134:S134)-SUM($G485:S485)))</f>
        <v>0</v>
      </c>
    </row>
    <row r="486" spans="1:20">
      <c r="A486" s="356"/>
      <c r="B486" s="145"/>
      <c r="C486" s="20" t="s">
        <v>957</v>
      </c>
      <c r="D486" s="168" t="s">
        <v>65</v>
      </c>
      <c r="E486" s="168" t="s">
        <v>317</v>
      </c>
      <c r="H486" s="283">
        <f>+IF((SUM(Capex!$G135:H135)-(SUM(Capex!$G135:G135)*$E132+SUM($G486:G486)))&gt;0,SUM(Capex!$G135:G135)*$E132,IF((SUM(Capex!$G135:G135)-SUM($G486:G486))&lt;0,0,SUM(Capex!$G135:G135)-SUM($G486:G486)))</f>
        <v>0</v>
      </c>
      <c r="I486" s="283">
        <f>+IF((SUM(Capex!$G135:I135)-(SUM(Capex!$G135:H135)*$E132+SUM($G486:H486)))&gt;0,SUM(Capex!$G135:H135)*$E132,IF((SUM(Capex!$G135:H135)-SUM($G486:H486))&lt;0,0,SUM(Capex!$G135:H135)-SUM($G486:H486)))</f>
        <v>0</v>
      </c>
      <c r="J486" s="283">
        <f>+IF((SUM(Capex!$G135:J135)-(SUM(Capex!$G135:I135)*$E132+SUM($G486:I486)))&gt;0,SUM(Capex!$G135:I135)*$E132,IF((SUM(Capex!$G135:I135)-SUM($G486:I486))&lt;0,0,SUM(Capex!$G135:I135)-SUM($G486:I486)))</f>
        <v>8285.7142857142844</v>
      </c>
      <c r="K486" s="283">
        <f>+IF((SUM(Capex!$G135:K135)-(SUM(Capex!$G135:J135)*$E132+SUM($G486:J486)))&gt;0,SUM(Capex!$G135:J135)*$E132,IF((SUM(Capex!$G135:J135)-SUM($G486:J486))&lt;0,0,SUM(Capex!$G135:J135)-SUM($G486:J486)))</f>
        <v>8285.7142857142844</v>
      </c>
      <c r="L486" s="283">
        <f>+IF((SUM(Capex!$G135:L135)-(SUM(Capex!$G135:K135)*$E132+SUM($G486:K486)))&gt;0,SUM(Capex!$G135:K135)*$E132,IF((SUM(Capex!$G135:K135)-SUM($G486:K486))&lt;0,0,SUM(Capex!$G135:K135)-SUM($G486:K486)))</f>
        <v>8285.7142857142844</v>
      </c>
      <c r="M486" s="283">
        <f>+IF((SUM(Capex!$G135:M135)-(SUM(Capex!$G135:L135)*$E132+SUM($G486:L486)))&gt;0,SUM(Capex!$G135:L135)*$E132,IF((SUM(Capex!$G135:L135)-SUM($G486:L486))&lt;0,0,SUM(Capex!$G135:L135)-SUM($G486:L486)))</f>
        <v>8285.7142857142844</v>
      </c>
      <c r="N486" s="283">
        <f>+IF((SUM(Capex!$G135:N135)-(SUM(Capex!$G135:M135)*$E132+SUM($G486:M486)))&gt;0,SUM(Capex!$G135:M135)*$E132,IF((SUM(Capex!$G135:M135)-SUM($G486:M486))&lt;0,0,SUM(Capex!$G135:M135)-SUM($G486:M486)))</f>
        <v>8285.7142857142844</v>
      </c>
      <c r="O486" s="283">
        <f>+IF((SUM(Capex!$G135:O135)-(SUM(Capex!$G135:N135)*$E132+SUM($G486:N486)))&gt;0,SUM(Capex!$G135:N135)*$E132,IF((SUM(Capex!$G135:N135)-SUM($G486:N486))&lt;0,0,SUM(Capex!$G135:N135)-SUM($G486:N486)))</f>
        <v>8285.7142857142844</v>
      </c>
      <c r="P486" s="283">
        <f>+IF((SUM(Capex!$G135:P135)-(SUM(Capex!$G135:O135)*$E132+SUM($G486:O486)))&gt;0,SUM(Capex!$G135:O135)*$E132,IF((SUM(Capex!$G135:O135)-SUM($G486:O486))&lt;0,0,SUM(Capex!$G135:O135)-SUM($G486:O486)))</f>
        <v>8285.7142857142844</v>
      </c>
      <c r="Q486" s="283">
        <f>+IF((SUM(Capex!$G135:Q135)-(SUM(Capex!$G135:P135)*$E132+SUM($G486:P486)))&gt;0,SUM(Capex!$G135:P135)*$E132,IF((SUM(Capex!$G135:P135)-SUM($G486:P486))&lt;0,0,SUM(Capex!$G135:P135)-SUM($G486:P486)))</f>
        <v>1.4551915228366852E-11</v>
      </c>
      <c r="R486" s="283">
        <f>+IF((SUM(Capex!$G135:R135)-(SUM(Capex!$G135:Q135)*$E132+SUM($G486:Q486)))&gt;0,SUM(Capex!$G135:Q135)*$E132,IF((SUM(Capex!$G135:Q135)-SUM($G486:Q486))&lt;0,0,SUM(Capex!$G135:Q135)-SUM($G486:Q486)))</f>
        <v>0</v>
      </c>
      <c r="S486" s="283">
        <f>+IF((SUM(Capex!$G135:S135)-(SUM(Capex!$G135:R135)*$E132+SUM($G486:R486)))&gt;0,SUM(Capex!$G135:R135)*$E132,IF((SUM(Capex!$G135:R135)-SUM($G486:R486))&lt;0,0,SUM(Capex!$G135:R135)-SUM($G486:R486)))</f>
        <v>0</v>
      </c>
      <c r="T486" s="283">
        <f>+IF((SUM(Capex!$G135:T135)-(SUM(Capex!$G135:S135)*$E132+SUM($G486:S486)))&gt;0,SUM(Capex!$G135:S135)*$E132,IF((SUM(Capex!$G135:S135)-SUM($G486:S486))&lt;0,0,SUM(Capex!$G135:S135)-SUM($G486:S486)))</f>
        <v>0</v>
      </c>
    </row>
    <row r="487" spans="1:20">
      <c r="A487" s="356"/>
      <c r="B487" s="145"/>
      <c r="C487" s="20" t="s">
        <v>958</v>
      </c>
      <c r="D487" s="168" t="s">
        <v>65</v>
      </c>
      <c r="E487" s="168" t="s">
        <v>317</v>
      </c>
      <c r="H487" s="283">
        <f>+IF((SUM(Capex!$G136:H136)-(SUM(Capex!$G136:G136)*$E133+SUM($G487:G487)))&gt;0,SUM(Capex!$G136:G136)*$E133,IF((SUM(Capex!$G136:G136)-SUM($G487:G487))&lt;0,0,SUM(Capex!$G136:G136)-SUM($G487:G487)))</f>
        <v>0</v>
      </c>
      <c r="I487" s="283">
        <f>+IF((SUM(Capex!$G136:I136)-(SUM(Capex!$G136:H136)*$E133+SUM($G487:H487)))&gt;0,SUM(Capex!$G136:H136)*$E133,IF((SUM(Capex!$G136:H136)-SUM($G487:H487))&lt;0,0,SUM(Capex!$G136:H136)-SUM($G487:H487)))</f>
        <v>0</v>
      </c>
      <c r="J487" s="283">
        <f>+IF((SUM(Capex!$G136:J136)-(SUM(Capex!$G136:I136)*$E133+SUM($G487:I487)))&gt;0,SUM(Capex!$G136:I136)*$E133,IF((SUM(Capex!$G136:I136)-SUM($G487:I487))&lt;0,0,SUM(Capex!$G136:I136)-SUM($G487:I487)))</f>
        <v>2124.58</v>
      </c>
      <c r="K487" s="283">
        <f>+IF((SUM(Capex!$G136:K136)-(SUM(Capex!$G136:J136)*$E133+SUM($G487:J487)))&gt;0,SUM(Capex!$G136:J136)*$E133,IF((SUM(Capex!$G136:J136)-SUM($G487:J487))&lt;0,0,SUM(Capex!$G136:J136)-SUM($G487:J487)))</f>
        <v>2124.58</v>
      </c>
      <c r="L487" s="283">
        <f>+IF((SUM(Capex!$G136:L136)-(SUM(Capex!$G136:K136)*$E133+SUM($G487:K487)))&gt;0,SUM(Capex!$G136:K136)*$E133,IF((SUM(Capex!$G136:K136)-SUM($G487:K487))&lt;0,0,SUM(Capex!$G136:K136)-SUM($G487:K487)))</f>
        <v>2124.58</v>
      </c>
      <c r="M487" s="283">
        <f>+IF((SUM(Capex!$G136:M136)-(SUM(Capex!$G136:L136)*$E133+SUM($G487:L487)))&gt;0,SUM(Capex!$G136:L136)*$E133,IF((SUM(Capex!$G136:L136)-SUM($G487:L487))&lt;0,0,SUM(Capex!$G136:L136)-SUM($G487:L487)))</f>
        <v>2124.58</v>
      </c>
      <c r="N487" s="283">
        <f>+IF((SUM(Capex!$G136:N136)-(SUM(Capex!$G136:M136)*$E133+SUM($G487:M487)))&gt;0,SUM(Capex!$G136:M136)*$E133,IF((SUM(Capex!$G136:M136)-SUM($G487:M487))&lt;0,0,SUM(Capex!$G136:M136)-SUM($G487:M487)))</f>
        <v>2124.58</v>
      </c>
      <c r="O487" s="283">
        <f>+IF((SUM(Capex!$G136:O136)-(SUM(Capex!$G136:N136)*$E133+SUM($G487:N487)))&gt;0,SUM(Capex!$G136:N136)*$E133,IF((SUM(Capex!$G136:N136)-SUM($G487:N487))&lt;0,0,SUM(Capex!$G136:N136)-SUM($G487:N487)))</f>
        <v>2124.58</v>
      </c>
      <c r="P487" s="283">
        <f>+IF((SUM(Capex!$G136:P136)-(SUM(Capex!$G136:O136)*$E133+SUM($G487:O487)))&gt;0,SUM(Capex!$G136:O136)*$E133,IF((SUM(Capex!$G136:O136)-SUM($G487:O487))&lt;0,0,SUM(Capex!$G136:O136)-SUM($G487:O487)))</f>
        <v>2124.58</v>
      </c>
      <c r="Q487" s="283">
        <f>+IF((SUM(Capex!$G136:Q136)-(SUM(Capex!$G136:P136)*$E133+SUM($G487:P487)))&gt;0,SUM(Capex!$G136:P136)*$E133,IF((SUM(Capex!$G136:P136)-SUM($G487:P487))&lt;0,0,SUM(Capex!$G136:P136)-SUM($G487:P487)))</f>
        <v>0</v>
      </c>
      <c r="R487" s="283">
        <f>+IF((SUM(Capex!$G136:R136)-(SUM(Capex!$G136:Q136)*$E133+SUM($G487:Q487)))&gt;0,SUM(Capex!$G136:Q136)*$E133,IF((SUM(Capex!$G136:Q136)-SUM($G487:Q487))&lt;0,0,SUM(Capex!$G136:Q136)-SUM($G487:Q487)))</f>
        <v>0</v>
      </c>
      <c r="S487" s="283">
        <f>+IF((SUM(Capex!$G136:S136)-(SUM(Capex!$G136:R136)*$E133+SUM($G487:R487)))&gt;0,SUM(Capex!$G136:R136)*$E133,IF((SUM(Capex!$G136:R136)-SUM($G487:R487))&lt;0,0,SUM(Capex!$G136:R136)-SUM($G487:R487)))</f>
        <v>0</v>
      </c>
      <c r="T487" s="283">
        <f>+IF((SUM(Capex!$G136:T136)-(SUM(Capex!$G136:S136)*$E133+SUM($G487:S487)))&gt;0,SUM(Capex!$G136:S136)*$E133,IF((SUM(Capex!$G136:S136)-SUM($G487:S487))&lt;0,0,SUM(Capex!$G136:S136)-SUM($G487:S487)))</f>
        <v>0</v>
      </c>
    </row>
    <row r="488" spans="1:20">
      <c r="A488" s="356"/>
      <c r="B488" s="145"/>
      <c r="C488" s="20" t="s">
        <v>959</v>
      </c>
      <c r="D488" s="168" t="s">
        <v>65</v>
      </c>
      <c r="E488" s="168" t="s">
        <v>317</v>
      </c>
      <c r="H488" s="283">
        <f>+IF((SUM(Capex!$G137:H137)-(SUM(Capex!$G137:G137)*$E134+SUM($G488:G488)))&gt;0,SUM(Capex!$G137:G137)*$E134,IF((SUM(Capex!$G137:G137)-SUM($G488:G488))&lt;0,0,SUM(Capex!$G137:G137)-SUM($G488:G488)))</f>
        <v>0</v>
      </c>
      <c r="I488" s="283">
        <f>+IF((SUM(Capex!$G137:I137)-(SUM(Capex!$G137:H137)*$E134+SUM($G488:H488)))&gt;0,SUM(Capex!$G137:H137)*$E134,IF((SUM(Capex!$G137:H137)-SUM($G488:H488))&lt;0,0,SUM(Capex!$G137:H137)-SUM($G488:H488)))</f>
        <v>0</v>
      </c>
      <c r="J488" s="283">
        <f>+IF((SUM(Capex!$G137:J137)-(SUM(Capex!$G137:I137)*$E134+SUM($G488:I488)))&gt;0,SUM(Capex!$G137:I137)*$E134,IF((SUM(Capex!$G137:I137)-SUM($G488:I488))&lt;0,0,SUM(Capex!$G137:I137)-SUM($G488:I488)))</f>
        <v>885.71428571428567</v>
      </c>
      <c r="K488" s="283">
        <f>+IF((SUM(Capex!$G137:K137)-(SUM(Capex!$G137:J137)*$E134+SUM($G488:J488)))&gt;0,SUM(Capex!$G137:J137)*$E134,IF((SUM(Capex!$G137:J137)-SUM($G488:J488))&lt;0,0,SUM(Capex!$G137:J137)-SUM($G488:J488)))</f>
        <v>885.71428571428567</v>
      </c>
      <c r="L488" s="283">
        <f>+IF((SUM(Capex!$G137:L137)-(SUM(Capex!$G137:K137)*$E134+SUM($G488:K488)))&gt;0,SUM(Capex!$G137:K137)*$E134,IF((SUM(Capex!$G137:K137)-SUM($G488:K488))&lt;0,0,SUM(Capex!$G137:K137)-SUM($G488:K488)))</f>
        <v>885.71428571428567</v>
      </c>
      <c r="M488" s="283">
        <f>+IF((SUM(Capex!$G137:M137)-(SUM(Capex!$G137:L137)*$E134+SUM($G488:L488)))&gt;0,SUM(Capex!$G137:L137)*$E134,IF((SUM(Capex!$G137:L137)-SUM($G488:L488))&lt;0,0,SUM(Capex!$G137:L137)-SUM($G488:L488)))</f>
        <v>885.71428571428567</v>
      </c>
      <c r="N488" s="283">
        <f>+IF((SUM(Capex!$G137:N137)-(SUM(Capex!$G137:M137)*$E134+SUM($G488:M488)))&gt;0,SUM(Capex!$G137:M137)*$E134,IF((SUM(Capex!$G137:M137)-SUM($G488:M488))&lt;0,0,SUM(Capex!$G137:M137)-SUM($G488:M488)))</f>
        <v>885.71428571428567</v>
      </c>
      <c r="O488" s="283">
        <f>+IF((SUM(Capex!$G137:O137)-(SUM(Capex!$G137:N137)*$E134+SUM($G488:N488)))&gt;0,SUM(Capex!$G137:N137)*$E134,IF((SUM(Capex!$G137:N137)-SUM($G488:N488))&lt;0,0,SUM(Capex!$G137:N137)-SUM($G488:N488)))</f>
        <v>885.71428571428567</v>
      </c>
      <c r="P488" s="283">
        <f>+IF((SUM(Capex!$G137:P137)-(SUM(Capex!$G137:O137)*$E134+SUM($G488:O488)))&gt;0,SUM(Capex!$G137:O137)*$E134,IF((SUM(Capex!$G137:O137)-SUM($G488:O488))&lt;0,0,SUM(Capex!$G137:O137)-SUM($G488:O488)))</f>
        <v>885.71428571428567</v>
      </c>
      <c r="Q488" s="283">
        <f>+IF((SUM(Capex!$G137:Q137)-(SUM(Capex!$G137:P137)*$E134+SUM($G488:P488)))&gt;0,SUM(Capex!$G137:P137)*$E134,IF((SUM(Capex!$G137:P137)-SUM($G488:P488))&lt;0,0,SUM(Capex!$G137:P137)-SUM($G488:P488)))</f>
        <v>9.0949470177292824E-13</v>
      </c>
      <c r="R488" s="283">
        <f>+IF((SUM(Capex!$G137:R137)-(SUM(Capex!$G137:Q137)*$E134+SUM($G488:Q488)))&gt;0,SUM(Capex!$G137:Q137)*$E134,IF((SUM(Capex!$G137:Q137)-SUM($G488:Q488))&lt;0,0,SUM(Capex!$G137:Q137)-SUM($G488:Q488)))</f>
        <v>0</v>
      </c>
      <c r="S488" s="283">
        <f>+IF((SUM(Capex!$G137:S137)-(SUM(Capex!$G137:R137)*$E134+SUM($G488:R488)))&gt;0,SUM(Capex!$G137:R137)*$E134,IF((SUM(Capex!$G137:R137)-SUM($G488:R488))&lt;0,0,SUM(Capex!$G137:R137)-SUM($G488:R488)))</f>
        <v>0</v>
      </c>
      <c r="T488" s="283">
        <f>+IF((SUM(Capex!$G137:T137)-(SUM(Capex!$G137:S137)*$E134+SUM($G488:S488)))&gt;0,SUM(Capex!$G137:S137)*$E134,IF((SUM(Capex!$G137:S137)-SUM($G488:S488))&lt;0,0,SUM(Capex!$G137:S137)-SUM($G488:S488)))</f>
        <v>0</v>
      </c>
    </row>
    <row r="489" spans="1:20">
      <c r="A489" s="356"/>
      <c r="B489" s="145"/>
      <c r="C489" s="20" t="s">
        <v>960</v>
      </c>
      <c r="D489" s="168" t="s">
        <v>65</v>
      </c>
      <c r="E489" s="168" t="s">
        <v>317</v>
      </c>
      <c r="H489" s="283">
        <f>+IF((SUM(Capex!$G138:H138)-(SUM(Capex!$G138:G138)*$E135+SUM($G489:G489)))&gt;0,SUM(Capex!$G138:G138)*$E135,IF((SUM(Capex!$G138:G138)-SUM($G489:G489))&lt;0,0,SUM(Capex!$G138:G138)-SUM($G489:G489)))</f>
        <v>0</v>
      </c>
      <c r="I489" s="283">
        <f>+IF((SUM(Capex!$G138:I138)-(SUM(Capex!$G138:H138)*$E135+SUM($G489:H489)))&gt;0,SUM(Capex!$G138:H138)*$E135,IF((SUM(Capex!$G138:H138)-SUM($G489:H489))&lt;0,0,SUM(Capex!$G138:H138)-SUM($G489:H489)))</f>
        <v>0</v>
      </c>
      <c r="J489" s="283">
        <f>+IF((SUM(Capex!$G138:J138)-(SUM(Capex!$G138:I138)*$E135+SUM($G489:I489)))&gt;0,SUM(Capex!$G138:I138)*$E135,IF((SUM(Capex!$G138:I138)-SUM($G489:I489))&lt;0,0,SUM(Capex!$G138:I138)-SUM($G489:I489)))</f>
        <v>0</v>
      </c>
      <c r="K489" s="283">
        <f>+IF((SUM(Capex!$G138:K138)-(SUM(Capex!$G138:J138)*$E135+SUM($G489:J489)))&gt;0,SUM(Capex!$G138:J138)*$E135,IF((SUM(Capex!$G138:J138)-SUM($G489:J489))&lt;0,0,SUM(Capex!$G138:J138)-SUM($G489:J489)))</f>
        <v>0</v>
      </c>
      <c r="L489" s="283">
        <f>+IF((SUM(Capex!$G138:L138)-(SUM(Capex!$G138:K138)*$E135+SUM($G489:K489)))&gt;0,SUM(Capex!$G138:K138)*$E135,IF((SUM(Capex!$G138:K138)-SUM($G489:K489))&lt;0,0,SUM(Capex!$G138:K138)-SUM($G489:K489)))</f>
        <v>1157.1428571428571</v>
      </c>
      <c r="M489" s="283">
        <f>+IF((SUM(Capex!$G138:M138)-(SUM(Capex!$G138:L138)*$E135+SUM($G489:L489)))&gt;0,SUM(Capex!$G138:L138)*$E135,IF((SUM(Capex!$G138:L138)-SUM($G489:L489))&lt;0,0,SUM(Capex!$G138:L138)-SUM($G489:L489)))</f>
        <v>1157.1428571428571</v>
      </c>
      <c r="N489" s="283">
        <f>+IF((SUM(Capex!$G138:N138)-(SUM(Capex!$G138:M138)*$E135+SUM($G489:M489)))&gt;0,SUM(Capex!$G138:M138)*$E135,IF((SUM(Capex!$G138:M138)-SUM($G489:M489))&lt;0,0,SUM(Capex!$G138:M138)-SUM($G489:M489)))</f>
        <v>1157.1428571428571</v>
      </c>
      <c r="O489" s="283">
        <f>+IF((SUM(Capex!$G138:O138)-(SUM(Capex!$G138:N138)*$E135+SUM($G489:N489)))&gt;0,SUM(Capex!$G138:N138)*$E135,IF((SUM(Capex!$G138:N138)-SUM($G489:N489))&lt;0,0,SUM(Capex!$G138:N138)-SUM($G489:N489)))</f>
        <v>1157.1428571428571</v>
      </c>
      <c r="P489" s="283">
        <f>+IF((SUM(Capex!$G138:P138)-(SUM(Capex!$G138:O138)*$E135+SUM($G489:O489)))&gt;0,SUM(Capex!$G138:O138)*$E135,IF((SUM(Capex!$G138:O138)-SUM($G489:O489))&lt;0,0,SUM(Capex!$G138:O138)-SUM($G489:O489)))</f>
        <v>1157.1428571428571</v>
      </c>
      <c r="Q489" s="283">
        <f>+IF((SUM(Capex!$G138:Q138)-(SUM(Capex!$G138:P138)*$E135+SUM($G489:P489)))&gt;0,SUM(Capex!$G138:P138)*$E135,IF((SUM(Capex!$G138:P138)-SUM($G489:P489))&lt;0,0,SUM(Capex!$G138:P138)-SUM($G489:P489)))</f>
        <v>1157.1428571428571</v>
      </c>
      <c r="R489" s="283">
        <f>+IF((SUM(Capex!$G138:R138)-(SUM(Capex!$G138:Q138)*$E135+SUM($G489:Q489)))&gt;0,SUM(Capex!$G138:Q138)*$E135,IF((SUM(Capex!$G138:Q138)-SUM($G489:Q489))&lt;0,0,SUM(Capex!$G138:Q138)-SUM($G489:Q489)))</f>
        <v>1157.1428571428571</v>
      </c>
      <c r="S489" s="283">
        <f>+IF((SUM(Capex!$G138:S138)-(SUM(Capex!$G138:R138)*$E135+SUM($G489:R489)))&gt;0,SUM(Capex!$G138:R138)*$E135,IF((SUM(Capex!$G138:R138)-SUM($G489:R489))&lt;0,0,SUM(Capex!$G138:R138)-SUM($G489:R489)))</f>
        <v>9.0949470177292824E-13</v>
      </c>
      <c r="T489" s="283">
        <f>+IF((SUM(Capex!$G138:T138)-(SUM(Capex!$G138:S138)*$E135+SUM($G489:S489)))&gt;0,SUM(Capex!$G138:S138)*$E135,IF((SUM(Capex!$G138:S138)-SUM($G489:S489))&lt;0,0,SUM(Capex!$G138:S138)-SUM($G489:S489)))</f>
        <v>0</v>
      </c>
    </row>
    <row r="490" spans="1:20">
      <c r="A490" s="356"/>
      <c r="B490" s="145"/>
      <c r="C490" s="20" t="s">
        <v>961</v>
      </c>
      <c r="D490" s="168" t="s">
        <v>65</v>
      </c>
      <c r="E490" s="168" t="s">
        <v>317</v>
      </c>
      <c r="H490" s="283">
        <f>+IF((SUM(Capex!$G139:H139)-(SUM(Capex!$G139:G139)*$E136+SUM($G490:G490)))&gt;0,SUM(Capex!$G139:G139)*$E136,IF((SUM(Capex!$G139:G139)-SUM($G490:G490))&lt;0,0,SUM(Capex!$G139:G139)-SUM($G490:G490)))</f>
        <v>0</v>
      </c>
      <c r="I490" s="283">
        <f>+IF((SUM(Capex!$G139:I139)-(SUM(Capex!$G139:H139)*$E136+SUM($G490:H490)))&gt;0,SUM(Capex!$G139:H139)*$E136,IF((SUM(Capex!$G139:H139)-SUM($G490:H490))&lt;0,0,SUM(Capex!$G139:H139)-SUM($G490:H490)))</f>
        <v>0</v>
      </c>
      <c r="J490" s="283">
        <f>+IF((SUM(Capex!$G139:J139)-(SUM(Capex!$G139:I139)*$E136+SUM($G490:I490)))&gt;0,SUM(Capex!$G139:I139)*$E136,IF((SUM(Capex!$G139:I139)-SUM($G490:I490))&lt;0,0,SUM(Capex!$G139:I139)-SUM($G490:I490)))</f>
        <v>0</v>
      </c>
      <c r="K490" s="283">
        <f>+IF((SUM(Capex!$G139:K139)-(SUM(Capex!$G139:J139)*$E136+SUM($G490:J490)))&gt;0,SUM(Capex!$G139:J139)*$E136,IF((SUM(Capex!$G139:J139)-SUM($G490:J490))&lt;0,0,SUM(Capex!$G139:J139)-SUM($G490:J490)))</f>
        <v>0</v>
      </c>
      <c r="L490" s="283">
        <f>+IF((SUM(Capex!$G139:L139)-(SUM(Capex!$G139:K139)*$E136+SUM($G490:K490)))&gt;0,SUM(Capex!$G139:K139)*$E136,IF((SUM(Capex!$G139:K139)-SUM($G490:K490))&lt;0,0,SUM(Capex!$G139:K139)-SUM($G490:K490)))</f>
        <v>6249.2199999999993</v>
      </c>
      <c r="M490" s="283">
        <f>+IF((SUM(Capex!$G139:M139)-(SUM(Capex!$G139:L139)*$E136+SUM($G490:L490)))&gt;0,SUM(Capex!$G139:L139)*$E136,IF((SUM(Capex!$G139:L139)-SUM($G490:L490))&lt;0,0,SUM(Capex!$G139:L139)-SUM($G490:L490)))</f>
        <v>6249.2199999999993</v>
      </c>
      <c r="N490" s="283">
        <f>+IF((SUM(Capex!$G139:N139)-(SUM(Capex!$G139:M139)*$E136+SUM($G490:M490)))&gt;0,SUM(Capex!$G139:M139)*$E136,IF((SUM(Capex!$G139:M139)-SUM($G490:M490))&lt;0,0,SUM(Capex!$G139:M139)-SUM($G490:M490)))</f>
        <v>6249.2199999999993</v>
      </c>
      <c r="O490" s="283">
        <f>+IF((SUM(Capex!$G139:O139)-(SUM(Capex!$G139:N139)*$E136+SUM($G490:N490)))&gt;0,SUM(Capex!$G139:N139)*$E136,IF((SUM(Capex!$G139:N139)-SUM($G490:N490))&lt;0,0,SUM(Capex!$G139:N139)-SUM($G490:N490)))</f>
        <v>6249.2199999999993</v>
      </c>
      <c r="P490" s="283">
        <f>+IF((SUM(Capex!$G139:P139)-(SUM(Capex!$G139:O139)*$E136+SUM($G490:O490)))&gt;0,SUM(Capex!$G139:O139)*$E136,IF((SUM(Capex!$G139:O139)-SUM($G490:O490))&lt;0,0,SUM(Capex!$G139:O139)-SUM($G490:O490)))</f>
        <v>6249.2199999999993</v>
      </c>
      <c r="Q490" s="283">
        <f>+IF((SUM(Capex!$G139:Q139)-(SUM(Capex!$G139:P139)*$E136+SUM($G490:P490)))&gt;0,SUM(Capex!$G139:P139)*$E136,IF((SUM(Capex!$G139:P139)-SUM($G490:P490))&lt;0,0,SUM(Capex!$G139:P139)-SUM($G490:P490)))</f>
        <v>6249.2199999999993</v>
      </c>
      <c r="R490" s="283">
        <f>+IF((SUM(Capex!$G139:R139)-(SUM(Capex!$G139:Q139)*$E136+SUM($G490:Q490)))&gt;0,SUM(Capex!$G139:Q139)*$E136,IF((SUM(Capex!$G139:Q139)-SUM($G490:Q490))&lt;0,0,SUM(Capex!$G139:Q139)-SUM($G490:Q490)))</f>
        <v>6249.2200000000012</v>
      </c>
      <c r="S490" s="283">
        <f>+IF((SUM(Capex!$G139:S139)-(SUM(Capex!$G139:R139)*$E136+SUM($G490:R490)))&gt;0,SUM(Capex!$G139:R139)*$E136,IF((SUM(Capex!$G139:R139)-SUM($G490:R490))&lt;0,0,SUM(Capex!$G139:R139)-SUM($G490:R490)))</f>
        <v>0</v>
      </c>
      <c r="T490" s="283">
        <f>+IF((SUM(Capex!$G139:T139)-(SUM(Capex!$G139:S139)*$E136+SUM($G490:S490)))&gt;0,SUM(Capex!$G139:S139)*$E136,IF((SUM(Capex!$G139:S139)-SUM($G490:S490))&lt;0,0,SUM(Capex!$G139:S139)-SUM($G490:S490)))</f>
        <v>0</v>
      </c>
    </row>
    <row r="491" spans="1:20">
      <c r="A491" s="356"/>
      <c r="B491" s="145"/>
      <c r="C491" s="20" t="s">
        <v>962</v>
      </c>
      <c r="D491" s="168" t="s">
        <v>65</v>
      </c>
      <c r="E491" s="168" t="s">
        <v>317</v>
      </c>
      <c r="H491" s="283">
        <f>+IF((SUM(Capex!$G140:H140)-(SUM(Capex!$G140:G140)*$E137+SUM($G491:G491)))&gt;0,SUM(Capex!$G140:G140)*$E137,IF((SUM(Capex!$G140:G140)-SUM($G491:G491))&lt;0,0,SUM(Capex!$G140:G140)-SUM($G491:G491)))</f>
        <v>815.34167736819541</v>
      </c>
      <c r="I491" s="283">
        <f>+IF((SUM(Capex!$G140:I140)-(SUM(Capex!$G140:H140)*$E137+SUM($G491:H491)))&gt;0,SUM(Capex!$G140:H140)*$E137,IF((SUM(Capex!$G140:H140)-SUM($G491:H491))&lt;0,0,SUM(Capex!$G140:H140)-SUM($G491:H491)))</f>
        <v>801.24400000000003</v>
      </c>
      <c r="J491" s="283">
        <f>+IF((SUM(Capex!$G140:J140)-(SUM(Capex!$G140:I140)*$E137+SUM($G491:I491)))&gt;0,SUM(Capex!$G140:I140)*$E137,IF((SUM(Capex!$G140:I140)-SUM($G491:I491))&lt;0,0,SUM(Capex!$G140:I140)-SUM($G491:I491)))</f>
        <v>801.24400000000003</v>
      </c>
      <c r="K491" s="283">
        <f>+IF((SUM(Capex!$G140:K140)-(SUM(Capex!$G140:J140)*$E137+SUM($G491:J491)))&gt;0,SUM(Capex!$G140:J140)*$E137,IF((SUM(Capex!$G140:J140)-SUM($G491:J491))&lt;0,0,SUM(Capex!$G140:J140)-SUM($G491:J491)))</f>
        <v>801.24400000000003</v>
      </c>
      <c r="L491" s="283">
        <f>+IF((SUM(Capex!$G140:L140)-(SUM(Capex!$G140:K140)*$E137+SUM($G491:K491)))&gt;0,SUM(Capex!$G140:K140)*$E137,IF((SUM(Capex!$G140:K140)-SUM($G491:K491))&lt;0,0,SUM(Capex!$G140:K140)-SUM($G491:K491)))</f>
        <v>801.24400000000003</v>
      </c>
      <c r="M491" s="283">
        <f>+IF((SUM(Capex!$G140:M140)-(SUM(Capex!$G140:L140)*$E137+SUM($G491:L491)))&gt;0,SUM(Capex!$G140:L140)*$E137,IF((SUM(Capex!$G140:L140)-SUM($G491:L491))&lt;0,0,SUM(Capex!$G140:L140)-SUM($G491:L491)))</f>
        <v>801.24400000000003</v>
      </c>
      <c r="N491" s="283">
        <f>+IF((SUM(Capex!$G140:N140)-(SUM(Capex!$G140:M140)*$E137+SUM($G491:M491)))&gt;0,SUM(Capex!$G140:M140)*$E137,IF((SUM(Capex!$G140:M140)-SUM($G491:M491))&lt;0,0,SUM(Capex!$G140:M140)-SUM($G491:M491)))</f>
        <v>801.24400000000003</v>
      </c>
      <c r="O491" s="283">
        <f>+IF((SUM(Capex!$G140:O140)-(SUM(Capex!$G140:N140)*$E137+SUM($G491:N491)))&gt;0,SUM(Capex!$G140:N140)*$E137,IF((SUM(Capex!$G140:N140)-SUM($G491:N491))&lt;0,0,SUM(Capex!$G140:N140)-SUM($G491:N491)))</f>
        <v>801.24400000000003</v>
      </c>
      <c r="P491" s="283">
        <f>+IF((SUM(Capex!$G140:P140)-(SUM(Capex!$G140:O140)*$E137+SUM($G491:O491)))&gt;0,SUM(Capex!$G140:O140)*$E137,IF((SUM(Capex!$G140:O140)-SUM($G491:O491))&lt;0,0,SUM(Capex!$G140:O140)-SUM($G491:O491)))</f>
        <v>801.24400000000003</v>
      </c>
      <c r="Q491" s="283">
        <f>+IF((SUM(Capex!$G140:Q140)-(SUM(Capex!$G140:P140)*$E137+SUM($G491:P491)))&gt;0,SUM(Capex!$G140:P140)*$E137,IF((SUM(Capex!$G140:P140)-SUM($G491:P491))&lt;0,0,SUM(Capex!$G140:P140)-SUM($G491:P491)))</f>
        <v>787.14632263180465</v>
      </c>
      <c r="R491" s="283">
        <f>+IF((SUM(Capex!$G140:R140)-(SUM(Capex!$G140:Q140)*$E137+SUM($G491:Q491)))&gt;0,SUM(Capex!$G140:Q140)*$E137,IF((SUM(Capex!$G140:Q140)-SUM($G491:Q491))&lt;0,0,SUM(Capex!$G140:Q140)-SUM($G491:Q491)))</f>
        <v>0</v>
      </c>
      <c r="S491" s="283">
        <f>+IF((SUM(Capex!$G140:S140)-(SUM(Capex!$G140:R140)*$E137+SUM($G491:R491)))&gt;0,SUM(Capex!$G140:R140)*$E137,IF((SUM(Capex!$G140:R140)-SUM($G491:R491))&lt;0,0,SUM(Capex!$G140:R140)-SUM($G491:R491)))</f>
        <v>0</v>
      </c>
      <c r="T491" s="283">
        <f>+IF((SUM(Capex!$G140:T140)-(SUM(Capex!$G140:S140)*$E137+SUM($G491:S491)))&gt;0,SUM(Capex!$G140:S140)*$E137,IF((SUM(Capex!$G140:S140)-SUM($G491:S491))&lt;0,0,SUM(Capex!$G140:S140)-SUM($G491:S491)))</f>
        <v>0</v>
      </c>
    </row>
    <row r="492" spans="1:20">
      <c r="A492" s="356"/>
      <c r="B492" s="145"/>
      <c r="C492" s="20" t="s">
        <v>963</v>
      </c>
      <c r="D492" s="168" t="s">
        <v>65</v>
      </c>
      <c r="E492" s="168" t="s">
        <v>317</v>
      </c>
      <c r="H492" s="283">
        <f>+IF((SUM(Capex!$G141:H141)-(SUM(Capex!$G141:G141)*$E138+SUM($G492:G492)))&gt;0,SUM(Capex!$G141:G141)*$E138,IF((SUM(Capex!$G141:G141)-SUM($G492:G492))&lt;0,0,SUM(Capex!$G141:G141)-SUM($G492:G492)))</f>
        <v>54.971852992335108</v>
      </c>
      <c r="I492" s="283">
        <f>+IF((SUM(Capex!$G141:I141)-(SUM(Capex!$G141:H141)*$E138+SUM($G492:H492)))&gt;0,SUM(Capex!$G141:H141)*$E138,IF((SUM(Capex!$G141:H141)-SUM($G492:H492))&lt;0,0,SUM(Capex!$G141:H141)-SUM($G492:H492)))</f>
        <v>55.344341372912801</v>
      </c>
      <c r="J492" s="283">
        <f>+IF((SUM(Capex!$G141:J141)-(SUM(Capex!$G141:I141)*$E138+SUM($G492:I492)))&gt;0,SUM(Capex!$G141:I141)*$E138,IF((SUM(Capex!$G141:I141)-SUM($G492:I492))&lt;0,0,SUM(Capex!$G141:I141)-SUM($G492:I492)))</f>
        <v>55.344341372912801</v>
      </c>
      <c r="K492" s="283">
        <f>+IF((SUM(Capex!$G141:K141)-(SUM(Capex!$G141:J141)*$E138+SUM($G492:J492)))&gt;0,SUM(Capex!$G141:J141)*$E138,IF((SUM(Capex!$G141:J141)-SUM($G492:J492))&lt;0,0,SUM(Capex!$G141:J141)-SUM($G492:J492)))</f>
        <v>55.344341372912801</v>
      </c>
      <c r="L492" s="283">
        <f>+IF((SUM(Capex!$G141:L141)-(SUM(Capex!$G141:K141)*$E138+SUM($G492:K492)))&gt;0,SUM(Capex!$G141:K141)*$E138,IF((SUM(Capex!$G141:K141)-SUM($G492:K492))&lt;0,0,SUM(Capex!$G141:K141)-SUM($G492:K492)))</f>
        <v>55.344341372912801</v>
      </c>
      <c r="M492" s="283">
        <f>+IF((SUM(Capex!$G141:M141)-(SUM(Capex!$G141:L141)*$E138+SUM($G492:L492)))&gt;0,SUM(Capex!$G141:L141)*$E138,IF((SUM(Capex!$G141:L141)-SUM($G492:L492))&lt;0,0,SUM(Capex!$G141:L141)-SUM($G492:L492)))</f>
        <v>55.344341372912801</v>
      </c>
      <c r="N492" s="283">
        <f>+IF((SUM(Capex!$G141:N141)-(SUM(Capex!$G141:M141)*$E138+SUM($G492:M492)))&gt;0,SUM(Capex!$G141:M141)*$E138,IF((SUM(Capex!$G141:M141)-SUM($G492:M492))&lt;0,0,SUM(Capex!$G141:M141)-SUM($G492:M492)))</f>
        <v>55.344341372912801</v>
      </c>
      <c r="O492" s="283">
        <f>+IF((SUM(Capex!$G141:O141)-(SUM(Capex!$G141:N141)*$E138+SUM($G492:N492)))&gt;0,SUM(Capex!$G141:N141)*$E138,IF((SUM(Capex!$G141:N141)-SUM($G492:N492))&lt;0,0,SUM(Capex!$G141:N141)-SUM($G492:N492)))</f>
        <v>55.344341372912801</v>
      </c>
      <c r="P492" s="283">
        <f>+IF((SUM(Capex!$G141:P141)-(SUM(Capex!$G141:O141)*$E138+SUM($G492:O492)))&gt;0,SUM(Capex!$G141:O141)*$E138,IF((SUM(Capex!$G141:O141)-SUM($G492:O492))&lt;0,0,SUM(Capex!$G141:O141)-SUM($G492:O492)))</f>
        <v>55.344341372912801</v>
      </c>
      <c r="Q492" s="283">
        <f>+IF((SUM(Capex!$G141:Q141)-(SUM(Capex!$G141:P141)*$E138+SUM($G492:P492)))&gt;0,SUM(Capex!$G141:P141)*$E138,IF((SUM(Capex!$G141:P141)-SUM($G492:P492))&lt;0,0,SUM(Capex!$G141:P141)-SUM($G492:P492)))</f>
        <v>55.344341372912801</v>
      </c>
      <c r="R492" s="283">
        <f>+IF((SUM(Capex!$G141:R141)-(SUM(Capex!$G141:Q141)*$E138+SUM($G492:Q492)))&gt;0,SUM(Capex!$G141:Q141)*$E138,IF((SUM(Capex!$G141:Q141)-SUM($G492:Q492))&lt;0,0,SUM(Capex!$G141:Q141)-SUM($G492:Q492)))</f>
        <v>0.37248838057757894</v>
      </c>
      <c r="S492" s="283">
        <f>+IF((SUM(Capex!$G141:S141)-(SUM(Capex!$G141:R141)*$E138+SUM($G492:R492)))&gt;0,SUM(Capex!$G141:R141)*$E138,IF((SUM(Capex!$G141:R141)-SUM($G492:R492))&lt;0,0,SUM(Capex!$G141:R141)-SUM($G492:R492)))</f>
        <v>0</v>
      </c>
      <c r="T492" s="283">
        <f>+IF((SUM(Capex!$G141:T141)-(SUM(Capex!$G141:S141)*$E138+SUM($G492:S492)))&gt;0,SUM(Capex!$G141:S141)*$E138,IF((SUM(Capex!$G141:S141)-SUM($G492:S492))&lt;0,0,SUM(Capex!$G141:S141)-SUM($G492:S492)))</f>
        <v>0</v>
      </c>
    </row>
    <row r="493" spans="1:20">
      <c r="A493" s="356"/>
      <c r="B493" s="145"/>
      <c r="C493" s="20" t="s">
        <v>964</v>
      </c>
      <c r="D493" s="168" t="s">
        <v>65</v>
      </c>
      <c r="E493" s="168" t="s">
        <v>317</v>
      </c>
      <c r="H493" s="283">
        <f>+IF((SUM(Capex!$G142:H142)-(SUM(Capex!$G142:G142)*$E139+SUM($G493:G493)))&gt;0,SUM(Capex!$G142:G142)*$E139,IF((SUM(Capex!$G142:G142)-SUM($G493:G493))&lt;0,0,SUM(Capex!$G142:G142)-SUM($G493:G493)))</f>
        <v>0</v>
      </c>
      <c r="I493" s="283">
        <f>+IF((SUM(Capex!$G142:I142)-(SUM(Capex!$G142:H142)*$E139+SUM($G493:H493)))&gt;0,SUM(Capex!$G142:H142)*$E139,IF((SUM(Capex!$G142:H142)-SUM($G493:H493))&lt;0,0,SUM(Capex!$G142:H142)-SUM($G493:H493)))</f>
        <v>3156.1663541263943</v>
      </c>
      <c r="J493" s="283">
        <f>+IF((SUM(Capex!$G142:J142)-(SUM(Capex!$G142:I142)*$E139+SUM($G493:I493)))&gt;0,SUM(Capex!$G142:I142)*$E139,IF((SUM(Capex!$G142:I142)-SUM($G493:I493))&lt;0,0,SUM(Capex!$G142:I142)-SUM($G493:I493)))</f>
        <v>3156.1663541263943</v>
      </c>
      <c r="K493" s="283">
        <f>+IF((SUM(Capex!$G142:K142)-(SUM(Capex!$G142:J142)*$E139+SUM($G493:J493)))&gt;0,SUM(Capex!$G142:J142)*$E139,IF((SUM(Capex!$G142:J142)-SUM($G493:J493))&lt;0,0,SUM(Capex!$G142:J142)-SUM($G493:J493)))</f>
        <v>3156.1663541263943</v>
      </c>
      <c r="L493" s="283">
        <f>+IF((SUM(Capex!$G142:L142)-(SUM(Capex!$G142:K142)*$E139+SUM($G493:K493)))&gt;0,SUM(Capex!$G142:K142)*$E139,IF((SUM(Capex!$G142:K142)-SUM($G493:K493))&lt;0,0,SUM(Capex!$G142:K142)-SUM($G493:K493)))</f>
        <v>3156.1663541263943</v>
      </c>
      <c r="M493" s="283">
        <f>+IF((SUM(Capex!$G142:M142)-(SUM(Capex!$G142:L142)*$E139+SUM($G493:L493)))&gt;0,SUM(Capex!$G142:L142)*$E139,IF((SUM(Capex!$G142:L142)-SUM($G493:L493))&lt;0,0,SUM(Capex!$G142:L142)-SUM($G493:L493)))</f>
        <v>3156.1663541263943</v>
      </c>
      <c r="N493" s="283">
        <f>+IF((SUM(Capex!$G142:N142)-(SUM(Capex!$G142:M142)*$E139+SUM($G493:M493)))&gt;0,SUM(Capex!$G142:M142)*$E139,IF((SUM(Capex!$G142:M142)-SUM($G493:M493))&lt;0,0,SUM(Capex!$G142:M142)-SUM($G493:M493)))</f>
        <v>3156.1663541263943</v>
      </c>
      <c r="O493" s="283">
        <f>+IF((SUM(Capex!$G142:O142)-(SUM(Capex!$G142:N142)*$E139+SUM($G493:N493)))&gt;0,SUM(Capex!$G142:N142)*$E139,IF((SUM(Capex!$G142:N142)-SUM($G493:N493))&lt;0,0,SUM(Capex!$G142:N142)-SUM($G493:N493)))</f>
        <v>3156.1663541263943</v>
      </c>
      <c r="P493" s="283">
        <f>+IF((SUM(Capex!$G142:P142)-(SUM(Capex!$G142:O142)*$E139+SUM($G493:O493)))&gt;0,SUM(Capex!$G142:O142)*$E139,IF((SUM(Capex!$G142:O142)-SUM($G493:O493))&lt;0,0,SUM(Capex!$G142:O142)-SUM($G493:O493)))</f>
        <v>3156.1663541263943</v>
      </c>
      <c r="Q493" s="283">
        <f>+IF((SUM(Capex!$G142:Q142)-(SUM(Capex!$G142:P142)*$E139+SUM($G493:P493)))&gt;0,SUM(Capex!$G142:P142)*$E139,IF((SUM(Capex!$G142:P142)-SUM($G493:P493))&lt;0,0,SUM(Capex!$G142:P142)-SUM($G493:P493)))</f>
        <v>3156.1663541263943</v>
      </c>
      <c r="R493" s="283">
        <f>+IF((SUM(Capex!$G142:R142)-(SUM(Capex!$G142:Q142)*$E139+SUM($G493:Q493)))&gt;0,SUM(Capex!$G142:Q142)*$E139,IF((SUM(Capex!$G142:Q142)-SUM($G493:Q493))&lt;0,0,SUM(Capex!$G142:Q142)-SUM($G493:Q493)))</f>
        <v>3156.1663541263879</v>
      </c>
      <c r="S493" s="283">
        <f>+IF((SUM(Capex!$G142:S142)-(SUM(Capex!$G142:R142)*$E139+SUM($G493:R493)))&gt;0,SUM(Capex!$G142:R142)*$E139,IF((SUM(Capex!$G142:R142)-SUM($G493:R493))&lt;0,0,SUM(Capex!$G142:R142)-SUM($G493:R493)))</f>
        <v>0</v>
      </c>
      <c r="T493" s="283">
        <f>+IF((SUM(Capex!$G142:T142)-(SUM(Capex!$G142:S142)*$E139+SUM($G493:S493)))&gt;0,SUM(Capex!$G142:S142)*$E139,IF((SUM(Capex!$G142:S142)-SUM($G493:S493))&lt;0,0,SUM(Capex!$G142:S142)-SUM($G493:S493)))</f>
        <v>0</v>
      </c>
    </row>
    <row r="494" spans="1:20">
      <c r="A494" s="356"/>
      <c r="B494" s="145"/>
      <c r="C494" s="20" t="s">
        <v>965</v>
      </c>
      <c r="D494" s="168" t="s">
        <v>65</v>
      </c>
      <c r="E494" s="168" t="s">
        <v>317</v>
      </c>
      <c r="H494" s="283">
        <f>+IF((SUM(Capex!$G143:H143)-(SUM(Capex!$G143:G143)*$E140+SUM($G494:G494)))&gt;0,SUM(Capex!$G143:G143)*$E140,IF((SUM(Capex!$G143:G143)-SUM($G494:G494))&lt;0,0,SUM(Capex!$G143:G143)-SUM($G494:G494)))</f>
        <v>0</v>
      </c>
      <c r="I494" s="283">
        <f>+IF((SUM(Capex!$G143:I143)-(SUM(Capex!$G143:H143)*$E140+SUM($G494:H494)))&gt;0,SUM(Capex!$G143:H143)*$E140,IF((SUM(Capex!$G143:H143)-SUM($G494:H494))&lt;0,0,SUM(Capex!$G143:H143)-SUM($G494:H494)))</f>
        <v>62.95</v>
      </c>
      <c r="J494" s="283">
        <f>+IF((SUM(Capex!$G143:J143)-(SUM(Capex!$G143:I143)*$E140+SUM($G494:I494)))&gt;0,SUM(Capex!$G143:I143)*$E140,IF((SUM(Capex!$G143:I143)-SUM($G494:I494))&lt;0,0,SUM(Capex!$G143:I143)-SUM($G494:I494)))</f>
        <v>62.95</v>
      </c>
      <c r="K494" s="283">
        <f>+IF((SUM(Capex!$G143:K143)-(SUM(Capex!$G143:J143)*$E140+SUM($G494:J494)))&gt;0,SUM(Capex!$G143:J143)*$E140,IF((SUM(Capex!$G143:J143)-SUM($G494:J494))&lt;0,0,SUM(Capex!$G143:J143)-SUM($G494:J494)))</f>
        <v>62.95</v>
      </c>
      <c r="L494" s="283">
        <f>+IF((SUM(Capex!$G143:L143)-(SUM(Capex!$G143:K143)*$E140+SUM($G494:K494)))&gt;0,SUM(Capex!$G143:K143)*$E140,IF((SUM(Capex!$G143:K143)-SUM($G494:K494))&lt;0,0,SUM(Capex!$G143:K143)-SUM($G494:K494)))</f>
        <v>62.95</v>
      </c>
      <c r="M494" s="283">
        <f>+IF((SUM(Capex!$G143:M143)-(SUM(Capex!$G143:L143)*$E140+SUM($G494:L494)))&gt;0,SUM(Capex!$G143:L143)*$E140,IF((SUM(Capex!$G143:L143)-SUM($G494:L494))&lt;0,0,SUM(Capex!$G143:L143)-SUM($G494:L494)))</f>
        <v>62.95</v>
      </c>
      <c r="N494" s="283">
        <f>+IF((SUM(Capex!$G143:N143)-(SUM(Capex!$G143:M143)*$E140+SUM($G494:M494)))&gt;0,SUM(Capex!$G143:M143)*$E140,IF((SUM(Capex!$G143:M143)-SUM($G494:M494))&lt;0,0,SUM(Capex!$G143:M143)-SUM($G494:M494)))</f>
        <v>62.95</v>
      </c>
      <c r="O494" s="283">
        <f>+IF((SUM(Capex!$G143:O143)-(SUM(Capex!$G143:N143)*$E140+SUM($G494:N494)))&gt;0,SUM(Capex!$G143:N143)*$E140,IF((SUM(Capex!$G143:N143)-SUM($G494:N494))&lt;0,0,SUM(Capex!$G143:N143)-SUM($G494:N494)))</f>
        <v>62.95</v>
      </c>
      <c r="P494" s="283">
        <f>+IF((SUM(Capex!$G143:P143)-(SUM(Capex!$G143:O143)*$E140+SUM($G494:O494)))&gt;0,SUM(Capex!$G143:O143)*$E140,IF((SUM(Capex!$G143:O143)-SUM($G494:O494))&lt;0,0,SUM(Capex!$G143:O143)-SUM($G494:O494)))</f>
        <v>62.95</v>
      </c>
      <c r="Q494" s="283">
        <f>+IF((SUM(Capex!$G143:Q143)-(SUM(Capex!$G143:P143)*$E140+SUM($G494:P494)))&gt;0,SUM(Capex!$G143:P143)*$E140,IF((SUM(Capex!$G143:P143)-SUM($G494:P494))&lt;0,0,SUM(Capex!$G143:P143)-SUM($G494:P494)))</f>
        <v>62.95</v>
      </c>
      <c r="R494" s="283">
        <f>+IF((SUM(Capex!$G143:R143)-(SUM(Capex!$G143:Q143)*$E140+SUM($G494:Q494)))&gt;0,SUM(Capex!$G143:Q143)*$E140,IF((SUM(Capex!$G143:Q143)-SUM($G494:Q494))&lt;0,0,SUM(Capex!$G143:Q143)-SUM($G494:Q494)))</f>
        <v>62.950000000000045</v>
      </c>
      <c r="S494" s="283">
        <f>+IF((SUM(Capex!$G143:S143)-(SUM(Capex!$G143:R143)*$E140+SUM($G494:R494)))&gt;0,SUM(Capex!$G143:R143)*$E140,IF((SUM(Capex!$G143:R143)-SUM($G494:R494))&lt;0,0,SUM(Capex!$G143:R143)-SUM($G494:R494)))</f>
        <v>0</v>
      </c>
      <c r="T494" s="283">
        <f>+IF((SUM(Capex!$G143:T143)-(SUM(Capex!$G143:S143)*$E140+SUM($G494:S494)))&gt;0,SUM(Capex!$G143:S143)*$E140,IF((SUM(Capex!$G143:S143)-SUM($G494:S494))&lt;0,0,SUM(Capex!$G143:S143)-SUM($G494:S494)))</f>
        <v>0</v>
      </c>
    </row>
    <row r="495" spans="1:20">
      <c r="A495" s="356"/>
      <c r="B495" s="145"/>
      <c r="C495" s="20" t="s">
        <v>966</v>
      </c>
      <c r="D495" s="168" t="s">
        <v>65</v>
      </c>
      <c r="E495" s="168" t="s">
        <v>317</v>
      </c>
      <c r="H495" s="283">
        <f>+IF((SUM(Capex!$G144:H144)-(SUM(Capex!$G144:G144)*$E141+SUM($G495:G495)))&gt;0,SUM(Capex!$G144:G144)*$E141,IF((SUM(Capex!$G144:G144)-SUM($G495:G495))&lt;0,0,SUM(Capex!$G144:G144)-SUM($G495:G495)))</f>
        <v>0</v>
      </c>
      <c r="I495" s="283">
        <f>+IF((SUM(Capex!$G144:I144)-(SUM(Capex!$G144:H144)*$E141+SUM($G495:H495)))&gt;0,SUM(Capex!$G144:H144)*$E141,IF((SUM(Capex!$G144:H144)-SUM($G495:H495))&lt;0,0,SUM(Capex!$G144:H144)-SUM($G495:H495)))</f>
        <v>90.524000000000001</v>
      </c>
      <c r="J495" s="283">
        <f>+IF((SUM(Capex!$G144:J144)-(SUM(Capex!$G144:I144)*$E141+SUM($G495:I495)))&gt;0,SUM(Capex!$G144:I144)*$E141,IF((SUM(Capex!$G144:I144)-SUM($G495:I495))&lt;0,0,SUM(Capex!$G144:I144)-SUM($G495:I495)))</f>
        <v>90.524000000000001</v>
      </c>
      <c r="K495" s="283">
        <f>+IF((SUM(Capex!$G144:K144)-(SUM(Capex!$G144:J144)*$E141+SUM($G495:J495)))&gt;0,SUM(Capex!$G144:J144)*$E141,IF((SUM(Capex!$G144:J144)-SUM($G495:J495))&lt;0,0,SUM(Capex!$G144:J144)-SUM($G495:J495)))</f>
        <v>90.524000000000001</v>
      </c>
      <c r="L495" s="283">
        <f>+IF((SUM(Capex!$G144:L144)-(SUM(Capex!$G144:K144)*$E141+SUM($G495:K495)))&gt;0,SUM(Capex!$G144:K144)*$E141,IF((SUM(Capex!$G144:K144)-SUM($G495:K495))&lt;0,0,SUM(Capex!$G144:K144)-SUM($G495:K495)))</f>
        <v>90.524000000000001</v>
      </c>
      <c r="M495" s="283">
        <f>+IF((SUM(Capex!$G144:M144)-(SUM(Capex!$G144:L144)*$E141+SUM($G495:L495)))&gt;0,SUM(Capex!$G144:L144)*$E141,IF((SUM(Capex!$G144:L144)-SUM($G495:L495))&lt;0,0,SUM(Capex!$G144:L144)-SUM($G495:L495)))</f>
        <v>90.524000000000001</v>
      </c>
      <c r="N495" s="283">
        <f>+IF((SUM(Capex!$G144:N144)-(SUM(Capex!$G144:M144)*$E141+SUM($G495:M495)))&gt;0,SUM(Capex!$G144:M144)*$E141,IF((SUM(Capex!$G144:M144)-SUM($G495:M495))&lt;0,0,SUM(Capex!$G144:M144)-SUM($G495:M495)))</f>
        <v>90.524000000000001</v>
      </c>
      <c r="O495" s="283">
        <f>+IF((SUM(Capex!$G144:O144)-(SUM(Capex!$G144:N144)*$E141+SUM($G495:N495)))&gt;0,SUM(Capex!$G144:N144)*$E141,IF((SUM(Capex!$G144:N144)-SUM($G495:N495))&lt;0,0,SUM(Capex!$G144:N144)-SUM($G495:N495)))</f>
        <v>90.524000000000001</v>
      </c>
      <c r="P495" s="283">
        <f>+IF((SUM(Capex!$G144:P144)-(SUM(Capex!$G144:O144)*$E141+SUM($G495:O495)))&gt;0,SUM(Capex!$G144:O144)*$E141,IF((SUM(Capex!$G144:O144)-SUM($G495:O495))&lt;0,0,SUM(Capex!$G144:O144)-SUM($G495:O495)))</f>
        <v>90.524000000000001</v>
      </c>
      <c r="Q495" s="283">
        <f>+IF((SUM(Capex!$G144:Q144)-(SUM(Capex!$G144:P144)*$E141+SUM($G495:P495)))&gt;0,SUM(Capex!$G144:P144)*$E141,IF((SUM(Capex!$G144:P144)-SUM($G495:P495))&lt;0,0,SUM(Capex!$G144:P144)-SUM($G495:P495)))</f>
        <v>90.524000000000001</v>
      </c>
      <c r="R495" s="283">
        <f>+IF((SUM(Capex!$G144:R144)-(SUM(Capex!$G144:Q144)*$E141+SUM($G495:Q495)))&gt;0,SUM(Capex!$G144:Q144)*$E141,IF((SUM(Capex!$G144:Q144)-SUM($G495:Q495))&lt;0,0,SUM(Capex!$G144:Q144)-SUM($G495:Q495)))</f>
        <v>90.524000000000001</v>
      </c>
      <c r="S495" s="283">
        <f>+IF((SUM(Capex!$G144:S144)-(SUM(Capex!$G144:R144)*$E141+SUM($G495:R495)))&gt;0,SUM(Capex!$G144:R144)*$E141,IF((SUM(Capex!$G144:R144)-SUM($G495:R495))&lt;0,0,SUM(Capex!$G144:R144)-SUM($G495:R495)))</f>
        <v>0</v>
      </c>
      <c r="T495" s="283">
        <f>+IF((SUM(Capex!$G144:T144)-(SUM(Capex!$G144:S144)*$E141+SUM($G495:S495)))&gt;0,SUM(Capex!$G144:S144)*$E141,IF((SUM(Capex!$G144:S144)-SUM($G495:S495))&lt;0,0,SUM(Capex!$G144:S144)-SUM($G495:S495)))</f>
        <v>0</v>
      </c>
    </row>
    <row r="496" spans="1:20">
      <c r="A496" s="356"/>
      <c r="B496" s="145"/>
      <c r="C496" s="20" t="s">
        <v>967</v>
      </c>
      <c r="D496" s="168" t="s">
        <v>65</v>
      </c>
      <c r="E496" s="168" t="s">
        <v>317</v>
      </c>
      <c r="H496" s="283">
        <f>+IF((SUM(Capex!$G145:H145)-(SUM(Capex!$G145:G145)*$E142+SUM($G496:G496)))&gt;0,SUM(Capex!$G145:G145)*$E142,IF((SUM(Capex!$G145:G145)-SUM($G496:G496))&lt;0,0,SUM(Capex!$G145:G145)-SUM($G496:G496)))</f>
        <v>0</v>
      </c>
      <c r="I496" s="283">
        <f>+IF((SUM(Capex!$G145:I145)-(SUM(Capex!$G145:H145)*$E142+SUM($G496:H496)))&gt;0,SUM(Capex!$G145:H145)*$E142,IF((SUM(Capex!$G145:H145)-SUM($G496:H496))&lt;0,0,SUM(Capex!$G145:H145)-SUM($G496:H496)))</f>
        <v>0</v>
      </c>
      <c r="J496" s="283">
        <f>+IF((SUM(Capex!$G145:J145)-(SUM(Capex!$G145:I145)*$E142+SUM($G496:I496)))&gt;0,SUM(Capex!$G145:I145)*$E142,IF((SUM(Capex!$G145:I145)-SUM($G496:I496))&lt;0,0,SUM(Capex!$G145:I145)-SUM($G496:I496)))</f>
        <v>0</v>
      </c>
      <c r="K496" s="283">
        <f>+IF((SUM(Capex!$G145:K145)-(SUM(Capex!$G145:J145)*$E142+SUM($G496:J496)))&gt;0,SUM(Capex!$G145:J145)*$E142,IF((SUM(Capex!$G145:J145)-SUM($G496:J496))&lt;0,0,SUM(Capex!$G145:J145)-SUM($G496:J496)))</f>
        <v>0</v>
      </c>
      <c r="L496" s="283">
        <f>+IF((SUM(Capex!$G145:L145)-(SUM(Capex!$G145:K145)*$E142+SUM($G496:K496)))&gt;0,SUM(Capex!$G145:K145)*$E142,IF((SUM(Capex!$G145:K145)-SUM($G496:K496))&lt;0,0,SUM(Capex!$G145:K145)-SUM($G496:K496)))</f>
        <v>68.5</v>
      </c>
      <c r="M496" s="283">
        <f>+IF((SUM(Capex!$G145:M145)-(SUM(Capex!$G145:L145)*$E142+SUM($G496:L496)))&gt;0,SUM(Capex!$G145:L145)*$E142,IF((SUM(Capex!$G145:L145)-SUM($G496:L496))&lt;0,0,SUM(Capex!$G145:L145)-SUM($G496:L496)))</f>
        <v>68.5</v>
      </c>
      <c r="N496" s="283">
        <f>+IF((SUM(Capex!$G145:N145)-(SUM(Capex!$G145:M145)*$E142+SUM($G496:M496)))&gt;0,SUM(Capex!$G145:M145)*$E142,IF((SUM(Capex!$G145:M145)-SUM($G496:M496))&lt;0,0,SUM(Capex!$G145:M145)-SUM($G496:M496)))</f>
        <v>68.5</v>
      </c>
      <c r="O496" s="283">
        <f>+IF((SUM(Capex!$G145:O145)-(SUM(Capex!$G145:N145)*$E142+SUM($G496:N496)))&gt;0,SUM(Capex!$G145:N145)*$E142,IF((SUM(Capex!$G145:N145)-SUM($G496:N496))&lt;0,0,SUM(Capex!$G145:N145)-SUM($G496:N496)))</f>
        <v>68.5</v>
      </c>
      <c r="P496" s="283">
        <f>+IF((SUM(Capex!$G145:P145)-(SUM(Capex!$G145:O145)*$E142+SUM($G496:O496)))&gt;0,SUM(Capex!$G145:O145)*$E142,IF((SUM(Capex!$G145:O145)-SUM($G496:O496))&lt;0,0,SUM(Capex!$G145:O145)-SUM($G496:O496)))</f>
        <v>68.5</v>
      </c>
      <c r="Q496" s="283">
        <f>+IF((SUM(Capex!$G145:Q145)-(SUM(Capex!$G145:P145)*$E142+SUM($G496:P496)))&gt;0,SUM(Capex!$G145:P145)*$E142,IF((SUM(Capex!$G145:P145)-SUM($G496:P496))&lt;0,0,SUM(Capex!$G145:P145)-SUM($G496:P496)))</f>
        <v>68.5</v>
      </c>
      <c r="R496" s="283">
        <f>+IF((SUM(Capex!$G145:R145)-(SUM(Capex!$G145:Q145)*$E142+SUM($G496:Q496)))&gt;0,SUM(Capex!$G145:Q145)*$E142,IF((SUM(Capex!$G145:Q145)-SUM($G496:Q496))&lt;0,0,SUM(Capex!$G145:Q145)-SUM($G496:Q496)))</f>
        <v>68.5</v>
      </c>
      <c r="S496" s="283">
        <f>+IF((SUM(Capex!$G145:S145)-(SUM(Capex!$G145:R145)*$E142+SUM($G496:R496)))&gt;0,SUM(Capex!$G145:R145)*$E142,IF((SUM(Capex!$G145:R145)-SUM($G496:R496))&lt;0,0,SUM(Capex!$G145:R145)-SUM($G496:R496)))</f>
        <v>68.5</v>
      </c>
      <c r="T496" s="283">
        <f>+IF((SUM(Capex!$G145:T145)-(SUM(Capex!$G145:S145)*$E142+SUM($G496:S496)))&gt;0,SUM(Capex!$G145:S145)*$E142,IF((SUM(Capex!$G145:S145)-SUM($G496:S496))&lt;0,0,SUM(Capex!$G145:S145)-SUM($G496:S496)))</f>
        <v>68.5</v>
      </c>
    </row>
    <row r="497" spans="1:20">
      <c r="A497" s="356"/>
      <c r="B497" s="145"/>
      <c r="C497" s="20" t="s">
        <v>968</v>
      </c>
      <c r="D497" s="168" t="s">
        <v>65</v>
      </c>
      <c r="E497" s="168" t="s">
        <v>317</v>
      </c>
      <c r="H497" s="283">
        <f>+IF((SUM(Capex!$G146:H146)-(SUM(Capex!$G146:G146)*$E143+SUM($G497:G497)))&gt;0,SUM(Capex!$G146:G146)*$E143,IF((SUM(Capex!$G146:G146)-SUM($G497:G497))&lt;0,0,SUM(Capex!$G146:G146)-SUM($G497:G497)))</f>
        <v>0</v>
      </c>
      <c r="I497" s="283">
        <f>+IF((SUM(Capex!$G146:I146)-(SUM(Capex!$G146:H146)*$E143+SUM($G497:H497)))&gt;0,SUM(Capex!$G146:H146)*$E143,IF((SUM(Capex!$G146:H146)-SUM($G497:H497))&lt;0,0,SUM(Capex!$G146:H146)-SUM($G497:H497)))</f>
        <v>0</v>
      </c>
      <c r="J497" s="283">
        <f>+IF((SUM(Capex!$G146:J146)-(SUM(Capex!$G146:I146)*$E143+SUM($G497:I497)))&gt;0,SUM(Capex!$G146:I146)*$E143,IF((SUM(Capex!$G146:I146)-SUM($G497:I497))&lt;0,0,SUM(Capex!$G146:I146)-SUM($G497:I497)))</f>
        <v>6810.7406666666666</v>
      </c>
      <c r="K497" s="283">
        <f>+IF((SUM(Capex!$G146:K146)-(SUM(Capex!$G146:J146)*$E143+SUM($G497:J497)))&gt;0,SUM(Capex!$G146:J146)*$E143,IF((SUM(Capex!$G146:J146)-SUM($G497:J497))&lt;0,0,SUM(Capex!$G146:J146)-SUM($G497:J497)))</f>
        <v>6810.7406666666666</v>
      </c>
      <c r="L497" s="283">
        <f>+IF((SUM(Capex!$G146:L146)-(SUM(Capex!$G146:K146)*$E143+SUM($G497:K497)))&gt;0,SUM(Capex!$G146:K146)*$E143,IF((SUM(Capex!$G146:K146)-SUM($G497:K497))&lt;0,0,SUM(Capex!$G146:K146)-SUM($G497:K497)))</f>
        <v>6810.7406666666666</v>
      </c>
      <c r="M497" s="283">
        <f>+IF((SUM(Capex!$G146:M146)-(SUM(Capex!$G146:L146)*$E143+SUM($G497:L497)))&gt;0,SUM(Capex!$G146:L146)*$E143,IF((SUM(Capex!$G146:L146)-SUM($G497:L497))&lt;0,0,SUM(Capex!$G146:L146)-SUM($G497:L497)))</f>
        <v>6810.7406666666666</v>
      </c>
      <c r="N497" s="283">
        <f>+IF((SUM(Capex!$G146:N146)-(SUM(Capex!$G146:M146)*$E143+SUM($G497:M497)))&gt;0,SUM(Capex!$G146:M146)*$E143,IF((SUM(Capex!$G146:M146)-SUM($G497:M497))&lt;0,0,SUM(Capex!$G146:M146)-SUM($G497:M497)))</f>
        <v>6810.7406666666666</v>
      </c>
      <c r="O497" s="283">
        <f>+IF((SUM(Capex!$G146:O146)-(SUM(Capex!$G146:N146)*$E143+SUM($G497:N497)))&gt;0,SUM(Capex!$G146:N146)*$E143,IF((SUM(Capex!$G146:N146)-SUM($G497:N497))&lt;0,0,SUM(Capex!$G146:N146)-SUM($G497:N497)))</f>
        <v>6810.7406666666666</v>
      </c>
      <c r="P497" s="283">
        <f>+IF((SUM(Capex!$G146:P146)-(SUM(Capex!$G146:O146)*$E143+SUM($G497:O497)))&gt;0,SUM(Capex!$G146:O146)*$E143,IF((SUM(Capex!$G146:O146)-SUM($G497:O497))&lt;0,0,SUM(Capex!$G146:O146)-SUM($G497:O497)))</f>
        <v>6810.7406666666666</v>
      </c>
      <c r="Q497" s="283">
        <f>+IF((SUM(Capex!$G146:Q146)-(SUM(Capex!$G146:P146)*$E143+SUM($G497:P497)))&gt;0,SUM(Capex!$G146:P146)*$E143,IF((SUM(Capex!$G146:P146)-SUM($G497:P497))&lt;0,0,SUM(Capex!$G146:P146)-SUM($G497:P497)))</f>
        <v>6810.7406666666666</v>
      </c>
      <c r="R497" s="283">
        <f>+IF((SUM(Capex!$G146:R146)-(SUM(Capex!$G146:Q146)*$E143+SUM($G497:Q497)))&gt;0,SUM(Capex!$G146:Q146)*$E143,IF((SUM(Capex!$G146:Q146)-SUM($G497:Q497))&lt;0,0,SUM(Capex!$G146:Q146)-SUM($G497:Q497)))</f>
        <v>6810.7406666666666</v>
      </c>
      <c r="S497" s="283">
        <f>+IF((SUM(Capex!$G146:S146)-(SUM(Capex!$G146:R146)*$E143+SUM($G497:R497)))&gt;0,SUM(Capex!$G146:R146)*$E143,IF((SUM(Capex!$G146:R146)-SUM($G497:R497))&lt;0,0,SUM(Capex!$G146:R146)-SUM($G497:R497)))</f>
        <v>6810.7406666666666</v>
      </c>
      <c r="T497" s="283">
        <f>+IF((SUM(Capex!$G146:T146)-(SUM(Capex!$G146:S146)*$E143+SUM($G497:S497)))&gt;0,SUM(Capex!$G146:S146)*$E143,IF((SUM(Capex!$G146:S146)-SUM($G497:S497))&lt;0,0,SUM(Capex!$G146:S146)-SUM($G497:S497)))</f>
        <v>6810.7406666666666</v>
      </c>
    </row>
    <row r="498" spans="1:20">
      <c r="A498" s="356"/>
      <c r="B498" s="145"/>
      <c r="C498" s="20" t="s">
        <v>969</v>
      </c>
      <c r="D498" s="168" t="s">
        <v>65</v>
      </c>
      <c r="E498" s="168" t="s">
        <v>317</v>
      </c>
      <c r="H498" s="283">
        <f>+IF((SUM(Capex!$G147:H147)-(SUM(Capex!$G147:G147)*$E144+SUM($G498:G498)))&gt;0,SUM(Capex!$G147:G147)*$E144,IF((SUM(Capex!$G147:G147)-SUM($G498:G498))&lt;0,0,SUM(Capex!$G147:G147)-SUM($G498:G498)))</f>
        <v>0</v>
      </c>
      <c r="I498" s="283">
        <f>+IF((SUM(Capex!$G147:I147)-(SUM(Capex!$G147:H147)*$E144+SUM($G498:H498)))&gt;0,SUM(Capex!$G147:H147)*$E144,IF((SUM(Capex!$G147:H147)-SUM($G498:H498))&lt;0,0,SUM(Capex!$G147:H147)-SUM($G498:H498)))</f>
        <v>0</v>
      </c>
      <c r="J498" s="283">
        <f>+IF((SUM(Capex!$G147:J147)-(SUM(Capex!$G147:I147)*$E144+SUM($G498:I498)))&gt;0,SUM(Capex!$G147:I147)*$E144,IF((SUM(Capex!$G147:I147)-SUM($G498:I498))&lt;0,0,SUM(Capex!$G147:I147)-SUM($G498:I498)))</f>
        <v>2574.8373333333329</v>
      </c>
      <c r="K498" s="283">
        <f>+IF((SUM(Capex!$G147:K147)-(SUM(Capex!$G147:J147)*$E144+SUM($G498:J498)))&gt;0,SUM(Capex!$G147:J147)*$E144,IF((SUM(Capex!$G147:J147)-SUM($G498:J498))&lt;0,0,SUM(Capex!$G147:J147)-SUM($G498:J498)))</f>
        <v>2574.8373333333329</v>
      </c>
      <c r="L498" s="283">
        <f>+IF((SUM(Capex!$G147:L147)-(SUM(Capex!$G147:K147)*$E144+SUM($G498:K498)))&gt;0,SUM(Capex!$G147:K147)*$E144,IF((SUM(Capex!$G147:K147)-SUM($G498:K498))&lt;0,0,SUM(Capex!$G147:K147)-SUM($G498:K498)))</f>
        <v>2574.8373333333329</v>
      </c>
      <c r="M498" s="283">
        <f>+IF((SUM(Capex!$G147:M147)-(SUM(Capex!$G147:L147)*$E144+SUM($G498:L498)))&gt;0,SUM(Capex!$G147:L147)*$E144,IF((SUM(Capex!$G147:L147)-SUM($G498:L498))&lt;0,0,SUM(Capex!$G147:L147)-SUM($G498:L498)))</f>
        <v>2574.8373333333329</v>
      </c>
      <c r="N498" s="283">
        <f>+IF((SUM(Capex!$G147:N147)-(SUM(Capex!$G147:M147)*$E144+SUM($G498:M498)))&gt;0,SUM(Capex!$G147:M147)*$E144,IF((SUM(Capex!$G147:M147)-SUM($G498:M498))&lt;0,0,SUM(Capex!$G147:M147)-SUM($G498:M498)))</f>
        <v>2574.8373333333329</v>
      </c>
      <c r="O498" s="283">
        <f>+IF((SUM(Capex!$G147:O147)-(SUM(Capex!$G147:N147)*$E144+SUM($G498:N498)))&gt;0,SUM(Capex!$G147:N147)*$E144,IF((SUM(Capex!$G147:N147)-SUM($G498:N498))&lt;0,0,SUM(Capex!$G147:N147)-SUM($G498:N498)))</f>
        <v>2574.8373333333329</v>
      </c>
      <c r="P498" s="283">
        <f>+IF((SUM(Capex!$G147:P147)-(SUM(Capex!$G147:O147)*$E144+SUM($G498:O498)))&gt;0,SUM(Capex!$G147:O147)*$E144,IF((SUM(Capex!$G147:O147)-SUM($G498:O498))&lt;0,0,SUM(Capex!$G147:O147)-SUM($G498:O498)))</f>
        <v>2574.8373333333329</v>
      </c>
      <c r="Q498" s="283">
        <f>+IF((SUM(Capex!$G147:Q147)-(SUM(Capex!$G147:P147)*$E144+SUM($G498:P498)))&gt;0,SUM(Capex!$G147:P147)*$E144,IF((SUM(Capex!$G147:P147)-SUM($G498:P498))&lt;0,0,SUM(Capex!$G147:P147)-SUM($G498:P498)))</f>
        <v>2574.8373333333329</v>
      </c>
      <c r="R498" s="283">
        <f>+IF((SUM(Capex!$G147:R147)-(SUM(Capex!$G147:Q147)*$E144+SUM($G498:Q498)))&gt;0,SUM(Capex!$G147:Q147)*$E144,IF((SUM(Capex!$G147:Q147)-SUM($G498:Q498))&lt;0,0,SUM(Capex!$G147:Q147)-SUM($G498:Q498)))</f>
        <v>2574.8373333333329</v>
      </c>
      <c r="S498" s="283">
        <f>+IF((SUM(Capex!$G147:S147)-(SUM(Capex!$G147:R147)*$E144+SUM($G498:R498)))&gt;0,SUM(Capex!$G147:R147)*$E144,IF((SUM(Capex!$G147:R147)-SUM($G498:R498))&lt;0,0,SUM(Capex!$G147:R147)-SUM($G498:R498)))</f>
        <v>2574.8373333333329</v>
      </c>
      <c r="T498" s="283">
        <f>+IF((SUM(Capex!$G147:T147)-(SUM(Capex!$G147:S147)*$E144+SUM($G498:S498)))&gt;0,SUM(Capex!$G147:S147)*$E144,IF((SUM(Capex!$G147:S147)-SUM($G498:S498))&lt;0,0,SUM(Capex!$G147:S147)-SUM($G498:S498)))</f>
        <v>2574.8373333333329</v>
      </c>
    </row>
    <row r="499" spans="1:20">
      <c r="A499" s="356"/>
      <c r="B499" s="145"/>
      <c r="C499" s="20" t="s">
        <v>192</v>
      </c>
      <c r="D499" s="168" t="s">
        <v>65</v>
      </c>
      <c r="E499" s="168" t="s">
        <v>317</v>
      </c>
      <c r="H499" s="283">
        <f>+IF((SUM(Capex!$G148:H148)-(SUM(Capex!$G148:G148)*$E145+SUM($G499:G499)))&gt;0,SUM(Capex!$G148:G148)*$E145,IF((SUM(Capex!$G148:G148)-SUM($G499:G499))&lt;0,0,SUM(Capex!$G148:G148)-SUM($G499:G499)))</f>
        <v>0</v>
      </c>
      <c r="I499" s="283">
        <f>+IF((SUM(Capex!$G148:I148)-(SUM(Capex!$G148:H148)*$E145+SUM($G499:H499)))&gt;0,SUM(Capex!$G148:H148)*$E145,IF((SUM(Capex!$G148:H148)-SUM($G499:H499))&lt;0,0,SUM(Capex!$G148:H148)-SUM($G499:H499)))</f>
        <v>0</v>
      </c>
      <c r="J499" s="283">
        <f>+IF((SUM(Capex!$G148:J148)-(SUM(Capex!$G148:I148)*$E145+SUM($G499:I499)))&gt;0,SUM(Capex!$G148:I148)*$E145,IF((SUM(Capex!$G148:I148)-SUM($G499:I499))&lt;0,0,SUM(Capex!$G148:I148)-SUM($G499:I499)))</f>
        <v>37093.044285714284</v>
      </c>
      <c r="K499" s="283">
        <f>+IF((SUM(Capex!$G148:K148)-(SUM(Capex!$G148:J148)*$E145+SUM($G499:J499)))&gt;0,SUM(Capex!$G148:J148)*$E145,IF((SUM(Capex!$G148:J148)-SUM($G499:J499))&lt;0,0,SUM(Capex!$G148:J148)-SUM($G499:J499)))</f>
        <v>37093.044285714284</v>
      </c>
      <c r="L499" s="283">
        <f>+IF((SUM(Capex!$G148:L148)-(SUM(Capex!$G148:K148)*$E145+SUM($G499:K499)))&gt;0,SUM(Capex!$G148:K148)*$E145,IF((SUM(Capex!$G148:K148)-SUM($G499:K499))&lt;0,0,SUM(Capex!$G148:K148)-SUM($G499:K499)))</f>
        <v>37093.044285714284</v>
      </c>
      <c r="M499" s="283">
        <f>+IF((SUM(Capex!$G148:M148)-(SUM(Capex!$G148:L148)*$E145+SUM($G499:L499)))&gt;0,SUM(Capex!$G148:L148)*$E145,IF((SUM(Capex!$G148:L148)-SUM($G499:L499))&lt;0,0,SUM(Capex!$G148:L148)-SUM($G499:L499)))</f>
        <v>37093.044285714284</v>
      </c>
      <c r="N499" s="283">
        <f>+IF((SUM(Capex!$G148:N148)-(SUM(Capex!$G148:M148)*$E145+SUM($G499:M499)))&gt;0,SUM(Capex!$G148:M148)*$E145,IF((SUM(Capex!$G148:M148)-SUM($G499:M499))&lt;0,0,SUM(Capex!$G148:M148)-SUM($G499:M499)))</f>
        <v>37093.044285714284</v>
      </c>
      <c r="O499" s="283">
        <f>+IF((SUM(Capex!$G148:O148)-(SUM(Capex!$G148:N148)*$E145+SUM($G499:N499)))&gt;0,SUM(Capex!$G148:N148)*$E145,IF((SUM(Capex!$G148:N148)-SUM($G499:N499))&lt;0,0,SUM(Capex!$G148:N148)-SUM($G499:N499)))</f>
        <v>37093.044285714284</v>
      </c>
      <c r="P499" s="283">
        <f>+IF((SUM(Capex!$G148:P148)-(SUM(Capex!$G148:O148)*$E145+SUM($G499:O499)))&gt;0,SUM(Capex!$G148:O148)*$E145,IF((SUM(Capex!$G148:O148)-SUM($G499:O499))&lt;0,0,SUM(Capex!$G148:O148)-SUM($G499:O499)))</f>
        <v>37093.044285714284</v>
      </c>
      <c r="Q499" s="283">
        <f>+IF((SUM(Capex!$G148:Q148)-(SUM(Capex!$G148:P148)*$E145+SUM($G499:P499)))&gt;0,SUM(Capex!$G148:P148)*$E145,IF((SUM(Capex!$G148:P148)-SUM($G499:P499))&lt;0,0,SUM(Capex!$G148:P148)-SUM($G499:P499)))</f>
        <v>2.9103830456733704E-11</v>
      </c>
      <c r="R499" s="283">
        <f>+IF((SUM(Capex!$G148:R148)-(SUM(Capex!$G148:Q148)*$E145+SUM($G499:Q499)))&gt;0,SUM(Capex!$G148:Q148)*$E145,IF((SUM(Capex!$G148:Q148)-SUM($G499:Q499))&lt;0,0,SUM(Capex!$G148:Q148)-SUM($G499:Q499)))</f>
        <v>0</v>
      </c>
      <c r="S499" s="283">
        <f>+IF((SUM(Capex!$G148:S148)-(SUM(Capex!$G148:R148)*$E145+SUM($G499:R499)))&gt;0,SUM(Capex!$G148:R148)*$E145,IF((SUM(Capex!$G148:R148)-SUM($G499:R499))&lt;0,0,SUM(Capex!$G148:R148)-SUM($G499:R499)))</f>
        <v>0</v>
      </c>
      <c r="T499" s="283">
        <f>+IF((SUM(Capex!$G148:T148)-(SUM(Capex!$G148:S148)*$E145+SUM($G499:S499)))&gt;0,SUM(Capex!$G148:S148)*$E145,IF((SUM(Capex!$G148:S148)-SUM($G499:S499))&lt;0,0,SUM(Capex!$G148:S148)-SUM($G499:S499)))</f>
        <v>0</v>
      </c>
    </row>
    <row r="500" spans="1:20">
      <c r="A500" s="356"/>
      <c r="B500" s="145"/>
      <c r="C500" s="20" t="s">
        <v>193</v>
      </c>
      <c r="D500" s="168" t="s">
        <v>65</v>
      </c>
      <c r="E500" s="168" t="s">
        <v>317</v>
      </c>
      <c r="H500" s="283">
        <f>+IF((SUM(Capex!$G149:H149)-(SUM(Capex!$G149:G149)*$E146+SUM($G500:G500)))&gt;0,SUM(Capex!$G149:G149)*$E146,IF((SUM(Capex!$G149:G149)-SUM($G500:G500))&lt;0,0,SUM(Capex!$G149:G149)-SUM($G500:G500)))</f>
        <v>0</v>
      </c>
      <c r="I500" s="283">
        <f>+IF((SUM(Capex!$G149:I149)-(SUM(Capex!$G149:H149)*$E146+SUM($G500:H500)))&gt;0,SUM(Capex!$G149:H149)*$E146,IF((SUM(Capex!$G149:H149)-SUM($G500:H500))&lt;0,0,SUM(Capex!$G149:H149)-SUM($G500:H500)))</f>
        <v>345.38666666666666</v>
      </c>
      <c r="J500" s="283">
        <f>+IF((SUM(Capex!$G149:J149)-(SUM(Capex!$G149:I149)*$E146+SUM($G500:I500)))&gt;0,SUM(Capex!$G149:I149)*$E146,IF((SUM(Capex!$G149:I149)-SUM($G500:I500))&lt;0,0,SUM(Capex!$G149:I149)-SUM($G500:I500)))</f>
        <v>345.38666666666666</v>
      </c>
      <c r="K500" s="283">
        <f>+IF((SUM(Capex!$G149:K149)-(SUM(Capex!$G149:J149)*$E146+SUM($G500:J500)))&gt;0,SUM(Capex!$G149:J149)*$E146,IF((SUM(Capex!$G149:J149)-SUM($G500:J500))&lt;0,0,SUM(Capex!$G149:J149)-SUM($G500:J500)))</f>
        <v>345.38666666666666</v>
      </c>
      <c r="L500" s="283">
        <f>+IF((SUM(Capex!$G149:L149)-(SUM(Capex!$G149:K149)*$E146+SUM($G500:K500)))&gt;0,SUM(Capex!$G149:K149)*$E146,IF((SUM(Capex!$G149:K149)-SUM($G500:K500))&lt;0,0,SUM(Capex!$G149:K149)-SUM($G500:K500)))</f>
        <v>2.2737367544323206E-13</v>
      </c>
      <c r="M500" s="283">
        <f>+IF((SUM(Capex!$G149:M149)-(SUM(Capex!$G149:L149)*$E146+SUM($G500:L500)))&gt;0,SUM(Capex!$G149:L149)*$E146,IF((SUM(Capex!$G149:L149)-SUM($G500:L500))&lt;0,0,SUM(Capex!$G149:L149)-SUM($G500:L500)))</f>
        <v>0</v>
      </c>
      <c r="N500" s="283">
        <f>+IF((SUM(Capex!$G149:N149)-(SUM(Capex!$G149:M149)*$E146+SUM($G500:M500)))&gt;0,SUM(Capex!$G149:M149)*$E146,IF((SUM(Capex!$G149:M149)-SUM($G500:M500))&lt;0,0,SUM(Capex!$G149:M149)-SUM($G500:M500)))</f>
        <v>0</v>
      </c>
      <c r="O500" s="283">
        <f>+IF((SUM(Capex!$G149:O149)-(SUM(Capex!$G149:N149)*$E146+SUM($G500:N500)))&gt;0,SUM(Capex!$G149:N149)*$E146,IF((SUM(Capex!$G149:N149)-SUM($G500:N500))&lt;0,0,SUM(Capex!$G149:N149)-SUM($G500:N500)))</f>
        <v>0</v>
      </c>
      <c r="P500" s="283">
        <f>+IF((SUM(Capex!$G149:P149)-(SUM(Capex!$G149:O149)*$E146+SUM($G500:O500)))&gt;0,SUM(Capex!$G149:O149)*$E146,IF((SUM(Capex!$G149:O149)-SUM($G500:O500))&lt;0,0,SUM(Capex!$G149:O149)-SUM($G500:O500)))</f>
        <v>0</v>
      </c>
      <c r="Q500" s="283">
        <f>+IF((SUM(Capex!$G149:Q149)-(SUM(Capex!$G149:P149)*$E146+SUM($G500:P500)))&gt;0,SUM(Capex!$G149:P149)*$E146,IF((SUM(Capex!$G149:P149)-SUM($G500:P500))&lt;0,0,SUM(Capex!$G149:P149)-SUM($G500:P500)))</f>
        <v>0</v>
      </c>
      <c r="R500" s="283">
        <f>+IF((SUM(Capex!$G149:R149)-(SUM(Capex!$G149:Q149)*$E146+SUM($G500:Q500)))&gt;0,SUM(Capex!$G149:Q149)*$E146,IF((SUM(Capex!$G149:Q149)-SUM($G500:Q500))&lt;0,0,SUM(Capex!$G149:Q149)-SUM($G500:Q500)))</f>
        <v>0</v>
      </c>
      <c r="S500" s="283">
        <f>+IF((SUM(Capex!$G149:S149)-(SUM(Capex!$G149:R149)*$E146+SUM($G500:R500)))&gt;0,SUM(Capex!$G149:R149)*$E146,IF((SUM(Capex!$G149:R149)-SUM($G500:R500))&lt;0,0,SUM(Capex!$G149:R149)-SUM($G500:R500)))</f>
        <v>0</v>
      </c>
      <c r="T500" s="283">
        <f>+IF((SUM(Capex!$G149:T149)-(SUM(Capex!$G149:S149)*$E146+SUM($G500:S500)))&gt;0,SUM(Capex!$G149:S149)*$E146,IF((SUM(Capex!$G149:S149)-SUM($G500:S500))&lt;0,0,SUM(Capex!$G149:S149)-SUM($G500:S500)))</f>
        <v>0</v>
      </c>
    </row>
    <row r="501" spans="1:20">
      <c r="A501" s="356"/>
      <c r="B501" s="145"/>
      <c r="C501" s="20" t="s">
        <v>194</v>
      </c>
      <c r="D501" s="168" t="s">
        <v>65</v>
      </c>
      <c r="E501" s="168" t="s">
        <v>317</v>
      </c>
      <c r="H501" s="283">
        <f>+IF((SUM(Capex!$G150:H150)-(SUM(Capex!$G150:G150)*$E147+SUM($G501:G501)))&gt;0,SUM(Capex!$G150:G150)*$E147,IF((SUM(Capex!$G150:G150)-SUM($G501:G501))&lt;0,0,SUM(Capex!$G150:G150)-SUM($G501:G501)))</f>
        <v>0</v>
      </c>
      <c r="I501" s="283">
        <f>+IF((SUM(Capex!$G150:I150)-(SUM(Capex!$G150:H150)*$E147+SUM($G501:H501)))&gt;0,SUM(Capex!$G150:H150)*$E147,IF((SUM(Capex!$G150:H150)-SUM($G501:H501))&lt;0,0,SUM(Capex!$G150:H150)-SUM($G501:H501)))</f>
        <v>27440.483333333326</v>
      </c>
      <c r="J501" s="283">
        <f>+IF((SUM(Capex!$G150:J150)-(SUM(Capex!$G150:I150)*$E147+SUM($G501:I501)))&gt;0,SUM(Capex!$G150:I150)*$E147,IF((SUM(Capex!$G150:I150)-SUM($G501:I501))&lt;0,0,SUM(Capex!$G150:I150)-SUM($G501:I501)))</f>
        <v>27440.483333333326</v>
      </c>
      <c r="K501" s="283">
        <f>+IF((SUM(Capex!$G150:K150)-(SUM(Capex!$G150:J150)*$E147+SUM($G501:J501)))&gt;0,SUM(Capex!$G150:J150)*$E147,IF((SUM(Capex!$G150:J150)-SUM($G501:J501))&lt;0,0,SUM(Capex!$G150:J150)-SUM($G501:J501)))</f>
        <v>27440.48333333333</v>
      </c>
      <c r="L501" s="283">
        <f>+IF((SUM(Capex!$G150:L150)-(SUM(Capex!$G150:K150)*$E147+SUM($G501:K501)))&gt;0,SUM(Capex!$G150:K150)*$E147,IF((SUM(Capex!$G150:K150)-SUM($G501:K501))&lt;0,0,SUM(Capex!$G150:K150)-SUM($G501:K501)))</f>
        <v>0</v>
      </c>
      <c r="M501" s="283">
        <f>+IF((SUM(Capex!$G150:M150)-(SUM(Capex!$G150:L150)*$E147+SUM($G501:L501)))&gt;0,SUM(Capex!$G150:L150)*$E147,IF((SUM(Capex!$G150:L150)-SUM($G501:L501))&lt;0,0,SUM(Capex!$G150:L150)-SUM($G501:L501)))</f>
        <v>0</v>
      </c>
      <c r="N501" s="283">
        <f>+IF((SUM(Capex!$G150:N150)-(SUM(Capex!$G150:M150)*$E147+SUM($G501:M501)))&gt;0,SUM(Capex!$G150:M150)*$E147,IF((SUM(Capex!$G150:M150)-SUM($G501:M501))&lt;0,0,SUM(Capex!$G150:M150)-SUM($G501:M501)))</f>
        <v>0</v>
      </c>
      <c r="O501" s="283">
        <f>+IF((SUM(Capex!$G150:O150)-(SUM(Capex!$G150:N150)*$E147+SUM($G501:N501)))&gt;0,SUM(Capex!$G150:N150)*$E147,IF((SUM(Capex!$G150:N150)-SUM($G501:N501))&lt;0,0,SUM(Capex!$G150:N150)-SUM($G501:N501)))</f>
        <v>0</v>
      </c>
      <c r="P501" s="283">
        <f>+IF((SUM(Capex!$G150:P150)-(SUM(Capex!$G150:O150)*$E147+SUM($G501:O501)))&gt;0,SUM(Capex!$G150:O150)*$E147,IF((SUM(Capex!$G150:O150)-SUM($G501:O501))&lt;0,0,SUM(Capex!$G150:O150)-SUM($G501:O501)))</f>
        <v>0</v>
      </c>
      <c r="Q501" s="283">
        <f>+IF((SUM(Capex!$G150:Q150)-(SUM(Capex!$G150:P150)*$E147+SUM($G501:P501)))&gt;0,SUM(Capex!$G150:P150)*$E147,IF((SUM(Capex!$G150:P150)-SUM($G501:P501))&lt;0,0,SUM(Capex!$G150:P150)-SUM($G501:P501)))</f>
        <v>0</v>
      </c>
      <c r="R501" s="283">
        <f>+IF((SUM(Capex!$G150:R150)-(SUM(Capex!$G150:Q150)*$E147+SUM($G501:Q501)))&gt;0,SUM(Capex!$G150:Q150)*$E147,IF((SUM(Capex!$G150:Q150)-SUM($G501:Q501))&lt;0,0,SUM(Capex!$G150:Q150)-SUM($G501:Q501)))</f>
        <v>0</v>
      </c>
      <c r="S501" s="283">
        <f>+IF((SUM(Capex!$G150:S150)-(SUM(Capex!$G150:R150)*$E147+SUM($G501:R501)))&gt;0,SUM(Capex!$G150:R150)*$E147,IF((SUM(Capex!$G150:R150)-SUM($G501:R501))&lt;0,0,SUM(Capex!$G150:R150)-SUM($G501:R501)))</f>
        <v>0</v>
      </c>
      <c r="T501" s="283">
        <f>+IF((SUM(Capex!$G150:T150)-(SUM(Capex!$G150:S150)*$E147+SUM($G501:S501)))&gt;0,SUM(Capex!$G150:S150)*$E147,IF((SUM(Capex!$G150:S150)-SUM($G501:S501))&lt;0,0,SUM(Capex!$G150:S150)-SUM($G501:S501)))</f>
        <v>0</v>
      </c>
    </row>
    <row r="502" spans="1:20">
      <c r="A502" s="356"/>
      <c r="B502" s="145"/>
      <c r="C502" s="20" t="s">
        <v>195</v>
      </c>
      <c r="D502" s="168" t="s">
        <v>65</v>
      </c>
      <c r="E502" s="168" t="s">
        <v>317</v>
      </c>
      <c r="H502" s="283">
        <f>+IF((SUM(Capex!$G151:H151)-(SUM(Capex!$G151:G151)*$E148+SUM($G502:G502)))&gt;0,SUM(Capex!$G151:G151)*$E148,IF((SUM(Capex!$G151:G151)-SUM($G502:G502))&lt;0,0,SUM(Capex!$G151:G151)-SUM($G502:G502)))</f>
        <v>0</v>
      </c>
      <c r="I502" s="283">
        <f>+IF((SUM(Capex!$G151:I151)-(SUM(Capex!$G151:H151)*$E148+SUM($G502:H502)))&gt;0,SUM(Capex!$G151:H151)*$E148,IF((SUM(Capex!$G151:H151)-SUM($G502:H502))&lt;0,0,SUM(Capex!$G151:H151)-SUM($G502:H502)))</f>
        <v>445.85714285714283</v>
      </c>
      <c r="J502" s="283">
        <f>+IF((SUM(Capex!$G151:J151)-(SUM(Capex!$G151:I151)*$E148+SUM($G502:I502)))&gt;0,SUM(Capex!$G151:I151)*$E148,IF((SUM(Capex!$G151:I151)-SUM($G502:I502))&lt;0,0,SUM(Capex!$G151:I151)-SUM($G502:I502)))</f>
        <v>445.85714285714283</v>
      </c>
      <c r="K502" s="283">
        <f>+IF((SUM(Capex!$G151:K151)-(SUM(Capex!$G151:J151)*$E148+SUM($G502:J502)))&gt;0,SUM(Capex!$G151:J151)*$E148,IF((SUM(Capex!$G151:J151)-SUM($G502:J502))&lt;0,0,SUM(Capex!$G151:J151)-SUM($G502:J502)))</f>
        <v>445.85714285714283</v>
      </c>
      <c r="L502" s="283">
        <f>+IF((SUM(Capex!$G151:L151)-(SUM(Capex!$G151:K151)*$E148+SUM($G502:K502)))&gt;0,SUM(Capex!$G151:K151)*$E148,IF((SUM(Capex!$G151:K151)-SUM($G502:K502))&lt;0,0,SUM(Capex!$G151:K151)-SUM($G502:K502)))</f>
        <v>445.85714285714283</v>
      </c>
      <c r="M502" s="283">
        <f>+IF((SUM(Capex!$G151:M151)-(SUM(Capex!$G151:L151)*$E148+SUM($G502:L502)))&gt;0,SUM(Capex!$G151:L151)*$E148,IF((SUM(Capex!$G151:L151)-SUM($G502:L502))&lt;0,0,SUM(Capex!$G151:L151)-SUM($G502:L502)))</f>
        <v>445.85714285714283</v>
      </c>
      <c r="N502" s="283">
        <f>+IF((SUM(Capex!$G151:N151)-(SUM(Capex!$G151:M151)*$E148+SUM($G502:M502)))&gt;0,SUM(Capex!$G151:M151)*$E148,IF((SUM(Capex!$G151:M151)-SUM($G502:M502))&lt;0,0,SUM(Capex!$G151:M151)-SUM($G502:M502)))</f>
        <v>445.85714285714283</v>
      </c>
      <c r="O502" s="283">
        <f>+IF((SUM(Capex!$G151:O151)-(SUM(Capex!$G151:N151)*$E148+SUM($G502:N502)))&gt;0,SUM(Capex!$G151:N151)*$E148,IF((SUM(Capex!$G151:N151)-SUM($G502:N502))&lt;0,0,SUM(Capex!$G151:N151)-SUM($G502:N502)))</f>
        <v>445.85714285714283</v>
      </c>
      <c r="P502" s="283">
        <f>+IF((SUM(Capex!$G151:P151)-(SUM(Capex!$G151:O151)*$E148+SUM($G502:O502)))&gt;0,SUM(Capex!$G151:O151)*$E148,IF((SUM(Capex!$G151:O151)-SUM($G502:O502))&lt;0,0,SUM(Capex!$G151:O151)-SUM($G502:O502)))</f>
        <v>4.5474735088646412E-13</v>
      </c>
      <c r="Q502" s="283">
        <f>+IF((SUM(Capex!$G151:Q151)-(SUM(Capex!$G151:P151)*$E148+SUM($G502:P502)))&gt;0,SUM(Capex!$G151:P151)*$E148,IF((SUM(Capex!$G151:P151)-SUM($G502:P502))&lt;0,0,SUM(Capex!$G151:P151)-SUM($G502:P502)))</f>
        <v>0</v>
      </c>
      <c r="R502" s="283">
        <f>+IF((SUM(Capex!$G151:R151)-(SUM(Capex!$G151:Q151)*$E148+SUM($G502:Q502)))&gt;0,SUM(Capex!$G151:Q151)*$E148,IF((SUM(Capex!$G151:Q151)-SUM($G502:Q502))&lt;0,0,SUM(Capex!$G151:Q151)-SUM($G502:Q502)))</f>
        <v>0</v>
      </c>
      <c r="S502" s="283">
        <f>+IF((SUM(Capex!$G151:S151)-(SUM(Capex!$G151:R151)*$E148+SUM($G502:R502)))&gt;0,SUM(Capex!$G151:R151)*$E148,IF((SUM(Capex!$G151:R151)-SUM($G502:R502))&lt;0,0,SUM(Capex!$G151:R151)-SUM($G502:R502)))</f>
        <v>0</v>
      </c>
      <c r="T502" s="283">
        <f>+IF((SUM(Capex!$G151:T151)-(SUM(Capex!$G151:S151)*$E148+SUM($G502:S502)))&gt;0,SUM(Capex!$G151:S151)*$E148,IF((SUM(Capex!$G151:S151)-SUM($G502:S502))&lt;0,0,SUM(Capex!$G151:S151)-SUM($G502:S502)))</f>
        <v>0</v>
      </c>
    </row>
    <row r="503" spans="1:20">
      <c r="A503" s="356"/>
      <c r="B503" s="145"/>
      <c r="C503" s="20" t="s">
        <v>196</v>
      </c>
      <c r="D503" s="168" t="s">
        <v>65</v>
      </c>
      <c r="E503" s="168" t="s">
        <v>317</v>
      </c>
      <c r="H503" s="283">
        <f>+IF((SUM(Capex!$G152:H152)-(SUM(Capex!$G152:G152)*$E149+SUM($G503:G503)))&gt;0,SUM(Capex!$G152:G152)*$E149,IF((SUM(Capex!$G152:G152)-SUM($G503:G503))&lt;0,0,SUM(Capex!$G152:G152)-SUM($G503:G503)))</f>
        <v>0</v>
      </c>
      <c r="I503" s="283">
        <f>+IF((SUM(Capex!$G152:I152)-(SUM(Capex!$G152:H152)*$E149+SUM($G503:H503)))&gt;0,SUM(Capex!$G152:H152)*$E149,IF((SUM(Capex!$G152:H152)-SUM($G503:H503))&lt;0,0,SUM(Capex!$G152:H152)-SUM($G503:H503)))</f>
        <v>0</v>
      </c>
      <c r="J503" s="283">
        <f>+IF((SUM(Capex!$G152:J152)-(SUM(Capex!$G152:I152)*$E149+SUM($G503:I503)))&gt;0,SUM(Capex!$G152:I152)*$E149,IF((SUM(Capex!$G152:I152)-SUM($G503:I503))&lt;0,0,SUM(Capex!$G152:I152)-SUM($G503:I503)))</f>
        <v>78600.007142857139</v>
      </c>
      <c r="K503" s="283">
        <f>+IF((SUM(Capex!$G152:K152)-(SUM(Capex!$G152:J152)*$E149+SUM($G503:J503)))&gt;0,SUM(Capex!$G152:J152)*$E149,IF((SUM(Capex!$G152:J152)-SUM($G503:J503))&lt;0,0,SUM(Capex!$G152:J152)-SUM($G503:J503)))</f>
        <v>78600.007142857139</v>
      </c>
      <c r="L503" s="283">
        <f>+IF((SUM(Capex!$G152:L152)-(SUM(Capex!$G152:K152)*$E149+SUM($G503:K503)))&gt;0,SUM(Capex!$G152:K152)*$E149,IF((SUM(Capex!$G152:K152)-SUM($G503:K503))&lt;0,0,SUM(Capex!$G152:K152)-SUM($G503:K503)))</f>
        <v>78600.007142857139</v>
      </c>
      <c r="M503" s="283">
        <f>+IF((SUM(Capex!$G152:M152)-(SUM(Capex!$G152:L152)*$E149+SUM($G503:L503)))&gt;0,SUM(Capex!$G152:L152)*$E149,IF((SUM(Capex!$G152:L152)-SUM($G503:L503))&lt;0,0,SUM(Capex!$G152:L152)-SUM($G503:L503)))</f>
        <v>78600.007142857139</v>
      </c>
      <c r="N503" s="283">
        <f>+IF((SUM(Capex!$G152:N152)-(SUM(Capex!$G152:M152)*$E149+SUM($G503:M503)))&gt;0,SUM(Capex!$G152:M152)*$E149,IF((SUM(Capex!$G152:M152)-SUM($G503:M503))&lt;0,0,SUM(Capex!$G152:M152)-SUM($G503:M503)))</f>
        <v>78600.007142857139</v>
      </c>
      <c r="O503" s="283">
        <f>+IF((SUM(Capex!$G152:O152)-(SUM(Capex!$G152:N152)*$E149+SUM($G503:N503)))&gt;0,SUM(Capex!$G152:N152)*$E149,IF((SUM(Capex!$G152:N152)-SUM($G503:N503))&lt;0,0,SUM(Capex!$G152:N152)-SUM($G503:N503)))</f>
        <v>78600.007142857139</v>
      </c>
      <c r="P503" s="283">
        <f>+IF((SUM(Capex!$G152:P152)-(SUM(Capex!$G152:O152)*$E149+SUM($G503:O503)))&gt;0,SUM(Capex!$G152:O152)*$E149,IF((SUM(Capex!$G152:O152)-SUM($G503:O503))&lt;0,0,SUM(Capex!$G152:O152)-SUM($G503:O503)))</f>
        <v>78600.007142857139</v>
      </c>
      <c r="Q503" s="283">
        <f>+IF((SUM(Capex!$G152:Q152)-(SUM(Capex!$G152:P152)*$E149+SUM($G503:P503)))&gt;0,SUM(Capex!$G152:P152)*$E149,IF((SUM(Capex!$G152:P152)-SUM($G503:P503))&lt;0,0,SUM(Capex!$G152:P152)-SUM($G503:P503)))</f>
        <v>1.1641532182693481E-10</v>
      </c>
      <c r="R503" s="283">
        <f>+IF((SUM(Capex!$G152:R152)-(SUM(Capex!$G152:Q152)*$E149+SUM($G503:Q503)))&gt;0,SUM(Capex!$G152:Q152)*$E149,IF((SUM(Capex!$G152:Q152)-SUM($G503:Q503))&lt;0,0,SUM(Capex!$G152:Q152)-SUM($G503:Q503)))</f>
        <v>0</v>
      </c>
      <c r="S503" s="283">
        <f>+IF((SUM(Capex!$G152:S152)-(SUM(Capex!$G152:R152)*$E149+SUM($G503:R503)))&gt;0,SUM(Capex!$G152:R152)*$E149,IF((SUM(Capex!$G152:R152)-SUM($G503:R503))&lt;0,0,SUM(Capex!$G152:R152)-SUM($G503:R503)))</f>
        <v>0</v>
      </c>
      <c r="T503" s="283">
        <f>+IF((SUM(Capex!$G152:T152)-(SUM(Capex!$G152:S152)*$E149+SUM($G503:S503)))&gt;0,SUM(Capex!$G152:S152)*$E149,IF((SUM(Capex!$G152:S152)-SUM($G503:S503))&lt;0,0,SUM(Capex!$G152:S152)-SUM($G503:S503)))</f>
        <v>0</v>
      </c>
    </row>
    <row r="504" spans="1:20">
      <c r="A504" s="356"/>
      <c r="B504" s="145"/>
      <c r="C504" s="20" t="s">
        <v>971</v>
      </c>
      <c r="D504" s="168" t="s">
        <v>65</v>
      </c>
      <c r="E504" s="168" t="s">
        <v>317</v>
      </c>
      <c r="H504" s="283">
        <f>+IF((SUM(Capex!$G153:H153)-(SUM(Capex!$G153:G153)*$E150+SUM($G504:G504)))&gt;0,SUM(Capex!$G153:G153)*$E150,IF((SUM(Capex!$G153:G153)-SUM($G504:G504))&lt;0,0,SUM(Capex!$G153:G153)-SUM($G504:G504)))</f>
        <v>0</v>
      </c>
      <c r="I504" s="283">
        <f>+IF((SUM(Capex!$G153:I153)-(SUM(Capex!$G153:H153)*$E150+SUM($G504:H504)))&gt;0,SUM(Capex!$G153:H153)*$E150,IF((SUM(Capex!$G153:H153)-SUM($G504:H504))&lt;0,0,SUM(Capex!$G153:H153)-SUM($G504:H504)))</f>
        <v>0</v>
      </c>
      <c r="J504" s="283">
        <f>+IF((SUM(Capex!$G153:J153)-(SUM(Capex!$G153:I153)*$E150+SUM($G504:I504)))&gt;0,SUM(Capex!$G153:I153)*$E150,IF((SUM(Capex!$G153:I153)-SUM($G504:I504))&lt;0,0,SUM(Capex!$G153:I153)-SUM($G504:I504)))</f>
        <v>42217.936000000002</v>
      </c>
      <c r="K504" s="283">
        <f>+IF((SUM(Capex!$G153:K153)-(SUM(Capex!$G153:J153)*$E150+SUM($G504:J504)))&gt;0,SUM(Capex!$G153:J153)*$E150,IF((SUM(Capex!$G153:J153)-SUM($G504:J504))&lt;0,0,SUM(Capex!$G153:J153)-SUM($G504:J504)))</f>
        <v>42217.936000000002</v>
      </c>
      <c r="L504" s="283">
        <f>+IF((SUM(Capex!$G153:L153)-(SUM(Capex!$G153:K153)*$E150+SUM($G504:K504)))&gt;0,SUM(Capex!$G153:K153)*$E150,IF((SUM(Capex!$G153:K153)-SUM($G504:K504))&lt;0,0,SUM(Capex!$G153:K153)-SUM($G504:K504)))</f>
        <v>42217.936000000002</v>
      </c>
      <c r="M504" s="283">
        <f>+IF((SUM(Capex!$G153:M153)-(SUM(Capex!$G153:L153)*$E150+SUM($G504:L504)))&gt;0,SUM(Capex!$G153:L153)*$E150,IF((SUM(Capex!$G153:L153)-SUM($G504:L504))&lt;0,0,SUM(Capex!$G153:L153)-SUM($G504:L504)))</f>
        <v>42217.936000000002</v>
      </c>
      <c r="N504" s="283">
        <f>+IF((SUM(Capex!$G153:N153)-(SUM(Capex!$G153:M153)*$E150+SUM($G504:M504)))&gt;0,SUM(Capex!$G153:M153)*$E150,IF((SUM(Capex!$G153:M153)-SUM($G504:M504))&lt;0,0,SUM(Capex!$G153:M153)-SUM($G504:M504)))</f>
        <v>42217.935999999987</v>
      </c>
      <c r="O504" s="283">
        <f>+IF((SUM(Capex!$G153:O153)-(SUM(Capex!$G153:N153)*$E150+SUM($G504:N504)))&gt;0,SUM(Capex!$G153:N153)*$E150,IF((SUM(Capex!$G153:N153)-SUM($G504:N504))&lt;0,0,SUM(Capex!$G153:N153)-SUM($G504:N504)))</f>
        <v>0</v>
      </c>
      <c r="P504" s="283">
        <f>+IF((SUM(Capex!$G153:P153)-(SUM(Capex!$G153:O153)*$E150+SUM($G504:O504)))&gt;0,SUM(Capex!$G153:O153)*$E150,IF((SUM(Capex!$G153:O153)-SUM($G504:O504))&lt;0,0,SUM(Capex!$G153:O153)-SUM($G504:O504)))</f>
        <v>0</v>
      </c>
      <c r="Q504" s="283">
        <f>+IF((SUM(Capex!$G153:Q153)-(SUM(Capex!$G153:P153)*$E150+SUM($G504:P504)))&gt;0,SUM(Capex!$G153:P153)*$E150,IF((SUM(Capex!$G153:P153)-SUM($G504:P504))&lt;0,0,SUM(Capex!$G153:P153)-SUM($G504:P504)))</f>
        <v>0</v>
      </c>
      <c r="R504" s="283">
        <f>+IF((SUM(Capex!$G153:R153)-(SUM(Capex!$G153:Q153)*$E150+SUM($G504:Q504)))&gt;0,SUM(Capex!$G153:Q153)*$E150,IF((SUM(Capex!$G153:Q153)-SUM($G504:Q504))&lt;0,0,SUM(Capex!$G153:Q153)-SUM($G504:Q504)))</f>
        <v>0</v>
      </c>
      <c r="S504" s="283">
        <f>+IF((SUM(Capex!$G153:S153)-(SUM(Capex!$G153:R153)*$E150+SUM($G504:R504)))&gt;0,SUM(Capex!$G153:R153)*$E150,IF((SUM(Capex!$G153:R153)-SUM($G504:R504))&lt;0,0,SUM(Capex!$G153:R153)-SUM($G504:R504)))</f>
        <v>0</v>
      </c>
      <c r="T504" s="283">
        <f>+IF((SUM(Capex!$G153:T153)-(SUM(Capex!$G153:S153)*$E150+SUM($G504:S504)))&gt;0,SUM(Capex!$G153:S153)*$E150,IF((SUM(Capex!$G153:S153)-SUM($G504:S504))&lt;0,0,SUM(Capex!$G153:S153)-SUM($G504:S504)))</f>
        <v>0</v>
      </c>
    </row>
    <row r="505" spans="1:20">
      <c r="A505" s="356"/>
      <c r="B505" s="145"/>
      <c r="C505" s="20" t="s">
        <v>972</v>
      </c>
      <c r="D505" s="168" t="s">
        <v>65</v>
      </c>
      <c r="E505" s="168" t="s">
        <v>317</v>
      </c>
      <c r="H505" s="283">
        <f>+IF((SUM(Capex!$G154:H154)-(SUM(Capex!$G154:G154)*$E151+SUM($G505:G505)))&gt;0,SUM(Capex!$G154:G154)*$E151,IF((SUM(Capex!$G154:G154)-SUM($G505:G505))&lt;0,0,SUM(Capex!$G154:G154)-SUM($G505:G505)))</f>
        <v>0</v>
      </c>
      <c r="I505" s="283">
        <f>+IF((SUM(Capex!$G154:I154)-(SUM(Capex!$G154:H154)*$E151+SUM($G505:H505)))&gt;0,SUM(Capex!$G154:H154)*$E151,IF((SUM(Capex!$G154:H154)-SUM($G505:H505))&lt;0,0,SUM(Capex!$G154:H154)-SUM($G505:H505)))</f>
        <v>0</v>
      </c>
      <c r="J505" s="283">
        <f>+IF((SUM(Capex!$G154:J154)-(SUM(Capex!$G154:I154)*$E151+SUM($G505:I505)))&gt;0,SUM(Capex!$G154:I154)*$E151,IF((SUM(Capex!$G154:I154)-SUM($G505:I505))&lt;0,0,SUM(Capex!$G154:I154)-SUM($G505:I505)))</f>
        <v>0</v>
      </c>
      <c r="K505" s="283">
        <f>+IF((SUM(Capex!$G154:K154)-(SUM(Capex!$G154:J154)*$E151+SUM($G505:J505)))&gt;0,SUM(Capex!$G154:J154)*$E151,IF((SUM(Capex!$G154:J154)-SUM($G505:J505))&lt;0,0,SUM(Capex!$G154:J154)-SUM($G505:J505)))</f>
        <v>0</v>
      </c>
      <c r="L505" s="283">
        <f>+IF((SUM(Capex!$G154:L154)-(SUM(Capex!$G154:K154)*$E151+SUM($G505:K505)))&gt;0,SUM(Capex!$G154:K154)*$E151,IF((SUM(Capex!$G154:K154)-SUM($G505:K505))&lt;0,0,SUM(Capex!$G154:K154)-SUM($G505:K505)))</f>
        <v>0</v>
      </c>
      <c r="M505" s="283">
        <f>+IF((SUM(Capex!$G154:M154)-(SUM(Capex!$G154:L154)*$E151+SUM($G505:L505)))&gt;0,SUM(Capex!$G154:L154)*$E151,IF((SUM(Capex!$G154:L154)-SUM($G505:L505))&lt;0,0,SUM(Capex!$G154:L154)-SUM($G505:L505)))</f>
        <v>28804.582857142854</v>
      </c>
      <c r="N505" s="283">
        <f>+IF((SUM(Capex!$G154:N154)-(SUM(Capex!$G154:M154)*$E151+SUM($G505:M505)))&gt;0,SUM(Capex!$G154:M154)*$E151,IF((SUM(Capex!$G154:M154)-SUM($G505:M505))&lt;0,0,SUM(Capex!$G154:M154)-SUM($G505:M505)))</f>
        <v>28804.582857142854</v>
      </c>
      <c r="O505" s="283">
        <f>+IF((SUM(Capex!$G154:O154)-(SUM(Capex!$G154:N154)*$E151+SUM($G505:N505)))&gt;0,SUM(Capex!$G154:N154)*$E151,IF((SUM(Capex!$G154:N154)-SUM($G505:N505))&lt;0,0,SUM(Capex!$G154:N154)-SUM($G505:N505)))</f>
        <v>28804.582857142854</v>
      </c>
      <c r="P505" s="283">
        <f>+IF((SUM(Capex!$G154:P154)-(SUM(Capex!$G154:O154)*$E151+SUM($G505:O505)))&gt;0,SUM(Capex!$G154:O154)*$E151,IF((SUM(Capex!$G154:O154)-SUM($G505:O505))&lt;0,0,SUM(Capex!$G154:O154)-SUM($G505:O505)))</f>
        <v>28804.582857142854</v>
      </c>
      <c r="Q505" s="283">
        <f>+IF((SUM(Capex!$G154:Q154)-(SUM(Capex!$G154:P154)*$E151+SUM($G505:P505)))&gt;0,SUM(Capex!$G154:P154)*$E151,IF((SUM(Capex!$G154:P154)-SUM($G505:P505))&lt;0,0,SUM(Capex!$G154:P154)-SUM($G505:P505)))</f>
        <v>28804.582857142854</v>
      </c>
      <c r="R505" s="283">
        <f>+IF((SUM(Capex!$G154:R154)-(SUM(Capex!$G154:Q154)*$E151+SUM($G505:Q505)))&gt;0,SUM(Capex!$G154:Q154)*$E151,IF((SUM(Capex!$G154:Q154)-SUM($G505:Q505))&lt;0,0,SUM(Capex!$G154:Q154)-SUM($G505:Q505)))</f>
        <v>28804.582857142854</v>
      </c>
      <c r="S505" s="283">
        <f>+IF((SUM(Capex!$G154:S154)-(SUM(Capex!$G154:R154)*$E151+SUM($G505:R505)))&gt;0,SUM(Capex!$G154:R154)*$E151,IF((SUM(Capex!$G154:R154)-SUM($G505:R505))&lt;0,0,SUM(Capex!$G154:R154)-SUM($G505:R505)))</f>
        <v>28804.582857142854</v>
      </c>
      <c r="T505" s="283">
        <f>+IF((SUM(Capex!$G154:T154)-(SUM(Capex!$G154:S154)*$E151+SUM($G505:S505)))&gt;0,SUM(Capex!$G154:S154)*$E151,IF((SUM(Capex!$G154:S154)-SUM($G505:S505))&lt;0,0,SUM(Capex!$G154:S154)-SUM($G505:S505)))</f>
        <v>2.9103830456733704E-11</v>
      </c>
    </row>
    <row r="506" spans="1:20">
      <c r="A506" s="356"/>
      <c r="B506" s="145"/>
      <c r="C506" s="20" t="s">
        <v>973</v>
      </c>
      <c r="D506" s="168" t="s">
        <v>65</v>
      </c>
      <c r="E506" s="168" t="s">
        <v>317</v>
      </c>
      <c r="H506" s="283">
        <f>+IF((SUM(Capex!$G155:H155)-(SUM(Capex!$G155:G155)*$E152+SUM($G506:G506)))&gt;0,SUM(Capex!$G155:G155)*$E152,IF((SUM(Capex!$G155:G155)-SUM($G506:G506))&lt;0,0,SUM(Capex!$G155:G155)-SUM($G506:G506)))</f>
        <v>0</v>
      </c>
      <c r="I506" s="283">
        <f>+IF((SUM(Capex!$G155:I155)-(SUM(Capex!$G155:H155)*$E152+SUM($G506:H506)))&gt;0,SUM(Capex!$G155:H155)*$E152,IF((SUM(Capex!$G155:H155)-SUM($G506:H506))&lt;0,0,SUM(Capex!$G155:H155)-SUM($G506:H506)))</f>
        <v>0</v>
      </c>
      <c r="J506" s="283">
        <f>+IF((SUM(Capex!$G155:J155)-(SUM(Capex!$G155:I155)*$E152+SUM($G506:I506)))&gt;0,SUM(Capex!$G155:I155)*$E152,IF((SUM(Capex!$G155:I155)-SUM($G506:I506))&lt;0,0,SUM(Capex!$G155:I155)-SUM($G506:I506)))</f>
        <v>10154.633000000002</v>
      </c>
      <c r="K506" s="283">
        <f>+IF((SUM(Capex!$G155:K155)-(SUM(Capex!$G155:J155)*$E152+SUM($G506:J506)))&gt;0,SUM(Capex!$G155:J155)*$E152,IF((SUM(Capex!$G155:J155)-SUM($G506:J506))&lt;0,0,SUM(Capex!$G155:J155)-SUM($G506:J506)))</f>
        <v>10154.633000000002</v>
      </c>
      <c r="L506" s="283">
        <f>+IF((SUM(Capex!$G155:L155)-(SUM(Capex!$G155:K155)*$E152+SUM($G506:K506)))&gt;0,SUM(Capex!$G155:K155)*$E152,IF((SUM(Capex!$G155:K155)-SUM($G506:K506))&lt;0,0,SUM(Capex!$G155:K155)-SUM($G506:K506)))</f>
        <v>10154.633000000002</v>
      </c>
      <c r="M506" s="283">
        <f>+IF((SUM(Capex!$G155:M155)-(SUM(Capex!$G155:L155)*$E152+SUM($G506:L506)))&gt;0,SUM(Capex!$G155:L155)*$E152,IF((SUM(Capex!$G155:L155)-SUM($G506:L506))&lt;0,0,SUM(Capex!$G155:L155)-SUM($G506:L506)))</f>
        <v>10154.633000000002</v>
      </c>
      <c r="N506" s="283">
        <f>+IF((SUM(Capex!$G155:N155)-(SUM(Capex!$G155:M155)*$E152+SUM($G506:M506)))&gt;0,SUM(Capex!$G155:M155)*$E152,IF((SUM(Capex!$G155:M155)-SUM($G506:M506))&lt;0,0,SUM(Capex!$G155:M155)-SUM($G506:M506)))</f>
        <v>10154.633000000002</v>
      </c>
      <c r="O506" s="283">
        <f>+IF((SUM(Capex!$G155:O155)-(SUM(Capex!$G155:N155)*$E152+SUM($G506:N506)))&gt;0,SUM(Capex!$G155:N155)*$E152,IF((SUM(Capex!$G155:N155)-SUM($G506:N506))&lt;0,0,SUM(Capex!$G155:N155)-SUM($G506:N506)))</f>
        <v>10154.633000000002</v>
      </c>
      <c r="P506" s="283">
        <f>+IF((SUM(Capex!$G155:P155)-(SUM(Capex!$G155:O155)*$E152+SUM($G506:O506)))&gt;0,SUM(Capex!$G155:O155)*$E152,IF((SUM(Capex!$G155:O155)-SUM($G506:O506))&lt;0,0,SUM(Capex!$G155:O155)-SUM($G506:O506)))</f>
        <v>10154.633000000002</v>
      </c>
      <c r="Q506" s="283">
        <f>+IF((SUM(Capex!$G155:Q155)-(SUM(Capex!$G155:P155)*$E152+SUM($G506:P506)))&gt;0,SUM(Capex!$G155:P155)*$E152,IF((SUM(Capex!$G155:P155)-SUM($G506:P506))&lt;0,0,SUM(Capex!$G155:P155)-SUM($G506:P506)))</f>
        <v>10154.633000000002</v>
      </c>
      <c r="R506" s="283">
        <f>+IF((SUM(Capex!$G155:R155)-(SUM(Capex!$G155:Q155)*$E152+SUM($G506:Q506)))&gt;0,SUM(Capex!$G155:Q155)*$E152,IF((SUM(Capex!$G155:Q155)-SUM($G506:Q506))&lt;0,0,SUM(Capex!$G155:Q155)-SUM($G506:Q506)))</f>
        <v>10154.633000000002</v>
      </c>
      <c r="S506" s="283">
        <f>+IF((SUM(Capex!$G155:S155)-(SUM(Capex!$G155:R155)*$E152+SUM($G506:R506)))&gt;0,SUM(Capex!$G155:R155)*$E152,IF((SUM(Capex!$G155:R155)-SUM($G506:R506))&lt;0,0,SUM(Capex!$G155:R155)-SUM($G506:R506)))</f>
        <v>10154.632999999987</v>
      </c>
      <c r="T506" s="283">
        <f>+IF((SUM(Capex!$G155:T155)-(SUM(Capex!$G155:S155)*$E152+SUM($G506:S506)))&gt;0,SUM(Capex!$G155:S155)*$E152,IF((SUM(Capex!$G155:S155)-SUM($G506:S506))&lt;0,0,SUM(Capex!$G155:S155)-SUM($G506:S506)))</f>
        <v>0</v>
      </c>
    </row>
    <row r="507" spans="1:20">
      <c r="A507" s="356"/>
      <c r="B507" s="145"/>
      <c r="C507" s="20" t="s">
        <v>973</v>
      </c>
      <c r="D507" s="168" t="s">
        <v>65</v>
      </c>
      <c r="E507" s="168" t="s">
        <v>317</v>
      </c>
      <c r="H507" s="283">
        <f>+IF((SUM(Capex!$G156:H156)-(SUM(Capex!$G156:G156)*$E153+SUM($G507:G507)))&gt;0,SUM(Capex!$G156:G156)*$E153,IF((SUM(Capex!$G156:G156)-SUM($G507:G507))&lt;0,0,SUM(Capex!$G156:G156)-SUM($G507:G507)))</f>
        <v>0</v>
      </c>
      <c r="I507" s="283">
        <f>+IF((SUM(Capex!$G156:I156)-(SUM(Capex!$G156:H156)*$E153+SUM($G507:H507)))&gt;0,SUM(Capex!$G156:H156)*$E153,IF((SUM(Capex!$G156:H156)-SUM($G507:H507))&lt;0,0,SUM(Capex!$G156:H156)-SUM($G507:H507)))</f>
        <v>0</v>
      </c>
      <c r="J507" s="283">
        <f>+IF((SUM(Capex!$G156:J156)-(SUM(Capex!$G156:I156)*$E153+SUM($G507:I507)))&gt;0,SUM(Capex!$G156:I156)*$E153,IF((SUM(Capex!$G156:I156)-SUM($G507:I507))&lt;0,0,SUM(Capex!$G156:I156)-SUM($G507:I507)))</f>
        <v>0</v>
      </c>
      <c r="K507" s="283">
        <f>+IF((SUM(Capex!$G156:K156)-(SUM(Capex!$G156:J156)*$E153+SUM($G507:J507)))&gt;0,SUM(Capex!$G156:J156)*$E153,IF((SUM(Capex!$G156:J156)-SUM($G507:J507))&lt;0,0,SUM(Capex!$G156:J156)-SUM($G507:J507)))</f>
        <v>6098.567</v>
      </c>
      <c r="L507" s="283">
        <f>+IF((SUM(Capex!$G156:L156)-(SUM(Capex!$G156:K156)*$E153+SUM($G507:K507)))&gt;0,SUM(Capex!$G156:K156)*$E153,IF((SUM(Capex!$G156:K156)-SUM($G507:K507))&lt;0,0,SUM(Capex!$G156:K156)-SUM($G507:K507)))</f>
        <v>6098.567</v>
      </c>
      <c r="M507" s="283">
        <f>+IF((SUM(Capex!$G156:M156)-(SUM(Capex!$G156:L156)*$E153+SUM($G507:L507)))&gt;0,SUM(Capex!$G156:L156)*$E153,IF((SUM(Capex!$G156:L156)-SUM($G507:L507))&lt;0,0,SUM(Capex!$G156:L156)-SUM($G507:L507)))</f>
        <v>6098.567</v>
      </c>
      <c r="N507" s="283">
        <f>+IF((SUM(Capex!$G156:N156)-(SUM(Capex!$G156:M156)*$E153+SUM($G507:M507)))&gt;0,SUM(Capex!$G156:M156)*$E153,IF((SUM(Capex!$G156:M156)-SUM($G507:M507))&lt;0,0,SUM(Capex!$G156:M156)-SUM($G507:M507)))</f>
        <v>6098.567</v>
      </c>
      <c r="O507" s="283">
        <f>+IF((SUM(Capex!$G156:O156)-(SUM(Capex!$G156:N156)*$E153+SUM($G507:N507)))&gt;0,SUM(Capex!$G156:N156)*$E153,IF((SUM(Capex!$G156:N156)-SUM($G507:N507))&lt;0,0,SUM(Capex!$G156:N156)-SUM($G507:N507)))</f>
        <v>6098.567</v>
      </c>
      <c r="P507" s="283">
        <f>+IF((SUM(Capex!$G156:P156)-(SUM(Capex!$G156:O156)*$E153+SUM($G507:O507)))&gt;0,SUM(Capex!$G156:O156)*$E153,IF((SUM(Capex!$G156:O156)-SUM($G507:O507))&lt;0,0,SUM(Capex!$G156:O156)-SUM($G507:O507)))</f>
        <v>6098.567</v>
      </c>
      <c r="Q507" s="283">
        <f>+IF((SUM(Capex!$G156:Q156)-(SUM(Capex!$G156:P156)*$E153+SUM($G507:P507)))&gt;0,SUM(Capex!$G156:P156)*$E153,IF((SUM(Capex!$G156:P156)-SUM($G507:P507))&lt;0,0,SUM(Capex!$G156:P156)-SUM($G507:P507)))</f>
        <v>6098.567</v>
      </c>
      <c r="R507" s="283">
        <f>+IF((SUM(Capex!$G156:R156)-(SUM(Capex!$G156:Q156)*$E153+SUM($G507:Q507)))&gt;0,SUM(Capex!$G156:Q156)*$E153,IF((SUM(Capex!$G156:Q156)-SUM($G507:Q507))&lt;0,0,SUM(Capex!$G156:Q156)-SUM($G507:Q507)))</f>
        <v>6098.567</v>
      </c>
      <c r="S507" s="283">
        <f>+IF((SUM(Capex!$G156:S156)-(SUM(Capex!$G156:R156)*$E153+SUM($G507:R507)))&gt;0,SUM(Capex!$G156:R156)*$E153,IF((SUM(Capex!$G156:R156)-SUM($G507:R507))&lt;0,0,SUM(Capex!$G156:R156)-SUM($G507:R507)))</f>
        <v>6098.567</v>
      </c>
      <c r="T507" s="283">
        <f>+IF((SUM(Capex!$G156:T156)-(SUM(Capex!$G156:S156)*$E153+SUM($G507:S507)))&gt;0,SUM(Capex!$G156:S156)*$E153,IF((SUM(Capex!$G156:S156)-SUM($G507:S507))&lt;0,0,SUM(Capex!$G156:S156)-SUM($G507:S507)))</f>
        <v>6098.5669999999882</v>
      </c>
    </row>
    <row r="508" spans="1:20">
      <c r="A508" s="356"/>
      <c r="B508" s="145"/>
      <c r="C508" s="20" t="s">
        <v>197</v>
      </c>
      <c r="D508" s="168" t="s">
        <v>65</v>
      </c>
      <c r="E508" s="168" t="s">
        <v>317</v>
      </c>
      <c r="H508" s="283">
        <f>+IF((SUM(Capex!$G157:H157)-(SUM(Capex!$G157:G157)*$E154+SUM($G508:G508)))&gt;0,SUM(Capex!$G157:G157)*$E154,IF((SUM(Capex!$G157:G157)-SUM($G508:G508))&lt;0,0,SUM(Capex!$G157:G157)-SUM($G508:G508)))</f>
        <v>0</v>
      </c>
      <c r="I508" s="283">
        <f>+IF((SUM(Capex!$G157:I157)-(SUM(Capex!$G157:H157)*$E154+SUM($G508:H508)))&gt;0,SUM(Capex!$G157:H157)*$E154,IF((SUM(Capex!$G157:H157)-SUM($G508:H508))&lt;0,0,SUM(Capex!$G157:H157)-SUM($G508:H508)))</f>
        <v>0</v>
      </c>
      <c r="J508" s="283">
        <f>+IF((SUM(Capex!$G157:J157)-(SUM(Capex!$G157:I157)*$E154+SUM($G508:I508)))&gt;0,SUM(Capex!$G157:I157)*$E154,IF((SUM(Capex!$G157:I157)-SUM($G508:I508))&lt;0,0,SUM(Capex!$G157:I157)-SUM($G508:I508)))</f>
        <v>0</v>
      </c>
      <c r="K508" s="283">
        <f>+IF((SUM(Capex!$G157:K157)-(SUM(Capex!$G157:J157)*$E154+SUM($G508:J508)))&gt;0,SUM(Capex!$G157:J157)*$E154,IF((SUM(Capex!$G157:J157)-SUM($G508:J508))&lt;0,0,SUM(Capex!$G157:J157)-SUM($G508:J508)))</f>
        <v>28562.877142857142</v>
      </c>
      <c r="L508" s="283">
        <f>+IF((SUM(Capex!$G157:L157)-(SUM(Capex!$G157:K157)*$E154+SUM($G508:K508)))&gt;0,SUM(Capex!$G157:K157)*$E154,IF((SUM(Capex!$G157:K157)-SUM($G508:K508))&lt;0,0,SUM(Capex!$G157:K157)-SUM($G508:K508)))</f>
        <v>28562.877142857142</v>
      </c>
      <c r="M508" s="283">
        <f>+IF((SUM(Capex!$G157:M157)-(SUM(Capex!$G157:L157)*$E154+SUM($G508:L508)))&gt;0,SUM(Capex!$G157:L157)*$E154,IF((SUM(Capex!$G157:L157)-SUM($G508:L508))&lt;0,0,SUM(Capex!$G157:L157)-SUM($G508:L508)))</f>
        <v>31262.877142857142</v>
      </c>
      <c r="N508" s="283">
        <f>+IF((SUM(Capex!$G157:N157)-(SUM(Capex!$G157:M157)*$E154+SUM($G508:M508)))&gt;0,SUM(Capex!$G157:M157)*$E154,IF((SUM(Capex!$G157:M157)-SUM($G508:M508))&lt;0,0,SUM(Capex!$G157:M157)-SUM($G508:M508)))</f>
        <v>31262.877142857142</v>
      </c>
      <c r="O508" s="283">
        <f>+IF((SUM(Capex!$G157:O157)-(SUM(Capex!$G157:N157)*$E154+SUM($G508:N508)))&gt;0,SUM(Capex!$G157:N157)*$E154,IF((SUM(Capex!$G157:N157)-SUM($G508:N508))&lt;0,0,SUM(Capex!$G157:N157)-SUM($G508:N508)))</f>
        <v>31262.877142857142</v>
      </c>
      <c r="P508" s="283">
        <f>+IF((SUM(Capex!$G157:P157)-(SUM(Capex!$G157:O157)*$E154+SUM($G508:O508)))&gt;0,SUM(Capex!$G157:O157)*$E154,IF((SUM(Capex!$G157:O157)-SUM($G508:O508))&lt;0,0,SUM(Capex!$G157:O157)-SUM($G508:O508)))</f>
        <v>31262.877142857142</v>
      </c>
      <c r="Q508" s="283">
        <f>+IF((SUM(Capex!$G157:Q157)-(SUM(Capex!$G157:P157)*$E154+SUM($G508:P508)))&gt;0,SUM(Capex!$G157:P157)*$E154,IF((SUM(Capex!$G157:P157)-SUM($G508:P508))&lt;0,0,SUM(Capex!$G157:P157)-SUM($G508:P508)))</f>
        <v>31262.877142857142</v>
      </c>
      <c r="R508" s="283">
        <f>+IF((SUM(Capex!$G157:R157)-(SUM(Capex!$G157:Q157)*$E154+SUM($G508:Q508)))&gt;0,SUM(Capex!$G157:Q157)*$E154,IF((SUM(Capex!$G157:Q157)-SUM($G508:Q508))&lt;0,0,SUM(Capex!$G157:Q157)-SUM($G508:Q508)))</f>
        <v>5400</v>
      </c>
      <c r="S508" s="283">
        <f>+IF((SUM(Capex!$G157:S157)-(SUM(Capex!$G157:R157)*$E154+SUM($G508:R508)))&gt;0,SUM(Capex!$G157:R157)*$E154,IF((SUM(Capex!$G157:R157)-SUM($G508:R508))&lt;0,0,SUM(Capex!$G157:R157)-SUM($G508:R508)))</f>
        <v>0</v>
      </c>
      <c r="T508" s="283">
        <f>+IF((SUM(Capex!$G157:T157)-(SUM(Capex!$G157:S157)*$E154+SUM($G508:S508)))&gt;0,SUM(Capex!$G157:S157)*$E154,IF((SUM(Capex!$G157:S157)-SUM($G508:S508))&lt;0,0,SUM(Capex!$G157:S157)-SUM($G508:S508)))</f>
        <v>0</v>
      </c>
    </row>
    <row r="509" spans="1:20">
      <c r="A509" s="356"/>
      <c r="B509" s="145"/>
      <c r="C509" s="20" t="s">
        <v>198</v>
      </c>
      <c r="D509" s="168" t="s">
        <v>65</v>
      </c>
      <c r="E509" s="168" t="s">
        <v>317</v>
      </c>
      <c r="H509" s="283">
        <f>+IF((SUM(Capex!$G158:H158)-(SUM(Capex!$G158:G158)*$E155+SUM($G509:G509)))&gt;0,SUM(Capex!$G158:G158)*$E155,IF((SUM(Capex!$G158:G158)-SUM($G509:G509))&lt;0,0,SUM(Capex!$G158:G158)-SUM($G509:G509)))</f>
        <v>0</v>
      </c>
      <c r="I509" s="283">
        <f>+IF((SUM(Capex!$G158:I158)-(SUM(Capex!$G158:H158)*$E155+SUM($G509:H509)))&gt;0,SUM(Capex!$G158:H158)*$E155,IF((SUM(Capex!$G158:H158)-SUM($G509:H509))&lt;0,0,SUM(Capex!$G158:H158)-SUM($G509:H509)))</f>
        <v>0</v>
      </c>
      <c r="J509" s="283">
        <f>+IF((SUM(Capex!$G158:J158)-(SUM(Capex!$G158:I158)*$E155+SUM($G509:I509)))&gt;0,SUM(Capex!$G158:I158)*$E155,IF((SUM(Capex!$G158:I158)-SUM($G509:I509))&lt;0,0,SUM(Capex!$G158:I158)-SUM($G509:I509)))</f>
        <v>0</v>
      </c>
      <c r="K509" s="283">
        <f>+IF((SUM(Capex!$G158:K158)-(SUM(Capex!$G158:J158)*$E155+SUM($G509:J509)))&gt;0,SUM(Capex!$G158:J158)*$E155,IF((SUM(Capex!$G158:J158)-SUM($G509:J509))&lt;0,0,SUM(Capex!$G158:J158)-SUM($G509:J509)))</f>
        <v>23953.812857142857</v>
      </c>
      <c r="L509" s="283">
        <f>+IF((SUM(Capex!$G158:L158)-(SUM(Capex!$G158:K158)*$E155+SUM($G509:K509)))&gt;0,SUM(Capex!$G158:K158)*$E155,IF((SUM(Capex!$G158:K158)-SUM($G509:K509))&lt;0,0,SUM(Capex!$G158:K158)-SUM($G509:K509)))</f>
        <v>23953.812857142857</v>
      </c>
      <c r="M509" s="283">
        <f>+IF((SUM(Capex!$G158:M158)-(SUM(Capex!$G158:L158)*$E155+SUM($G509:L509)))&gt;0,SUM(Capex!$G158:L158)*$E155,IF((SUM(Capex!$G158:L158)-SUM($G509:L509))&lt;0,0,SUM(Capex!$G158:L158)-SUM($G509:L509)))</f>
        <v>23953.812857142857</v>
      </c>
      <c r="N509" s="283">
        <f>+IF((SUM(Capex!$G158:N158)-(SUM(Capex!$G158:M158)*$E155+SUM($G509:M509)))&gt;0,SUM(Capex!$G158:M158)*$E155,IF((SUM(Capex!$G158:M158)-SUM($G509:M509))&lt;0,0,SUM(Capex!$G158:M158)-SUM($G509:M509)))</f>
        <v>23953.812857142857</v>
      </c>
      <c r="O509" s="283">
        <f>+IF((SUM(Capex!$G158:O158)-(SUM(Capex!$G158:N158)*$E155+SUM($G509:N509)))&gt;0,SUM(Capex!$G158:N158)*$E155,IF((SUM(Capex!$G158:N158)-SUM($G509:N509))&lt;0,0,SUM(Capex!$G158:N158)-SUM($G509:N509)))</f>
        <v>23953.812857142857</v>
      </c>
      <c r="P509" s="283">
        <f>+IF((SUM(Capex!$G158:P158)-(SUM(Capex!$G158:O158)*$E155+SUM($G509:O509)))&gt;0,SUM(Capex!$G158:O158)*$E155,IF((SUM(Capex!$G158:O158)-SUM($G509:O509))&lt;0,0,SUM(Capex!$G158:O158)-SUM($G509:O509)))</f>
        <v>23953.812857142857</v>
      </c>
      <c r="Q509" s="283">
        <f>+IF((SUM(Capex!$G158:Q158)-(SUM(Capex!$G158:P158)*$E155+SUM($G509:P509)))&gt;0,SUM(Capex!$G158:P158)*$E155,IF((SUM(Capex!$G158:P158)-SUM($G509:P509))&lt;0,0,SUM(Capex!$G158:P158)-SUM($G509:P509)))</f>
        <v>23953.812857142853</v>
      </c>
      <c r="R509" s="283">
        <f>+IF((SUM(Capex!$G158:R158)-(SUM(Capex!$G158:Q158)*$E155+SUM($G509:Q509)))&gt;0,SUM(Capex!$G158:Q158)*$E155,IF((SUM(Capex!$G158:Q158)-SUM($G509:Q509))&lt;0,0,SUM(Capex!$G158:Q158)-SUM($G509:Q509)))</f>
        <v>0</v>
      </c>
      <c r="S509" s="283">
        <f>+IF((SUM(Capex!$G158:S158)-(SUM(Capex!$G158:R158)*$E155+SUM($G509:R509)))&gt;0,SUM(Capex!$G158:R158)*$E155,IF((SUM(Capex!$G158:R158)-SUM($G509:R509))&lt;0,0,SUM(Capex!$G158:R158)-SUM($G509:R509)))</f>
        <v>0</v>
      </c>
      <c r="T509" s="283">
        <f>+IF((SUM(Capex!$G158:T158)-(SUM(Capex!$G158:S158)*$E155+SUM($G509:S509)))&gt;0,SUM(Capex!$G158:S158)*$E155,IF((SUM(Capex!$G158:S158)-SUM($G509:S509))&lt;0,0,SUM(Capex!$G158:S158)-SUM($G509:S509)))</f>
        <v>0</v>
      </c>
    </row>
    <row r="510" spans="1:20">
      <c r="A510" s="356"/>
      <c r="B510" s="145"/>
      <c r="C510" s="20" t="s">
        <v>199</v>
      </c>
      <c r="D510" s="168" t="s">
        <v>65</v>
      </c>
      <c r="E510" s="168" t="s">
        <v>317</v>
      </c>
      <c r="H510" s="283">
        <f>+IF((SUM(Capex!$G159:H159)-(SUM(Capex!$G159:G159)*$E156+SUM($G510:G510)))&gt;0,SUM(Capex!$G159:G159)*$E156,IF((SUM(Capex!$G159:G159)-SUM($G510:G510))&lt;0,0,SUM(Capex!$G159:G159)-SUM($G510:G510)))</f>
        <v>0</v>
      </c>
      <c r="I510" s="283">
        <f>+IF((SUM(Capex!$G159:I159)-(SUM(Capex!$G159:H159)*$E156+SUM($G510:H510)))&gt;0,SUM(Capex!$G159:H159)*$E156,IF((SUM(Capex!$G159:H159)-SUM($G510:H510))&lt;0,0,SUM(Capex!$G159:H159)-SUM($G510:H510)))</f>
        <v>0</v>
      </c>
      <c r="J510" s="283">
        <f>+IF((SUM(Capex!$G159:J159)-(SUM(Capex!$G159:I159)*$E156+SUM($G510:I510)))&gt;0,SUM(Capex!$G159:I159)*$E156,IF((SUM(Capex!$G159:I159)-SUM($G510:I510))&lt;0,0,SUM(Capex!$G159:I159)-SUM($G510:I510)))</f>
        <v>0</v>
      </c>
      <c r="K510" s="283">
        <f>+IF((SUM(Capex!$G159:K159)-(SUM(Capex!$G159:J159)*$E156+SUM($G510:J510)))&gt;0,SUM(Capex!$G159:J159)*$E156,IF((SUM(Capex!$G159:J159)-SUM($G510:J510))&lt;0,0,SUM(Capex!$G159:J159)-SUM($G510:J510)))</f>
        <v>0</v>
      </c>
      <c r="L510" s="283">
        <f>+IF((SUM(Capex!$G159:L159)-(SUM(Capex!$G159:K159)*$E156+SUM($G510:K510)))&gt;0,SUM(Capex!$G159:K159)*$E156,IF((SUM(Capex!$G159:K159)-SUM($G510:K510))&lt;0,0,SUM(Capex!$G159:K159)-SUM($G510:K510)))</f>
        <v>0</v>
      </c>
      <c r="M510" s="283">
        <f>+IF((SUM(Capex!$G159:M159)-(SUM(Capex!$G159:L159)*$E156+SUM($G510:L510)))&gt;0,SUM(Capex!$G159:L159)*$E156,IF((SUM(Capex!$G159:L159)-SUM($G510:L510))&lt;0,0,SUM(Capex!$G159:L159)-SUM($G510:L510)))</f>
        <v>2998.5914285714284</v>
      </c>
      <c r="N510" s="283">
        <f>+IF((SUM(Capex!$G159:N159)-(SUM(Capex!$G159:M159)*$E156+SUM($G510:M510)))&gt;0,SUM(Capex!$G159:M159)*$E156,IF((SUM(Capex!$G159:M159)-SUM($G510:M510))&lt;0,0,SUM(Capex!$G159:M159)-SUM($G510:M510)))</f>
        <v>2998.5914285714284</v>
      </c>
      <c r="O510" s="283">
        <f>+IF((SUM(Capex!$G159:O159)-(SUM(Capex!$G159:N159)*$E156+SUM($G510:N510)))&gt;0,SUM(Capex!$G159:N159)*$E156,IF((SUM(Capex!$G159:N159)-SUM($G510:N510))&lt;0,0,SUM(Capex!$G159:N159)-SUM($G510:N510)))</f>
        <v>2998.5914285714284</v>
      </c>
      <c r="P510" s="283">
        <f>+IF((SUM(Capex!$G159:P159)-(SUM(Capex!$G159:O159)*$E156+SUM($G510:O510)))&gt;0,SUM(Capex!$G159:O159)*$E156,IF((SUM(Capex!$G159:O159)-SUM($G510:O510))&lt;0,0,SUM(Capex!$G159:O159)-SUM($G510:O510)))</f>
        <v>2998.5914285714284</v>
      </c>
      <c r="Q510" s="283">
        <f>+IF((SUM(Capex!$G159:Q159)-(SUM(Capex!$G159:P159)*$E156+SUM($G510:P510)))&gt;0,SUM(Capex!$G159:P159)*$E156,IF((SUM(Capex!$G159:P159)-SUM($G510:P510))&lt;0,0,SUM(Capex!$G159:P159)-SUM($G510:P510)))</f>
        <v>2998.5914285714284</v>
      </c>
      <c r="R510" s="283">
        <f>+IF((SUM(Capex!$G159:R159)-(SUM(Capex!$G159:Q159)*$E156+SUM($G510:Q510)))&gt;0,SUM(Capex!$G159:Q159)*$E156,IF((SUM(Capex!$G159:Q159)-SUM($G510:Q510))&lt;0,0,SUM(Capex!$G159:Q159)-SUM($G510:Q510)))</f>
        <v>2998.5914285714284</v>
      </c>
      <c r="S510" s="283">
        <f>+IF((SUM(Capex!$G159:S159)-(SUM(Capex!$G159:R159)*$E156+SUM($G510:R510)))&gt;0,SUM(Capex!$G159:R159)*$E156,IF((SUM(Capex!$G159:R159)-SUM($G510:R510))&lt;0,0,SUM(Capex!$G159:R159)-SUM($G510:R510)))</f>
        <v>2998.591428571428</v>
      </c>
      <c r="T510" s="283">
        <f>+IF((SUM(Capex!$G159:T159)-(SUM(Capex!$G159:S159)*$E156+SUM($G510:S510)))&gt;0,SUM(Capex!$G159:S159)*$E156,IF((SUM(Capex!$G159:S159)-SUM($G510:S510))&lt;0,0,SUM(Capex!$G159:S159)-SUM($G510:S510)))</f>
        <v>0</v>
      </c>
    </row>
    <row r="511" spans="1:20">
      <c r="A511" s="356"/>
      <c r="B511" s="145"/>
      <c r="C511" s="20" t="s">
        <v>200</v>
      </c>
      <c r="D511" s="168" t="s">
        <v>65</v>
      </c>
      <c r="E511" s="168" t="s">
        <v>317</v>
      </c>
      <c r="H511" s="283">
        <f>+IF((SUM(Capex!$G160:H160)-(SUM(Capex!$G160:G160)*$E157+SUM($G511:G511)))&gt;0,SUM(Capex!$G160:G160)*$E157,IF((SUM(Capex!$G160:G160)-SUM($G511:G511))&lt;0,0,SUM(Capex!$G160:G160)-SUM($G511:G511)))</f>
        <v>0</v>
      </c>
      <c r="I511" s="283">
        <f>+IF((SUM(Capex!$G160:I160)-(SUM(Capex!$G160:H160)*$E157+SUM($G511:H511)))&gt;0,SUM(Capex!$G160:H160)*$E157,IF((SUM(Capex!$G160:H160)-SUM($G511:H511))&lt;0,0,SUM(Capex!$G160:H160)-SUM($G511:H511)))</f>
        <v>0</v>
      </c>
      <c r="J511" s="283">
        <f>+IF((SUM(Capex!$G160:J160)-(SUM(Capex!$G160:I160)*$E157+SUM($G511:I511)))&gt;0,SUM(Capex!$G160:I160)*$E157,IF((SUM(Capex!$G160:I160)-SUM($G511:I511))&lt;0,0,SUM(Capex!$G160:I160)-SUM($G511:I511)))</f>
        <v>0</v>
      </c>
      <c r="K511" s="283">
        <f>+IF((SUM(Capex!$G160:K160)-(SUM(Capex!$G160:J160)*$E157+SUM($G511:J511)))&gt;0,SUM(Capex!$G160:J160)*$E157,IF((SUM(Capex!$G160:J160)-SUM($G511:J511))&lt;0,0,SUM(Capex!$G160:J160)-SUM($G511:J511)))</f>
        <v>0</v>
      </c>
      <c r="L511" s="283">
        <f>+IF((SUM(Capex!$G160:L160)-(SUM(Capex!$G160:K160)*$E157+SUM($G511:K511)))&gt;0,SUM(Capex!$G160:K160)*$E157,IF((SUM(Capex!$G160:K160)-SUM($G511:K511))&lt;0,0,SUM(Capex!$G160:K160)-SUM($G511:K511)))</f>
        <v>0</v>
      </c>
      <c r="M511" s="283">
        <f>+IF((SUM(Capex!$G160:M160)-(SUM(Capex!$G160:L160)*$E157+SUM($G511:L511)))&gt;0,SUM(Capex!$G160:L160)*$E157,IF((SUM(Capex!$G160:L160)-SUM($G511:L511))&lt;0,0,SUM(Capex!$G160:L160)-SUM($G511:L511)))</f>
        <v>5780.52</v>
      </c>
      <c r="N511" s="283">
        <f>+IF((SUM(Capex!$G160:N160)-(SUM(Capex!$G160:M160)*$E157+SUM($G511:M511)))&gt;0,SUM(Capex!$G160:M160)*$E157,IF((SUM(Capex!$G160:M160)-SUM($G511:M511))&lt;0,0,SUM(Capex!$G160:M160)-SUM($G511:M511)))</f>
        <v>5780.52</v>
      </c>
      <c r="O511" s="283">
        <f>+IF((SUM(Capex!$G160:O160)-(SUM(Capex!$G160:N160)*$E157+SUM($G511:N511)))&gt;0,SUM(Capex!$G160:N160)*$E157,IF((SUM(Capex!$G160:N160)-SUM($G511:N511))&lt;0,0,SUM(Capex!$G160:N160)-SUM($G511:N511)))</f>
        <v>5780.52</v>
      </c>
      <c r="P511" s="283">
        <f>+IF((SUM(Capex!$G160:P160)-(SUM(Capex!$G160:O160)*$E157+SUM($G511:O511)))&gt;0,SUM(Capex!$G160:O160)*$E157,IF((SUM(Capex!$G160:O160)-SUM($G511:O511))&lt;0,0,SUM(Capex!$G160:O160)-SUM($G511:O511)))</f>
        <v>5780.52</v>
      </c>
      <c r="Q511" s="283">
        <f>+IF((SUM(Capex!$G160:Q160)-(SUM(Capex!$G160:P160)*$E157+SUM($G511:P511)))&gt;0,SUM(Capex!$G160:P160)*$E157,IF((SUM(Capex!$G160:P160)-SUM($G511:P511))&lt;0,0,SUM(Capex!$G160:P160)-SUM($G511:P511)))</f>
        <v>0</v>
      </c>
      <c r="R511" s="283">
        <f>+IF((SUM(Capex!$G160:R160)-(SUM(Capex!$G160:Q160)*$E157+SUM($G511:Q511)))&gt;0,SUM(Capex!$G160:Q160)*$E157,IF((SUM(Capex!$G160:Q160)-SUM($G511:Q511))&lt;0,0,SUM(Capex!$G160:Q160)-SUM($G511:Q511)))</f>
        <v>0</v>
      </c>
      <c r="S511" s="283">
        <f>+IF((SUM(Capex!$G160:S160)-(SUM(Capex!$G160:R160)*$E157+SUM($G511:R511)))&gt;0,SUM(Capex!$G160:R160)*$E157,IF((SUM(Capex!$G160:R160)-SUM($G511:R511))&lt;0,0,SUM(Capex!$G160:R160)-SUM($G511:R511)))</f>
        <v>0</v>
      </c>
      <c r="T511" s="283">
        <f>+IF((SUM(Capex!$G160:T160)-(SUM(Capex!$G160:S160)*$E157+SUM($G511:S511)))&gt;0,SUM(Capex!$G160:S160)*$E157,IF((SUM(Capex!$G160:S160)-SUM($G511:S511))&lt;0,0,SUM(Capex!$G160:S160)-SUM($G511:S511)))</f>
        <v>0</v>
      </c>
    </row>
    <row r="512" spans="1:20">
      <c r="A512" s="356"/>
      <c r="B512" s="145"/>
      <c r="C512" s="20" t="s">
        <v>201</v>
      </c>
      <c r="D512" s="168" t="s">
        <v>65</v>
      </c>
      <c r="E512" s="168" t="s">
        <v>317</v>
      </c>
      <c r="H512" s="283">
        <f>+IF((SUM(Capex!$G161:H161)-(SUM(Capex!$G161:G161)*$E158+SUM($G512:G512)))&gt;0,SUM(Capex!$G161:G161)*$E158,IF((SUM(Capex!$G161:G161)-SUM($G512:G512))&lt;0,0,SUM(Capex!$G161:G161)-SUM($G512:G512)))</f>
        <v>0</v>
      </c>
      <c r="I512" s="283">
        <f>+IF((SUM(Capex!$G161:I161)-(SUM(Capex!$G161:H161)*$E158+SUM($G512:H512)))&gt;0,SUM(Capex!$G161:H161)*$E158,IF((SUM(Capex!$G161:H161)-SUM($G512:H512))&lt;0,0,SUM(Capex!$G161:H161)-SUM($G512:H512)))</f>
        <v>0</v>
      </c>
      <c r="J512" s="283">
        <f>+IF((SUM(Capex!$G161:J161)-(SUM(Capex!$G161:I161)*$E158+SUM($G512:I512)))&gt;0,SUM(Capex!$G161:I161)*$E158,IF((SUM(Capex!$G161:I161)-SUM($G512:I512))&lt;0,0,SUM(Capex!$G161:I161)-SUM($G512:I512)))</f>
        <v>0</v>
      </c>
      <c r="K512" s="283">
        <f>+IF((SUM(Capex!$G161:K161)-(SUM(Capex!$G161:J161)*$E158+SUM($G512:J512)))&gt;0,SUM(Capex!$G161:J161)*$E158,IF((SUM(Capex!$G161:J161)-SUM($G512:J512))&lt;0,0,SUM(Capex!$G161:J161)-SUM($G512:J512)))</f>
        <v>0</v>
      </c>
      <c r="L512" s="283">
        <f>+IF((SUM(Capex!$G161:L161)-(SUM(Capex!$G161:K161)*$E158+SUM($G512:K512)))&gt;0,SUM(Capex!$G161:K161)*$E158,IF((SUM(Capex!$G161:K161)-SUM($G512:K512))&lt;0,0,SUM(Capex!$G161:K161)-SUM($G512:K512)))</f>
        <v>0</v>
      </c>
      <c r="M512" s="283">
        <f>+IF((SUM(Capex!$G161:M161)-(SUM(Capex!$G161:L161)*$E158+SUM($G512:L512)))&gt;0,SUM(Capex!$G161:L161)*$E158,IF((SUM(Capex!$G161:L161)-SUM($G512:L512))&lt;0,0,SUM(Capex!$G161:L161)-SUM($G512:L512)))</f>
        <v>25173.174999999999</v>
      </c>
      <c r="N512" s="283">
        <f>+IF((SUM(Capex!$G161:N161)-(SUM(Capex!$G161:M161)*$E158+SUM($G512:M512)))&gt;0,SUM(Capex!$G161:M161)*$E158,IF((SUM(Capex!$G161:M161)-SUM($G512:M512))&lt;0,0,SUM(Capex!$G161:M161)-SUM($G512:M512)))</f>
        <v>25173.174999999999</v>
      </c>
      <c r="O512" s="283">
        <f>+IF((SUM(Capex!$G161:O161)-(SUM(Capex!$G161:N161)*$E158+SUM($G512:N512)))&gt;0,SUM(Capex!$G161:N161)*$E158,IF((SUM(Capex!$G161:N161)-SUM($G512:N512))&lt;0,0,SUM(Capex!$G161:N161)-SUM($G512:N512)))</f>
        <v>25173.174999999999</v>
      </c>
      <c r="P512" s="283">
        <f>+IF((SUM(Capex!$G161:P161)-(SUM(Capex!$G161:O161)*$E158+SUM($G512:O512)))&gt;0,SUM(Capex!$G161:O161)*$E158,IF((SUM(Capex!$G161:O161)-SUM($G512:O512))&lt;0,0,SUM(Capex!$G161:O161)-SUM($G512:O512)))</f>
        <v>25173.175000000003</v>
      </c>
      <c r="Q512" s="283">
        <f>+IF((SUM(Capex!$G161:Q161)-(SUM(Capex!$G161:P161)*$E158+SUM($G512:P512)))&gt;0,SUM(Capex!$G161:P161)*$E158,IF((SUM(Capex!$G161:P161)-SUM($G512:P512))&lt;0,0,SUM(Capex!$G161:P161)-SUM($G512:P512)))</f>
        <v>0</v>
      </c>
      <c r="R512" s="283">
        <f>+IF((SUM(Capex!$G161:R161)-(SUM(Capex!$G161:Q161)*$E158+SUM($G512:Q512)))&gt;0,SUM(Capex!$G161:Q161)*$E158,IF((SUM(Capex!$G161:Q161)-SUM($G512:Q512))&lt;0,0,SUM(Capex!$G161:Q161)-SUM($G512:Q512)))</f>
        <v>0</v>
      </c>
      <c r="S512" s="283">
        <f>+IF((SUM(Capex!$G161:S161)-(SUM(Capex!$G161:R161)*$E158+SUM($G512:R512)))&gt;0,SUM(Capex!$G161:R161)*$E158,IF((SUM(Capex!$G161:R161)-SUM($G512:R512))&lt;0,0,SUM(Capex!$G161:R161)-SUM($G512:R512)))</f>
        <v>0</v>
      </c>
      <c r="T512" s="283">
        <f>+IF((SUM(Capex!$G161:T161)-(SUM(Capex!$G161:S161)*$E158+SUM($G512:S512)))&gt;0,SUM(Capex!$G161:S161)*$E158,IF((SUM(Capex!$G161:S161)-SUM($G512:S512))&lt;0,0,SUM(Capex!$G161:S161)-SUM($G512:S512)))</f>
        <v>0</v>
      </c>
    </row>
    <row r="513" spans="1:20">
      <c r="A513" s="356"/>
      <c r="B513" s="145"/>
      <c r="C513" s="20" t="s">
        <v>202</v>
      </c>
      <c r="D513" s="168" t="s">
        <v>65</v>
      </c>
      <c r="E513" s="168" t="s">
        <v>317</v>
      </c>
      <c r="H513" s="283">
        <f>+IF((SUM(Capex!$G162:H162)-(SUM(Capex!$G162:G162)*$E159+SUM($G513:G513)))&gt;0,SUM(Capex!$G162:G162)*$E159,IF((SUM(Capex!$G162:G162)-SUM($G513:G513))&lt;0,0,SUM(Capex!$G162:G162)-SUM($G513:G513)))</f>
        <v>0</v>
      </c>
      <c r="I513" s="283">
        <f>+IF((SUM(Capex!$G162:I162)-(SUM(Capex!$G162:H162)*$E159+SUM($G513:H513)))&gt;0,SUM(Capex!$G162:H162)*$E159,IF((SUM(Capex!$G162:H162)-SUM($G513:H513))&lt;0,0,SUM(Capex!$G162:H162)-SUM($G513:H513)))</f>
        <v>0</v>
      </c>
      <c r="J513" s="283">
        <f>+IF((SUM(Capex!$G162:J162)-(SUM(Capex!$G162:I162)*$E159+SUM($G513:I513)))&gt;0,SUM(Capex!$G162:I162)*$E159,IF((SUM(Capex!$G162:I162)-SUM($G513:I513))&lt;0,0,SUM(Capex!$G162:I162)-SUM($G513:I513)))</f>
        <v>0</v>
      </c>
      <c r="K513" s="283">
        <f>+IF((SUM(Capex!$G162:K162)-(SUM(Capex!$G162:J162)*$E159+SUM($G513:J513)))&gt;0,SUM(Capex!$G162:J162)*$E159,IF((SUM(Capex!$G162:J162)-SUM($G513:J513))&lt;0,0,SUM(Capex!$G162:J162)-SUM($G513:J513)))</f>
        <v>0</v>
      </c>
      <c r="L513" s="283">
        <f>+IF((SUM(Capex!$G162:L162)-(SUM(Capex!$G162:K162)*$E159+SUM($G513:K513)))&gt;0,SUM(Capex!$G162:K162)*$E159,IF((SUM(Capex!$G162:K162)-SUM($G513:K513))&lt;0,0,SUM(Capex!$G162:K162)-SUM($G513:K513)))</f>
        <v>0</v>
      </c>
      <c r="M513" s="283">
        <f>+IF((SUM(Capex!$G162:M162)-(SUM(Capex!$G162:L162)*$E159+SUM($G513:L513)))&gt;0,SUM(Capex!$G162:L162)*$E159,IF((SUM(Capex!$G162:L162)-SUM($G513:L513))&lt;0,0,SUM(Capex!$G162:L162)-SUM($G513:L513)))</f>
        <v>3580.9485714285711</v>
      </c>
      <c r="N513" s="283">
        <f>+IF((SUM(Capex!$G162:N162)-(SUM(Capex!$G162:M162)*$E159+SUM($G513:M513)))&gt;0,SUM(Capex!$G162:M162)*$E159,IF((SUM(Capex!$G162:M162)-SUM($G513:M513))&lt;0,0,SUM(Capex!$G162:M162)-SUM($G513:M513)))</f>
        <v>3580.9485714285711</v>
      </c>
      <c r="O513" s="283">
        <f>+IF((SUM(Capex!$G162:O162)-(SUM(Capex!$G162:N162)*$E159+SUM($G513:N513)))&gt;0,SUM(Capex!$G162:N162)*$E159,IF((SUM(Capex!$G162:N162)-SUM($G513:N513))&lt;0,0,SUM(Capex!$G162:N162)-SUM($G513:N513)))</f>
        <v>3580.9485714285711</v>
      </c>
      <c r="P513" s="283">
        <f>+IF((SUM(Capex!$G162:P162)-(SUM(Capex!$G162:O162)*$E159+SUM($G513:O513)))&gt;0,SUM(Capex!$G162:O162)*$E159,IF((SUM(Capex!$G162:O162)-SUM($G513:O513))&lt;0,0,SUM(Capex!$G162:O162)-SUM($G513:O513)))</f>
        <v>3580.9485714285711</v>
      </c>
      <c r="Q513" s="283">
        <f>+IF((SUM(Capex!$G162:Q162)-(SUM(Capex!$G162:P162)*$E159+SUM($G513:P513)))&gt;0,SUM(Capex!$G162:P162)*$E159,IF((SUM(Capex!$G162:P162)-SUM($G513:P513))&lt;0,0,SUM(Capex!$G162:P162)-SUM($G513:P513)))</f>
        <v>3580.9485714285711</v>
      </c>
      <c r="R513" s="283">
        <f>+IF((SUM(Capex!$G162:R162)-(SUM(Capex!$G162:Q162)*$E159+SUM($G513:Q513)))&gt;0,SUM(Capex!$G162:Q162)*$E159,IF((SUM(Capex!$G162:Q162)-SUM($G513:Q513))&lt;0,0,SUM(Capex!$G162:Q162)-SUM($G513:Q513)))</f>
        <v>3580.9485714285711</v>
      </c>
      <c r="S513" s="283">
        <f>+IF((SUM(Capex!$G162:S162)-(SUM(Capex!$G162:R162)*$E159+SUM($G513:R513)))&gt;0,SUM(Capex!$G162:R162)*$E159,IF((SUM(Capex!$G162:R162)-SUM($G513:R513))&lt;0,0,SUM(Capex!$G162:R162)-SUM($G513:R513)))</f>
        <v>3580.9485714285711</v>
      </c>
      <c r="T513" s="283">
        <f>+IF((SUM(Capex!$G162:T162)-(SUM(Capex!$G162:S162)*$E159+SUM($G513:S513)))&gt;0,SUM(Capex!$G162:S162)*$E159,IF((SUM(Capex!$G162:S162)-SUM($G513:S513))&lt;0,0,SUM(Capex!$G162:S162)-SUM($G513:S513)))</f>
        <v>7.2759576141834259E-12</v>
      </c>
    </row>
    <row r="514" spans="1:20">
      <c r="A514" s="355"/>
      <c r="B514" s="145"/>
      <c r="C514" s="20" t="s">
        <v>284</v>
      </c>
      <c r="D514" s="168" t="s">
        <v>65</v>
      </c>
      <c r="E514" s="168" t="s">
        <v>317</v>
      </c>
      <c r="H514" s="283">
        <f>+IF((SUM(Capex!$G163:H163)-(SUM(Capex!$G163:G163)*$E160+SUM($G514:G514)))&gt;0,SUM(Capex!$G163:G163)*$E160,IF((SUM(Capex!$G163:G163)-SUM($G514:G514))&lt;0,0,SUM(Capex!$G163:G163)-SUM($G514:G514)))</f>
        <v>0</v>
      </c>
      <c r="I514" s="283">
        <f>+IF((SUM(Capex!$G163:I163)-(SUM(Capex!$G163:H163)*$E160+SUM($G514:H514)))&gt;0,SUM(Capex!$G163:H163)*$E160,IF((SUM(Capex!$G163:H163)-SUM($G514:H514))&lt;0,0,SUM(Capex!$G163:H163)-SUM($G514:H514)))</f>
        <v>0</v>
      </c>
      <c r="J514" s="283">
        <f>+IF((SUM(Capex!$G163:J163)-(SUM(Capex!$G163:I163)*$E160+SUM($G514:I514)))&gt;0,SUM(Capex!$G163:I163)*$E160,IF((SUM(Capex!$G163:I163)-SUM($G514:I514))&lt;0,0,SUM(Capex!$G163:I163)-SUM($G514:I514)))</f>
        <v>0</v>
      </c>
      <c r="K514" s="283">
        <f>+IF((SUM(Capex!$G163:K163)-(SUM(Capex!$G163:J163)*$E160+SUM($G514:J514)))&gt;0,SUM(Capex!$G163:J163)*$E160,IF((SUM(Capex!$G163:J163)-SUM($G514:J514))&lt;0,0,SUM(Capex!$G163:J163)-SUM($G514:J514)))</f>
        <v>0</v>
      </c>
      <c r="L514" s="283">
        <f>+IF((SUM(Capex!$G163:L163)-(SUM(Capex!$G163:K163)*$E160+SUM($G514:K514)))&gt;0,SUM(Capex!$G163:K163)*$E160,IF((SUM(Capex!$G163:K163)-SUM($G514:K514))&lt;0,0,SUM(Capex!$G163:K163)-SUM($G514:K514)))</f>
        <v>0</v>
      </c>
      <c r="M514" s="283">
        <f>+IF((SUM(Capex!$G163:M163)-(SUM(Capex!$G163:L163)*$E160+SUM($G514:L514)))&gt;0,SUM(Capex!$G163:L163)*$E160,IF((SUM(Capex!$G163:L163)-SUM($G514:L514))&lt;0,0,SUM(Capex!$G163:L163)-SUM($G514:L514)))</f>
        <v>0</v>
      </c>
      <c r="N514" s="283">
        <f>+IF((SUM(Capex!$G163:N163)-(SUM(Capex!$G163:M163)*$E160+SUM($G514:M514)))&gt;0,SUM(Capex!$G163:M163)*$E160,IF((SUM(Capex!$G163:M163)-SUM($G514:M514))&lt;0,0,SUM(Capex!$G163:M163)-SUM($G514:M514)))</f>
        <v>0</v>
      </c>
      <c r="O514" s="283">
        <f>+IF((SUM(Capex!$G163:O163)-(SUM(Capex!$G163:N163)*$E160+SUM($G514:N514)))&gt;0,SUM(Capex!$G163:N163)*$E160,IF((SUM(Capex!$G163:N163)-SUM($G514:N514))&lt;0,0,SUM(Capex!$G163:N163)-SUM($G514:N514)))</f>
        <v>0</v>
      </c>
      <c r="P514" s="283">
        <f>+IF((SUM(Capex!$G163:P163)-(SUM(Capex!$G163:O163)*$E160+SUM($G514:O514)))&gt;0,SUM(Capex!$G163:O163)*$E160,IF((SUM(Capex!$G163:O163)-SUM($G514:O514))&lt;0,0,SUM(Capex!$G163:O163)-SUM($G514:O514)))</f>
        <v>0</v>
      </c>
      <c r="Q514" s="283">
        <f>+IF((SUM(Capex!$G163:Q163)-(SUM(Capex!$G163:P163)*$E160+SUM($G514:P514)))&gt;0,SUM(Capex!$G163:P163)*$E160,IF((SUM(Capex!$G163:P163)-SUM($G514:P514))&lt;0,0,SUM(Capex!$G163:P163)-SUM($G514:P514)))</f>
        <v>0</v>
      </c>
      <c r="R514" s="283">
        <f>+IF((SUM(Capex!$G163:R163)-(SUM(Capex!$G163:Q163)*$E160+SUM($G514:Q514)))&gt;0,SUM(Capex!$G163:Q163)*$E160,IF((SUM(Capex!$G163:Q163)-SUM($G514:Q514))&lt;0,0,SUM(Capex!$G163:Q163)-SUM($G514:Q514)))</f>
        <v>0</v>
      </c>
      <c r="S514" s="283">
        <f>+IF((SUM(Capex!$G163:S163)-(SUM(Capex!$G163:R163)*$E160+SUM($G514:R514)))&gt;0,SUM(Capex!$G163:R163)*$E160,IF((SUM(Capex!$G163:R163)-SUM($G514:R514))&lt;0,0,SUM(Capex!$G163:R163)-SUM($G514:R514)))</f>
        <v>0</v>
      </c>
      <c r="T514" s="283">
        <f>+IF((SUM(Capex!$G163:T163)-(SUM(Capex!$G163:S163)*$E160+SUM($G514:S514)))&gt;0,SUM(Capex!$G163:S163)*$E160,IF((SUM(Capex!$G163:S163)-SUM($G514:S514))&lt;0,0,SUM(Capex!$G163:S163)-SUM($G514:S514)))</f>
        <v>0</v>
      </c>
    </row>
    <row r="515" spans="1:20">
      <c r="A515" s="355"/>
      <c r="B515" s="145"/>
      <c r="C515" s="20" t="s">
        <v>453</v>
      </c>
      <c r="D515" s="168" t="s">
        <v>65</v>
      </c>
      <c r="E515" s="168" t="s">
        <v>317</v>
      </c>
      <c r="H515" s="283">
        <f>+IF((SUM(Capex!$G164:H164)-(SUM(Capex!$G164:G164)*$E161+SUM($G515:G515)))&gt;0,SUM(Capex!$G164:G164)*$E161,IF((SUM(Capex!$G164:G164)-SUM($G515:G515))&lt;0,0,SUM(Capex!$G164:G164)-SUM($G515:G515)))</f>
        <v>0</v>
      </c>
      <c r="I515" s="283">
        <f>+IF((SUM(Capex!$G164:I164)-(SUM(Capex!$G164:H164)*$E161+SUM($G515:H515)))&gt;0,SUM(Capex!$G164:H164)*$E161,IF((SUM(Capex!$G164:H164)-SUM($G515:H515))&lt;0,0,SUM(Capex!$G164:H164)-SUM($G515:H515)))</f>
        <v>0</v>
      </c>
      <c r="J515" s="283">
        <f>+IF((SUM(Capex!$G164:J164)-(SUM(Capex!$G164:I164)*$E161+SUM($G515:I515)))&gt;0,SUM(Capex!$G164:I164)*$E161,IF((SUM(Capex!$G164:I164)-SUM($G515:I515))&lt;0,0,SUM(Capex!$G164:I164)-SUM($G515:I515)))</f>
        <v>0</v>
      </c>
      <c r="K515" s="283">
        <f>+IF((SUM(Capex!$G164:K164)-(SUM(Capex!$G164:J164)*$E161+SUM($G515:J515)))&gt;0,SUM(Capex!$G164:J164)*$E161,IF((SUM(Capex!$G164:J164)-SUM($G515:J515))&lt;0,0,SUM(Capex!$G164:J164)-SUM($G515:J515)))</f>
        <v>0</v>
      </c>
      <c r="L515" s="283">
        <f>+IF((SUM(Capex!$G164:L164)-(SUM(Capex!$G164:K164)*$E161+SUM($G515:K515)))&gt;0,SUM(Capex!$G164:K164)*$E161,IF((SUM(Capex!$G164:K164)-SUM($G515:K515))&lt;0,0,SUM(Capex!$G164:K164)-SUM($G515:K515)))</f>
        <v>0</v>
      </c>
      <c r="M515" s="283">
        <f>+IF((SUM(Capex!$G164:M164)-(SUM(Capex!$G164:L164)*$E161+SUM($G515:L515)))&gt;0,SUM(Capex!$G164:L164)*$E161,IF((SUM(Capex!$G164:L164)-SUM($G515:L515))&lt;0,0,SUM(Capex!$G164:L164)-SUM($G515:L515)))</f>
        <v>0</v>
      </c>
      <c r="N515" s="283">
        <f>+IF((SUM(Capex!$G164:N164)-(SUM(Capex!$G164:M164)*$E161+SUM($G515:M515)))&gt;0,SUM(Capex!$G164:M164)*$E161,IF((SUM(Capex!$G164:M164)-SUM($G515:M515))&lt;0,0,SUM(Capex!$G164:M164)-SUM($G515:M515)))</f>
        <v>0</v>
      </c>
      <c r="O515" s="283">
        <f>+IF((SUM(Capex!$G164:O164)-(SUM(Capex!$G164:N164)*$E161+SUM($G515:N515)))&gt;0,SUM(Capex!$G164:N164)*$E161,IF((SUM(Capex!$G164:N164)-SUM($G515:N515))&lt;0,0,SUM(Capex!$G164:N164)-SUM($G515:N515)))</f>
        <v>0</v>
      </c>
      <c r="P515" s="283">
        <f>+IF((SUM(Capex!$G164:P164)-(SUM(Capex!$G164:O164)*$E161+SUM($G515:O515)))&gt;0,SUM(Capex!$G164:O164)*$E161,IF((SUM(Capex!$G164:O164)-SUM($G515:O515))&lt;0,0,SUM(Capex!$G164:O164)-SUM($G515:O515)))</f>
        <v>0</v>
      </c>
      <c r="Q515" s="283">
        <f>+IF((SUM(Capex!$G164:Q164)-(SUM(Capex!$G164:P164)*$E161+SUM($G515:P515)))&gt;0,SUM(Capex!$G164:P164)*$E161,IF((SUM(Capex!$G164:P164)-SUM($G515:P515))&lt;0,0,SUM(Capex!$G164:P164)-SUM($G515:P515)))</f>
        <v>0</v>
      </c>
      <c r="R515" s="283">
        <f>+IF((SUM(Capex!$G164:R164)-(SUM(Capex!$G164:Q164)*$E161+SUM($G515:Q515)))&gt;0,SUM(Capex!$G164:Q164)*$E161,IF((SUM(Capex!$G164:Q164)-SUM($G515:Q515))&lt;0,0,SUM(Capex!$G164:Q164)-SUM($G515:Q515)))</f>
        <v>0</v>
      </c>
      <c r="S515" s="283">
        <f>+IF((SUM(Capex!$G164:S164)-(SUM(Capex!$G164:R164)*$E161+SUM($G515:R515)))&gt;0,SUM(Capex!$G164:R164)*$E161,IF((SUM(Capex!$G164:R164)-SUM($G515:R515))&lt;0,0,SUM(Capex!$G164:R164)-SUM($G515:R515)))</f>
        <v>0</v>
      </c>
      <c r="T515" s="283">
        <f>+IF((SUM(Capex!$G164:T164)-(SUM(Capex!$G164:S164)*$E161+SUM($G515:S515)))&gt;0,SUM(Capex!$G164:S164)*$E161,IF((SUM(Capex!$G164:S164)-SUM($G515:S515))&lt;0,0,SUM(Capex!$G164:S164)-SUM($G515:S515)))</f>
        <v>0</v>
      </c>
    </row>
    <row r="516" spans="1:20">
      <c r="A516" s="355"/>
      <c r="B516" s="145"/>
      <c r="C516" s="20" t="s">
        <v>454</v>
      </c>
      <c r="D516" s="168" t="s">
        <v>65</v>
      </c>
      <c r="E516" s="168" t="s">
        <v>317</v>
      </c>
      <c r="H516" s="283">
        <f>+IF((SUM(Capex!$G165:H165)-(SUM(Capex!$G165:G165)*$E162+SUM($G516:G516)))&gt;0,SUM(Capex!$G165:G165)*$E162,IF((SUM(Capex!$G165:G165)-SUM($G516:G516))&lt;0,0,SUM(Capex!$G165:G165)-SUM($G516:G516)))</f>
        <v>0</v>
      </c>
      <c r="I516" s="283">
        <f>+IF((SUM(Capex!$G165:I165)-(SUM(Capex!$G165:H165)*$E162+SUM($G516:H516)))&gt;0,SUM(Capex!$G165:H165)*$E162,IF((SUM(Capex!$G165:H165)-SUM($G516:H516))&lt;0,0,SUM(Capex!$G165:H165)-SUM($G516:H516)))</f>
        <v>0</v>
      </c>
      <c r="J516" s="283">
        <f>+IF((SUM(Capex!$G165:J165)-(SUM(Capex!$G165:I165)*$E162+SUM($G516:I516)))&gt;0,SUM(Capex!$G165:I165)*$E162,IF((SUM(Capex!$G165:I165)-SUM($G516:I516))&lt;0,0,SUM(Capex!$G165:I165)-SUM($G516:I516)))</f>
        <v>0</v>
      </c>
      <c r="K516" s="283">
        <f>+IF((SUM(Capex!$G165:K165)-(SUM(Capex!$G165:J165)*$E162+SUM($G516:J516)))&gt;0,SUM(Capex!$G165:J165)*$E162,IF((SUM(Capex!$G165:J165)-SUM($G516:J516))&lt;0,0,SUM(Capex!$G165:J165)-SUM($G516:J516)))</f>
        <v>0</v>
      </c>
      <c r="L516" s="283">
        <f>+IF((SUM(Capex!$G165:L165)-(SUM(Capex!$G165:K165)*$E162+SUM($G516:K516)))&gt;0,SUM(Capex!$G165:K165)*$E162,IF((SUM(Capex!$G165:K165)-SUM($G516:K516))&lt;0,0,SUM(Capex!$G165:K165)-SUM($G516:K516)))</f>
        <v>0</v>
      </c>
      <c r="M516" s="283">
        <f>+IF((SUM(Capex!$G165:M165)-(SUM(Capex!$G165:L165)*$E162+SUM($G516:L516)))&gt;0,SUM(Capex!$G165:L165)*$E162,IF((SUM(Capex!$G165:L165)-SUM($G516:L516))&lt;0,0,SUM(Capex!$G165:L165)-SUM($G516:L516)))</f>
        <v>0</v>
      </c>
      <c r="N516" s="283">
        <f>+IF((SUM(Capex!$G165:N165)-(SUM(Capex!$G165:M165)*$E162+SUM($G516:M516)))&gt;0,SUM(Capex!$G165:M165)*$E162,IF((SUM(Capex!$G165:M165)-SUM($G516:M516))&lt;0,0,SUM(Capex!$G165:M165)-SUM($G516:M516)))</f>
        <v>0</v>
      </c>
      <c r="O516" s="283">
        <f>+IF((SUM(Capex!$G165:O165)-(SUM(Capex!$G165:N165)*$E162+SUM($G516:N516)))&gt;0,SUM(Capex!$G165:N165)*$E162,IF((SUM(Capex!$G165:N165)-SUM($G516:N516))&lt;0,0,SUM(Capex!$G165:N165)-SUM($G516:N516)))</f>
        <v>0</v>
      </c>
      <c r="P516" s="283">
        <f>+IF((SUM(Capex!$G165:P165)-(SUM(Capex!$G165:O165)*$E162+SUM($G516:O516)))&gt;0,SUM(Capex!$G165:O165)*$E162,IF((SUM(Capex!$G165:O165)-SUM($G516:O516))&lt;0,0,SUM(Capex!$G165:O165)-SUM($G516:O516)))</f>
        <v>0</v>
      </c>
      <c r="Q516" s="283">
        <f>+IF((SUM(Capex!$G165:Q165)-(SUM(Capex!$G165:P165)*$E162+SUM($G516:P516)))&gt;0,SUM(Capex!$G165:P165)*$E162,IF((SUM(Capex!$G165:P165)-SUM($G516:P516))&lt;0,0,SUM(Capex!$G165:P165)-SUM($G516:P516)))</f>
        <v>0</v>
      </c>
      <c r="R516" s="283">
        <f>+IF((SUM(Capex!$G165:R165)-(SUM(Capex!$G165:Q165)*$E162+SUM($G516:Q516)))&gt;0,SUM(Capex!$G165:Q165)*$E162,IF((SUM(Capex!$G165:Q165)-SUM($G516:Q516))&lt;0,0,SUM(Capex!$G165:Q165)-SUM($G516:Q516)))</f>
        <v>0</v>
      </c>
      <c r="S516" s="283">
        <f>+IF((SUM(Capex!$G165:S165)-(SUM(Capex!$G165:R165)*$E162+SUM($G516:R516)))&gt;0,SUM(Capex!$G165:R165)*$E162,IF((SUM(Capex!$G165:R165)-SUM($G516:R516))&lt;0,0,SUM(Capex!$G165:R165)-SUM($G516:R516)))</f>
        <v>0</v>
      </c>
      <c r="T516" s="283">
        <f>+IF((SUM(Capex!$G165:T165)-(SUM(Capex!$G165:S165)*$E162+SUM($G516:S516)))&gt;0,SUM(Capex!$G165:S165)*$E162,IF((SUM(Capex!$G165:S165)-SUM($G516:S516))&lt;0,0,SUM(Capex!$G165:S165)-SUM($G516:S516)))</f>
        <v>0</v>
      </c>
    </row>
    <row r="517" spans="1:20">
      <c r="A517" s="355"/>
      <c r="B517" s="145"/>
      <c r="C517" s="20" t="s">
        <v>455</v>
      </c>
      <c r="D517" s="168" t="s">
        <v>65</v>
      </c>
      <c r="E517" s="168" t="s">
        <v>317</v>
      </c>
      <c r="H517" s="283">
        <f>+IF((SUM(Capex!$G166:H166)-(SUM(Capex!$G166:G166)*$E163+SUM($G517:G517)))&gt;0,SUM(Capex!$G166:G166)*$E163,IF((SUM(Capex!$G166:G166)-SUM($G517:G517))&lt;0,0,SUM(Capex!$G166:G166)-SUM($G517:G517)))</f>
        <v>0</v>
      </c>
      <c r="I517" s="283">
        <f>+IF((SUM(Capex!$G166:I166)-(SUM(Capex!$G166:H166)*$E163+SUM($G517:H517)))&gt;0,SUM(Capex!$G166:H166)*$E163,IF((SUM(Capex!$G166:H166)-SUM($G517:H517))&lt;0,0,SUM(Capex!$G166:H166)-SUM($G517:H517)))</f>
        <v>0</v>
      </c>
      <c r="J517" s="283">
        <f>+IF((SUM(Capex!$G166:J166)-(SUM(Capex!$G166:I166)*$E163+SUM($G517:I517)))&gt;0,SUM(Capex!$G166:I166)*$E163,IF((SUM(Capex!$G166:I166)-SUM($G517:I517))&lt;0,0,SUM(Capex!$G166:I166)-SUM($G517:I517)))</f>
        <v>0</v>
      </c>
      <c r="K517" s="283">
        <f>+IF((SUM(Capex!$G166:K166)-(SUM(Capex!$G166:J166)*$E163+SUM($G517:J517)))&gt;0,SUM(Capex!$G166:J166)*$E163,IF((SUM(Capex!$G166:J166)-SUM($G517:J517))&lt;0,0,SUM(Capex!$G166:J166)-SUM($G517:J517)))</f>
        <v>0</v>
      </c>
      <c r="L517" s="283">
        <f>+IF((SUM(Capex!$G166:L166)-(SUM(Capex!$G166:K166)*$E163+SUM($G517:K517)))&gt;0,SUM(Capex!$G166:K166)*$E163,IF((SUM(Capex!$G166:K166)-SUM($G517:K517))&lt;0,0,SUM(Capex!$G166:K166)-SUM($G517:K517)))</f>
        <v>0</v>
      </c>
      <c r="M517" s="283">
        <f>+IF((SUM(Capex!$G166:M166)-(SUM(Capex!$G166:L166)*$E163+SUM($G517:L517)))&gt;0,SUM(Capex!$G166:L166)*$E163,IF((SUM(Capex!$G166:L166)-SUM($G517:L517))&lt;0,0,SUM(Capex!$G166:L166)-SUM($G517:L517)))</f>
        <v>0</v>
      </c>
      <c r="N517" s="283">
        <f>+IF((SUM(Capex!$G166:N166)-(SUM(Capex!$G166:M166)*$E163+SUM($G517:M517)))&gt;0,SUM(Capex!$G166:M166)*$E163,IF((SUM(Capex!$G166:M166)-SUM($G517:M517))&lt;0,0,SUM(Capex!$G166:M166)-SUM($G517:M517)))</f>
        <v>0</v>
      </c>
      <c r="O517" s="283">
        <f>+IF((SUM(Capex!$G166:O166)-(SUM(Capex!$G166:N166)*$E163+SUM($G517:N517)))&gt;0,SUM(Capex!$G166:N166)*$E163,IF((SUM(Capex!$G166:N166)-SUM($G517:N517))&lt;0,0,SUM(Capex!$G166:N166)-SUM($G517:N517)))</f>
        <v>0</v>
      </c>
      <c r="P517" s="283">
        <f>+IF((SUM(Capex!$G166:P166)-(SUM(Capex!$G166:O166)*$E163+SUM($G517:O517)))&gt;0,SUM(Capex!$G166:O166)*$E163,IF((SUM(Capex!$G166:O166)-SUM($G517:O517))&lt;0,0,SUM(Capex!$G166:O166)-SUM($G517:O517)))</f>
        <v>0</v>
      </c>
      <c r="Q517" s="283">
        <f>+IF((SUM(Capex!$G166:Q166)-(SUM(Capex!$G166:P166)*$E163+SUM($G517:P517)))&gt;0,SUM(Capex!$G166:P166)*$E163,IF((SUM(Capex!$G166:P166)-SUM($G517:P517))&lt;0,0,SUM(Capex!$G166:P166)-SUM($G517:P517)))</f>
        <v>0</v>
      </c>
      <c r="R517" s="283">
        <f>+IF((SUM(Capex!$G166:R166)-(SUM(Capex!$G166:Q166)*$E163+SUM($G517:Q517)))&gt;0,SUM(Capex!$G166:Q166)*$E163,IF((SUM(Capex!$G166:Q166)-SUM($G517:Q517))&lt;0,0,SUM(Capex!$G166:Q166)-SUM($G517:Q517)))</f>
        <v>0</v>
      </c>
      <c r="S517" s="283">
        <f>+IF((SUM(Capex!$G166:S166)-(SUM(Capex!$G166:R166)*$E163+SUM($G517:R517)))&gt;0,SUM(Capex!$G166:R166)*$E163,IF((SUM(Capex!$G166:R166)-SUM($G517:R517))&lt;0,0,SUM(Capex!$G166:R166)-SUM($G517:R517)))</f>
        <v>0</v>
      </c>
      <c r="T517" s="283">
        <f>+IF((SUM(Capex!$G166:T166)-(SUM(Capex!$G166:S166)*$E163+SUM($G517:S517)))&gt;0,SUM(Capex!$G166:S166)*$E163,IF((SUM(Capex!$G166:S166)-SUM($G517:S517))&lt;0,0,SUM(Capex!$G166:S166)-SUM($G517:S517)))</f>
        <v>19118.657142857144</v>
      </c>
    </row>
    <row r="518" spans="1:20">
      <c r="A518" s="355"/>
      <c r="B518" s="145"/>
      <c r="C518" s="20" t="s">
        <v>456</v>
      </c>
      <c r="D518" s="168" t="s">
        <v>65</v>
      </c>
      <c r="E518" s="168" t="s">
        <v>317</v>
      </c>
      <c r="H518" s="283">
        <f>+IF((SUM(Capex!$G167:H167)-(SUM(Capex!$G167:G167)*$E164+SUM($G518:G518)))&gt;0,SUM(Capex!$G167:G167)*$E164,IF((SUM(Capex!$G167:G167)-SUM($G518:G518))&lt;0,0,SUM(Capex!$G167:G167)-SUM($G518:G518)))</f>
        <v>0</v>
      </c>
      <c r="I518" s="283">
        <f>+IF((SUM(Capex!$G167:I167)-(SUM(Capex!$G167:H167)*$E164+SUM($G518:H518)))&gt;0,SUM(Capex!$G167:H167)*$E164,IF((SUM(Capex!$G167:H167)-SUM($G518:H518))&lt;0,0,SUM(Capex!$G167:H167)-SUM($G518:H518)))</f>
        <v>0</v>
      </c>
      <c r="J518" s="283">
        <f>+IF((SUM(Capex!$G167:J167)-(SUM(Capex!$G167:I167)*$E164+SUM($G518:I518)))&gt;0,SUM(Capex!$G167:I167)*$E164,IF((SUM(Capex!$G167:I167)-SUM($G518:I518))&lt;0,0,SUM(Capex!$G167:I167)-SUM($G518:I518)))</f>
        <v>0</v>
      </c>
      <c r="K518" s="283">
        <f>+IF((SUM(Capex!$G167:K167)-(SUM(Capex!$G167:J167)*$E164+SUM($G518:J518)))&gt;0,SUM(Capex!$G167:J167)*$E164,IF((SUM(Capex!$G167:J167)-SUM($G518:J518))&lt;0,0,SUM(Capex!$G167:J167)-SUM($G518:J518)))</f>
        <v>0</v>
      </c>
      <c r="L518" s="283">
        <f>+IF((SUM(Capex!$G167:L167)-(SUM(Capex!$G167:K167)*$E164+SUM($G518:K518)))&gt;0,SUM(Capex!$G167:K167)*$E164,IF((SUM(Capex!$G167:K167)-SUM($G518:K518))&lt;0,0,SUM(Capex!$G167:K167)-SUM($G518:K518)))</f>
        <v>0</v>
      </c>
      <c r="M518" s="283">
        <f>+IF((SUM(Capex!$G167:M167)-(SUM(Capex!$G167:L167)*$E164+SUM($G518:L518)))&gt;0,SUM(Capex!$G167:L167)*$E164,IF((SUM(Capex!$G167:L167)-SUM($G518:L518))&lt;0,0,SUM(Capex!$G167:L167)-SUM($G518:L518)))</f>
        <v>0</v>
      </c>
      <c r="N518" s="283">
        <f>+IF((SUM(Capex!$G167:N167)-(SUM(Capex!$G167:M167)*$E164+SUM($G518:M518)))&gt;0,SUM(Capex!$G167:M167)*$E164,IF((SUM(Capex!$G167:M167)-SUM($G518:M518))&lt;0,0,SUM(Capex!$G167:M167)-SUM($G518:M518)))</f>
        <v>0</v>
      </c>
      <c r="O518" s="283">
        <f>+IF((SUM(Capex!$G167:O167)-(SUM(Capex!$G167:N167)*$E164+SUM($G518:N518)))&gt;0,SUM(Capex!$G167:N167)*$E164,IF((SUM(Capex!$G167:N167)-SUM($G518:N518))&lt;0,0,SUM(Capex!$G167:N167)-SUM($G518:N518)))</f>
        <v>0</v>
      </c>
      <c r="P518" s="283">
        <f>+IF((SUM(Capex!$G167:P167)-(SUM(Capex!$G167:O167)*$E164+SUM($G518:O518)))&gt;0,SUM(Capex!$G167:O167)*$E164,IF((SUM(Capex!$G167:O167)-SUM($G518:O518))&lt;0,0,SUM(Capex!$G167:O167)-SUM($G518:O518)))</f>
        <v>0</v>
      </c>
      <c r="Q518" s="283">
        <f>+IF((SUM(Capex!$G167:Q167)-(SUM(Capex!$G167:P167)*$E164+SUM($G518:P518)))&gt;0,SUM(Capex!$G167:P167)*$E164,IF((SUM(Capex!$G167:P167)-SUM($G518:P518))&lt;0,0,SUM(Capex!$G167:P167)-SUM($G518:P518)))</f>
        <v>372703.15571428573</v>
      </c>
      <c r="R518" s="283">
        <f>+IF((SUM(Capex!$G167:R167)-(SUM(Capex!$G167:Q167)*$E164+SUM($G518:Q518)))&gt;0,SUM(Capex!$G167:Q167)*$E164,IF((SUM(Capex!$G167:Q167)-SUM($G518:Q518))&lt;0,0,SUM(Capex!$G167:Q167)-SUM($G518:Q518)))</f>
        <v>372703.15571428573</v>
      </c>
      <c r="S518" s="283">
        <f>+IF((SUM(Capex!$G167:S167)-(SUM(Capex!$G167:R167)*$E164+SUM($G518:R518)))&gt;0,SUM(Capex!$G167:R167)*$E164,IF((SUM(Capex!$G167:R167)-SUM($G518:R518))&lt;0,0,SUM(Capex!$G167:R167)-SUM($G518:R518)))</f>
        <v>372703.15571428573</v>
      </c>
      <c r="T518" s="283">
        <f>+IF((SUM(Capex!$G167:T167)-(SUM(Capex!$G167:S167)*$E164+SUM($G518:S518)))&gt;0,SUM(Capex!$G167:S167)*$E164,IF((SUM(Capex!$G167:S167)-SUM($G518:S518))&lt;0,0,SUM(Capex!$G167:S167)-SUM($G518:S518)))</f>
        <v>422360.44142857147</v>
      </c>
    </row>
    <row r="519" spans="1:20">
      <c r="A519" s="355"/>
      <c r="B519" s="145"/>
      <c r="C519" s="20" t="s">
        <v>457</v>
      </c>
      <c r="D519" s="168" t="s">
        <v>65</v>
      </c>
      <c r="E519" s="168" t="s">
        <v>317</v>
      </c>
      <c r="H519" s="283">
        <f>+IF((SUM(Capex!$G168:H168)-(SUM(Capex!$G168:G168)*$E165+SUM($G519:G519)))&gt;0,SUM(Capex!$G168:G168)*$E165,IF((SUM(Capex!$G168:G168)-SUM($G519:G519))&lt;0,0,SUM(Capex!$G168:G168)-SUM($G519:G519)))</f>
        <v>0</v>
      </c>
      <c r="I519" s="283">
        <f>+IF((SUM(Capex!$G168:I168)-(SUM(Capex!$G168:H168)*$E165+SUM($G519:H519)))&gt;0,SUM(Capex!$G168:H168)*$E165,IF((SUM(Capex!$G168:H168)-SUM($G519:H519))&lt;0,0,SUM(Capex!$G168:H168)-SUM($G519:H519)))</f>
        <v>0</v>
      </c>
      <c r="J519" s="283">
        <f>+IF((SUM(Capex!$G168:J168)-(SUM(Capex!$G168:I168)*$E165+SUM($G519:I519)))&gt;0,SUM(Capex!$G168:I168)*$E165,IF((SUM(Capex!$G168:I168)-SUM($G519:I519))&lt;0,0,SUM(Capex!$G168:I168)-SUM($G519:I519)))</f>
        <v>0</v>
      </c>
      <c r="K519" s="283">
        <f>+IF((SUM(Capex!$G168:K168)-(SUM(Capex!$G168:J168)*$E165+SUM($G519:J519)))&gt;0,SUM(Capex!$G168:J168)*$E165,IF((SUM(Capex!$G168:J168)-SUM($G519:J519))&lt;0,0,SUM(Capex!$G168:J168)-SUM($G519:J519)))</f>
        <v>0</v>
      </c>
      <c r="L519" s="283">
        <f>+IF((SUM(Capex!$G168:L168)-(SUM(Capex!$G168:K168)*$E165+SUM($G519:K519)))&gt;0,SUM(Capex!$G168:K168)*$E165,IF((SUM(Capex!$G168:K168)-SUM($G519:K519))&lt;0,0,SUM(Capex!$G168:K168)-SUM($G519:K519)))</f>
        <v>0</v>
      </c>
      <c r="M519" s="283">
        <f>+IF((SUM(Capex!$G168:M168)-(SUM(Capex!$G168:L168)*$E165+SUM($G519:L519)))&gt;0,SUM(Capex!$G168:L168)*$E165,IF((SUM(Capex!$G168:L168)-SUM($G519:L519))&lt;0,0,SUM(Capex!$G168:L168)-SUM($G519:L519)))</f>
        <v>0</v>
      </c>
      <c r="N519" s="283">
        <f>+IF((SUM(Capex!$G168:N168)-(SUM(Capex!$G168:M168)*$E165+SUM($G519:M519)))&gt;0,SUM(Capex!$G168:M168)*$E165,IF((SUM(Capex!$G168:M168)-SUM($G519:M519))&lt;0,0,SUM(Capex!$G168:M168)-SUM($G519:M519)))</f>
        <v>0</v>
      </c>
      <c r="O519" s="283">
        <f>+IF((SUM(Capex!$G168:O168)-(SUM(Capex!$G168:N168)*$E165+SUM($G519:N519)))&gt;0,SUM(Capex!$G168:N168)*$E165,IF((SUM(Capex!$G168:N168)-SUM($G519:N519))&lt;0,0,SUM(Capex!$G168:N168)-SUM($G519:N519)))</f>
        <v>0</v>
      </c>
      <c r="P519" s="283">
        <f>+IF((SUM(Capex!$G168:P168)-(SUM(Capex!$G168:O168)*$E165+SUM($G519:O519)))&gt;0,SUM(Capex!$G168:O168)*$E165,IF((SUM(Capex!$G168:O168)-SUM($G519:O519))&lt;0,0,SUM(Capex!$G168:O168)-SUM($G519:O519)))</f>
        <v>0</v>
      </c>
      <c r="Q519" s="283">
        <f>+IF((SUM(Capex!$G168:Q168)-(SUM(Capex!$G168:P168)*$E165+SUM($G519:P519)))&gt;0,SUM(Capex!$G168:P168)*$E165,IF((SUM(Capex!$G168:P168)-SUM($G519:P519))&lt;0,0,SUM(Capex!$G168:P168)-SUM($G519:P519)))</f>
        <v>0</v>
      </c>
      <c r="R519" s="283">
        <f>+IF((SUM(Capex!$G168:R168)-(SUM(Capex!$G168:Q168)*$E165+SUM($G519:Q519)))&gt;0,SUM(Capex!$G168:Q168)*$E165,IF((SUM(Capex!$G168:Q168)-SUM($G519:Q519))&lt;0,0,SUM(Capex!$G168:Q168)-SUM($G519:Q519)))</f>
        <v>0</v>
      </c>
      <c r="S519" s="283">
        <f>+IF((SUM(Capex!$G168:S168)-(SUM(Capex!$G168:R168)*$E165+SUM($G519:R519)))&gt;0,SUM(Capex!$G168:R168)*$E165,IF((SUM(Capex!$G168:R168)-SUM($G519:R519))&lt;0,0,SUM(Capex!$G168:R168)-SUM($G519:R519)))</f>
        <v>0</v>
      </c>
      <c r="T519" s="283">
        <f>+IF((SUM(Capex!$G168:T168)-(SUM(Capex!$G168:S168)*$E165+SUM($G519:S519)))&gt;0,SUM(Capex!$G168:S168)*$E165,IF((SUM(Capex!$G168:S168)-SUM($G519:S519))&lt;0,0,SUM(Capex!$G168:S168)-SUM($G519:S519)))</f>
        <v>13862.142857142857</v>
      </c>
    </row>
    <row r="520" spans="1:20">
      <c r="A520" s="355"/>
      <c r="B520" s="145"/>
      <c r="C520" s="20" t="s">
        <v>458</v>
      </c>
      <c r="D520" s="168" t="s">
        <v>65</v>
      </c>
      <c r="E520" s="168" t="s">
        <v>317</v>
      </c>
      <c r="H520" s="283">
        <f>+IF((SUM(Capex!$G169:H169)-(SUM(Capex!$G169:G169)*$E166+SUM($G520:G520)))&gt;0,SUM(Capex!$G169:G169)*$E166,IF((SUM(Capex!$G169:G169)-SUM($G520:G520))&lt;0,0,SUM(Capex!$G169:G169)-SUM($G520:G520)))</f>
        <v>0</v>
      </c>
      <c r="I520" s="283">
        <f>+IF((SUM(Capex!$G169:I169)-(SUM(Capex!$G169:H169)*$E166+SUM($G520:H520)))&gt;0,SUM(Capex!$G169:H169)*$E166,IF((SUM(Capex!$G169:H169)-SUM($G520:H520))&lt;0,0,SUM(Capex!$G169:H169)-SUM($G520:H520)))</f>
        <v>0</v>
      </c>
      <c r="J520" s="283">
        <f>+IF((SUM(Capex!$G169:J169)-(SUM(Capex!$G169:I169)*$E166+SUM($G520:I520)))&gt;0,SUM(Capex!$G169:I169)*$E166,IF((SUM(Capex!$G169:I169)-SUM($G520:I520))&lt;0,0,SUM(Capex!$G169:I169)-SUM($G520:I520)))</f>
        <v>0</v>
      </c>
      <c r="K520" s="283">
        <f>+IF((SUM(Capex!$G169:K169)-(SUM(Capex!$G169:J169)*$E166+SUM($G520:J520)))&gt;0,SUM(Capex!$G169:J169)*$E166,IF((SUM(Capex!$G169:J169)-SUM($G520:J520))&lt;0,0,SUM(Capex!$G169:J169)-SUM($G520:J520)))</f>
        <v>0</v>
      </c>
      <c r="L520" s="283">
        <f>+IF((SUM(Capex!$G169:L169)-(SUM(Capex!$G169:K169)*$E166+SUM($G520:K520)))&gt;0,SUM(Capex!$G169:K169)*$E166,IF((SUM(Capex!$G169:K169)-SUM($G520:K520))&lt;0,0,SUM(Capex!$G169:K169)-SUM($G520:K520)))</f>
        <v>0</v>
      </c>
      <c r="M520" s="283">
        <f>+IF((SUM(Capex!$G169:M169)-(SUM(Capex!$G169:L169)*$E166+SUM($G520:L520)))&gt;0,SUM(Capex!$G169:L169)*$E166,IF((SUM(Capex!$G169:L169)-SUM($G520:L520))&lt;0,0,SUM(Capex!$G169:L169)-SUM($G520:L520)))</f>
        <v>0</v>
      </c>
      <c r="N520" s="283">
        <f>+IF((SUM(Capex!$G169:N169)-(SUM(Capex!$G169:M169)*$E166+SUM($G520:M520)))&gt;0,SUM(Capex!$G169:M169)*$E166,IF((SUM(Capex!$G169:M169)-SUM($G520:M520))&lt;0,0,SUM(Capex!$G169:M169)-SUM($G520:M520)))</f>
        <v>0</v>
      </c>
      <c r="O520" s="283">
        <f>+IF((SUM(Capex!$G169:O169)-(SUM(Capex!$G169:N169)*$E166+SUM($G520:N520)))&gt;0,SUM(Capex!$G169:N169)*$E166,IF((SUM(Capex!$G169:N169)-SUM($G520:N520))&lt;0,0,SUM(Capex!$G169:N169)-SUM($G520:N520)))</f>
        <v>0</v>
      </c>
      <c r="P520" s="283">
        <f>+IF((SUM(Capex!$G169:P169)-(SUM(Capex!$G169:O169)*$E166+SUM($G520:O520)))&gt;0,SUM(Capex!$G169:O169)*$E166,IF((SUM(Capex!$G169:O169)-SUM($G520:O520))&lt;0,0,SUM(Capex!$G169:O169)-SUM($G520:O520)))</f>
        <v>0</v>
      </c>
      <c r="Q520" s="283">
        <f>+IF((SUM(Capex!$G169:Q169)-(SUM(Capex!$G169:P169)*$E166+SUM($G520:P520)))&gt;0,SUM(Capex!$G169:P169)*$E166,IF((SUM(Capex!$G169:P169)-SUM($G520:P520))&lt;0,0,SUM(Capex!$G169:P169)-SUM($G520:P520)))</f>
        <v>0</v>
      </c>
      <c r="R520" s="283">
        <f>+IF((SUM(Capex!$G169:R169)-(SUM(Capex!$G169:Q169)*$E166+SUM($G520:Q520)))&gt;0,SUM(Capex!$G169:Q169)*$E166,IF((SUM(Capex!$G169:Q169)-SUM($G520:Q520))&lt;0,0,SUM(Capex!$G169:Q169)-SUM($G520:Q520)))</f>
        <v>0</v>
      </c>
      <c r="S520" s="283">
        <f>+IF((SUM(Capex!$G169:S169)-(SUM(Capex!$G169:R169)*$E166+SUM($G520:R520)))&gt;0,SUM(Capex!$G169:R169)*$E166,IF((SUM(Capex!$G169:R169)-SUM($G520:R520))&lt;0,0,SUM(Capex!$G169:R169)-SUM($G520:R520)))</f>
        <v>0</v>
      </c>
      <c r="T520" s="283">
        <f>+IF((SUM(Capex!$G169:T169)-(SUM(Capex!$G169:S169)*$E166+SUM($G520:S520)))&gt;0,SUM(Capex!$G169:S169)*$E166,IF((SUM(Capex!$G169:S169)-SUM($G520:S520))&lt;0,0,SUM(Capex!$G169:S169)-SUM($G520:S520)))</f>
        <v>13290.947999999999</v>
      </c>
    </row>
    <row r="521" spans="1:20">
      <c r="A521" s="355"/>
      <c r="B521" s="145"/>
      <c r="C521" s="20" t="s">
        <v>459</v>
      </c>
      <c r="D521" s="168" t="s">
        <v>65</v>
      </c>
      <c r="E521" s="168" t="s">
        <v>317</v>
      </c>
      <c r="H521" s="283">
        <f>+IF((SUM(Capex!$G170:H170)-(SUM(Capex!$G170:G170)*$E167+SUM($G521:G521)))&gt;0,SUM(Capex!$G170:G170)*$E167,IF((SUM(Capex!$G170:G170)-SUM($G521:G521))&lt;0,0,SUM(Capex!$G170:G170)-SUM($G521:G521)))</f>
        <v>0</v>
      </c>
      <c r="I521" s="283">
        <f>+IF((SUM(Capex!$G170:I170)-(SUM(Capex!$G170:H170)*$E167+SUM($G521:H521)))&gt;0,SUM(Capex!$G170:H170)*$E167,IF((SUM(Capex!$G170:H170)-SUM($G521:H521))&lt;0,0,SUM(Capex!$G170:H170)-SUM($G521:H521)))</f>
        <v>0</v>
      </c>
      <c r="J521" s="283">
        <f>+IF((SUM(Capex!$G170:J170)-(SUM(Capex!$G170:I170)*$E167+SUM($G521:I521)))&gt;0,SUM(Capex!$G170:I170)*$E167,IF((SUM(Capex!$G170:I170)-SUM($G521:I521))&lt;0,0,SUM(Capex!$G170:I170)-SUM($G521:I521)))</f>
        <v>0</v>
      </c>
      <c r="K521" s="283">
        <f>+IF((SUM(Capex!$G170:K170)-(SUM(Capex!$G170:J170)*$E167+SUM($G521:J521)))&gt;0,SUM(Capex!$G170:J170)*$E167,IF((SUM(Capex!$G170:J170)-SUM($G521:J521))&lt;0,0,SUM(Capex!$G170:J170)-SUM($G521:J521)))</f>
        <v>0</v>
      </c>
      <c r="L521" s="283">
        <f>+IF((SUM(Capex!$G170:L170)-(SUM(Capex!$G170:K170)*$E167+SUM($G521:K521)))&gt;0,SUM(Capex!$G170:K170)*$E167,IF((SUM(Capex!$G170:K170)-SUM($G521:K521))&lt;0,0,SUM(Capex!$G170:K170)-SUM($G521:K521)))</f>
        <v>0</v>
      </c>
      <c r="M521" s="283">
        <f>+IF((SUM(Capex!$G170:M170)-(SUM(Capex!$G170:L170)*$E167+SUM($G521:L521)))&gt;0,SUM(Capex!$G170:L170)*$E167,IF((SUM(Capex!$G170:L170)-SUM($G521:L521))&lt;0,0,SUM(Capex!$G170:L170)-SUM($G521:L521)))</f>
        <v>0</v>
      </c>
      <c r="N521" s="283">
        <f>+IF((SUM(Capex!$G170:N170)-(SUM(Capex!$G170:M170)*$E167+SUM($G521:M521)))&gt;0,SUM(Capex!$G170:M170)*$E167,IF((SUM(Capex!$G170:M170)-SUM($G521:M521))&lt;0,0,SUM(Capex!$G170:M170)-SUM($G521:M521)))</f>
        <v>0</v>
      </c>
      <c r="O521" s="283">
        <f>+IF((SUM(Capex!$G170:O170)-(SUM(Capex!$G170:N170)*$E167+SUM($G521:N521)))&gt;0,SUM(Capex!$G170:N170)*$E167,IF((SUM(Capex!$G170:N170)-SUM($G521:N521))&lt;0,0,SUM(Capex!$G170:N170)-SUM($G521:N521)))</f>
        <v>0</v>
      </c>
      <c r="P521" s="283">
        <f>+IF((SUM(Capex!$G170:P170)-(SUM(Capex!$G170:O170)*$E167+SUM($G521:O521)))&gt;0,SUM(Capex!$G170:O170)*$E167,IF((SUM(Capex!$G170:O170)-SUM($G521:O521))&lt;0,0,SUM(Capex!$G170:O170)-SUM($G521:O521)))</f>
        <v>0</v>
      </c>
      <c r="Q521" s="283">
        <f>+IF((SUM(Capex!$G170:Q170)-(SUM(Capex!$G170:P170)*$E167+SUM($G521:P521)))&gt;0,SUM(Capex!$G170:P170)*$E167,IF((SUM(Capex!$G170:P170)-SUM($G521:P521))&lt;0,0,SUM(Capex!$G170:P170)-SUM($G521:P521)))</f>
        <v>0</v>
      </c>
      <c r="R521" s="283">
        <f>+IF((SUM(Capex!$G170:R170)-(SUM(Capex!$G170:Q170)*$E167+SUM($G521:Q521)))&gt;0,SUM(Capex!$G170:Q170)*$E167,IF((SUM(Capex!$G170:Q170)-SUM($G521:Q521))&lt;0,0,SUM(Capex!$G170:Q170)-SUM($G521:Q521)))</f>
        <v>0</v>
      </c>
      <c r="S521" s="283">
        <f>+IF((SUM(Capex!$G170:S170)-(SUM(Capex!$G170:R170)*$E167+SUM($G521:R521)))&gt;0,SUM(Capex!$G170:R170)*$E167,IF((SUM(Capex!$G170:R170)-SUM($G521:R521))&lt;0,0,SUM(Capex!$G170:R170)-SUM($G521:R521)))</f>
        <v>0</v>
      </c>
      <c r="T521" s="283">
        <f>+IF((SUM(Capex!$G170:T170)-(SUM(Capex!$G170:S170)*$E167+SUM($G521:S521)))&gt;0,SUM(Capex!$G170:S170)*$E167,IF((SUM(Capex!$G170:S170)-SUM($G521:S521))&lt;0,0,SUM(Capex!$G170:S170)-SUM($G521:S521)))</f>
        <v>9749.1459999999988</v>
      </c>
    </row>
    <row r="522" spans="1:20">
      <c r="A522" s="355"/>
      <c r="B522" s="145"/>
      <c r="C522" s="20" t="s">
        <v>461</v>
      </c>
      <c r="D522" s="168" t="s">
        <v>65</v>
      </c>
      <c r="E522" s="168" t="s">
        <v>317</v>
      </c>
      <c r="H522" s="283">
        <f>+IF((SUM(Capex!$G171:H171)-(SUM(Capex!$G171:G171)*$E168+SUM($G522:G522)))&gt;0,SUM(Capex!$G171:G171)*$E168,IF((SUM(Capex!$G171:G171)-SUM($G522:G522))&lt;0,0,SUM(Capex!$G171:G171)-SUM($G522:G522)))</f>
        <v>0</v>
      </c>
      <c r="I522" s="283">
        <f>+IF((SUM(Capex!$G171:I171)-(SUM(Capex!$G171:H171)*$E168+SUM($G522:H522)))&gt;0,SUM(Capex!$G171:H171)*$E168,IF((SUM(Capex!$G171:H171)-SUM($G522:H522))&lt;0,0,SUM(Capex!$G171:H171)-SUM($G522:H522)))</f>
        <v>0</v>
      </c>
      <c r="J522" s="283">
        <f>+IF((SUM(Capex!$G171:J171)-(SUM(Capex!$G171:I171)*$E168+SUM($G522:I522)))&gt;0,SUM(Capex!$G171:I171)*$E168,IF((SUM(Capex!$G171:I171)-SUM($G522:I522))&lt;0,0,SUM(Capex!$G171:I171)-SUM($G522:I522)))</f>
        <v>0</v>
      </c>
      <c r="K522" s="283">
        <f>+IF((SUM(Capex!$G171:K171)-(SUM(Capex!$G171:J171)*$E168+SUM($G522:J522)))&gt;0,SUM(Capex!$G171:J171)*$E168,IF((SUM(Capex!$G171:J171)-SUM($G522:J522))&lt;0,0,SUM(Capex!$G171:J171)-SUM($G522:J522)))</f>
        <v>0</v>
      </c>
      <c r="L522" s="283">
        <f>+IF((SUM(Capex!$G171:L171)-(SUM(Capex!$G171:K171)*$E168+SUM($G522:K522)))&gt;0,SUM(Capex!$G171:K171)*$E168,IF((SUM(Capex!$G171:K171)-SUM($G522:K522))&lt;0,0,SUM(Capex!$G171:K171)-SUM($G522:K522)))</f>
        <v>0</v>
      </c>
      <c r="M522" s="283">
        <f>+IF((SUM(Capex!$G171:M171)-(SUM(Capex!$G171:L171)*$E168+SUM($G522:L522)))&gt;0,SUM(Capex!$G171:L171)*$E168,IF((SUM(Capex!$G171:L171)-SUM($G522:L522))&lt;0,0,SUM(Capex!$G171:L171)-SUM($G522:L522)))</f>
        <v>0</v>
      </c>
      <c r="N522" s="283">
        <f>+IF((SUM(Capex!$G171:N171)-(SUM(Capex!$G171:M171)*$E168+SUM($G522:M522)))&gt;0,SUM(Capex!$G171:M171)*$E168,IF((SUM(Capex!$G171:M171)-SUM($G522:M522))&lt;0,0,SUM(Capex!$G171:M171)-SUM($G522:M522)))</f>
        <v>0</v>
      </c>
      <c r="O522" s="283">
        <f>+IF((SUM(Capex!$G171:O171)-(SUM(Capex!$G171:N171)*$E168+SUM($G522:N522)))&gt;0,SUM(Capex!$G171:N171)*$E168,IF((SUM(Capex!$G171:N171)-SUM($G522:N522))&lt;0,0,SUM(Capex!$G171:N171)-SUM($G522:N522)))</f>
        <v>0</v>
      </c>
      <c r="P522" s="283">
        <f>+IF((SUM(Capex!$G171:P171)-(SUM(Capex!$G171:O171)*$E168+SUM($G522:O522)))&gt;0,SUM(Capex!$G171:O171)*$E168,IF((SUM(Capex!$G171:O171)-SUM($G522:O522))&lt;0,0,SUM(Capex!$G171:O171)-SUM($G522:O522)))</f>
        <v>0</v>
      </c>
      <c r="Q522" s="283">
        <f>+IF((SUM(Capex!$G171:Q171)-(SUM(Capex!$G171:P171)*$E168+SUM($G522:P522)))&gt;0,SUM(Capex!$G171:P171)*$E168,IF((SUM(Capex!$G171:P171)-SUM($G522:P522))&lt;0,0,SUM(Capex!$G171:P171)-SUM($G522:P522)))</f>
        <v>0</v>
      </c>
      <c r="R522" s="283">
        <f>+IF((SUM(Capex!$G171:R171)-(SUM(Capex!$G171:Q171)*$E168+SUM($G522:Q522)))&gt;0,SUM(Capex!$G171:Q171)*$E168,IF((SUM(Capex!$G171:Q171)-SUM($G522:Q522))&lt;0,0,SUM(Capex!$G171:Q171)-SUM($G522:Q522)))</f>
        <v>43529.566000000006</v>
      </c>
      <c r="S522" s="283">
        <f>+IF((SUM(Capex!$G171:S171)-(SUM(Capex!$G171:R171)*$E168+SUM($G522:R522)))&gt;0,SUM(Capex!$G171:R171)*$E168,IF((SUM(Capex!$G171:R171)-SUM($G522:R522))&lt;0,0,SUM(Capex!$G171:R171)-SUM($G522:R522)))</f>
        <v>43529.566000000006</v>
      </c>
      <c r="T522" s="283">
        <f>+IF((SUM(Capex!$G171:T171)-(SUM(Capex!$G171:S171)*$E168+SUM($G522:S522)))&gt;0,SUM(Capex!$G171:S171)*$E168,IF((SUM(Capex!$G171:S171)-SUM($G522:S522))&lt;0,0,SUM(Capex!$G171:S171)-SUM($G522:S522)))</f>
        <v>43529.566000000006</v>
      </c>
    </row>
    <row r="523" spans="1:20">
      <c r="A523" s="355"/>
      <c r="B523" s="145"/>
      <c r="C523" s="20" t="s">
        <v>462</v>
      </c>
      <c r="D523" s="168" t="s">
        <v>65</v>
      </c>
      <c r="E523" s="168" t="s">
        <v>317</v>
      </c>
      <c r="H523" s="283">
        <f>+IF((SUM(Capex!$G172:H172)-(SUM(Capex!$G172:G172)*$E169+SUM($G523:G523)))&gt;0,SUM(Capex!$G172:G172)*$E169,IF((SUM(Capex!$G172:G172)-SUM($G523:G523))&lt;0,0,SUM(Capex!$G172:G172)-SUM($G523:G523)))</f>
        <v>0</v>
      </c>
      <c r="I523" s="283">
        <f>+IF((SUM(Capex!$G172:I172)-(SUM(Capex!$G172:H172)*$E169+SUM($G523:H523)))&gt;0,SUM(Capex!$G172:H172)*$E169,IF((SUM(Capex!$G172:H172)-SUM($G523:H523))&lt;0,0,SUM(Capex!$G172:H172)-SUM($G523:H523)))</f>
        <v>0</v>
      </c>
      <c r="J523" s="283">
        <f>+IF((SUM(Capex!$G172:J172)-(SUM(Capex!$G172:I172)*$E169+SUM($G523:I523)))&gt;0,SUM(Capex!$G172:I172)*$E169,IF((SUM(Capex!$G172:I172)-SUM($G523:I523))&lt;0,0,SUM(Capex!$G172:I172)-SUM($G523:I523)))</f>
        <v>0</v>
      </c>
      <c r="K523" s="283">
        <f>+IF((SUM(Capex!$G172:K172)-(SUM(Capex!$G172:J172)*$E169+SUM($G523:J523)))&gt;0,SUM(Capex!$G172:J172)*$E169,IF((SUM(Capex!$G172:J172)-SUM($G523:J523))&lt;0,0,SUM(Capex!$G172:J172)-SUM($G523:J523)))</f>
        <v>0</v>
      </c>
      <c r="L523" s="283">
        <f>+IF((SUM(Capex!$G172:L172)-(SUM(Capex!$G172:K172)*$E169+SUM($G523:K523)))&gt;0,SUM(Capex!$G172:K172)*$E169,IF((SUM(Capex!$G172:K172)-SUM($G523:K523))&lt;0,0,SUM(Capex!$G172:K172)-SUM($G523:K523)))</f>
        <v>0</v>
      </c>
      <c r="M523" s="283">
        <f>+IF((SUM(Capex!$G172:M172)-(SUM(Capex!$G172:L172)*$E169+SUM($G523:L523)))&gt;0,SUM(Capex!$G172:L172)*$E169,IF((SUM(Capex!$G172:L172)-SUM($G523:L523))&lt;0,0,SUM(Capex!$G172:L172)-SUM($G523:L523)))</f>
        <v>0</v>
      </c>
      <c r="N523" s="283">
        <f>+IF((SUM(Capex!$G172:N172)-(SUM(Capex!$G172:M172)*$E169+SUM($G523:M523)))&gt;0,SUM(Capex!$G172:M172)*$E169,IF((SUM(Capex!$G172:M172)-SUM($G523:M523))&lt;0,0,SUM(Capex!$G172:M172)-SUM($G523:M523)))</f>
        <v>0</v>
      </c>
      <c r="O523" s="283">
        <f>+IF((SUM(Capex!$G172:O172)-(SUM(Capex!$G172:N172)*$E169+SUM($G523:N523)))&gt;0,SUM(Capex!$G172:N172)*$E169,IF((SUM(Capex!$G172:N172)-SUM($G523:N523))&lt;0,0,SUM(Capex!$G172:N172)-SUM($G523:N523)))</f>
        <v>0</v>
      </c>
      <c r="P523" s="283">
        <f>+IF((SUM(Capex!$G172:P172)-(SUM(Capex!$G172:O172)*$E169+SUM($G523:O523)))&gt;0,SUM(Capex!$G172:O172)*$E169,IF((SUM(Capex!$G172:O172)-SUM($G523:O523))&lt;0,0,SUM(Capex!$G172:O172)-SUM($G523:O523)))</f>
        <v>0</v>
      </c>
      <c r="Q523" s="283">
        <f>+IF((SUM(Capex!$G172:Q172)-(SUM(Capex!$G172:P172)*$E169+SUM($G523:P523)))&gt;0,SUM(Capex!$G172:P172)*$E169,IF((SUM(Capex!$G172:P172)-SUM($G523:P523))&lt;0,0,SUM(Capex!$G172:P172)-SUM($G523:P523)))</f>
        <v>0</v>
      </c>
      <c r="R523" s="283">
        <f>+IF((SUM(Capex!$G172:R172)-(SUM(Capex!$G172:Q172)*$E169+SUM($G523:Q523)))&gt;0,SUM(Capex!$G172:Q172)*$E169,IF((SUM(Capex!$G172:Q172)-SUM($G523:Q523))&lt;0,0,SUM(Capex!$G172:Q172)-SUM($G523:Q523)))</f>
        <v>0</v>
      </c>
      <c r="S523" s="283">
        <f>+IF((SUM(Capex!$G172:S172)-(SUM(Capex!$G172:R172)*$E169+SUM($G523:R523)))&gt;0,SUM(Capex!$G172:R172)*$E169,IF((SUM(Capex!$G172:R172)-SUM($G523:R523))&lt;0,0,SUM(Capex!$G172:R172)-SUM($G523:R523)))</f>
        <v>11195.701428571427</v>
      </c>
      <c r="T523" s="283">
        <f>+IF((SUM(Capex!$G172:T172)-(SUM(Capex!$G172:S172)*$E169+SUM($G523:S523)))&gt;0,SUM(Capex!$G172:S172)*$E169,IF((SUM(Capex!$G172:S172)-SUM($G523:S523))&lt;0,0,SUM(Capex!$G172:S172)-SUM($G523:S523)))</f>
        <v>11195.701428571427</v>
      </c>
    </row>
    <row r="524" spans="1:20">
      <c r="A524" s="355"/>
      <c r="B524" s="145"/>
      <c r="C524" s="20" t="s">
        <v>463</v>
      </c>
      <c r="D524" s="168" t="s">
        <v>65</v>
      </c>
      <c r="E524" s="168" t="s">
        <v>317</v>
      </c>
      <c r="H524" s="283">
        <f>+IF((SUM(Capex!$G173:H173)-(SUM(Capex!$G173:G173)*$E170+SUM($G524:G524)))&gt;0,SUM(Capex!$G173:G173)*$E170,IF((SUM(Capex!$G173:G173)-SUM($G524:G524))&lt;0,0,SUM(Capex!$G173:G173)-SUM($G524:G524)))</f>
        <v>0</v>
      </c>
      <c r="I524" s="283">
        <f>+IF((SUM(Capex!$G173:I173)-(SUM(Capex!$G173:H173)*$E170+SUM($G524:H524)))&gt;0,SUM(Capex!$G173:H173)*$E170,IF((SUM(Capex!$G173:H173)-SUM($G524:H524))&lt;0,0,SUM(Capex!$G173:H173)-SUM($G524:H524)))</f>
        <v>0</v>
      </c>
      <c r="J524" s="283">
        <f>+IF((SUM(Capex!$G173:J173)-(SUM(Capex!$G173:I173)*$E170+SUM($G524:I524)))&gt;0,SUM(Capex!$G173:I173)*$E170,IF((SUM(Capex!$G173:I173)-SUM($G524:I524))&lt;0,0,SUM(Capex!$G173:I173)-SUM($G524:I524)))</f>
        <v>0</v>
      </c>
      <c r="K524" s="283">
        <f>+IF((SUM(Capex!$G173:K173)-(SUM(Capex!$G173:J173)*$E170+SUM($G524:J524)))&gt;0,SUM(Capex!$G173:J173)*$E170,IF((SUM(Capex!$G173:J173)-SUM($G524:J524))&lt;0,0,SUM(Capex!$G173:J173)-SUM($G524:J524)))</f>
        <v>0</v>
      </c>
      <c r="L524" s="283">
        <f>+IF((SUM(Capex!$G173:L173)-(SUM(Capex!$G173:K173)*$E170+SUM($G524:K524)))&gt;0,SUM(Capex!$G173:K173)*$E170,IF((SUM(Capex!$G173:K173)-SUM($G524:K524))&lt;0,0,SUM(Capex!$G173:K173)-SUM($G524:K524)))</f>
        <v>0</v>
      </c>
      <c r="M524" s="283">
        <f>+IF((SUM(Capex!$G173:M173)-(SUM(Capex!$G173:L173)*$E170+SUM($G524:L524)))&gt;0,SUM(Capex!$G173:L173)*$E170,IF((SUM(Capex!$G173:L173)-SUM($G524:L524))&lt;0,0,SUM(Capex!$G173:L173)-SUM($G524:L524)))</f>
        <v>0</v>
      </c>
      <c r="N524" s="283">
        <f>+IF((SUM(Capex!$G173:N173)-(SUM(Capex!$G173:M173)*$E170+SUM($G524:M524)))&gt;0,SUM(Capex!$G173:M173)*$E170,IF((SUM(Capex!$G173:M173)-SUM($G524:M524))&lt;0,0,SUM(Capex!$G173:M173)-SUM($G524:M524)))</f>
        <v>0</v>
      </c>
      <c r="O524" s="283">
        <f>+IF((SUM(Capex!$G173:O173)-(SUM(Capex!$G173:N173)*$E170+SUM($G524:N524)))&gt;0,SUM(Capex!$G173:N173)*$E170,IF((SUM(Capex!$G173:N173)-SUM($G524:N524))&lt;0,0,SUM(Capex!$G173:N173)-SUM($G524:N524)))</f>
        <v>0</v>
      </c>
      <c r="P524" s="283">
        <f>+IF((SUM(Capex!$G173:P173)-(SUM(Capex!$G173:O173)*$E170+SUM($G524:O524)))&gt;0,SUM(Capex!$G173:O173)*$E170,IF((SUM(Capex!$G173:O173)-SUM($G524:O524))&lt;0,0,SUM(Capex!$G173:O173)-SUM($G524:O524)))</f>
        <v>0</v>
      </c>
      <c r="Q524" s="283">
        <f>+IF((SUM(Capex!$G173:Q173)-(SUM(Capex!$G173:P173)*$E170+SUM($G524:P524)))&gt;0,SUM(Capex!$G173:P173)*$E170,IF((SUM(Capex!$G173:P173)-SUM($G524:P524))&lt;0,0,SUM(Capex!$G173:P173)-SUM($G524:P524)))</f>
        <v>0</v>
      </c>
      <c r="R524" s="283">
        <f>+IF((SUM(Capex!$G173:R173)-(SUM(Capex!$G173:Q173)*$E170+SUM($G524:Q524)))&gt;0,SUM(Capex!$G173:Q173)*$E170,IF((SUM(Capex!$G173:Q173)-SUM($G524:Q524))&lt;0,0,SUM(Capex!$G173:Q173)-SUM($G524:Q524)))</f>
        <v>0</v>
      </c>
      <c r="S524" s="283">
        <f>+IF((SUM(Capex!$G173:S173)-(SUM(Capex!$G173:R173)*$E170+SUM($G524:R524)))&gt;0,SUM(Capex!$G173:R173)*$E170,IF((SUM(Capex!$G173:R173)-SUM($G524:R524))&lt;0,0,SUM(Capex!$G173:R173)-SUM($G524:R524)))</f>
        <v>1075</v>
      </c>
      <c r="T524" s="283">
        <f>+IF((SUM(Capex!$G173:T173)-(SUM(Capex!$G173:S173)*$E170+SUM($G524:S524)))&gt;0,SUM(Capex!$G173:S173)*$E170,IF((SUM(Capex!$G173:S173)-SUM($G524:S524))&lt;0,0,SUM(Capex!$G173:S173)-SUM($G524:S524)))</f>
        <v>1075</v>
      </c>
    </row>
    <row r="525" spans="1:20">
      <c r="A525" s="355"/>
      <c r="B525" s="145"/>
      <c r="C525" s="20" t="s">
        <v>464</v>
      </c>
      <c r="D525" s="168" t="s">
        <v>65</v>
      </c>
      <c r="E525" s="168" t="s">
        <v>317</v>
      </c>
      <c r="H525" s="283">
        <f>+IF((SUM(Capex!$G174:H174)-(SUM(Capex!$G174:G174)*$E171+SUM($G525:G525)))&gt;0,SUM(Capex!$G174:G174)*$E171,IF((SUM(Capex!$G174:G174)-SUM($G525:G525))&lt;0,0,SUM(Capex!$G174:G174)-SUM($G525:G525)))</f>
        <v>0</v>
      </c>
      <c r="I525" s="283">
        <f>+IF((SUM(Capex!$G174:I174)-(SUM(Capex!$G174:H174)*$E171+SUM($G525:H525)))&gt;0,SUM(Capex!$G174:H174)*$E171,IF((SUM(Capex!$G174:H174)-SUM($G525:H525))&lt;0,0,SUM(Capex!$G174:H174)-SUM($G525:H525)))</f>
        <v>0</v>
      </c>
      <c r="J525" s="283">
        <f>+IF((SUM(Capex!$G174:J174)-(SUM(Capex!$G174:I174)*$E171+SUM($G525:I525)))&gt;0,SUM(Capex!$G174:I174)*$E171,IF((SUM(Capex!$G174:I174)-SUM($G525:I525))&lt;0,0,SUM(Capex!$G174:I174)-SUM($G525:I525)))</f>
        <v>0</v>
      </c>
      <c r="K525" s="283">
        <f>+IF((SUM(Capex!$G174:K174)-(SUM(Capex!$G174:J174)*$E171+SUM($G525:J525)))&gt;0,SUM(Capex!$G174:J174)*$E171,IF((SUM(Capex!$G174:J174)-SUM($G525:J525))&lt;0,0,SUM(Capex!$G174:J174)-SUM($G525:J525)))</f>
        <v>0</v>
      </c>
      <c r="L525" s="283">
        <f>+IF((SUM(Capex!$G174:L174)-(SUM(Capex!$G174:K174)*$E171+SUM($G525:K525)))&gt;0,SUM(Capex!$G174:K174)*$E171,IF((SUM(Capex!$G174:K174)-SUM($G525:K525))&lt;0,0,SUM(Capex!$G174:K174)-SUM($G525:K525)))</f>
        <v>0</v>
      </c>
      <c r="M525" s="283">
        <f>+IF((SUM(Capex!$G174:M174)-(SUM(Capex!$G174:L174)*$E171+SUM($G525:L525)))&gt;0,SUM(Capex!$G174:L174)*$E171,IF((SUM(Capex!$G174:L174)-SUM($G525:L525))&lt;0,0,SUM(Capex!$G174:L174)-SUM($G525:L525)))</f>
        <v>0</v>
      </c>
      <c r="N525" s="283">
        <f>+IF((SUM(Capex!$G174:N174)-(SUM(Capex!$G174:M174)*$E171+SUM($G525:M525)))&gt;0,SUM(Capex!$G174:M174)*$E171,IF((SUM(Capex!$G174:M174)-SUM($G525:M525))&lt;0,0,SUM(Capex!$G174:M174)-SUM($G525:M525)))</f>
        <v>0</v>
      </c>
      <c r="O525" s="283">
        <f>+IF((SUM(Capex!$G174:O174)-(SUM(Capex!$G174:N174)*$E171+SUM($G525:N525)))&gt;0,SUM(Capex!$G174:N174)*$E171,IF((SUM(Capex!$G174:N174)-SUM($G525:N525))&lt;0,0,SUM(Capex!$G174:N174)-SUM($G525:N525)))</f>
        <v>0</v>
      </c>
      <c r="P525" s="283">
        <f>+IF((SUM(Capex!$G174:P174)-(SUM(Capex!$G174:O174)*$E171+SUM($G525:O525)))&gt;0,SUM(Capex!$G174:O174)*$E171,IF((SUM(Capex!$G174:O174)-SUM($G525:O525))&lt;0,0,SUM(Capex!$G174:O174)-SUM($G525:O525)))</f>
        <v>0</v>
      </c>
      <c r="Q525" s="283">
        <f>+IF((SUM(Capex!$G174:Q174)-(SUM(Capex!$G174:P174)*$E171+SUM($G525:P525)))&gt;0,SUM(Capex!$G174:P174)*$E171,IF((SUM(Capex!$G174:P174)-SUM($G525:P525))&lt;0,0,SUM(Capex!$G174:P174)-SUM($G525:P525)))</f>
        <v>0</v>
      </c>
      <c r="R525" s="283">
        <f>+IF((SUM(Capex!$G174:R174)-(SUM(Capex!$G174:Q174)*$E171+SUM($G525:Q525)))&gt;0,SUM(Capex!$G174:Q174)*$E171,IF((SUM(Capex!$G174:Q174)-SUM($G525:Q525))&lt;0,0,SUM(Capex!$G174:Q174)-SUM($G525:Q525)))</f>
        <v>0</v>
      </c>
      <c r="S525" s="283">
        <f>+IF((SUM(Capex!$G174:S174)-(SUM(Capex!$G174:R174)*$E171+SUM($G525:R525)))&gt;0,SUM(Capex!$G174:R174)*$E171,IF((SUM(Capex!$G174:R174)-SUM($G525:R525))&lt;0,0,SUM(Capex!$G174:R174)-SUM($G525:R525)))</f>
        <v>1009.3714285714286</v>
      </c>
      <c r="T525" s="283">
        <f>+IF((SUM(Capex!$G174:T174)-(SUM(Capex!$G174:S174)*$E171+SUM($G525:S525)))&gt;0,SUM(Capex!$G174:S174)*$E171,IF((SUM(Capex!$G174:S174)-SUM($G525:S525))&lt;0,0,SUM(Capex!$G174:S174)-SUM($G525:S525)))</f>
        <v>1009.3714285714286</v>
      </c>
    </row>
    <row r="526" spans="1:20">
      <c r="A526" s="355"/>
      <c r="B526" s="145"/>
      <c r="C526" s="20" t="s">
        <v>465</v>
      </c>
      <c r="D526" s="168" t="s">
        <v>65</v>
      </c>
      <c r="E526" s="168" t="s">
        <v>317</v>
      </c>
      <c r="H526" s="283">
        <f>+IF((SUM(Capex!$G175:H175)-(SUM(Capex!$G175:G175)*$E172+SUM($G526:G526)))&gt;0,SUM(Capex!$G175:G175)*$E172,IF((SUM(Capex!$G175:G175)-SUM($G526:G526))&lt;0,0,SUM(Capex!$G175:G175)-SUM($G526:G526)))</f>
        <v>0</v>
      </c>
      <c r="I526" s="283">
        <f>+IF((SUM(Capex!$G175:I175)-(SUM(Capex!$G175:H175)*$E172+SUM($G526:H526)))&gt;0,SUM(Capex!$G175:H175)*$E172,IF((SUM(Capex!$G175:H175)-SUM($G526:H526))&lt;0,0,SUM(Capex!$G175:H175)-SUM($G526:H526)))</f>
        <v>0</v>
      </c>
      <c r="J526" s="283">
        <f>+IF((SUM(Capex!$G175:J175)-(SUM(Capex!$G175:I175)*$E172+SUM($G526:I526)))&gt;0,SUM(Capex!$G175:I175)*$E172,IF((SUM(Capex!$G175:I175)-SUM($G526:I526))&lt;0,0,SUM(Capex!$G175:I175)-SUM($G526:I526)))</f>
        <v>0</v>
      </c>
      <c r="K526" s="283">
        <f>+IF((SUM(Capex!$G175:K175)-(SUM(Capex!$G175:J175)*$E172+SUM($G526:J526)))&gt;0,SUM(Capex!$G175:J175)*$E172,IF((SUM(Capex!$G175:J175)-SUM($G526:J526))&lt;0,0,SUM(Capex!$G175:J175)-SUM($G526:J526)))</f>
        <v>0</v>
      </c>
      <c r="L526" s="283">
        <f>+IF((SUM(Capex!$G175:L175)-(SUM(Capex!$G175:K175)*$E172+SUM($G526:K526)))&gt;0,SUM(Capex!$G175:K175)*$E172,IF((SUM(Capex!$G175:K175)-SUM($G526:K526))&lt;0,0,SUM(Capex!$G175:K175)-SUM($G526:K526)))</f>
        <v>0</v>
      </c>
      <c r="M526" s="283">
        <f>+IF((SUM(Capex!$G175:M175)-(SUM(Capex!$G175:L175)*$E172+SUM($G526:L526)))&gt;0,SUM(Capex!$G175:L175)*$E172,IF((SUM(Capex!$G175:L175)-SUM($G526:L526))&lt;0,0,SUM(Capex!$G175:L175)-SUM($G526:L526)))</f>
        <v>0</v>
      </c>
      <c r="N526" s="283">
        <f>+IF((SUM(Capex!$G175:N175)-(SUM(Capex!$G175:M175)*$E172+SUM($G526:M526)))&gt;0,SUM(Capex!$G175:M175)*$E172,IF((SUM(Capex!$G175:M175)-SUM($G526:M526))&lt;0,0,SUM(Capex!$G175:M175)-SUM($G526:M526)))</f>
        <v>0</v>
      </c>
      <c r="O526" s="283">
        <f>+IF((SUM(Capex!$G175:O175)-(SUM(Capex!$G175:N175)*$E172+SUM($G526:N526)))&gt;0,SUM(Capex!$G175:N175)*$E172,IF((SUM(Capex!$G175:N175)-SUM($G526:N526))&lt;0,0,SUM(Capex!$G175:N175)-SUM($G526:N526)))</f>
        <v>0</v>
      </c>
      <c r="P526" s="283">
        <f>+IF((SUM(Capex!$G175:P175)-(SUM(Capex!$G175:O175)*$E172+SUM($G526:O526)))&gt;0,SUM(Capex!$G175:O175)*$E172,IF((SUM(Capex!$G175:O175)-SUM($G526:O526))&lt;0,0,SUM(Capex!$G175:O175)-SUM($G526:O526)))</f>
        <v>0</v>
      </c>
      <c r="Q526" s="283">
        <f>+IF((SUM(Capex!$G175:Q175)-(SUM(Capex!$G175:P175)*$E172+SUM($G526:P526)))&gt;0,SUM(Capex!$G175:P175)*$E172,IF((SUM(Capex!$G175:P175)-SUM($G526:P526))&lt;0,0,SUM(Capex!$G175:P175)-SUM($G526:P526)))</f>
        <v>0</v>
      </c>
      <c r="R526" s="283">
        <f>+IF((SUM(Capex!$G175:R175)-(SUM(Capex!$G175:Q175)*$E172+SUM($G526:Q526)))&gt;0,SUM(Capex!$G175:Q175)*$E172,IF((SUM(Capex!$G175:Q175)-SUM($G526:Q526))&lt;0,0,SUM(Capex!$G175:Q175)-SUM($G526:Q526)))</f>
        <v>0</v>
      </c>
      <c r="S526" s="283">
        <f>+IF((SUM(Capex!$G175:S175)-(SUM(Capex!$G175:R175)*$E172+SUM($G526:R526)))&gt;0,SUM(Capex!$G175:R175)*$E172,IF((SUM(Capex!$G175:R175)-SUM($G526:R526))&lt;0,0,SUM(Capex!$G175:R175)-SUM($G526:R526)))</f>
        <v>5430.67</v>
      </c>
      <c r="T526" s="283">
        <f>+IF((SUM(Capex!$G175:T175)-(SUM(Capex!$G175:S175)*$E172+SUM($G526:S526)))&gt;0,SUM(Capex!$G175:S175)*$E172,IF((SUM(Capex!$G175:S175)-SUM($G526:S526))&lt;0,0,SUM(Capex!$G175:S175)-SUM($G526:S526)))</f>
        <v>5430.67</v>
      </c>
    </row>
    <row r="527" spans="1:20">
      <c r="A527" s="355"/>
      <c r="B527" s="145"/>
      <c r="C527" s="20" t="s">
        <v>196</v>
      </c>
      <c r="D527" s="168" t="s">
        <v>65</v>
      </c>
      <c r="E527" s="168" t="s">
        <v>317</v>
      </c>
      <c r="H527" s="283">
        <f>+IF((SUM(Capex!$G176:H176)-(SUM(Capex!$G176:G176)*$E173+SUM($G527:G527)))&gt;0,SUM(Capex!$G176:G176)*$E173,IF((SUM(Capex!$G176:G176)-SUM($G527:G527))&lt;0,0,SUM(Capex!$G176:G176)-SUM($G527:G527)))</f>
        <v>0</v>
      </c>
      <c r="I527" s="283">
        <f>+IF((SUM(Capex!$G176:I176)-(SUM(Capex!$G176:H176)*$E173+SUM($G527:H527)))&gt;0,SUM(Capex!$G176:H176)*$E173,IF((SUM(Capex!$G176:H176)-SUM($G527:H527))&lt;0,0,SUM(Capex!$G176:H176)-SUM($G527:H527)))</f>
        <v>0</v>
      </c>
      <c r="J527" s="283">
        <f>+IF((SUM(Capex!$G176:J176)-(SUM(Capex!$G176:I176)*$E173+SUM($G527:I527)))&gt;0,SUM(Capex!$G176:I176)*$E173,IF((SUM(Capex!$G176:I176)-SUM($G527:I527))&lt;0,0,SUM(Capex!$G176:I176)-SUM($G527:I527)))</f>
        <v>0</v>
      </c>
      <c r="K527" s="283">
        <f>+IF((SUM(Capex!$G176:K176)-(SUM(Capex!$G176:J176)*$E173+SUM($G527:J527)))&gt;0,SUM(Capex!$G176:J176)*$E173,IF((SUM(Capex!$G176:J176)-SUM($G527:J527))&lt;0,0,SUM(Capex!$G176:J176)-SUM($G527:J527)))</f>
        <v>0</v>
      </c>
      <c r="L527" s="283">
        <f>+IF((SUM(Capex!$G176:L176)-(SUM(Capex!$G176:K176)*$E173+SUM($G527:K527)))&gt;0,SUM(Capex!$G176:K176)*$E173,IF((SUM(Capex!$G176:K176)-SUM($G527:K527))&lt;0,0,SUM(Capex!$G176:K176)-SUM($G527:K527)))</f>
        <v>0</v>
      </c>
      <c r="M527" s="283">
        <f>+IF((SUM(Capex!$G176:M176)-(SUM(Capex!$G176:L176)*$E173+SUM($G527:L527)))&gt;0,SUM(Capex!$G176:L176)*$E173,IF((SUM(Capex!$G176:L176)-SUM($G527:L527))&lt;0,0,SUM(Capex!$G176:L176)-SUM($G527:L527)))</f>
        <v>0</v>
      </c>
      <c r="N527" s="283">
        <f>+IF((SUM(Capex!$G176:N176)-(SUM(Capex!$G176:M176)*$E173+SUM($G527:M527)))&gt;0,SUM(Capex!$G176:M176)*$E173,IF((SUM(Capex!$G176:M176)-SUM($G527:M527))&lt;0,0,SUM(Capex!$G176:M176)-SUM($G527:M527)))</f>
        <v>0</v>
      </c>
      <c r="O527" s="283">
        <f>+IF((SUM(Capex!$G176:O176)-(SUM(Capex!$G176:N176)*$E173+SUM($G527:N527)))&gt;0,SUM(Capex!$G176:N176)*$E173,IF((SUM(Capex!$G176:N176)-SUM($G527:N527))&lt;0,0,SUM(Capex!$G176:N176)-SUM($G527:N527)))</f>
        <v>0</v>
      </c>
      <c r="P527" s="283">
        <f>+IF((SUM(Capex!$G176:P176)-(SUM(Capex!$G176:O176)*$E173+SUM($G527:O527)))&gt;0,SUM(Capex!$G176:O176)*$E173,IF((SUM(Capex!$G176:O176)-SUM($G527:O527))&lt;0,0,SUM(Capex!$G176:O176)-SUM($G527:O527)))</f>
        <v>0</v>
      </c>
      <c r="Q527" s="283">
        <f>+IF((SUM(Capex!$G176:Q176)-(SUM(Capex!$G176:P176)*$E173+SUM($G527:P527)))&gt;0,SUM(Capex!$G176:P176)*$E173,IF((SUM(Capex!$G176:P176)-SUM($G527:P527))&lt;0,0,SUM(Capex!$G176:P176)-SUM($G527:P527)))</f>
        <v>0</v>
      </c>
      <c r="R527" s="283">
        <f>+IF((SUM(Capex!$G176:R176)-(SUM(Capex!$G176:Q176)*$E173+SUM($G527:Q527)))&gt;0,SUM(Capex!$G176:Q176)*$E173,IF((SUM(Capex!$G176:Q176)-SUM($G527:Q527))&lt;0,0,SUM(Capex!$G176:Q176)-SUM($G527:Q527)))</f>
        <v>0</v>
      </c>
      <c r="S527" s="283">
        <f>+IF((SUM(Capex!$G176:S176)-(SUM(Capex!$G176:R176)*$E173+SUM($G527:R527)))&gt;0,SUM(Capex!$G176:R176)*$E173,IF((SUM(Capex!$G176:R176)-SUM($G527:R527))&lt;0,0,SUM(Capex!$G176:R176)-SUM($G527:R527)))</f>
        <v>12669.138571428572</v>
      </c>
      <c r="T527" s="283">
        <f>+IF((SUM(Capex!$G176:T176)-(SUM(Capex!$G176:S176)*$E173+SUM($G527:S527)))&gt;0,SUM(Capex!$G176:S176)*$E173,IF((SUM(Capex!$G176:S176)-SUM($G527:S527))&lt;0,0,SUM(Capex!$G176:S176)-SUM($G527:S527)))</f>
        <v>12669.138571428572</v>
      </c>
    </row>
    <row r="528" spans="1:20">
      <c r="A528" s="355"/>
      <c r="B528" s="145"/>
      <c r="C528" s="20" t="s">
        <v>466</v>
      </c>
      <c r="D528" s="168" t="s">
        <v>65</v>
      </c>
      <c r="E528" s="168" t="s">
        <v>317</v>
      </c>
      <c r="H528" s="283">
        <f>+IF((SUM(Capex!$G177:H177)-(SUM(Capex!$G177:G177)*$E174+SUM($G528:G528)))&gt;0,SUM(Capex!$G177:G177)*$E174,IF((SUM(Capex!$G177:G177)-SUM($G528:G528))&lt;0,0,SUM(Capex!$G177:G177)-SUM($G528:G528)))</f>
        <v>0</v>
      </c>
      <c r="I528" s="283">
        <f>+IF((SUM(Capex!$G177:I177)-(SUM(Capex!$G177:H177)*$E174+SUM($G528:H528)))&gt;0,SUM(Capex!$G177:H177)*$E174,IF((SUM(Capex!$G177:H177)-SUM($G528:H528))&lt;0,0,SUM(Capex!$G177:H177)-SUM($G528:H528)))</f>
        <v>0</v>
      </c>
      <c r="J528" s="283">
        <f>+IF((SUM(Capex!$G177:J177)-(SUM(Capex!$G177:I177)*$E174+SUM($G528:I528)))&gt;0,SUM(Capex!$G177:I177)*$E174,IF((SUM(Capex!$G177:I177)-SUM($G528:I528))&lt;0,0,SUM(Capex!$G177:I177)-SUM($G528:I528)))</f>
        <v>0</v>
      </c>
      <c r="K528" s="283">
        <f>+IF((SUM(Capex!$G177:K177)-(SUM(Capex!$G177:J177)*$E174+SUM($G528:J528)))&gt;0,SUM(Capex!$G177:J177)*$E174,IF((SUM(Capex!$G177:J177)-SUM($G528:J528))&lt;0,0,SUM(Capex!$G177:J177)-SUM($G528:J528)))</f>
        <v>0</v>
      </c>
      <c r="L528" s="283">
        <f>+IF((SUM(Capex!$G177:L177)-(SUM(Capex!$G177:K177)*$E174+SUM($G528:K528)))&gt;0,SUM(Capex!$G177:K177)*$E174,IF((SUM(Capex!$G177:K177)-SUM($G528:K528))&lt;0,0,SUM(Capex!$G177:K177)-SUM($G528:K528)))</f>
        <v>0</v>
      </c>
      <c r="M528" s="283">
        <f>+IF((SUM(Capex!$G177:M177)-(SUM(Capex!$G177:L177)*$E174+SUM($G528:L528)))&gt;0,SUM(Capex!$G177:L177)*$E174,IF((SUM(Capex!$G177:L177)-SUM($G528:L528))&lt;0,0,SUM(Capex!$G177:L177)-SUM($G528:L528)))</f>
        <v>0</v>
      </c>
      <c r="N528" s="283">
        <f>+IF((SUM(Capex!$G177:N177)-(SUM(Capex!$G177:M177)*$E174+SUM($G528:M528)))&gt;0,SUM(Capex!$G177:M177)*$E174,IF((SUM(Capex!$G177:M177)-SUM($G528:M528))&lt;0,0,SUM(Capex!$G177:M177)-SUM($G528:M528)))</f>
        <v>0</v>
      </c>
      <c r="O528" s="283">
        <f>+IF((SUM(Capex!$G177:O177)-(SUM(Capex!$G177:N177)*$E174+SUM($G528:N528)))&gt;0,SUM(Capex!$G177:N177)*$E174,IF((SUM(Capex!$G177:N177)-SUM($G528:N528))&lt;0,0,SUM(Capex!$G177:N177)-SUM($G528:N528)))</f>
        <v>0</v>
      </c>
      <c r="P528" s="283">
        <f>+IF((SUM(Capex!$G177:P177)-(SUM(Capex!$G177:O177)*$E174+SUM($G528:O528)))&gt;0,SUM(Capex!$G177:O177)*$E174,IF((SUM(Capex!$G177:O177)-SUM($G528:O528))&lt;0,0,SUM(Capex!$G177:O177)-SUM($G528:O528)))</f>
        <v>0</v>
      </c>
      <c r="Q528" s="283">
        <f>+IF((SUM(Capex!$G177:Q177)-(SUM(Capex!$G177:P177)*$E174+SUM($G528:P528)))&gt;0,SUM(Capex!$G177:P177)*$E174,IF((SUM(Capex!$G177:P177)-SUM($G528:P528))&lt;0,0,SUM(Capex!$G177:P177)-SUM($G528:P528)))</f>
        <v>0</v>
      </c>
      <c r="R528" s="283">
        <f>+IF((SUM(Capex!$G177:R177)-(SUM(Capex!$G177:Q177)*$E174+SUM($G528:Q528)))&gt;0,SUM(Capex!$G177:Q177)*$E174,IF((SUM(Capex!$G177:Q177)-SUM($G528:Q528))&lt;0,0,SUM(Capex!$G177:Q177)-SUM($G528:Q528)))</f>
        <v>0</v>
      </c>
      <c r="S528" s="283">
        <f>+IF((SUM(Capex!$G177:S177)-(SUM(Capex!$G177:R177)*$E174+SUM($G528:R528)))&gt;0,SUM(Capex!$G177:R177)*$E174,IF((SUM(Capex!$G177:R177)-SUM($G528:R528))&lt;0,0,SUM(Capex!$G177:R177)-SUM($G528:R528)))</f>
        <v>8280</v>
      </c>
      <c r="T528" s="283">
        <f>+IF((SUM(Capex!$G177:T177)-(SUM(Capex!$G177:S177)*$E174+SUM($G528:S528)))&gt;0,SUM(Capex!$G177:S177)*$E174,IF((SUM(Capex!$G177:S177)-SUM($G528:S528))&lt;0,0,SUM(Capex!$G177:S177)-SUM($G528:S528)))</f>
        <v>8280</v>
      </c>
    </row>
    <row r="529" spans="1:20">
      <c r="A529" s="355"/>
      <c r="B529" s="145"/>
      <c r="C529" s="20" t="s">
        <v>467</v>
      </c>
      <c r="D529" s="168" t="s">
        <v>65</v>
      </c>
      <c r="E529" s="168" t="s">
        <v>317</v>
      </c>
      <c r="H529" s="283">
        <f>+IF((SUM(Capex!$G178:H178)-(SUM(Capex!$G178:G178)*$E175+SUM($G529:G529)))&gt;0,SUM(Capex!$G178:G178)*$E175,IF((SUM(Capex!$G178:G178)-SUM($G529:G529))&lt;0,0,SUM(Capex!$G178:G178)-SUM($G529:G529)))</f>
        <v>0</v>
      </c>
      <c r="I529" s="283">
        <f>+IF((SUM(Capex!$G178:I178)-(SUM(Capex!$G178:H178)*$E175+SUM($G529:H529)))&gt;0,SUM(Capex!$G178:H178)*$E175,IF((SUM(Capex!$G178:H178)-SUM($G529:H529))&lt;0,0,SUM(Capex!$G178:H178)-SUM($G529:H529)))</f>
        <v>0</v>
      </c>
      <c r="J529" s="283">
        <f>+IF((SUM(Capex!$G178:J178)-(SUM(Capex!$G178:I178)*$E175+SUM($G529:I529)))&gt;0,SUM(Capex!$G178:I178)*$E175,IF((SUM(Capex!$G178:I178)-SUM($G529:I529))&lt;0,0,SUM(Capex!$G178:I178)-SUM($G529:I529)))</f>
        <v>0</v>
      </c>
      <c r="K529" s="283">
        <f>+IF((SUM(Capex!$G178:K178)-(SUM(Capex!$G178:J178)*$E175+SUM($G529:J529)))&gt;0,SUM(Capex!$G178:J178)*$E175,IF((SUM(Capex!$G178:J178)-SUM($G529:J529))&lt;0,0,SUM(Capex!$G178:J178)-SUM($G529:J529)))</f>
        <v>0</v>
      </c>
      <c r="L529" s="283">
        <f>+IF((SUM(Capex!$G178:L178)-(SUM(Capex!$G178:K178)*$E175+SUM($G529:K529)))&gt;0,SUM(Capex!$G178:K178)*$E175,IF((SUM(Capex!$G178:K178)-SUM($G529:K529))&lt;0,0,SUM(Capex!$G178:K178)-SUM($G529:K529)))</f>
        <v>0</v>
      </c>
      <c r="M529" s="283">
        <f>+IF((SUM(Capex!$G178:M178)-(SUM(Capex!$G178:L178)*$E175+SUM($G529:L529)))&gt;0,SUM(Capex!$G178:L178)*$E175,IF((SUM(Capex!$G178:L178)-SUM($G529:L529))&lt;0,0,SUM(Capex!$G178:L178)-SUM($G529:L529)))</f>
        <v>0</v>
      </c>
      <c r="N529" s="283">
        <f>+IF((SUM(Capex!$G178:N178)-(SUM(Capex!$G178:M178)*$E175+SUM($G529:M529)))&gt;0,SUM(Capex!$G178:M178)*$E175,IF((SUM(Capex!$G178:M178)-SUM($G529:M529))&lt;0,0,SUM(Capex!$G178:M178)-SUM($G529:M529)))</f>
        <v>0</v>
      </c>
      <c r="O529" s="283">
        <f>+IF((SUM(Capex!$G178:O178)-(SUM(Capex!$G178:N178)*$E175+SUM($G529:N529)))&gt;0,SUM(Capex!$G178:N178)*$E175,IF((SUM(Capex!$G178:N178)-SUM($G529:N529))&lt;0,0,SUM(Capex!$G178:N178)-SUM($G529:N529)))</f>
        <v>0</v>
      </c>
      <c r="P529" s="283">
        <f>+IF((SUM(Capex!$G178:P178)-(SUM(Capex!$G178:O178)*$E175+SUM($G529:O529)))&gt;0,SUM(Capex!$G178:O178)*$E175,IF((SUM(Capex!$G178:O178)-SUM($G529:O529))&lt;0,0,SUM(Capex!$G178:O178)-SUM($G529:O529)))</f>
        <v>0</v>
      </c>
      <c r="Q529" s="283">
        <f>+IF((SUM(Capex!$G178:Q178)-(SUM(Capex!$G178:P178)*$E175+SUM($G529:P529)))&gt;0,SUM(Capex!$G178:P178)*$E175,IF((SUM(Capex!$G178:P178)-SUM($G529:P529))&lt;0,0,SUM(Capex!$G178:P178)-SUM($G529:P529)))</f>
        <v>0</v>
      </c>
      <c r="R529" s="283">
        <f>+IF((SUM(Capex!$G178:R178)-(SUM(Capex!$G178:Q178)*$E175+SUM($G529:Q529)))&gt;0,SUM(Capex!$G178:Q178)*$E175,IF((SUM(Capex!$G178:Q178)-SUM($G529:Q529))&lt;0,0,SUM(Capex!$G178:Q178)-SUM($G529:Q529)))</f>
        <v>0</v>
      </c>
      <c r="S529" s="283">
        <f>+IF((SUM(Capex!$G178:S178)-(SUM(Capex!$G178:R178)*$E175+SUM($G529:R529)))&gt;0,SUM(Capex!$G178:R178)*$E175,IF((SUM(Capex!$G178:R178)-SUM($G529:R529))&lt;0,0,SUM(Capex!$G178:R178)-SUM($G529:R529)))</f>
        <v>26587.860666666664</v>
      </c>
      <c r="T529" s="283">
        <f>+IF((SUM(Capex!$G178:T178)-(SUM(Capex!$G178:S178)*$E175+SUM($G529:S529)))&gt;0,SUM(Capex!$G178:S178)*$E175,IF((SUM(Capex!$G178:S178)-SUM($G529:S529))&lt;0,0,SUM(Capex!$G178:S178)-SUM($G529:S529)))</f>
        <v>26587.860666666664</v>
      </c>
    </row>
    <row r="530" spans="1:20">
      <c r="A530" s="355"/>
      <c r="B530" s="145"/>
      <c r="C530" s="20" t="s">
        <v>460</v>
      </c>
      <c r="D530" s="168" t="s">
        <v>65</v>
      </c>
      <c r="E530" s="168" t="s">
        <v>317</v>
      </c>
      <c r="H530" s="283">
        <f>+IF((SUM(Capex!$G179:H179)-(SUM(Capex!$G179:G179)*$E176+SUM($G530:G530)))&gt;0,SUM(Capex!$G179:G179)*$E176,IF((SUM(Capex!$G179:G179)-SUM($G530:G530))&lt;0,0,SUM(Capex!$G179:G179)-SUM($G530:G530)))</f>
        <v>0</v>
      </c>
      <c r="I530" s="283">
        <f>+IF((SUM(Capex!$G179:I179)-(SUM(Capex!$G179:H179)*$E176+SUM($G530:H530)))&gt;0,SUM(Capex!$G179:H179)*$E176,IF((SUM(Capex!$G179:H179)-SUM($G530:H530))&lt;0,0,SUM(Capex!$G179:H179)-SUM($G530:H530)))</f>
        <v>0</v>
      </c>
      <c r="J530" s="283">
        <f>+IF((SUM(Capex!$G179:J179)-(SUM(Capex!$G179:I179)*$E176+SUM($G530:I530)))&gt;0,SUM(Capex!$G179:I179)*$E176,IF((SUM(Capex!$G179:I179)-SUM($G530:I530))&lt;0,0,SUM(Capex!$G179:I179)-SUM($G530:I530)))</f>
        <v>0</v>
      </c>
      <c r="K530" s="283">
        <f>+IF((SUM(Capex!$G179:K179)-(SUM(Capex!$G179:J179)*$E176+SUM($G530:J530)))&gt;0,SUM(Capex!$G179:J179)*$E176,IF((SUM(Capex!$G179:J179)-SUM($G530:J530))&lt;0,0,SUM(Capex!$G179:J179)-SUM($G530:J530)))</f>
        <v>0</v>
      </c>
      <c r="L530" s="283">
        <f>+IF((SUM(Capex!$G179:L179)-(SUM(Capex!$G179:K179)*$E176+SUM($G530:K530)))&gt;0,SUM(Capex!$G179:K179)*$E176,IF((SUM(Capex!$G179:K179)-SUM($G530:K530))&lt;0,0,SUM(Capex!$G179:K179)-SUM($G530:K530)))</f>
        <v>0</v>
      </c>
      <c r="M530" s="283">
        <f>+IF((SUM(Capex!$G179:M179)-(SUM(Capex!$G179:L179)*$E176+SUM($G530:L530)))&gt;0,SUM(Capex!$G179:L179)*$E176,IF((SUM(Capex!$G179:L179)-SUM($G530:L530))&lt;0,0,SUM(Capex!$G179:L179)-SUM($G530:L530)))</f>
        <v>0</v>
      </c>
      <c r="N530" s="283">
        <f>+IF((SUM(Capex!$G179:N179)-(SUM(Capex!$G179:M179)*$E176+SUM($G530:M530)))&gt;0,SUM(Capex!$G179:M179)*$E176,IF((SUM(Capex!$G179:M179)-SUM($G530:M530))&lt;0,0,SUM(Capex!$G179:M179)-SUM($G530:M530)))</f>
        <v>0</v>
      </c>
      <c r="O530" s="283">
        <f>+IF((SUM(Capex!$G179:O179)-(SUM(Capex!$G179:N179)*$E176+SUM($G530:N530)))&gt;0,SUM(Capex!$G179:N179)*$E176,IF((SUM(Capex!$G179:N179)-SUM($G530:N530))&lt;0,0,SUM(Capex!$G179:N179)-SUM($G530:N530)))</f>
        <v>0</v>
      </c>
      <c r="P530" s="283">
        <f>+IF((SUM(Capex!$G179:P179)-(SUM(Capex!$G179:O179)*$E176+SUM($G530:O530)))&gt;0,SUM(Capex!$G179:O179)*$E176,IF((SUM(Capex!$G179:O179)-SUM($G530:O530))&lt;0,0,SUM(Capex!$G179:O179)-SUM($G530:O530)))</f>
        <v>0</v>
      </c>
      <c r="Q530" s="283">
        <f>+IF((SUM(Capex!$G179:Q179)-(SUM(Capex!$G179:P179)*$E176+SUM($G530:P530)))&gt;0,SUM(Capex!$G179:P179)*$E176,IF((SUM(Capex!$G179:P179)-SUM($G530:P530))&lt;0,0,SUM(Capex!$G179:P179)-SUM($G530:P530)))</f>
        <v>46811.612857142842</v>
      </c>
      <c r="R530" s="283">
        <f>+IF((SUM(Capex!$G179:R179)-(SUM(Capex!$G179:Q179)*$E176+SUM($G530:Q530)))&gt;0,SUM(Capex!$G179:Q179)*$E176,IF((SUM(Capex!$G179:Q179)-SUM($G530:Q530))&lt;0,0,SUM(Capex!$G179:Q179)-SUM($G530:Q530)))</f>
        <v>46811.612857142842</v>
      </c>
      <c r="S530" s="283">
        <f>+IF((SUM(Capex!$G179:S179)-(SUM(Capex!$G179:R179)*$E176+SUM($G530:R530)))&gt;0,SUM(Capex!$G179:R179)*$E176,IF((SUM(Capex!$G179:R179)-SUM($G530:R530))&lt;0,0,SUM(Capex!$G179:R179)-SUM($G530:R530)))</f>
        <v>46811.612857142842</v>
      </c>
      <c r="T530" s="283">
        <f>+IF((SUM(Capex!$G179:T179)-(SUM(Capex!$G179:S179)*$E176+SUM($G530:S530)))&gt;0,SUM(Capex!$G179:S179)*$E176,IF((SUM(Capex!$G179:S179)-SUM($G530:S530))&lt;0,0,SUM(Capex!$G179:S179)-SUM($G530:S530)))</f>
        <v>46811.612857142842</v>
      </c>
    </row>
    <row r="531" spans="1:20">
      <c r="A531" s="355"/>
      <c r="B531" s="145"/>
      <c r="C531" s="20" t="s">
        <v>203</v>
      </c>
      <c r="D531" s="168" t="s">
        <v>65</v>
      </c>
      <c r="E531" s="168" t="s">
        <v>317</v>
      </c>
      <c r="H531" s="283">
        <f>+IF((SUM(Capex!$G180:H180)-(SUM(Capex!$G180:G180)*$E177+SUM($G531:G531)))&gt;0,SUM(Capex!$G180:G180)*$E177,IF((SUM(Capex!$G180:G180)-SUM($G531:G531))&lt;0,0,SUM(Capex!$G180:G180)-SUM($G531:G531)))</f>
        <v>0</v>
      </c>
      <c r="I531" s="283">
        <f>+IF((SUM(Capex!$G180:I180)-(SUM(Capex!$G180:H180)*$E177+SUM($G531:H531)))&gt;0,SUM(Capex!$G180:H180)*$E177,IF((SUM(Capex!$G180:H180)-SUM($G531:H531))&lt;0,0,SUM(Capex!$G180:H180)-SUM($G531:H531)))</f>
        <v>0</v>
      </c>
      <c r="J531" s="283">
        <f>+IF((SUM(Capex!$G180:J180)-(SUM(Capex!$G180:I180)*$E177+SUM($G531:I531)))&gt;0,SUM(Capex!$G180:I180)*$E177,IF((SUM(Capex!$G180:I180)-SUM($G531:I531))&lt;0,0,SUM(Capex!$G180:I180)-SUM($G531:I531)))</f>
        <v>0</v>
      </c>
      <c r="K531" s="283">
        <f>+IF((SUM(Capex!$G180:K180)-(SUM(Capex!$G180:J180)*$E177+SUM($G531:J531)))&gt;0,SUM(Capex!$G180:J180)*$E177,IF((SUM(Capex!$G180:J180)-SUM($G531:J531))&lt;0,0,SUM(Capex!$G180:J180)-SUM($G531:J531)))</f>
        <v>0</v>
      </c>
      <c r="L531" s="283">
        <f>+IF((SUM(Capex!$G180:L180)-(SUM(Capex!$G180:K180)*$E177+SUM($G531:K531)))&gt;0,SUM(Capex!$G180:K180)*$E177,IF((SUM(Capex!$G180:K180)-SUM($G531:K531))&lt;0,0,SUM(Capex!$G180:K180)-SUM($G531:K531)))</f>
        <v>0</v>
      </c>
      <c r="M531" s="283">
        <f>+IF((SUM(Capex!$G180:M180)-(SUM(Capex!$G180:L180)*$E177+SUM($G531:L531)))&gt;0,SUM(Capex!$G180:L180)*$E177,IF((SUM(Capex!$G180:L180)-SUM($G531:L531))&lt;0,0,SUM(Capex!$G180:L180)-SUM($G531:L531)))</f>
        <v>0</v>
      </c>
      <c r="N531" s="283">
        <f>+IF((SUM(Capex!$G180:N180)-(SUM(Capex!$G180:M180)*$E177+SUM($G531:M531)))&gt;0,SUM(Capex!$G180:M180)*$E177,IF((SUM(Capex!$G180:M180)-SUM($G531:M531))&lt;0,0,SUM(Capex!$G180:M180)-SUM($G531:M531)))</f>
        <v>7143.6214285714277</v>
      </c>
      <c r="O531" s="283">
        <f>+IF((SUM(Capex!$G180:O180)-(SUM(Capex!$G180:N180)*$E177+SUM($G531:N531)))&gt;0,SUM(Capex!$G180:N180)*$E177,IF((SUM(Capex!$G180:N180)-SUM($G531:N531))&lt;0,0,SUM(Capex!$G180:N180)-SUM($G531:N531)))</f>
        <v>7143.6214285714277</v>
      </c>
      <c r="P531" s="283">
        <f>+IF((SUM(Capex!$G180:P180)-(SUM(Capex!$G180:O180)*$E177+SUM($G531:O531)))&gt;0,SUM(Capex!$G180:O180)*$E177,IF((SUM(Capex!$G180:O180)-SUM($G531:O531))&lt;0,0,SUM(Capex!$G180:O180)-SUM($G531:O531)))</f>
        <v>7143.6214285714277</v>
      </c>
      <c r="Q531" s="283">
        <f>+IF((SUM(Capex!$G180:Q180)-(SUM(Capex!$G180:P180)*$E177+SUM($G531:P531)))&gt;0,SUM(Capex!$G180:P180)*$E177,IF((SUM(Capex!$G180:P180)-SUM($G531:P531))&lt;0,0,SUM(Capex!$G180:P180)-SUM($G531:P531)))</f>
        <v>7143.6214285714277</v>
      </c>
      <c r="R531" s="283">
        <f>+IF((SUM(Capex!$G180:R180)-(SUM(Capex!$G180:Q180)*$E177+SUM($G531:Q531)))&gt;0,SUM(Capex!$G180:Q180)*$E177,IF((SUM(Capex!$G180:Q180)-SUM($G531:Q531))&lt;0,0,SUM(Capex!$G180:Q180)-SUM($G531:Q531)))</f>
        <v>7143.6214285714277</v>
      </c>
      <c r="S531" s="283">
        <f>+IF((SUM(Capex!$G180:S180)-(SUM(Capex!$G180:R180)*$E177+SUM($G531:R531)))&gt;0,SUM(Capex!$G180:R180)*$E177,IF((SUM(Capex!$G180:R180)-SUM($G531:R531))&lt;0,0,SUM(Capex!$G180:R180)-SUM($G531:R531)))</f>
        <v>7143.6214285714277</v>
      </c>
      <c r="T531" s="283">
        <f>+IF((SUM(Capex!$G180:T180)-(SUM(Capex!$G180:S180)*$E177+SUM($G531:S531)))&gt;0,SUM(Capex!$G180:S180)*$E177,IF((SUM(Capex!$G180:S180)-SUM($G531:S531))&lt;0,0,SUM(Capex!$G180:S180)-SUM($G531:S531)))</f>
        <v>7143.6214285714304</v>
      </c>
    </row>
    <row r="532" spans="1:20">
      <c r="A532" s="355"/>
      <c r="B532" s="145"/>
      <c r="C532" s="20" t="s">
        <v>204</v>
      </c>
      <c r="D532" s="168" t="s">
        <v>65</v>
      </c>
      <c r="E532" s="168" t="s">
        <v>317</v>
      </c>
      <c r="H532" s="283">
        <f>+IF((SUM(Capex!$G181:H181)-(SUM(Capex!$G181:G181)*$E178+SUM($G532:G532)))&gt;0,SUM(Capex!$G181:G181)*$E178,IF((SUM(Capex!$G181:G181)-SUM($G532:G532))&lt;0,0,SUM(Capex!$G181:G181)-SUM($G532:G532)))</f>
        <v>0</v>
      </c>
      <c r="I532" s="283">
        <f>+IF((SUM(Capex!$G181:I181)-(SUM(Capex!$G181:H181)*$E178+SUM($G532:H532)))&gt;0,SUM(Capex!$G181:H181)*$E178,IF((SUM(Capex!$G181:H181)-SUM($G532:H532))&lt;0,0,SUM(Capex!$G181:H181)-SUM($G532:H532)))</f>
        <v>0</v>
      </c>
      <c r="J532" s="283">
        <f>+IF((SUM(Capex!$G181:J181)-(SUM(Capex!$G181:I181)*$E178+SUM($G532:I532)))&gt;0,SUM(Capex!$G181:I181)*$E178,IF((SUM(Capex!$G181:I181)-SUM($G532:I532))&lt;0,0,SUM(Capex!$G181:I181)-SUM($G532:I532)))</f>
        <v>0</v>
      </c>
      <c r="K532" s="283">
        <f>+IF((SUM(Capex!$G181:K181)-(SUM(Capex!$G181:J181)*$E178+SUM($G532:J532)))&gt;0,SUM(Capex!$G181:J181)*$E178,IF((SUM(Capex!$G181:J181)-SUM($G532:J532))&lt;0,0,SUM(Capex!$G181:J181)-SUM($G532:J532)))</f>
        <v>0</v>
      </c>
      <c r="L532" s="283">
        <f>+IF((SUM(Capex!$G181:L181)-(SUM(Capex!$G181:K181)*$E178+SUM($G532:K532)))&gt;0,SUM(Capex!$G181:K181)*$E178,IF((SUM(Capex!$G181:K181)-SUM($G532:K532))&lt;0,0,SUM(Capex!$G181:K181)-SUM($G532:K532)))</f>
        <v>0</v>
      </c>
      <c r="M532" s="283">
        <f>+IF((SUM(Capex!$G181:M181)-(SUM(Capex!$G181:L181)*$E178+SUM($G532:L532)))&gt;0,SUM(Capex!$G181:L181)*$E178,IF((SUM(Capex!$G181:L181)-SUM($G532:L532))&lt;0,0,SUM(Capex!$G181:L181)-SUM($G532:L532)))</f>
        <v>0</v>
      </c>
      <c r="N532" s="283">
        <f>+IF((SUM(Capex!$G181:N181)-(SUM(Capex!$G181:M181)*$E178+SUM($G532:M532)))&gt;0,SUM(Capex!$G181:M181)*$E178,IF((SUM(Capex!$G181:M181)-SUM($G532:M532))&lt;0,0,SUM(Capex!$G181:M181)-SUM($G532:M532)))</f>
        <v>0</v>
      </c>
      <c r="O532" s="283">
        <f>+IF((SUM(Capex!$G181:O181)-(SUM(Capex!$G181:N181)*$E178+SUM($G532:N532)))&gt;0,SUM(Capex!$G181:N181)*$E178,IF((SUM(Capex!$G181:N181)-SUM($G532:N532))&lt;0,0,SUM(Capex!$G181:N181)-SUM($G532:N532)))</f>
        <v>0</v>
      </c>
      <c r="P532" s="283">
        <f>+IF((SUM(Capex!$G181:P181)-(SUM(Capex!$G181:O181)*$E178+SUM($G532:O532)))&gt;0,SUM(Capex!$G181:O181)*$E178,IF((SUM(Capex!$G181:O181)-SUM($G532:O532))&lt;0,0,SUM(Capex!$G181:O181)-SUM($G532:O532)))</f>
        <v>8781.3885714285716</v>
      </c>
      <c r="Q532" s="283">
        <f>+IF((SUM(Capex!$G181:Q181)-(SUM(Capex!$G181:P181)*$E178+SUM($G532:P532)))&gt;0,SUM(Capex!$G181:P181)*$E178,IF((SUM(Capex!$G181:P181)-SUM($G532:P532))&lt;0,0,SUM(Capex!$G181:P181)-SUM($G532:P532)))</f>
        <v>8781.3885714285716</v>
      </c>
      <c r="R532" s="283">
        <f>+IF((SUM(Capex!$G181:R181)-(SUM(Capex!$G181:Q181)*$E178+SUM($G532:Q532)))&gt;0,SUM(Capex!$G181:Q181)*$E178,IF((SUM(Capex!$G181:Q181)-SUM($G532:Q532))&lt;0,0,SUM(Capex!$G181:Q181)-SUM($G532:Q532)))</f>
        <v>8781.3885714285716</v>
      </c>
      <c r="S532" s="283">
        <f>+IF((SUM(Capex!$G181:S181)-(SUM(Capex!$G181:R181)*$E178+SUM($G532:R532)))&gt;0,SUM(Capex!$G181:R181)*$E178,IF((SUM(Capex!$G181:R181)-SUM($G532:R532))&lt;0,0,SUM(Capex!$G181:R181)-SUM($G532:R532)))</f>
        <v>22019.491428571429</v>
      </c>
      <c r="T532" s="283">
        <f>+IF((SUM(Capex!$G181:T181)-(SUM(Capex!$G181:S181)*$E178+SUM($G532:S532)))&gt;0,SUM(Capex!$G181:S181)*$E178,IF((SUM(Capex!$G181:S181)-SUM($G532:S532))&lt;0,0,SUM(Capex!$G181:S181)-SUM($G532:S532)))</f>
        <v>22019.491428571429</v>
      </c>
    </row>
    <row r="533" spans="1:20">
      <c r="A533" s="355"/>
      <c r="B533" s="385"/>
      <c r="C533" s="52" t="s">
        <v>527</v>
      </c>
      <c r="D533" s="189" t="s">
        <v>65</v>
      </c>
      <c r="E533" s="189" t="s">
        <v>317</v>
      </c>
      <c r="G533" s="188"/>
      <c r="H533" s="570">
        <f>+IF((SUM(Capex!$G182:H182)-(SUM(Capex!$G182:G182)*$E179+SUM($G533:G533)))&gt;0,SUM(Capex!$G182:G182)*$E179,IF((SUM(Capex!$G182:G182)-SUM($G533:G533))&lt;0,0,SUM(Capex!$G182:G182)-SUM($G533:G533)))</f>
        <v>0</v>
      </c>
      <c r="I533" s="570">
        <f>+IF((SUM(Capex!$G182:I182)-(SUM(Capex!$G182:H182)*$E179+SUM($G533:H533)))&gt;0,SUM(Capex!$G182:H182)*$E179,IF((SUM(Capex!$G182:H182)-SUM($G533:H533))&lt;0,0,SUM(Capex!$G182:H182)-SUM($G533:H533)))</f>
        <v>0</v>
      </c>
      <c r="J533" s="570">
        <f>+IF((SUM(Capex!$G182:J182)-(SUM(Capex!$G182:I182)*$E179+SUM($G533:I533)))&gt;0,SUM(Capex!$G182:I182)*$E179,IF((SUM(Capex!$G182:I182)-SUM($G533:I533))&lt;0,0,SUM(Capex!$G182:I182)-SUM($G533:I533)))</f>
        <v>0</v>
      </c>
      <c r="K533" s="570">
        <f>+IF((SUM(Capex!$G182:K182)-(SUM(Capex!$G182:J182)*$E179+SUM($G533:J533)))&gt;0,SUM(Capex!$G182:J182)*$E179,IF((SUM(Capex!$G182:J182)-SUM($G533:J533))&lt;0,0,SUM(Capex!$G182:J182)-SUM($G533:J533)))</f>
        <v>0</v>
      </c>
      <c r="L533" s="570">
        <f>+IF((SUM(Capex!$G182:L182)-(SUM(Capex!$G182:K182)*$E179+SUM($G533:K533)))&gt;0,SUM(Capex!$G182:K182)*$E179,IF((SUM(Capex!$G182:K182)-SUM($G533:K533))&lt;0,0,SUM(Capex!$G182:K182)-SUM($G533:K533)))</f>
        <v>0</v>
      </c>
      <c r="M533" s="570">
        <f>+IF((SUM(Capex!$G182:M182)-(SUM(Capex!$G182:L182)*$E179+SUM($G533:L533)))&gt;0,SUM(Capex!$G182:L182)*$E179,IF((SUM(Capex!$G182:L182)-SUM($G533:L533))&lt;0,0,SUM(Capex!$G182:L182)-SUM($G533:L533)))</f>
        <v>0</v>
      </c>
      <c r="N533" s="570">
        <f>+IF((SUM(Capex!$G182:N182)-(SUM(Capex!$G182:M182)*$E179+SUM($G533:M533)))&gt;0,SUM(Capex!$G182:M182)*$E179,IF((SUM(Capex!$G182:M182)-SUM($G533:M533))&lt;0,0,SUM(Capex!$G182:M182)-SUM($G533:M533)))</f>
        <v>0</v>
      </c>
      <c r="O533" s="570">
        <f>+IF((SUM(Capex!$G182:O182)-(SUM(Capex!$G182:N182)*$E179+SUM($G533:N533)))&gt;0,SUM(Capex!$G182:N182)*$E179,IF((SUM(Capex!$G182:N182)-SUM($G533:N533))&lt;0,0,SUM(Capex!$G182:N182)-SUM($G533:N533)))</f>
        <v>0</v>
      </c>
      <c r="P533" s="570">
        <f>+IF((SUM(Capex!$G182:P182)-(SUM(Capex!$G182:O182)*$E179+SUM($G533:O533)))&gt;0,SUM(Capex!$G182:O182)*$E179,IF((SUM(Capex!$G182:O182)-SUM($G533:O533))&lt;0,0,SUM(Capex!$G182:O182)-SUM($G533:O533)))</f>
        <v>0</v>
      </c>
      <c r="Q533" s="570">
        <f>+IF((SUM(Capex!$G182:Q182)-(SUM(Capex!$G182:P182)*$E179+SUM($G533:P533)))&gt;0,SUM(Capex!$G182:P182)*$E179,IF((SUM(Capex!$G182:P182)-SUM($G533:P533))&lt;0,0,SUM(Capex!$G182:P182)-SUM($G533:P533)))</f>
        <v>0</v>
      </c>
      <c r="R533" s="570">
        <f>+IF((SUM(Capex!$G182:R182)-(SUM(Capex!$G182:Q182)*$E179+SUM($G533:Q533)))&gt;0,SUM(Capex!$G182:Q182)*$E179,IF((SUM(Capex!$G182:Q182)-SUM($G533:Q533))&lt;0,0,SUM(Capex!$G182:Q182)-SUM($G533:Q533)))</f>
        <v>0</v>
      </c>
      <c r="S533" s="570">
        <f>+IF((SUM(Capex!$G182:S182)-(SUM(Capex!$G182:R182)*$E179+SUM($G533:R533)))&gt;0,SUM(Capex!$G182:R182)*$E179,IF((SUM(Capex!$G182:R182)-SUM($G533:R533))&lt;0,0,SUM(Capex!$G182:R182)-SUM($G533:R533)))</f>
        <v>0</v>
      </c>
      <c r="T533" s="570">
        <f>+IF((SUM(Capex!$G182:T182)-(SUM(Capex!$G182:S182)*$E179+SUM($G533:S533)))&gt;0,SUM(Capex!$G182:S182)*$E179,IF((SUM(Capex!$G182:S182)-SUM($G533:S533))&lt;0,0,SUM(Capex!$G182:S182)-SUM($G533:S533)))</f>
        <v>0</v>
      </c>
    </row>
    <row r="534" spans="1:20">
      <c r="A534" s="354"/>
      <c r="B534" s="64" t="s">
        <v>921</v>
      </c>
      <c r="C534" s="64"/>
      <c r="D534" s="476"/>
      <c r="E534" s="476"/>
      <c r="G534" s="474"/>
      <c r="H534" s="475"/>
      <c r="I534" s="475"/>
      <c r="J534" s="475"/>
      <c r="K534" s="475"/>
      <c r="L534" s="475"/>
      <c r="M534" s="475"/>
      <c r="N534" s="475"/>
      <c r="O534" s="475"/>
      <c r="P534" s="475"/>
      <c r="Q534" s="475"/>
      <c r="R534" s="475"/>
      <c r="S534" s="475"/>
      <c r="T534" s="475"/>
    </row>
    <row r="535" spans="1:20">
      <c r="A535" s="357"/>
      <c r="B535" s="384"/>
      <c r="C535" s="58" t="s">
        <v>788</v>
      </c>
      <c r="D535" s="456"/>
      <c r="E535" s="456"/>
      <c r="G535" s="455"/>
      <c r="H535" s="571"/>
      <c r="I535" s="571"/>
      <c r="J535" s="571"/>
      <c r="K535" s="571"/>
      <c r="L535" s="571"/>
      <c r="M535" s="571"/>
      <c r="N535" s="571"/>
      <c r="O535" s="571"/>
      <c r="P535" s="571"/>
      <c r="Q535" s="571"/>
      <c r="R535" s="571"/>
      <c r="S535" s="571"/>
      <c r="T535" s="571"/>
    </row>
    <row r="536" spans="1:20">
      <c r="A536" s="358"/>
      <c r="B536" s="145"/>
      <c r="C536" s="23" t="s">
        <v>528</v>
      </c>
      <c r="D536" s="168"/>
      <c r="E536" s="168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</row>
    <row r="537" spans="1:20">
      <c r="A537" s="359"/>
      <c r="B537" s="145"/>
      <c r="C537" s="465" t="s">
        <v>179</v>
      </c>
      <c r="D537" s="462"/>
      <c r="E537" s="462"/>
      <c r="G537" s="463"/>
      <c r="H537" s="572"/>
      <c r="I537" s="572"/>
      <c r="J537" s="572"/>
      <c r="K537" s="572"/>
      <c r="L537" s="572"/>
      <c r="M537" s="572"/>
      <c r="N537" s="572"/>
      <c r="O537" s="572"/>
      <c r="P537" s="572"/>
      <c r="Q537" s="572"/>
      <c r="R537" s="572"/>
      <c r="S537" s="572"/>
      <c r="T537" s="572"/>
    </row>
    <row r="538" spans="1:20">
      <c r="A538" s="355"/>
      <c r="B538" s="145"/>
      <c r="C538" s="276" t="s">
        <v>210</v>
      </c>
      <c r="D538" s="168" t="s">
        <v>65</v>
      </c>
      <c r="E538" s="168" t="s">
        <v>317</v>
      </c>
      <c r="H538" s="283">
        <f>+IF((SUM(Capex!$G187:H187)-(SUM(Capex!$G187:G187)*$E184+SUM($G538:G538)))&gt;0,SUM(Capex!$G187:G187)*$E184,IF((SUM(Capex!$G187:G187)-SUM($G538:G538))&lt;0,0,SUM(Capex!$G187:G187)-SUM($G538:G538)))</f>
        <v>0</v>
      </c>
      <c r="I538" s="283">
        <f>+IF((SUM(Capex!$G187:I187)-(SUM(Capex!$G187:H187)*$E184+SUM($G538:H538)))&gt;0,SUM(Capex!$G187:H187)*$E184,IF((SUM(Capex!$G187:H187)-SUM($G538:H538))&lt;0,0,SUM(Capex!$G187:H187)-SUM($G538:H538)))</f>
        <v>0</v>
      </c>
      <c r="J538" s="283">
        <f>+IF((SUM(Capex!$G187:J187)-(SUM(Capex!$G187:I187)*$E184+SUM($G538:I538)))&gt;0,SUM(Capex!$G187:I187)*$E184,IF((SUM(Capex!$G187:I187)-SUM($G538:I538))&lt;0,0,SUM(Capex!$G187:I187)-SUM($G538:I538)))</f>
        <v>0</v>
      </c>
      <c r="K538" s="283">
        <f>+IF((SUM(Capex!$G187:K187)-(SUM(Capex!$G187:J187)*$E184+SUM($G538:J538)))&gt;0,SUM(Capex!$G187:J187)*$E184,IF((SUM(Capex!$G187:J187)-SUM($G538:J538))&lt;0,0,SUM(Capex!$G187:J187)-SUM($G538:J538)))</f>
        <v>0</v>
      </c>
      <c r="L538" s="283">
        <f>+IF((SUM(Capex!$G187:L187)-(SUM(Capex!$G187:K187)*$E184+SUM($G538:K538)))&gt;0,SUM(Capex!$G187:K187)*$E184,IF((SUM(Capex!$G187:K187)-SUM($G538:K538))&lt;0,0,SUM(Capex!$G187:K187)-SUM($G538:K538)))</f>
        <v>2506648.7764352681</v>
      </c>
      <c r="M538" s="283">
        <f>+IF((SUM(Capex!$G187:M187)-(SUM(Capex!$G187:L187)*$E184+SUM($G538:L538)))&gt;0,SUM(Capex!$G187:L187)*$E184,IF((SUM(Capex!$G187:L187)-SUM($G538:L538))&lt;0,0,SUM(Capex!$G187:L187)-SUM($G538:L538)))</f>
        <v>2506648.7764352681</v>
      </c>
      <c r="N538" s="283">
        <f>+IF((SUM(Capex!$G187:N187)-(SUM(Capex!$G187:M187)*$E184+SUM($G538:M538)))&gt;0,SUM(Capex!$G187:M187)*$E184,IF((SUM(Capex!$G187:M187)-SUM($G538:M538))&lt;0,0,SUM(Capex!$G187:M187)-SUM($G538:M538)))</f>
        <v>2506648.7764352681</v>
      </c>
      <c r="O538" s="283">
        <f>+IF((SUM(Capex!$G187:O187)-(SUM(Capex!$G187:N187)*$E184+SUM($G538:N538)))&gt;0,SUM(Capex!$G187:N187)*$E184,IF((SUM(Capex!$G187:N187)-SUM($G538:N538))&lt;0,0,SUM(Capex!$G187:N187)-SUM($G538:N538)))</f>
        <v>2506648.7764352681</v>
      </c>
      <c r="P538" s="283">
        <f>+IF((SUM(Capex!$G187:P187)-(SUM(Capex!$G187:O187)*$E184+SUM($G538:O538)))&gt;0,SUM(Capex!$G187:O187)*$E184,IF((SUM(Capex!$G187:O187)-SUM($G538:O538))&lt;0,0,SUM(Capex!$G187:O187)-SUM($G538:O538)))</f>
        <v>2506648.7764352681</v>
      </c>
      <c r="Q538" s="283">
        <f>+IF((SUM(Capex!$G187:Q187)-(SUM(Capex!$G187:P187)*$E184+SUM($G538:P538)))&gt;0,SUM(Capex!$G187:P187)*$E184,IF((SUM(Capex!$G187:P187)-SUM($G538:P538))&lt;0,0,SUM(Capex!$G187:P187)-SUM($G538:P538)))</f>
        <v>2506648.7764352681</v>
      </c>
      <c r="R538" s="283">
        <f>+IF((SUM(Capex!$G187:R187)-(SUM(Capex!$G187:Q187)*$E184+SUM($G538:Q538)))&gt;0,SUM(Capex!$G187:Q187)*$E184,IF((SUM(Capex!$G187:Q187)-SUM($G538:Q538))&lt;0,0,SUM(Capex!$G187:Q187)-SUM($G538:Q538)))</f>
        <v>2506648.7764352681</v>
      </c>
      <c r="S538" s="283">
        <f>+IF((SUM(Capex!$G187:S187)-(SUM(Capex!$G187:R187)*$E184+SUM($G538:R538)))&gt;0,SUM(Capex!$G187:R187)*$E184,IF((SUM(Capex!$G187:R187)-SUM($G538:R538))&lt;0,0,SUM(Capex!$G187:R187)-SUM($G538:R538)))</f>
        <v>2506648.7764352681</v>
      </c>
      <c r="T538" s="283">
        <f>+IF((SUM(Capex!$G187:T187)-(SUM(Capex!$G187:S187)*$E184+SUM($G538:S538)))&gt;0,SUM(Capex!$G187:S187)*$E184,IF((SUM(Capex!$G187:S187)-SUM($G538:S538))&lt;0,0,SUM(Capex!$G187:S187)-SUM($G538:S538)))</f>
        <v>2506648.7764352681</v>
      </c>
    </row>
    <row r="539" spans="1:20">
      <c r="A539" s="355"/>
      <c r="B539" s="145"/>
      <c r="C539" s="276" t="s">
        <v>211</v>
      </c>
      <c r="D539" s="168" t="s">
        <v>65</v>
      </c>
      <c r="E539" s="168" t="s">
        <v>317</v>
      </c>
      <c r="H539" s="283">
        <f>+IF((SUM(Capex!$G188:H188)-(SUM(Capex!$G188:G188)*$E185+SUM($G539:G539)))&gt;0,SUM(Capex!$G188:G188)*$E185,IF((SUM(Capex!$G188:G188)-SUM($G539:G539))&lt;0,0,SUM(Capex!$G188:G188)-SUM($G539:G539)))</f>
        <v>0</v>
      </c>
      <c r="I539" s="283">
        <f>+IF((SUM(Capex!$G188:I188)-(SUM(Capex!$G188:H188)*$E185+SUM($G539:H539)))&gt;0,SUM(Capex!$G188:H188)*$E185,IF((SUM(Capex!$G188:H188)-SUM($G539:H539))&lt;0,0,SUM(Capex!$G188:H188)-SUM($G539:H539)))</f>
        <v>0</v>
      </c>
      <c r="J539" s="283">
        <f>+IF((SUM(Capex!$G188:J188)-(SUM(Capex!$G188:I188)*$E185+SUM($G539:I539)))&gt;0,SUM(Capex!$G188:I188)*$E185,IF((SUM(Capex!$G188:I188)-SUM($G539:I539))&lt;0,0,SUM(Capex!$G188:I188)-SUM($G539:I539)))</f>
        <v>0</v>
      </c>
      <c r="K539" s="283">
        <f>+IF((SUM(Capex!$G188:K188)-(SUM(Capex!$G188:J188)*$E185+SUM($G539:J539)))&gt;0,SUM(Capex!$G188:J188)*$E185,IF((SUM(Capex!$G188:J188)-SUM($G539:J539))&lt;0,0,SUM(Capex!$G188:J188)-SUM($G539:J539)))</f>
        <v>0</v>
      </c>
      <c r="L539" s="283">
        <f>+IF((SUM(Capex!$G188:L188)-(SUM(Capex!$G188:K188)*$E185+SUM($G539:K539)))&gt;0,SUM(Capex!$G188:K188)*$E185,IF((SUM(Capex!$G188:K188)-SUM($G539:K539))&lt;0,0,SUM(Capex!$G188:K188)-SUM($G539:K539)))</f>
        <v>0</v>
      </c>
      <c r="M539" s="283">
        <f>+IF((SUM(Capex!$G188:M188)-(SUM(Capex!$G188:L188)*$E185+SUM($G539:L539)))&gt;0,SUM(Capex!$G188:L188)*$E185,IF((SUM(Capex!$G188:L188)-SUM($G539:L539))&lt;0,0,SUM(Capex!$G188:L188)-SUM($G539:L539)))</f>
        <v>1916844.4396153847</v>
      </c>
      <c r="N539" s="283">
        <f>+IF((SUM(Capex!$G188:N188)-(SUM(Capex!$G188:M188)*$E185+SUM($G539:M539)))&gt;0,SUM(Capex!$G188:M188)*$E185,IF((SUM(Capex!$G188:M188)-SUM($G539:M539))&lt;0,0,SUM(Capex!$G188:M188)-SUM($G539:M539)))</f>
        <v>1916844.4396153847</v>
      </c>
      <c r="O539" s="283">
        <f>+IF((SUM(Capex!$G188:O188)-(SUM(Capex!$G188:N188)*$E185+SUM($G539:N539)))&gt;0,SUM(Capex!$G188:N188)*$E185,IF((SUM(Capex!$G188:N188)-SUM($G539:N539))&lt;0,0,SUM(Capex!$G188:N188)-SUM($G539:N539)))</f>
        <v>1916844.4396153847</v>
      </c>
      <c r="P539" s="283">
        <f>+IF((SUM(Capex!$G188:P188)-(SUM(Capex!$G188:O188)*$E185+SUM($G539:O539)))&gt;0,SUM(Capex!$G188:O188)*$E185,IF((SUM(Capex!$G188:O188)-SUM($G539:O539))&lt;0,0,SUM(Capex!$G188:O188)-SUM($G539:O539)))</f>
        <v>1916844.4396153847</v>
      </c>
      <c r="Q539" s="283">
        <f>+IF((SUM(Capex!$G188:Q188)-(SUM(Capex!$G188:P188)*$E185+SUM($G539:P539)))&gt;0,SUM(Capex!$G188:P188)*$E185,IF((SUM(Capex!$G188:P188)-SUM($G539:P539))&lt;0,0,SUM(Capex!$G188:P188)-SUM($G539:P539)))</f>
        <v>1916844.4396153847</v>
      </c>
      <c r="R539" s="283">
        <f>+IF((SUM(Capex!$G188:R188)-(SUM(Capex!$G188:Q188)*$E185+SUM($G539:Q539)))&gt;0,SUM(Capex!$G188:Q188)*$E185,IF((SUM(Capex!$G188:Q188)-SUM($G539:Q539))&lt;0,0,SUM(Capex!$G188:Q188)-SUM($G539:Q539)))</f>
        <v>1916844.4396153847</v>
      </c>
      <c r="S539" s="283">
        <f>+IF((SUM(Capex!$G188:S188)-(SUM(Capex!$G188:R188)*$E185+SUM($G539:R539)))&gt;0,SUM(Capex!$G188:R188)*$E185,IF((SUM(Capex!$G188:R188)-SUM($G539:R539))&lt;0,0,SUM(Capex!$G188:R188)-SUM($G539:R539)))</f>
        <v>1916844.4396153847</v>
      </c>
      <c r="T539" s="283">
        <f>+IF((SUM(Capex!$G188:T188)-(SUM(Capex!$G188:S188)*$E185+SUM($G539:S539)))&gt;0,SUM(Capex!$G188:S188)*$E185,IF((SUM(Capex!$G188:S188)-SUM($G539:S539))&lt;0,0,SUM(Capex!$G188:S188)-SUM($G539:S539)))</f>
        <v>1916844.4396153847</v>
      </c>
    </row>
    <row r="540" spans="1:20">
      <c r="A540" s="355"/>
      <c r="B540" s="145"/>
      <c r="C540" s="276" t="s">
        <v>212</v>
      </c>
      <c r="D540" s="168" t="s">
        <v>65</v>
      </c>
      <c r="E540" s="168" t="s">
        <v>317</v>
      </c>
      <c r="H540" s="283">
        <f>+IF((SUM(Capex!$G189:H189)-(SUM(Capex!$G189:G189)*$E186+SUM($G540:G540)))&gt;0,SUM(Capex!$G189:G189)*$E186,IF((SUM(Capex!$G189:G189)-SUM($G540:G540))&lt;0,0,SUM(Capex!$G189:G189)-SUM($G540:G540)))</f>
        <v>0</v>
      </c>
      <c r="I540" s="283">
        <f>+IF((SUM(Capex!$G189:I189)-(SUM(Capex!$G189:H189)*$E186+SUM($G540:H540)))&gt;0,SUM(Capex!$G189:H189)*$E186,IF((SUM(Capex!$G189:H189)-SUM($G540:H540))&lt;0,0,SUM(Capex!$G189:H189)-SUM($G540:H540)))</f>
        <v>0</v>
      </c>
      <c r="J540" s="283">
        <f>+IF((SUM(Capex!$G189:J189)-(SUM(Capex!$G189:I189)*$E186+SUM($G540:I540)))&gt;0,SUM(Capex!$G189:I189)*$E186,IF((SUM(Capex!$G189:I189)-SUM($G540:I540))&lt;0,0,SUM(Capex!$G189:I189)-SUM($G540:I540)))</f>
        <v>0</v>
      </c>
      <c r="K540" s="283">
        <f>+IF((SUM(Capex!$G189:K189)-(SUM(Capex!$G189:J189)*$E186+SUM($G540:J540)))&gt;0,SUM(Capex!$G189:J189)*$E186,IF((SUM(Capex!$G189:J189)-SUM($G540:J540))&lt;0,0,SUM(Capex!$G189:J189)-SUM($G540:J540)))</f>
        <v>0</v>
      </c>
      <c r="L540" s="283">
        <f>+IF((SUM(Capex!$G189:L189)-(SUM(Capex!$G189:K189)*$E186+SUM($G540:K540)))&gt;0,SUM(Capex!$G189:K189)*$E186,IF((SUM(Capex!$G189:K189)-SUM($G540:K540))&lt;0,0,SUM(Capex!$G189:K189)-SUM($G540:K540)))</f>
        <v>196566.10692307694</v>
      </c>
      <c r="M540" s="283">
        <f>+IF((SUM(Capex!$G189:M189)-(SUM(Capex!$G189:L189)*$E186+SUM($G540:L540)))&gt;0,SUM(Capex!$G189:L189)*$E186,IF((SUM(Capex!$G189:L189)-SUM($G540:L540))&lt;0,0,SUM(Capex!$G189:L189)-SUM($G540:L540)))</f>
        <v>196566.10692307694</v>
      </c>
      <c r="N540" s="283">
        <f>+IF((SUM(Capex!$G189:N189)-(SUM(Capex!$G189:M189)*$E186+SUM($G540:M540)))&gt;0,SUM(Capex!$G189:M189)*$E186,IF((SUM(Capex!$G189:M189)-SUM($G540:M540))&lt;0,0,SUM(Capex!$G189:M189)-SUM($G540:M540)))</f>
        <v>196566.10692307694</v>
      </c>
      <c r="O540" s="283">
        <f>+IF((SUM(Capex!$G189:O189)-(SUM(Capex!$G189:N189)*$E186+SUM($G540:N540)))&gt;0,SUM(Capex!$G189:N189)*$E186,IF((SUM(Capex!$G189:N189)-SUM($G540:N540))&lt;0,0,SUM(Capex!$G189:N189)-SUM($G540:N540)))</f>
        <v>196566.10692307694</v>
      </c>
      <c r="P540" s="283">
        <f>+IF((SUM(Capex!$G189:P189)-(SUM(Capex!$G189:O189)*$E186+SUM($G540:O540)))&gt;0,SUM(Capex!$G189:O189)*$E186,IF((SUM(Capex!$G189:O189)-SUM($G540:O540))&lt;0,0,SUM(Capex!$G189:O189)-SUM($G540:O540)))</f>
        <v>196566.10692307694</v>
      </c>
      <c r="Q540" s="283">
        <f>+IF((SUM(Capex!$G189:Q189)-(SUM(Capex!$G189:P189)*$E186+SUM($G540:P540)))&gt;0,SUM(Capex!$G189:P189)*$E186,IF((SUM(Capex!$G189:P189)-SUM($G540:P540))&lt;0,0,SUM(Capex!$G189:P189)-SUM($G540:P540)))</f>
        <v>196566.10692307694</v>
      </c>
      <c r="R540" s="283">
        <f>+IF((SUM(Capex!$G189:R189)-(SUM(Capex!$G189:Q189)*$E186+SUM($G540:Q540)))&gt;0,SUM(Capex!$G189:Q189)*$E186,IF((SUM(Capex!$G189:Q189)-SUM($G540:Q540))&lt;0,0,SUM(Capex!$G189:Q189)-SUM($G540:Q540)))</f>
        <v>196566.10692307694</v>
      </c>
      <c r="S540" s="283">
        <f>+IF((SUM(Capex!$G189:S189)-(SUM(Capex!$G189:R189)*$E186+SUM($G540:R540)))&gt;0,SUM(Capex!$G189:R189)*$E186,IF((SUM(Capex!$G189:R189)-SUM($G540:R540))&lt;0,0,SUM(Capex!$G189:R189)-SUM($G540:R540)))</f>
        <v>196566.10692307694</v>
      </c>
      <c r="T540" s="283">
        <f>+IF((SUM(Capex!$G189:T189)-(SUM(Capex!$G189:S189)*$E186+SUM($G540:S540)))&gt;0,SUM(Capex!$G189:S189)*$E186,IF((SUM(Capex!$G189:S189)-SUM($G540:S540))&lt;0,0,SUM(Capex!$G189:S189)-SUM($G540:S540)))</f>
        <v>196566.10692307694</v>
      </c>
    </row>
    <row r="541" spans="1:20">
      <c r="A541" s="355"/>
      <c r="B541" s="145"/>
      <c r="C541" s="276" t="s">
        <v>213</v>
      </c>
      <c r="D541" s="168" t="s">
        <v>65</v>
      </c>
      <c r="E541" s="168" t="s">
        <v>317</v>
      </c>
      <c r="H541" s="283">
        <f>+IF((SUM(Capex!$G190:H190)-(SUM(Capex!$G190:G190)*$E187+SUM($G541:G541)))&gt;0,SUM(Capex!$G190:G190)*$E187,IF((SUM(Capex!$G190:G190)-SUM($G541:G541))&lt;0,0,SUM(Capex!$G190:G190)-SUM($G541:G541)))</f>
        <v>0</v>
      </c>
      <c r="I541" s="283">
        <f>+IF((SUM(Capex!$G190:I190)-(SUM(Capex!$G190:H190)*$E187+SUM($G541:H541)))&gt;0,SUM(Capex!$G190:H190)*$E187,IF((SUM(Capex!$G190:H190)-SUM($G541:H541))&lt;0,0,SUM(Capex!$G190:H190)-SUM($G541:H541)))</f>
        <v>0</v>
      </c>
      <c r="J541" s="283">
        <f>+IF((SUM(Capex!$G190:J190)-(SUM(Capex!$G190:I190)*$E187+SUM($G541:I541)))&gt;0,SUM(Capex!$G190:I190)*$E187,IF((SUM(Capex!$G190:I190)-SUM($G541:I541))&lt;0,0,SUM(Capex!$G190:I190)-SUM($G541:I541)))</f>
        <v>0</v>
      </c>
      <c r="K541" s="283">
        <f>+IF((SUM(Capex!$G190:K190)-(SUM(Capex!$G190:J190)*$E187+SUM($G541:J541)))&gt;0,SUM(Capex!$G190:J190)*$E187,IF((SUM(Capex!$G190:J190)-SUM($G541:J541))&lt;0,0,SUM(Capex!$G190:J190)-SUM($G541:J541)))</f>
        <v>0</v>
      </c>
      <c r="L541" s="283">
        <f>+IF((SUM(Capex!$G190:L190)-(SUM(Capex!$G190:K190)*$E187+SUM($G541:K541)))&gt;0,SUM(Capex!$G190:K190)*$E187,IF((SUM(Capex!$G190:K190)-SUM($G541:K541))&lt;0,0,SUM(Capex!$G190:K190)-SUM($G541:K541)))</f>
        <v>0</v>
      </c>
      <c r="M541" s="283">
        <f>+IF((SUM(Capex!$G190:M190)-(SUM(Capex!$G190:L190)*$E187+SUM($G541:L541)))&gt;0,SUM(Capex!$G190:L190)*$E187,IF((SUM(Capex!$G190:L190)-SUM($G541:L541))&lt;0,0,SUM(Capex!$G190:L190)-SUM($G541:L541)))</f>
        <v>435252.86038461537</v>
      </c>
      <c r="N541" s="283">
        <f>+IF((SUM(Capex!$G190:N190)-(SUM(Capex!$G190:M190)*$E187+SUM($G541:M541)))&gt;0,SUM(Capex!$G190:M190)*$E187,IF((SUM(Capex!$G190:M190)-SUM($G541:M541))&lt;0,0,SUM(Capex!$G190:M190)-SUM($G541:M541)))</f>
        <v>435252.86038461537</v>
      </c>
      <c r="O541" s="283">
        <f>+IF((SUM(Capex!$G190:O190)-(SUM(Capex!$G190:N190)*$E187+SUM($G541:N541)))&gt;0,SUM(Capex!$G190:N190)*$E187,IF((SUM(Capex!$G190:N190)-SUM($G541:N541))&lt;0,0,SUM(Capex!$G190:N190)-SUM($G541:N541)))</f>
        <v>435252.86038461537</v>
      </c>
      <c r="P541" s="283">
        <f>+IF((SUM(Capex!$G190:P190)-(SUM(Capex!$G190:O190)*$E187+SUM($G541:O541)))&gt;0,SUM(Capex!$G190:O190)*$E187,IF((SUM(Capex!$G190:O190)-SUM($G541:O541))&lt;0,0,SUM(Capex!$G190:O190)-SUM($G541:O541)))</f>
        <v>435252.86038461537</v>
      </c>
      <c r="Q541" s="283">
        <f>+IF((SUM(Capex!$G190:Q190)-(SUM(Capex!$G190:P190)*$E187+SUM($G541:P541)))&gt;0,SUM(Capex!$G190:P190)*$E187,IF((SUM(Capex!$G190:P190)-SUM($G541:P541))&lt;0,0,SUM(Capex!$G190:P190)-SUM($G541:P541)))</f>
        <v>435252.86038461537</v>
      </c>
      <c r="R541" s="283">
        <f>+IF((SUM(Capex!$G190:R190)-(SUM(Capex!$G190:Q190)*$E187+SUM($G541:Q541)))&gt;0,SUM(Capex!$G190:Q190)*$E187,IF((SUM(Capex!$G190:Q190)-SUM($G541:Q541))&lt;0,0,SUM(Capex!$G190:Q190)-SUM($G541:Q541)))</f>
        <v>435252.86038461537</v>
      </c>
      <c r="S541" s="283">
        <f>+IF((SUM(Capex!$G190:S190)-(SUM(Capex!$G190:R190)*$E187+SUM($G541:R541)))&gt;0,SUM(Capex!$G190:R190)*$E187,IF((SUM(Capex!$G190:R190)-SUM($G541:R541))&lt;0,0,SUM(Capex!$G190:R190)-SUM($G541:R541)))</f>
        <v>435252.86038461537</v>
      </c>
      <c r="T541" s="283">
        <f>+IF((SUM(Capex!$G190:T190)-(SUM(Capex!$G190:S190)*$E187+SUM($G541:S541)))&gt;0,SUM(Capex!$G190:S190)*$E187,IF((SUM(Capex!$G190:S190)-SUM($G541:S541))&lt;0,0,SUM(Capex!$G190:S190)-SUM($G541:S541)))</f>
        <v>435252.86038461537</v>
      </c>
    </row>
    <row r="542" spans="1:20">
      <c r="A542" s="355"/>
      <c r="B542" s="145"/>
      <c r="C542" s="276" t="s">
        <v>975</v>
      </c>
      <c r="D542" s="168" t="s">
        <v>65</v>
      </c>
      <c r="E542" s="168" t="s">
        <v>317</v>
      </c>
      <c r="H542" s="283">
        <f>+IF((SUM(Capex!$G191:H191)-(SUM(Capex!$G191:G191)*$E188+SUM($G542:G542)))&gt;0,SUM(Capex!$G191:G191)*$E188,IF((SUM(Capex!$G191:G191)-SUM($G542:G542))&lt;0,0,SUM(Capex!$G191:G191)-SUM($G542:G542)))</f>
        <v>0</v>
      </c>
      <c r="I542" s="283">
        <f>+IF((SUM(Capex!$G191:I191)-(SUM(Capex!$G191:H191)*$E188+SUM($G542:H542)))&gt;0,SUM(Capex!$G191:H191)*$E188,IF((SUM(Capex!$G191:H191)-SUM($G542:H542))&lt;0,0,SUM(Capex!$G191:H191)-SUM($G542:H542)))</f>
        <v>0</v>
      </c>
      <c r="J542" s="283">
        <f>+IF((SUM(Capex!$G191:J191)-(SUM(Capex!$G191:I191)*$E188+SUM($G542:I542)))&gt;0,SUM(Capex!$G191:I191)*$E188,IF((SUM(Capex!$G191:I191)-SUM($G542:I542))&lt;0,0,SUM(Capex!$G191:I191)-SUM($G542:I542)))</f>
        <v>0</v>
      </c>
      <c r="K542" s="283">
        <f>+IF((SUM(Capex!$G191:K191)-(SUM(Capex!$G191:J191)*$E188+SUM($G542:J542)))&gt;0,SUM(Capex!$G191:J191)*$E188,IF((SUM(Capex!$G191:J191)-SUM($G542:J542))&lt;0,0,SUM(Capex!$G191:J191)-SUM($G542:J542)))</f>
        <v>0</v>
      </c>
      <c r="L542" s="283">
        <f>+IF((SUM(Capex!$G191:L191)-(SUM(Capex!$G191:K191)*$E188+SUM($G542:K542)))&gt;0,SUM(Capex!$G191:K191)*$E188,IF((SUM(Capex!$G191:K191)-SUM($G542:K542))&lt;0,0,SUM(Capex!$G191:K191)-SUM($G542:K542)))</f>
        <v>0</v>
      </c>
      <c r="M542" s="283">
        <f>+IF((SUM(Capex!$G191:M191)-(SUM(Capex!$G191:L191)*$E188+SUM($G542:L542)))&gt;0,SUM(Capex!$G191:L191)*$E188,IF((SUM(Capex!$G191:L191)-SUM($G542:L542))&lt;0,0,SUM(Capex!$G191:L191)-SUM($G542:L542)))</f>
        <v>0</v>
      </c>
      <c r="N542" s="283">
        <f>+IF((SUM(Capex!$G191:N191)-(SUM(Capex!$G191:M191)*$E188+SUM($G542:M542)))&gt;0,SUM(Capex!$G191:M191)*$E188,IF((SUM(Capex!$G191:M191)-SUM($G542:M542))&lt;0,0,SUM(Capex!$G191:M191)-SUM($G542:M542)))</f>
        <v>0</v>
      </c>
      <c r="O542" s="283">
        <f>+IF((SUM(Capex!$G191:O191)-(SUM(Capex!$G191:N191)*$E188+SUM($G542:N542)))&gt;0,SUM(Capex!$G191:N191)*$E188,IF((SUM(Capex!$G191:N191)-SUM($G542:N542))&lt;0,0,SUM(Capex!$G191:N191)-SUM($G542:N542)))</f>
        <v>0</v>
      </c>
      <c r="P542" s="283">
        <f>+IF((SUM(Capex!$G191:P191)-(SUM(Capex!$G191:O191)*$E188+SUM($G542:O542)))&gt;0,SUM(Capex!$G191:O191)*$E188,IF((SUM(Capex!$G191:O191)-SUM($G542:O542))&lt;0,0,SUM(Capex!$G191:O191)-SUM($G542:O542)))</f>
        <v>0</v>
      </c>
      <c r="Q542" s="283">
        <f>+IF((SUM(Capex!$G191:Q191)-(SUM(Capex!$G191:P191)*$E188+SUM($G542:P542)))&gt;0,SUM(Capex!$G191:P191)*$E188,IF((SUM(Capex!$G191:P191)-SUM($G542:P542))&lt;0,0,SUM(Capex!$G191:P191)-SUM($G542:P542)))</f>
        <v>0</v>
      </c>
      <c r="R542" s="283">
        <f>+IF((SUM(Capex!$G191:R191)-(SUM(Capex!$G191:Q191)*$E188+SUM($G542:Q542)))&gt;0,SUM(Capex!$G191:Q191)*$E188,IF((SUM(Capex!$G191:Q191)-SUM($G542:Q542))&lt;0,0,SUM(Capex!$G191:Q191)-SUM($G542:Q542)))</f>
        <v>0</v>
      </c>
      <c r="S542" s="283">
        <f>+IF((SUM(Capex!$G191:S191)-(SUM(Capex!$G191:R191)*$E188+SUM($G542:R542)))&gt;0,SUM(Capex!$G191:R191)*$E188,IF((SUM(Capex!$G191:R191)-SUM($G542:R542))&lt;0,0,SUM(Capex!$G191:R191)-SUM($G542:R542)))</f>
        <v>0</v>
      </c>
      <c r="T542" s="283">
        <f>+IF((SUM(Capex!$G191:T191)-(SUM(Capex!$G191:S191)*$E188+SUM($G542:S542)))&gt;0,SUM(Capex!$G191:S191)*$E188,IF((SUM(Capex!$G191:S191)-SUM($G542:S542))&lt;0,0,SUM(Capex!$G191:S191)-SUM($G542:S542)))</f>
        <v>0</v>
      </c>
    </row>
    <row r="543" spans="1:20">
      <c r="A543" s="355"/>
      <c r="B543" s="145"/>
      <c r="C543" s="276" t="s">
        <v>214</v>
      </c>
      <c r="D543" s="168" t="s">
        <v>65</v>
      </c>
      <c r="E543" s="168" t="s">
        <v>317</v>
      </c>
      <c r="H543" s="283">
        <f>+IF((SUM(Capex!$G192:H192)-(SUM(Capex!$G192:G192)*$E189+SUM($G543:G543)))&gt;0,SUM(Capex!$G192:G192)*$E189,IF((SUM(Capex!$G192:G192)-SUM($G543:G543))&lt;0,0,SUM(Capex!$G192:G192)-SUM($G543:G543)))</f>
        <v>0</v>
      </c>
      <c r="I543" s="283">
        <f>+IF((SUM(Capex!$G192:I192)-(SUM(Capex!$G192:H192)*$E189+SUM($G543:H543)))&gt;0,SUM(Capex!$G192:H192)*$E189,IF((SUM(Capex!$G192:H192)-SUM($G543:H543))&lt;0,0,SUM(Capex!$G192:H192)-SUM($G543:H543)))</f>
        <v>0</v>
      </c>
      <c r="J543" s="283">
        <f>+IF((SUM(Capex!$G192:J192)-(SUM(Capex!$G192:I192)*$E189+SUM($G543:I543)))&gt;0,SUM(Capex!$G192:I192)*$E189,IF((SUM(Capex!$G192:I192)-SUM($G543:I543))&lt;0,0,SUM(Capex!$G192:I192)-SUM($G543:I543)))</f>
        <v>0</v>
      </c>
      <c r="K543" s="283">
        <f>+IF((SUM(Capex!$G192:K192)-(SUM(Capex!$G192:J192)*$E189+SUM($G543:J543)))&gt;0,SUM(Capex!$G192:J192)*$E189,IF((SUM(Capex!$G192:J192)-SUM($G543:J543))&lt;0,0,SUM(Capex!$G192:J192)-SUM($G543:J543)))</f>
        <v>0</v>
      </c>
      <c r="L543" s="283">
        <f>+IF((SUM(Capex!$G192:L192)-(SUM(Capex!$G192:K192)*$E189+SUM($G543:K543)))&gt;0,SUM(Capex!$G192:K192)*$E189,IF((SUM(Capex!$G192:K192)-SUM($G543:K543))&lt;0,0,SUM(Capex!$G192:K192)-SUM($G543:K543)))</f>
        <v>519351.57615384622</v>
      </c>
      <c r="M543" s="283">
        <f>+IF((SUM(Capex!$G192:M192)-(SUM(Capex!$G192:L192)*$E189+SUM($G543:L543)))&gt;0,SUM(Capex!$G192:L192)*$E189,IF((SUM(Capex!$G192:L192)-SUM($G543:L543))&lt;0,0,SUM(Capex!$G192:L192)-SUM($G543:L543)))</f>
        <v>519351.57615384622</v>
      </c>
      <c r="N543" s="283">
        <f>+IF((SUM(Capex!$G192:N192)-(SUM(Capex!$G192:M192)*$E189+SUM($G543:M543)))&gt;0,SUM(Capex!$G192:M192)*$E189,IF((SUM(Capex!$G192:M192)-SUM($G543:M543))&lt;0,0,SUM(Capex!$G192:M192)-SUM($G543:M543)))</f>
        <v>519351.57615384622</v>
      </c>
      <c r="O543" s="283">
        <f>+IF((SUM(Capex!$G192:O192)-(SUM(Capex!$G192:N192)*$E189+SUM($G543:N543)))&gt;0,SUM(Capex!$G192:N192)*$E189,IF((SUM(Capex!$G192:N192)-SUM($G543:N543))&lt;0,0,SUM(Capex!$G192:N192)-SUM($G543:N543)))</f>
        <v>519351.57615384622</v>
      </c>
      <c r="P543" s="283">
        <f>+IF((SUM(Capex!$G192:P192)-(SUM(Capex!$G192:O192)*$E189+SUM($G543:O543)))&gt;0,SUM(Capex!$G192:O192)*$E189,IF((SUM(Capex!$G192:O192)-SUM($G543:O543))&lt;0,0,SUM(Capex!$G192:O192)-SUM($G543:O543)))</f>
        <v>519351.57615384622</v>
      </c>
      <c r="Q543" s="283">
        <f>+IF((SUM(Capex!$G192:Q192)-(SUM(Capex!$G192:P192)*$E189+SUM($G543:P543)))&gt;0,SUM(Capex!$G192:P192)*$E189,IF((SUM(Capex!$G192:P192)-SUM($G543:P543))&lt;0,0,SUM(Capex!$G192:P192)-SUM($G543:P543)))</f>
        <v>519351.57615384622</v>
      </c>
      <c r="R543" s="283">
        <f>+IF((SUM(Capex!$G192:R192)-(SUM(Capex!$G192:Q192)*$E189+SUM($G543:Q543)))&gt;0,SUM(Capex!$G192:Q192)*$E189,IF((SUM(Capex!$G192:Q192)-SUM($G543:Q543))&lt;0,0,SUM(Capex!$G192:Q192)-SUM($G543:Q543)))</f>
        <v>519351.57615384622</v>
      </c>
      <c r="S543" s="283">
        <f>+IF((SUM(Capex!$G192:S192)-(SUM(Capex!$G192:R192)*$E189+SUM($G543:R543)))&gt;0,SUM(Capex!$G192:R192)*$E189,IF((SUM(Capex!$G192:R192)-SUM($G543:R543))&lt;0,0,SUM(Capex!$G192:R192)-SUM($G543:R543)))</f>
        <v>519351.57615384622</v>
      </c>
      <c r="T543" s="283">
        <f>+IF((SUM(Capex!$G192:T192)-(SUM(Capex!$G192:S192)*$E189+SUM($G543:S543)))&gt;0,SUM(Capex!$G192:S192)*$E189,IF((SUM(Capex!$G192:S192)-SUM($G543:S543))&lt;0,0,SUM(Capex!$G192:S192)-SUM($G543:S543)))</f>
        <v>519351.57615384622</v>
      </c>
    </row>
    <row r="544" spans="1:20">
      <c r="A544" s="355"/>
      <c r="B544" s="145"/>
      <c r="C544" s="276" t="s">
        <v>797</v>
      </c>
      <c r="D544" s="168" t="s">
        <v>65</v>
      </c>
      <c r="E544" s="168" t="s">
        <v>317</v>
      </c>
      <c r="H544" s="283">
        <f>+IF((SUM(Capex!$G193:H193)-(SUM(Capex!$G193:G193)*$E190+SUM($G544:G544)))&gt;0,SUM(Capex!$G193:G193)*$E190,IF((SUM(Capex!$G193:G193)-SUM($G544:G544))&lt;0,0,SUM(Capex!$G193:G193)-SUM($G544:G544)))</f>
        <v>0</v>
      </c>
      <c r="I544" s="283">
        <f>+IF((SUM(Capex!$G193:I193)-(SUM(Capex!$G193:H193)*$E190+SUM($G544:H544)))&gt;0,SUM(Capex!$G193:H193)*$E190,IF((SUM(Capex!$G193:H193)-SUM($G544:H544))&lt;0,0,SUM(Capex!$G193:H193)-SUM($G544:H544)))</f>
        <v>0</v>
      </c>
      <c r="J544" s="283">
        <f>+IF((SUM(Capex!$G193:J193)-(SUM(Capex!$G193:I193)*$E190+SUM($G544:I544)))&gt;0,SUM(Capex!$G193:I193)*$E190,IF((SUM(Capex!$G193:I193)-SUM($G544:I544))&lt;0,0,SUM(Capex!$G193:I193)-SUM($G544:I544)))</f>
        <v>0</v>
      </c>
      <c r="K544" s="283">
        <f>+IF((SUM(Capex!$G193:K193)-(SUM(Capex!$G193:J193)*$E190+SUM($G544:J544)))&gt;0,SUM(Capex!$G193:J193)*$E190,IF((SUM(Capex!$G193:J193)-SUM($G544:J544))&lt;0,0,SUM(Capex!$G193:J193)-SUM($G544:J544)))</f>
        <v>0</v>
      </c>
      <c r="L544" s="283">
        <f>+IF((SUM(Capex!$G193:L193)-(SUM(Capex!$G193:K193)*$E190+SUM($G544:K544)))&gt;0,SUM(Capex!$G193:K193)*$E190,IF((SUM(Capex!$G193:K193)-SUM($G544:K544))&lt;0,0,SUM(Capex!$G193:K193)-SUM($G544:K544)))</f>
        <v>0</v>
      </c>
      <c r="M544" s="283">
        <f>+IF((SUM(Capex!$G193:M193)-(SUM(Capex!$G193:L193)*$E190+SUM($G544:L544)))&gt;0,SUM(Capex!$G193:L193)*$E190,IF((SUM(Capex!$G193:L193)-SUM($G544:L544))&lt;0,0,SUM(Capex!$G193:L193)-SUM($G544:L544)))</f>
        <v>2055.500384615385</v>
      </c>
      <c r="N544" s="283">
        <f>+IF((SUM(Capex!$G193:N193)-(SUM(Capex!$G193:M193)*$E190+SUM($G544:M544)))&gt;0,SUM(Capex!$G193:M193)*$E190,IF((SUM(Capex!$G193:M193)-SUM($G544:M544))&lt;0,0,SUM(Capex!$G193:M193)-SUM($G544:M544)))</f>
        <v>2055.500384615385</v>
      </c>
      <c r="O544" s="283">
        <f>+IF((SUM(Capex!$G193:O193)-(SUM(Capex!$G193:N193)*$E190+SUM($G544:N544)))&gt;0,SUM(Capex!$G193:N193)*$E190,IF((SUM(Capex!$G193:N193)-SUM($G544:N544))&lt;0,0,SUM(Capex!$G193:N193)-SUM($G544:N544)))</f>
        <v>2055.500384615385</v>
      </c>
      <c r="P544" s="283">
        <f>+IF((SUM(Capex!$G193:P193)-(SUM(Capex!$G193:O193)*$E190+SUM($G544:O544)))&gt;0,SUM(Capex!$G193:O193)*$E190,IF((SUM(Capex!$G193:O193)-SUM($G544:O544))&lt;0,0,SUM(Capex!$G193:O193)-SUM($G544:O544)))</f>
        <v>2055.500384615385</v>
      </c>
      <c r="Q544" s="283">
        <f>+IF((SUM(Capex!$G193:Q193)-(SUM(Capex!$G193:P193)*$E190+SUM($G544:P544)))&gt;0,SUM(Capex!$G193:P193)*$E190,IF((SUM(Capex!$G193:P193)-SUM($G544:P544))&lt;0,0,SUM(Capex!$G193:P193)-SUM($G544:P544)))</f>
        <v>2055.500384615385</v>
      </c>
      <c r="R544" s="283">
        <f>+IF((SUM(Capex!$G193:R193)-(SUM(Capex!$G193:Q193)*$E190+SUM($G544:Q544)))&gt;0,SUM(Capex!$G193:Q193)*$E190,IF((SUM(Capex!$G193:Q193)-SUM($G544:Q544))&lt;0,0,SUM(Capex!$G193:Q193)-SUM($G544:Q544)))</f>
        <v>2055.500384615385</v>
      </c>
      <c r="S544" s="283">
        <f>+IF((SUM(Capex!$G193:S193)-(SUM(Capex!$G193:R193)*$E190+SUM($G544:R544)))&gt;0,SUM(Capex!$G193:R193)*$E190,IF((SUM(Capex!$G193:R193)-SUM($G544:R544))&lt;0,0,SUM(Capex!$G193:R193)-SUM($G544:R544)))</f>
        <v>2055.500384615385</v>
      </c>
      <c r="T544" s="283">
        <f>+IF((SUM(Capex!$G193:T193)-(SUM(Capex!$G193:S193)*$E190+SUM($G544:S544)))&gt;0,SUM(Capex!$G193:S193)*$E190,IF((SUM(Capex!$G193:S193)-SUM($G544:S544))&lt;0,0,SUM(Capex!$G193:S193)-SUM($G544:S544)))</f>
        <v>2055.500384615385</v>
      </c>
    </row>
    <row r="545" spans="1:20">
      <c r="A545" s="355"/>
      <c r="B545" s="145"/>
      <c r="C545" s="276" t="s">
        <v>798</v>
      </c>
      <c r="D545" s="168" t="s">
        <v>65</v>
      </c>
      <c r="E545" s="168" t="s">
        <v>317</v>
      </c>
      <c r="H545" s="283">
        <f>+IF((SUM(Capex!$G194:H194)-(SUM(Capex!$G194:G194)*$E191+SUM($G545:G545)))&gt;0,SUM(Capex!$G194:G194)*$E191,IF((SUM(Capex!$G194:G194)-SUM($G545:G545))&lt;0,0,SUM(Capex!$G194:G194)-SUM($G545:G545)))</f>
        <v>0</v>
      </c>
      <c r="I545" s="283">
        <f>+IF((SUM(Capex!$G194:I194)-(SUM(Capex!$G194:H194)*$E191+SUM($G545:H545)))&gt;0,SUM(Capex!$G194:H194)*$E191,IF((SUM(Capex!$G194:H194)-SUM($G545:H545))&lt;0,0,SUM(Capex!$G194:H194)-SUM($G545:H545)))</f>
        <v>0</v>
      </c>
      <c r="J545" s="283">
        <f>+IF((SUM(Capex!$G194:J194)-(SUM(Capex!$G194:I194)*$E191+SUM($G545:I545)))&gt;0,SUM(Capex!$G194:I194)*$E191,IF((SUM(Capex!$G194:I194)-SUM($G545:I545))&lt;0,0,SUM(Capex!$G194:I194)-SUM($G545:I545)))</f>
        <v>0</v>
      </c>
      <c r="K545" s="283">
        <f>+IF((SUM(Capex!$G194:K194)-(SUM(Capex!$G194:J194)*$E191+SUM($G545:J545)))&gt;0,SUM(Capex!$G194:J194)*$E191,IF((SUM(Capex!$G194:J194)-SUM($G545:J545))&lt;0,0,SUM(Capex!$G194:J194)-SUM($G545:J545)))</f>
        <v>0</v>
      </c>
      <c r="L545" s="283">
        <f>+IF((SUM(Capex!$G194:L194)-(SUM(Capex!$G194:K194)*$E191+SUM($G545:K545)))&gt;0,SUM(Capex!$G194:K194)*$E191,IF((SUM(Capex!$G194:K194)-SUM($G545:K545))&lt;0,0,SUM(Capex!$G194:K194)-SUM($G545:K545)))</f>
        <v>48172.575348910963</v>
      </c>
      <c r="M545" s="283">
        <f>+IF((SUM(Capex!$G194:M194)-(SUM(Capex!$G194:L194)*$E191+SUM($G545:L545)))&gt;0,SUM(Capex!$G194:L194)*$E191,IF((SUM(Capex!$G194:L194)-SUM($G545:L545))&lt;0,0,SUM(Capex!$G194:L194)-SUM($G545:L545)))</f>
        <v>48172.575348910963</v>
      </c>
      <c r="N545" s="283">
        <f>+IF((SUM(Capex!$G194:N194)-(SUM(Capex!$G194:M194)*$E191+SUM($G545:M545)))&gt;0,SUM(Capex!$G194:M194)*$E191,IF((SUM(Capex!$G194:M194)-SUM($G545:M545))&lt;0,0,SUM(Capex!$G194:M194)-SUM($G545:M545)))</f>
        <v>48172.575348910963</v>
      </c>
      <c r="O545" s="283">
        <f>+IF((SUM(Capex!$G194:O194)-(SUM(Capex!$G194:N194)*$E191+SUM($G545:N545)))&gt;0,SUM(Capex!$G194:N194)*$E191,IF((SUM(Capex!$G194:N194)-SUM($G545:N545))&lt;0,0,SUM(Capex!$G194:N194)-SUM($G545:N545)))</f>
        <v>48172.575348910963</v>
      </c>
      <c r="P545" s="283">
        <f>+IF((SUM(Capex!$G194:P194)-(SUM(Capex!$G194:O194)*$E191+SUM($G545:O545)))&gt;0,SUM(Capex!$G194:O194)*$E191,IF((SUM(Capex!$G194:O194)-SUM($G545:O545))&lt;0,0,SUM(Capex!$G194:O194)-SUM($G545:O545)))</f>
        <v>48172.575348910963</v>
      </c>
      <c r="Q545" s="283">
        <f>+IF((SUM(Capex!$G194:Q194)-(SUM(Capex!$G194:P194)*$E191+SUM($G545:P545)))&gt;0,SUM(Capex!$G194:P194)*$E191,IF((SUM(Capex!$G194:P194)-SUM($G545:P545))&lt;0,0,SUM(Capex!$G194:P194)-SUM($G545:P545)))</f>
        <v>48172.575348910963</v>
      </c>
      <c r="R545" s="283">
        <f>+IF((SUM(Capex!$G194:R194)-(SUM(Capex!$G194:Q194)*$E191+SUM($G545:Q545)))&gt;0,SUM(Capex!$G194:Q194)*$E191,IF((SUM(Capex!$G194:Q194)-SUM($G545:Q545))&lt;0,0,SUM(Capex!$G194:Q194)-SUM($G545:Q545)))</f>
        <v>48172.575348910963</v>
      </c>
      <c r="S545" s="283">
        <f>+IF((SUM(Capex!$G194:S194)-(SUM(Capex!$G194:R194)*$E191+SUM($G545:R545)))&gt;0,SUM(Capex!$G194:R194)*$E191,IF((SUM(Capex!$G194:R194)-SUM($G545:R545))&lt;0,0,SUM(Capex!$G194:R194)-SUM($G545:R545)))</f>
        <v>48172.575348910963</v>
      </c>
      <c r="T545" s="283">
        <f>+IF((SUM(Capex!$G194:T194)-(SUM(Capex!$G194:S194)*$E191+SUM($G545:S545)))&gt;0,SUM(Capex!$G194:S194)*$E191,IF((SUM(Capex!$G194:S194)-SUM($G545:S545))&lt;0,0,SUM(Capex!$G194:S194)-SUM($G545:S545)))</f>
        <v>48172.575348910963</v>
      </c>
    </row>
    <row r="546" spans="1:20">
      <c r="A546" s="355"/>
      <c r="B546" s="145"/>
      <c r="C546" s="276" t="s">
        <v>799</v>
      </c>
      <c r="D546" s="168" t="s">
        <v>65</v>
      </c>
      <c r="E546" s="168" t="s">
        <v>317</v>
      </c>
      <c r="H546" s="283">
        <f>+IF((SUM(Capex!$G195:H195)-(SUM(Capex!$G195:G195)*$E192+SUM($G546:G546)))&gt;0,SUM(Capex!$G195:G195)*$E192,IF((SUM(Capex!$G195:G195)-SUM($G546:G546))&lt;0,0,SUM(Capex!$G195:G195)-SUM($G546:G546)))</f>
        <v>0</v>
      </c>
      <c r="I546" s="283">
        <f>+IF((SUM(Capex!$G195:I195)-(SUM(Capex!$G195:H195)*$E192+SUM($G546:H546)))&gt;0,SUM(Capex!$G195:H195)*$E192,IF((SUM(Capex!$G195:H195)-SUM($G546:H546))&lt;0,0,SUM(Capex!$G195:H195)-SUM($G546:H546)))</f>
        <v>0</v>
      </c>
      <c r="J546" s="283">
        <f>+IF((SUM(Capex!$G195:J195)-(SUM(Capex!$G195:I195)*$E192+SUM($G546:I546)))&gt;0,SUM(Capex!$G195:I195)*$E192,IF((SUM(Capex!$G195:I195)-SUM($G546:I546))&lt;0,0,SUM(Capex!$G195:I195)-SUM($G546:I546)))</f>
        <v>0</v>
      </c>
      <c r="K546" s="283">
        <f>+IF((SUM(Capex!$G195:K195)-(SUM(Capex!$G195:J195)*$E192+SUM($G546:J546)))&gt;0,SUM(Capex!$G195:J195)*$E192,IF((SUM(Capex!$G195:J195)-SUM($G546:J546))&lt;0,0,SUM(Capex!$G195:J195)-SUM($G546:J546)))</f>
        <v>0</v>
      </c>
      <c r="L546" s="283">
        <f>+IF((SUM(Capex!$G195:L195)-(SUM(Capex!$G195:K195)*$E192+SUM($G546:K546)))&gt;0,SUM(Capex!$G195:K195)*$E192,IF((SUM(Capex!$G195:K195)-SUM($G546:K546))&lt;0,0,SUM(Capex!$G195:K195)-SUM($G546:K546)))</f>
        <v>9848.4255233664608</v>
      </c>
      <c r="M546" s="283">
        <f>+IF((SUM(Capex!$G195:M195)-(SUM(Capex!$G195:L195)*$E192+SUM($G546:L546)))&gt;0,SUM(Capex!$G195:L195)*$E192,IF((SUM(Capex!$G195:L195)-SUM($G546:L546))&lt;0,0,SUM(Capex!$G195:L195)-SUM($G546:L546)))</f>
        <v>9848.4255233664608</v>
      </c>
      <c r="N546" s="283">
        <f>+IF((SUM(Capex!$G195:N195)-(SUM(Capex!$G195:M195)*$E192+SUM($G546:M546)))&gt;0,SUM(Capex!$G195:M195)*$E192,IF((SUM(Capex!$G195:M195)-SUM($G546:M546))&lt;0,0,SUM(Capex!$G195:M195)-SUM($G546:M546)))</f>
        <v>9848.4255233664608</v>
      </c>
      <c r="O546" s="283">
        <f>+IF((SUM(Capex!$G195:O195)-(SUM(Capex!$G195:N195)*$E192+SUM($G546:N546)))&gt;0,SUM(Capex!$G195:N195)*$E192,IF((SUM(Capex!$G195:N195)-SUM($G546:N546))&lt;0,0,SUM(Capex!$G195:N195)-SUM($G546:N546)))</f>
        <v>9848.4255233664608</v>
      </c>
      <c r="P546" s="283">
        <f>+IF((SUM(Capex!$G195:P195)-(SUM(Capex!$G195:O195)*$E192+SUM($G546:O546)))&gt;0,SUM(Capex!$G195:O195)*$E192,IF((SUM(Capex!$G195:O195)-SUM($G546:O546))&lt;0,0,SUM(Capex!$G195:O195)-SUM($G546:O546)))</f>
        <v>9848.4255233664608</v>
      </c>
      <c r="Q546" s="283">
        <f>+IF((SUM(Capex!$G195:Q195)-(SUM(Capex!$G195:P195)*$E192+SUM($G546:P546)))&gt;0,SUM(Capex!$G195:P195)*$E192,IF((SUM(Capex!$G195:P195)-SUM($G546:P546))&lt;0,0,SUM(Capex!$G195:P195)-SUM($G546:P546)))</f>
        <v>9848.4255233664608</v>
      </c>
      <c r="R546" s="283">
        <f>+IF((SUM(Capex!$G195:R195)-(SUM(Capex!$G195:Q195)*$E192+SUM($G546:Q546)))&gt;0,SUM(Capex!$G195:Q195)*$E192,IF((SUM(Capex!$G195:Q195)-SUM($G546:Q546))&lt;0,0,SUM(Capex!$G195:Q195)-SUM($G546:Q546)))</f>
        <v>9848.4255233664608</v>
      </c>
      <c r="S546" s="283">
        <f>+IF((SUM(Capex!$G195:S195)-(SUM(Capex!$G195:R195)*$E192+SUM($G546:R546)))&gt;0,SUM(Capex!$G195:R195)*$E192,IF((SUM(Capex!$G195:R195)-SUM($G546:R546))&lt;0,0,SUM(Capex!$G195:R195)-SUM($G546:R546)))</f>
        <v>9848.4255233664608</v>
      </c>
      <c r="T546" s="283">
        <f>+IF((SUM(Capex!$G195:T195)-(SUM(Capex!$G195:S195)*$E192+SUM($G546:S546)))&gt;0,SUM(Capex!$G195:S195)*$E192,IF((SUM(Capex!$G195:S195)-SUM($G546:S546))&lt;0,0,SUM(Capex!$G195:S195)-SUM($G546:S546)))</f>
        <v>9848.4255233664608</v>
      </c>
    </row>
    <row r="547" spans="1:20">
      <c r="A547" s="355"/>
      <c r="B547" s="145"/>
      <c r="C547" s="276" t="s">
        <v>215</v>
      </c>
      <c r="D547" s="168" t="s">
        <v>65</v>
      </c>
      <c r="E547" s="168" t="s">
        <v>317</v>
      </c>
      <c r="H547" s="283">
        <f>+IF((SUM(Capex!$G196:H196)-(SUM(Capex!$G196:G196)*$E193+SUM($G547:G547)))&gt;0,SUM(Capex!$G196:G196)*$E193,IF((SUM(Capex!$G196:G196)-SUM($G547:G547))&lt;0,0,SUM(Capex!$G196:G196)-SUM($G547:G547)))</f>
        <v>0</v>
      </c>
      <c r="I547" s="283">
        <f>+IF((SUM(Capex!$G196:I196)-(SUM(Capex!$G196:H196)*$E193+SUM($G547:H547)))&gt;0,SUM(Capex!$G196:H196)*$E193,IF((SUM(Capex!$G196:H196)-SUM($G547:H547))&lt;0,0,SUM(Capex!$G196:H196)-SUM($G547:H547)))</f>
        <v>0</v>
      </c>
      <c r="J547" s="283">
        <f>+IF((SUM(Capex!$G196:J196)-(SUM(Capex!$G196:I196)*$E193+SUM($G547:I547)))&gt;0,SUM(Capex!$G196:I196)*$E193,IF((SUM(Capex!$G196:I196)-SUM($G547:I547))&lt;0,0,SUM(Capex!$G196:I196)-SUM($G547:I547)))</f>
        <v>0</v>
      </c>
      <c r="K547" s="283">
        <f>+IF((SUM(Capex!$G196:K196)-(SUM(Capex!$G196:J196)*$E193+SUM($G547:J547)))&gt;0,SUM(Capex!$G196:J196)*$E193,IF((SUM(Capex!$G196:J196)-SUM($G547:J547))&lt;0,0,SUM(Capex!$G196:J196)-SUM($G547:J547)))</f>
        <v>0</v>
      </c>
      <c r="L547" s="283">
        <f>+IF((SUM(Capex!$G196:L196)-(SUM(Capex!$G196:K196)*$E193+SUM($G547:K547)))&gt;0,SUM(Capex!$G196:K196)*$E193,IF((SUM(Capex!$G196:K196)-SUM($G547:K547))&lt;0,0,SUM(Capex!$G196:K196)-SUM($G547:K547)))</f>
        <v>12670.070769230771</v>
      </c>
      <c r="M547" s="283">
        <f>+IF((SUM(Capex!$G196:M196)-(SUM(Capex!$G196:L196)*$E193+SUM($G547:L547)))&gt;0,SUM(Capex!$G196:L196)*$E193,IF((SUM(Capex!$G196:L196)-SUM($G547:L547))&lt;0,0,SUM(Capex!$G196:L196)-SUM($G547:L547)))</f>
        <v>12670.070769230771</v>
      </c>
      <c r="N547" s="283">
        <f>+IF((SUM(Capex!$G196:N196)-(SUM(Capex!$G196:M196)*$E193+SUM($G547:M547)))&gt;0,SUM(Capex!$G196:M196)*$E193,IF((SUM(Capex!$G196:M196)-SUM($G547:M547))&lt;0,0,SUM(Capex!$G196:M196)-SUM($G547:M547)))</f>
        <v>12670.070769230771</v>
      </c>
      <c r="O547" s="283">
        <f>+IF((SUM(Capex!$G196:O196)-(SUM(Capex!$G196:N196)*$E193+SUM($G547:N547)))&gt;0,SUM(Capex!$G196:N196)*$E193,IF((SUM(Capex!$G196:N196)-SUM($G547:N547))&lt;0,0,SUM(Capex!$G196:N196)-SUM($G547:N547)))</f>
        <v>12670.070769230771</v>
      </c>
      <c r="P547" s="283">
        <f>+IF((SUM(Capex!$G196:P196)-(SUM(Capex!$G196:O196)*$E193+SUM($G547:O547)))&gt;0,SUM(Capex!$G196:O196)*$E193,IF((SUM(Capex!$G196:O196)-SUM($G547:O547))&lt;0,0,SUM(Capex!$G196:O196)-SUM($G547:O547)))</f>
        <v>12670.070769230771</v>
      </c>
      <c r="Q547" s="283">
        <f>+IF((SUM(Capex!$G196:Q196)-(SUM(Capex!$G196:P196)*$E193+SUM($G547:P547)))&gt;0,SUM(Capex!$G196:P196)*$E193,IF((SUM(Capex!$G196:P196)-SUM($G547:P547))&lt;0,0,SUM(Capex!$G196:P196)-SUM($G547:P547)))</f>
        <v>12670.070769230771</v>
      </c>
      <c r="R547" s="283">
        <f>+IF((SUM(Capex!$G196:R196)-(SUM(Capex!$G196:Q196)*$E193+SUM($G547:Q547)))&gt;0,SUM(Capex!$G196:Q196)*$E193,IF((SUM(Capex!$G196:Q196)-SUM($G547:Q547))&lt;0,0,SUM(Capex!$G196:Q196)-SUM($G547:Q547)))</f>
        <v>12670.070769230771</v>
      </c>
      <c r="S547" s="283">
        <f>+IF((SUM(Capex!$G196:S196)-(SUM(Capex!$G196:R196)*$E193+SUM($G547:R547)))&gt;0,SUM(Capex!$G196:R196)*$E193,IF((SUM(Capex!$G196:R196)-SUM($G547:R547))&lt;0,0,SUM(Capex!$G196:R196)-SUM($G547:R547)))</f>
        <v>12670.070769230771</v>
      </c>
      <c r="T547" s="283">
        <f>+IF((SUM(Capex!$G196:T196)-(SUM(Capex!$G196:S196)*$E193+SUM($G547:S547)))&gt;0,SUM(Capex!$G196:S196)*$E193,IF((SUM(Capex!$G196:S196)-SUM($G547:S547))&lt;0,0,SUM(Capex!$G196:S196)-SUM($G547:S547)))</f>
        <v>12670.070769230771</v>
      </c>
    </row>
    <row r="548" spans="1:20">
      <c r="A548" s="355"/>
      <c r="B548" s="145"/>
      <c r="C548" s="276" t="s">
        <v>216</v>
      </c>
      <c r="D548" s="168" t="s">
        <v>65</v>
      </c>
      <c r="E548" s="168" t="s">
        <v>317</v>
      </c>
      <c r="H548" s="283">
        <f>+IF((SUM(Capex!$G197:H197)-(SUM(Capex!$G197:G197)*$E194+SUM($G548:G548)))&gt;0,SUM(Capex!$G197:G197)*$E194,IF((SUM(Capex!$G197:G197)-SUM($G548:G548))&lt;0,0,SUM(Capex!$G197:G197)-SUM($G548:G548)))</f>
        <v>0</v>
      </c>
      <c r="I548" s="283">
        <f>+IF((SUM(Capex!$G197:I197)-(SUM(Capex!$G197:H197)*$E194+SUM($G548:H548)))&gt;0,SUM(Capex!$G197:H197)*$E194,IF((SUM(Capex!$G197:H197)-SUM($G548:H548))&lt;0,0,SUM(Capex!$G197:H197)-SUM($G548:H548)))</f>
        <v>0</v>
      </c>
      <c r="J548" s="283">
        <f>+IF((SUM(Capex!$G197:J197)-(SUM(Capex!$G197:I197)*$E194+SUM($G548:I548)))&gt;0,SUM(Capex!$G197:I197)*$E194,IF((SUM(Capex!$G197:I197)-SUM($G548:I548))&lt;0,0,SUM(Capex!$G197:I197)-SUM($G548:I548)))</f>
        <v>0</v>
      </c>
      <c r="K548" s="283">
        <f>+IF((SUM(Capex!$G197:K197)-(SUM(Capex!$G197:J197)*$E194+SUM($G548:J548)))&gt;0,SUM(Capex!$G197:J197)*$E194,IF((SUM(Capex!$G197:J197)-SUM($G548:J548))&lt;0,0,SUM(Capex!$G197:J197)-SUM($G548:J548)))</f>
        <v>0</v>
      </c>
      <c r="L548" s="283">
        <f>+IF((SUM(Capex!$G197:L197)-(SUM(Capex!$G197:K197)*$E194+SUM($G548:K548)))&gt;0,SUM(Capex!$G197:K197)*$E194,IF((SUM(Capex!$G197:K197)-SUM($G548:K548))&lt;0,0,SUM(Capex!$G197:K197)-SUM($G548:K548)))</f>
        <v>0</v>
      </c>
      <c r="M548" s="283">
        <f>+IF((SUM(Capex!$G197:M197)-(SUM(Capex!$G197:L197)*$E194+SUM($G548:L548)))&gt;0,SUM(Capex!$G197:L197)*$E194,IF((SUM(Capex!$G197:L197)-SUM($G548:L548))&lt;0,0,SUM(Capex!$G197:L197)-SUM($G548:L548)))</f>
        <v>2064991.7334615386</v>
      </c>
      <c r="N548" s="283">
        <f>+IF((SUM(Capex!$G197:N197)-(SUM(Capex!$G197:M197)*$E194+SUM($G548:M548)))&gt;0,SUM(Capex!$G197:M197)*$E194,IF((SUM(Capex!$G197:M197)-SUM($G548:M548))&lt;0,0,SUM(Capex!$G197:M197)-SUM($G548:M548)))</f>
        <v>2064991.7334615386</v>
      </c>
      <c r="O548" s="283">
        <f>+IF((SUM(Capex!$G197:O197)-(SUM(Capex!$G197:N197)*$E194+SUM($G548:N548)))&gt;0,SUM(Capex!$G197:N197)*$E194,IF((SUM(Capex!$G197:N197)-SUM($G548:N548))&lt;0,0,SUM(Capex!$G197:N197)-SUM($G548:N548)))</f>
        <v>2064991.7334615386</v>
      </c>
      <c r="P548" s="283">
        <f>+IF((SUM(Capex!$G197:P197)-(SUM(Capex!$G197:O197)*$E194+SUM($G548:O548)))&gt;0,SUM(Capex!$G197:O197)*$E194,IF((SUM(Capex!$G197:O197)-SUM($G548:O548))&lt;0,0,SUM(Capex!$G197:O197)-SUM($G548:O548)))</f>
        <v>2064991.7334615386</v>
      </c>
      <c r="Q548" s="283">
        <f>+IF((SUM(Capex!$G197:Q197)-(SUM(Capex!$G197:P197)*$E194+SUM($G548:P548)))&gt;0,SUM(Capex!$G197:P197)*$E194,IF((SUM(Capex!$G197:P197)-SUM($G548:P548))&lt;0,0,SUM(Capex!$G197:P197)-SUM($G548:P548)))</f>
        <v>2064991.7334615386</v>
      </c>
      <c r="R548" s="283">
        <f>+IF((SUM(Capex!$G197:R197)-(SUM(Capex!$G197:Q197)*$E194+SUM($G548:Q548)))&gt;0,SUM(Capex!$G197:Q197)*$E194,IF((SUM(Capex!$G197:Q197)-SUM($G548:Q548))&lt;0,0,SUM(Capex!$G197:Q197)-SUM($G548:Q548)))</f>
        <v>2064991.7334615386</v>
      </c>
      <c r="S548" s="283">
        <f>+IF((SUM(Capex!$G197:S197)-(SUM(Capex!$G197:R197)*$E194+SUM($G548:R548)))&gt;0,SUM(Capex!$G197:R197)*$E194,IF((SUM(Capex!$G197:R197)-SUM($G548:R548))&lt;0,0,SUM(Capex!$G197:R197)-SUM($G548:R548)))</f>
        <v>2064991.7334615386</v>
      </c>
      <c r="T548" s="283">
        <f>+IF((SUM(Capex!$G197:T197)-(SUM(Capex!$G197:S197)*$E194+SUM($G548:S548)))&gt;0,SUM(Capex!$G197:S197)*$E194,IF((SUM(Capex!$G197:S197)-SUM($G548:S548))&lt;0,0,SUM(Capex!$G197:S197)-SUM($G548:S548)))</f>
        <v>2064991.7334615386</v>
      </c>
    </row>
    <row r="549" spans="1:20">
      <c r="A549" s="355"/>
      <c r="B549" s="145"/>
      <c r="C549" s="276" t="s">
        <v>794</v>
      </c>
      <c r="D549" s="168" t="s">
        <v>65</v>
      </c>
      <c r="E549" s="168" t="s">
        <v>317</v>
      </c>
      <c r="H549" s="283">
        <f>+IF((SUM(Capex!$G198:H198)-(SUM(Capex!$G198:G198)*$E195+SUM($G549:G549)))&gt;0,SUM(Capex!$G198:G198)*$E195,IF((SUM(Capex!$G198:G198)-SUM($G549:G549))&lt;0,0,SUM(Capex!$G198:G198)-SUM($G549:G549)))</f>
        <v>0</v>
      </c>
      <c r="I549" s="283">
        <f>+IF((SUM(Capex!$G198:I198)-(SUM(Capex!$G198:H198)*$E195+SUM($G549:H549)))&gt;0,SUM(Capex!$G198:H198)*$E195,IF((SUM(Capex!$G198:H198)-SUM($G549:H549))&lt;0,0,SUM(Capex!$G198:H198)-SUM($G549:H549)))</f>
        <v>0</v>
      </c>
      <c r="J549" s="283">
        <f>+IF((SUM(Capex!$G198:J198)-(SUM(Capex!$G198:I198)*$E195+SUM($G549:I549)))&gt;0,SUM(Capex!$G198:I198)*$E195,IF((SUM(Capex!$G198:I198)-SUM($G549:I549))&lt;0,0,SUM(Capex!$G198:I198)-SUM($G549:I549)))</f>
        <v>0</v>
      </c>
      <c r="K549" s="283">
        <f>+IF((SUM(Capex!$G198:K198)-(SUM(Capex!$G198:J198)*$E195+SUM($G549:J549)))&gt;0,SUM(Capex!$G198:J198)*$E195,IF((SUM(Capex!$G198:J198)-SUM($G549:J549))&lt;0,0,SUM(Capex!$G198:J198)-SUM($G549:J549)))</f>
        <v>0</v>
      </c>
      <c r="L549" s="283">
        <f>+IF((SUM(Capex!$G198:L198)-(SUM(Capex!$G198:K198)*$E195+SUM($G549:K549)))&gt;0,SUM(Capex!$G198:K198)*$E195,IF((SUM(Capex!$G198:K198)-SUM($G549:K549))&lt;0,0,SUM(Capex!$G198:K198)-SUM($G549:K549)))</f>
        <v>0</v>
      </c>
      <c r="M549" s="283">
        <f>+IF((SUM(Capex!$G198:M198)-(SUM(Capex!$G198:L198)*$E195+SUM($G549:L549)))&gt;0,SUM(Capex!$G198:L198)*$E195,IF((SUM(Capex!$G198:L198)-SUM($G549:L549))&lt;0,0,SUM(Capex!$G198:L198)-SUM($G549:L549)))</f>
        <v>94922.038461538468</v>
      </c>
      <c r="N549" s="283">
        <f>+IF((SUM(Capex!$G198:N198)-(SUM(Capex!$G198:M198)*$E195+SUM($G549:M549)))&gt;0,SUM(Capex!$G198:M198)*$E195,IF((SUM(Capex!$G198:M198)-SUM($G549:M549))&lt;0,0,SUM(Capex!$G198:M198)-SUM($G549:M549)))</f>
        <v>94922.038461538468</v>
      </c>
      <c r="O549" s="283">
        <f>+IF((SUM(Capex!$G198:O198)-(SUM(Capex!$G198:N198)*$E195+SUM($G549:N549)))&gt;0,SUM(Capex!$G198:N198)*$E195,IF((SUM(Capex!$G198:N198)-SUM($G549:N549))&lt;0,0,SUM(Capex!$G198:N198)-SUM($G549:N549)))</f>
        <v>94922.038461538468</v>
      </c>
      <c r="P549" s="283">
        <f>+IF((SUM(Capex!$G198:P198)-(SUM(Capex!$G198:O198)*$E195+SUM($G549:O549)))&gt;0,SUM(Capex!$G198:O198)*$E195,IF((SUM(Capex!$G198:O198)-SUM($G549:O549))&lt;0,0,SUM(Capex!$G198:O198)-SUM($G549:O549)))</f>
        <v>94922.038461538468</v>
      </c>
      <c r="Q549" s="283">
        <f>+IF((SUM(Capex!$G198:Q198)-(SUM(Capex!$G198:P198)*$E195+SUM($G549:P549)))&gt;0,SUM(Capex!$G198:P198)*$E195,IF((SUM(Capex!$G198:P198)-SUM($G549:P549))&lt;0,0,SUM(Capex!$G198:P198)-SUM($G549:P549)))</f>
        <v>94922.038461538468</v>
      </c>
      <c r="R549" s="283">
        <f>+IF((SUM(Capex!$G198:R198)-(SUM(Capex!$G198:Q198)*$E195+SUM($G549:Q549)))&gt;0,SUM(Capex!$G198:Q198)*$E195,IF((SUM(Capex!$G198:Q198)-SUM($G549:Q549))&lt;0,0,SUM(Capex!$G198:Q198)-SUM($G549:Q549)))</f>
        <v>94922.038461538468</v>
      </c>
      <c r="S549" s="283">
        <f>+IF((SUM(Capex!$G198:S198)-(SUM(Capex!$G198:R198)*$E195+SUM($G549:R549)))&gt;0,SUM(Capex!$G198:R198)*$E195,IF((SUM(Capex!$G198:R198)-SUM($G549:R549))&lt;0,0,SUM(Capex!$G198:R198)-SUM($G549:R549)))</f>
        <v>94922.038461538468</v>
      </c>
      <c r="T549" s="283">
        <f>+IF((SUM(Capex!$G198:T198)-(SUM(Capex!$G198:S198)*$E195+SUM($G549:S549)))&gt;0,SUM(Capex!$G198:S198)*$E195,IF((SUM(Capex!$G198:S198)-SUM($G549:S549))&lt;0,0,SUM(Capex!$G198:S198)-SUM($G549:S549)))</f>
        <v>94922.038461538468</v>
      </c>
    </row>
    <row r="550" spans="1:20">
      <c r="A550" s="355"/>
      <c r="B550" s="145"/>
      <c r="C550" s="276" t="s">
        <v>217</v>
      </c>
      <c r="D550" s="168" t="s">
        <v>65</v>
      </c>
      <c r="E550" s="168" t="s">
        <v>317</v>
      </c>
      <c r="H550" s="283">
        <f>+IF((SUM(Capex!$G199:H199)-(SUM(Capex!$G199:G199)*$E196+SUM($G550:G550)))&gt;0,SUM(Capex!$G199:G199)*$E196,IF((SUM(Capex!$G199:G199)-SUM($G550:G550))&lt;0,0,SUM(Capex!$G199:G199)-SUM($G550:G550)))</f>
        <v>0</v>
      </c>
      <c r="I550" s="283">
        <f>+IF((SUM(Capex!$G199:I199)-(SUM(Capex!$G199:H199)*$E196+SUM($G550:H550)))&gt;0,SUM(Capex!$G199:H199)*$E196,IF((SUM(Capex!$G199:H199)-SUM($G550:H550))&lt;0,0,SUM(Capex!$G199:H199)-SUM($G550:H550)))</f>
        <v>0</v>
      </c>
      <c r="J550" s="283">
        <f>+IF((SUM(Capex!$G199:J199)-(SUM(Capex!$G199:I199)*$E196+SUM($G550:I550)))&gt;0,SUM(Capex!$G199:I199)*$E196,IF((SUM(Capex!$G199:I199)-SUM($G550:I550))&lt;0,0,SUM(Capex!$G199:I199)-SUM($G550:I550)))</f>
        <v>0</v>
      </c>
      <c r="K550" s="283">
        <f>+IF((SUM(Capex!$G199:K199)-(SUM(Capex!$G199:J199)*$E196+SUM($G550:J550)))&gt;0,SUM(Capex!$G199:J199)*$E196,IF((SUM(Capex!$G199:J199)-SUM($G550:J550))&lt;0,0,SUM(Capex!$G199:J199)-SUM($G550:J550)))</f>
        <v>0</v>
      </c>
      <c r="L550" s="283">
        <f>+IF((SUM(Capex!$G199:L199)-(SUM(Capex!$G199:K199)*$E196+SUM($G550:K550)))&gt;0,SUM(Capex!$G199:K199)*$E196,IF((SUM(Capex!$G199:K199)-SUM($G550:K550))&lt;0,0,SUM(Capex!$G199:K199)-SUM($G550:K550)))</f>
        <v>0</v>
      </c>
      <c r="M550" s="283">
        <f>+IF((SUM(Capex!$G199:M199)-(SUM(Capex!$G199:L199)*$E196+SUM($G550:L550)))&gt;0,SUM(Capex!$G199:L199)*$E196,IF((SUM(Capex!$G199:L199)-SUM($G550:L550))&lt;0,0,SUM(Capex!$G199:L199)-SUM($G550:L550)))</f>
        <v>250869.25153846154</v>
      </c>
      <c r="N550" s="283">
        <f>+IF((SUM(Capex!$G199:N199)-(SUM(Capex!$G199:M199)*$E196+SUM($G550:M550)))&gt;0,SUM(Capex!$G199:M199)*$E196,IF((SUM(Capex!$G199:M199)-SUM($G550:M550))&lt;0,0,SUM(Capex!$G199:M199)-SUM($G550:M550)))</f>
        <v>250869.25153846154</v>
      </c>
      <c r="O550" s="283">
        <f>+IF((SUM(Capex!$G199:O199)-(SUM(Capex!$G199:N199)*$E196+SUM($G550:N550)))&gt;0,SUM(Capex!$G199:N199)*$E196,IF((SUM(Capex!$G199:N199)-SUM($G550:N550))&lt;0,0,SUM(Capex!$G199:N199)-SUM($G550:N550)))</f>
        <v>250869.25153846154</v>
      </c>
      <c r="P550" s="283">
        <f>+IF((SUM(Capex!$G199:P199)-(SUM(Capex!$G199:O199)*$E196+SUM($G550:O550)))&gt;0,SUM(Capex!$G199:O199)*$E196,IF((SUM(Capex!$G199:O199)-SUM($G550:O550))&lt;0,0,SUM(Capex!$G199:O199)-SUM($G550:O550)))</f>
        <v>250869.25153846154</v>
      </c>
      <c r="Q550" s="283">
        <f>+IF((SUM(Capex!$G199:Q199)-(SUM(Capex!$G199:P199)*$E196+SUM($G550:P550)))&gt;0,SUM(Capex!$G199:P199)*$E196,IF((SUM(Capex!$G199:P199)-SUM($G550:P550))&lt;0,0,SUM(Capex!$G199:P199)-SUM($G550:P550)))</f>
        <v>250869.25153846154</v>
      </c>
      <c r="R550" s="283">
        <f>+IF((SUM(Capex!$G199:R199)-(SUM(Capex!$G199:Q199)*$E196+SUM($G550:Q550)))&gt;0,SUM(Capex!$G199:Q199)*$E196,IF((SUM(Capex!$G199:Q199)-SUM($G550:Q550))&lt;0,0,SUM(Capex!$G199:Q199)-SUM($G550:Q550)))</f>
        <v>250869.25153846154</v>
      </c>
      <c r="S550" s="283">
        <f>+IF((SUM(Capex!$G199:S199)-(SUM(Capex!$G199:R199)*$E196+SUM($G550:R550)))&gt;0,SUM(Capex!$G199:R199)*$E196,IF((SUM(Capex!$G199:R199)-SUM($G550:R550))&lt;0,0,SUM(Capex!$G199:R199)-SUM($G550:R550)))</f>
        <v>250869.25153846154</v>
      </c>
      <c r="T550" s="283">
        <f>+IF((SUM(Capex!$G199:T199)-(SUM(Capex!$G199:S199)*$E196+SUM($G550:S550)))&gt;0,SUM(Capex!$G199:S199)*$E196,IF((SUM(Capex!$G199:S199)-SUM($G550:S550))&lt;0,0,SUM(Capex!$G199:S199)-SUM($G550:S550)))</f>
        <v>250869.25153846154</v>
      </c>
    </row>
    <row r="551" spans="1:20">
      <c r="A551" s="355"/>
      <c r="B551" s="145"/>
      <c r="C551" s="276" t="s">
        <v>793</v>
      </c>
      <c r="D551" s="168" t="s">
        <v>65</v>
      </c>
      <c r="E551" s="168" t="s">
        <v>317</v>
      </c>
      <c r="H551" s="283">
        <f>+IF((SUM(Capex!$G200:H200)-(SUM(Capex!$G200:G200)*$E197+SUM($G551:G551)))&gt;0,SUM(Capex!$G200:G200)*$E197,IF((SUM(Capex!$G200:G200)-SUM($G551:G551))&lt;0,0,SUM(Capex!$G200:G200)-SUM($G551:G551)))</f>
        <v>0</v>
      </c>
      <c r="I551" s="283">
        <f>+IF((SUM(Capex!$G200:I200)-(SUM(Capex!$G200:H200)*$E197+SUM($G551:H551)))&gt;0,SUM(Capex!$G200:H200)*$E197,IF((SUM(Capex!$G200:H200)-SUM($G551:H551))&lt;0,0,SUM(Capex!$G200:H200)-SUM($G551:H551)))</f>
        <v>0</v>
      </c>
      <c r="J551" s="283">
        <f>+IF((SUM(Capex!$G200:J200)-(SUM(Capex!$G200:I200)*$E197+SUM($G551:I551)))&gt;0,SUM(Capex!$G200:I200)*$E197,IF((SUM(Capex!$G200:I200)-SUM($G551:I551))&lt;0,0,SUM(Capex!$G200:I200)-SUM($G551:I551)))</f>
        <v>0</v>
      </c>
      <c r="K551" s="283">
        <f>+IF((SUM(Capex!$G200:K200)-(SUM(Capex!$G200:J200)*$E197+SUM($G551:J551)))&gt;0,SUM(Capex!$G200:J200)*$E197,IF((SUM(Capex!$G200:J200)-SUM($G551:J551))&lt;0,0,SUM(Capex!$G200:J200)-SUM($G551:J551)))</f>
        <v>0</v>
      </c>
      <c r="L551" s="283">
        <f>+IF((SUM(Capex!$G200:L200)-(SUM(Capex!$G200:K200)*$E197+SUM($G551:K551)))&gt;0,SUM(Capex!$G200:K200)*$E197,IF((SUM(Capex!$G200:K200)-SUM($G551:K551))&lt;0,0,SUM(Capex!$G200:K200)-SUM($G551:K551)))</f>
        <v>0</v>
      </c>
      <c r="M551" s="283">
        <f>+IF((SUM(Capex!$G200:M200)-(SUM(Capex!$G200:L200)*$E197+SUM($G551:L551)))&gt;0,SUM(Capex!$G200:L200)*$E197,IF((SUM(Capex!$G200:L200)-SUM($G551:L551))&lt;0,0,SUM(Capex!$G200:L200)-SUM($G551:L551)))</f>
        <v>7356.5553846153853</v>
      </c>
      <c r="N551" s="283">
        <f>+IF((SUM(Capex!$G200:N200)-(SUM(Capex!$G200:M200)*$E197+SUM($G551:M551)))&gt;0,SUM(Capex!$G200:M200)*$E197,IF((SUM(Capex!$G200:M200)-SUM($G551:M551))&lt;0,0,SUM(Capex!$G200:M200)-SUM($G551:M551)))</f>
        <v>7356.5553846153853</v>
      </c>
      <c r="O551" s="283">
        <f>+IF((SUM(Capex!$G200:O200)-(SUM(Capex!$G200:N200)*$E197+SUM($G551:N551)))&gt;0,SUM(Capex!$G200:N200)*$E197,IF((SUM(Capex!$G200:N200)-SUM($G551:N551))&lt;0,0,SUM(Capex!$G200:N200)-SUM($G551:N551)))</f>
        <v>7356.5553846153853</v>
      </c>
      <c r="P551" s="283">
        <f>+IF((SUM(Capex!$G200:P200)-(SUM(Capex!$G200:O200)*$E197+SUM($G551:O551)))&gt;0,SUM(Capex!$G200:O200)*$E197,IF((SUM(Capex!$G200:O200)-SUM($G551:O551))&lt;0,0,SUM(Capex!$G200:O200)-SUM($G551:O551)))</f>
        <v>7356.5553846153853</v>
      </c>
      <c r="Q551" s="283">
        <f>+IF((SUM(Capex!$G200:Q200)-(SUM(Capex!$G200:P200)*$E197+SUM($G551:P551)))&gt;0,SUM(Capex!$G200:P200)*$E197,IF((SUM(Capex!$G200:P200)-SUM($G551:P551))&lt;0,0,SUM(Capex!$G200:P200)-SUM($G551:P551)))</f>
        <v>7356.5553846153853</v>
      </c>
      <c r="R551" s="283">
        <f>+IF((SUM(Capex!$G200:R200)-(SUM(Capex!$G200:Q200)*$E197+SUM($G551:Q551)))&gt;0,SUM(Capex!$G200:Q200)*$E197,IF((SUM(Capex!$G200:Q200)-SUM($G551:Q551))&lt;0,0,SUM(Capex!$G200:Q200)-SUM($G551:Q551)))</f>
        <v>7356.5553846153853</v>
      </c>
      <c r="S551" s="283">
        <f>+IF((SUM(Capex!$G200:S200)-(SUM(Capex!$G200:R200)*$E197+SUM($G551:R551)))&gt;0,SUM(Capex!$G200:R200)*$E197,IF((SUM(Capex!$G200:R200)-SUM($G551:R551))&lt;0,0,SUM(Capex!$G200:R200)-SUM($G551:R551)))</f>
        <v>7356.5553846153853</v>
      </c>
      <c r="T551" s="283">
        <f>+IF((SUM(Capex!$G200:T200)-(SUM(Capex!$G200:S200)*$E197+SUM($G551:S551)))&gt;0,SUM(Capex!$G200:S200)*$E197,IF((SUM(Capex!$G200:S200)-SUM($G551:S551))&lt;0,0,SUM(Capex!$G200:S200)-SUM($G551:S551)))</f>
        <v>7356.5553846153853</v>
      </c>
    </row>
    <row r="552" spans="1:20">
      <c r="A552" s="355"/>
      <c r="B552" s="145"/>
      <c r="C552" s="276" t="s">
        <v>791</v>
      </c>
      <c r="D552" s="168" t="s">
        <v>65</v>
      </c>
      <c r="E552" s="168" t="s">
        <v>317</v>
      </c>
      <c r="H552" s="283">
        <f>+IF((SUM(Capex!$G201:H201)-(SUM(Capex!$G201:G201)*$E198+SUM($G552:G552)))&gt;0,SUM(Capex!$G201:G201)*$E198,IF((SUM(Capex!$G201:G201)-SUM($G552:G552))&lt;0,0,SUM(Capex!$G201:G201)-SUM($G552:G552)))</f>
        <v>0</v>
      </c>
      <c r="I552" s="283">
        <f>+IF((SUM(Capex!$G201:I201)-(SUM(Capex!$G201:H201)*$E198+SUM($G552:H552)))&gt;0,SUM(Capex!$G201:H201)*$E198,IF((SUM(Capex!$G201:H201)-SUM($G552:H552))&lt;0,0,SUM(Capex!$G201:H201)-SUM($G552:H552)))</f>
        <v>0</v>
      </c>
      <c r="J552" s="283">
        <f>+IF((SUM(Capex!$G201:J201)-(SUM(Capex!$G201:I201)*$E198+SUM($G552:I552)))&gt;0,SUM(Capex!$G201:I201)*$E198,IF((SUM(Capex!$G201:I201)-SUM($G552:I552))&lt;0,0,SUM(Capex!$G201:I201)-SUM($G552:I552)))</f>
        <v>0</v>
      </c>
      <c r="K552" s="283">
        <f>+IF((SUM(Capex!$G201:K201)-(SUM(Capex!$G201:J201)*$E198+SUM($G552:J552)))&gt;0,SUM(Capex!$G201:J201)*$E198,IF((SUM(Capex!$G201:J201)-SUM($G552:J552))&lt;0,0,SUM(Capex!$G201:J201)-SUM($G552:J552)))</f>
        <v>0</v>
      </c>
      <c r="L552" s="283">
        <f>+IF((SUM(Capex!$G201:L201)-(SUM(Capex!$G201:K201)*$E198+SUM($G552:K552)))&gt;0,SUM(Capex!$G201:K201)*$E198,IF((SUM(Capex!$G201:K201)-SUM($G552:K552))&lt;0,0,SUM(Capex!$G201:K201)-SUM($G552:K552)))</f>
        <v>0</v>
      </c>
      <c r="M552" s="283">
        <f>+IF((SUM(Capex!$G201:M201)-(SUM(Capex!$G201:L201)*$E198+SUM($G552:L552)))&gt;0,SUM(Capex!$G201:L201)*$E198,IF((SUM(Capex!$G201:L201)-SUM($G552:L552))&lt;0,0,SUM(Capex!$G201:L201)-SUM($G552:L552)))</f>
        <v>87446.146538461529</v>
      </c>
      <c r="N552" s="283">
        <f>+IF((SUM(Capex!$G201:N201)-(SUM(Capex!$G201:M201)*$E198+SUM($G552:M552)))&gt;0,SUM(Capex!$G201:M201)*$E198,IF((SUM(Capex!$G201:M201)-SUM($G552:M552))&lt;0,0,SUM(Capex!$G201:M201)-SUM($G552:M552)))</f>
        <v>87446.146538461529</v>
      </c>
      <c r="O552" s="283">
        <f>+IF((SUM(Capex!$G201:O201)-(SUM(Capex!$G201:N201)*$E198+SUM($G552:N552)))&gt;0,SUM(Capex!$G201:N201)*$E198,IF((SUM(Capex!$G201:N201)-SUM($G552:N552))&lt;0,0,SUM(Capex!$G201:N201)-SUM($G552:N552)))</f>
        <v>87446.146538461529</v>
      </c>
      <c r="P552" s="283">
        <f>+IF((SUM(Capex!$G201:P201)-(SUM(Capex!$G201:O201)*$E198+SUM($G552:O552)))&gt;0,SUM(Capex!$G201:O201)*$E198,IF((SUM(Capex!$G201:O201)-SUM($G552:O552))&lt;0,0,SUM(Capex!$G201:O201)-SUM($G552:O552)))</f>
        <v>87446.146538461529</v>
      </c>
      <c r="Q552" s="283">
        <f>+IF((SUM(Capex!$G201:Q201)-(SUM(Capex!$G201:P201)*$E198+SUM($G552:P552)))&gt;0,SUM(Capex!$G201:P201)*$E198,IF((SUM(Capex!$G201:P201)-SUM($G552:P552))&lt;0,0,SUM(Capex!$G201:P201)-SUM($G552:P552)))</f>
        <v>87446.146538461529</v>
      </c>
      <c r="R552" s="283">
        <f>+IF((SUM(Capex!$G201:R201)-(SUM(Capex!$G201:Q201)*$E198+SUM($G552:Q552)))&gt;0,SUM(Capex!$G201:Q201)*$E198,IF((SUM(Capex!$G201:Q201)-SUM($G552:Q552))&lt;0,0,SUM(Capex!$G201:Q201)-SUM($G552:Q552)))</f>
        <v>87446.146538461529</v>
      </c>
      <c r="S552" s="283">
        <f>+IF((SUM(Capex!$G201:S201)-(SUM(Capex!$G201:R201)*$E198+SUM($G552:R552)))&gt;0,SUM(Capex!$G201:R201)*$E198,IF((SUM(Capex!$G201:R201)-SUM($G552:R552))&lt;0,0,SUM(Capex!$G201:R201)-SUM($G552:R552)))</f>
        <v>87446.146538461529</v>
      </c>
      <c r="T552" s="283">
        <f>+IF((SUM(Capex!$G201:T201)-(SUM(Capex!$G201:S201)*$E198+SUM($G552:S552)))&gt;0,SUM(Capex!$G201:S201)*$E198,IF((SUM(Capex!$G201:S201)-SUM($G552:S552))&lt;0,0,SUM(Capex!$G201:S201)-SUM($G552:S552)))</f>
        <v>87446.146538461529</v>
      </c>
    </row>
    <row r="553" spans="1:20">
      <c r="A553" s="355"/>
      <c r="B553" s="145"/>
      <c r="C553" s="276" t="s">
        <v>218</v>
      </c>
      <c r="D553" s="168" t="s">
        <v>65</v>
      </c>
      <c r="E553" s="168" t="s">
        <v>317</v>
      </c>
      <c r="H553" s="283">
        <f>+IF((SUM(Capex!$G202:H202)-(SUM(Capex!$G202:G202)*$E199+SUM($G553:G553)))&gt;0,SUM(Capex!$G202:G202)*$E199,IF((SUM(Capex!$G202:G202)-SUM($G553:G553))&lt;0,0,SUM(Capex!$G202:G202)-SUM($G553:G553)))</f>
        <v>0</v>
      </c>
      <c r="I553" s="283">
        <f>+IF((SUM(Capex!$G202:I202)-(SUM(Capex!$G202:H202)*$E199+SUM($G553:H553)))&gt;0,SUM(Capex!$G202:H202)*$E199,IF((SUM(Capex!$G202:H202)-SUM($G553:H553))&lt;0,0,SUM(Capex!$G202:H202)-SUM($G553:H553)))</f>
        <v>0</v>
      </c>
      <c r="J553" s="283">
        <f>+IF((SUM(Capex!$G202:J202)-(SUM(Capex!$G202:I202)*$E199+SUM($G553:I553)))&gt;0,SUM(Capex!$G202:I202)*$E199,IF((SUM(Capex!$G202:I202)-SUM($G553:I553))&lt;0,0,SUM(Capex!$G202:I202)-SUM($G553:I553)))</f>
        <v>0</v>
      </c>
      <c r="K553" s="283">
        <f>+IF((SUM(Capex!$G202:K202)-(SUM(Capex!$G202:J202)*$E199+SUM($G553:J553)))&gt;0,SUM(Capex!$G202:J202)*$E199,IF((SUM(Capex!$G202:J202)-SUM($G553:J553))&lt;0,0,SUM(Capex!$G202:J202)-SUM($G553:J553)))</f>
        <v>0</v>
      </c>
      <c r="L553" s="283">
        <f>+IF((SUM(Capex!$G202:L202)-(SUM(Capex!$G202:K202)*$E199+SUM($G553:K553)))&gt;0,SUM(Capex!$G202:K202)*$E199,IF((SUM(Capex!$G202:K202)-SUM($G553:K553))&lt;0,0,SUM(Capex!$G202:K202)-SUM($G553:K553)))</f>
        <v>0</v>
      </c>
      <c r="M553" s="283">
        <f>+IF((SUM(Capex!$G202:M202)-(SUM(Capex!$G202:L202)*$E199+SUM($G553:L553)))&gt;0,SUM(Capex!$G202:L202)*$E199,IF((SUM(Capex!$G202:L202)-SUM($G553:L553))&lt;0,0,SUM(Capex!$G202:L202)-SUM($G553:L553)))</f>
        <v>681913.7576923077</v>
      </c>
      <c r="N553" s="283">
        <f>+IF((SUM(Capex!$G202:N202)-(SUM(Capex!$G202:M202)*$E199+SUM($G553:M553)))&gt;0,SUM(Capex!$G202:M202)*$E199,IF((SUM(Capex!$G202:M202)-SUM($G553:M553))&lt;0,0,SUM(Capex!$G202:M202)-SUM($G553:M553)))</f>
        <v>681913.7576923077</v>
      </c>
      <c r="O553" s="283">
        <f>+IF((SUM(Capex!$G202:O202)-(SUM(Capex!$G202:N202)*$E199+SUM($G553:N553)))&gt;0,SUM(Capex!$G202:N202)*$E199,IF((SUM(Capex!$G202:N202)-SUM($G553:N553))&lt;0,0,SUM(Capex!$G202:N202)-SUM($G553:N553)))</f>
        <v>681913.7576923077</v>
      </c>
      <c r="P553" s="283">
        <f>+IF((SUM(Capex!$G202:P202)-(SUM(Capex!$G202:O202)*$E199+SUM($G553:O553)))&gt;0,SUM(Capex!$G202:O202)*$E199,IF((SUM(Capex!$G202:O202)-SUM($G553:O553))&lt;0,0,SUM(Capex!$G202:O202)-SUM($G553:O553)))</f>
        <v>681913.7576923077</v>
      </c>
      <c r="Q553" s="283">
        <f>+IF((SUM(Capex!$G202:Q202)-(SUM(Capex!$G202:P202)*$E199+SUM($G553:P553)))&gt;0,SUM(Capex!$G202:P202)*$E199,IF((SUM(Capex!$G202:P202)-SUM($G553:P553))&lt;0,0,SUM(Capex!$G202:P202)-SUM($G553:P553)))</f>
        <v>681913.7576923077</v>
      </c>
      <c r="R553" s="283">
        <f>+IF((SUM(Capex!$G202:R202)-(SUM(Capex!$G202:Q202)*$E199+SUM($G553:Q553)))&gt;0,SUM(Capex!$G202:Q202)*$E199,IF((SUM(Capex!$G202:Q202)-SUM($G553:Q553))&lt;0,0,SUM(Capex!$G202:Q202)-SUM($G553:Q553)))</f>
        <v>681913.7576923077</v>
      </c>
      <c r="S553" s="283">
        <f>+IF((SUM(Capex!$G202:S202)-(SUM(Capex!$G202:R202)*$E199+SUM($G553:R553)))&gt;0,SUM(Capex!$G202:R202)*$E199,IF((SUM(Capex!$G202:R202)-SUM($G553:R553))&lt;0,0,SUM(Capex!$G202:R202)-SUM($G553:R553)))</f>
        <v>681913.7576923077</v>
      </c>
      <c r="T553" s="283">
        <f>+IF((SUM(Capex!$G202:T202)-(SUM(Capex!$G202:S202)*$E199+SUM($G553:S553)))&gt;0,SUM(Capex!$G202:S202)*$E199,IF((SUM(Capex!$G202:S202)-SUM($G553:S553))&lt;0,0,SUM(Capex!$G202:S202)-SUM($G553:S553)))</f>
        <v>681913.7576923077</v>
      </c>
    </row>
    <row r="554" spans="1:20">
      <c r="A554" s="355"/>
      <c r="B554" s="145"/>
      <c r="C554" s="276" t="s">
        <v>219</v>
      </c>
      <c r="D554" s="168" t="s">
        <v>65</v>
      </c>
      <c r="E554" s="168" t="s">
        <v>317</v>
      </c>
      <c r="H554" s="283">
        <f>+IF((SUM(Capex!$G203:H203)-(SUM(Capex!$G203:G203)*$E200+SUM($G554:G554)))&gt;0,SUM(Capex!$G203:G203)*$E200,IF((SUM(Capex!$G203:G203)-SUM($G554:G554))&lt;0,0,SUM(Capex!$G203:G203)-SUM($G554:G554)))</f>
        <v>0</v>
      </c>
      <c r="I554" s="283">
        <f>+IF((SUM(Capex!$G203:I203)-(SUM(Capex!$G203:H203)*$E200+SUM($G554:H554)))&gt;0,SUM(Capex!$G203:H203)*$E200,IF((SUM(Capex!$G203:H203)-SUM($G554:H554))&lt;0,0,SUM(Capex!$G203:H203)-SUM($G554:H554)))</f>
        <v>0</v>
      </c>
      <c r="J554" s="283">
        <f>+IF((SUM(Capex!$G203:J203)-(SUM(Capex!$G203:I203)*$E200+SUM($G554:I554)))&gt;0,SUM(Capex!$G203:I203)*$E200,IF((SUM(Capex!$G203:I203)-SUM($G554:I554))&lt;0,0,SUM(Capex!$G203:I203)-SUM($G554:I554)))</f>
        <v>0</v>
      </c>
      <c r="K554" s="283">
        <f>+IF((SUM(Capex!$G203:K203)-(SUM(Capex!$G203:J203)*$E200+SUM($G554:J554)))&gt;0,SUM(Capex!$G203:J203)*$E200,IF((SUM(Capex!$G203:J203)-SUM($G554:J554))&lt;0,0,SUM(Capex!$G203:J203)-SUM($G554:J554)))</f>
        <v>0</v>
      </c>
      <c r="L554" s="283">
        <f>+IF((SUM(Capex!$G203:L203)-(SUM(Capex!$G203:K203)*$E200+SUM($G554:K554)))&gt;0,SUM(Capex!$G203:K203)*$E200,IF((SUM(Capex!$G203:K203)-SUM($G554:K554))&lt;0,0,SUM(Capex!$G203:K203)-SUM($G554:K554)))</f>
        <v>0</v>
      </c>
      <c r="M554" s="283">
        <f>+IF((SUM(Capex!$G203:M203)-(SUM(Capex!$G203:L203)*$E200+SUM($G554:L554)))&gt;0,SUM(Capex!$G203:L203)*$E200,IF((SUM(Capex!$G203:L203)-SUM($G554:L554))&lt;0,0,SUM(Capex!$G203:L203)-SUM($G554:L554)))</f>
        <v>370543.11923076923</v>
      </c>
      <c r="N554" s="283">
        <f>+IF((SUM(Capex!$G203:N203)-(SUM(Capex!$G203:M203)*$E200+SUM($G554:M554)))&gt;0,SUM(Capex!$G203:M203)*$E200,IF((SUM(Capex!$G203:M203)-SUM($G554:M554))&lt;0,0,SUM(Capex!$G203:M203)-SUM($G554:M554)))</f>
        <v>370543.11923076923</v>
      </c>
      <c r="O554" s="283">
        <f>+IF((SUM(Capex!$G203:O203)-(SUM(Capex!$G203:N203)*$E200+SUM($G554:N554)))&gt;0,SUM(Capex!$G203:N203)*$E200,IF((SUM(Capex!$G203:N203)-SUM($G554:N554))&lt;0,0,SUM(Capex!$G203:N203)-SUM($G554:N554)))</f>
        <v>370543.11923076923</v>
      </c>
      <c r="P554" s="283">
        <f>+IF((SUM(Capex!$G203:P203)-(SUM(Capex!$G203:O203)*$E200+SUM($G554:O554)))&gt;0,SUM(Capex!$G203:O203)*$E200,IF((SUM(Capex!$G203:O203)-SUM($G554:O554))&lt;0,0,SUM(Capex!$G203:O203)-SUM($G554:O554)))</f>
        <v>370543.11923076923</v>
      </c>
      <c r="Q554" s="283">
        <f>+IF((SUM(Capex!$G203:Q203)-(SUM(Capex!$G203:P203)*$E200+SUM($G554:P554)))&gt;0,SUM(Capex!$G203:P203)*$E200,IF((SUM(Capex!$G203:P203)-SUM($G554:P554))&lt;0,0,SUM(Capex!$G203:P203)-SUM($G554:P554)))</f>
        <v>370543.11923076923</v>
      </c>
      <c r="R554" s="283">
        <f>+IF((SUM(Capex!$G203:R203)-(SUM(Capex!$G203:Q203)*$E200+SUM($G554:Q554)))&gt;0,SUM(Capex!$G203:Q203)*$E200,IF((SUM(Capex!$G203:Q203)-SUM($G554:Q554))&lt;0,0,SUM(Capex!$G203:Q203)-SUM($G554:Q554)))</f>
        <v>370543.11923076923</v>
      </c>
      <c r="S554" s="283">
        <f>+IF((SUM(Capex!$G203:S203)-(SUM(Capex!$G203:R203)*$E200+SUM($G554:R554)))&gt;0,SUM(Capex!$G203:R203)*$E200,IF((SUM(Capex!$G203:R203)-SUM($G554:R554))&lt;0,0,SUM(Capex!$G203:R203)-SUM($G554:R554)))</f>
        <v>370543.11923076923</v>
      </c>
      <c r="T554" s="283">
        <f>+IF((SUM(Capex!$G203:T203)-(SUM(Capex!$G203:S203)*$E200+SUM($G554:S554)))&gt;0,SUM(Capex!$G203:S203)*$E200,IF((SUM(Capex!$G203:S203)-SUM($G554:S554))&lt;0,0,SUM(Capex!$G203:S203)-SUM($G554:S554)))</f>
        <v>370543.11923076923</v>
      </c>
    </row>
    <row r="555" spans="1:20">
      <c r="A555" s="355"/>
      <c r="B555" s="145"/>
      <c r="C555" s="276" t="s">
        <v>801</v>
      </c>
      <c r="D555" s="168" t="s">
        <v>65</v>
      </c>
      <c r="E555" s="168" t="s">
        <v>317</v>
      </c>
      <c r="H555" s="283">
        <f>+IF((SUM(Capex!$G204:H204)-(SUM(Capex!$G204:G204)*$E201+SUM($G555:G555)))&gt;0,SUM(Capex!$G204:G204)*$E201,IF((SUM(Capex!$G204:G204)-SUM($G555:G555))&lt;0,0,SUM(Capex!$G204:G204)-SUM($G555:G555)))</f>
        <v>0</v>
      </c>
      <c r="I555" s="283">
        <f>+IF((SUM(Capex!$G204:I204)-(SUM(Capex!$G204:H204)*$E201+SUM($G555:H555)))&gt;0,SUM(Capex!$G204:H204)*$E201,IF((SUM(Capex!$G204:H204)-SUM($G555:H555))&lt;0,0,SUM(Capex!$G204:H204)-SUM($G555:H555)))</f>
        <v>0</v>
      </c>
      <c r="J555" s="283">
        <f>+IF((SUM(Capex!$G204:J204)-(SUM(Capex!$G204:I204)*$E201+SUM($G555:I555)))&gt;0,SUM(Capex!$G204:I204)*$E201,IF((SUM(Capex!$G204:I204)-SUM($G555:I555))&lt;0,0,SUM(Capex!$G204:I204)-SUM($G555:I555)))</f>
        <v>0</v>
      </c>
      <c r="K555" s="283">
        <f>+IF((SUM(Capex!$G204:K204)-(SUM(Capex!$G204:J204)*$E201+SUM($G555:J555)))&gt;0,SUM(Capex!$G204:J204)*$E201,IF((SUM(Capex!$G204:J204)-SUM($G555:J555))&lt;0,0,SUM(Capex!$G204:J204)-SUM($G555:J555)))</f>
        <v>0</v>
      </c>
      <c r="L555" s="283">
        <f>+IF((SUM(Capex!$G204:L204)-(SUM(Capex!$G204:K204)*$E201+SUM($G555:K555)))&gt;0,SUM(Capex!$G204:K204)*$E201,IF((SUM(Capex!$G204:K204)-SUM($G555:K555))&lt;0,0,SUM(Capex!$G204:K204)-SUM($G555:K555)))</f>
        <v>0</v>
      </c>
      <c r="M555" s="283">
        <f>+IF((SUM(Capex!$G204:M204)-(SUM(Capex!$G204:L204)*$E201+SUM($G555:L555)))&gt;0,SUM(Capex!$G204:L204)*$E201,IF((SUM(Capex!$G204:L204)-SUM($G555:L555))&lt;0,0,SUM(Capex!$G204:L204)-SUM($G555:L555)))</f>
        <v>61277.275769230771</v>
      </c>
      <c r="N555" s="283">
        <f>+IF((SUM(Capex!$G204:N204)-(SUM(Capex!$G204:M204)*$E201+SUM($G555:M555)))&gt;0,SUM(Capex!$G204:M204)*$E201,IF((SUM(Capex!$G204:M204)-SUM($G555:M555))&lt;0,0,SUM(Capex!$G204:M204)-SUM($G555:M555)))</f>
        <v>61277.275769230771</v>
      </c>
      <c r="O555" s="283">
        <f>+IF((SUM(Capex!$G204:O204)-(SUM(Capex!$G204:N204)*$E201+SUM($G555:N555)))&gt;0,SUM(Capex!$G204:N204)*$E201,IF((SUM(Capex!$G204:N204)-SUM($G555:N555))&lt;0,0,SUM(Capex!$G204:N204)-SUM($G555:N555)))</f>
        <v>61277.275769230771</v>
      </c>
      <c r="P555" s="283">
        <f>+IF((SUM(Capex!$G204:P204)-(SUM(Capex!$G204:O204)*$E201+SUM($G555:O555)))&gt;0,SUM(Capex!$G204:O204)*$E201,IF((SUM(Capex!$G204:O204)-SUM($G555:O555))&lt;0,0,SUM(Capex!$G204:O204)-SUM($G555:O555)))</f>
        <v>61277.275769230771</v>
      </c>
      <c r="Q555" s="283">
        <f>+IF((SUM(Capex!$G204:Q204)-(SUM(Capex!$G204:P204)*$E201+SUM($G555:P555)))&gt;0,SUM(Capex!$G204:P204)*$E201,IF((SUM(Capex!$G204:P204)-SUM($G555:P555))&lt;0,0,SUM(Capex!$G204:P204)-SUM($G555:P555)))</f>
        <v>61277.275769230771</v>
      </c>
      <c r="R555" s="283">
        <f>+IF((SUM(Capex!$G204:R204)-(SUM(Capex!$G204:Q204)*$E201+SUM($G555:Q555)))&gt;0,SUM(Capex!$G204:Q204)*$E201,IF((SUM(Capex!$G204:Q204)-SUM($G555:Q555))&lt;0,0,SUM(Capex!$G204:Q204)-SUM($G555:Q555)))</f>
        <v>61277.275769230771</v>
      </c>
      <c r="S555" s="283">
        <f>+IF((SUM(Capex!$G204:S204)-(SUM(Capex!$G204:R204)*$E201+SUM($G555:R555)))&gt;0,SUM(Capex!$G204:R204)*$E201,IF((SUM(Capex!$G204:R204)-SUM($G555:R555))&lt;0,0,SUM(Capex!$G204:R204)-SUM($G555:R555)))</f>
        <v>61277.275769230771</v>
      </c>
      <c r="T555" s="283">
        <f>+IF((SUM(Capex!$G204:T204)-(SUM(Capex!$G204:S204)*$E201+SUM($G555:S555)))&gt;0,SUM(Capex!$G204:S204)*$E201,IF((SUM(Capex!$G204:S204)-SUM($G555:S555))&lt;0,0,SUM(Capex!$G204:S204)-SUM($G555:S555)))</f>
        <v>61277.275769230771</v>
      </c>
    </row>
    <row r="556" spans="1:20">
      <c r="A556" s="355"/>
      <c r="B556" s="145"/>
      <c r="C556" s="276" t="s">
        <v>220</v>
      </c>
      <c r="D556" s="168" t="s">
        <v>65</v>
      </c>
      <c r="E556" s="168" t="s">
        <v>317</v>
      </c>
      <c r="H556" s="283">
        <f>+IF((SUM(Capex!$G205:H205)-(SUM(Capex!$G205:G205)*$E202+SUM($G556:G556)))&gt;0,SUM(Capex!$G205:G205)*$E202,IF((SUM(Capex!$G205:G205)-SUM($G556:G556))&lt;0,0,SUM(Capex!$G205:G205)-SUM($G556:G556)))</f>
        <v>0</v>
      </c>
      <c r="I556" s="283">
        <f>+IF((SUM(Capex!$G205:I205)-(SUM(Capex!$G205:H205)*$E202+SUM($G556:H556)))&gt;0,SUM(Capex!$G205:H205)*$E202,IF((SUM(Capex!$G205:H205)-SUM($G556:H556))&lt;0,0,SUM(Capex!$G205:H205)-SUM($G556:H556)))</f>
        <v>0</v>
      </c>
      <c r="J556" s="283">
        <f>+IF((SUM(Capex!$G205:J205)-(SUM(Capex!$G205:I205)*$E202+SUM($G556:I556)))&gt;0,SUM(Capex!$G205:I205)*$E202,IF((SUM(Capex!$G205:I205)-SUM($G556:I556))&lt;0,0,SUM(Capex!$G205:I205)-SUM($G556:I556)))</f>
        <v>0</v>
      </c>
      <c r="K556" s="283">
        <f>+IF((SUM(Capex!$G205:K205)-(SUM(Capex!$G205:J205)*$E202+SUM($G556:J556)))&gt;0,SUM(Capex!$G205:J205)*$E202,IF((SUM(Capex!$G205:J205)-SUM($G556:J556))&lt;0,0,SUM(Capex!$G205:J205)-SUM($G556:J556)))</f>
        <v>0</v>
      </c>
      <c r="L556" s="283">
        <f>+IF((SUM(Capex!$G205:L205)-(SUM(Capex!$G205:K205)*$E202+SUM($G556:K556)))&gt;0,SUM(Capex!$G205:K205)*$E202,IF((SUM(Capex!$G205:K205)-SUM($G556:K556))&lt;0,0,SUM(Capex!$G205:K205)-SUM($G556:K556)))</f>
        <v>0</v>
      </c>
      <c r="M556" s="283">
        <f>+IF((SUM(Capex!$G205:M205)-(SUM(Capex!$G205:L205)*$E202+SUM($G556:L556)))&gt;0,SUM(Capex!$G205:L205)*$E202,IF((SUM(Capex!$G205:L205)-SUM($G556:L556))&lt;0,0,SUM(Capex!$G205:L205)-SUM($G556:L556)))</f>
        <v>362154.30384615378</v>
      </c>
      <c r="N556" s="283">
        <f>+IF((SUM(Capex!$G205:N205)-(SUM(Capex!$G205:M205)*$E202+SUM($G556:M556)))&gt;0,SUM(Capex!$G205:M205)*$E202,IF((SUM(Capex!$G205:M205)-SUM($G556:M556))&lt;0,0,SUM(Capex!$G205:M205)-SUM($G556:M556)))</f>
        <v>362154.30384615378</v>
      </c>
      <c r="O556" s="283">
        <f>+IF((SUM(Capex!$G205:O205)-(SUM(Capex!$G205:N205)*$E202+SUM($G556:N556)))&gt;0,SUM(Capex!$G205:N205)*$E202,IF((SUM(Capex!$G205:N205)-SUM($G556:N556))&lt;0,0,SUM(Capex!$G205:N205)-SUM($G556:N556)))</f>
        <v>362154.30384615378</v>
      </c>
      <c r="P556" s="283">
        <f>+IF((SUM(Capex!$G205:P205)-(SUM(Capex!$G205:O205)*$E202+SUM($G556:O556)))&gt;0,SUM(Capex!$G205:O205)*$E202,IF((SUM(Capex!$G205:O205)-SUM($G556:O556))&lt;0,0,SUM(Capex!$G205:O205)-SUM($G556:O556)))</f>
        <v>362154.30384615378</v>
      </c>
      <c r="Q556" s="283">
        <f>+IF((SUM(Capex!$G205:Q205)-(SUM(Capex!$G205:P205)*$E202+SUM($G556:P556)))&gt;0,SUM(Capex!$G205:P205)*$E202,IF((SUM(Capex!$G205:P205)-SUM($G556:P556))&lt;0,0,SUM(Capex!$G205:P205)-SUM($G556:P556)))</f>
        <v>362154.30384615378</v>
      </c>
      <c r="R556" s="283">
        <f>+IF((SUM(Capex!$G205:R205)-(SUM(Capex!$G205:Q205)*$E202+SUM($G556:Q556)))&gt;0,SUM(Capex!$G205:Q205)*$E202,IF((SUM(Capex!$G205:Q205)-SUM($G556:Q556))&lt;0,0,SUM(Capex!$G205:Q205)-SUM($G556:Q556)))</f>
        <v>362154.30384615378</v>
      </c>
      <c r="S556" s="283">
        <f>+IF((SUM(Capex!$G205:S205)-(SUM(Capex!$G205:R205)*$E202+SUM($G556:R556)))&gt;0,SUM(Capex!$G205:R205)*$E202,IF((SUM(Capex!$G205:R205)-SUM($G556:R556))&lt;0,0,SUM(Capex!$G205:R205)-SUM($G556:R556)))</f>
        <v>362154.30384615378</v>
      </c>
      <c r="T556" s="283">
        <f>+IF((SUM(Capex!$G205:T205)-(SUM(Capex!$G205:S205)*$E202+SUM($G556:S556)))&gt;0,SUM(Capex!$G205:S205)*$E202,IF((SUM(Capex!$G205:S205)-SUM($G556:S556))&lt;0,0,SUM(Capex!$G205:S205)-SUM($G556:S556)))</f>
        <v>362154.30384615378</v>
      </c>
    </row>
    <row r="557" spans="1:20">
      <c r="A557" s="355"/>
      <c r="B557" s="145"/>
      <c r="C557" s="276" t="s">
        <v>800</v>
      </c>
      <c r="D557" s="168" t="s">
        <v>65</v>
      </c>
      <c r="E557" s="168" t="s">
        <v>317</v>
      </c>
      <c r="H557" s="283">
        <f>+IF((SUM(Capex!$G206:H206)-(SUM(Capex!$G206:G206)*$E203+SUM($G557:G557)))&gt;0,SUM(Capex!$G206:G206)*$E203,IF((SUM(Capex!$G206:G206)-SUM($G557:G557))&lt;0,0,SUM(Capex!$G206:G206)-SUM($G557:G557)))</f>
        <v>0</v>
      </c>
      <c r="I557" s="283">
        <f>+IF((SUM(Capex!$G206:I206)-(SUM(Capex!$G206:H206)*$E203+SUM($G557:H557)))&gt;0,SUM(Capex!$G206:H206)*$E203,IF((SUM(Capex!$G206:H206)-SUM($G557:H557))&lt;0,0,SUM(Capex!$G206:H206)-SUM($G557:H557)))</f>
        <v>0</v>
      </c>
      <c r="J557" s="283">
        <f>+IF((SUM(Capex!$G206:J206)-(SUM(Capex!$G206:I206)*$E203+SUM($G557:I557)))&gt;0,SUM(Capex!$G206:I206)*$E203,IF((SUM(Capex!$G206:I206)-SUM($G557:I557))&lt;0,0,SUM(Capex!$G206:I206)-SUM($G557:I557)))</f>
        <v>0</v>
      </c>
      <c r="K557" s="283">
        <f>+IF((SUM(Capex!$G206:K206)-(SUM(Capex!$G206:J206)*$E203+SUM($G557:J557)))&gt;0,SUM(Capex!$G206:J206)*$E203,IF((SUM(Capex!$G206:J206)-SUM($G557:J557))&lt;0,0,SUM(Capex!$G206:J206)-SUM($G557:J557)))</f>
        <v>0</v>
      </c>
      <c r="L557" s="283">
        <f>+IF((SUM(Capex!$G206:L206)-(SUM(Capex!$G206:K206)*$E203+SUM($G557:K557)))&gt;0,SUM(Capex!$G206:K206)*$E203,IF((SUM(Capex!$G206:K206)-SUM($G557:K557))&lt;0,0,SUM(Capex!$G206:K206)-SUM($G557:K557)))</f>
        <v>0</v>
      </c>
      <c r="M557" s="283">
        <f>+IF((SUM(Capex!$G206:M206)-(SUM(Capex!$G206:L206)*$E203+SUM($G557:L557)))&gt;0,SUM(Capex!$G206:L206)*$E203,IF((SUM(Capex!$G206:L206)-SUM($G557:L557))&lt;0,0,SUM(Capex!$G206:L206)-SUM($G557:L557)))</f>
        <v>7783.959230769211</v>
      </c>
      <c r="N557" s="283">
        <f>+IF((SUM(Capex!$G206:N206)-(SUM(Capex!$G206:M206)*$E203+SUM($G557:M557)))&gt;0,SUM(Capex!$G206:M206)*$E203,IF((SUM(Capex!$G206:M206)-SUM($G557:M557))&lt;0,0,SUM(Capex!$G206:M206)-SUM($G557:M557)))</f>
        <v>7783.959230769211</v>
      </c>
      <c r="O557" s="283">
        <f>+IF((SUM(Capex!$G206:O206)-(SUM(Capex!$G206:N206)*$E203+SUM($G557:N557)))&gt;0,SUM(Capex!$G206:N206)*$E203,IF((SUM(Capex!$G206:N206)-SUM($G557:N557))&lt;0,0,SUM(Capex!$G206:N206)-SUM($G557:N557)))</f>
        <v>7783.959230769211</v>
      </c>
      <c r="P557" s="283">
        <f>+IF((SUM(Capex!$G206:P206)-(SUM(Capex!$G206:O206)*$E203+SUM($G557:O557)))&gt;0,SUM(Capex!$G206:O206)*$E203,IF((SUM(Capex!$G206:O206)-SUM($G557:O557))&lt;0,0,SUM(Capex!$G206:O206)-SUM($G557:O557)))</f>
        <v>7783.959230769211</v>
      </c>
      <c r="Q557" s="283">
        <f>+IF((SUM(Capex!$G206:Q206)-(SUM(Capex!$G206:P206)*$E203+SUM($G557:P557)))&gt;0,SUM(Capex!$G206:P206)*$E203,IF((SUM(Capex!$G206:P206)-SUM($G557:P557))&lt;0,0,SUM(Capex!$G206:P206)-SUM($G557:P557)))</f>
        <v>7783.959230769211</v>
      </c>
      <c r="R557" s="283">
        <f>+IF((SUM(Capex!$G206:R206)-(SUM(Capex!$G206:Q206)*$E203+SUM($G557:Q557)))&gt;0,SUM(Capex!$G206:Q206)*$E203,IF((SUM(Capex!$G206:Q206)-SUM($G557:Q557))&lt;0,0,SUM(Capex!$G206:Q206)-SUM($G557:Q557)))</f>
        <v>7783.959230769211</v>
      </c>
      <c r="S557" s="283">
        <f>+IF((SUM(Capex!$G206:S206)-(SUM(Capex!$G206:R206)*$E203+SUM($G557:R557)))&gt;0,SUM(Capex!$G206:R206)*$E203,IF((SUM(Capex!$G206:R206)-SUM($G557:R557))&lt;0,0,SUM(Capex!$G206:R206)-SUM($G557:R557)))</f>
        <v>7783.959230769211</v>
      </c>
      <c r="T557" s="283">
        <f>+IF((SUM(Capex!$G206:T206)-(SUM(Capex!$G206:S206)*$E203+SUM($G557:S557)))&gt;0,SUM(Capex!$G206:S206)*$E203,IF((SUM(Capex!$G206:S206)-SUM($G557:S557))&lt;0,0,SUM(Capex!$G206:S206)-SUM($G557:S557)))</f>
        <v>7783.959230769211</v>
      </c>
    </row>
    <row r="558" spans="1:20">
      <c r="A558" s="355"/>
      <c r="B558" s="145"/>
      <c r="C558" s="276" t="s">
        <v>221</v>
      </c>
      <c r="D558" s="168" t="s">
        <v>65</v>
      </c>
      <c r="E558" s="168" t="s">
        <v>317</v>
      </c>
      <c r="H558" s="283">
        <f>+IF((SUM(Capex!$G207:H207)-(SUM(Capex!$G207:G207)*$E204+SUM($G558:G558)))&gt;0,SUM(Capex!$G207:G207)*$E204,IF((SUM(Capex!$G207:G207)-SUM($G558:G558))&lt;0,0,SUM(Capex!$G207:G207)-SUM($G558:G558)))</f>
        <v>0</v>
      </c>
      <c r="I558" s="283">
        <f>+IF((SUM(Capex!$G207:I207)-(SUM(Capex!$G207:H207)*$E204+SUM($G558:H558)))&gt;0,SUM(Capex!$G207:H207)*$E204,IF((SUM(Capex!$G207:H207)-SUM($G558:H558))&lt;0,0,SUM(Capex!$G207:H207)-SUM($G558:H558)))</f>
        <v>0</v>
      </c>
      <c r="J558" s="283">
        <f>+IF((SUM(Capex!$G207:J207)-(SUM(Capex!$G207:I207)*$E204+SUM($G558:I558)))&gt;0,SUM(Capex!$G207:I207)*$E204,IF((SUM(Capex!$G207:I207)-SUM($G558:I558))&lt;0,0,SUM(Capex!$G207:I207)-SUM($G558:I558)))</f>
        <v>0</v>
      </c>
      <c r="K558" s="283">
        <f>+IF((SUM(Capex!$G207:K207)-(SUM(Capex!$G207:J207)*$E204+SUM($G558:J558)))&gt;0,SUM(Capex!$G207:J207)*$E204,IF((SUM(Capex!$G207:J207)-SUM($G558:J558))&lt;0,0,SUM(Capex!$G207:J207)-SUM($G558:J558)))</f>
        <v>0</v>
      </c>
      <c r="L558" s="283">
        <f>+IF((SUM(Capex!$G207:L207)-(SUM(Capex!$G207:K207)*$E204+SUM($G558:K558)))&gt;0,SUM(Capex!$G207:K207)*$E204,IF((SUM(Capex!$G207:K207)-SUM($G558:K558))&lt;0,0,SUM(Capex!$G207:K207)-SUM($G558:K558)))</f>
        <v>0</v>
      </c>
      <c r="M558" s="283">
        <f>+IF((SUM(Capex!$G207:M207)-(SUM(Capex!$G207:L207)*$E204+SUM($G558:L558)))&gt;0,SUM(Capex!$G207:L207)*$E204,IF((SUM(Capex!$G207:L207)-SUM($G558:L558))&lt;0,0,SUM(Capex!$G207:L207)-SUM($G558:L558)))</f>
        <v>810399.36884615407</v>
      </c>
      <c r="N558" s="283">
        <f>+IF((SUM(Capex!$G207:N207)-(SUM(Capex!$G207:M207)*$E204+SUM($G558:M558)))&gt;0,SUM(Capex!$G207:M207)*$E204,IF((SUM(Capex!$G207:M207)-SUM($G558:M558))&lt;0,0,SUM(Capex!$G207:M207)-SUM($G558:M558)))</f>
        <v>810399.36884615407</v>
      </c>
      <c r="O558" s="283">
        <f>+IF((SUM(Capex!$G207:O207)-(SUM(Capex!$G207:N207)*$E204+SUM($G558:N558)))&gt;0,SUM(Capex!$G207:N207)*$E204,IF((SUM(Capex!$G207:N207)-SUM($G558:N558))&lt;0,0,SUM(Capex!$G207:N207)-SUM($G558:N558)))</f>
        <v>810399.36884615407</v>
      </c>
      <c r="P558" s="283">
        <f>+IF((SUM(Capex!$G207:P207)-(SUM(Capex!$G207:O207)*$E204+SUM($G558:O558)))&gt;0,SUM(Capex!$G207:O207)*$E204,IF((SUM(Capex!$G207:O207)-SUM($G558:O558))&lt;0,0,SUM(Capex!$G207:O207)-SUM($G558:O558)))</f>
        <v>810399.36884615407</v>
      </c>
      <c r="Q558" s="283">
        <f>+IF((SUM(Capex!$G207:Q207)-(SUM(Capex!$G207:P207)*$E204+SUM($G558:P558)))&gt;0,SUM(Capex!$G207:P207)*$E204,IF((SUM(Capex!$G207:P207)-SUM($G558:P558))&lt;0,0,SUM(Capex!$G207:P207)-SUM($G558:P558)))</f>
        <v>810399.36884615407</v>
      </c>
      <c r="R558" s="283">
        <f>+IF((SUM(Capex!$G207:R207)-(SUM(Capex!$G207:Q207)*$E204+SUM($G558:Q558)))&gt;0,SUM(Capex!$G207:Q207)*$E204,IF((SUM(Capex!$G207:Q207)-SUM($G558:Q558))&lt;0,0,SUM(Capex!$G207:Q207)-SUM($G558:Q558)))</f>
        <v>810399.36884615407</v>
      </c>
      <c r="S558" s="283">
        <f>+IF((SUM(Capex!$G207:S207)-(SUM(Capex!$G207:R207)*$E204+SUM($G558:R558)))&gt;0,SUM(Capex!$G207:R207)*$E204,IF((SUM(Capex!$G207:R207)-SUM($G558:R558))&lt;0,0,SUM(Capex!$G207:R207)-SUM($G558:R558)))</f>
        <v>810399.36884615407</v>
      </c>
      <c r="T558" s="283">
        <f>+IF((SUM(Capex!$G207:T207)-(SUM(Capex!$G207:S207)*$E204+SUM($G558:S558)))&gt;0,SUM(Capex!$G207:S207)*$E204,IF((SUM(Capex!$G207:S207)-SUM($G558:S558))&lt;0,0,SUM(Capex!$G207:S207)-SUM($G558:S558)))</f>
        <v>810399.36884615407</v>
      </c>
    </row>
    <row r="559" spans="1:20">
      <c r="A559" s="355"/>
      <c r="B559" s="145"/>
      <c r="C559" s="276" t="s">
        <v>792</v>
      </c>
      <c r="D559" s="168" t="s">
        <v>65</v>
      </c>
      <c r="E559" s="168" t="s">
        <v>317</v>
      </c>
      <c r="H559" s="283">
        <f>+IF((SUM(Capex!$G208:H208)-(SUM(Capex!$G208:G208)*$E205+SUM($G559:G559)))&gt;0,SUM(Capex!$G208:G208)*$E205,IF((SUM(Capex!$G208:G208)-SUM($G559:G559))&lt;0,0,SUM(Capex!$G208:G208)-SUM($G559:G559)))</f>
        <v>0</v>
      </c>
      <c r="I559" s="283">
        <f>+IF((SUM(Capex!$G208:I208)-(SUM(Capex!$G208:H208)*$E205+SUM($G559:H559)))&gt;0,SUM(Capex!$G208:H208)*$E205,IF((SUM(Capex!$G208:H208)-SUM($G559:H559))&lt;0,0,SUM(Capex!$G208:H208)-SUM($G559:H559)))</f>
        <v>0</v>
      </c>
      <c r="J559" s="283">
        <f>+IF((SUM(Capex!$G208:J208)-(SUM(Capex!$G208:I208)*$E205+SUM($G559:I559)))&gt;0,SUM(Capex!$G208:I208)*$E205,IF((SUM(Capex!$G208:I208)-SUM($G559:I559))&lt;0,0,SUM(Capex!$G208:I208)-SUM($G559:I559)))</f>
        <v>0</v>
      </c>
      <c r="K559" s="283">
        <f>+IF((SUM(Capex!$G208:K208)-(SUM(Capex!$G208:J208)*$E205+SUM($G559:J559)))&gt;0,SUM(Capex!$G208:J208)*$E205,IF((SUM(Capex!$G208:J208)-SUM($G559:J559))&lt;0,0,SUM(Capex!$G208:J208)-SUM($G559:J559)))</f>
        <v>0</v>
      </c>
      <c r="L559" s="283">
        <f>+IF((SUM(Capex!$G208:L208)-(SUM(Capex!$G208:K208)*$E205+SUM($G559:K559)))&gt;0,SUM(Capex!$G208:K208)*$E205,IF((SUM(Capex!$G208:K208)-SUM($G559:K559))&lt;0,0,SUM(Capex!$G208:K208)-SUM($G559:K559)))</f>
        <v>0</v>
      </c>
      <c r="M559" s="283">
        <f>+IF((SUM(Capex!$G208:M208)-(SUM(Capex!$G208:L208)*$E205+SUM($G559:L559)))&gt;0,SUM(Capex!$G208:L208)*$E205,IF((SUM(Capex!$G208:L208)-SUM($G559:L559))&lt;0,0,SUM(Capex!$G208:L208)-SUM($G559:L559)))</f>
        <v>467200.05730769224</v>
      </c>
      <c r="N559" s="283">
        <f>+IF((SUM(Capex!$G208:N208)-(SUM(Capex!$G208:M208)*$E205+SUM($G559:M559)))&gt;0,SUM(Capex!$G208:M208)*$E205,IF((SUM(Capex!$G208:M208)-SUM($G559:M559))&lt;0,0,SUM(Capex!$G208:M208)-SUM($G559:M559)))</f>
        <v>467200.05730769224</v>
      </c>
      <c r="O559" s="283">
        <f>+IF((SUM(Capex!$G208:O208)-(SUM(Capex!$G208:N208)*$E205+SUM($G559:N559)))&gt;0,SUM(Capex!$G208:N208)*$E205,IF((SUM(Capex!$G208:N208)-SUM($G559:N559))&lt;0,0,SUM(Capex!$G208:N208)-SUM($G559:N559)))</f>
        <v>467200.05730769224</v>
      </c>
      <c r="P559" s="283">
        <f>+IF((SUM(Capex!$G208:P208)-(SUM(Capex!$G208:O208)*$E205+SUM($G559:O559)))&gt;0,SUM(Capex!$G208:O208)*$E205,IF((SUM(Capex!$G208:O208)-SUM($G559:O559))&lt;0,0,SUM(Capex!$G208:O208)-SUM($G559:O559)))</f>
        <v>467200.05730769224</v>
      </c>
      <c r="Q559" s="283">
        <f>+IF((SUM(Capex!$G208:Q208)-(SUM(Capex!$G208:P208)*$E205+SUM($G559:P559)))&gt;0,SUM(Capex!$G208:P208)*$E205,IF((SUM(Capex!$G208:P208)-SUM($G559:P559))&lt;0,0,SUM(Capex!$G208:P208)-SUM($G559:P559)))</f>
        <v>467200.05730769224</v>
      </c>
      <c r="R559" s="283">
        <f>+IF((SUM(Capex!$G208:R208)-(SUM(Capex!$G208:Q208)*$E205+SUM($G559:Q559)))&gt;0,SUM(Capex!$G208:Q208)*$E205,IF((SUM(Capex!$G208:Q208)-SUM($G559:Q559))&lt;0,0,SUM(Capex!$G208:Q208)-SUM($G559:Q559)))</f>
        <v>467200.05730769224</v>
      </c>
      <c r="S559" s="283">
        <f>+IF((SUM(Capex!$G208:S208)-(SUM(Capex!$G208:R208)*$E205+SUM($G559:R559)))&gt;0,SUM(Capex!$G208:R208)*$E205,IF((SUM(Capex!$G208:R208)-SUM($G559:R559))&lt;0,0,SUM(Capex!$G208:R208)-SUM($G559:R559)))</f>
        <v>467200.05730769224</v>
      </c>
      <c r="T559" s="283">
        <f>+IF((SUM(Capex!$G208:T208)-(SUM(Capex!$G208:S208)*$E205+SUM($G559:S559)))&gt;0,SUM(Capex!$G208:S208)*$E205,IF((SUM(Capex!$G208:S208)-SUM($G559:S559))&lt;0,0,SUM(Capex!$G208:S208)-SUM($G559:S559)))</f>
        <v>467200.05730769224</v>
      </c>
    </row>
    <row r="560" spans="1:20">
      <c r="A560" s="355"/>
      <c r="B560" s="145"/>
      <c r="C560" s="276" t="s">
        <v>796</v>
      </c>
      <c r="D560" s="168" t="s">
        <v>65</v>
      </c>
      <c r="E560" s="168" t="s">
        <v>317</v>
      </c>
      <c r="H560" s="283">
        <f>+IF((SUM(Capex!$G209:H209)-(SUM(Capex!$G209:G209)*$E206+SUM($G560:G560)))&gt;0,SUM(Capex!$G209:G209)*$E206,IF((SUM(Capex!$G209:G209)-SUM($G560:G560))&lt;0,0,SUM(Capex!$G209:G209)-SUM($G560:G560)))</f>
        <v>0</v>
      </c>
      <c r="I560" s="283">
        <f>+IF((SUM(Capex!$G209:I209)-(SUM(Capex!$G209:H209)*$E206+SUM($G560:H560)))&gt;0,SUM(Capex!$G209:H209)*$E206,IF((SUM(Capex!$G209:H209)-SUM($G560:H560))&lt;0,0,SUM(Capex!$G209:H209)-SUM($G560:H560)))</f>
        <v>0</v>
      </c>
      <c r="J560" s="283">
        <f>+IF((SUM(Capex!$G209:J209)-(SUM(Capex!$G209:I209)*$E206+SUM($G560:I560)))&gt;0,SUM(Capex!$G209:I209)*$E206,IF((SUM(Capex!$G209:I209)-SUM($G560:I560))&lt;0,0,SUM(Capex!$G209:I209)-SUM($G560:I560)))</f>
        <v>0</v>
      </c>
      <c r="K560" s="283">
        <f>+IF((SUM(Capex!$G209:K209)-(SUM(Capex!$G209:J209)*$E206+SUM($G560:J560)))&gt;0,SUM(Capex!$G209:J209)*$E206,IF((SUM(Capex!$G209:J209)-SUM($G560:J560))&lt;0,0,SUM(Capex!$G209:J209)-SUM($G560:J560)))</f>
        <v>0</v>
      </c>
      <c r="L560" s="283">
        <f>+IF((SUM(Capex!$G209:L209)-(SUM(Capex!$G209:K209)*$E206+SUM($G560:K560)))&gt;0,SUM(Capex!$G209:K209)*$E206,IF((SUM(Capex!$G209:K209)-SUM($G560:K560))&lt;0,0,SUM(Capex!$G209:K209)-SUM($G560:K560)))</f>
        <v>0</v>
      </c>
      <c r="M560" s="283">
        <f>+IF((SUM(Capex!$G209:M209)-(SUM(Capex!$G209:L209)*$E206+SUM($G560:L560)))&gt;0,SUM(Capex!$G209:L209)*$E206,IF((SUM(Capex!$G209:L209)-SUM($G560:L560))&lt;0,0,SUM(Capex!$G209:L209)-SUM($G560:L560)))</f>
        <v>0</v>
      </c>
      <c r="N560" s="283">
        <f>+IF((SUM(Capex!$G209:N209)-(SUM(Capex!$G209:M209)*$E206+SUM($G560:M560)))&gt;0,SUM(Capex!$G209:M209)*$E206,IF((SUM(Capex!$G209:M209)-SUM($G560:M560))&lt;0,0,SUM(Capex!$G209:M209)-SUM($G560:M560)))</f>
        <v>507525.66384615388</v>
      </c>
      <c r="O560" s="283">
        <f>+IF((SUM(Capex!$G209:O209)-(SUM(Capex!$G209:N209)*$E206+SUM($G560:N560)))&gt;0,SUM(Capex!$G209:N209)*$E206,IF((SUM(Capex!$G209:N209)-SUM($G560:N560))&lt;0,0,SUM(Capex!$G209:N209)-SUM($G560:N560)))</f>
        <v>507525.66384615388</v>
      </c>
      <c r="P560" s="283">
        <f>+IF((SUM(Capex!$G209:P209)-(SUM(Capex!$G209:O209)*$E206+SUM($G560:O560)))&gt;0,SUM(Capex!$G209:O209)*$E206,IF((SUM(Capex!$G209:O209)-SUM($G560:O560))&lt;0,0,SUM(Capex!$G209:O209)-SUM($G560:O560)))</f>
        <v>507525.66384615388</v>
      </c>
      <c r="Q560" s="283">
        <f>+IF((SUM(Capex!$G209:Q209)-(SUM(Capex!$G209:P209)*$E206+SUM($G560:P560)))&gt;0,SUM(Capex!$G209:P209)*$E206,IF((SUM(Capex!$G209:P209)-SUM($G560:P560))&lt;0,0,SUM(Capex!$G209:P209)-SUM($G560:P560)))</f>
        <v>507525.66384615388</v>
      </c>
      <c r="R560" s="283">
        <f>+IF((SUM(Capex!$G209:R209)-(SUM(Capex!$G209:Q209)*$E206+SUM($G560:Q560)))&gt;0,SUM(Capex!$G209:Q209)*$E206,IF((SUM(Capex!$G209:Q209)-SUM($G560:Q560))&lt;0,0,SUM(Capex!$G209:Q209)-SUM($G560:Q560)))</f>
        <v>507525.66384615388</v>
      </c>
      <c r="S560" s="283">
        <f>+IF((SUM(Capex!$G209:S209)-(SUM(Capex!$G209:R209)*$E206+SUM($G560:R560)))&gt;0,SUM(Capex!$G209:R209)*$E206,IF((SUM(Capex!$G209:R209)-SUM($G560:R560))&lt;0,0,SUM(Capex!$G209:R209)-SUM($G560:R560)))</f>
        <v>507525.66384615388</v>
      </c>
      <c r="T560" s="283">
        <f>+IF((SUM(Capex!$G209:T209)-(SUM(Capex!$G209:S209)*$E206+SUM($G560:S560)))&gt;0,SUM(Capex!$G209:S209)*$E206,IF((SUM(Capex!$G209:S209)-SUM($G560:S560))&lt;0,0,SUM(Capex!$G209:S209)-SUM($G560:S560)))</f>
        <v>507525.66384615388</v>
      </c>
    </row>
    <row r="561" spans="1:20">
      <c r="A561" s="355"/>
      <c r="B561" s="145"/>
      <c r="C561" s="276" t="s">
        <v>795</v>
      </c>
      <c r="D561" s="168" t="s">
        <v>65</v>
      </c>
      <c r="E561" s="168" t="s">
        <v>317</v>
      </c>
      <c r="H561" s="283">
        <f>+IF((SUM(Capex!$G210:H210)-(SUM(Capex!$G210:G210)*$E207+SUM($G561:G561)))&gt;0,SUM(Capex!$G210:G210)*$E207,IF((SUM(Capex!$G210:G210)-SUM($G561:G561))&lt;0,0,SUM(Capex!$G210:G210)-SUM($G561:G561)))</f>
        <v>0</v>
      </c>
      <c r="I561" s="283">
        <f>+IF((SUM(Capex!$G210:I210)-(SUM(Capex!$G210:H210)*$E207+SUM($G561:H561)))&gt;0,SUM(Capex!$G210:H210)*$E207,IF((SUM(Capex!$G210:H210)-SUM($G561:H561))&lt;0,0,SUM(Capex!$G210:H210)-SUM($G561:H561)))</f>
        <v>0</v>
      </c>
      <c r="J561" s="283">
        <f>+IF((SUM(Capex!$G210:J210)-(SUM(Capex!$G210:I210)*$E207+SUM($G561:I561)))&gt;0,SUM(Capex!$G210:I210)*$E207,IF((SUM(Capex!$G210:I210)-SUM($G561:I561))&lt;0,0,SUM(Capex!$G210:I210)-SUM($G561:I561)))</f>
        <v>0</v>
      </c>
      <c r="K561" s="283">
        <f>+IF((SUM(Capex!$G210:K210)-(SUM(Capex!$G210:J210)*$E207+SUM($G561:J561)))&gt;0,SUM(Capex!$G210:J210)*$E207,IF((SUM(Capex!$G210:J210)-SUM($G561:J561))&lt;0,0,SUM(Capex!$G210:J210)-SUM($G561:J561)))</f>
        <v>0</v>
      </c>
      <c r="L561" s="283">
        <f>+IF((SUM(Capex!$G210:L210)-(SUM(Capex!$G210:K210)*$E207+SUM($G561:K561)))&gt;0,SUM(Capex!$G210:K210)*$E207,IF((SUM(Capex!$G210:K210)-SUM($G561:K561))&lt;0,0,SUM(Capex!$G210:K210)-SUM($G561:K561)))</f>
        <v>0</v>
      </c>
      <c r="M561" s="283">
        <f>+IF((SUM(Capex!$G210:M210)-(SUM(Capex!$G210:L210)*$E207+SUM($G561:L561)))&gt;0,SUM(Capex!$G210:L210)*$E207,IF((SUM(Capex!$G210:L210)-SUM($G561:L561))&lt;0,0,SUM(Capex!$G210:L210)-SUM($G561:L561)))</f>
        <v>0</v>
      </c>
      <c r="N561" s="283">
        <f>+IF((SUM(Capex!$G210:N210)-(SUM(Capex!$G210:M210)*$E207+SUM($G561:M561)))&gt;0,SUM(Capex!$G210:M210)*$E207,IF((SUM(Capex!$G210:M210)-SUM($G561:M561))&lt;0,0,SUM(Capex!$G210:M210)-SUM($G561:M561)))</f>
        <v>0</v>
      </c>
      <c r="O561" s="283">
        <f>+IF((SUM(Capex!$G210:O210)-(SUM(Capex!$G210:N210)*$E207+SUM($G561:N561)))&gt;0,SUM(Capex!$G210:N210)*$E207,IF((SUM(Capex!$G210:N210)-SUM($G561:N561))&lt;0,0,SUM(Capex!$G210:N210)-SUM($G561:N561)))</f>
        <v>0</v>
      </c>
      <c r="P561" s="283">
        <f>+IF((SUM(Capex!$G210:P210)-(SUM(Capex!$G210:O210)*$E207+SUM($G561:O561)))&gt;0,SUM(Capex!$G210:O210)*$E207,IF((SUM(Capex!$G210:O210)-SUM($G561:O561))&lt;0,0,SUM(Capex!$G210:O210)-SUM($G561:O561)))</f>
        <v>0</v>
      </c>
      <c r="Q561" s="283">
        <f>+IF((SUM(Capex!$G210:Q210)-(SUM(Capex!$G210:P210)*$E207+SUM($G561:P561)))&gt;0,SUM(Capex!$G210:P210)*$E207,IF((SUM(Capex!$G210:P210)-SUM($G561:P561))&lt;0,0,SUM(Capex!$G210:P210)-SUM($G561:P561)))</f>
        <v>0</v>
      </c>
      <c r="R561" s="283">
        <f>+IF((SUM(Capex!$G210:R210)-(SUM(Capex!$G210:Q210)*$E207+SUM($G561:Q561)))&gt;0,SUM(Capex!$G210:Q210)*$E207,IF((SUM(Capex!$G210:Q210)-SUM($G561:Q561))&lt;0,0,SUM(Capex!$G210:Q210)-SUM($G561:Q561)))</f>
        <v>0</v>
      </c>
      <c r="S561" s="283">
        <f>+IF((SUM(Capex!$G210:S210)-(SUM(Capex!$G210:R210)*$E207+SUM($G561:R561)))&gt;0,SUM(Capex!$G210:R210)*$E207,IF((SUM(Capex!$G210:R210)-SUM($G561:R561))&lt;0,0,SUM(Capex!$G210:R210)-SUM($G561:R561)))</f>
        <v>0</v>
      </c>
      <c r="T561" s="283">
        <f>+IF((SUM(Capex!$G210:T210)-(SUM(Capex!$G210:S210)*$E207+SUM($G561:S561)))&gt;0,SUM(Capex!$G210:S210)*$E207,IF((SUM(Capex!$G210:S210)-SUM($G561:S561))&lt;0,0,SUM(Capex!$G210:S210)-SUM($G561:S561)))</f>
        <v>0</v>
      </c>
    </row>
    <row r="562" spans="1:20" s="290" customFormat="1">
      <c r="A562" s="355"/>
      <c r="B562" s="469"/>
      <c r="C562" s="470" t="s">
        <v>180</v>
      </c>
      <c r="D562" s="471"/>
      <c r="E562" s="471"/>
      <c r="G562" s="471"/>
      <c r="H562" s="573"/>
      <c r="I562" s="573"/>
      <c r="J562" s="573"/>
      <c r="K562" s="573"/>
      <c r="L562" s="573"/>
      <c r="M562" s="573"/>
      <c r="N562" s="573"/>
      <c r="O562" s="573"/>
      <c r="P562" s="573"/>
      <c r="Q562" s="573"/>
      <c r="R562" s="573"/>
      <c r="S562" s="573"/>
      <c r="T562" s="573"/>
    </row>
    <row r="563" spans="1:20">
      <c r="A563" s="355"/>
      <c r="B563" s="145"/>
      <c r="C563" s="276" t="s">
        <v>259</v>
      </c>
      <c r="D563" s="168" t="s">
        <v>65</v>
      </c>
      <c r="E563" s="168" t="s">
        <v>317</v>
      </c>
      <c r="H563" s="283">
        <f>+IF((SUM(Capex!$G212:H212)-(SUM(Capex!$G212:G212)*$E209+SUM($G563:G563)))&gt;0,SUM(Capex!$G212:G212)*$E209,IF((SUM(Capex!$G212:G212)-SUM($G563:G563))&lt;0,0,SUM(Capex!$G212:G212)-SUM($G563:G563)))</f>
        <v>0</v>
      </c>
      <c r="I563" s="283">
        <f>+IF((SUM(Capex!$G212:I212)-(SUM(Capex!$G212:H212)*$E209+SUM($G563:H563)))&gt;0,SUM(Capex!$G212:H212)*$E209,IF((SUM(Capex!$G212:H212)-SUM($G563:H563))&lt;0,0,SUM(Capex!$G212:H212)-SUM($G563:H563)))</f>
        <v>0</v>
      </c>
      <c r="J563" s="283">
        <f>+IF((SUM(Capex!$G212:J212)-(SUM(Capex!$G212:I212)*$E209+SUM($G563:I563)))&gt;0,SUM(Capex!$G212:I212)*$E209,IF((SUM(Capex!$G212:I212)-SUM($G563:I563))&lt;0,0,SUM(Capex!$G212:I212)-SUM($G563:I563)))</f>
        <v>717200.59200000006</v>
      </c>
      <c r="K563" s="283">
        <f>+IF((SUM(Capex!$G212:K212)-(SUM(Capex!$G212:J212)*$E209+SUM($G563:J563)))&gt;0,SUM(Capex!$G212:J212)*$E209,IF((SUM(Capex!$G212:J212)-SUM($G563:J563))&lt;0,0,SUM(Capex!$G212:J212)-SUM($G563:J563)))</f>
        <v>717200.59200000006</v>
      </c>
      <c r="L563" s="283">
        <f>+IF((SUM(Capex!$G212:L212)-(SUM(Capex!$G212:K212)*$E209+SUM($G563:K563)))&gt;0,SUM(Capex!$G212:K212)*$E209,IF((SUM(Capex!$G212:K212)-SUM($G563:K563))&lt;0,0,SUM(Capex!$G212:K212)-SUM($G563:K563)))</f>
        <v>717200.59200000006</v>
      </c>
      <c r="M563" s="283">
        <f>+IF((SUM(Capex!$G212:M212)-(SUM(Capex!$G212:L212)*$E209+SUM($G563:L563)))&gt;0,SUM(Capex!$G212:L212)*$E209,IF((SUM(Capex!$G212:L212)-SUM($G563:L563))&lt;0,0,SUM(Capex!$G212:L212)-SUM($G563:L563)))</f>
        <v>717200.59200000006</v>
      </c>
      <c r="N563" s="283">
        <f>+IF((SUM(Capex!$G212:N212)-(SUM(Capex!$G212:M212)*$E209+SUM($G563:M563)))&gt;0,SUM(Capex!$G212:M212)*$E209,IF((SUM(Capex!$G212:M212)-SUM($G563:M563))&lt;0,0,SUM(Capex!$G212:M212)-SUM($G563:M563)))</f>
        <v>717200.59200000006</v>
      </c>
      <c r="O563" s="283">
        <f>+IF((SUM(Capex!$G212:O212)-(SUM(Capex!$G212:N212)*$E209+SUM($G563:N563)))&gt;0,SUM(Capex!$G212:N212)*$E209,IF((SUM(Capex!$G212:N212)-SUM($G563:N563))&lt;0,0,SUM(Capex!$G212:N212)-SUM($G563:N563)))</f>
        <v>717200.59200000006</v>
      </c>
      <c r="P563" s="283">
        <f>+IF((SUM(Capex!$G212:P212)-(SUM(Capex!$G212:O212)*$E209+SUM($G563:O563)))&gt;0,SUM(Capex!$G212:O212)*$E209,IF((SUM(Capex!$G212:O212)-SUM($G563:O563))&lt;0,0,SUM(Capex!$G212:O212)-SUM($G563:O563)))</f>
        <v>717200.59200000006</v>
      </c>
      <c r="Q563" s="283">
        <f>+IF((SUM(Capex!$G212:Q212)-(SUM(Capex!$G212:P212)*$E209+SUM($G563:P563)))&gt;0,SUM(Capex!$G212:P212)*$E209,IF((SUM(Capex!$G212:P212)-SUM($G563:P563))&lt;0,0,SUM(Capex!$G212:P212)-SUM($G563:P563)))</f>
        <v>717200.59200000006</v>
      </c>
      <c r="R563" s="283">
        <f>+IF((SUM(Capex!$G212:R212)-(SUM(Capex!$G212:Q212)*$E209+SUM($G563:Q563)))&gt;0,SUM(Capex!$G212:Q212)*$E209,IF((SUM(Capex!$G212:Q212)-SUM($G563:Q563))&lt;0,0,SUM(Capex!$G212:Q212)-SUM($G563:Q563)))</f>
        <v>717200.59200000006</v>
      </c>
      <c r="S563" s="283">
        <f>+IF((SUM(Capex!$G212:S212)-(SUM(Capex!$G212:R212)*$E209+SUM($G563:R563)))&gt;0,SUM(Capex!$G212:R212)*$E209,IF((SUM(Capex!$G212:R212)-SUM($G563:R563))&lt;0,0,SUM(Capex!$G212:R212)-SUM($G563:R563)))</f>
        <v>717200.59200000006</v>
      </c>
      <c r="T563" s="283">
        <f>+IF((SUM(Capex!$G212:T212)-(SUM(Capex!$G212:S212)*$E209+SUM($G563:S563)))&gt;0,SUM(Capex!$G212:S212)*$E209,IF((SUM(Capex!$G212:S212)-SUM($G563:S563))&lt;0,0,SUM(Capex!$G212:S212)-SUM($G563:S563)))</f>
        <v>717200.59200000006</v>
      </c>
    </row>
    <row r="564" spans="1:20">
      <c r="A564" s="355"/>
      <c r="B564" s="145"/>
      <c r="C564" s="276" t="s">
        <v>259</v>
      </c>
      <c r="D564" s="168" t="s">
        <v>65</v>
      </c>
      <c r="E564" s="168" t="s">
        <v>317</v>
      </c>
      <c r="H564" s="283">
        <f>+IF((SUM(Capex!$G213:H213)-(SUM(Capex!$G213:G213)*$E210+SUM($G564:G564)))&gt;0,SUM(Capex!$G213:G213)*$E210,IF((SUM(Capex!$G213:G213)-SUM($G564:G564))&lt;0,0,SUM(Capex!$G213:G213)-SUM($G564:G564)))</f>
        <v>0</v>
      </c>
      <c r="I564" s="283">
        <f>+IF((SUM(Capex!$G213:I213)-(SUM(Capex!$G213:H213)*$E210+SUM($G564:H564)))&gt;0,SUM(Capex!$G213:H213)*$E210,IF((SUM(Capex!$G213:H213)-SUM($G564:H564))&lt;0,0,SUM(Capex!$G213:H213)-SUM($G564:H564)))</f>
        <v>0</v>
      </c>
      <c r="J564" s="283">
        <f>+IF((SUM(Capex!$G213:J213)-(SUM(Capex!$G213:I213)*$E210+SUM($G564:I564)))&gt;0,SUM(Capex!$G213:I213)*$E210,IF((SUM(Capex!$G213:I213)-SUM($G564:I564))&lt;0,0,SUM(Capex!$G213:I213)-SUM($G564:I564)))</f>
        <v>0</v>
      </c>
      <c r="K564" s="283">
        <f>+IF((SUM(Capex!$G213:K213)-(SUM(Capex!$G213:J213)*$E210+SUM($G564:J564)))&gt;0,SUM(Capex!$G213:J213)*$E210,IF((SUM(Capex!$G213:J213)-SUM($G564:J564))&lt;0,0,SUM(Capex!$G213:J213)-SUM($G564:J564)))</f>
        <v>750299.56533333333</v>
      </c>
      <c r="L564" s="283">
        <f>+IF((SUM(Capex!$G213:L213)-(SUM(Capex!$G213:K213)*$E210+SUM($G564:K564)))&gt;0,SUM(Capex!$G213:K213)*$E210,IF((SUM(Capex!$G213:K213)-SUM($G564:K564))&lt;0,0,SUM(Capex!$G213:K213)-SUM($G564:K564)))</f>
        <v>750299.56533333333</v>
      </c>
      <c r="M564" s="283">
        <f>+IF((SUM(Capex!$G213:M213)-(SUM(Capex!$G213:L213)*$E210+SUM($G564:L564)))&gt;0,SUM(Capex!$G213:L213)*$E210,IF((SUM(Capex!$G213:L213)-SUM($G564:L564))&lt;0,0,SUM(Capex!$G213:L213)-SUM($G564:L564)))</f>
        <v>750299.56533333333</v>
      </c>
      <c r="N564" s="283">
        <f>+IF((SUM(Capex!$G213:N213)-(SUM(Capex!$G213:M213)*$E210+SUM($G564:M564)))&gt;0,SUM(Capex!$G213:M213)*$E210,IF((SUM(Capex!$G213:M213)-SUM($G564:M564))&lt;0,0,SUM(Capex!$G213:M213)-SUM($G564:M564)))</f>
        <v>750299.56533333333</v>
      </c>
      <c r="O564" s="283">
        <f>+IF((SUM(Capex!$G213:O213)-(SUM(Capex!$G213:N213)*$E210+SUM($G564:N564)))&gt;0,SUM(Capex!$G213:N213)*$E210,IF((SUM(Capex!$G213:N213)-SUM($G564:N564))&lt;0,0,SUM(Capex!$G213:N213)-SUM($G564:N564)))</f>
        <v>750299.56533333333</v>
      </c>
      <c r="P564" s="283">
        <f>+IF((SUM(Capex!$G213:P213)-(SUM(Capex!$G213:O213)*$E210+SUM($G564:O564)))&gt;0,SUM(Capex!$G213:O213)*$E210,IF((SUM(Capex!$G213:O213)-SUM($G564:O564))&lt;0,0,SUM(Capex!$G213:O213)-SUM($G564:O564)))</f>
        <v>750299.56533333333</v>
      </c>
      <c r="Q564" s="283">
        <f>+IF((SUM(Capex!$G213:Q213)-(SUM(Capex!$G213:P213)*$E210+SUM($G564:P564)))&gt;0,SUM(Capex!$G213:P213)*$E210,IF((SUM(Capex!$G213:P213)-SUM($G564:P564))&lt;0,0,SUM(Capex!$G213:P213)-SUM($G564:P564)))</f>
        <v>750299.56533333333</v>
      </c>
      <c r="R564" s="283">
        <f>+IF((SUM(Capex!$G213:R213)-(SUM(Capex!$G213:Q213)*$E210+SUM($G564:Q564)))&gt;0,SUM(Capex!$G213:Q213)*$E210,IF((SUM(Capex!$G213:Q213)-SUM($G564:Q564))&lt;0,0,SUM(Capex!$G213:Q213)-SUM($G564:Q564)))</f>
        <v>750299.56533333333</v>
      </c>
      <c r="S564" s="283">
        <f>+IF((SUM(Capex!$G213:S213)-(SUM(Capex!$G213:R213)*$E210+SUM($G564:R564)))&gt;0,SUM(Capex!$G213:R213)*$E210,IF((SUM(Capex!$G213:R213)-SUM($G564:R564))&lt;0,0,SUM(Capex!$G213:R213)-SUM($G564:R564)))</f>
        <v>750299.56533333333</v>
      </c>
      <c r="T564" s="283">
        <f>+IF((SUM(Capex!$G213:T213)-(SUM(Capex!$G213:S213)*$E210+SUM($G564:S564)))&gt;0,SUM(Capex!$G213:S213)*$E210,IF((SUM(Capex!$G213:S213)-SUM($G564:S564))&lt;0,0,SUM(Capex!$G213:S213)-SUM($G564:S564)))</f>
        <v>750299.56533333333</v>
      </c>
    </row>
    <row r="565" spans="1:20">
      <c r="A565" s="355"/>
      <c r="B565" s="145"/>
      <c r="C565" s="276" t="s">
        <v>260</v>
      </c>
      <c r="D565" s="168" t="s">
        <v>65</v>
      </c>
      <c r="E565" s="168" t="s">
        <v>317</v>
      </c>
      <c r="H565" s="283">
        <f>+IF((SUM(Capex!$G214:H214)-(SUM(Capex!$G214:G214)*$E211+SUM($G565:G565)))&gt;0,SUM(Capex!$G214:G214)*$E211,IF((SUM(Capex!$G214:G214)-SUM($G565:G565))&lt;0,0,SUM(Capex!$G214:G214)-SUM($G565:G565)))</f>
        <v>0</v>
      </c>
      <c r="I565" s="283">
        <f>+IF((SUM(Capex!$G214:I214)-(SUM(Capex!$G214:H214)*$E211+SUM($G565:H565)))&gt;0,SUM(Capex!$G214:H214)*$E211,IF((SUM(Capex!$G214:H214)-SUM($G565:H565))&lt;0,0,SUM(Capex!$G214:H214)-SUM($G565:H565)))</f>
        <v>0</v>
      </c>
      <c r="J565" s="283">
        <f>+IF((SUM(Capex!$G214:J214)-(SUM(Capex!$G214:I214)*$E211+SUM($G565:I565)))&gt;0,SUM(Capex!$G214:I214)*$E211,IF((SUM(Capex!$G214:I214)-SUM($G565:I565))&lt;0,0,SUM(Capex!$G214:I214)-SUM($G565:I565)))</f>
        <v>0</v>
      </c>
      <c r="K565" s="283">
        <f>+IF((SUM(Capex!$G214:K214)-(SUM(Capex!$G214:J214)*$E211+SUM($G565:J565)))&gt;0,SUM(Capex!$G214:J214)*$E211,IF((SUM(Capex!$G214:J214)-SUM($G565:J565))&lt;0,0,SUM(Capex!$G214:J214)-SUM($G565:J565)))</f>
        <v>0</v>
      </c>
      <c r="L565" s="283">
        <f>+IF((SUM(Capex!$G214:L214)-(SUM(Capex!$G214:K214)*$E211+SUM($G565:K565)))&gt;0,SUM(Capex!$G214:K214)*$E211,IF((SUM(Capex!$G214:K214)-SUM($G565:K565))&lt;0,0,SUM(Capex!$G214:K214)-SUM($G565:K565)))</f>
        <v>0</v>
      </c>
      <c r="M565" s="283">
        <f>+IF((SUM(Capex!$G214:M214)-(SUM(Capex!$G214:L214)*$E211+SUM($G565:L565)))&gt;0,SUM(Capex!$G214:L214)*$E211,IF((SUM(Capex!$G214:L214)-SUM($G565:L565))&lt;0,0,SUM(Capex!$G214:L214)-SUM($G565:L565)))</f>
        <v>0</v>
      </c>
      <c r="N565" s="283">
        <f>+IF((SUM(Capex!$G214:N214)-(SUM(Capex!$G214:M214)*$E211+SUM($G565:M565)))&gt;0,SUM(Capex!$G214:M214)*$E211,IF((SUM(Capex!$G214:M214)-SUM($G565:M565))&lt;0,0,SUM(Capex!$G214:M214)-SUM($G565:M565)))</f>
        <v>0</v>
      </c>
      <c r="O565" s="283">
        <f>+IF((SUM(Capex!$G214:O214)-(SUM(Capex!$G214:N214)*$E211+SUM($G565:N565)))&gt;0,SUM(Capex!$G214:N214)*$E211,IF((SUM(Capex!$G214:N214)-SUM($G565:N565))&lt;0,0,SUM(Capex!$G214:N214)-SUM($G565:N565)))</f>
        <v>0</v>
      </c>
      <c r="P565" s="283">
        <f>+IF((SUM(Capex!$G214:P214)-(SUM(Capex!$G214:O214)*$E211+SUM($G565:O565)))&gt;0,SUM(Capex!$G214:O214)*$E211,IF((SUM(Capex!$G214:O214)-SUM($G565:O565))&lt;0,0,SUM(Capex!$G214:O214)-SUM($G565:O565)))</f>
        <v>0</v>
      </c>
      <c r="Q565" s="283">
        <f>+IF((SUM(Capex!$G214:Q214)-(SUM(Capex!$G214:P214)*$E211+SUM($G565:P565)))&gt;0,SUM(Capex!$G214:P214)*$E211,IF((SUM(Capex!$G214:P214)-SUM($G565:P565))&lt;0,0,SUM(Capex!$G214:P214)-SUM($G565:P565)))</f>
        <v>0</v>
      </c>
      <c r="R565" s="283">
        <f>+IF((SUM(Capex!$G214:R214)-(SUM(Capex!$G214:Q214)*$E211+SUM($G565:Q565)))&gt;0,SUM(Capex!$G214:Q214)*$E211,IF((SUM(Capex!$G214:Q214)-SUM($G565:Q565))&lt;0,0,SUM(Capex!$G214:Q214)-SUM($G565:Q565)))</f>
        <v>0</v>
      </c>
      <c r="S565" s="283">
        <f>+IF((SUM(Capex!$G214:S214)-(SUM(Capex!$G214:R214)*$E211+SUM($G565:R565)))&gt;0,SUM(Capex!$G214:R214)*$E211,IF((SUM(Capex!$G214:R214)-SUM($G565:R565))&lt;0,0,SUM(Capex!$G214:R214)-SUM($G565:R565)))</f>
        <v>0</v>
      </c>
      <c r="T565" s="283">
        <f>+IF((SUM(Capex!$G214:T214)-(SUM(Capex!$G214:S214)*$E211+SUM($G565:S565)))&gt;0,SUM(Capex!$G214:S214)*$E211,IF((SUM(Capex!$G214:S214)-SUM($G565:S565))&lt;0,0,SUM(Capex!$G214:S214)-SUM($G565:S565)))</f>
        <v>0</v>
      </c>
    </row>
    <row r="566" spans="1:20">
      <c r="A566" s="355"/>
      <c r="B566" s="145"/>
      <c r="C566" s="276" t="s">
        <v>938</v>
      </c>
      <c r="D566" s="168" t="s">
        <v>65</v>
      </c>
      <c r="E566" s="168" t="s">
        <v>317</v>
      </c>
      <c r="H566" s="283">
        <f>+IF((SUM(Capex!$G215:H215)-(SUM(Capex!$G215:G215)*$E212+SUM($G566:G566)))&gt;0,SUM(Capex!$G215:G215)*$E212,IF((SUM(Capex!$G215:G215)-SUM($G566:G566))&lt;0,0,SUM(Capex!$G215:G215)-SUM($G566:G566)))</f>
        <v>0</v>
      </c>
      <c r="I566" s="283">
        <f>+IF((SUM(Capex!$G215:I215)-(SUM(Capex!$G215:H215)*$E212+SUM($G566:H566)))&gt;0,SUM(Capex!$G215:H215)*$E212,IF((SUM(Capex!$G215:H215)-SUM($G566:H566))&lt;0,0,SUM(Capex!$G215:H215)-SUM($G566:H566)))</f>
        <v>0</v>
      </c>
      <c r="J566" s="283">
        <f>+IF((SUM(Capex!$G215:J215)-(SUM(Capex!$G215:I215)*$E212+SUM($G566:I566)))&gt;0,SUM(Capex!$G215:I215)*$E212,IF((SUM(Capex!$G215:I215)-SUM($G566:I566))&lt;0,0,SUM(Capex!$G215:I215)-SUM($G566:I566)))</f>
        <v>48327.953999999998</v>
      </c>
      <c r="K566" s="283">
        <f>+IF((SUM(Capex!$G215:K215)-(SUM(Capex!$G215:J215)*$E212+SUM($G566:J566)))&gt;0,SUM(Capex!$G215:J215)*$E212,IF((SUM(Capex!$G215:J215)-SUM($G566:J566))&lt;0,0,SUM(Capex!$G215:J215)-SUM($G566:J566)))</f>
        <v>48327.953999999998</v>
      </c>
      <c r="L566" s="283">
        <f>+IF((SUM(Capex!$G215:L215)-(SUM(Capex!$G215:K215)*$E212+SUM($G566:K566)))&gt;0,SUM(Capex!$G215:K215)*$E212,IF((SUM(Capex!$G215:K215)-SUM($G566:K566))&lt;0,0,SUM(Capex!$G215:K215)-SUM($G566:K566)))</f>
        <v>48327.953999999998</v>
      </c>
      <c r="M566" s="283">
        <f>+IF((SUM(Capex!$G215:M215)-(SUM(Capex!$G215:L215)*$E212+SUM($G566:L566)))&gt;0,SUM(Capex!$G215:L215)*$E212,IF((SUM(Capex!$G215:L215)-SUM($G566:L566))&lt;0,0,SUM(Capex!$G215:L215)-SUM($G566:L566)))</f>
        <v>48327.953999999998</v>
      </c>
      <c r="N566" s="283">
        <f>+IF((SUM(Capex!$G215:N215)-(SUM(Capex!$G215:M215)*$E212+SUM($G566:M566)))&gt;0,SUM(Capex!$G215:M215)*$E212,IF((SUM(Capex!$G215:M215)-SUM($G566:M566))&lt;0,0,SUM(Capex!$G215:M215)-SUM($G566:M566)))</f>
        <v>48327.953999999998</v>
      </c>
      <c r="O566" s="283">
        <f>+IF((SUM(Capex!$G215:O215)-(SUM(Capex!$G215:N215)*$E212+SUM($G566:N566)))&gt;0,SUM(Capex!$G215:N215)*$E212,IF((SUM(Capex!$G215:N215)-SUM($G566:N566))&lt;0,0,SUM(Capex!$G215:N215)-SUM($G566:N566)))</f>
        <v>48327.953999999998</v>
      </c>
      <c r="P566" s="283">
        <f>+IF((SUM(Capex!$G215:P215)-(SUM(Capex!$G215:O215)*$E212+SUM($G566:O566)))&gt;0,SUM(Capex!$G215:O215)*$E212,IF((SUM(Capex!$G215:O215)-SUM($G566:O566))&lt;0,0,SUM(Capex!$G215:O215)-SUM($G566:O566)))</f>
        <v>48327.953999999998</v>
      </c>
      <c r="Q566" s="283">
        <f>+IF((SUM(Capex!$G215:Q215)-(SUM(Capex!$G215:P215)*$E212+SUM($G566:P566)))&gt;0,SUM(Capex!$G215:P215)*$E212,IF((SUM(Capex!$G215:P215)-SUM($G566:P566))&lt;0,0,SUM(Capex!$G215:P215)-SUM($G566:P566)))</f>
        <v>48327.953999999998</v>
      </c>
      <c r="R566" s="283">
        <f>+IF((SUM(Capex!$G215:R215)-(SUM(Capex!$G215:Q215)*$E212+SUM($G566:Q566)))&gt;0,SUM(Capex!$G215:Q215)*$E212,IF((SUM(Capex!$G215:Q215)-SUM($G566:Q566))&lt;0,0,SUM(Capex!$G215:Q215)-SUM($G566:Q566)))</f>
        <v>48327.953999999998</v>
      </c>
      <c r="S566" s="283">
        <f>+IF((SUM(Capex!$G215:S215)-(SUM(Capex!$G215:R215)*$E212+SUM($G566:R566)))&gt;0,SUM(Capex!$G215:R215)*$E212,IF((SUM(Capex!$G215:R215)-SUM($G566:R566))&lt;0,0,SUM(Capex!$G215:R215)-SUM($G566:R566)))</f>
        <v>48327.953999999969</v>
      </c>
      <c r="T566" s="283">
        <f>+IF((SUM(Capex!$G215:T215)-(SUM(Capex!$G215:S215)*$E212+SUM($G566:S566)))&gt;0,SUM(Capex!$G215:S215)*$E212,IF((SUM(Capex!$G215:S215)-SUM($G566:S566))&lt;0,0,SUM(Capex!$G215:S215)-SUM($G566:S566)))</f>
        <v>0</v>
      </c>
    </row>
    <row r="567" spans="1:20">
      <c r="A567" s="355"/>
      <c r="B567" s="145"/>
      <c r="C567" s="276" t="s">
        <v>263</v>
      </c>
      <c r="D567" s="168" t="s">
        <v>65</v>
      </c>
      <c r="E567" s="168" t="s">
        <v>317</v>
      </c>
      <c r="H567" s="283">
        <f>+IF((SUM(Capex!$G216:H216)-(SUM(Capex!$G216:G216)*$E213+SUM($G567:G567)))&gt;0,SUM(Capex!$G216:G216)*$E213,IF((SUM(Capex!$G216:G216)-SUM($G567:G567))&lt;0,0,SUM(Capex!$G216:G216)-SUM($G567:G567)))</f>
        <v>0</v>
      </c>
      <c r="I567" s="283">
        <f>+IF((SUM(Capex!$G216:I216)-(SUM(Capex!$G216:H216)*$E213+SUM($G567:H567)))&gt;0,SUM(Capex!$G216:H216)*$E213,IF((SUM(Capex!$G216:H216)-SUM($G567:H567))&lt;0,0,SUM(Capex!$G216:H216)-SUM($G567:H567)))</f>
        <v>0</v>
      </c>
      <c r="J567" s="283">
        <f>+IF((SUM(Capex!$G216:J216)-(SUM(Capex!$G216:I216)*$E213+SUM($G567:I567)))&gt;0,SUM(Capex!$G216:I216)*$E213,IF((SUM(Capex!$G216:I216)-SUM($G567:I567))&lt;0,0,SUM(Capex!$G216:I216)-SUM($G567:I567)))</f>
        <v>287113.88400000002</v>
      </c>
      <c r="K567" s="283">
        <f>+IF((SUM(Capex!$G216:K216)-(SUM(Capex!$G216:J216)*$E213+SUM($G567:J567)))&gt;0,SUM(Capex!$G216:J216)*$E213,IF((SUM(Capex!$G216:J216)-SUM($G567:J567))&lt;0,0,SUM(Capex!$G216:J216)-SUM($G567:J567)))</f>
        <v>287113.88400000002</v>
      </c>
      <c r="L567" s="283">
        <f>+IF((SUM(Capex!$G216:L216)-(SUM(Capex!$G216:K216)*$E213+SUM($G567:K567)))&gt;0,SUM(Capex!$G216:K216)*$E213,IF((SUM(Capex!$G216:K216)-SUM($G567:K567))&lt;0,0,SUM(Capex!$G216:K216)-SUM($G567:K567)))</f>
        <v>287113.88400000002</v>
      </c>
      <c r="M567" s="283">
        <f>+IF((SUM(Capex!$G216:M216)-(SUM(Capex!$G216:L216)*$E213+SUM($G567:L567)))&gt;0,SUM(Capex!$G216:L216)*$E213,IF((SUM(Capex!$G216:L216)-SUM($G567:L567))&lt;0,0,SUM(Capex!$G216:L216)-SUM($G567:L567)))</f>
        <v>287113.88400000002</v>
      </c>
      <c r="N567" s="283">
        <f>+IF((SUM(Capex!$G216:N216)-(SUM(Capex!$G216:M216)*$E213+SUM($G567:M567)))&gt;0,SUM(Capex!$G216:M216)*$E213,IF((SUM(Capex!$G216:M216)-SUM($G567:M567))&lt;0,0,SUM(Capex!$G216:M216)-SUM($G567:M567)))</f>
        <v>287113.88400000002</v>
      </c>
      <c r="O567" s="283">
        <f>+IF((SUM(Capex!$G216:O216)-(SUM(Capex!$G216:N216)*$E213+SUM($G567:N567)))&gt;0,SUM(Capex!$G216:N216)*$E213,IF((SUM(Capex!$G216:N216)-SUM($G567:N567))&lt;0,0,SUM(Capex!$G216:N216)-SUM($G567:N567)))</f>
        <v>287113.88400000002</v>
      </c>
      <c r="P567" s="283">
        <f>+IF((SUM(Capex!$G216:P216)-(SUM(Capex!$G216:O216)*$E213+SUM($G567:O567)))&gt;0,SUM(Capex!$G216:O216)*$E213,IF((SUM(Capex!$G216:O216)-SUM($G567:O567))&lt;0,0,SUM(Capex!$G216:O216)-SUM($G567:O567)))</f>
        <v>287113.88400000002</v>
      </c>
      <c r="Q567" s="283">
        <f>+IF((SUM(Capex!$G216:Q216)-(SUM(Capex!$G216:P216)*$E213+SUM($G567:P567)))&gt;0,SUM(Capex!$G216:P216)*$E213,IF((SUM(Capex!$G216:P216)-SUM($G567:P567))&lt;0,0,SUM(Capex!$G216:P216)-SUM($G567:P567)))</f>
        <v>287113.88400000002</v>
      </c>
      <c r="R567" s="283">
        <f>+IF((SUM(Capex!$G216:R216)-(SUM(Capex!$G216:Q216)*$E213+SUM($G567:Q567)))&gt;0,SUM(Capex!$G216:Q216)*$E213,IF((SUM(Capex!$G216:Q216)-SUM($G567:Q567))&lt;0,0,SUM(Capex!$G216:Q216)-SUM($G567:Q567)))</f>
        <v>287113.88400000002</v>
      </c>
      <c r="S567" s="283">
        <f>+IF((SUM(Capex!$G216:S216)-(SUM(Capex!$G216:R216)*$E213+SUM($G567:R567)))&gt;0,SUM(Capex!$G216:R216)*$E213,IF((SUM(Capex!$G216:R216)-SUM($G567:R567))&lt;0,0,SUM(Capex!$G216:R216)-SUM($G567:R567)))</f>
        <v>287113.88399999961</v>
      </c>
      <c r="T567" s="283">
        <f>+IF((SUM(Capex!$G216:T216)-(SUM(Capex!$G216:S216)*$E213+SUM($G567:S567)))&gt;0,SUM(Capex!$G216:S216)*$E213,IF((SUM(Capex!$G216:S216)-SUM($G567:S567))&lt;0,0,SUM(Capex!$G216:S216)-SUM($G567:S567)))</f>
        <v>0</v>
      </c>
    </row>
    <row r="568" spans="1:20">
      <c r="A568" s="355"/>
      <c r="B568" s="145"/>
      <c r="C568" s="276" t="s">
        <v>264</v>
      </c>
      <c r="D568" s="168" t="s">
        <v>65</v>
      </c>
      <c r="E568" s="168" t="s">
        <v>317</v>
      </c>
      <c r="H568" s="283">
        <f>+IF((SUM(Capex!$G217:H217)-(SUM(Capex!$G217:G217)*$E214+SUM($G568:G568)))&gt;0,SUM(Capex!$G217:G217)*$E214,IF((SUM(Capex!$G217:G217)-SUM($G568:G568))&lt;0,0,SUM(Capex!$G217:G217)-SUM($G568:G568)))</f>
        <v>0</v>
      </c>
      <c r="I568" s="283">
        <f>+IF((SUM(Capex!$G217:I217)-(SUM(Capex!$G217:H217)*$E214+SUM($G568:H568)))&gt;0,SUM(Capex!$G217:H217)*$E214,IF((SUM(Capex!$G217:H217)-SUM($G568:H568))&lt;0,0,SUM(Capex!$G217:H217)-SUM($G568:H568)))</f>
        <v>0</v>
      </c>
      <c r="J568" s="283">
        <f>+IF((SUM(Capex!$G217:J217)-(SUM(Capex!$G217:I217)*$E214+SUM($G568:I568)))&gt;0,SUM(Capex!$G217:I217)*$E214,IF((SUM(Capex!$G217:I217)-SUM($G568:I568))&lt;0,0,SUM(Capex!$G217:I217)-SUM($G568:I568)))</f>
        <v>0</v>
      </c>
      <c r="K568" s="283">
        <f>+IF((SUM(Capex!$G217:K217)-(SUM(Capex!$G217:J217)*$E214+SUM($G568:J568)))&gt;0,SUM(Capex!$G217:J217)*$E214,IF((SUM(Capex!$G217:J217)-SUM($G568:J568))&lt;0,0,SUM(Capex!$G217:J217)-SUM($G568:J568)))</f>
        <v>58051.92571428571</v>
      </c>
      <c r="L568" s="283">
        <f>+IF((SUM(Capex!$G217:L217)-(SUM(Capex!$G217:K217)*$E214+SUM($G568:K568)))&gt;0,SUM(Capex!$G217:K217)*$E214,IF((SUM(Capex!$G217:K217)-SUM($G568:K568))&lt;0,0,SUM(Capex!$G217:K217)-SUM($G568:K568)))</f>
        <v>58051.92571428571</v>
      </c>
      <c r="M568" s="283">
        <f>+IF((SUM(Capex!$G217:M217)-(SUM(Capex!$G217:L217)*$E214+SUM($G568:L568)))&gt;0,SUM(Capex!$G217:L217)*$E214,IF((SUM(Capex!$G217:L217)-SUM($G568:L568))&lt;0,0,SUM(Capex!$G217:L217)-SUM($G568:L568)))</f>
        <v>58051.92571428571</v>
      </c>
      <c r="N568" s="283">
        <f>+IF((SUM(Capex!$G217:N217)-(SUM(Capex!$G217:M217)*$E214+SUM($G568:M568)))&gt;0,SUM(Capex!$G217:M217)*$E214,IF((SUM(Capex!$G217:M217)-SUM($G568:M568))&lt;0,0,SUM(Capex!$G217:M217)-SUM($G568:M568)))</f>
        <v>58051.92571428571</v>
      </c>
      <c r="O568" s="283">
        <f>+IF((SUM(Capex!$G217:O217)-(SUM(Capex!$G217:N217)*$E214+SUM($G568:N568)))&gt;0,SUM(Capex!$G217:N217)*$E214,IF((SUM(Capex!$G217:N217)-SUM($G568:N568))&lt;0,0,SUM(Capex!$G217:N217)-SUM($G568:N568)))</f>
        <v>58051.92571428571</v>
      </c>
      <c r="P568" s="283">
        <f>+IF((SUM(Capex!$G217:P217)-(SUM(Capex!$G217:O217)*$E214+SUM($G568:O568)))&gt;0,SUM(Capex!$G217:O217)*$E214,IF((SUM(Capex!$G217:O217)-SUM($G568:O568))&lt;0,0,SUM(Capex!$G217:O217)-SUM($G568:O568)))</f>
        <v>58051.92571428571</v>
      </c>
      <c r="Q568" s="283">
        <f>+IF((SUM(Capex!$G217:Q217)-(SUM(Capex!$G217:P217)*$E214+SUM($G568:P568)))&gt;0,SUM(Capex!$G217:P217)*$E214,IF((SUM(Capex!$G217:P217)-SUM($G568:P568))&lt;0,0,SUM(Capex!$G217:P217)-SUM($G568:P568)))</f>
        <v>58051.92571428571</v>
      </c>
      <c r="R568" s="283">
        <f>+IF((SUM(Capex!$G217:R217)-(SUM(Capex!$G217:Q217)*$E214+SUM($G568:Q568)))&gt;0,SUM(Capex!$G217:Q217)*$E214,IF((SUM(Capex!$G217:Q217)-SUM($G568:Q568))&lt;0,0,SUM(Capex!$G217:Q217)-SUM($G568:Q568)))</f>
        <v>5.8207660913467407E-11</v>
      </c>
      <c r="S568" s="283">
        <f>+IF((SUM(Capex!$G217:S217)-(SUM(Capex!$G217:R217)*$E214+SUM($G568:R568)))&gt;0,SUM(Capex!$G217:R217)*$E214,IF((SUM(Capex!$G217:R217)-SUM($G568:R568))&lt;0,0,SUM(Capex!$G217:R217)-SUM($G568:R568)))</f>
        <v>0</v>
      </c>
      <c r="T568" s="283">
        <f>+IF((SUM(Capex!$G217:T217)-(SUM(Capex!$G217:S217)*$E214+SUM($G568:S568)))&gt;0,SUM(Capex!$G217:S217)*$E214,IF((SUM(Capex!$G217:S217)-SUM($G568:S568))&lt;0,0,SUM(Capex!$G217:S217)-SUM($G568:S568)))</f>
        <v>0</v>
      </c>
    </row>
    <row r="569" spans="1:20">
      <c r="A569" s="355"/>
      <c r="B569" s="145"/>
      <c r="C569" s="276" t="s">
        <v>265</v>
      </c>
      <c r="D569" s="168" t="s">
        <v>65</v>
      </c>
      <c r="E569" s="168" t="s">
        <v>317</v>
      </c>
      <c r="H569" s="283">
        <f>+IF((SUM(Capex!$G218:H218)-(SUM(Capex!$G218:G218)*$E215+SUM($G569:G569)))&gt;0,SUM(Capex!$G218:G218)*$E215,IF((SUM(Capex!$G218:G218)-SUM($G569:G569))&lt;0,0,SUM(Capex!$G218:G218)-SUM($G569:G569)))</f>
        <v>0</v>
      </c>
      <c r="I569" s="283">
        <f>+IF((SUM(Capex!$G218:I218)-(SUM(Capex!$G218:H218)*$E215+SUM($G569:H569)))&gt;0,SUM(Capex!$G218:H218)*$E215,IF((SUM(Capex!$G218:H218)-SUM($G569:H569))&lt;0,0,SUM(Capex!$G218:H218)-SUM($G569:H569)))</f>
        <v>0</v>
      </c>
      <c r="J569" s="283">
        <f>+IF((SUM(Capex!$G218:J218)-(SUM(Capex!$G218:I218)*$E215+SUM($G569:I569)))&gt;0,SUM(Capex!$G218:I218)*$E215,IF((SUM(Capex!$G218:I218)-SUM($G569:I569))&lt;0,0,SUM(Capex!$G218:I218)-SUM($G569:I569)))</f>
        <v>0</v>
      </c>
      <c r="K569" s="283">
        <f>+IF((SUM(Capex!$G218:K218)-(SUM(Capex!$G218:J218)*$E215+SUM($G569:J569)))&gt;0,SUM(Capex!$G218:J218)*$E215,IF((SUM(Capex!$G218:J218)-SUM($G569:J569))&lt;0,0,SUM(Capex!$G218:J218)-SUM($G569:J569)))</f>
        <v>7779.6</v>
      </c>
      <c r="L569" s="283">
        <f>+IF((SUM(Capex!$G218:L218)-(SUM(Capex!$G218:K218)*$E215+SUM($G569:K569)))&gt;0,SUM(Capex!$G218:K218)*$E215,IF((SUM(Capex!$G218:K218)-SUM($G569:K569))&lt;0,0,SUM(Capex!$G218:K218)-SUM($G569:K569)))</f>
        <v>7779.6</v>
      </c>
      <c r="M569" s="283">
        <f>+IF((SUM(Capex!$G218:M218)-(SUM(Capex!$G218:L218)*$E215+SUM($G569:L569)))&gt;0,SUM(Capex!$G218:L218)*$E215,IF((SUM(Capex!$G218:L218)-SUM($G569:L569))&lt;0,0,SUM(Capex!$G218:L218)-SUM($G569:L569)))</f>
        <v>7779.6</v>
      </c>
      <c r="N569" s="283">
        <f>+IF((SUM(Capex!$G218:N218)-(SUM(Capex!$G218:M218)*$E215+SUM($G569:M569)))&gt;0,SUM(Capex!$G218:M218)*$E215,IF((SUM(Capex!$G218:M218)-SUM($G569:M569))&lt;0,0,SUM(Capex!$G218:M218)-SUM($G569:M569)))</f>
        <v>7779.6</v>
      </c>
      <c r="O569" s="283">
        <f>+IF((SUM(Capex!$G218:O218)-(SUM(Capex!$G218:N218)*$E215+SUM($G569:N569)))&gt;0,SUM(Capex!$G218:N218)*$E215,IF((SUM(Capex!$G218:N218)-SUM($G569:N569))&lt;0,0,SUM(Capex!$G218:N218)-SUM($G569:N569)))</f>
        <v>7779.5999999999985</v>
      </c>
      <c r="P569" s="283">
        <f>+IF((SUM(Capex!$G218:P218)-(SUM(Capex!$G218:O218)*$E215+SUM($G569:O569)))&gt;0,SUM(Capex!$G218:O218)*$E215,IF((SUM(Capex!$G218:O218)-SUM($G569:O569))&lt;0,0,SUM(Capex!$G218:O218)-SUM($G569:O569)))</f>
        <v>0</v>
      </c>
      <c r="Q569" s="283">
        <f>+IF((SUM(Capex!$G218:Q218)-(SUM(Capex!$G218:P218)*$E215+SUM($G569:P569)))&gt;0,SUM(Capex!$G218:P218)*$E215,IF((SUM(Capex!$G218:P218)-SUM($G569:P569))&lt;0,0,SUM(Capex!$G218:P218)-SUM($G569:P569)))</f>
        <v>0</v>
      </c>
      <c r="R569" s="283">
        <f>+IF((SUM(Capex!$G218:R218)-(SUM(Capex!$G218:Q218)*$E215+SUM($G569:Q569)))&gt;0,SUM(Capex!$G218:Q218)*$E215,IF((SUM(Capex!$G218:Q218)-SUM($G569:Q569))&lt;0,0,SUM(Capex!$G218:Q218)-SUM($G569:Q569)))</f>
        <v>0</v>
      </c>
      <c r="S569" s="283">
        <f>+IF((SUM(Capex!$G218:S218)-(SUM(Capex!$G218:R218)*$E215+SUM($G569:R569)))&gt;0,SUM(Capex!$G218:R218)*$E215,IF((SUM(Capex!$G218:R218)-SUM($G569:R569))&lt;0,0,SUM(Capex!$G218:R218)-SUM($G569:R569)))</f>
        <v>0</v>
      </c>
      <c r="T569" s="283">
        <f>+IF((SUM(Capex!$G218:T218)-(SUM(Capex!$G218:S218)*$E215+SUM($G569:S569)))&gt;0,SUM(Capex!$G218:S218)*$E215,IF((SUM(Capex!$G218:S218)-SUM($G569:S569))&lt;0,0,SUM(Capex!$G218:S218)-SUM($G569:S569)))</f>
        <v>0</v>
      </c>
    </row>
    <row r="570" spans="1:20">
      <c r="A570" s="355"/>
      <c r="B570" s="145"/>
      <c r="C570" s="276" t="s">
        <v>266</v>
      </c>
      <c r="D570" s="168" t="s">
        <v>65</v>
      </c>
      <c r="E570" s="168" t="s">
        <v>317</v>
      </c>
      <c r="H570" s="283">
        <f>+IF((SUM(Capex!$G219:H219)-(SUM(Capex!$G219:G219)*$E216+SUM($G570:G570)))&gt;0,SUM(Capex!$G219:G219)*$E216,IF((SUM(Capex!$G219:G219)-SUM($G570:G570))&lt;0,0,SUM(Capex!$G219:G219)-SUM($G570:G570)))</f>
        <v>0</v>
      </c>
      <c r="I570" s="283">
        <f>+IF((SUM(Capex!$G219:I219)-(SUM(Capex!$G219:H219)*$E216+SUM($G570:H570)))&gt;0,SUM(Capex!$G219:H219)*$E216,IF((SUM(Capex!$G219:H219)-SUM($G570:H570))&lt;0,0,SUM(Capex!$G219:H219)-SUM($G570:H570)))</f>
        <v>0</v>
      </c>
      <c r="J570" s="283">
        <f>+IF((SUM(Capex!$G219:J219)-(SUM(Capex!$G219:I219)*$E216+SUM($G570:I570)))&gt;0,SUM(Capex!$G219:I219)*$E216,IF((SUM(Capex!$G219:I219)-SUM($G570:I570))&lt;0,0,SUM(Capex!$G219:I219)-SUM($G570:I570)))</f>
        <v>0</v>
      </c>
      <c r="K570" s="283">
        <f>+IF((SUM(Capex!$G219:K219)-(SUM(Capex!$G219:J219)*$E216+SUM($G570:J570)))&gt;0,SUM(Capex!$G219:J219)*$E216,IF((SUM(Capex!$G219:J219)-SUM($G570:J570))&lt;0,0,SUM(Capex!$G219:J219)-SUM($G570:J570)))</f>
        <v>9559.4</v>
      </c>
      <c r="L570" s="283">
        <f>+IF((SUM(Capex!$G219:L219)-(SUM(Capex!$G219:K219)*$E216+SUM($G570:K570)))&gt;0,SUM(Capex!$G219:K219)*$E216,IF((SUM(Capex!$G219:K219)-SUM($G570:K570))&lt;0,0,SUM(Capex!$G219:K219)-SUM($G570:K570)))</f>
        <v>9559.4</v>
      </c>
      <c r="M570" s="283">
        <f>+IF((SUM(Capex!$G219:M219)-(SUM(Capex!$G219:L219)*$E216+SUM($G570:L570)))&gt;0,SUM(Capex!$G219:L219)*$E216,IF((SUM(Capex!$G219:L219)-SUM($G570:L570))&lt;0,0,SUM(Capex!$G219:L219)-SUM($G570:L570)))</f>
        <v>9559.4</v>
      </c>
      <c r="N570" s="283">
        <f>+IF((SUM(Capex!$G219:N219)-(SUM(Capex!$G219:M219)*$E216+SUM($G570:M570)))&gt;0,SUM(Capex!$G219:M219)*$E216,IF((SUM(Capex!$G219:M219)-SUM($G570:M570))&lt;0,0,SUM(Capex!$G219:M219)-SUM($G570:M570)))</f>
        <v>9559.4</v>
      </c>
      <c r="O570" s="283">
        <f>+IF((SUM(Capex!$G219:O219)-(SUM(Capex!$G219:N219)*$E216+SUM($G570:N570)))&gt;0,SUM(Capex!$G219:N219)*$E216,IF((SUM(Capex!$G219:N219)-SUM($G570:N570))&lt;0,0,SUM(Capex!$G219:N219)-SUM($G570:N570)))</f>
        <v>9559.4000000000015</v>
      </c>
      <c r="P570" s="283">
        <f>+IF((SUM(Capex!$G219:P219)-(SUM(Capex!$G219:O219)*$E216+SUM($G570:O570)))&gt;0,SUM(Capex!$G219:O219)*$E216,IF((SUM(Capex!$G219:O219)-SUM($G570:O570))&lt;0,0,SUM(Capex!$G219:O219)-SUM($G570:O570)))</f>
        <v>0</v>
      </c>
      <c r="Q570" s="283">
        <f>+IF((SUM(Capex!$G219:Q219)-(SUM(Capex!$G219:P219)*$E216+SUM($G570:P570)))&gt;0,SUM(Capex!$G219:P219)*$E216,IF((SUM(Capex!$G219:P219)-SUM($G570:P570))&lt;0,0,SUM(Capex!$G219:P219)-SUM($G570:P570)))</f>
        <v>0</v>
      </c>
      <c r="R570" s="283">
        <f>+IF((SUM(Capex!$G219:R219)-(SUM(Capex!$G219:Q219)*$E216+SUM($G570:Q570)))&gt;0,SUM(Capex!$G219:Q219)*$E216,IF((SUM(Capex!$G219:Q219)-SUM($G570:Q570))&lt;0,0,SUM(Capex!$G219:Q219)-SUM($G570:Q570)))</f>
        <v>0</v>
      </c>
      <c r="S570" s="283">
        <f>+IF((SUM(Capex!$G219:S219)-(SUM(Capex!$G219:R219)*$E216+SUM($G570:R570)))&gt;0,SUM(Capex!$G219:R219)*$E216,IF((SUM(Capex!$G219:R219)-SUM($G570:R570))&lt;0,0,SUM(Capex!$G219:R219)-SUM($G570:R570)))</f>
        <v>0</v>
      </c>
      <c r="T570" s="283">
        <f>+IF((SUM(Capex!$G219:T219)-(SUM(Capex!$G219:S219)*$E216+SUM($G570:S570)))&gt;0,SUM(Capex!$G219:S219)*$E216,IF((SUM(Capex!$G219:S219)-SUM($G570:S570))&lt;0,0,SUM(Capex!$G219:S219)-SUM($G570:S570)))</f>
        <v>0</v>
      </c>
    </row>
    <row r="571" spans="1:20">
      <c r="A571" s="355"/>
      <c r="B571" s="145"/>
      <c r="C571" s="276" t="s">
        <v>267</v>
      </c>
      <c r="D571" s="168" t="s">
        <v>65</v>
      </c>
      <c r="E571" s="168" t="s">
        <v>317</v>
      </c>
      <c r="H571" s="283">
        <f>+IF((SUM(Capex!$G220:H220)-(SUM(Capex!$G220:G220)*$E217+SUM($G571:G571)))&gt;0,SUM(Capex!$G220:G220)*$E217,IF((SUM(Capex!$G220:G220)-SUM($G571:G571))&lt;0,0,SUM(Capex!$G220:G220)-SUM($G571:G571)))</f>
        <v>0</v>
      </c>
      <c r="I571" s="283">
        <f>+IF((SUM(Capex!$G220:I220)-(SUM(Capex!$G220:H220)*$E217+SUM($G571:H571)))&gt;0,SUM(Capex!$G220:H220)*$E217,IF((SUM(Capex!$G220:H220)-SUM($G571:H571))&lt;0,0,SUM(Capex!$G220:H220)-SUM($G571:H571)))</f>
        <v>0</v>
      </c>
      <c r="J571" s="283">
        <f>+IF((SUM(Capex!$G220:J220)-(SUM(Capex!$G220:I220)*$E217+SUM($G571:I571)))&gt;0,SUM(Capex!$G220:I220)*$E217,IF((SUM(Capex!$G220:I220)-SUM($G571:I571))&lt;0,0,SUM(Capex!$G220:I220)-SUM($G571:I571)))</f>
        <v>0</v>
      </c>
      <c r="K571" s="283">
        <f>+IF((SUM(Capex!$G220:K220)-(SUM(Capex!$G220:J220)*$E217+SUM($G571:J571)))&gt;0,SUM(Capex!$G220:J220)*$E217,IF((SUM(Capex!$G220:J220)-SUM($G571:J571))&lt;0,0,SUM(Capex!$G220:J220)-SUM($G571:J571)))</f>
        <v>19598.571428571428</v>
      </c>
      <c r="L571" s="283">
        <f>+IF((SUM(Capex!$G220:L220)-(SUM(Capex!$G220:K220)*$E217+SUM($G571:K571)))&gt;0,SUM(Capex!$G220:K220)*$E217,IF((SUM(Capex!$G220:K220)-SUM($G571:K571))&lt;0,0,SUM(Capex!$G220:K220)-SUM($G571:K571)))</f>
        <v>19598.571428571428</v>
      </c>
      <c r="M571" s="283">
        <f>+IF((SUM(Capex!$G220:M220)-(SUM(Capex!$G220:L220)*$E217+SUM($G571:L571)))&gt;0,SUM(Capex!$G220:L220)*$E217,IF((SUM(Capex!$G220:L220)-SUM($G571:L571))&lt;0,0,SUM(Capex!$G220:L220)-SUM($G571:L571)))</f>
        <v>19598.571428571428</v>
      </c>
      <c r="N571" s="283">
        <f>+IF((SUM(Capex!$G220:N220)-(SUM(Capex!$G220:M220)*$E217+SUM($G571:M571)))&gt;0,SUM(Capex!$G220:M220)*$E217,IF((SUM(Capex!$G220:M220)-SUM($G571:M571))&lt;0,0,SUM(Capex!$G220:M220)-SUM($G571:M571)))</f>
        <v>19598.571428571428</v>
      </c>
      <c r="O571" s="283">
        <f>+IF((SUM(Capex!$G220:O220)-(SUM(Capex!$G220:N220)*$E217+SUM($G571:N571)))&gt;0,SUM(Capex!$G220:N220)*$E217,IF((SUM(Capex!$G220:N220)-SUM($G571:N571))&lt;0,0,SUM(Capex!$G220:N220)-SUM($G571:N571)))</f>
        <v>19598.571428571428</v>
      </c>
      <c r="P571" s="283">
        <f>+IF((SUM(Capex!$G220:P220)-(SUM(Capex!$G220:O220)*$E217+SUM($G571:O571)))&gt;0,SUM(Capex!$G220:O220)*$E217,IF((SUM(Capex!$G220:O220)-SUM($G571:O571))&lt;0,0,SUM(Capex!$G220:O220)-SUM($G571:O571)))</f>
        <v>19598.571428571428</v>
      </c>
      <c r="Q571" s="283">
        <f>+IF((SUM(Capex!$G220:Q220)-(SUM(Capex!$G220:P220)*$E217+SUM($G571:P571)))&gt;0,SUM(Capex!$G220:P220)*$E217,IF((SUM(Capex!$G220:P220)-SUM($G571:P571))&lt;0,0,SUM(Capex!$G220:P220)-SUM($G571:P571)))</f>
        <v>19598.571428571428</v>
      </c>
      <c r="R571" s="283">
        <f>+IF((SUM(Capex!$G220:R220)-(SUM(Capex!$G220:Q220)*$E217+SUM($G571:Q571)))&gt;0,SUM(Capex!$G220:Q220)*$E217,IF((SUM(Capex!$G220:Q220)-SUM($G571:Q571))&lt;0,0,SUM(Capex!$G220:Q220)-SUM($G571:Q571)))</f>
        <v>2.9103830456733704E-11</v>
      </c>
      <c r="S571" s="283">
        <f>+IF((SUM(Capex!$G220:S220)-(SUM(Capex!$G220:R220)*$E217+SUM($G571:R571)))&gt;0,SUM(Capex!$G220:R220)*$E217,IF((SUM(Capex!$G220:R220)-SUM($G571:R571))&lt;0,0,SUM(Capex!$G220:R220)-SUM($G571:R571)))</f>
        <v>0</v>
      </c>
      <c r="T571" s="283">
        <f>+IF((SUM(Capex!$G220:T220)-(SUM(Capex!$G220:S220)*$E217+SUM($G571:S571)))&gt;0,SUM(Capex!$G220:S220)*$E217,IF((SUM(Capex!$G220:S220)-SUM($G571:S571))&lt;0,0,SUM(Capex!$G220:S220)-SUM($G571:S571)))</f>
        <v>0</v>
      </c>
    </row>
    <row r="572" spans="1:20">
      <c r="A572" s="355"/>
      <c r="B572" s="145"/>
      <c r="C572" s="276" t="s">
        <v>268</v>
      </c>
      <c r="D572" s="168" t="s">
        <v>65</v>
      </c>
      <c r="E572" s="168" t="s">
        <v>317</v>
      </c>
      <c r="H572" s="283">
        <f>+IF((SUM(Capex!$G221:H221)-(SUM(Capex!$G221:G221)*$E218+SUM($G572:G572)))&gt;0,SUM(Capex!$G221:G221)*$E218,IF((SUM(Capex!$G221:G221)-SUM($G572:G572))&lt;0,0,SUM(Capex!$G221:G221)-SUM($G572:G572)))</f>
        <v>0</v>
      </c>
      <c r="I572" s="283">
        <f>+IF((SUM(Capex!$G221:I221)-(SUM(Capex!$G221:H221)*$E218+SUM($G572:H572)))&gt;0,SUM(Capex!$G221:H221)*$E218,IF((SUM(Capex!$G221:H221)-SUM($G572:H572))&lt;0,0,SUM(Capex!$G221:H221)-SUM($G572:H572)))</f>
        <v>0</v>
      </c>
      <c r="J572" s="283">
        <f>+IF((SUM(Capex!$G221:J221)-(SUM(Capex!$G221:I221)*$E218+SUM($G572:I572)))&gt;0,SUM(Capex!$G221:I221)*$E218,IF((SUM(Capex!$G221:I221)-SUM($G572:I572))&lt;0,0,SUM(Capex!$G221:I221)-SUM($G572:I572)))</f>
        <v>0</v>
      </c>
      <c r="K572" s="283">
        <f>+IF((SUM(Capex!$G221:K221)-(SUM(Capex!$G221:J221)*$E218+SUM($G572:J572)))&gt;0,SUM(Capex!$G221:J221)*$E218,IF((SUM(Capex!$G221:J221)-SUM($G572:J572))&lt;0,0,SUM(Capex!$G221:J221)-SUM($G572:J572)))</f>
        <v>12305.571428571428</v>
      </c>
      <c r="L572" s="283">
        <f>+IF((SUM(Capex!$G221:L221)-(SUM(Capex!$G221:K221)*$E218+SUM($G572:K572)))&gt;0,SUM(Capex!$G221:K221)*$E218,IF((SUM(Capex!$G221:K221)-SUM($G572:K572))&lt;0,0,SUM(Capex!$G221:K221)-SUM($G572:K572)))</f>
        <v>12305.571428571428</v>
      </c>
      <c r="M572" s="283">
        <f>+IF((SUM(Capex!$G221:M221)-(SUM(Capex!$G221:L221)*$E218+SUM($G572:L572)))&gt;0,SUM(Capex!$G221:L221)*$E218,IF((SUM(Capex!$G221:L221)-SUM($G572:L572))&lt;0,0,SUM(Capex!$G221:L221)-SUM($G572:L572)))</f>
        <v>12305.571428571428</v>
      </c>
      <c r="N572" s="283">
        <f>+IF((SUM(Capex!$G221:N221)-(SUM(Capex!$G221:M221)*$E218+SUM($G572:M572)))&gt;0,SUM(Capex!$G221:M221)*$E218,IF((SUM(Capex!$G221:M221)-SUM($G572:M572))&lt;0,0,SUM(Capex!$G221:M221)-SUM($G572:M572)))</f>
        <v>12305.571428571428</v>
      </c>
      <c r="O572" s="283">
        <f>+IF((SUM(Capex!$G221:O221)-(SUM(Capex!$G221:N221)*$E218+SUM($G572:N572)))&gt;0,SUM(Capex!$G221:N221)*$E218,IF((SUM(Capex!$G221:N221)-SUM($G572:N572))&lt;0,0,SUM(Capex!$G221:N221)-SUM($G572:N572)))</f>
        <v>12305.571428571428</v>
      </c>
      <c r="P572" s="283">
        <f>+IF((SUM(Capex!$G221:P221)-(SUM(Capex!$G221:O221)*$E218+SUM($G572:O572)))&gt;0,SUM(Capex!$G221:O221)*$E218,IF((SUM(Capex!$G221:O221)-SUM($G572:O572))&lt;0,0,SUM(Capex!$G221:O221)-SUM($G572:O572)))</f>
        <v>12305.571428571428</v>
      </c>
      <c r="Q572" s="283">
        <f>+IF((SUM(Capex!$G221:Q221)-(SUM(Capex!$G221:P221)*$E218+SUM($G572:P572)))&gt;0,SUM(Capex!$G221:P221)*$E218,IF((SUM(Capex!$G221:P221)-SUM($G572:P572))&lt;0,0,SUM(Capex!$G221:P221)-SUM($G572:P572)))</f>
        <v>12305.571428571435</v>
      </c>
      <c r="R572" s="283">
        <f>+IF((SUM(Capex!$G221:R221)-(SUM(Capex!$G221:Q221)*$E218+SUM($G572:Q572)))&gt;0,SUM(Capex!$G221:Q221)*$E218,IF((SUM(Capex!$G221:Q221)-SUM($G572:Q572))&lt;0,0,SUM(Capex!$G221:Q221)-SUM($G572:Q572)))</f>
        <v>0</v>
      </c>
      <c r="S572" s="283">
        <f>+IF((SUM(Capex!$G221:S221)-(SUM(Capex!$G221:R221)*$E218+SUM($G572:R572)))&gt;0,SUM(Capex!$G221:R221)*$E218,IF((SUM(Capex!$G221:R221)-SUM($G572:R572))&lt;0,0,SUM(Capex!$G221:R221)-SUM($G572:R572)))</f>
        <v>0</v>
      </c>
      <c r="T572" s="283">
        <f>+IF((SUM(Capex!$G221:T221)-(SUM(Capex!$G221:S221)*$E218+SUM($G572:S572)))&gt;0,SUM(Capex!$G221:S221)*$E218,IF((SUM(Capex!$G221:S221)-SUM($G572:S572))&lt;0,0,SUM(Capex!$G221:S221)-SUM($G572:S572)))</f>
        <v>0</v>
      </c>
    </row>
    <row r="573" spans="1:20">
      <c r="A573" s="355"/>
      <c r="B573" s="145"/>
      <c r="C573" s="276" t="s">
        <v>269</v>
      </c>
      <c r="D573" s="168" t="s">
        <v>65</v>
      </c>
      <c r="E573" s="168" t="s">
        <v>317</v>
      </c>
      <c r="H573" s="283">
        <f>+IF((SUM(Capex!$G222:H222)-(SUM(Capex!$G222:G222)*$E219+SUM($G573:G573)))&gt;0,SUM(Capex!$G222:G222)*$E219,IF((SUM(Capex!$G222:G222)-SUM($G573:G573))&lt;0,0,SUM(Capex!$G222:G222)-SUM($G573:G573)))</f>
        <v>0</v>
      </c>
      <c r="I573" s="283">
        <f>+IF((SUM(Capex!$G222:I222)-(SUM(Capex!$G222:H222)*$E219+SUM($G573:H573)))&gt;0,SUM(Capex!$G222:H222)*$E219,IF((SUM(Capex!$G222:H222)-SUM($G573:H573))&lt;0,0,SUM(Capex!$G222:H222)-SUM($G573:H573)))</f>
        <v>0</v>
      </c>
      <c r="J573" s="283">
        <f>+IF((SUM(Capex!$G222:J222)-(SUM(Capex!$G222:I222)*$E219+SUM($G573:I573)))&gt;0,SUM(Capex!$G222:I222)*$E219,IF((SUM(Capex!$G222:I222)-SUM($G573:I573))&lt;0,0,SUM(Capex!$G222:I222)-SUM($G573:I573)))</f>
        <v>0</v>
      </c>
      <c r="K573" s="283">
        <f>+IF((SUM(Capex!$G222:K222)-(SUM(Capex!$G222:J222)*$E219+SUM($G573:J573)))&gt;0,SUM(Capex!$G222:J222)*$E219,IF((SUM(Capex!$G222:J222)-SUM($G573:J573))&lt;0,0,SUM(Capex!$G222:J222)-SUM($G573:J573)))</f>
        <v>3877.1180000000004</v>
      </c>
      <c r="L573" s="283">
        <f>+IF((SUM(Capex!$G222:L222)-(SUM(Capex!$G222:K222)*$E219+SUM($G573:K573)))&gt;0,SUM(Capex!$G222:K222)*$E219,IF((SUM(Capex!$G222:K222)-SUM($G573:K573))&lt;0,0,SUM(Capex!$G222:K222)-SUM($G573:K573)))</f>
        <v>3877.1180000000004</v>
      </c>
      <c r="M573" s="283">
        <f>+IF((SUM(Capex!$G222:M222)-(SUM(Capex!$G222:L222)*$E219+SUM($G573:L573)))&gt;0,SUM(Capex!$G222:L222)*$E219,IF((SUM(Capex!$G222:L222)-SUM($G573:L573))&lt;0,0,SUM(Capex!$G222:L222)-SUM($G573:L573)))</f>
        <v>3877.1180000000004</v>
      </c>
      <c r="N573" s="283">
        <f>+IF((SUM(Capex!$G222:N222)-(SUM(Capex!$G222:M222)*$E219+SUM($G573:M573)))&gt;0,SUM(Capex!$G222:M222)*$E219,IF((SUM(Capex!$G222:M222)-SUM($G573:M573))&lt;0,0,SUM(Capex!$G222:M222)-SUM($G573:M573)))</f>
        <v>3877.1180000000004</v>
      </c>
      <c r="O573" s="283">
        <f>+IF((SUM(Capex!$G222:O222)-(SUM(Capex!$G222:N222)*$E219+SUM($G573:N573)))&gt;0,SUM(Capex!$G222:N222)*$E219,IF((SUM(Capex!$G222:N222)-SUM($G573:N573))&lt;0,0,SUM(Capex!$G222:N222)-SUM($G573:N573)))</f>
        <v>3877.1179999999986</v>
      </c>
      <c r="P573" s="283">
        <f>+IF((SUM(Capex!$G222:P222)-(SUM(Capex!$G222:O222)*$E219+SUM($G573:O573)))&gt;0,SUM(Capex!$G222:O222)*$E219,IF((SUM(Capex!$G222:O222)-SUM($G573:O573))&lt;0,0,SUM(Capex!$G222:O222)-SUM($G573:O573)))</f>
        <v>0</v>
      </c>
      <c r="Q573" s="283">
        <f>+IF((SUM(Capex!$G222:Q222)-(SUM(Capex!$G222:P222)*$E219+SUM($G573:P573)))&gt;0,SUM(Capex!$G222:P222)*$E219,IF((SUM(Capex!$G222:P222)-SUM($G573:P573))&lt;0,0,SUM(Capex!$G222:P222)-SUM($G573:P573)))</f>
        <v>0</v>
      </c>
      <c r="R573" s="283">
        <f>+IF((SUM(Capex!$G222:R222)-(SUM(Capex!$G222:Q222)*$E219+SUM($G573:Q573)))&gt;0,SUM(Capex!$G222:Q222)*$E219,IF((SUM(Capex!$G222:Q222)-SUM($G573:Q573))&lt;0,0,SUM(Capex!$G222:Q222)-SUM($G573:Q573)))</f>
        <v>0</v>
      </c>
      <c r="S573" s="283">
        <f>+IF((SUM(Capex!$G222:S222)-(SUM(Capex!$G222:R222)*$E219+SUM($G573:R573)))&gt;0,SUM(Capex!$G222:R222)*$E219,IF((SUM(Capex!$G222:R222)-SUM($G573:R573))&lt;0,0,SUM(Capex!$G222:R222)-SUM($G573:R573)))</f>
        <v>0</v>
      </c>
      <c r="T573" s="283">
        <f>+IF((SUM(Capex!$G222:T222)-(SUM(Capex!$G222:S222)*$E219+SUM($G573:S573)))&gt;0,SUM(Capex!$G222:S222)*$E219,IF((SUM(Capex!$G222:S222)-SUM($G573:S573))&lt;0,0,SUM(Capex!$G222:S222)-SUM($G573:S573)))</f>
        <v>0</v>
      </c>
    </row>
    <row r="574" spans="1:20">
      <c r="A574" s="355"/>
      <c r="B574" s="145"/>
      <c r="C574" s="276" t="s">
        <v>270</v>
      </c>
      <c r="D574" s="168" t="s">
        <v>65</v>
      </c>
      <c r="E574" s="168" t="s">
        <v>317</v>
      </c>
      <c r="H574" s="283">
        <f>+IF((SUM(Capex!$G223:H223)-(SUM(Capex!$G223:G223)*$E220+SUM($G574:G574)))&gt;0,SUM(Capex!$G223:G223)*$E220,IF((SUM(Capex!$G223:G223)-SUM($G574:G574))&lt;0,0,SUM(Capex!$G223:G223)-SUM($G574:G574)))</f>
        <v>0</v>
      </c>
      <c r="I574" s="283">
        <f>+IF((SUM(Capex!$G223:I223)-(SUM(Capex!$G223:H223)*$E220+SUM($G574:H574)))&gt;0,SUM(Capex!$G223:H223)*$E220,IF((SUM(Capex!$G223:H223)-SUM($G574:H574))&lt;0,0,SUM(Capex!$G223:H223)-SUM($G574:H574)))</f>
        <v>0</v>
      </c>
      <c r="J574" s="283">
        <f>+IF((SUM(Capex!$G223:J223)-(SUM(Capex!$G223:I223)*$E220+SUM($G574:I574)))&gt;0,SUM(Capex!$G223:I223)*$E220,IF((SUM(Capex!$G223:I223)-SUM($G574:I574))&lt;0,0,SUM(Capex!$G223:I223)-SUM($G574:I574)))</f>
        <v>0</v>
      </c>
      <c r="K574" s="283">
        <f>+IF((SUM(Capex!$G223:K223)-(SUM(Capex!$G223:J223)*$E220+SUM($G574:J574)))&gt;0,SUM(Capex!$G223:J223)*$E220,IF((SUM(Capex!$G223:J223)-SUM($G574:J574))&lt;0,0,SUM(Capex!$G223:J223)-SUM($G574:J574)))</f>
        <v>38285.752</v>
      </c>
      <c r="L574" s="283">
        <f>+IF((SUM(Capex!$G223:L223)-(SUM(Capex!$G223:K223)*$E220+SUM($G574:K574)))&gt;0,SUM(Capex!$G223:K223)*$E220,IF((SUM(Capex!$G223:K223)-SUM($G574:K574))&lt;0,0,SUM(Capex!$G223:K223)-SUM($G574:K574)))</f>
        <v>38285.752</v>
      </c>
      <c r="M574" s="283">
        <f>+IF((SUM(Capex!$G223:M223)-(SUM(Capex!$G223:L223)*$E220+SUM($G574:L574)))&gt;0,SUM(Capex!$G223:L223)*$E220,IF((SUM(Capex!$G223:L223)-SUM($G574:L574))&lt;0,0,SUM(Capex!$G223:L223)-SUM($G574:L574)))</f>
        <v>38285.752</v>
      </c>
      <c r="N574" s="283">
        <f>+IF((SUM(Capex!$G223:N223)-(SUM(Capex!$G223:M223)*$E220+SUM($G574:M574)))&gt;0,SUM(Capex!$G223:M223)*$E220,IF((SUM(Capex!$G223:M223)-SUM($G574:M574))&lt;0,0,SUM(Capex!$G223:M223)-SUM($G574:M574)))</f>
        <v>38285.752</v>
      </c>
      <c r="O574" s="283">
        <f>+IF((SUM(Capex!$G223:O223)-(SUM(Capex!$G223:N223)*$E220+SUM($G574:N574)))&gt;0,SUM(Capex!$G223:N223)*$E220,IF((SUM(Capex!$G223:N223)-SUM($G574:N574))&lt;0,0,SUM(Capex!$G223:N223)-SUM($G574:N574)))</f>
        <v>38285.752000000008</v>
      </c>
      <c r="P574" s="283">
        <f>+IF((SUM(Capex!$G223:P223)-(SUM(Capex!$G223:O223)*$E220+SUM($G574:O574)))&gt;0,SUM(Capex!$G223:O223)*$E220,IF((SUM(Capex!$G223:O223)-SUM($G574:O574))&lt;0,0,SUM(Capex!$G223:O223)-SUM($G574:O574)))</f>
        <v>0</v>
      </c>
      <c r="Q574" s="283">
        <f>+IF((SUM(Capex!$G223:Q223)-(SUM(Capex!$G223:P223)*$E220+SUM($G574:P574)))&gt;0,SUM(Capex!$G223:P223)*$E220,IF((SUM(Capex!$G223:P223)-SUM($G574:P574))&lt;0,0,SUM(Capex!$G223:P223)-SUM($G574:P574)))</f>
        <v>0</v>
      </c>
      <c r="R574" s="283">
        <f>+IF((SUM(Capex!$G223:R223)-(SUM(Capex!$G223:Q223)*$E220+SUM($G574:Q574)))&gt;0,SUM(Capex!$G223:Q223)*$E220,IF((SUM(Capex!$G223:Q223)-SUM($G574:Q574))&lt;0,0,SUM(Capex!$G223:Q223)-SUM($G574:Q574)))</f>
        <v>0</v>
      </c>
      <c r="S574" s="283">
        <f>+IF((SUM(Capex!$G223:S223)-(SUM(Capex!$G223:R223)*$E220+SUM($G574:R574)))&gt;0,SUM(Capex!$G223:R223)*$E220,IF((SUM(Capex!$G223:R223)-SUM($G574:R574))&lt;0,0,SUM(Capex!$G223:R223)-SUM($G574:R574)))</f>
        <v>0</v>
      </c>
      <c r="T574" s="283">
        <f>+IF((SUM(Capex!$G223:T223)-(SUM(Capex!$G223:S223)*$E220+SUM($G574:S574)))&gt;0,SUM(Capex!$G223:S223)*$E220,IF((SUM(Capex!$G223:S223)-SUM($G574:S574))&lt;0,0,SUM(Capex!$G223:S223)-SUM($G574:S574)))</f>
        <v>0</v>
      </c>
    </row>
    <row r="575" spans="1:20">
      <c r="A575" s="355"/>
      <c r="B575" s="145"/>
      <c r="C575" s="276" t="s">
        <v>207</v>
      </c>
      <c r="D575" s="168" t="s">
        <v>65</v>
      </c>
      <c r="E575" s="168" t="s">
        <v>317</v>
      </c>
      <c r="H575" s="283">
        <f>+IF((SUM(Capex!$G224:H224)-(SUM(Capex!$G224:G224)*$E221+SUM($G575:G575)))&gt;0,SUM(Capex!$G224:G224)*$E221,IF((SUM(Capex!$G224:G224)-SUM($G575:G575))&lt;0,0,SUM(Capex!$G224:G224)-SUM($G575:G575)))</f>
        <v>0</v>
      </c>
      <c r="I575" s="283">
        <f>+IF((SUM(Capex!$G224:I224)-(SUM(Capex!$G224:H224)*$E221+SUM($G575:H575)))&gt;0,SUM(Capex!$G224:H224)*$E221,IF((SUM(Capex!$G224:H224)-SUM($G575:H575))&lt;0,0,SUM(Capex!$G224:H224)-SUM($G575:H575)))</f>
        <v>0</v>
      </c>
      <c r="J575" s="283">
        <f>+IF((SUM(Capex!$G224:J224)-(SUM(Capex!$G224:I224)*$E221+SUM($G575:I575)))&gt;0,SUM(Capex!$G224:I224)*$E221,IF((SUM(Capex!$G224:I224)-SUM($G575:I575))&lt;0,0,SUM(Capex!$G224:I224)-SUM($G575:I575)))</f>
        <v>0</v>
      </c>
      <c r="K575" s="283">
        <f>+IF((SUM(Capex!$G224:K224)-(SUM(Capex!$G224:J224)*$E221+SUM($G575:J575)))&gt;0,SUM(Capex!$G224:J224)*$E221,IF((SUM(Capex!$G224:J224)-SUM($G575:J575))&lt;0,0,SUM(Capex!$G224:J224)-SUM($G575:J575)))</f>
        <v>208657.49428571426</v>
      </c>
      <c r="L575" s="283">
        <f>+IF((SUM(Capex!$G224:L224)-(SUM(Capex!$G224:K224)*$E221+SUM($G575:K575)))&gt;0,SUM(Capex!$G224:K224)*$E221,IF((SUM(Capex!$G224:K224)-SUM($G575:K575))&lt;0,0,SUM(Capex!$G224:K224)-SUM($G575:K575)))</f>
        <v>275637.75714285712</v>
      </c>
      <c r="M575" s="283">
        <f>+IF((SUM(Capex!$G224:M224)-(SUM(Capex!$G224:L224)*$E221+SUM($G575:L575)))&gt;0,SUM(Capex!$G224:L224)*$E221,IF((SUM(Capex!$G224:L224)-SUM($G575:L575))&lt;0,0,SUM(Capex!$G224:L224)-SUM($G575:L575)))</f>
        <v>275637.75714285712</v>
      </c>
      <c r="N575" s="283">
        <f>+IF((SUM(Capex!$G224:N224)-(SUM(Capex!$G224:M224)*$E221+SUM($G575:M575)))&gt;0,SUM(Capex!$G224:M224)*$E221,IF((SUM(Capex!$G224:M224)-SUM($G575:M575))&lt;0,0,SUM(Capex!$G224:M224)-SUM($G575:M575)))</f>
        <v>275637.75714285712</v>
      </c>
      <c r="O575" s="283">
        <f>+IF((SUM(Capex!$G224:O224)-(SUM(Capex!$G224:N224)*$E221+SUM($G575:N575)))&gt;0,SUM(Capex!$G224:N224)*$E221,IF((SUM(Capex!$G224:N224)-SUM($G575:N575))&lt;0,0,SUM(Capex!$G224:N224)-SUM($G575:N575)))</f>
        <v>275637.75714285712</v>
      </c>
      <c r="P575" s="283">
        <f>+IF((SUM(Capex!$G224:P224)-(SUM(Capex!$G224:O224)*$E221+SUM($G575:O575)))&gt;0,SUM(Capex!$G224:O224)*$E221,IF((SUM(Capex!$G224:O224)-SUM($G575:O575))&lt;0,0,SUM(Capex!$G224:O224)-SUM($G575:O575)))</f>
        <v>275637.75714285712</v>
      </c>
      <c r="Q575" s="283">
        <f>+IF((SUM(Capex!$G224:Q224)-(SUM(Capex!$G224:P224)*$E221+SUM($G575:P575)))&gt;0,SUM(Capex!$G224:P224)*$E221,IF((SUM(Capex!$G224:P224)-SUM($G575:P575))&lt;0,0,SUM(Capex!$G224:P224)-SUM($G575:P575)))</f>
        <v>275637.75714285712</v>
      </c>
      <c r="R575" s="283">
        <f>+IF((SUM(Capex!$G224:R224)-(SUM(Capex!$G224:Q224)*$E221+SUM($G575:Q575)))&gt;0,SUM(Capex!$G224:Q224)*$E221,IF((SUM(Capex!$G224:Q224)-SUM($G575:Q575))&lt;0,0,SUM(Capex!$G224:Q224)-SUM($G575:Q575)))</f>
        <v>66980.262857142836</v>
      </c>
      <c r="S575" s="283">
        <f>+IF((SUM(Capex!$G224:S224)-(SUM(Capex!$G224:R224)*$E221+SUM($G575:R575)))&gt;0,SUM(Capex!$G224:R224)*$E221,IF((SUM(Capex!$G224:R224)-SUM($G575:R575))&lt;0,0,SUM(Capex!$G224:R224)-SUM($G575:R575)))</f>
        <v>0</v>
      </c>
      <c r="T575" s="283">
        <f>+IF((SUM(Capex!$G224:T224)-(SUM(Capex!$G224:S224)*$E221+SUM($G575:S575)))&gt;0,SUM(Capex!$G224:S224)*$E221,IF((SUM(Capex!$G224:S224)-SUM($G575:S575))&lt;0,0,SUM(Capex!$G224:S224)-SUM($G575:S575)))</f>
        <v>0</v>
      </c>
    </row>
    <row r="576" spans="1:20">
      <c r="A576" s="355"/>
      <c r="B576" s="145"/>
      <c r="C576" s="276" t="s">
        <v>271</v>
      </c>
      <c r="D576" s="168" t="s">
        <v>65</v>
      </c>
      <c r="E576" s="168" t="s">
        <v>317</v>
      </c>
      <c r="H576" s="283">
        <f>+IF((SUM(Capex!$G225:H225)-(SUM(Capex!$G225:G225)*$E222+SUM($G576:G576)))&gt;0,SUM(Capex!$G225:G225)*$E222,IF((SUM(Capex!$G225:G225)-SUM($G576:G576))&lt;0,0,SUM(Capex!$G225:G225)-SUM($G576:G576)))</f>
        <v>0</v>
      </c>
      <c r="I576" s="283">
        <f>+IF((SUM(Capex!$G225:I225)-(SUM(Capex!$G225:H225)*$E222+SUM($G576:H576)))&gt;0,SUM(Capex!$G225:H225)*$E222,IF((SUM(Capex!$G225:H225)-SUM($G576:H576))&lt;0,0,SUM(Capex!$G225:H225)-SUM($G576:H576)))</f>
        <v>0</v>
      </c>
      <c r="J576" s="283">
        <f>+IF((SUM(Capex!$G225:J225)-(SUM(Capex!$G225:I225)*$E222+SUM($G576:I576)))&gt;0,SUM(Capex!$G225:I225)*$E222,IF((SUM(Capex!$G225:I225)-SUM($G576:I576))&lt;0,0,SUM(Capex!$G225:I225)-SUM($G576:I576)))</f>
        <v>0</v>
      </c>
      <c r="K576" s="283">
        <f>+IF((SUM(Capex!$G225:K225)-(SUM(Capex!$G225:J225)*$E222+SUM($G576:J576)))&gt;0,SUM(Capex!$G225:J225)*$E222,IF((SUM(Capex!$G225:J225)-SUM($G576:J576))&lt;0,0,SUM(Capex!$G225:J225)-SUM($G576:J576)))</f>
        <v>83228.628571428577</v>
      </c>
      <c r="L576" s="283">
        <f>+IF((SUM(Capex!$G225:L225)-(SUM(Capex!$G225:K225)*$E222+SUM($G576:K576)))&gt;0,SUM(Capex!$G225:K225)*$E222,IF((SUM(Capex!$G225:K225)-SUM($G576:K576))&lt;0,0,SUM(Capex!$G225:K225)-SUM($G576:K576)))</f>
        <v>95600.744285714274</v>
      </c>
      <c r="M576" s="283">
        <f>+IF((SUM(Capex!$G225:M225)-(SUM(Capex!$G225:L225)*$E222+SUM($G576:L576)))&gt;0,SUM(Capex!$G225:L225)*$E222,IF((SUM(Capex!$G225:L225)-SUM($G576:L576))&lt;0,0,SUM(Capex!$G225:L225)-SUM($G576:L576)))</f>
        <v>95600.744285714274</v>
      </c>
      <c r="N576" s="283">
        <f>+IF((SUM(Capex!$G225:N225)-(SUM(Capex!$G225:M225)*$E222+SUM($G576:M576)))&gt;0,SUM(Capex!$G225:M225)*$E222,IF((SUM(Capex!$G225:M225)-SUM($G576:M576))&lt;0,0,SUM(Capex!$G225:M225)-SUM($G576:M576)))</f>
        <v>95600.744285714274</v>
      </c>
      <c r="O576" s="283">
        <f>+IF((SUM(Capex!$G225:O225)-(SUM(Capex!$G225:N225)*$E222+SUM($G576:N576)))&gt;0,SUM(Capex!$G225:N225)*$E222,IF((SUM(Capex!$G225:N225)-SUM($G576:N576))&lt;0,0,SUM(Capex!$G225:N225)-SUM($G576:N576)))</f>
        <v>95600.744285714274</v>
      </c>
      <c r="P576" s="283">
        <f>+IF((SUM(Capex!$G225:P225)-(SUM(Capex!$G225:O225)*$E222+SUM($G576:O576)))&gt;0,SUM(Capex!$G225:O225)*$E222,IF((SUM(Capex!$G225:O225)-SUM($G576:O576))&lt;0,0,SUM(Capex!$G225:O225)-SUM($G576:O576)))</f>
        <v>95600.744285714274</v>
      </c>
      <c r="Q576" s="283">
        <f>+IF((SUM(Capex!$G225:Q225)-(SUM(Capex!$G225:P225)*$E222+SUM($G576:P576)))&gt;0,SUM(Capex!$G225:P225)*$E222,IF((SUM(Capex!$G225:P225)-SUM($G576:P576))&lt;0,0,SUM(Capex!$G225:P225)-SUM($G576:P576)))</f>
        <v>95600.744285714274</v>
      </c>
      <c r="R576" s="283">
        <f>+IF((SUM(Capex!$G225:R225)-(SUM(Capex!$G225:Q225)*$E222+SUM($G576:Q576)))&gt;0,SUM(Capex!$G225:Q225)*$E222,IF((SUM(Capex!$G225:Q225)-SUM($G576:Q576))&lt;0,0,SUM(Capex!$G225:Q225)-SUM($G576:Q576)))</f>
        <v>12372.115714285756</v>
      </c>
      <c r="S576" s="283">
        <f>+IF((SUM(Capex!$G225:S225)-(SUM(Capex!$G225:R225)*$E222+SUM($G576:R576)))&gt;0,SUM(Capex!$G225:R225)*$E222,IF((SUM(Capex!$G225:R225)-SUM($G576:R576))&lt;0,0,SUM(Capex!$G225:R225)-SUM($G576:R576)))</f>
        <v>0</v>
      </c>
      <c r="T576" s="283">
        <f>+IF((SUM(Capex!$G225:T225)-(SUM(Capex!$G225:S225)*$E222+SUM($G576:S576)))&gt;0,SUM(Capex!$G225:S225)*$E222,IF((SUM(Capex!$G225:S225)-SUM($G576:S576))&lt;0,0,SUM(Capex!$G225:S225)-SUM($G576:S576)))</f>
        <v>0</v>
      </c>
    </row>
    <row r="577" spans="1:20">
      <c r="A577" s="355"/>
      <c r="B577" s="145"/>
      <c r="C577" s="276" t="s">
        <v>272</v>
      </c>
      <c r="D577" s="168" t="s">
        <v>65</v>
      </c>
      <c r="E577" s="168" t="s">
        <v>317</v>
      </c>
      <c r="H577" s="283">
        <f>+IF((SUM(Capex!$G226:H226)-(SUM(Capex!$G226:G226)*$E223+SUM($G577:G577)))&gt;0,SUM(Capex!$G226:G226)*$E223,IF((SUM(Capex!$G226:G226)-SUM($G577:G577))&lt;0,0,SUM(Capex!$G226:G226)-SUM($G577:G577)))</f>
        <v>0</v>
      </c>
      <c r="I577" s="283">
        <f>+IF((SUM(Capex!$G226:I226)-(SUM(Capex!$G226:H226)*$E223+SUM($G577:H577)))&gt;0,SUM(Capex!$G226:H226)*$E223,IF((SUM(Capex!$G226:H226)-SUM($G577:H577))&lt;0,0,SUM(Capex!$G226:H226)-SUM($G577:H577)))</f>
        <v>0</v>
      </c>
      <c r="J577" s="283">
        <f>+IF((SUM(Capex!$G226:J226)-(SUM(Capex!$G226:I226)*$E223+SUM($G577:I577)))&gt;0,SUM(Capex!$G226:I226)*$E223,IF((SUM(Capex!$G226:I226)-SUM($G577:I577))&lt;0,0,SUM(Capex!$G226:I226)-SUM($G577:I577)))</f>
        <v>0</v>
      </c>
      <c r="K577" s="283">
        <f>+IF((SUM(Capex!$G226:K226)-(SUM(Capex!$G226:J226)*$E223+SUM($G577:J577)))&gt;0,SUM(Capex!$G226:J226)*$E223,IF((SUM(Capex!$G226:J226)-SUM($G577:J577))&lt;0,0,SUM(Capex!$G226:J226)-SUM($G577:J577)))</f>
        <v>0</v>
      </c>
      <c r="L577" s="283">
        <f>+IF((SUM(Capex!$G226:L226)-(SUM(Capex!$G226:K226)*$E223+SUM($G577:K577)))&gt;0,SUM(Capex!$G226:K226)*$E223,IF((SUM(Capex!$G226:K226)-SUM($G577:K577))&lt;0,0,SUM(Capex!$G226:K226)-SUM($G577:K577)))</f>
        <v>1739079.5889999997</v>
      </c>
      <c r="M577" s="283">
        <f>+IF((SUM(Capex!$G226:M226)-(SUM(Capex!$G226:L226)*$E223+SUM($G577:L577)))&gt;0,SUM(Capex!$G226:L226)*$E223,IF((SUM(Capex!$G226:L226)-SUM($G577:L577))&lt;0,0,SUM(Capex!$G226:L226)-SUM($G577:L577)))</f>
        <v>1739079.5889999997</v>
      </c>
      <c r="N577" s="283">
        <f>+IF((SUM(Capex!$G226:N226)-(SUM(Capex!$G226:M226)*$E223+SUM($G577:M577)))&gt;0,SUM(Capex!$G226:M226)*$E223,IF((SUM(Capex!$G226:M226)-SUM($G577:M577))&lt;0,0,SUM(Capex!$G226:M226)-SUM($G577:M577)))</f>
        <v>1739079.5889999997</v>
      </c>
      <c r="O577" s="283">
        <f>+IF((SUM(Capex!$G226:O226)-(SUM(Capex!$G226:N226)*$E223+SUM($G577:N577)))&gt;0,SUM(Capex!$G226:N226)*$E223,IF((SUM(Capex!$G226:N226)-SUM($G577:N577))&lt;0,0,SUM(Capex!$G226:N226)-SUM($G577:N577)))</f>
        <v>1739079.5889999997</v>
      </c>
      <c r="P577" s="283">
        <f>+IF((SUM(Capex!$G226:P226)-(SUM(Capex!$G226:O226)*$E223+SUM($G577:O577)))&gt;0,SUM(Capex!$G226:O226)*$E223,IF((SUM(Capex!$G226:O226)-SUM($G577:O577))&lt;0,0,SUM(Capex!$G226:O226)-SUM($G577:O577)))</f>
        <v>1739079.5889999997</v>
      </c>
      <c r="Q577" s="283">
        <f>+IF((SUM(Capex!$G226:Q226)-(SUM(Capex!$G226:P226)*$E223+SUM($G577:P577)))&gt;0,SUM(Capex!$G226:P226)*$E223,IF((SUM(Capex!$G226:P226)-SUM($G577:P577))&lt;0,0,SUM(Capex!$G226:P226)-SUM($G577:P577)))</f>
        <v>1739079.5889999997</v>
      </c>
      <c r="R577" s="283">
        <f>+IF((SUM(Capex!$G226:R226)-(SUM(Capex!$G226:Q226)*$E223+SUM($G577:Q577)))&gt;0,SUM(Capex!$G226:Q226)*$E223,IF((SUM(Capex!$G226:Q226)-SUM($G577:Q577))&lt;0,0,SUM(Capex!$G226:Q226)-SUM($G577:Q577)))</f>
        <v>1739079.5889999997</v>
      </c>
      <c r="S577" s="283">
        <f>+IF((SUM(Capex!$G226:S226)-(SUM(Capex!$G226:R226)*$E223+SUM($G577:R577)))&gt;0,SUM(Capex!$G226:R226)*$E223,IF((SUM(Capex!$G226:R226)-SUM($G577:R577))&lt;0,0,SUM(Capex!$G226:R226)-SUM($G577:R577)))</f>
        <v>1739079.5889999997</v>
      </c>
      <c r="T577" s="283">
        <f>+IF((SUM(Capex!$G226:T226)-(SUM(Capex!$G226:S226)*$E223+SUM($G577:S577)))&gt;0,SUM(Capex!$G226:S226)*$E223,IF((SUM(Capex!$G226:S226)-SUM($G577:S577))&lt;0,0,SUM(Capex!$G226:S226)-SUM($G577:S577)))</f>
        <v>1739079.5889999997</v>
      </c>
    </row>
    <row r="578" spans="1:20">
      <c r="A578" s="355"/>
      <c r="B578" s="145"/>
      <c r="C578" s="276" t="s">
        <v>209</v>
      </c>
      <c r="D578" s="168" t="s">
        <v>65</v>
      </c>
      <c r="E578" s="168" t="s">
        <v>317</v>
      </c>
      <c r="H578" s="283">
        <f>+IF((SUM(Capex!$G227:H227)-(SUM(Capex!$G227:G227)*$E224+SUM($G578:G578)))&gt;0,SUM(Capex!$G227:G227)*$E224,IF((SUM(Capex!$G227:G227)-SUM($G578:G578))&lt;0,0,SUM(Capex!$G227:G227)-SUM($G578:G578)))</f>
        <v>0</v>
      </c>
      <c r="I578" s="283">
        <f>+IF((SUM(Capex!$G227:I227)-(SUM(Capex!$G227:H227)*$E224+SUM($G578:H578)))&gt;0,SUM(Capex!$G227:H227)*$E224,IF((SUM(Capex!$G227:H227)-SUM($G578:H578))&lt;0,0,SUM(Capex!$G227:H227)-SUM($G578:H578)))</f>
        <v>0</v>
      </c>
      <c r="J578" s="283">
        <f>+IF((SUM(Capex!$G227:J227)-(SUM(Capex!$G227:I227)*$E224+SUM($G578:I578)))&gt;0,SUM(Capex!$G227:I227)*$E224,IF((SUM(Capex!$G227:I227)-SUM($G578:I578))&lt;0,0,SUM(Capex!$G227:I227)-SUM($G578:I578)))</f>
        <v>0</v>
      </c>
      <c r="K578" s="283">
        <f>+IF((SUM(Capex!$G227:K227)-(SUM(Capex!$G227:J227)*$E224+SUM($G578:J578)))&gt;0,SUM(Capex!$G227:J227)*$E224,IF((SUM(Capex!$G227:J227)-SUM($G578:J578))&lt;0,0,SUM(Capex!$G227:J227)-SUM($G578:J578)))</f>
        <v>0</v>
      </c>
      <c r="L578" s="283">
        <f>+IF((SUM(Capex!$G227:L227)-(SUM(Capex!$G227:K227)*$E224+SUM($G578:K578)))&gt;0,SUM(Capex!$G227:K227)*$E224,IF((SUM(Capex!$G227:K227)-SUM($G578:K578))&lt;0,0,SUM(Capex!$G227:K227)-SUM($G578:K578)))</f>
        <v>118653.02857142856</v>
      </c>
      <c r="M578" s="283">
        <f>+IF((SUM(Capex!$G227:M227)-(SUM(Capex!$G227:L227)*$E224+SUM($G578:L578)))&gt;0,SUM(Capex!$G227:L227)*$E224,IF((SUM(Capex!$G227:L227)-SUM($G578:L578))&lt;0,0,SUM(Capex!$G227:L227)-SUM($G578:L578)))</f>
        <v>118653.02857142856</v>
      </c>
      <c r="N578" s="283">
        <f>+IF((SUM(Capex!$G227:N227)-(SUM(Capex!$G227:M227)*$E224+SUM($G578:M578)))&gt;0,SUM(Capex!$G227:M227)*$E224,IF((SUM(Capex!$G227:M227)-SUM($G578:M578))&lt;0,0,SUM(Capex!$G227:M227)-SUM($G578:M578)))</f>
        <v>118653.02857142856</v>
      </c>
      <c r="O578" s="283">
        <f>+IF((SUM(Capex!$G227:O227)-(SUM(Capex!$G227:N227)*$E224+SUM($G578:N578)))&gt;0,SUM(Capex!$G227:N227)*$E224,IF((SUM(Capex!$G227:N227)-SUM($G578:N578))&lt;0,0,SUM(Capex!$G227:N227)-SUM($G578:N578)))</f>
        <v>118653.02857142856</v>
      </c>
      <c r="P578" s="283">
        <f>+IF((SUM(Capex!$G227:P227)-(SUM(Capex!$G227:O227)*$E224+SUM($G578:O578)))&gt;0,SUM(Capex!$G227:O227)*$E224,IF((SUM(Capex!$G227:O227)-SUM($G578:O578))&lt;0,0,SUM(Capex!$G227:O227)-SUM($G578:O578)))</f>
        <v>118653.02857142856</v>
      </c>
      <c r="Q578" s="283">
        <f>+IF((SUM(Capex!$G227:Q227)-(SUM(Capex!$G227:P227)*$E224+SUM($G578:P578)))&gt;0,SUM(Capex!$G227:P227)*$E224,IF((SUM(Capex!$G227:P227)-SUM($G578:P578))&lt;0,0,SUM(Capex!$G227:P227)-SUM($G578:P578)))</f>
        <v>118653.02857142856</v>
      </c>
      <c r="R578" s="283">
        <f>+IF((SUM(Capex!$G227:R227)-(SUM(Capex!$G227:Q227)*$E224+SUM($G578:Q578)))&gt;0,SUM(Capex!$G227:Q227)*$E224,IF((SUM(Capex!$G227:Q227)-SUM($G578:Q578))&lt;0,0,SUM(Capex!$G227:Q227)-SUM($G578:Q578)))</f>
        <v>118653.02857142856</v>
      </c>
      <c r="S578" s="283">
        <f>+IF((SUM(Capex!$G227:S227)-(SUM(Capex!$G227:R227)*$E224+SUM($G578:R578)))&gt;0,SUM(Capex!$G227:R227)*$E224,IF((SUM(Capex!$G227:R227)-SUM($G578:R578))&lt;0,0,SUM(Capex!$G227:R227)-SUM($G578:R578)))</f>
        <v>2.3283064365386963E-10</v>
      </c>
      <c r="T578" s="283">
        <f>+IF((SUM(Capex!$G227:T227)-(SUM(Capex!$G227:S227)*$E224+SUM($G578:S578)))&gt;0,SUM(Capex!$G227:S227)*$E224,IF((SUM(Capex!$G227:S227)-SUM($G578:S578))&lt;0,0,SUM(Capex!$G227:S227)-SUM($G578:S578)))</f>
        <v>0</v>
      </c>
    </row>
    <row r="579" spans="1:20">
      <c r="A579" s="355"/>
      <c r="B579" s="145"/>
      <c r="C579" s="276" t="s">
        <v>274</v>
      </c>
      <c r="D579" s="168" t="s">
        <v>65</v>
      </c>
      <c r="E579" s="168" t="s">
        <v>317</v>
      </c>
      <c r="H579" s="283">
        <f>+IF((SUM(Capex!$G228:H228)-(SUM(Capex!$G228:G228)*$E225+SUM($G579:G579)))&gt;0,SUM(Capex!$G228:G228)*$E225,IF((SUM(Capex!$G228:G228)-SUM($G579:G579))&lt;0,0,SUM(Capex!$G228:G228)-SUM($G579:G579)))</f>
        <v>0</v>
      </c>
      <c r="I579" s="283">
        <f>+IF((SUM(Capex!$G228:I228)-(SUM(Capex!$G228:H228)*$E225+SUM($G579:H579)))&gt;0,SUM(Capex!$G228:H228)*$E225,IF((SUM(Capex!$G228:H228)-SUM($G579:H579))&lt;0,0,SUM(Capex!$G228:H228)-SUM($G579:H579)))</f>
        <v>0</v>
      </c>
      <c r="J579" s="283">
        <f>+IF((SUM(Capex!$G228:J228)-(SUM(Capex!$G228:I228)*$E225+SUM($G579:I579)))&gt;0,SUM(Capex!$G228:I228)*$E225,IF((SUM(Capex!$G228:I228)-SUM($G579:I579))&lt;0,0,SUM(Capex!$G228:I228)-SUM($G579:I579)))</f>
        <v>0</v>
      </c>
      <c r="K579" s="283">
        <f>+IF((SUM(Capex!$G228:K228)-(SUM(Capex!$G228:J228)*$E225+SUM($G579:J579)))&gt;0,SUM(Capex!$G228:J228)*$E225,IF((SUM(Capex!$G228:J228)-SUM($G579:J579))&lt;0,0,SUM(Capex!$G228:J228)-SUM($G579:J579)))</f>
        <v>0</v>
      </c>
      <c r="L579" s="283">
        <f>+IF((SUM(Capex!$G228:L228)-(SUM(Capex!$G228:K228)*$E225+SUM($G579:K579)))&gt;0,SUM(Capex!$G228:K228)*$E225,IF((SUM(Capex!$G228:K228)-SUM($G579:K579))&lt;0,0,SUM(Capex!$G228:K228)-SUM($G579:K579)))</f>
        <v>1246364.3559999997</v>
      </c>
      <c r="M579" s="283">
        <f>+IF((SUM(Capex!$G228:M228)-(SUM(Capex!$G228:L228)*$E225+SUM($G579:L579)))&gt;0,SUM(Capex!$G228:L228)*$E225,IF((SUM(Capex!$G228:L228)-SUM($G579:L579))&lt;0,0,SUM(Capex!$G228:L228)-SUM($G579:L579)))</f>
        <v>1246364.3559999997</v>
      </c>
      <c r="N579" s="283">
        <f>+IF((SUM(Capex!$G228:N228)-(SUM(Capex!$G228:M228)*$E225+SUM($G579:M579)))&gt;0,SUM(Capex!$G228:M228)*$E225,IF((SUM(Capex!$G228:M228)-SUM($G579:M579))&lt;0,0,SUM(Capex!$G228:M228)-SUM($G579:M579)))</f>
        <v>1246364.3559999997</v>
      </c>
      <c r="O579" s="283">
        <f>+IF((SUM(Capex!$G228:O228)-(SUM(Capex!$G228:N228)*$E225+SUM($G579:N579)))&gt;0,SUM(Capex!$G228:N228)*$E225,IF((SUM(Capex!$G228:N228)-SUM($G579:N579))&lt;0,0,SUM(Capex!$G228:N228)-SUM($G579:N579)))</f>
        <v>1246364.3559999997</v>
      </c>
      <c r="P579" s="283">
        <f>+IF((SUM(Capex!$G228:P228)-(SUM(Capex!$G228:O228)*$E225+SUM($G579:O579)))&gt;0,SUM(Capex!$G228:O228)*$E225,IF((SUM(Capex!$G228:O228)-SUM($G579:O579))&lt;0,0,SUM(Capex!$G228:O228)-SUM($G579:O579)))</f>
        <v>1246364.3559999997</v>
      </c>
      <c r="Q579" s="283">
        <f>+IF((SUM(Capex!$G228:Q228)-(SUM(Capex!$G228:P228)*$E225+SUM($G579:P579)))&gt;0,SUM(Capex!$G228:P228)*$E225,IF((SUM(Capex!$G228:P228)-SUM($G579:P579))&lt;0,0,SUM(Capex!$G228:P228)-SUM($G579:P579)))</f>
        <v>1246364.3559999997</v>
      </c>
      <c r="R579" s="283">
        <f>+IF((SUM(Capex!$G228:R228)-(SUM(Capex!$G228:Q228)*$E225+SUM($G579:Q579)))&gt;0,SUM(Capex!$G228:Q228)*$E225,IF((SUM(Capex!$G228:Q228)-SUM($G579:Q579))&lt;0,0,SUM(Capex!$G228:Q228)-SUM($G579:Q579)))</f>
        <v>1246364.3559999997</v>
      </c>
      <c r="S579" s="283">
        <f>+IF((SUM(Capex!$G228:S228)-(SUM(Capex!$G228:R228)*$E225+SUM($G579:R579)))&gt;0,SUM(Capex!$G228:R228)*$E225,IF((SUM(Capex!$G228:R228)-SUM($G579:R579))&lt;0,0,SUM(Capex!$G228:R228)-SUM($G579:R579)))</f>
        <v>1246364.3559999997</v>
      </c>
      <c r="T579" s="283">
        <f>+IF((SUM(Capex!$G228:T228)-(SUM(Capex!$G228:S228)*$E225+SUM($G579:S579)))&gt;0,SUM(Capex!$G228:S228)*$E225,IF((SUM(Capex!$G228:S228)-SUM($G579:S579))&lt;0,0,SUM(Capex!$G228:S228)-SUM($G579:S579)))</f>
        <v>1246364.3559999997</v>
      </c>
    </row>
    <row r="580" spans="1:20">
      <c r="A580" s="355"/>
      <c r="B580" s="145"/>
      <c r="C580" s="276" t="s">
        <v>275</v>
      </c>
      <c r="D580" s="168" t="s">
        <v>65</v>
      </c>
      <c r="E580" s="168" t="s">
        <v>317</v>
      </c>
      <c r="H580" s="283">
        <f>+IF((SUM(Capex!$G229:H229)-(SUM(Capex!$G229:G229)*$E226+SUM($G580:G580)))&gt;0,SUM(Capex!$G229:G229)*$E226,IF((SUM(Capex!$G229:G229)-SUM($G580:G580))&lt;0,0,SUM(Capex!$G229:G229)-SUM($G580:G580)))</f>
        <v>0</v>
      </c>
      <c r="I580" s="283">
        <f>+IF((SUM(Capex!$G229:I229)-(SUM(Capex!$G229:H229)*$E226+SUM($G580:H580)))&gt;0,SUM(Capex!$G229:H229)*$E226,IF((SUM(Capex!$G229:H229)-SUM($G580:H580))&lt;0,0,SUM(Capex!$G229:H229)-SUM($G580:H580)))</f>
        <v>0</v>
      </c>
      <c r="J580" s="283">
        <f>+IF((SUM(Capex!$G229:J229)-(SUM(Capex!$G229:I229)*$E226+SUM($G580:I580)))&gt;0,SUM(Capex!$G229:I229)*$E226,IF((SUM(Capex!$G229:I229)-SUM($G580:I580))&lt;0,0,SUM(Capex!$G229:I229)-SUM($G580:I580)))</f>
        <v>0</v>
      </c>
      <c r="K580" s="283">
        <f>+IF((SUM(Capex!$G229:K229)-(SUM(Capex!$G229:J229)*$E226+SUM($G580:J580)))&gt;0,SUM(Capex!$G229:J229)*$E226,IF((SUM(Capex!$G229:J229)-SUM($G580:J580))&lt;0,0,SUM(Capex!$G229:J229)-SUM($G580:J580)))</f>
        <v>0</v>
      </c>
      <c r="L580" s="283">
        <f>+IF((SUM(Capex!$G229:L229)-(SUM(Capex!$G229:K229)*$E226+SUM($G580:K580)))&gt;0,SUM(Capex!$G229:K229)*$E226,IF((SUM(Capex!$G229:K229)-SUM($G580:K580))&lt;0,0,SUM(Capex!$G229:K229)-SUM($G580:K580)))</f>
        <v>95842.879999999976</v>
      </c>
      <c r="M580" s="283">
        <f>+IF((SUM(Capex!$G229:M229)-(SUM(Capex!$G229:L229)*$E226+SUM($G580:L580)))&gt;0,SUM(Capex!$G229:L229)*$E226,IF((SUM(Capex!$G229:L229)-SUM($G580:L580))&lt;0,0,SUM(Capex!$G229:L229)-SUM($G580:L580)))</f>
        <v>95842.879999999976</v>
      </c>
      <c r="N580" s="283">
        <f>+IF((SUM(Capex!$G229:N229)-(SUM(Capex!$G229:M229)*$E226+SUM($G580:M580)))&gt;0,SUM(Capex!$G229:M229)*$E226,IF((SUM(Capex!$G229:M229)-SUM($G580:M580))&lt;0,0,SUM(Capex!$G229:M229)-SUM($G580:M580)))</f>
        <v>95842.879999999976</v>
      </c>
      <c r="O580" s="283">
        <f>+IF((SUM(Capex!$G229:O229)-(SUM(Capex!$G229:N229)*$E226+SUM($G580:N580)))&gt;0,SUM(Capex!$G229:N229)*$E226,IF((SUM(Capex!$G229:N229)-SUM($G580:N580))&lt;0,0,SUM(Capex!$G229:N229)-SUM($G580:N580)))</f>
        <v>95842.879999999976</v>
      </c>
      <c r="P580" s="283">
        <f>+IF((SUM(Capex!$G229:P229)-(SUM(Capex!$G229:O229)*$E226+SUM($G580:O580)))&gt;0,SUM(Capex!$G229:O229)*$E226,IF((SUM(Capex!$G229:O229)-SUM($G580:O580))&lt;0,0,SUM(Capex!$G229:O229)-SUM($G580:O580)))</f>
        <v>95842.879999999976</v>
      </c>
      <c r="Q580" s="283">
        <f>+IF((SUM(Capex!$G229:Q229)-(SUM(Capex!$G229:P229)*$E226+SUM($G580:P580)))&gt;0,SUM(Capex!$G229:P229)*$E226,IF((SUM(Capex!$G229:P229)-SUM($G580:P580))&lt;0,0,SUM(Capex!$G229:P229)-SUM($G580:P580)))</f>
        <v>95842.879999999976</v>
      </c>
      <c r="R580" s="283">
        <f>+IF((SUM(Capex!$G229:R229)-(SUM(Capex!$G229:Q229)*$E226+SUM($G580:Q580)))&gt;0,SUM(Capex!$G229:Q229)*$E226,IF((SUM(Capex!$G229:Q229)-SUM($G580:Q580))&lt;0,0,SUM(Capex!$G229:Q229)-SUM($G580:Q580)))</f>
        <v>95842.879999999976</v>
      </c>
      <c r="S580" s="283">
        <f>+IF((SUM(Capex!$G229:S229)-(SUM(Capex!$G229:R229)*$E226+SUM($G580:R580)))&gt;0,SUM(Capex!$G229:R229)*$E226,IF((SUM(Capex!$G229:R229)-SUM($G580:R580))&lt;0,0,SUM(Capex!$G229:R229)-SUM($G580:R580)))</f>
        <v>95842.879999999976</v>
      </c>
      <c r="T580" s="283">
        <f>+IF((SUM(Capex!$G229:T229)-(SUM(Capex!$G229:S229)*$E226+SUM($G580:S580)))&gt;0,SUM(Capex!$G229:S229)*$E226,IF((SUM(Capex!$G229:S229)-SUM($G580:S580))&lt;0,0,SUM(Capex!$G229:S229)-SUM($G580:S580)))</f>
        <v>95842.879999999976</v>
      </c>
    </row>
    <row r="581" spans="1:20">
      <c r="A581" s="355"/>
      <c r="B581" s="145"/>
      <c r="C581" s="276" t="s">
        <v>208</v>
      </c>
      <c r="D581" s="168" t="s">
        <v>65</v>
      </c>
      <c r="E581" s="168" t="s">
        <v>317</v>
      </c>
      <c r="H581" s="283">
        <f>+IF((SUM(Capex!$G230:H230)-(SUM(Capex!$G230:G230)*$E227+SUM($G581:G581)))&gt;0,SUM(Capex!$G230:G230)*$E227,IF((SUM(Capex!$G230:G230)-SUM($G581:G581))&lt;0,0,SUM(Capex!$G230:G230)-SUM($G581:G581)))</f>
        <v>0</v>
      </c>
      <c r="I581" s="283">
        <f>+IF((SUM(Capex!$G230:I230)-(SUM(Capex!$G230:H230)*$E227+SUM($G581:H581)))&gt;0,SUM(Capex!$G230:H230)*$E227,IF((SUM(Capex!$G230:H230)-SUM($G581:H581))&lt;0,0,SUM(Capex!$G230:H230)-SUM($G581:H581)))</f>
        <v>0</v>
      </c>
      <c r="J581" s="283">
        <f>+IF((SUM(Capex!$G230:J230)-(SUM(Capex!$G230:I230)*$E227+SUM($G581:I581)))&gt;0,SUM(Capex!$G230:I230)*$E227,IF((SUM(Capex!$G230:I230)-SUM($G581:I581))&lt;0,0,SUM(Capex!$G230:I230)-SUM($G581:I581)))</f>
        <v>0</v>
      </c>
      <c r="K581" s="283">
        <f>+IF((SUM(Capex!$G230:K230)-(SUM(Capex!$G230:J230)*$E227+SUM($G581:J581)))&gt;0,SUM(Capex!$G230:J230)*$E227,IF((SUM(Capex!$G230:J230)-SUM($G581:J581))&lt;0,0,SUM(Capex!$G230:J230)-SUM($G581:J581)))</f>
        <v>166722.45714285714</v>
      </c>
      <c r="L581" s="283">
        <f>+IF((SUM(Capex!$G230:L230)-(SUM(Capex!$G230:K230)*$E227+SUM($G581:K581)))&gt;0,SUM(Capex!$G230:K230)*$E227,IF((SUM(Capex!$G230:K230)-SUM($G581:K581))&lt;0,0,SUM(Capex!$G230:K230)-SUM($G581:K581)))</f>
        <v>166722.45714285714</v>
      </c>
      <c r="M581" s="283">
        <f>+IF((SUM(Capex!$G230:M230)-(SUM(Capex!$G230:L230)*$E227+SUM($G581:L581)))&gt;0,SUM(Capex!$G230:L230)*$E227,IF((SUM(Capex!$G230:L230)-SUM($G581:L581))&lt;0,0,SUM(Capex!$G230:L230)-SUM($G581:L581)))</f>
        <v>166722.45714285714</v>
      </c>
      <c r="N581" s="283">
        <f>+IF((SUM(Capex!$G230:N230)-(SUM(Capex!$G230:M230)*$E227+SUM($G581:M581)))&gt;0,SUM(Capex!$G230:M230)*$E227,IF((SUM(Capex!$G230:M230)-SUM($G581:M581))&lt;0,0,SUM(Capex!$G230:M230)-SUM($G581:M581)))</f>
        <v>166722.45714285714</v>
      </c>
      <c r="O581" s="283">
        <f>+IF((SUM(Capex!$G230:O230)-(SUM(Capex!$G230:N230)*$E227+SUM($G581:N581)))&gt;0,SUM(Capex!$G230:N230)*$E227,IF((SUM(Capex!$G230:N230)-SUM($G581:N581))&lt;0,0,SUM(Capex!$G230:N230)-SUM($G581:N581)))</f>
        <v>166722.45714285714</v>
      </c>
      <c r="P581" s="283">
        <f>+IF((SUM(Capex!$G230:P230)-(SUM(Capex!$G230:O230)*$E227+SUM($G581:O581)))&gt;0,SUM(Capex!$G230:O230)*$E227,IF((SUM(Capex!$G230:O230)-SUM($G581:O581))&lt;0,0,SUM(Capex!$G230:O230)-SUM($G581:O581)))</f>
        <v>166722.45714285714</v>
      </c>
      <c r="Q581" s="283">
        <f>+IF((SUM(Capex!$G230:Q230)-(SUM(Capex!$G230:P230)*$E227+SUM($G581:P581)))&gt;0,SUM(Capex!$G230:P230)*$E227,IF((SUM(Capex!$G230:P230)-SUM($G581:P581))&lt;0,0,SUM(Capex!$G230:P230)-SUM($G581:P581)))</f>
        <v>166722.45714285714</v>
      </c>
      <c r="R581" s="283">
        <f>+IF((SUM(Capex!$G230:R230)-(SUM(Capex!$G230:Q230)*$E227+SUM($G581:Q581)))&gt;0,SUM(Capex!$G230:Q230)*$E227,IF((SUM(Capex!$G230:Q230)-SUM($G581:Q581))&lt;0,0,SUM(Capex!$G230:Q230)-SUM($G581:Q581)))</f>
        <v>0</v>
      </c>
      <c r="S581" s="283">
        <f>+IF((SUM(Capex!$G230:S230)-(SUM(Capex!$G230:R230)*$E227+SUM($G581:R581)))&gt;0,SUM(Capex!$G230:R230)*$E227,IF((SUM(Capex!$G230:R230)-SUM($G581:R581))&lt;0,0,SUM(Capex!$G230:R230)-SUM($G581:R581)))</f>
        <v>0</v>
      </c>
      <c r="T581" s="283">
        <f>+IF((SUM(Capex!$G230:T230)-(SUM(Capex!$G230:S230)*$E227+SUM($G581:S581)))&gt;0,SUM(Capex!$G230:S230)*$E227,IF((SUM(Capex!$G230:S230)-SUM($G581:S581))&lt;0,0,SUM(Capex!$G230:S230)-SUM($G581:S581)))</f>
        <v>0</v>
      </c>
    </row>
    <row r="582" spans="1:20">
      <c r="A582" s="355"/>
      <c r="B582" s="145"/>
      <c r="C582" s="276" t="s">
        <v>276</v>
      </c>
      <c r="D582" s="168" t="s">
        <v>65</v>
      </c>
      <c r="E582" s="168" t="s">
        <v>317</v>
      </c>
      <c r="H582" s="283">
        <f>+IF((SUM(Capex!$G231:H231)-(SUM(Capex!$G231:G231)*$E228+SUM($G582:G582)))&gt;0,SUM(Capex!$G231:G231)*$E228,IF((SUM(Capex!$G231:G231)-SUM($G582:G582))&lt;0,0,SUM(Capex!$G231:G231)-SUM($G582:G582)))</f>
        <v>0</v>
      </c>
      <c r="I582" s="283">
        <f>+IF((SUM(Capex!$G231:I231)-(SUM(Capex!$G231:H231)*$E228+SUM($G582:H582)))&gt;0,SUM(Capex!$G231:H231)*$E228,IF((SUM(Capex!$G231:H231)-SUM($G582:H582))&lt;0,0,SUM(Capex!$G231:H231)-SUM($G582:H582)))</f>
        <v>0</v>
      </c>
      <c r="J582" s="283">
        <f>+IF((SUM(Capex!$G231:J231)-(SUM(Capex!$G231:I231)*$E228+SUM($G582:I582)))&gt;0,SUM(Capex!$G231:I231)*$E228,IF((SUM(Capex!$G231:I231)-SUM($G582:I582))&lt;0,0,SUM(Capex!$G231:I231)-SUM($G582:I582)))</f>
        <v>0</v>
      </c>
      <c r="K582" s="283">
        <f>+IF((SUM(Capex!$G231:K231)-(SUM(Capex!$G231:J231)*$E228+SUM($G582:J582)))&gt;0,SUM(Capex!$G231:J231)*$E228,IF((SUM(Capex!$G231:J231)-SUM($G582:J582))&lt;0,0,SUM(Capex!$G231:J231)-SUM($G582:J582)))</f>
        <v>0</v>
      </c>
      <c r="L582" s="283">
        <f>+IF((SUM(Capex!$G231:L231)-(SUM(Capex!$G231:K231)*$E228+SUM($G582:K582)))&gt;0,SUM(Capex!$G231:K231)*$E228,IF((SUM(Capex!$G231:K231)-SUM($G582:K582))&lt;0,0,SUM(Capex!$G231:K231)-SUM($G582:K582)))</f>
        <v>353750.75133333332</v>
      </c>
      <c r="M582" s="283">
        <f>+IF((SUM(Capex!$G231:M231)-(SUM(Capex!$G231:L231)*$E228+SUM($G582:L582)))&gt;0,SUM(Capex!$G231:L231)*$E228,IF((SUM(Capex!$G231:L231)-SUM($G582:L582))&lt;0,0,SUM(Capex!$G231:L231)-SUM($G582:L582)))</f>
        <v>353750.75133333332</v>
      </c>
      <c r="N582" s="283">
        <f>+IF((SUM(Capex!$G231:N231)-(SUM(Capex!$G231:M231)*$E228+SUM($G582:M582)))&gt;0,SUM(Capex!$G231:M231)*$E228,IF((SUM(Capex!$G231:M231)-SUM($G582:M582))&lt;0,0,SUM(Capex!$G231:M231)-SUM($G582:M582)))</f>
        <v>353750.75133333332</v>
      </c>
      <c r="O582" s="283">
        <f>+IF((SUM(Capex!$G231:O231)-(SUM(Capex!$G231:N231)*$E228+SUM($G582:N582)))&gt;0,SUM(Capex!$G231:N231)*$E228,IF((SUM(Capex!$G231:N231)-SUM($G582:N582))&lt;0,0,SUM(Capex!$G231:N231)-SUM($G582:N582)))</f>
        <v>353750.75133333332</v>
      </c>
      <c r="P582" s="283">
        <f>+IF((SUM(Capex!$G231:P231)-(SUM(Capex!$G231:O231)*$E228+SUM($G582:O582)))&gt;0,SUM(Capex!$G231:O231)*$E228,IF((SUM(Capex!$G231:O231)-SUM($G582:O582))&lt;0,0,SUM(Capex!$G231:O231)-SUM($G582:O582)))</f>
        <v>353750.75133333332</v>
      </c>
      <c r="Q582" s="283">
        <f>+IF((SUM(Capex!$G231:Q231)-(SUM(Capex!$G231:P231)*$E228+SUM($G582:P582)))&gt;0,SUM(Capex!$G231:P231)*$E228,IF((SUM(Capex!$G231:P231)-SUM($G582:P582))&lt;0,0,SUM(Capex!$G231:P231)-SUM($G582:P582)))</f>
        <v>353750.75133333332</v>
      </c>
      <c r="R582" s="283">
        <f>+IF((SUM(Capex!$G231:R231)-(SUM(Capex!$G231:Q231)*$E228+SUM($G582:Q582)))&gt;0,SUM(Capex!$G231:Q231)*$E228,IF((SUM(Capex!$G231:Q231)-SUM($G582:Q582))&lt;0,0,SUM(Capex!$G231:Q231)-SUM($G582:Q582)))</f>
        <v>353750.75133333332</v>
      </c>
      <c r="S582" s="283">
        <f>+IF((SUM(Capex!$G231:S231)-(SUM(Capex!$G231:R231)*$E228+SUM($G582:R582)))&gt;0,SUM(Capex!$G231:R231)*$E228,IF((SUM(Capex!$G231:R231)-SUM($G582:R582))&lt;0,0,SUM(Capex!$G231:R231)-SUM($G582:R582)))</f>
        <v>353750.75133333332</v>
      </c>
      <c r="T582" s="283">
        <f>+IF((SUM(Capex!$G231:T231)-(SUM(Capex!$G231:S231)*$E228+SUM($G582:S582)))&gt;0,SUM(Capex!$G231:S231)*$E228,IF((SUM(Capex!$G231:S231)-SUM($G582:S582))&lt;0,0,SUM(Capex!$G231:S231)-SUM($G582:S582)))</f>
        <v>353750.75133333332</v>
      </c>
    </row>
    <row r="583" spans="1:20">
      <c r="A583" s="355"/>
      <c r="B583" s="145"/>
      <c r="C583" s="276" t="s">
        <v>277</v>
      </c>
      <c r="D583" s="168" t="s">
        <v>65</v>
      </c>
      <c r="E583" s="168" t="s">
        <v>317</v>
      </c>
      <c r="H583" s="283">
        <f>+IF((SUM(Capex!$G232:H232)-(SUM(Capex!$G232:G232)*$E229+SUM($G583:G583)))&gt;0,SUM(Capex!$G232:G232)*$E229,IF((SUM(Capex!$G232:G232)-SUM($G583:G583))&lt;0,0,SUM(Capex!$G232:G232)-SUM($G583:G583)))</f>
        <v>0</v>
      </c>
      <c r="I583" s="283">
        <f>+IF((SUM(Capex!$G232:I232)-(SUM(Capex!$G232:H232)*$E229+SUM($G583:H583)))&gt;0,SUM(Capex!$G232:H232)*$E229,IF((SUM(Capex!$G232:H232)-SUM($G583:H583))&lt;0,0,SUM(Capex!$G232:H232)-SUM($G583:H583)))</f>
        <v>0</v>
      </c>
      <c r="J583" s="283">
        <f>+IF((SUM(Capex!$G232:J232)-(SUM(Capex!$G232:I232)*$E229+SUM($G583:I583)))&gt;0,SUM(Capex!$G232:I232)*$E229,IF((SUM(Capex!$G232:I232)-SUM($G583:I583))&lt;0,0,SUM(Capex!$G232:I232)-SUM($G583:I583)))</f>
        <v>0</v>
      </c>
      <c r="K583" s="283">
        <f>+IF((SUM(Capex!$G232:K232)-(SUM(Capex!$G232:J232)*$E229+SUM($G583:J583)))&gt;0,SUM(Capex!$G232:J232)*$E229,IF((SUM(Capex!$G232:J232)-SUM($G583:J583))&lt;0,0,SUM(Capex!$G232:J232)-SUM($G583:J583)))</f>
        <v>0</v>
      </c>
      <c r="L583" s="283">
        <f>+IF((SUM(Capex!$G232:L232)-(SUM(Capex!$G232:K232)*$E229+SUM($G583:K583)))&gt;0,SUM(Capex!$G232:K232)*$E229,IF((SUM(Capex!$G232:K232)-SUM($G583:K583))&lt;0,0,SUM(Capex!$G232:K232)-SUM($G583:K583)))</f>
        <v>0</v>
      </c>
      <c r="M583" s="283">
        <f>+IF((SUM(Capex!$G232:M232)-(SUM(Capex!$G232:L232)*$E229+SUM($G583:L583)))&gt;0,SUM(Capex!$G232:L232)*$E229,IF((SUM(Capex!$G232:L232)-SUM($G583:L583))&lt;0,0,SUM(Capex!$G232:L232)-SUM($G583:L583)))</f>
        <v>31057.778571428571</v>
      </c>
      <c r="N583" s="283">
        <f>+IF((SUM(Capex!$G232:N232)-(SUM(Capex!$G232:M232)*$E229+SUM($G583:M583)))&gt;0,SUM(Capex!$G232:M232)*$E229,IF((SUM(Capex!$G232:M232)-SUM($G583:M583))&lt;0,0,SUM(Capex!$G232:M232)-SUM($G583:M583)))</f>
        <v>31057.778571428571</v>
      </c>
      <c r="O583" s="283">
        <f>+IF((SUM(Capex!$G232:O232)-(SUM(Capex!$G232:N232)*$E229+SUM($G583:N583)))&gt;0,SUM(Capex!$G232:N232)*$E229,IF((SUM(Capex!$G232:N232)-SUM($G583:N583))&lt;0,0,SUM(Capex!$G232:N232)-SUM($G583:N583)))</f>
        <v>31057.778571428571</v>
      </c>
      <c r="P583" s="283">
        <f>+IF((SUM(Capex!$G232:P232)-(SUM(Capex!$G232:O232)*$E229+SUM($G583:O583)))&gt;0,SUM(Capex!$G232:O232)*$E229,IF((SUM(Capex!$G232:O232)-SUM($G583:O583))&lt;0,0,SUM(Capex!$G232:O232)-SUM($G583:O583)))</f>
        <v>31057.778571428571</v>
      </c>
      <c r="Q583" s="283">
        <f>+IF((SUM(Capex!$G232:Q232)-(SUM(Capex!$G232:P232)*$E229+SUM($G583:P583)))&gt;0,SUM(Capex!$G232:P232)*$E229,IF((SUM(Capex!$G232:P232)-SUM($G583:P583))&lt;0,0,SUM(Capex!$G232:P232)-SUM($G583:P583)))</f>
        <v>31057.778571428571</v>
      </c>
      <c r="R583" s="283">
        <f>+IF((SUM(Capex!$G232:R232)-(SUM(Capex!$G232:Q232)*$E229+SUM($G583:Q583)))&gt;0,SUM(Capex!$G232:Q232)*$E229,IF((SUM(Capex!$G232:Q232)-SUM($G583:Q583))&lt;0,0,SUM(Capex!$G232:Q232)-SUM($G583:Q583)))</f>
        <v>31057.778571428571</v>
      </c>
      <c r="S583" s="283">
        <f>+IF((SUM(Capex!$G232:S232)-(SUM(Capex!$G232:R232)*$E229+SUM($G583:R583)))&gt;0,SUM(Capex!$G232:R232)*$E229,IF((SUM(Capex!$G232:R232)-SUM($G583:R583))&lt;0,0,SUM(Capex!$G232:R232)-SUM($G583:R583)))</f>
        <v>31057.778571428571</v>
      </c>
      <c r="T583" s="283">
        <f>+IF((SUM(Capex!$G232:T232)-(SUM(Capex!$G232:S232)*$E229+SUM($G583:S583)))&gt;0,SUM(Capex!$G232:S232)*$E229,IF((SUM(Capex!$G232:S232)-SUM($G583:S583))&lt;0,0,SUM(Capex!$G232:S232)-SUM($G583:S583)))</f>
        <v>5.8207660913467407E-11</v>
      </c>
    </row>
    <row r="584" spans="1:20">
      <c r="A584" s="355"/>
      <c r="B584" s="145"/>
      <c r="C584" s="276" t="s">
        <v>278</v>
      </c>
      <c r="D584" s="168" t="s">
        <v>65</v>
      </c>
      <c r="E584" s="168" t="s">
        <v>317</v>
      </c>
      <c r="H584" s="283">
        <f>+IF((SUM(Capex!$G233:H233)-(SUM(Capex!$G233:G233)*$E230+SUM($G584:G584)))&gt;0,SUM(Capex!$G233:G233)*$E230,IF((SUM(Capex!$G233:G233)-SUM($G584:G584))&lt;0,0,SUM(Capex!$G233:G233)-SUM($G584:G584)))</f>
        <v>0</v>
      </c>
      <c r="I584" s="283">
        <f>+IF((SUM(Capex!$G233:I233)-(SUM(Capex!$G233:H233)*$E230+SUM($G584:H584)))&gt;0,SUM(Capex!$G233:H233)*$E230,IF((SUM(Capex!$G233:H233)-SUM($G584:H584))&lt;0,0,SUM(Capex!$G233:H233)-SUM($G584:H584)))</f>
        <v>0</v>
      </c>
      <c r="J584" s="283">
        <f>+IF((SUM(Capex!$G233:J233)-(SUM(Capex!$G233:I233)*$E230+SUM($G584:I584)))&gt;0,SUM(Capex!$G233:I233)*$E230,IF((SUM(Capex!$G233:I233)-SUM($G584:I584))&lt;0,0,SUM(Capex!$G233:I233)-SUM($G584:I584)))</f>
        <v>0</v>
      </c>
      <c r="K584" s="283">
        <f>+IF((SUM(Capex!$G233:K233)-(SUM(Capex!$G233:J233)*$E230+SUM($G584:J584)))&gt;0,SUM(Capex!$G233:J233)*$E230,IF((SUM(Capex!$G233:J233)-SUM($G584:J584))&lt;0,0,SUM(Capex!$G233:J233)-SUM($G584:J584)))</f>
        <v>0</v>
      </c>
      <c r="L584" s="283">
        <f>+IF((SUM(Capex!$G233:L233)-(SUM(Capex!$G233:K233)*$E230+SUM($G584:K584)))&gt;0,SUM(Capex!$G233:K233)*$E230,IF((SUM(Capex!$G233:K233)-SUM($G584:K584))&lt;0,0,SUM(Capex!$G233:K233)-SUM($G584:K584)))</f>
        <v>0</v>
      </c>
      <c r="M584" s="283">
        <f>+IF((SUM(Capex!$G233:M233)-(SUM(Capex!$G233:L233)*$E230+SUM($G584:L584)))&gt;0,SUM(Capex!$G233:L233)*$E230,IF((SUM(Capex!$G233:L233)-SUM($G584:L584))&lt;0,0,SUM(Capex!$G233:L233)-SUM($G584:L584)))</f>
        <v>563731.2699999999</v>
      </c>
      <c r="N584" s="283">
        <f>+IF((SUM(Capex!$G233:N233)-(SUM(Capex!$G233:M233)*$E230+SUM($G584:M584)))&gt;0,SUM(Capex!$G233:M233)*$E230,IF((SUM(Capex!$G233:M233)-SUM($G584:M584))&lt;0,0,SUM(Capex!$G233:M233)-SUM($G584:M584)))</f>
        <v>563731.2699999999</v>
      </c>
      <c r="O584" s="283">
        <f>+IF((SUM(Capex!$G233:O233)-(SUM(Capex!$G233:N233)*$E230+SUM($G584:N584)))&gt;0,SUM(Capex!$G233:N233)*$E230,IF((SUM(Capex!$G233:N233)-SUM($G584:N584))&lt;0,0,SUM(Capex!$G233:N233)-SUM($G584:N584)))</f>
        <v>563731.2699999999</v>
      </c>
      <c r="P584" s="283">
        <f>+IF((SUM(Capex!$G233:P233)-(SUM(Capex!$G233:O233)*$E230+SUM($G584:O584)))&gt;0,SUM(Capex!$G233:O233)*$E230,IF((SUM(Capex!$G233:O233)-SUM($G584:O584))&lt;0,0,SUM(Capex!$G233:O233)-SUM($G584:O584)))</f>
        <v>563731.2699999999</v>
      </c>
      <c r="Q584" s="283">
        <f>+IF((SUM(Capex!$G233:Q233)-(SUM(Capex!$G233:P233)*$E230+SUM($G584:P584)))&gt;0,SUM(Capex!$G233:P233)*$E230,IF((SUM(Capex!$G233:P233)-SUM($G584:P584))&lt;0,0,SUM(Capex!$G233:P233)-SUM($G584:P584)))</f>
        <v>563731.2699999999</v>
      </c>
      <c r="R584" s="283">
        <f>+IF((SUM(Capex!$G233:R233)-(SUM(Capex!$G233:Q233)*$E230+SUM($G584:Q584)))&gt;0,SUM(Capex!$G233:Q233)*$E230,IF((SUM(Capex!$G233:Q233)-SUM($G584:Q584))&lt;0,0,SUM(Capex!$G233:Q233)-SUM($G584:Q584)))</f>
        <v>563731.2699999999</v>
      </c>
      <c r="S584" s="283">
        <f>+IF((SUM(Capex!$G233:S233)-(SUM(Capex!$G233:R233)*$E230+SUM($G584:R584)))&gt;0,SUM(Capex!$G233:R233)*$E230,IF((SUM(Capex!$G233:R233)-SUM($G584:R584))&lt;0,0,SUM(Capex!$G233:R233)-SUM($G584:R584)))</f>
        <v>563731.2699999999</v>
      </c>
      <c r="T584" s="283">
        <f>+IF((SUM(Capex!$G233:T233)-(SUM(Capex!$G233:S233)*$E230+SUM($G584:S584)))&gt;0,SUM(Capex!$G233:S233)*$E230,IF((SUM(Capex!$G233:S233)-SUM($G584:S584))&lt;0,0,SUM(Capex!$G233:S233)-SUM($G584:S584)))</f>
        <v>563731.2699999999</v>
      </c>
    </row>
    <row r="585" spans="1:20">
      <c r="A585" s="355"/>
      <c r="B585" s="145"/>
      <c r="C585" s="276" t="s">
        <v>279</v>
      </c>
      <c r="D585" s="168" t="s">
        <v>65</v>
      </c>
      <c r="E585" s="168" t="s">
        <v>317</v>
      </c>
      <c r="H585" s="283">
        <f>+IF((SUM(Capex!$G234:H234)-(SUM(Capex!$G234:G234)*$E231+SUM($G585:G585)))&gt;0,SUM(Capex!$G234:G234)*$E231,IF((SUM(Capex!$G234:G234)-SUM($G585:G585))&lt;0,0,SUM(Capex!$G234:G234)-SUM($G585:G585)))</f>
        <v>0</v>
      </c>
      <c r="I585" s="283">
        <f>+IF((SUM(Capex!$G234:I234)-(SUM(Capex!$G234:H234)*$E231+SUM($G585:H585)))&gt;0,SUM(Capex!$G234:H234)*$E231,IF((SUM(Capex!$G234:H234)-SUM($G585:H585))&lt;0,0,SUM(Capex!$G234:H234)-SUM($G585:H585)))</f>
        <v>0</v>
      </c>
      <c r="J585" s="283">
        <f>+IF((SUM(Capex!$G234:J234)-(SUM(Capex!$G234:I234)*$E231+SUM($G585:I585)))&gt;0,SUM(Capex!$G234:I234)*$E231,IF((SUM(Capex!$G234:I234)-SUM($G585:I585))&lt;0,0,SUM(Capex!$G234:I234)-SUM($G585:I585)))</f>
        <v>0</v>
      </c>
      <c r="K585" s="283">
        <f>+IF((SUM(Capex!$G234:K234)-(SUM(Capex!$G234:J234)*$E231+SUM($G585:J585)))&gt;0,SUM(Capex!$G234:J234)*$E231,IF((SUM(Capex!$G234:J234)-SUM($G585:J585))&lt;0,0,SUM(Capex!$G234:J234)-SUM($G585:J585)))</f>
        <v>0</v>
      </c>
      <c r="L585" s="283">
        <f>+IF((SUM(Capex!$G234:L234)-(SUM(Capex!$G234:K234)*$E231+SUM($G585:K585)))&gt;0,SUM(Capex!$G234:K234)*$E231,IF((SUM(Capex!$G234:K234)-SUM($G585:K585))&lt;0,0,SUM(Capex!$G234:K234)-SUM($G585:K585)))</f>
        <v>6280.6571428571424</v>
      </c>
      <c r="M585" s="283">
        <f>+IF((SUM(Capex!$G234:M234)-(SUM(Capex!$G234:L234)*$E231+SUM($G585:L585)))&gt;0,SUM(Capex!$G234:L234)*$E231,IF((SUM(Capex!$G234:L234)-SUM($G585:L585))&lt;0,0,SUM(Capex!$G234:L234)-SUM($G585:L585)))</f>
        <v>6280.6571428571424</v>
      </c>
      <c r="N585" s="283">
        <f>+IF((SUM(Capex!$G234:N234)-(SUM(Capex!$G234:M234)*$E231+SUM($G585:M585)))&gt;0,SUM(Capex!$G234:M234)*$E231,IF((SUM(Capex!$G234:M234)-SUM($G585:M585))&lt;0,0,SUM(Capex!$G234:M234)-SUM($G585:M585)))</f>
        <v>6280.6571428571424</v>
      </c>
      <c r="O585" s="283">
        <f>+IF((SUM(Capex!$G234:O234)-(SUM(Capex!$G234:N234)*$E231+SUM($G585:N585)))&gt;0,SUM(Capex!$G234:N234)*$E231,IF((SUM(Capex!$G234:N234)-SUM($G585:N585))&lt;0,0,SUM(Capex!$G234:N234)-SUM($G585:N585)))</f>
        <v>6280.6571428571424</v>
      </c>
      <c r="P585" s="283">
        <f>+IF((SUM(Capex!$G234:P234)-(SUM(Capex!$G234:O234)*$E231+SUM($G585:O585)))&gt;0,SUM(Capex!$G234:O234)*$E231,IF((SUM(Capex!$G234:O234)-SUM($G585:O585))&lt;0,0,SUM(Capex!$G234:O234)-SUM($G585:O585)))</f>
        <v>6280.6571428571424</v>
      </c>
      <c r="Q585" s="283">
        <f>+IF((SUM(Capex!$G234:Q234)-(SUM(Capex!$G234:P234)*$E231+SUM($G585:P585)))&gt;0,SUM(Capex!$G234:P234)*$E231,IF((SUM(Capex!$G234:P234)-SUM($G585:P585))&lt;0,0,SUM(Capex!$G234:P234)-SUM($G585:P585)))</f>
        <v>6280.6571428571424</v>
      </c>
      <c r="R585" s="283">
        <f>+IF((SUM(Capex!$G234:R234)-(SUM(Capex!$G234:Q234)*$E231+SUM($G585:Q585)))&gt;0,SUM(Capex!$G234:Q234)*$E231,IF((SUM(Capex!$G234:Q234)-SUM($G585:Q585))&lt;0,0,SUM(Capex!$G234:Q234)-SUM($G585:Q585)))</f>
        <v>6280.6571428571424</v>
      </c>
      <c r="S585" s="283">
        <f>+IF((SUM(Capex!$G234:S234)-(SUM(Capex!$G234:R234)*$E231+SUM($G585:R585)))&gt;0,SUM(Capex!$G234:R234)*$E231,IF((SUM(Capex!$G234:R234)-SUM($G585:R585))&lt;0,0,SUM(Capex!$G234:R234)-SUM($G585:R585)))</f>
        <v>7.2759576141834259E-12</v>
      </c>
      <c r="T585" s="283">
        <f>+IF((SUM(Capex!$G234:T234)-(SUM(Capex!$G234:S234)*$E231+SUM($G585:S585)))&gt;0,SUM(Capex!$G234:S234)*$E231,IF((SUM(Capex!$G234:S234)-SUM($G585:S585))&lt;0,0,SUM(Capex!$G234:S234)-SUM($G585:S585)))</f>
        <v>0</v>
      </c>
    </row>
    <row r="586" spans="1:20" s="290" customFormat="1">
      <c r="A586" s="355"/>
      <c r="B586" s="469"/>
      <c r="C586" s="470" t="s">
        <v>224</v>
      </c>
      <c r="D586" s="471"/>
      <c r="E586" s="471"/>
      <c r="G586" s="471"/>
      <c r="H586" s="573"/>
      <c r="I586" s="573"/>
      <c r="J586" s="573"/>
      <c r="K586" s="573"/>
      <c r="L586" s="573"/>
      <c r="M586" s="573"/>
      <c r="N586" s="573"/>
      <c r="O586" s="573"/>
      <c r="P586" s="573"/>
      <c r="Q586" s="573"/>
      <c r="R586" s="573"/>
      <c r="S586" s="573"/>
      <c r="T586" s="573"/>
    </row>
    <row r="587" spans="1:20">
      <c r="A587" s="355"/>
      <c r="B587" s="145"/>
      <c r="C587" s="276" t="s">
        <v>280</v>
      </c>
      <c r="D587" s="168" t="s">
        <v>65</v>
      </c>
      <c r="E587" s="168" t="s">
        <v>317</v>
      </c>
      <c r="H587" s="283">
        <f>+IF((SUM(Capex!$G236:H236)-(SUM(Capex!$G236:G236)*$E233+SUM($G587:G587)))&gt;0,SUM(Capex!$G236:G236)*$E233,IF((SUM(Capex!$G236:G236)-SUM($G587:G587))&lt;0,0,SUM(Capex!$G236:G236)-SUM($G587:G587)))</f>
        <v>0</v>
      </c>
      <c r="I587" s="283">
        <f>+IF((SUM(Capex!$G236:I236)-(SUM(Capex!$G236:H236)*$E233+SUM($G587:H587)))&gt;0,SUM(Capex!$G236:H236)*$E233,IF((SUM(Capex!$G236:H236)-SUM($G587:H587))&lt;0,0,SUM(Capex!$G236:H236)-SUM($G587:H587)))</f>
        <v>0</v>
      </c>
      <c r="J587" s="283">
        <f>+IF((SUM(Capex!$G236:J236)-(SUM(Capex!$G236:I236)*$E233+SUM($G587:I587)))&gt;0,SUM(Capex!$G236:I236)*$E233,IF((SUM(Capex!$G236:I236)-SUM($G587:I587))&lt;0,0,SUM(Capex!$G236:I236)-SUM($G587:I587)))</f>
        <v>0</v>
      </c>
      <c r="K587" s="283">
        <f>+IF((SUM(Capex!$G236:K236)-(SUM(Capex!$G236:J236)*$E233+SUM($G587:J587)))&gt;0,SUM(Capex!$G236:J236)*$E233,IF((SUM(Capex!$G236:J236)-SUM($G587:J587))&lt;0,0,SUM(Capex!$G236:J236)-SUM($G587:J587)))</f>
        <v>0</v>
      </c>
      <c r="L587" s="283">
        <f>+IF((SUM(Capex!$G236:L236)-(SUM(Capex!$G236:K236)*$E233+SUM($G587:K587)))&gt;0,SUM(Capex!$G236:K236)*$E233,IF((SUM(Capex!$G236:K236)-SUM($G587:K587))&lt;0,0,SUM(Capex!$G236:K236)-SUM($G587:K587)))</f>
        <v>35345.15</v>
      </c>
      <c r="M587" s="283">
        <f>+IF((SUM(Capex!$G236:M236)-(SUM(Capex!$G236:L236)*$E233+SUM($G587:L587)))&gt;0,SUM(Capex!$G236:L236)*$E233,IF((SUM(Capex!$G236:L236)-SUM($G587:L587))&lt;0,0,SUM(Capex!$G236:L236)-SUM($G587:L587)))</f>
        <v>35345.15</v>
      </c>
      <c r="N587" s="283">
        <f>+IF((SUM(Capex!$G236:N236)-(SUM(Capex!$G236:M236)*$E233+SUM($G587:M587)))&gt;0,SUM(Capex!$G236:M236)*$E233,IF((SUM(Capex!$G236:M236)-SUM($G587:M587))&lt;0,0,SUM(Capex!$G236:M236)-SUM($G587:M587)))</f>
        <v>35345.150000000009</v>
      </c>
      <c r="O587" s="283">
        <f>+IF((SUM(Capex!$G236:O236)-(SUM(Capex!$G236:N236)*$E233+SUM($G587:N587)))&gt;0,SUM(Capex!$G236:N236)*$E233,IF((SUM(Capex!$G236:N236)-SUM($G587:N587))&lt;0,0,SUM(Capex!$G236:N236)-SUM($G587:N587)))</f>
        <v>0</v>
      </c>
      <c r="P587" s="283">
        <f>+IF((SUM(Capex!$G236:P236)-(SUM(Capex!$G236:O236)*$E233+SUM($G587:O587)))&gt;0,SUM(Capex!$G236:O236)*$E233,IF((SUM(Capex!$G236:O236)-SUM($G587:O587))&lt;0,0,SUM(Capex!$G236:O236)-SUM($G587:O587)))</f>
        <v>0</v>
      </c>
      <c r="Q587" s="283">
        <f>+IF((SUM(Capex!$G236:Q236)-(SUM(Capex!$G236:P236)*$E233+SUM($G587:P587)))&gt;0,SUM(Capex!$G236:P236)*$E233,IF((SUM(Capex!$G236:P236)-SUM($G587:P587))&lt;0,0,SUM(Capex!$G236:P236)-SUM($G587:P587)))</f>
        <v>0</v>
      </c>
      <c r="R587" s="283">
        <f>+IF((SUM(Capex!$G236:R236)-(SUM(Capex!$G236:Q236)*$E233+SUM($G587:Q587)))&gt;0,SUM(Capex!$G236:Q236)*$E233,IF((SUM(Capex!$G236:Q236)-SUM($G587:Q587))&lt;0,0,SUM(Capex!$G236:Q236)-SUM($G587:Q587)))</f>
        <v>0</v>
      </c>
      <c r="S587" s="283">
        <f>+IF((SUM(Capex!$G236:S236)-(SUM(Capex!$G236:R236)*$E233+SUM($G587:R587)))&gt;0,SUM(Capex!$G236:R236)*$E233,IF((SUM(Capex!$G236:R236)-SUM($G587:R587))&lt;0,0,SUM(Capex!$G236:R236)-SUM($G587:R587)))</f>
        <v>0</v>
      </c>
      <c r="T587" s="283">
        <f>+IF((SUM(Capex!$G236:T236)-(SUM(Capex!$G236:S236)*$E233+SUM($G587:S587)))&gt;0,SUM(Capex!$G236:S236)*$E233,IF((SUM(Capex!$G236:S236)-SUM($G587:S587))&lt;0,0,SUM(Capex!$G236:S236)-SUM($G587:S587)))</f>
        <v>0</v>
      </c>
    </row>
    <row r="588" spans="1:20">
      <c r="A588" s="355"/>
      <c r="B588" s="145"/>
      <c r="C588" s="276" t="s">
        <v>281</v>
      </c>
      <c r="D588" s="168" t="s">
        <v>65</v>
      </c>
      <c r="E588" s="168" t="s">
        <v>317</v>
      </c>
      <c r="H588" s="283">
        <f>+IF((SUM(Capex!$G237:H237)-(SUM(Capex!$G237:G237)*$E234+SUM($G588:G588)))&gt;0,SUM(Capex!$G237:G237)*$E234,IF((SUM(Capex!$G237:G237)-SUM($G588:G588))&lt;0,0,SUM(Capex!$G237:G237)-SUM($G588:G588)))</f>
        <v>0</v>
      </c>
      <c r="I588" s="283">
        <f>+IF((SUM(Capex!$G237:I237)-(SUM(Capex!$G237:H237)*$E234+SUM($G588:H588)))&gt;0,SUM(Capex!$G237:H237)*$E234,IF((SUM(Capex!$G237:H237)-SUM($G588:H588))&lt;0,0,SUM(Capex!$G237:H237)-SUM($G588:H588)))</f>
        <v>0</v>
      </c>
      <c r="J588" s="283">
        <f>+IF((SUM(Capex!$G237:J237)-(SUM(Capex!$G237:I237)*$E234+SUM($G588:I588)))&gt;0,SUM(Capex!$G237:I237)*$E234,IF((SUM(Capex!$G237:I237)-SUM($G588:I588))&lt;0,0,SUM(Capex!$G237:I237)-SUM($G588:I588)))</f>
        <v>0</v>
      </c>
      <c r="K588" s="283">
        <f>+IF((SUM(Capex!$G237:K237)-(SUM(Capex!$G237:J237)*$E234+SUM($G588:J588)))&gt;0,SUM(Capex!$G237:J237)*$E234,IF((SUM(Capex!$G237:J237)-SUM($G588:J588))&lt;0,0,SUM(Capex!$G237:J237)-SUM($G588:J588)))</f>
        <v>0</v>
      </c>
      <c r="L588" s="283">
        <f>+IF((SUM(Capex!$G237:L237)-(SUM(Capex!$G237:K237)*$E234+SUM($G588:K588)))&gt;0,SUM(Capex!$G237:K237)*$E234,IF((SUM(Capex!$G237:K237)-SUM($G588:K588))&lt;0,0,SUM(Capex!$G237:K237)-SUM($G588:K588)))</f>
        <v>0</v>
      </c>
      <c r="M588" s="283">
        <f>+IF((SUM(Capex!$G237:M237)-(SUM(Capex!$G237:L237)*$E234+SUM($G588:L588)))&gt;0,SUM(Capex!$G237:L237)*$E234,IF((SUM(Capex!$G237:L237)-SUM($G588:L588))&lt;0,0,SUM(Capex!$G237:L237)-SUM($G588:L588)))</f>
        <v>1265210.1933333334</v>
      </c>
      <c r="N588" s="283">
        <f>+IF((SUM(Capex!$G237:N237)-(SUM(Capex!$G237:M237)*$E234+SUM($G588:M588)))&gt;0,SUM(Capex!$G237:M237)*$E234,IF((SUM(Capex!$G237:M237)-SUM($G588:M588))&lt;0,0,SUM(Capex!$G237:M237)-SUM($G588:M588)))</f>
        <v>1265210.1933333334</v>
      </c>
      <c r="O588" s="283">
        <f>+IF((SUM(Capex!$G237:O237)-(SUM(Capex!$G237:N237)*$E234+SUM($G588:N588)))&gt;0,SUM(Capex!$G237:N237)*$E234,IF((SUM(Capex!$G237:N237)-SUM($G588:N588))&lt;0,0,SUM(Capex!$G237:N237)-SUM($G588:N588)))</f>
        <v>1265210.1933333334</v>
      </c>
      <c r="P588" s="283">
        <f>+IF((SUM(Capex!$G237:P237)-(SUM(Capex!$G237:O237)*$E234+SUM($G588:O588)))&gt;0,SUM(Capex!$G237:O237)*$E234,IF((SUM(Capex!$G237:O237)-SUM($G588:O588))&lt;0,0,SUM(Capex!$G237:O237)-SUM($G588:O588)))</f>
        <v>4.6566128730773926E-10</v>
      </c>
      <c r="Q588" s="283">
        <f>+IF((SUM(Capex!$G237:Q237)-(SUM(Capex!$G237:P237)*$E234+SUM($G588:P588)))&gt;0,SUM(Capex!$G237:P237)*$E234,IF((SUM(Capex!$G237:P237)-SUM($G588:P588))&lt;0,0,SUM(Capex!$G237:P237)-SUM($G588:P588)))</f>
        <v>0</v>
      </c>
      <c r="R588" s="283">
        <f>+IF((SUM(Capex!$G237:R237)-(SUM(Capex!$G237:Q237)*$E234+SUM($G588:Q588)))&gt;0,SUM(Capex!$G237:Q237)*$E234,IF((SUM(Capex!$G237:Q237)-SUM($G588:Q588))&lt;0,0,SUM(Capex!$G237:Q237)-SUM($G588:Q588)))</f>
        <v>0</v>
      </c>
      <c r="S588" s="283">
        <f>+IF((SUM(Capex!$G237:S237)-(SUM(Capex!$G237:R237)*$E234+SUM($G588:R588)))&gt;0,SUM(Capex!$G237:R237)*$E234,IF((SUM(Capex!$G237:R237)-SUM($G588:R588))&lt;0,0,SUM(Capex!$G237:R237)-SUM($G588:R588)))</f>
        <v>0</v>
      </c>
      <c r="T588" s="283">
        <f>+IF((SUM(Capex!$G237:T237)-(SUM(Capex!$G237:S237)*$E234+SUM($G588:S588)))&gt;0,SUM(Capex!$G237:S237)*$E234,IF((SUM(Capex!$G237:S237)-SUM($G588:S588))&lt;0,0,SUM(Capex!$G237:S237)-SUM($G588:S588)))</f>
        <v>0</v>
      </c>
    </row>
    <row r="589" spans="1:20">
      <c r="A589" s="355"/>
      <c r="B589" s="145"/>
      <c r="C589" s="472" t="s">
        <v>1004</v>
      </c>
      <c r="D589" s="457"/>
      <c r="E589" s="457"/>
      <c r="G589" s="458"/>
      <c r="H589" s="568"/>
      <c r="I589" s="568"/>
      <c r="J589" s="568"/>
      <c r="K589" s="568"/>
      <c r="L589" s="568"/>
      <c r="M589" s="568"/>
      <c r="N589" s="568"/>
      <c r="O589" s="568"/>
      <c r="P589" s="568"/>
      <c r="Q589" s="568"/>
      <c r="R589" s="568"/>
      <c r="S589" s="568"/>
      <c r="T589" s="568"/>
    </row>
    <row r="590" spans="1:20">
      <c r="A590" s="359"/>
      <c r="B590" s="145"/>
      <c r="C590" s="465" t="s">
        <v>179</v>
      </c>
      <c r="D590" s="462"/>
      <c r="E590" s="462"/>
      <c r="G590" s="463"/>
      <c r="H590" s="572"/>
      <c r="I590" s="572"/>
      <c r="J590" s="572"/>
      <c r="K590" s="572"/>
      <c r="L590" s="572"/>
      <c r="M590" s="572"/>
      <c r="N590" s="572"/>
      <c r="O590" s="572"/>
      <c r="P590" s="572"/>
      <c r="Q590" s="572"/>
      <c r="R590" s="572"/>
      <c r="S590" s="572"/>
      <c r="T590" s="572"/>
    </row>
    <row r="591" spans="1:20">
      <c r="A591" s="355"/>
      <c r="B591" s="145"/>
      <c r="C591" s="276" t="s">
        <v>483</v>
      </c>
      <c r="D591" s="168" t="s">
        <v>65</v>
      </c>
      <c r="E591" s="168" t="s">
        <v>317</v>
      </c>
      <c r="H591" s="283">
        <f>+IF((SUM(Capex!$G240:H240)-(SUM(Capex!$G240:G240)*$E237+SUM($G591:G591)))&gt;0,SUM(Capex!$G240:G240)*$E237,IF((SUM(Capex!$G240:G240)-SUM($G591:G591))&lt;0,0,SUM(Capex!$G240:G240)-SUM($G591:G591)))</f>
        <v>0</v>
      </c>
      <c r="I591" s="283">
        <f>+IF((SUM(Capex!$G240:I240)-(SUM(Capex!$G240:H240)*$E237+SUM($G591:H591)))&gt;0,SUM(Capex!$G240:H240)*$E237,IF((SUM(Capex!$G240:H240)-SUM($G591:H591))&lt;0,0,SUM(Capex!$G240:H240)-SUM($G591:H591)))</f>
        <v>0</v>
      </c>
      <c r="J591" s="283">
        <f>+IF((SUM(Capex!$G240:J240)-(SUM(Capex!$G240:I240)*$E237+SUM($G591:I591)))&gt;0,SUM(Capex!$G240:I240)*$E237,IF((SUM(Capex!$G240:I240)-SUM($G591:I591))&lt;0,0,SUM(Capex!$G240:I240)-SUM($G591:I591)))</f>
        <v>0</v>
      </c>
      <c r="K591" s="283">
        <f>+IF((SUM(Capex!$G240:K240)-(SUM(Capex!$G240:J240)*$E237+SUM($G591:J591)))&gt;0,SUM(Capex!$G240:J240)*$E237,IF((SUM(Capex!$G240:J240)-SUM($G591:J591))&lt;0,0,SUM(Capex!$G240:J240)-SUM($G591:J591)))</f>
        <v>0</v>
      </c>
      <c r="L591" s="283">
        <f>+IF((SUM(Capex!$G240:L240)-(SUM(Capex!$G240:K240)*$E237+SUM($G591:K591)))&gt;0,SUM(Capex!$G240:K240)*$E237,IF((SUM(Capex!$G240:K240)-SUM($G591:K591))&lt;0,0,SUM(Capex!$G240:K240)-SUM($G591:K591)))</f>
        <v>0</v>
      </c>
      <c r="M591" s="283">
        <f>+IF((SUM(Capex!$G240:M240)-(SUM(Capex!$G240:L240)*$E237+SUM($G591:L591)))&gt;0,SUM(Capex!$G240:L240)*$E237,IF((SUM(Capex!$G240:L240)-SUM($G591:L591))&lt;0,0,SUM(Capex!$G240:L240)-SUM($G591:L591)))</f>
        <v>0</v>
      </c>
      <c r="N591" s="283">
        <f>+IF((SUM(Capex!$G240:N240)-(SUM(Capex!$G240:M240)*$E237+SUM($G591:M591)))&gt;0,SUM(Capex!$G240:M240)*$E237,IF((SUM(Capex!$G240:M240)-SUM($G591:M591))&lt;0,0,SUM(Capex!$G240:M240)-SUM($G591:M591)))</f>
        <v>0</v>
      </c>
      <c r="O591" s="283">
        <f>+IF((SUM(Capex!$G240:O240)-(SUM(Capex!$G240:N240)*$E237+SUM($G591:N591)))&gt;0,SUM(Capex!$G240:N240)*$E237,IF((SUM(Capex!$G240:N240)-SUM($G591:N591))&lt;0,0,SUM(Capex!$G240:N240)-SUM($G591:N591)))</f>
        <v>0</v>
      </c>
      <c r="P591" s="283">
        <f>+IF((SUM(Capex!$G240:P240)-(SUM(Capex!$G240:O240)*$E237+SUM($G591:O591)))&gt;0,SUM(Capex!$G240:O240)*$E237,IF((SUM(Capex!$G240:O240)-SUM($G591:O591))&lt;0,0,SUM(Capex!$G240:O240)-SUM($G591:O591)))</f>
        <v>0</v>
      </c>
      <c r="Q591" s="283">
        <f>+IF((SUM(Capex!$G240:Q240)-(SUM(Capex!$G240:P240)*$E237+SUM($G591:P591)))&gt;0,SUM(Capex!$G240:P240)*$E237,IF((SUM(Capex!$G240:P240)-SUM($G591:P591))&lt;0,0,SUM(Capex!$G240:P240)-SUM($G591:P591)))</f>
        <v>0</v>
      </c>
      <c r="R591" s="283">
        <f>+IF((SUM(Capex!$G240:R240)-(SUM(Capex!$G240:Q240)*$E237+SUM($G591:Q591)))&gt;0,SUM(Capex!$G240:Q240)*$E237,IF((SUM(Capex!$G240:Q240)-SUM($G591:Q591))&lt;0,0,SUM(Capex!$G240:Q240)-SUM($G591:Q591)))</f>
        <v>0</v>
      </c>
      <c r="S591" s="283">
        <f>+IF((SUM(Capex!$G240:S240)-(SUM(Capex!$G240:R240)*$E237+SUM($G591:R591)))&gt;0,SUM(Capex!$G240:R240)*$E237,IF((SUM(Capex!$G240:R240)-SUM($G591:R591))&lt;0,0,SUM(Capex!$G240:R240)-SUM($G591:R591)))</f>
        <v>0</v>
      </c>
      <c r="T591" s="283">
        <f>+IF((SUM(Capex!$G240:T240)-(SUM(Capex!$G240:S240)*$E237+SUM($G591:S591)))&gt;0,SUM(Capex!$G240:S240)*$E237,IF((SUM(Capex!$G240:S240)-SUM($G591:S591))&lt;0,0,SUM(Capex!$G240:S240)-SUM($G591:S591)))</f>
        <v>13766.248031496063</v>
      </c>
    </row>
    <row r="592" spans="1:20">
      <c r="A592" s="355"/>
      <c r="B592" s="145"/>
      <c r="C592" s="276" t="s">
        <v>484</v>
      </c>
      <c r="D592" s="168" t="s">
        <v>65</v>
      </c>
      <c r="E592" s="168" t="s">
        <v>317</v>
      </c>
      <c r="H592" s="283">
        <f>+IF((SUM(Capex!$G241:H241)-(SUM(Capex!$G241:G241)*$E238+SUM($G592:G592)))&gt;0,SUM(Capex!$G241:G241)*$E238,IF((SUM(Capex!$G241:G241)-SUM($G592:G592))&lt;0,0,SUM(Capex!$G241:G241)-SUM($G592:G592)))</f>
        <v>0</v>
      </c>
      <c r="I592" s="283">
        <f>+IF((SUM(Capex!$G241:I241)-(SUM(Capex!$G241:H241)*$E238+SUM($G592:H592)))&gt;0,SUM(Capex!$G241:H241)*$E238,IF((SUM(Capex!$G241:H241)-SUM($G592:H592))&lt;0,0,SUM(Capex!$G241:H241)-SUM($G592:H592)))</f>
        <v>0</v>
      </c>
      <c r="J592" s="283">
        <f>+IF((SUM(Capex!$G241:J241)-(SUM(Capex!$G241:I241)*$E238+SUM($G592:I592)))&gt;0,SUM(Capex!$G241:I241)*$E238,IF((SUM(Capex!$G241:I241)-SUM($G592:I592))&lt;0,0,SUM(Capex!$G241:I241)-SUM($G592:I592)))</f>
        <v>0</v>
      </c>
      <c r="K592" s="283">
        <f>+IF((SUM(Capex!$G241:K241)-(SUM(Capex!$G241:J241)*$E238+SUM($G592:J592)))&gt;0,SUM(Capex!$G241:J241)*$E238,IF((SUM(Capex!$G241:J241)-SUM($G592:J592))&lt;0,0,SUM(Capex!$G241:J241)-SUM($G592:J592)))</f>
        <v>0</v>
      </c>
      <c r="L592" s="283">
        <f>+IF((SUM(Capex!$G241:L241)-(SUM(Capex!$G241:K241)*$E238+SUM($G592:K592)))&gt;0,SUM(Capex!$G241:K241)*$E238,IF((SUM(Capex!$G241:K241)-SUM($G592:K592))&lt;0,0,SUM(Capex!$G241:K241)-SUM($G592:K592)))</f>
        <v>0</v>
      </c>
      <c r="M592" s="283">
        <f>+IF((SUM(Capex!$G241:M241)-(SUM(Capex!$G241:L241)*$E238+SUM($G592:L592)))&gt;0,SUM(Capex!$G241:L241)*$E238,IF((SUM(Capex!$G241:L241)-SUM($G592:L592))&lt;0,0,SUM(Capex!$G241:L241)-SUM($G592:L592)))</f>
        <v>0</v>
      </c>
      <c r="N592" s="283">
        <f>+IF((SUM(Capex!$G241:N241)-(SUM(Capex!$G241:M241)*$E238+SUM($G592:M592)))&gt;0,SUM(Capex!$G241:M241)*$E238,IF((SUM(Capex!$G241:M241)-SUM($G592:M592))&lt;0,0,SUM(Capex!$G241:M241)-SUM($G592:M592)))</f>
        <v>0</v>
      </c>
      <c r="O592" s="283">
        <f>+IF((SUM(Capex!$G241:O241)-(SUM(Capex!$G241:N241)*$E238+SUM($G592:N592)))&gt;0,SUM(Capex!$G241:N241)*$E238,IF((SUM(Capex!$G241:N241)-SUM($G592:N592))&lt;0,0,SUM(Capex!$G241:N241)-SUM($G592:N592)))</f>
        <v>0</v>
      </c>
      <c r="P592" s="283">
        <f>+IF((SUM(Capex!$G241:P241)-(SUM(Capex!$G241:O241)*$E238+SUM($G592:O592)))&gt;0,SUM(Capex!$G241:O241)*$E238,IF((SUM(Capex!$G241:O241)-SUM($G592:O592))&lt;0,0,SUM(Capex!$G241:O241)-SUM($G592:O592)))</f>
        <v>0</v>
      </c>
      <c r="Q592" s="283">
        <f>+IF((SUM(Capex!$G241:Q241)-(SUM(Capex!$G241:P241)*$E238+SUM($G592:P592)))&gt;0,SUM(Capex!$G241:P241)*$E238,IF((SUM(Capex!$G241:P241)-SUM($G592:P592))&lt;0,0,SUM(Capex!$G241:P241)-SUM($G592:P592)))</f>
        <v>0</v>
      </c>
      <c r="R592" s="283">
        <f>+IF((SUM(Capex!$G241:R241)-(SUM(Capex!$G241:Q241)*$E238+SUM($G592:Q592)))&gt;0,SUM(Capex!$G241:Q241)*$E238,IF((SUM(Capex!$G241:Q241)-SUM($G592:Q592))&lt;0,0,SUM(Capex!$G241:Q241)-SUM($G592:Q592)))</f>
        <v>0</v>
      </c>
      <c r="S592" s="283">
        <f>+IF((SUM(Capex!$G241:S241)-(SUM(Capex!$G241:R241)*$E238+SUM($G592:R592)))&gt;0,SUM(Capex!$G241:R241)*$E238,IF((SUM(Capex!$G241:R241)-SUM($G592:R592))&lt;0,0,SUM(Capex!$G241:R241)-SUM($G592:R592)))</f>
        <v>0</v>
      </c>
      <c r="T592" s="283">
        <f>+IF((SUM(Capex!$G241:T241)-(SUM(Capex!$G241:S241)*$E238+SUM($G592:S592)))&gt;0,SUM(Capex!$G241:S241)*$E238,IF((SUM(Capex!$G241:S241)-SUM($G592:S592))&lt;0,0,SUM(Capex!$G241:S241)-SUM($G592:S592)))</f>
        <v>308875.06166929135</v>
      </c>
    </row>
    <row r="593" spans="1:20" s="290" customFormat="1">
      <c r="A593" s="355"/>
      <c r="B593" s="469"/>
      <c r="C593" s="470" t="s">
        <v>180</v>
      </c>
      <c r="D593" s="471"/>
      <c r="E593" s="471"/>
      <c r="G593" s="471"/>
      <c r="H593" s="573"/>
      <c r="I593" s="573"/>
      <c r="J593" s="573"/>
      <c r="K593" s="573"/>
      <c r="L593" s="573"/>
      <c r="M593" s="573"/>
      <c r="N593" s="573"/>
      <c r="O593" s="573"/>
      <c r="P593" s="573"/>
      <c r="Q593" s="573"/>
      <c r="R593" s="573"/>
      <c r="S593" s="573"/>
      <c r="T593" s="573"/>
    </row>
    <row r="594" spans="1:20">
      <c r="A594" s="355"/>
      <c r="B594" s="145"/>
      <c r="C594" s="276" t="s">
        <v>940</v>
      </c>
      <c r="D594" s="168" t="s">
        <v>65</v>
      </c>
      <c r="E594" s="168" t="s">
        <v>317</v>
      </c>
      <c r="H594" s="283">
        <f>+IF((SUM(Capex!$G243:H243)-(SUM(Capex!$G243:G243)*$E240+SUM($G594:G594)))&gt;0,SUM(Capex!$G243:G243)*$E240,IF((SUM(Capex!$G243:G243)-SUM($G594:G594))&lt;0,0,SUM(Capex!$G243:G243)-SUM($G594:G594)))</f>
        <v>0</v>
      </c>
      <c r="I594" s="283">
        <f>+IF((SUM(Capex!$G243:I243)-(SUM(Capex!$G243:H243)*$E240+SUM($G594:H594)))&gt;0,SUM(Capex!$G243:H243)*$E240,IF((SUM(Capex!$G243:H243)-SUM($G594:H594))&lt;0,0,SUM(Capex!$G243:H243)-SUM($G594:H594)))</f>
        <v>0</v>
      </c>
      <c r="J594" s="283">
        <f>+IF((SUM(Capex!$G243:J243)-(SUM(Capex!$G243:I243)*$E240+SUM($G594:I594)))&gt;0,SUM(Capex!$G243:I243)*$E240,IF((SUM(Capex!$G243:I243)-SUM($G594:I594))&lt;0,0,SUM(Capex!$G243:I243)-SUM($G594:I594)))</f>
        <v>0</v>
      </c>
      <c r="K594" s="283">
        <f>+IF((SUM(Capex!$G243:K243)-(SUM(Capex!$G243:J243)*$E240+SUM($G594:J594)))&gt;0,SUM(Capex!$G243:J243)*$E240,IF((SUM(Capex!$G243:J243)-SUM($G594:J594))&lt;0,0,SUM(Capex!$G243:J243)-SUM($G594:J594)))</f>
        <v>0</v>
      </c>
      <c r="L594" s="283">
        <f>+IF((SUM(Capex!$G243:L243)-(SUM(Capex!$G243:K243)*$E240+SUM($G594:K594)))&gt;0,SUM(Capex!$G243:K243)*$E240,IF((SUM(Capex!$G243:K243)-SUM($G594:K594))&lt;0,0,SUM(Capex!$G243:K243)-SUM($G594:K594)))</f>
        <v>0</v>
      </c>
      <c r="M594" s="283">
        <f>+IF((SUM(Capex!$G243:M243)-(SUM(Capex!$G243:L243)*$E240+SUM($G594:L594)))&gt;0,SUM(Capex!$G243:L243)*$E240,IF((SUM(Capex!$G243:L243)-SUM($G594:L594))&lt;0,0,SUM(Capex!$G243:L243)-SUM($G594:L594)))</f>
        <v>0</v>
      </c>
      <c r="N594" s="283">
        <f>+IF((SUM(Capex!$G243:N243)-(SUM(Capex!$G243:M243)*$E240+SUM($G594:M594)))&gt;0,SUM(Capex!$G243:M243)*$E240,IF((SUM(Capex!$G243:M243)-SUM($G594:M594))&lt;0,0,SUM(Capex!$G243:M243)-SUM($G594:M594)))</f>
        <v>0</v>
      </c>
      <c r="O594" s="283">
        <f>+IF((SUM(Capex!$G243:O243)-(SUM(Capex!$G243:N243)*$E240+SUM($G594:N594)))&gt;0,SUM(Capex!$G243:N243)*$E240,IF((SUM(Capex!$G243:N243)-SUM($G594:N594))&lt;0,0,SUM(Capex!$G243:N243)-SUM($G594:N594)))</f>
        <v>0</v>
      </c>
      <c r="P594" s="283">
        <f>+IF((SUM(Capex!$G243:P243)-(SUM(Capex!$G243:O243)*$E240+SUM($G594:O594)))&gt;0,SUM(Capex!$G243:O243)*$E240,IF((SUM(Capex!$G243:O243)-SUM($G594:O594))&lt;0,0,SUM(Capex!$G243:O243)-SUM($G594:O594)))</f>
        <v>0</v>
      </c>
      <c r="Q594" s="283">
        <f>+IF((SUM(Capex!$G243:Q243)-(SUM(Capex!$G243:P243)*$E240+SUM($G594:P594)))&gt;0,SUM(Capex!$G243:P243)*$E240,IF((SUM(Capex!$G243:P243)-SUM($G594:P594))&lt;0,0,SUM(Capex!$G243:P243)-SUM($G594:P594)))</f>
        <v>0</v>
      </c>
      <c r="R594" s="283">
        <f>+IF((SUM(Capex!$G243:R243)-(SUM(Capex!$G243:Q243)*$E240+SUM($G594:Q594)))&gt;0,SUM(Capex!$G243:Q243)*$E240,IF((SUM(Capex!$G243:Q243)-SUM($G594:Q594))&lt;0,0,SUM(Capex!$G243:Q243)-SUM($G594:Q594)))</f>
        <v>0</v>
      </c>
      <c r="S594" s="283">
        <f>+IF((SUM(Capex!$G243:S243)-(SUM(Capex!$G243:R243)*$E240+SUM($G594:R594)))&gt;0,SUM(Capex!$G243:R243)*$E240,IF((SUM(Capex!$G243:R243)-SUM($G594:R594))&lt;0,0,SUM(Capex!$G243:R243)-SUM($G594:R594)))</f>
        <v>0</v>
      </c>
      <c r="T594" s="283">
        <f>+IF((SUM(Capex!$G243:T243)-(SUM(Capex!$G243:S243)*$E240+SUM($G594:S594)))&gt;0,SUM(Capex!$G243:S243)*$E240,IF((SUM(Capex!$G243:S243)-SUM($G594:S594))&lt;0,0,SUM(Capex!$G243:S243)-SUM($G594:S594)))</f>
        <v>636446.08321259846</v>
      </c>
    </row>
    <row r="595" spans="1:20">
      <c r="A595" s="355"/>
      <c r="B595" s="145"/>
      <c r="C595" s="276" t="s">
        <v>1005</v>
      </c>
      <c r="D595" s="168" t="s">
        <v>65</v>
      </c>
      <c r="E595" s="168" t="s">
        <v>317</v>
      </c>
      <c r="H595" s="283">
        <f>+IF((SUM(Capex!$G244:H244)-(SUM(Capex!$G244:G244)*$E241+SUM($G595:G595)))&gt;0,SUM(Capex!$G244:G244)*$E241,IF((SUM(Capex!$G244:G244)-SUM($G595:G595))&lt;0,0,SUM(Capex!$G244:G244)-SUM($G595:G595)))</f>
        <v>0</v>
      </c>
      <c r="I595" s="283">
        <f>+IF((SUM(Capex!$G244:I244)-(SUM(Capex!$G244:H244)*$E241+SUM($G595:H595)))&gt;0,SUM(Capex!$G244:H244)*$E241,IF((SUM(Capex!$G244:H244)-SUM($G595:H595))&lt;0,0,SUM(Capex!$G244:H244)-SUM($G595:H595)))</f>
        <v>0</v>
      </c>
      <c r="J595" s="283">
        <f>+IF((SUM(Capex!$G244:J244)-(SUM(Capex!$G244:I244)*$E241+SUM($G595:I595)))&gt;0,SUM(Capex!$G244:I244)*$E241,IF((SUM(Capex!$G244:I244)-SUM($G595:I595))&lt;0,0,SUM(Capex!$G244:I244)-SUM($G595:I595)))</f>
        <v>0</v>
      </c>
      <c r="K595" s="283">
        <f>+IF((SUM(Capex!$G244:K244)-(SUM(Capex!$G244:J244)*$E241+SUM($G595:J595)))&gt;0,SUM(Capex!$G244:J244)*$E241,IF((SUM(Capex!$G244:J244)-SUM($G595:J595))&lt;0,0,SUM(Capex!$G244:J244)-SUM($G595:J595)))</f>
        <v>0</v>
      </c>
      <c r="L595" s="283">
        <f>+IF((SUM(Capex!$G244:L244)-(SUM(Capex!$G244:K244)*$E241+SUM($G595:K595)))&gt;0,SUM(Capex!$G244:K244)*$E241,IF((SUM(Capex!$G244:K244)-SUM($G595:K595))&lt;0,0,SUM(Capex!$G244:K244)-SUM($G595:K595)))</f>
        <v>0</v>
      </c>
      <c r="M595" s="283">
        <f>+IF((SUM(Capex!$G244:M244)-(SUM(Capex!$G244:L244)*$E241+SUM($G595:L595)))&gt;0,SUM(Capex!$G244:L244)*$E241,IF((SUM(Capex!$G244:L244)-SUM($G595:L595))&lt;0,0,SUM(Capex!$G244:L244)-SUM($G595:L595)))</f>
        <v>0</v>
      </c>
      <c r="N595" s="283">
        <f>+IF((SUM(Capex!$G244:N244)-(SUM(Capex!$G244:M244)*$E241+SUM($G595:M595)))&gt;0,SUM(Capex!$G244:M244)*$E241,IF((SUM(Capex!$G244:M244)-SUM($G595:M595))&lt;0,0,SUM(Capex!$G244:M244)-SUM($G595:M595)))</f>
        <v>0</v>
      </c>
      <c r="O595" s="283">
        <f>+IF((SUM(Capex!$G244:O244)-(SUM(Capex!$G244:N244)*$E241+SUM($G595:N595)))&gt;0,SUM(Capex!$G244:N244)*$E241,IF((SUM(Capex!$G244:N244)-SUM($G595:N595))&lt;0,0,SUM(Capex!$G244:N244)-SUM($G595:N595)))</f>
        <v>0</v>
      </c>
      <c r="P595" s="283">
        <f>+IF((SUM(Capex!$G244:P244)-(SUM(Capex!$G244:O244)*$E241+SUM($G595:O595)))&gt;0,SUM(Capex!$G244:O244)*$E241,IF((SUM(Capex!$G244:O244)-SUM($G595:O595))&lt;0,0,SUM(Capex!$G244:O244)-SUM($G595:O595)))</f>
        <v>0</v>
      </c>
      <c r="Q595" s="283">
        <f>+IF((SUM(Capex!$G244:Q244)-(SUM(Capex!$G244:P244)*$E241+SUM($G595:P595)))&gt;0,SUM(Capex!$G244:P244)*$E241,IF((SUM(Capex!$G244:P244)-SUM($G595:P595))&lt;0,0,SUM(Capex!$G244:P244)-SUM($G595:P595)))</f>
        <v>0</v>
      </c>
      <c r="R595" s="283">
        <f>+IF((SUM(Capex!$G244:R244)-(SUM(Capex!$G244:Q244)*$E241+SUM($G595:Q595)))&gt;0,SUM(Capex!$G244:Q244)*$E241,IF((SUM(Capex!$G244:Q244)-SUM($G595:Q595))&lt;0,0,SUM(Capex!$G244:Q244)-SUM($G595:Q595)))</f>
        <v>0</v>
      </c>
      <c r="S595" s="283">
        <f>+IF((SUM(Capex!$G244:S244)-(SUM(Capex!$G244:R244)*$E241+SUM($G595:R595)))&gt;0,SUM(Capex!$G244:R244)*$E241,IF((SUM(Capex!$G244:R244)-SUM($G595:R595))&lt;0,0,SUM(Capex!$G244:R244)-SUM($G595:R595)))</f>
        <v>0</v>
      </c>
      <c r="T595" s="283">
        <f>+IF((SUM(Capex!$G244:T244)-(SUM(Capex!$G244:S244)*$E241+SUM($G595:S595)))&gt;0,SUM(Capex!$G244:S244)*$E241,IF((SUM(Capex!$G244:S244)-SUM($G595:S595))&lt;0,0,SUM(Capex!$G244:S244)-SUM($G595:S595)))</f>
        <v>455961.32533333334</v>
      </c>
    </row>
    <row r="596" spans="1:20">
      <c r="A596" s="355"/>
      <c r="B596" s="145"/>
      <c r="C596" s="472" t="s">
        <v>529</v>
      </c>
      <c r="D596" s="457"/>
      <c r="E596" s="457"/>
      <c r="G596" s="458"/>
      <c r="H596" s="568"/>
      <c r="I596" s="568"/>
      <c r="J596" s="568"/>
      <c r="K596" s="568"/>
      <c r="L596" s="568"/>
      <c r="M596" s="568"/>
      <c r="N596" s="568"/>
      <c r="O596" s="568"/>
      <c r="P596" s="568"/>
      <c r="Q596" s="568"/>
      <c r="R596" s="568"/>
      <c r="S596" s="568"/>
      <c r="T596" s="568"/>
    </row>
    <row r="597" spans="1:20">
      <c r="A597" s="359"/>
      <c r="B597" s="145"/>
      <c r="C597" s="465" t="s">
        <v>179</v>
      </c>
      <c r="D597" s="462"/>
      <c r="E597" s="462"/>
      <c r="G597" s="463"/>
      <c r="H597" s="572"/>
      <c r="I597" s="572"/>
      <c r="J597" s="572"/>
      <c r="K597" s="572"/>
      <c r="L597" s="572"/>
      <c r="M597" s="572"/>
      <c r="N597" s="572"/>
      <c r="O597" s="572"/>
      <c r="P597" s="572"/>
      <c r="Q597" s="572"/>
      <c r="R597" s="572"/>
      <c r="S597" s="572"/>
      <c r="T597" s="572"/>
    </row>
    <row r="598" spans="1:20">
      <c r="A598" s="360"/>
      <c r="B598" s="145"/>
      <c r="C598" s="276" t="s">
        <v>282</v>
      </c>
      <c r="D598" s="168" t="s">
        <v>65</v>
      </c>
      <c r="E598" s="168" t="s">
        <v>317</v>
      </c>
      <c r="H598" s="283">
        <f>+IF((SUM(Capex!$G247:H247)-(SUM(Capex!$G247:G247)*$E244+SUM($G598:G598)))&gt;0,SUM(Capex!$G247:G247)*$E244,IF((SUM(Capex!$G247:G247)-SUM($G598:G598))&lt;0,0,SUM(Capex!$G247:G247)-SUM($G598:G598)))</f>
        <v>0</v>
      </c>
      <c r="I598" s="283">
        <f>+IF((SUM(Capex!$G247:I247)-(SUM(Capex!$G247:H247)*$E244+SUM($G598:H598)))&gt;0,SUM(Capex!$G247:H247)*$E244,IF((SUM(Capex!$G247:H247)-SUM($G598:H598))&lt;0,0,SUM(Capex!$G247:H247)-SUM($G598:H598)))</f>
        <v>0</v>
      </c>
      <c r="J598" s="283">
        <f>+IF((SUM(Capex!$G247:J247)-(SUM(Capex!$G247:I247)*$E244+SUM($G598:I598)))&gt;0,SUM(Capex!$G247:I247)*$E244,IF((SUM(Capex!$G247:I247)-SUM($G598:I598))&lt;0,0,SUM(Capex!$G247:I247)-SUM($G598:I598)))</f>
        <v>0</v>
      </c>
      <c r="K598" s="283">
        <f>+IF((SUM(Capex!$G247:K247)-(SUM(Capex!$G247:J247)*$E244+SUM($G598:J598)))&gt;0,SUM(Capex!$G247:J247)*$E244,IF((SUM(Capex!$G247:J247)-SUM($G598:J598))&lt;0,0,SUM(Capex!$G247:J247)-SUM($G598:J598)))</f>
        <v>0</v>
      </c>
      <c r="L598" s="283">
        <f>+IF((SUM(Capex!$G247:L247)-(SUM(Capex!$G247:K247)*$E244+SUM($G598:K598)))&gt;0,SUM(Capex!$G247:K247)*$E244,IF((SUM(Capex!$G247:K247)-SUM($G598:K598))&lt;0,0,SUM(Capex!$G247:K247)-SUM($G598:K598)))</f>
        <v>0</v>
      </c>
      <c r="M598" s="283">
        <f>+IF((SUM(Capex!$G247:M247)-(SUM(Capex!$G247:L247)*$E244+SUM($G598:L598)))&gt;0,SUM(Capex!$G247:L247)*$E244,IF((SUM(Capex!$G247:L247)-SUM($G598:L598))&lt;0,0,SUM(Capex!$G247:L247)-SUM($G598:L598)))</f>
        <v>0</v>
      </c>
      <c r="N598" s="283">
        <f>+IF((SUM(Capex!$G247:N247)-(SUM(Capex!$G247:M247)*$E244+SUM($G598:M598)))&gt;0,SUM(Capex!$G247:M247)*$E244,IF((SUM(Capex!$G247:M247)-SUM($G598:M598))&lt;0,0,SUM(Capex!$G247:M247)-SUM($G598:M598)))</f>
        <v>0</v>
      </c>
      <c r="O598" s="283">
        <f>+IF((SUM(Capex!$G247:O247)-(SUM(Capex!$G247:N247)*$E244+SUM($G598:N598)))&gt;0,SUM(Capex!$G247:N247)*$E244,IF((SUM(Capex!$G247:N247)-SUM($G598:N598))&lt;0,0,SUM(Capex!$G247:N247)-SUM($G598:N598)))</f>
        <v>37799.939987562189</v>
      </c>
      <c r="P598" s="283">
        <f>+IF((SUM(Capex!$G247:P247)-(SUM(Capex!$G247:O247)*$E244+SUM($G598:O598)))&gt;0,SUM(Capex!$G247:O247)*$E244,IF((SUM(Capex!$G247:O247)-SUM($G598:O598))&lt;0,0,SUM(Capex!$G247:O247)-SUM($G598:O598)))</f>
        <v>37799.939987562189</v>
      </c>
      <c r="Q598" s="283">
        <f>+IF((SUM(Capex!$G247:Q247)-(SUM(Capex!$G247:P247)*$E244+SUM($G598:P598)))&gt;0,SUM(Capex!$G247:P247)*$E244,IF((SUM(Capex!$G247:P247)-SUM($G598:P598))&lt;0,0,SUM(Capex!$G247:P247)-SUM($G598:P598)))</f>
        <v>37799.939987562189</v>
      </c>
      <c r="R598" s="283">
        <f>+IF((SUM(Capex!$G247:R247)-(SUM(Capex!$G247:Q247)*$E244+SUM($G598:Q598)))&gt;0,SUM(Capex!$G247:Q247)*$E244,IF((SUM(Capex!$G247:Q247)-SUM($G598:Q598))&lt;0,0,SUM(Capex!$G247:Q247)-SUM($G598:Q598)))</f>
        <v>37799.939987562189</v>
      </c>
      <c r="S598" s="283">
        <f>+IF((SUM(Capex!$G247:S247)-(SUM(Capex!$G247:R247)*$E244+SUM($G598:R598)))&gt;0,SUM(Capex!$G247:R247)*$E244,IF((SUM(Capex!$G247:R247)-SUM($G598:R598))&lt;0,0,SUM(Capex!$G247:R247)-SUM($G598:R598)))</f>
        <v>37799.939987562189</v>
      </c>
      <c r="T598" s="283">
        <f>+IF((SUM(Capex!$G247:T247)-(SUM(Capex!$G247:S247)*$E244+SUM($G598:S598)))&gt;0,SUM(Capex!$G247:S247)*$E244,IF((SUM(Capex!$G247:S247)-SUM($G598:S598))&lt;0,0,SUM(Capex!$G247:S247)-SUM($G598:S598)))</f>
        <v>37799.939987562189</v>
      </c>
    </row>
    <row r="599" spans="1:20">
      <c r="A599" s="355"/>
      <c r="B599" s="145"/>
      <c r="C599" s="276" t="s">
        <v>485</v>
      </c>
      <c r="D599" s="168" t="s">
        <v>65</v>
      </c>
      <c r="E599" s="168" t="s">
        <v>317</v>
      </c>
      <c r="H599" s="283">
        <f>+IF((SUM(Capex!$G248:H248)-(SUM(Capex!$G248:G248)*$E245+SUM($G599:G599)))&gt;0,SUM(Capex!$G248:G248)*$E245,IF((SUM(Capex!$G248:G248)-SUM($G599:G599))&lt;0,0,SUM(Capex!$G248:G248)-SUM($G599:G599)))</f>
        <v>0</v>
      </c>
      <c r="I599" s="283">
        <f>+IF((SUM(Capex!$G248:I248)-(SUM(Capex!$G248:H248)*$E245+SUM($G599:H599)))&gt;0,SUM(Capex!$G248:H248)*$E245,IF((SUM(Capex!$G248:H248)-SUM($G599:H599))&lt;0,0,SUM(Capex!$G248:H248)-SUM($G599:H599)))</f>
        <v>0</v>
      </c>
      <c r="J599" s="283">
        <f>+IF((SUM(Capex!$G248:J248)-(SUM(Capex!$G248:I248)*$E245+SUM($G599:I599)))&gt;0,SUM(Capex!$G248:I248)*$E245,IF((SUM(Capex!$G248:I248)-SUM($G599:I599))&lt;0,0,SUM(Capex!$G248:I248)-SUM($G599:I599)))</f>
        <v>0</v>
      </c>
      <c r="K599" s="283">
        <f>+IF((SUM(Capex!$G248:K248)-(SUM(Capex!$G248:J248)*$E245+SUM($G599:J599)))&gt;0,SUM(Capex!$G248:J248)*$E245,IF((SUM(Capex!$G248:J248)-SUM($G599:J599))&lt;0,0,SUM(Capex!$G248:J248)-SUM($G599:J599)))</f>
        <v>0</v>
      </c>
      <c r="L599" s="283">
        <f>+IF((SUM(Capex!$G248:L248)-(SUM(Capex!$G248:K248)*$E245+SUM($G599:K599)))&gt;0,SUM(Capex!$G248:K248)*$E245,IF((SUM(Capex!$G248:K248)-SUM($G599:K599))&lt;0,0,SUM(Capex!$G248:K248)-SUM($G599:K599)))</f>
        <v>0</v>
      </c>
      <c r="M599" s="283">
        <f>+IF((SUM(Capex!$G248:M248)-(SUM(Capex!$G248:L248)*$E245+SUM($G599:L599)))&gt;0,SUM(Capex!$G248:L248)*$E245,IF((SUM(Capex!$G248:L248)-SUM($G599:L599))&lt;0,0,SUM(Capex!$G248:L248)-SUM($G599:L599)))</f>
        <v>0</v>
      </c>
      <c r="N599" s="283">
        <f>+IF((SUM(Capex!$G248:N248)-(SUM(Capex!$G248:M248)*$E245+SUM($G599:M599)))&gt;0,SUM(Capex!$G248:M248)*$E245,IF((SUM(Capex!$G248:M248)-SUM($G599:M599))&lt;0,0,SUM(Capex!$G248:M248)-SUM($G599:M599)))</f>
        <v>0</v>
      </c>
      <c r="O599" s="283">
        <f>+IF((SUM(Capex!$G248:O248)-(SUM(Capex!$G248:N248)*$E245+SUM($G599:N599)))&gt;0,SUM(Capex!$G248:N248)*$E245,IF((SUM(Capex!$G248:N248)-SUM($G599:N599))&lt;0,0,SUM(Capex!$G248:N248)-SUM($G599:N599)))</f>
        <v>0</v>
      </c>
      <c r="P599" s="283">
        <f>+IF((SUM(Capex!$G248:P248)-(SUM(Capex!$G248:O248)*$E245+SUM($G599:O599)))&gt;0,SUM(Capex!$G248:O248)*$E245,IF((SUM(Capex!$G248:O248)-SUM($G599:O599))&lt;0,0,SUM(Capex!$G248:O248)-SUM($G599:O599)))</f>
        <v>0</v>
      </c>
      <c r="Q599" s="283">
        <f>+IF((SUM(Capex!$G248:Q248)-(SUM(Capex!$G248:P248)*$E245+SUM($G599:P599)))&gt;0,SUM(Capex!$G248:P248)*$E245,IF((SUM(Capex!$G248:P248)-SUM($G599:P599))&lt;0,0,SUM(Capex!$G248:P248)-SUM($G599:P599)))</f>
        <v>0</v>
      </c>
      <c r="R599" s="283">
        <f>+IF((SUM(Capex!$G248:R248)-(SUM(Capex!$G248:Q248)*$E245+SUM($G599:Q599)))&gt;0,SUM(Capex!$G248:Q248)*$E245,IF((SUM(Capex!$G248:Q248)-SUM($G599:Q599))&lt;0,0,SUM(Capex!$G248:Q248)-SUM($G599:Q599)))</f>
        <v>0</v>
      </c>
      <c r="S599" s="283">
        <f>+IF((SUM(Capex!$G248:S248)-(SUM(Capex!$G248:R248)*$E245+SUM($G599:R599)))&gt;0,SUM(Capex!$G248:R248)*$E245,IF((SUM(Capex!$G248:R248)-SUM($G599:R599))&lt;0,0,SUM(Capex!$G248:R248)-SUM($G599:R599)))</f>
        <v>0</v>
      </c>
      <c r="T599" s="283">
        <f>+IF((SUM(Capex!$G248:T248)-(SUM(Capex!$G248:S248)*$E245+SUM($G599:S599)))&gt;0,SUM(Capex!$G248:S248)*$E245,IF((SUM(Capex!$G248:S248)-SUM($G599:S599))&lt;0,0,SUM(Capex!$G248:S248)-SUM($G599:S599)))</f>
        <v>0</v>
      </c>
    </row>
    <row r="600" spans="1:20">
      <c r="A600" s="355"/>
      <c r="B600" s="145"/>
      <c r="C600" s="276" t="s">
        <v>40</v>
      </c>
      <c r="D600" s="168" t="s">
        <v>65</v>
      </c>
      <c r="E600" s="168" t="s">
        <v>317</v>
      </c>
      <c r="H600" s="283">
        <f>+IF((SUM(Capex!$G249:H249)-(SUM(Capex!$G249:G249)*$E246+SUM($G600:G600)))&gt;0,SUM(Capex!$G249:G249)*$E246,IF((SUM(Capex!$G249:G249)-SUM($G600:G600))&lt;0,0,SUM(Capex!$G249:G249)-SUM($G600:G600)))</f>
        <v>0</v>
      </c>
      <c r="I600" s="283">
        <f>+IF((SUM(Capex!$G249:I249)-(SUM(Capex!$G249:H249)*$E246+SUM($G600:H600)))&gt;0,SUM(Capex!$G249:H249)*$E246,IF((SUM(Capex!$G249:H249)-SUM($G600:H600))&lt;0,0,SUM(Capex!$G249:H249)-SUM($G600:H600)))</f>
        <v>0</v>
      </c>
      <c r="J600" s="283">
        <f>+IF((SUM(Capex!$G249:J249)-(SUM(Capex!$G249:I249)*$E246+SUM($G600:I600)))&gt;0,SUM(Capex!$G249:I249)*$E246,IF((SUM(Capex!$G249:I249)-SUM($G600:I600))&lt;0,0,SUM(Capex!$G249:I249)-SUM($G600:I600)))</f>
        <v>0</v>
      </c>
      <c r="K600" s="283">
        <f>+IF((SUM(Capex!$G249:K249)-(SUM(Capex!$G249:J249)*$E246+SUM($G600:J600)))&gt;0,SUM(Capex!$G249:J249)*$E246,IF((SUM(Capex!$G249:J249)-SUM($G600:J600))&lt;0,0,SUM(Capex!$G249:J249)-SUM($G600:J600)))</f>
        <v>0</v>
      </c>
      <c r="L600" s="283">
        <f>+IF((SUM(Capex!$G249:L249)-(SUM(Capex!$G249:K249)*$E246+SUM($G600:K600)))&gt;0,SUM(Capex!$G249:K249)*$E246,IF((SUM(Capex!$G249:K249)-SUM($G600:K600))&lt;0,0,SUM(Capex!$G249:K249)-SUM($G600:K600)))</f>
        <v>0</v>
      </c>
      <c r="M600" s="283">
        <f>+IF((SUM(Capex!$G249:M249)-(SUM(Capex!$G249:L249)*$E246+SUM($G600:L600)))&gt;0,SUM(Capex!$G249:L249)*$E246,IF((SUM(Capex!$G249:L249)-SUM($G600:L600))&lt;0,0,SUM(Capex!$G249:L249)-SUM($G600:L600)))</f>
        <v>0</v>
      </c>
      <c r="N600" s="283">
        <f>+IF((SUM(Capex!$G249:N249)-(SUM(Capex!$G249:M249)*$E246+SUM($G600:M600)))&gt;0,SUM(Capex!$G249:M249)*$E246,IF((SUM(Capex!$G249:M249)-SUM($G600:M600))&lt;0,0,SUM(Capex!$G249:M249)-SUM($G600:M600)))</f>
        <v>0</v>
      </c>
      <c r="O600" s="283">
        <f>+IF((SUM(Capex!$G249:O249)-(SUM(Capex!$G249:N249)*$E246+SUM($G600:N600)))&gt;0,SUM(Capex!$G249:N249)*$E246,IF((SUM(Capex!$G249:N249)-SUM($G600:N600))&lt;0,0,SUM(Capex!$G249:N249)-SUM($G600:N600)))</f>
        <v>0</v>
      </c>
      <c r="P600" s="283">
        <f>+IF((SUM(Capex!$G249:P249)-(SUM(Capex!$G249:O249)*$E246+SUM($G600:O600)))&gt;0,SUM(Capex!$G249:O249)*$E246,IF((SUM(Capex!$G249:O249)-SUM($G600:O600))&lt;0,0,SUM(Capex!$G249:O249)-SUM($G600:O600)))</f>
        <v>0</v>
      </c>
      <c r="Q600" s="283">
        <f>+IF((SUM(Capex!$G249:Q249)-(SUM(Capex!$G249:P249)*$E246+SUM($G600:P600)))&gt;0,SUM(Capex!$G249:P249)*$E246,IF((SUM(Capex!$G249:P249)-SUM($G600:P600))&lt;0,0,SUM(Capex!$G249:P249)-SUM($G600:P600)))</f>
        <v>0</v>
      </c>
      <c r="R600" s="283">
        <f>+IF((SUM(Capex!$G249:R249)-(SUM(Capex!$G249:Q249)*$E246+SUM($G600:Q600)))&gt;0,SUM(Capex!$G249:Q249)*$E246,IF((SUM(Capex!$G249:Q249)-SUM($G600:Q600))&lt;0,0,SUM(Capex!$G249:Q249)-SUM($G600:Q600)))</f>
        <v>0</v>
      </c>
      <c r="S600" s="283">
        <f>+IF((SUM(Capex!$G249:S249)-(SUM(Capex!$G249:R249)*$E246+SUM($G600:R600)))&gt;0,SUM(Capex!$G249:R249)*$E246,IF((SUM(Capex!$G249:R249)-SUM($G600:R600))&lt;0,0,SUM(Capex!$G249:R249)-SUM($G600:R600)))</f>
        <v>0</v>
      </c>
      <c r="T600" s="283">
        <f>+IF((SUM(Capex!$G249:T249)-(SUM(Capex!$G249:S249)*$E246+SUM($G600:S600)))&gt;0,SUM(Capex!$G249:S249)*$E246,IF((SUM(Capex!$G249:S249)-SUM($G600:S600))&lt;0,0,SUM(Capex!$G249:S249)-SUM($G600:S600)))</f>
        <v>0</v>
      </c>
    </row>
    <row r="601" spans="1:20">
      <c r="A601" s="361"/>
      <c r="B601" s="145"/>
      <c r="C601" s="276" t="s">
        <v>486</v>
      </c>
      <c r="D601" s="168" t="s">
        <v>65</v>
      </c>
      <c r="E601" s="168" t="s">
        <v>317</v>
      </c>
      <c r="H601" s="283">
        <f>+IF((SUM(Capex!$G250:H250)-(SUM(Capex!$G250:G250)*$E247+SUM($G601:G601)))&gt;0,SUM(Capex!$G250:G250)*$E247,IF((SUM(Capex!$G250:G250)-SUM($G601:G601))&lt;0,0,SUM(Capex!$G250:G250)-SUM($G601:G601)))</f>
        <v>0</v>
      </c>
      <c r="I601" s="283">
        <f>+IF((SUM(Capex!$G250:I250)-(SUM(Capex!$G250:H250)*$E247+SUM($G601:H601)))&gt;0,SUM(Capex!$G250:H250)*$E247,IF((SUM(Capex!$G250:H250)-SUM($G601:H601))&lt;0,0,SUM(Capex!$G250:H250)-SUM($G601:H601)))</f>
        <v>0</v>
      </c>
      <c r="J601" s="283">
        <f>+IF((SUM(Capex!$G250:J250)-(SUM(Capex!$G250:I250)*$E247+SUM($G601:I601)))&gt;0,SUM(Capex!$G250:I250)*$E247,IF((SUM(Capex!$G250:I250)-SUM($G601:I601))&lt;0,0,SUM(Capex!$G250:I250)-SUM($G601:I601)))</f>
        <v>0</v>
      </c>
      <c r="K601" s="283">
        <f>+IF((SUM(Capex!$G250:K250)-(SUM(Capex!$G250:J250)*$E247+SUM($G601:J601)))&gt;0,SUM(Capex!$G250:J250)*$E247,IF((SUM(Capex!$G250:J250)-SUM($G601:J601))&lt;0,0,SUM(Capex!$G250:J250)-SUM($G601:J601)))</f>
        <v>0</v>
      </c>
      <c r="L601" s="283">
        <f>+IF((SUM(Capex!$G250:L250)-(SUM(Capex!$G250:K250)*$E247+SUM($G601:K601)))&gt;0,SUM(Capex!$G250:K250)*$E247,IF((SUM(Capex!$G250:K250)-SUM($G601:K601))&lt;0,0,SUM(Capex!$G250:K250)-SUM($G601:K601)))</f>
        <v>0</v>
      </c>
      <c r="M601" s="283">
        <f>+IF((SUM(Capex!$G250:M250)-(SUM(Capex!$G250:L250)*$E247+SUM($G601:L601)))&gt;0,SUM(Capex!$G250:L250)*$E247,IF((SUM(Capex!$G250:L250)-SUM($G601:L601))&lt;0,0,SUM(Capex!$G250:L250)-SUM($G601:L601)))</f>
        <v>0</v>
      </c>
      <c r="N601" s="283">
        <f>+IF((SUM(Capex!$G250:N250)-(SUM(Capex!$G250:M250)*$E247+SUM($G601:M601)))&gt;0,SUM(Capex!$G250:M250)*$E247,IF((SUM(Capex!$G250:M250)-SUM($G601:M601))&lt;0,0,SUM(Capex!$G250:M250)-SUM($G601:M601)))</f>
        <v>0</v>
      </c>
      <c r="O601" s="283">
        <f>+IF((SUM(Capex!$G250:O250)-(SUM(Capex!$G250:N250)*$E247+SUM($G601:N601)))&gt;0,SUM(Capex!$G250:N250)*$E247,IF((SUM(Capex!$G250:N250)-SUM($G601:N601))&lt;0,0,SUM(Capex!$G250:N250)-SUM($G601:N601)))</f>
        <v>0</v>
      </c>
      <c r="P601" s="283">
        <f>+IF((SUM(Capex!$G250:P250)-(SUM(Capex!$G250:O250)*$E247+SUM($G601:O601)))&gt;0,SUM(Capex!$G250:O250)*$E247,IF((SUM(Capex!$G250:O250)-SUM($G601:O601))&lt;0,0,SUM(Capex!$G250:O250)-SUM($G601:O601)))</f>
        <v>0</v>
      </c>
      <c r="Q601" s="283">
        <f>+IF((SUM(Capex!$G250:Q250)-(SUM(Capex!$G250:P250)*$E247+SUM($G601:P601)))&gt;0,SUM(Capex!$G250:P250)*$E247,IF((SUM(Capex!$G250:P250)-SUM($G601:P601))&lt;0,0,SUM(Capex!$G250:P250)-SUM($G601:P601)))</f>
        <v>0</v>
      </c>
      <c r="R601" s="283">
        <f>+IF((SUM(Capex!$G250:R250)-(SUM(Capex!$G250:Q250)*$E247+SUM($G601:Q601)))&gt;0,SUM(Capex!$G250:Q250)*$E247,IF((SUM(Capex!$G250:Q250)-SUM($G601:Q601))&lt;0,0,SUM(Capex!$G250:Q250)-SUM($G601:Q601)))</f>
        <v>0</v>
      </c>
      <c r="S601" s="283">
        <f>+IF((SUM(Capex!$G250:S250)-(SUM(Capex!$G250:R250)*$E247+SUM($G601:R601)))&gt;0,SUM(Capex!$G250:R250)*$E247,IF((SUM(Capex!$G250:R250)-SUM($G601:R601))&lt;0,0,SUM(Capex!$G250:R250)-SUM($G601:R601)))</f>
        <v>0</v>
      </c>
      <c r="T601" s="283">
        <f>+IF((SUM(Capex!$G250:T250)-(SUM(Capex!$G250:S250)*$E247+SUM($G601:S601)))&gt;0,SUM(Capex!$G250:S250)*$E247,IF((SUM(Capex!$G250:S250)-SUM($G601:S601))&lt;0,0,SUM(Capex!$G250:S250)-SUM($G601:S601)))</f>
        <v>0</v>
      </c>
    </row>
    <row r="602" spans="1:20">
      <c r="A602" s="361"/>
      <c r="B602" s="145"/>
      <c r="C602" s="276" t="s">
        <v>487</v>
      </c>
      <c r="D602" s="168" t="s">
        <v>65</v>
      </c>
      <c r="E602" s="168" t="s">
        <v>317</v>
      </c>
      <c r="H602" s="283">
        <f>+IF((SUM(Capex!$G251:H251)-(SUM(Capex!$G251:G251)*$E248+SUM($G602:G602)))&gt;0,SUM(Capex!$G251:G251)*$E248,IF((SUM(Capex!$G251:G251)-SUM($G602:G602))&lt;0,0,SUM(Capex!$G251:G251)-SUM($G602:G602)))</f>
        <v>0</v>
      </c>
      <c r="I602" s="283">
        <f>+IF((SUM(Capex!$G251:I251)-(SUM(Capex!$G251:H251)*$E248+SUM($G602:H602)))&gt;0,SUM(Capex!$G251:H251)*$E248,IF((SUM(Capex!$G251:H251)-SUM($G602:H602))&lt;0,0,SUM(Capex!$G251:H251)-SUM($G602:H602)))</f>
        <v>0</v>
      </c>
      <c r="J602" s="283">
        <f>+IF((SUM(Capex!$G251:J251)-(SUM(Capex!$G251:I251)*$E248+SUM($G602:I602)))&gt;0,SUM(Capex!$G251:I251)*$E248,IF((SUM(Capex!$G251:I251)-SUM($G602:I602))&lt;0,0,SUM(Capex!$G251:I251)-SUM($G602:I602)))</f>
        <v>0</v>
      </c>
      <c r="K602" s="283">
        <f>+IF((SUM(Capex!$G251:K251)-(SUM(Capex!$G251:J251)*$E248+SUM($G602:J602)))&gt;0,SUM(Capex!$G251:J251)*$E248,IF((SUM(Capex!$G251:J251)-SUM($G602:J602))&lt;0,0,SUM(Capex!$G251:J251)-SUM($G602:J602)))</f>
        <v>0</v>
      </c>
      <c r="L602" s="283">
        <f>+IF((SUM(Capex!$G251:L251)-(SUM(Capex!$G251:K251)*$E248+SUM($G602:K602)))&gt;0,SUM(Capex!$G251:K251)*$E248,IF((SUM(Capex!$G251:K251)-SUM($G602:K602))&lt;0,0,SUM(Capex!$G251:K251)-SUM($G602:K602)))</f>
        <v>0</v>
      </c>
      <c r="M602" s="283">
        <f>+IF((SUM(Capex!$G251:M251)-(SUM(Capex!$G251:L251)*$E248+SUM($G602:L602)))&gt;0,SUM(Capex!$G251:L251)*$E248,IF((SUM(Capex!$G251:L251)-SUM($G602:L602))&lt;0,0,SUM(Capex!$G251:L251)-SUM($G602:L602)))</f>
        <v>0</v>
      </c>
      <c r="N602" s="283">
        <f>+IF((SUM(Capex!$G251:N251)-(SUM(Capex!$G251:M251)*$E248+SUM($G602:M602)))&gt;0,SUM(Capex!$G251:M251)*$E248,IF((SUM(Capex!$G251:M251)-SUM($G602:M602))&lt;0,0,SUM(Capex!$G251:M251)-SUM($G602:M602)))</f>
        <v>0</v>
      </c>
      <c r="O602" s="283">
        <f>+IF((SUM(Capex!$G251:O251)-(SUM(Capex!$G251:N251)*$E248+SUM($G602:N602)))&gt;0,SUM(Capex!$G251:N251)*$E248,IF((SUM(Capex!$G251:N251)-SUM($G602:N602))&lt;0,0,SUM(Capex!$G251:N251)-SUM($G602:N602)))</f>
        <v>0</v>
      </c>
      <c r="P602" s="283">
        <f>+IF((SUM(Capex!$G251:P251)-(SUM(Capex!$G251:O251)*$E248+SUM($G602:O602)))&gt;0,SUM(Capex!$G251:O251)*$E248,IF((SUM(Capex!$G251:O251)-SUM($G602:O602))&lt;0,0,SUM(Capex!$G251:O251)-SUM($G602:O602)))</f>
        <v>0</v>
      </c>
      <c r="Q602" s="283">
        <f>+IF((SUM(Capex!$G251:Q251)-(SUM(Capex!$G251:P251)*$E248+SUM($G602:P602)))&gt;0,SUM(Capex!$G251:P251)*$E248,IF((SUM(Capex!$G251:P251)-SUM($G602:P602))&lt;0,0,SUM(Capex!$G251:P251)-SUM($G602:P602)))</f>
        <v>0</v>
      </c>
      <c r="R602" s="283">
        <f>+IF((SUM(Capex!$G251:R251)-(SUM(Capex!$G251:Q251)*$E248+SUM($G602:Q602)))&gt;0,SUM(Capex!$G251:Q251)*$E248,IF((SUM(Capex!$G251:Q251)-SUM($G602:Q602))&lt;0,0,SUM(Capex!$G251:Q251)-SUM($G602:Q602)))</f>
        <v>0</v>
      </c>
      <c r="S602" s="283">
        <f>+IF((SUM(Capex!$G251:S251)-(SUM(Capex!$G251:R251)*$E248+SUM($G602:R602)))&gt;0,SUM(Capex!$G251:R251)*$E248,IF((SUM(Capex!$G251:R251)-SUM($G602:R602))&lt;0,0,SUM(Capex!$G251:R251)-SUM($G602:R602)))</f>
        <v>0</v>
      </c>
      <c r="T602" s="283">
        <f>+IF((SUM(Capex!$G251:T251)-(SUM(Capex!$G251:S251)*$E248+SUM($G602:S602)))&gt;0,SUM(Capex!$G251:S251)*$E248,IF((SUM(Capex!$G251:S251)-SUM($G602:S602))&lt;0,0,SUM(Capex!$G251:S251)-SUM($G602:S602)))</f>
        <v>0</v>
      </c>
    </row>
    <row r="603" spans="1:20">
      <c r="A603" s="361"/>
      <c r="B603" s="145"/>
      <c r="C603" s="276" t="s">
        <v>488</v>
      </c>
      <c r="D603" s="168" t="s">
        <v>65</v>
      </c>
      <c r="E603" s="168" t="s">
        <v>317</v>
      </c>
      <c r="H603" s="283">
        <f>+IF((SUM(Capex!$G252:H252)-(SUM(Capex!$G252:G252)*$E249+SUM($G603:G603)))&gt;0,SUM(Capex!$G252:G252)*$E249,IF((SUM(Capex!$G252:G252)-SUM($G603:G603))&lt;0,0,SUM(Capex!$G252:G252)-SUM($G603:G603)))</f>
        <v>0</v>
      </c>
      <c r="I603" s="283">
        <f>+IF((SUM(Capex!$G252:I252)-(SUM(Capex!$G252:H252)*$E249+SUM($G603:H603)))&gt;0,SUM(Capex!$G252:H252)*$E249,IF((SUM(Capex!$G252:H252)-SUM($G603:H603))&lt;0,0,SUM(Capex!$G252:H252)-SUM($G603:H603)))</f>
        <v>0</v>
      </c>
      <c r="J603" s="283">
        <f>+IF((SUM(Capex!$G252:J252)-(SUM(Capex!$G252:I252)*$E249+SUM($G603:I603)))&gt;0,SUM(Capex!$G252:I252)*$E249,IF((SUM(Capex!$G252:I252)-SUM($G603:I603))&lt;0,0,SUM(Capex!$G252:I252)-SUM($G603:I603)))</f>
        <v>0</v>
      </c>
      <c r="K603" s="283">
        <f>+IF((SUM(Capex!$G252:K252)-(SUM(Capex!$G252:J252)*$E249+SUM($G603:J603)))&gt;0,SUM(Capex!$G252:J252)*$E249,IF((SUM(Capex!$G252:J252)-SUM($G603:J603))&lt;0,0,SUM(Capex!$G252:J252)-SUM($G603:J603)))</f>
        <v>0</v>
      </c>
      <c r="L603" s="283">
        <f>+IF((SUM(Capex!$G252:L252)-(SUM(Capex!$G252:K252)*$E249+SUM($G603:K603)))&gt;0,SUM(Capex!$G252:K252)*$E249,IF((SUM(Capex!$G252:K252)-SUM($G603:K603))&lt;0,0,SUM(Capex!$G252:K252)-SUM($G603:K603)))</f>
        <v>0</v>
      </c>
      <c r="M603" s="283">
        <f>+IF((SUM(Capex!$G252:M252)-(SUM(Capex!$G252:L252)*$E249+SUM($G603:L603)))&gt;0,SUM(Capex!$G252:L252)*$E249,IF((SUM(Capex!$G252:L252)-SUM($G603:L603))&lt;0,0,SUM(Capex!$G252:L252)-SUM($G603:L603)))</f>
        <v>0</v>
      </c>
      <c r="N603" s="283">
        <f>+IF((SUM(Capex!$G252:N252)-(SUM(Capex!$G252:M252)*$E249+SUM($G603:M603)))&gt;0,SUM(Capex!$G252:M252)*$E249,IF((SUM(Capex!$G252:M252)-SUM($G603:M603))&lt;0,0,SUM(Capex!$G252:M252)-SUM($G603:M603)))</f>
        <v>0</v>
      </c>
      <c r="O603" s="283">
        <f>+IF((SUM(Capex!$G252:O252)-(SUM(Capex!$G252:N252)*$E249+SUM($G603:N603)))&gt;0,SUM(Capex!$G252:N252)*$E249,IF((SUM(Capex!$G252:N252)-SUM($G603:N603))&lt;0,0,SUM(Capex!$G252:N252)-SUM($G603:N603)))</f>
        <v>0</v>
      </c>
      <c r="P603" s="283">
        <f>+IF((SUM(Capex!$G252:P252)-(SUM(Capex!$G252:O252)*$E249+SUM($G603:O603)))&gt;0,SUM(Capex!$G252:O252)*$E249,IF((SUM(Capex!$G252:O252)-SUM($G603:O603))&lt;0,0,SUM(Capex!$G252:O252)-SUM($G603:O603)))</f>
        <v>0</v>
      </c>
      <c r="Q603" s="283">
        <f>+IF((SUM(Capex!$G252:Q252)-(SUM(Capex!$G252:P252)*$E249+SUM($G603:P603)))&gt;0,SUM(Capex!$G252:P252)*$E249,IF((SUM(Capex!$G252:P252)-SUM($G603:P603))&lt;0,0,SUM(Capex!$G252:P252)-SUM($G603:P603)))</f>
        <v>0</v>
      </c>
      <c r="R603" s="283">
        <f>+IF((SUM(Capex!$G252:R252)-(SUM(Capex!$G252:Q252)*$E249+SUM($G603:Q603)))&gt;0,SUM(Capex!$G252:Q252)*$E249,IF((SUM(Capex!$G252:Q252)-SUM($G603:Q603))&lt;0,0,SUM(Capex!$G252:Q252)-SUM($G603:Q603)))</f>
        <v>0</v>
      </c>
      <c r="S603" s="283">
        <f>+IF((SUM(Capex!$G252:S252)-(SUM(Capex!$G252:R252)*$E249+SUM($G603:R603)))&gt;0,SUM(Capex!$G252:R252)*$E249,IF((SUM(Capex!$G252:R252)-SUM($G603:R603))&lt;0,0,SUM(Capex!$G252:R252)-SUM($G603:R603)))</f>
        <v>0</v>
      </c>
      <c r="T603" s="283">
        <f>+IF((SUM(Capex!$G252:T252)-(SUM(Capex!$G252:S252)*$E249+SUM($G603:S603)))&gt;0,SUM(Capex!$G252:S252)*$E249,IF((SUM(Capex!$G252:S252)-SUM($G603:S603))&lt;0,0,SUM(Capex!$G252:S252)-SUM($G603:S603)))</f>
        <v>11231.503854807259</v>
      </c>
    </row>
    <row r="604" spans="1:20">
      <c r="A604" s="361"/>
      <c r="B604" s="145"/>
      <c r="C604" s="276" t="s">
        <v>489</v>
      </c>
      <c r="D604" s="168" t="s">
        <v>65</v>
      </c>
      <c r="E604" s="168" t="s">
        <v>317</v>
      </c>
      <c r="H604" s="283">
        <f>+IF((SUM(Capex!$G253:H253)-(SUM(Capex!$G253:G253)*$E250+SUM($G604:G604)))&gt;0,SUM(Capex!$G253:G253)*$E250,IF((SUM(Capex!$G253:G253)-SUM($G604:G604))&lt;0,0,SUM(Capex!$G253:G253)-SUM($G604:G604)))</f>
        <v>0</v>
      </c>
      <c r="I604" s="283">
        <f>+IF((SUM(Capex!$G253:I253)-(SUM(Capex!$G253:H253)*$E250+SUM($G604:H604)))&gt;0,SUM(Capex!$G253:H253)*$E250,IF((SUM(Capex!$G253:H253)-SUM($G604:H604))&lt;0,0,SUM(Capex!$G253:H253)-SUM($G604:H604)))</f>
        <v>0</v>
      </c>
      <c r="J604" s="283">
        <f>+IF((SUM(Capex!$G253:J253)-(SUM(Capex!$G253:I253)*$E250+SUM($G604:I604)))&gt;0,SUM(Capex!$G253:I253)*$E250,IF((SUM(Capex!$G253:I253)-SUM($G604:I604))&lt;0,0,SUM(Capex!$G253:I253)-SUM($G604:I604)))</f>
        <v>0</v>
      </c>
      <c r="K604" s="283">
        <f>+IF((SUM(Capex!$G253:K253)-(SUM(Capex!$G253:J253)*$E250+SUM($G604:J604)))&gt;0,SUM(Capex!$G253:J253)*$E250,IF((SUM(Capex!$G253:J253)-SUM($G604:J604))&lt;0,0,SUM(Capex!$G253:J253)-SUM($G604:J604)))</f>
        <v>0</v>
      </c>
      <c r="L604" s="283">
        <f>+IF((SUM(Capex!$G253:L253)-(SUM(Capex!$G253:K253)*$E250+SUM($G604:K604)))&gt;0,SUM(Capex!$G253:K253)*$E250,IF((SUM(Capex!$G253:K253)-SUM($G604:K604))&lt;0,0,SUM(Capex!$G253:K253)-SUM($G604:K604)))</f>
        <v>0</v>
      </c>
      <c r="M604" s="283">
        <f>+IF((SUM(Capex!$G253:M253)-(SUM(Capex!$G253:L253)*$E250+SUM($G604:L604)))&gt;0,SUM(Capex!$G253:L253)*$E250,IF((SUM(Capex!$G253:L253)-SUM($G604:L604))&lt;0,0,SUM(Capex!$G253:L253)-SUM($G604:L604)))</f>
        <v>0</v>
      </c>
      <c r="N604" s="283">
        <f>+IF((SUM(Capex!$G253:N253)-(SUM(Capex!$G253:M253)*$E250+SUM($G604:M604)))&gt;0,SUM(Capex!$G253:M253)*$E250,IF((SUM(Capex!$G253:M253)-SUM($G604:M604))&lt;0,0,SUM(Capex!$G253:M253)-SUM($G604:M604)))</f>
        <v>0</v>
      </c>
      <c r="O604" s="283">
        <f>+IF((SUM(Capex!$G253:O253)-(SUM(Capex!$G253:N253)*$E250+SUM($G604:N604)))&gt;0,SUM(Capex!$G253:N253)*$E250,IF((SUM(Capex!$G253:N253)-SUM($G604:N604))&lt;0,0,SUM(Capex!$G253:N253)-SUM($G604:N604)))</f>
        <v>0</v>
      </c>
      <c r="P604" s="283">
        <f>+IF((SUM(Capex!$G253:P253)-(SUM(Capex!$G253:O253)*$E250+SUM($G604:O604)))&gt;0,SUM(Capex!$G253:O253)*$E250,IF((SUM(Capex!$G253:O253)-SUM($G604:O604))&lt;0,0,SUM(Capex!$G253:O253)-SUM($G604:O604)))</f>
        <v>0</v>
      </c>
      <c r="Q604" s="283">
        <f>+IF((SUM(Capex!$G253:Q253)-(SUM(Capex!$G253:P253)*$E250+SUM($G604:P604)))&gt;0,SUM(Capex!$G253:P253)*$E250,IF((SUM(Capex!$G253:P253)-SUM($G604:P604))&lt;0,0,SUM(Capex!$G253:P253)-SUM($G604:P604)))</f>
        <v>0</v>
      </c>
      <c r="R604" s="283">
        <f>+IF((SUM(Capex!$G253:R253)-(SUM(Capex!$G253:Q253)*$E250+SUM($G604:Q604)))&gt;0,SUM(Capex!$G253:Q253)*$E250,IF((SUM(Capex!$G253:Q253)-SUM($G604:Q604))&lt;0,0,SUM(Capex!$G253:Q253)-SUM($G604:Q604)))</f>
        <v>0</v>
      </c>
      <c r="S604" s="283">
        <f>+IF((SUM(Capex!$G253:S253)-(SUM(Capex!$G253:R253)*$E250+SUM($G604:R604)))&gt;0,SUM(Capex!$G253:R253)*$E250,IF((SUM(Capex!$G253:R253)-SUM($G604:R604))&lt;0,0,SUM(Capex!$G253:R253)-SUM($G604:R604)))</f>
        <v>0</v>
      </c>
      <c r="T604" s="283">
        <f>+IF((SUM(Capex!$G253:T253)-(SUM(Capex!$G253:S253)*$E250+SUM($G604:S604)))&gt;0,SUM(Capex!$G253:S253)*$E250,IF((SUM(Capex!$G253:S253)-SUM($G604:S604))&lt;0,0,SUM(Capex!$G253:S253)-SUM($G604:S604)))</f>
        <v>6748.6555823051458</v>
      </c>
    </row>
    <row r="605" spans="1:20">
      <c r="A605" s="361"/>
      <c r="B605" s="145"/>
      <c r="C605" s="276" t="s">
        <v>490</v>
      </c>
      <c r="D605" s="168" t="s">
        <v>65</v>
      </c>
      <c r="E605" s="168" t="s">
        <v>317</v>
      </c>
      <c r="H605" s="283">
        <f>+IF((SUM(Capex!$G254:H254)-(SUM(Capex!$G254:G254)*$E251+SUM($G605:G605)))&gt;0,SUM(Capex!$G254:G254)*$E251,IF((SUM(Capex!$G254:G254)-SUM($G605:G605))&lt;0,0,SUM(Capex!$G254:G254)-SUM($G605:G605)))</f>
        <v>0</v>
      </c>
      <c r="I605" s="283">
        <f>+IF((SUM(Capex!$G254:I254)-(SUM(Capex!$G254:H254)*$E251+SUM($G605:H605)))&gt;0,SUM(Capex!$G254:H254)*$E251,IF((SUM(Capex!$G254:H254)-SUM($G605:H605))&lt;0,0,SUM(Capex!$G254:H254)-SUM($G605:H605)))</f>
        <v>0</v>
      </c>
      <c r="J605" s="283">
        <f>+IF((SUM(Capex!$G254:J254)-(SUM(Capex!$G254:I254)*$E251+SUM($G605:I605)))&gt;0,SUM(Capex!$G254:I254)*$E251,IF((SUM(Capex!$G254:I254)-SUM($G605:I605))&lt;0,0,SUM(Capex!$G254:I254)-SUM($G605:I605)))</f>
        <v>0</v>
      </c>
      <c r="K605" s="283">
        <f>+IF((SUM(Capex!$G254:K254)-(SUM(Capex!$G254:J254)*$E251+SUM($G605:J605)))&gt;0,SUM(Capex!$G254:J254)*$E251,IF((SUM(Capex!$G254:J254)-SUM($G605:J605))&lt;0,0,SUM(Capex!$G254:J254)-SUM($G605:J605)))</f>
        <v>0</v>
      </c>
      <c r="L605" s="283">
        <f>+IF((SUM(Capex!$G254:L254)-(SUM(Capex!$G254:K254)*$E251+SUM($G605:K605)))&gt;0,SUM(Capex!$G254:K254)*$E251,IF((SUM(Capex!$G254:K254)-SUM($G605:K605))&lt;0,0,SUM(Capex!$G254:K254)-SUM($G605:K605)))</f>
        <v>0</v>
      </c>
      <c r="M605" s="283">
        <f>+IF((SUM(Capex!$G254:M254)-(SUM(Capex!$G254:L254)*$E251+SUM($G605:L605)))&gt;0,SUM(Capex!$G254:L254)*$E251,IF((SUM(Capex!$G254:L254)-SUM($G605:L605))&lt;0,0,SUM(Capex!$G254:L254)-SUM($G605:L605)))</f>
        <v>0</v>
      </c>
      <c r="N605" s="283">
        <f>+IF((SUM(Capex!$G254:N254)-(SUM(Capex!$G254:M254)*$E251+SUM($G605:M605)))&gt;0,SUM(Capex!$G254:M254)*$E251,IF((SUM(Capex!$G254:M254)-SUM($G605:M605))&lt;0,0,SUM(Capex!$G254:M254)-SUM($G605:M605)))</f>
        <v>0</v>
      </c>
      <c r="O605" s="283">
        <f>+IF((SUM(Capex!$G254:O254)-(SUM(Capex!$G254:N254)*$E251+SUM($G605:N605)))&gt;0,SUM(Capex!$G254:N254)*$E251,IF((SUM(Capex!$G254:N254)-SUM($G605:N605))&lt;0,0,SUM(Capex!$G254:N254)-SUM($G605:N605)))</f>
        <v>0</v>
      </c>
      <c r="P605" s="283">
        <f>+IF((SUM(Capex!$G254:P254)-(SUM(Capex!$G254:O254)*$E251+SUM($G605:O605)))&gt;0,SUM(Capex!$G254:O254)*$E251,IF((SUM(Capex!$G254:O254)-SUM($G605:O605))&lt;0,0,SUM(Capex!$G254:O254)-SUM($G605:O605)))</f>
        <v>0</v>
      </c>
      <c r="Q605" s="283">
        <f>+IF((SUM(Capex!$G254:Q254)-(SUM(Capex!$G254:P254)*$E251+SUM($G605:P605)))&gt;0,SUM(Capex!$G254:P254)*$E251,IF((SUM(Capex!$G254:P254)-SUM($G605:P605))&lt;0,0,SUM(Capex!$G254:P254)-SUM($G605:P605)))</f>
        <v>0</v>
      </c>
      <c r="R605" s="283">
        <f>+IF((SUM(Capex!$G254:R254)-(SUM(Capex!$G254:Q254)*$E251+SUM($G605:Q605)))&gt;0,SUM(Capex!$G254:Q254)*$E251,IF((SUM(Capex!$G254:Q254)-SUM($G605:Q605))&lt;0,0,SUM(Capex!$G254:Q254)-SUM($G605:Q605)))</f>
        <v>0</v>
      </c>
      <c r="S605" s="283">
        <f>+IF((SUM(Capex!$G254:S254)-(SUM(Capex!$G254:R254)*$E251+SUM($G605:R605)))&gt;0,SUM(Capex!$G254:R254)*$E251,IF((SUM(Capex!$G254:R254)-SUM($G605:R605))&lt;0,0,SUM(Capex!$G254:R254)-SUM($G605:R605)))</f>
        <v>0</v>
      </c>
      <c r="T605" s="283">
        <f>+IF((SUM(Capex!$G254:T254)-(SUM(Capex!$G254:S254)*$E251+SUM($G605:S605)))&gt;0,SUM(Capex!$G254:S254)*$E251,IF((SUM(Capex!$G254:S254)-SUM($G605:S605))&lt;0,0,SUM(Capex!$G254:S254)-SUM($G605:S605)))</f>
        <v>283646.53453957266</v>
      </c>
    </row>
    <row r="606" spans="1:20">
      <c r="A606" s="361"/>
      <c r="B606" s="145"/>
      <c r="C606" s="276" t="s">
        <v>491</v>
      </c>
      <c r="D606" s="168" t="s">
        <v>65</v>
      </c>
      <c r="E606" s="168" t="s">
        <v>317</v>
      </c>
      <c r="H606" s="283">
        <f>+IF((SUM(Capex!$G255:H255)-(SUM(Capex!$G255:G255)*$E252+SUM($G606:G606)))&gt;0,SUM(Capex!$G255:G255)*$E252,IF((SUM(Capex!$G255:G255)-SUM($G606:G606))&lt;0,0,SUM(Capex!$G255:G255)-SUM($G606:G606)))</f>
        <v>0</v>
      </c>
      <c r="I606" s="283">
        <f>+IF((SUM(Capex!$G255:I255)-(SUM(Capex!$G255:H255)*$E252+SUM($G606:H606)))&gt;0,SUM(Capex!$G255:H255)*$E252,IF((SUM(Capex!$G255:H255)-SUM($G606:H606))&lt;0,0,SUM(Capex!$G255:H255)-SUM($G606:H606)))</f>
        <v>0</v>
      </c>
      <c r="J606" s="283">
        <f>+IF((SUM(Capex!$G255:J255)-(SUM(Capex!$G255:I255)*$E252+SUM($G606:I606)))&gt;0,SUM(Capex!$G255:I255)*$E252,IF((SUM(Capex!$G255:I255)-SUM($G606:I606))&lt;0,0,SUM(Capex!$G255:I255)-SUM($G606:I606)))</f>
        <v>0</v>
      </c>
      <c r="K606" s="283">
        <f>+IF((SUM(Capex!$G255:K255)-(SUM(Capex!$G255:J255)*$E252+SUM($G606:J606)))&gt;0,SUM(Capex!$G255:J255)*$E252,IF((SUM(Capex!$G255:J255)-SUM($G606:J606))&lt;0,0,SUM(Capex!$G255:J255)-SUM($G606:J606)))</f>
        <v>0</v>
      </c>
      <c r="L606" s="283">
        <f>+IF((SUM(Capex!$G255:L255)-(SUM(Capex!$G255:K255)*$E252+SUM($G606:K606)))&gt;0,SUM(Capex!$G255:K255)*$E252,IF((SUM(Capex!$G255:K255)-SUM($G606:K606))&lt;0,0,SUM(Capex!$G255:K255)-SUM($G606:K606)))</f>
        <v>0</v>
      </c>
      <c r="M606" s="283">
        <f>+IF((SUM(Capex!$G255:M255)-(SUM(Capex!$G255:L255)*$E252+SUM($G606:L606)))&gt;0,SUM(Capex!$G255:L255)*$E252,IF((SUM(Capex!$G255:L255)-SUM($G606:L606))&lt;0,0,SUM(Capex!$G255:L255)-SUM($G606:L606)))</f>
        <v>0</v>
      </c>
      <c r="N606" s="283">
        <f>+IF((SUM(Capex!$G255:N255)-(SUM(Capex!$G255:M255)*$E252+SUM($G606:M606)))&gt;0,SUM(Capex!$G255:M255)*$E252,IF((SUM(Capex!$G255:M255)-SUM($G606:M606))&lt;0,0,SUM(Capex!$G255:M255)-SUM($G606:M606)))</f>
        <v>0</v>
      </c>
      <c r="O606" s="283">
        <f>+IF((SUM(Capex!$G255:O255)-(SUM(Capex!$G255:N255)*$E252+SUM($G606:N606)))&gt;0,SUM(Capex!$G255:N255)*$E252,IF((SUM(Capex!$G255:N255)-SUM($G606:N606))&lt;0,0,SUM(Capex!$G255:N255)-SUM($G606:N606)))</f>
        <v>0</v>
      </c>
      <c r="P606" s="283">
        <f>+IF((SUM(Capex!$G255:P255)-(SUM(Capex!$G255:O255)*$E252+SUM($G606:O606)))&gt;0,SUM(Capex!$G255:O255)*$E252,IF((SUM(Capex!$G255:O255)-SUM($G606:O606))&lt;0,0,SUM(Capex!$G255:O255)-SUM($G606:O606)))</f>
        <v>0</v>
      </c>
      <c r="Q606" s="283">
        <f>+IF((SUM(Capex!$G255:Q255)-(SUM(Capex!$G255:P255)*$E252+SUM($G606:P606)))&gt;0,SUM(Capex!$G255:P255)*$E252,IF((SUM(Capex!$G255:P255)-SUM($G606:P606))&lt;0,0,SUM(Capex!$G255:P255)-SUM($G606:P606)))</f>
        <v>0</v>
      </c>
      <c r="R606" s="283">
        <f>+IF((SUM(Capex!$G255:R255)-(SUM(Capex!$G255:Q255)*$E252+SUM($G606:Q606)))&gt;0,SUM(Capex!$G255:Q255)*$E252,IF((SUM(Capex!$G255:Q255)-SUM($G606:Q606))&lt;0,0,SUM(Capex!$G255:Q255)-SUM($G606:Q606)))</f>
        <v>0</v>
      </c>
      <c r="S606" s="283">
        <f>+IF((SUM(Capex!$G255:S255)-(SUM(Capex!$G255:R255)*$E252+SUM($G606:R606)))&gt;0,SUM(Capex!$G255:R255)*$E252,IF((SUM(Capex!$G255:R255)-SUM($G606:R606))&lt;0,0,SUM(Capex!$G255:R255)-SUM($G606:R606)))</f>
        <v>5424.3655584911194</v>
      </c>
      <c r="T606" s="283">
        <f>+IF((SUM(Capex!$G255:T255)-(SUM(Capex!$G255:S255)*$E252+SUM($G606:S606)))&gt;0,SUM(Capex!$G255:S255)*$E252,IF((SUM(Capex!$G255:S255)-SUM($G606:S606))&lt;0,0,SUM(Capex!$G255:S255)-SUM($G606:S606)))</f>
        <v>5424.3655584911194</v>
      </c>
    </row>
    <row r="607" spans="1:20">
      <c r="A607" s="361"/>
      <c r="B607" s="145"/>
      <c r="C607" s="276" t="s">
        <v>492</v>
      </c>
      <c r="D607" s="168" t="s">
        <v>65</v>
      </c>
      <c r="E607" s="168" t="s">
        <v>317</v>
      </c>
      <c r="H607" s="283">
        <f>+IF((SUM(Capex!$G256:H256)-(SUM(Capex!$G256:G256)*$E253+SUM($G607:G607)))&gt;0,SUM(Capex!$G256:G256)*$E253,IF((SUM(Capex!$G256:G256)-SUM($G607:G607))&lt;0,0,SUM(Capex!$G256:G256)-SUM($G607:G607)))</f>
        <v>0</v>
      </c>
      <c r="I607" s="283">
        <f>+IF((SUM(Capex!$G256:I256)-(SUM(Capex!$G256:H256)*$E253+SUM($G607:H607)))&gt;0,SUM(Capex!$G256:H256)*$E253,IF((SUM(Capex!$G256:H256)-SUM($G607:H607))&lt;0,0,SUM(Capex!$G256:H256)-SUM($G607:H607)))</f>
        <v>0</v>
      </c>
      <c r="J607" s="283">
        <f>+IF((SUM(Capex!$G256:J256)-(SUM(Capex!$G256:I256)*$E253+SUM($G607:I607)))&gt;0,SUM(Capex!$G256:I256)*$E253,IF((SUM(Capex!$G256:I256)-SUM($G607:I607))&lt;0,0,SUM(Capex!$G256:I256)-SUM($G607:I607)))</f>
        <v>0</v>
      </c>
      <c r="K607" s="283">
        <f>+IF((SUM(Capex!$G256:K256)-(SUM(Capex!$G256:J256)*$E253+SUM($G607:J607)))&gt;0,SUM(Capex!$G256:J256)*$E253,IF((SUM(Capex!$G256:J256)-SUM($G607:J607))&lt;0,0,SUM(Capex!$G256:J256)-SUM($G607:J607)))</f>
        <v>0</v>
      </c>
      <c r="L607" s="283">
        <f>+IF((SUM(Capex!$G256:L256)-(SUM(Capex!$G256:K256)*$E253+SUM($G607:K607)))&gt;0,SUM(Capex!$G256:K256)*$E253,IF((SUM(Capex!$G256:K256)-SUM($G607:K607))&lt;0,0,SUM(Capex!$G256:K256)-SUM($G607:K607)))</f>
        <v>0</v>
      </c>
      <c r="M607" s="283">
        <f>+IF((SUM(Capex!$G256:M256)-(SUM(Capex!$G256:L256)*$E253+SUM($G607:L607)))&gt;0,SUM(Capex!$G256:L256)*$E253,IF((SUM(Capex!$G256:L256)-SUM($G607:L607))&lt;0,0,SUM(Capex!$G256:L256)-SUM($G607:L607)))</f>
        <v>0</v>
      </c>
      <c r="N607" s="283">
        <f>+IF((SUM(Capex!$G256:N256)-(SUM(Capex!$G256:M256)*$E253+SUM($G607:M607)))&gt;0,SUM(Capex!$G256:M256)*$E253,IF((SUM(Capex!$G256:M256)-SUM($G607:M607))&lt;0,0,SUM(Capex!$G256:M256)-SUM($G607:M607)))</f>
        <v>0</v>
      </c>
      <c r="O607" s="283">
        <f>+IF((SUM(Capex!$G256:O256)-(SUM(Capex!$G256:N256)*$E253+SUM($G607:N607)))&gt;0,SUM(Capex!$G256:N256)*$E253,IF((SUM(Capex!$G256:N256)-SUM($G607:N607))&lt;0,0,SUM(Capex!$G256:N256)-SUM($G607:N607)))</f>
        <v>0</v>
      </c>
      <c r="P607" s="283">
        <f>+IF((SUM(Capex!$G256:P256)-(SUM(Capex!$G256:O256)*$E253+SUM($G607:O607)))&gt;0,SUM(Capex!$G256:O256)*$E253,IF((SUM(Capex!$G256:O256)-SUM($G607:O607))&lt;0,0,SUM(Capex!$G256:O256)-SUM($G607:O607)))</f>
        <v>0</v>
      </c>
      <c r="Q607" s="283">
        <f>+IF((SUM(Capex!$G256:Q256)-(SUM(Capex!$G256:P256)*$E253+SUM($G607:P607)))&gt;0,SUM(Capex!$G256:P256)*$E253,IF((SUM(Capex!$G256:P256)-SUM($G607:P607))&lt;0,0,SUM(Capex!$G256:P256)-SUM($G607:P607)))</f>
        <v>755569.06395711494</v>
      </c>
      <c r="R607" s="283">
        <f>+IF((SUM(Capex!$G256:R256)-(SUM(Capex!$G256:Q256)*$E253+SUM($G607:Q607)))&gt;0,SUM(Capex!$G256:Q256)*$E253,IF((SUM(Capex!$G256:Q256)-SUM($G607:Q607))&lt;0,0,SUM(Capex!$G256:Q256)-SUM($G607:Q607)))</f>
        <v>755569.06395711494</v>
      </c>
      <c r="S607" s="283">
        <f>+IF((SUM(Capex!$G256:S256)-(SUM(Capex!$G256:R256)*$E253+SUM($G607:R607)))&gt;0,SUM(Capex!$G256:R256)*$E253,IF((SUM(Capex!$G256:R256)-SUM($G607:R607))&lt;0,0,SUM(Capex!$G256:R256)-SUM($G607:R607)))</f>
        <v>755569.06395711494</v>
      </c>
      <c r="T607" s="283">
        <f>+IF((SUM(Capex!$G256:T256)-(SUM(Capex!$G256:S256)*$E253+SUM($G607:S607)))&gt;0,SUM(Capex!$G256:S256)*$E253,IF((SUM(Capex!$G256:S256)-SUM($G607:S607))&lt;0,0,SUM(Capex!$G256:S256)-SUM($G607:S607)))</f>
        <v>755569.06395711494</v>
      </c>
    </row>
    <row r="608" spans="1:20">
      <c r="A608" s="361"/>
      <c r="B608" s="145"/>
      <c r="C608" s="276" t="s">
        <v>498</v>
      </c>
      <c r="D608" s="168" t="s">
        <v>65</v>
      </c>
      <c r="E608" s="168" t="s">
        <v>317</v>
      </c>
      <c r="H608" s="283">
        <f>+IF((SUM(Capex!$G257:H257)-(SUM(Capex!$G257:G257)*$E254+SUM($G608:G608)))&gt;0,SUM(Capex!$G257:G257)*$E254,IF((SUM(Capex!$G257:G257)-SUM($G608:G608))&lt;0,0,SUM(Capex!$G257:G257)-SUM($G608:G608)))</f>
        <v>0</v>
      </c>
      <c r="I608" s="283">
        <f>+IF((SUM(Capex!$G257:I257)-(SUM(Capex!$G257:H257)*$E254+SUM($G608:H608)))&gt;0,SUM(Capex!$G257:H257)*$E254,IF((SUM(Capex!$G257:H257)-SUM($G608:H608))&lt;0,0,SUM(Capex!$G257:H257)-SUM($G608:H608)))</f>
        <v>0</v>
      </c>
      <c r="J608" s="283">
        <f>+IF((SUM(Capex!$G257:J257)-(SUM(Capex!$G257:I257)*$E254+SUM($G608:I608)))&gt;0,SUM(Capex!$G257:I257)*$E254,IF((SUM(Capex!$G257:I257)-SUM($G608:I608))&lt;0,0,SUM(Capex!$G257:I257)-SUM($G608:I608)))</f>
        <v>0</v>
      </c>
      <c r="K608" s="283">
        <f>+IF((SUM(Capex!$G257:K257)-(SUM(Capex!$G257:J257)*$E254+SUM($G608:J608)))&gt;0,SUM(Capex!$G257:J257)*$E254,IF((SUM(Capex!$G257:J257)-SUM($G608:J608))&lt;0,0,SUM(Capex!$G257:J257)-SUM($G608:J608)))</f>
        <v>0</v>
      </c>
      <c r="L608" s="283">
        <f>+IF((SUM(Capex!$G257:L257)-(SUM(Capex!$G257:K257)*$E254+SUM($G608:K608)))&gt;0,SUM(Capex!$G257:K257)*$E254,IF((SUM(Capex!$G257:K257)-SUM($G608:K608))&lt;0,0,SUM(Capex!$G257:K257)-SUM($G608:K608)))</f>
        <v>0</v>
      </c>
      <c r="M608" s="283">
        <f>+IF((SUM(Capex!$G257:M257)-(SUM(Capex!$G257:L257)*$E254+SUM($G608:L608)))&gt;0,SUM(Capex!$G257:L257)*$E254,IF((SUM(Capex!$G257:L257)-SUM($G608:L608))&lt;0,0,SUM(Capex!$G257:L257)-SUM($G608:L608)))</f>
        <v>0</v>
      </c>
      <c r="N608" s="283">
        <f>+IF((SUM(Capex!$G257:N257)-(SUM(Capex!$G257:M257)*$E254+SUM($G608:M608)))&gt;0,SUM(Capex!$G257:M257)*$E254,IF((SUM(Capex!$G257:M257)-SUM($G608:M608))&lt;0,0,SUM(Capex!$G257:M257)-SUM($G608:M608)))</f>
        <v>0</v>
      </c>
      <c r="O608" s="283">
        <f>+IF((SUM(Capex!$G257:O257)-(SUM(Capex!$G257:N257)*$E254+SUM($G608:N608)))&gt;0,SUM(Capex!$G257:N257)*$E254,IF((SUM(Capex!$G257:N257)-SUM($G608:N608))&lt;0,0,SUM(Capex!$G257:N257)-SUM($G608:N608)))</f>
        <v>0</v>
      </c>
      <c r="P608" s="283">
        <f>+IF((SUM(Capex!$G257:P257)-(SUM(Capex!$G257:O257)*$E254+SUM($G608:O608)))&gt;0,SUM(Capex!$G257:O257)*$E254,IF((SUM(Capex!$G257:O257)-SUM($G608:O608))&lt;0,0,SUM(Capex!$G257:O257)-SUM($G608:O608)))</f>
        <v>0</v>
      </c>
      <c r="Q608" s="283">
        <f>+IF((SUM(Capex!$G257:Q257)-(SUM(Capex!$G257:P257)*$E254+SUM($G608:P608)))&gt;0,SUM(Capex!$G257:P257)*$E254,IF((SUM(Capex!$G257:P257)-SUM($G608:P608))&lt;0,0,SUM(Capex!$G257:P257)-SUM($G608:P608)))</f>
        <v>0</v>
      </c>
      <c r="R608" s="283">
        <f>+IF((SUM(Capex!$G257:R257)-(SUM(Capex!$G257:Q257)*$E254+SUM($G608:Q608)))&gt;0,SUM(Capex!$G257:Q257)*$E254,IF((SUM(Capex!$G257:Q257)-SUM($G608:Q608))&lt;0,0,SUM(Capex!$G257:Q257)-SUM($G608:Q608)))</f>
        <v>5264.2723846653662</v>
      </c>
      <c r="S608" s="283">
        <f>+IF((SUM(Capex!$G257:S257)-(SUM(Capex!$G257:R257)*$E254+SUM($G608:R608)))&gt;0,SUM(Capex!$G257:R257)*$E254,IF((SUM(Capex!$G257:R257)-SUM($G608:R608))&lt;0,0,SUM(Capex!$G257:R257)-SUM($G608:R608)))</f>
        <v>5264.2723846653662</v>
      </c>
      <c r="T608" s="283">
        <f>+IF((SUM(Capex!$G257:T257)-(SUM(Capex!$G257:S257)*$E254+SUM($G608:S608)))&gt;0,SUM(Capex!$G257:S257)*$E254,IF((SUM(Capex!$G257:S257)-SUM($G608:S608))&lt;0,0,SUM(Capex!$G257:S257)-SUM($G608:S608)))</f>
        <v>5264.2723846653662</v>
      </c>
    </row>
    <row r="609" spans="1:20">
      <c r="A609" s="361"/>
      <c r="B609" s="145"/>
      <c r="C609" s="276" t="s">
        <v>499</v>
      </c>
      <c r="D609" s="168" t="s">
        <v>65</v>
      </c>
      <c r="E609" s="168" t="s">
        <v>317</v>
      </c>
      <c r="H609" s="283">
        <f>+IF((SUM(Capex!$G258:H258)-(SUM(Capex!$G258:G258)*$E255+SUM($G609:G609)))&gt;0,SUM(Capex!$G258:G258)*$E255,IF((SUM(Capex!$G258:G258)-SUM($G609:G609))&lt;0,0,SUM(Capex!$G258:G258)-SUM($G609:G609)))</f>
        <v>0</v>
      </c>
      <c r="I609" s="283">
        <f>+IF((SUM(Capex!$G258:I258)-(SUM(Capex!$G258:H258)*$E255+SUM($G609:H609)))&gt;0,SUM(Capex!$G258:H258)*$E255,IF((SUM(Capex!$G258:H258)-SUM($G609:H609))&lt;0,0,SUM(Capex!$G258:H258)-SUM($G609:H609)))</f>
        <v>0</v>
      </c>
      <c r="J609" s="283">
        <f>+IF((SUM(Capex!$G258:J258)-(SUM(Capex!$G258:I258)*$E255+SUM($G609:I609)))&gt;0,SUM(Capex!$G258:I258)*$E255,IF((SUM(Capex!$G258:I258)-SUM($G609:I609))&lt;0,0,SUM(Capex!$G258:I258)-SUM($G609:I609)))</f>
        <v>0</v>
      </c>
      <c r="K609" s="283">
        <f>+IF((SUM(Capex!$G258:K258)-(SUM(Capex!$G258:J258)*$E255+SUM($G609:J609)))&gt;0,SUM(Capex!$G258:J258)*$E255,IF((SUM(Capex!$G258:J258)-SUM($G609:J609))&lt;0,0,SUM(Capex!$G258:J258)-SUM($G609:J609)))</f>
        <v>0</v>
      </c>
      <c r="L609" s="283">
        <f>+IF((SUM(Capex!$G258:L258)-(SUM(Capex!$G258:K258)*$E255+SUM($G609:K609)))&gt;0,SUM(Capex!$G258:K258)*$E255,IF((SUM(Capex!$G258:K258)-SUM($G609:K609))&lt;0,0,SUM(Capex!$G258:K258)-SUM($G609:K609)))</f>
        <v>0</v>
      </c>
      <c r="M609" s="283">
        <f>+IF((SUM(Capex!$G258:M258)-(SUM(Capex!$G258:L258)*$E255+SUM($G609:L609)))&gt;0,SUM(Capex!$G258:L258)*$E255,IF((SUM(Capex!$G258:L258)-SUM($G609:L609))&lt;0,0,SUM(Capex!$G258:L258)-SUM($G609:L609)))</f>
        <v>0</v>
      </c>
      <c r="N609" s="283">
        <f>+IF((SUM(Capex!$G258:N258)-(SUM(Capex!$G258:M258)*$E255+SUM($G609:M609)))&gt;0,SUM(Capex!$G258:M258)*$E255,IF((SUM(Capex!$G258:M258)-SUM($G609:M609))&lt;0,0,SUM(Capex!$G258:M258)-SUM($G609:M609)))</f>
        <v>0</v>
      </c>
      <c r="O609" s="283">
        <f>+IF((SUM(Capex!$G258:O258)-(SUM(Capex!$G258:N258)*$E255+SUM($G609:N609)))&gt;0,SUM(Capex!$G258:N258)*$E255,IF((SUM(Capex!$G258:N258)-SUM($G609:N609))&lt;0,0,SUM(Capex!$G258:N258)-SUM($G609:N609)))</f>
        <v>0</v>
      </c>
      <c r="P609" s="283">
        <f>+IF((SUM(Capex!$G258:P258)-(SUM(Capex!$G258:O258)*$E255+SUM($G609:O609)))&gt;0,SUM(Capex!$G258:O258)*$E255,IF((SUM(Capex!$G258:O258)-SUM($G609:O609))&lt;0,0,SUM(Capex!$G258:O258)-SUM($G609:O609)))</f>
        <v>0</v>
      </c>
      <c r="Q609" s="283">
        <f>+IF((SUM(Capex!$G258:Q258)-(SUM(Capex!$G258:P258)*$E255+SUM($G609:P609)))&gt;0,SUM(Capex!$G258:P258)*$E255,IF((SUM(Capex!$G258:P258)-SUM($G609:P609))&lt;0,0,SUM(Capex!$G258:P258)-SUM($G609:P609)))</f>
        <v>0</v>
      </c>
      <c r="R609" s="283">
        <f>+IF((SUM(Capex!$G258:R258)-(SUM(Capex!$G258:Q258)*$E255+SUM($G609:Q609)))&gt;0,SUM(Capex!$G258:Q258)*$E255,IF((SUM(Capex!$G258:Q258)-SUM($G609:Q609))&lt;0,0,SUM(Capex!$G258:Q258)-SUM($G609:Q609)))</f>
        <v>29901.966861598437</v>
      </c>
      <c r="S609" s="283">
        <f>+IF((SUM(Capex!$G258:S258)-(SUM(Capex!$G258:R258)*$E255+SUM($G609:R609)))&gt;0,SUM(Capex!$G258:R258)*$E255,IF((SUM(Capex!$G258:R258)-SUM($G609:R609))&lt;0,0,SUM(Capex!$G258:R258)-SUM($G609:R609)))</f>
        <v>29901.966861598437</v>
      </c>
      <c r="T609" s="283">
        <f>+IF((SUM(Capex!$G258:T258)-(SUM(Capex!$G258:S258)*$E255+SUM($G609:S609)))&gt;0,SUM(Capex!$G258:S258)*$E255,IF((SUM(Capex!$G258:S258)-SUM($G609:S609))&lt;0,0,SUM(Capex!$G258:S258)-SUM($G609:S609)))</f>
        <v>29901.966861598437</v>
      </c>
    </row>
    <row r="610" spans="1:20">
      <c r="A610" s="361"/>
      <c r="B610" s="145"/>
      <c r="C610" s="276" t="s">
        <v>789</v>
      </c>
      <c r="D610" s="168" t="s">
        <v>65</v>
      </c>
      <c r="E610" s="168" t="s">
        <v>317</v>
      </c>
      <c r="H610" s="283">
        <f>+IF((SUM(Capex!$G259:H259)-(SUM(Capex!$G259:G259)*$E256+SUM($G610:G610)))&gt;0,SUM(Capex!$G259:G259)*$E256,IF((SUM(Capex!$G259:G259)-SUM($G610:G610))&lt;0,0,SUM(Capex!$G259:G259)-SUM($G610:G610)))</f>
        <v>0</v>
      </c>
      <c r="I610" s="283">
        <f>+IF((SUM(Capex!$G259:I259)-(SUM(Capex!$G259:H259)*$E256+SUM($G610:H610)))&gt;0,SUM(Capex!$G259:H259)*$E256,IF((SUM(Capex!$G259:H259)-SUM($G610:H610))&lt;0,0,SUM(Capex!$G259:H259)-SUM($G610:H610)))</f>
        <v>0</v>
      </c>
      <c r="J610" s="283">
        <f>+IF((SUM(Capex!$G259:J259)-(SUM(Capex!$G259:I259)*$E256+SUM($G610:I610)))&gt;0,SUM(Capex!$G259:I259)*$E256,IF((SUM(Capex!$G259:I259)-SUM($G610:I610))&lt;0,0,SUM(Capex!$G259:I259)-SUM($G610:I610)))</f>
        <v>0</v>
      </c>
      <c r="K610" s="283">
        <f>+IF((SUM(Capex!$G259:K259)-(SUM(Capex!$G259:J259)*$E256+SUM($G610:J610)))&gt;0,SUM(Capex!$G259:J259)*$E256,IF((SUM(Capex!$G259:J259)-SUM($G610:J610))&lt;0,0,SUM(Capex!$G259:J259)-SUM($G610:J610)))</f>
        <v>0</v>
      </c>
      <c r="L610" s="283">
        <f>+IF((SUM(Capex!$G259:L259)-(SUM(Capex!$G259:K259)*$E256+SUM($G610:K610)))&gt;0,SUM(Capex!$G259:K259)*$E256,IF((SUM(Capex!$G259:K259)-SUM($G610:K610))&lt;0,0,SUM(Capex!$G259:K259)-SUM($G610:K610)))</f>
        <v>0</v>
      </c>
      <c r="M610" s="283">
        <f>+IF((SUM(Capex!$G259:M259)-(SUM(Capex!$G259:L259)*$E256+SUM($G610:L610)))&gt;0,SUM(Capex!$G259:L259)*$E256,IF((SUM(Capex!$G259:L259)-SUM($G610:L610))&lt;0,0,SUM(Capex!$G259:L259)-SUM($G610:L610)))</f>
        <v>0</v>
      </c>
      <c r="N610" s="283">
        <f>+IF((SUM(Capex!$G259:N259)-(SUM(Capex!$G259:M259)*$E256+SUM($G610:M610)))&gt;0,SUM(Capex!$G259:M259)*$E256,IF((SUM(Capex!$G259:M259)-SUM($G610:M610))&lt;0,0,SUM(Capex!$G259:M259)-SUM($G610:M610)))</f>
        <v>0</v>
      </c>
      <c r="O610" s="283">
        <f>+IF((SUM(Capex!$G259:O259)-(SUM(Capex!$G259:N259)*$E256+SUM($G610:N610)))&gt;0,SUM(Capex!$G259:N259)*$E256,IF((SUM(Capex!$G259:N259)-SUM($G610:N610))&lt;0,0,SUM(Capex!$G259:N259)-SUM($G610:N610)))</f>
        <v>0</v>
      </c>
      <c r="P610" s="283">
        <f>+IF((SUM(Capex!$G259:P259)-(SUM(Capex!$G259:O259)*$E256+SUM($G610:O610)))&gt;0,SUM(Capex!$G259:O259)*$E256,IF((SUM(Capex!$G259:O259)-SUM($G610:O610))&lt;0,0,SUM(Capex!$G259:O259)-SUM($G610:O610)))</f>
        <v>0</v>
      </c>
      <c r="Q610" s="283">
        <f>+IF((SUM(Capex!$G259:Q259)-(SUM(Capex!$G259:P259)*$E256+SUM($G610:P610)))&gt;0,SUM(Capex!$G259:P259)*$E256,IF((SUM(Capex!$G259:P259)-SUM($G610:P610))&lt;0,0,SUM(Capex!$G259:P259)-SUM($G610:P610)))</f>
        <v>0</v>
      </c>
      <c r="R610" s="283">
        <f>+IF((SUM(Capex!$G259:R259)-(SUM(Capex!$G259:Q259)*$E256+SUM($G610:Q610)))&gt;0,SUM(Capex!$G259:Q259)*$E256,IF((SUM(Capex!$G259:Q259)-SUM($G610:Q610))&lt;0,0,SUM(Capex!$G259:Q259)-SUM($G610:Q610)))</f>
        <v>33703.231097645912</v>
      </c>
      <c r="S610" s="283">
        <f>+IF((SUM(Capex!$G259:S259)-(SUM(Capex!$G259:R259)*$E256+SUM($G610:R610)))&gt;0,SUM(Capex!$G259:R259)*$E256,IF((SUM(Capex!$G259:R259)-SUM($G610:R610))&lt;0,0,SUM(Capex!$G259:R259)-SUM($G610:R610)))</f>
        <v>33703.231097645912</v>
      </c>
      <c r="T610" s="283">
        <f>+IF((SUM(Capex!$G259:T259)-(SUM(Capex!$G259:S259)*$E256+SUM($G610:S610)))&gt;0,SUM(Capex!$G259:S259)*$E256,IF((SUM(Capex!$G259:S259)-SUM($G610:S610))&lt;0,0,SUM(Capex!$G259:S259)-SUM($G610:S610)))</f>
        <v>33703.231097645912</v>
      </c>
    </row>
    <row r="611" spans="1:20">
      <c r="A611" s="361"/>
      <c r="B611" s="145"/>
      <c r="C611" s="276" t="s">
        <v>493</v>
      </c>
      <c r="D611" s="168" t="s">
        <v>65</v>
      </c>
      <c r="E611" s="168" t="s">
        <v>317</v>
      </c>
      <c r="H611" s="283">
        <f>+IF((SUM(Capex!$G260:H260)-(SUM(Capex!$G260:G260)*$E257+SUM($G611:G611)))&gt;0,SUM(Capex!$G260:G260)*$E257,IF((SUM(Capex!$G260:G260)-SUM($G611:G611))&lt;0,0,SUM(Capex!$G260:G260)-SUM($G611:G611)))</f>
        <v>0</v>
      </c>
      <c r="I611" s="283">
        <f>+IF((SUM(Capex!$G260:I260)-(SUM(Capex!$G260:H260)*$E257+SUM($G611:H611)))&gt;0,SUM(Capex!$G260:H260)*$E257,IF((SUM(Capex!$G260:H260)-SUM($G611:H611))&lt;0,0,SUM(Capex!$G260:H260)-SUM($G611:H611)))</f>
        <v>0</v>
      </c>
      <c r="J611" s="283">
        <f>+IF((SUM(Capex!$G260:J260)-(SUM(Capex!$G260:I260)*$E257+SUM($G611:I611)))&gt;0,SUM(Capex!$G260:I260)*$E257,IF((SUM(Capex!$G260:I260)-SUM($G611:I611))&lt;0,0,SUM(Capex!$G260:I260)-SUM($G611:I611)))</f>
        <v>0</v>
      </c>
      <c r="K611" s="283">
        <f>+IF((SUM(Capex!$G260:K260)-(SUM(Capex!$G260:J260)*$E257+SUM($G611:J611)))&gt;0,SUM(Capex!$G260:J260)*$E257,IF((SUM(Capex!$G260:J260)-SUM($G611:J611))&lt;0,0,SUM(Capex!$G260:J260)-SUM($G611:J611)))</f>
        <v>0</v>
      </c>
      <c r="L611" s="283">
        <f>+IF((SUM(Capex!$G260:L260)-(SUM(Capex!$G260:K260)*$E257+SUM($G611:K611)))&gt;0,SUM(Capex!$G260:K260)*$E257,IF((SUM(Capex!$G260:K260)-SUM($G611:K611))&lt;0,0,SUM(Capex!$G260:K260)-SUM($G611:K611)))</f>
        <v>0</v>
      </c>
      <c r="M611" s="283">
        <f>+IF((SUM(Capex!$G260:M260)-(SUM(Capex!$G260:L260)*$E257+SUM($G611:L611)))&gt;0,SUM(Capex!$G260:L260)*$E257,IF((SUM(Capex!$G260:L260)-SUM($G611:L611))&lt;0,0,SUM(Capex!$G260:L260)-SUM($G611:L611)))</f>
        <v>0</v>
      </c>
      <c r="N611" s="283">
        <f>+IF((SUM(Capex!$G260:N260)-(SUM(Capex!$G260:M260)*$E257+SUM($G611:M611)))&gt;0,SUM(Capex!$G260:M260)*$E257,IF((SUM(Capex!$G260:M260)-SUM($G611:M611))&lt;0,0,SUM(Capex!$G260:M260)-SUM($G611:M611)))</f>
        <v>0</v>
      </c>
      <c r="O611" s="283">
        <f>+IF((SUM(Capex!$G260:O260)-(SUM(Capex!$G260:N260)*$E257+SUM($G611:N611)))&gt;0,SUM(Capex!$G260:N260)*$E257,IF((SUM(Capex!$G260:N260)-SUM($G611:N611))&lt;0,0,SUM(Capex!$G260:N260)-SUM($G611:N611)))</f>
        <v>0</v>
      </c>
      <c r="P611" s="283">
        <f>+IF((SUM(Capex!$G260:P260)-(SUM(Capex!$G260:O260)*$E257+SUM($G611:O611)))&gt;0,SUM(Capex!$G260:O260)*$E257,IF((SUM(Capex!$G260:O260)-SUM($G611:O611))&lt;0,0,SUM(Capex!$G260:O260)-SUM($G611:O611)))</f>
        <v>0</v>
      </c>
      <c r="Q611" s="283">
        <f>+IF((SUM(Capex!$G260:Q260)-(SUM(Capex!$G260:P260)*$E257+SUM($G611:P611)))&gt;0,SUM(Capex!$G260:P260)*$E257,IF((SUM(Capex!$G260:P260)-SUM($G611:P611))&lt;0,0,SUM(Capex!$G260:P260)-SUM($G611:P611)))</f>
        <v>0</v>
      </c>
      <c r="R611" s="283">
        <f>+IF((SUM(Capex!$G260:R260)-(SUM(Capex!$G260:Q260)*$E257+SUM($G611:Q611)))&gt;0,SUM(Capex!$G260:Q260)*$E257,IF((SUM(Capex!$G260:Q260)-SUM($G611:Q611))&lt;0,0,SUM(Capex!$G260:Q260)-SUM($G611:Q611)))</f>
        <v>0</v>
      </c>
      <c r="S611" s="283">
        <f>+IF((SUM(Capex!$G260:S260)-(SUM(Capex!$G260:R260)*$E257+SUM($G611:R611)))&gt;0,SUM(Capex!$G260:R260)*$E257,IF((SUM(Capex!$G260:R260)-SUM($G611:R611))&lt;0,0,SUM(Capex!$G260:R260)-SUM($G611:R611)))</f>
        <v>33284.56201420811</v>
      </c>
      <c r="T611" s="283">
        <f>+IF((SUM(Capex!$G260:T260)-(SUM(Capex!$G260:S260)*$E257+SUM($G611:S611)))&gt;0,SUM(Capex!$G260:S260)*$E257,IF((SUM(Capex!$G260:S260)-SUM($G611:S611))&lt;0,0,SUM(Capex!$G260:S260)-SUM($G611:S611)))</f>
        <v>33284.56201420811</v>
      </c>
    </row>
    <row r="612" spans="1:20">
      <c r="A612" s="361"/>
      <c r="B612" s="145"/>
      <c r="C612" s="276" t="s">
        <v>790</v>
      </c>
      <c r="D612" s="168" t="s">
        <v>65</v>
      </c>
      <c r="E612" s="168" t="s">
        <v>317</v>
      </c>
      <c r="H612" s="283">
        <f>+IF((SUM(Capex!$G261:H261)-(SUM(Capex!$G261:G261)*$E258+SUM($G612:G612)))&gt;0,SUM(Capex!$G261:G261)*$E258,IF((SUM(Capex!$G261:G261)-SUM($G612:G612))&lt;0,0,SUM(Capex!$G261:G261)-SUM($G612:G612)))</f>
        <v>0</v>
      </c>
      <c r="I612" s="283">
        <f>+IF((SUM(Capex!$G261:I261)-(SUM(Capex!$G261:H261)*$E258+SUM($G612:H612)))&gt;0,SUM(Capex!$G261:H261)*$E258,IF((SUM(Capex!$G261:H261)-SUM($G612:H612))&lt;0,0,SUM(Capex!$G261:H261)-SUM($G612:H612)))</f>
        <v>0</v>
      </c>
      <c r="J612" s="283">
        <f>+IF((SUM(Capex!$G261:J261)-(SUM(Capex!$G261:I261)*$E258+SUM($G612:I612)))&gt;0,SUM(Capex!$G261:I261)*$E258,IF((SUM(Capex!$G261:I261)-SUM($G612:I612))&lt;0,0,SUM(Capex!$G261:I261)-SUM($G612:I612)))</f>
        <v>0</v>
      </c>
      <c r="K612" s="283">
        <f>+IF((SUM(Capex!$G261:K261)-(SUM(Capex!$G261:J261)*$E258+SUM($G612:J612)))&gt;0,SUM(Capex!$G261:J261)*$E258,IF((SUM(Capex!$G261:J261)-SUM($G612:J612))&lt;0,0,SUM(Capex!$G261:J261)-SUM($G612:J612)))</f>
        <v>0</v>
      </c>
      <c r="L612" s="283">
        <f>+IF((SUM(Capex!$G261:L261)-(SUM(Capex!$G261:K261)*$E258+SUM($G612:K612)))&gt;0,SUM(Capex!$G261:K261)*$E258,IF((SUM(Capex!$G261:K261)-SUM($G612:K612))&lt;0,0,SUM(Capex!$G261:K261)-SUM($G612:K612)))</f>
        <v>0</v>
      </c>
      <c r="M612" s="283">
        <f>+IF((SUM(Capex!$G261:M261)-(SUM(Capex!$G261:L261)*$E258+SUM($G612:L612)))&gt;0,SUM(Capex!$G261:L261)*$E258,IF((SUM(Capex!$G261:L261)-SUM($G612:L612))&lt;0,0,SUM(Capex!$G261:L261)-SUM($G612:L612)))</f>
        <v>0</v>
      </c>
      <c r="N612" s="283">
        <f>+IF((SUM(Capex!$G261:N261)-(SUM(Capex!$G261:M261)*$E258+SUM($G612:M612)))&gt;0,SUM(Capex!$G261:M261)*$E258,IF((SUM(Capex!$G261:M261)-SUM($G612:M612))&lt;0,0,SUM(Capex!$G261:M261)-SUM($G612:M612)))</f>
        <v>0</v>
      </c>
      <c r="O612" s="283">
        <f>+IF((SUM(Capex!$G261:O261)-(SUM(Capex!$G261:N261)*$E258+SUM($G612:N612)))&gt;0,SUM(Capex!$G261:N261)*$E258,IF((SUM(Capex!$G261:N261)-SUM($G612:N612))&lt;0,0,SUM(Capex!$G261:N261)-SUM($G612:N612)))</f>
        <v>0</v>
      </c>
      <c r="P612" s="283">
        <f>+IF((SUM(Capex!$G261:P261)-(SUM(Capex!$G261:O261)*$E258+SUM($G612:O612)))&gt;0,SUM(Capex!$G261:O261)*$E258,IF((SUM(Capex!$G261:O261)-SUM($G612:O612))&lt;0,0,SUM(Capex!$G261:O261)-SUM($G612:O612)))</f>
        <v>0</v>
      </c>
      <c r="Q612" s="283">
        <f>+IF((SUM(Capex!$G261:Q261)-(SUM(Capex!$G261:P261)*$E258+SUM($G612:P612)))&gt;0,SUM(Capex!$G261:P261)*$E258,IF((SUM(Capex!$G261:P261)-SUM($G612:P612))&lt;0,0,SUM(Capex!$G261:P261)-SUM($G612:P612)))</f>
        <v>0</v>
      </c>
      <c r="R612" s="283">
        <f>+IF((SUM(Capex!$G261:R261)-(SUM(Capex!$G261:Q261)*$E258+SUM($G612:Q612)))&gt;0,SUM(Capex!$G261:Q261)*$E258,IF((SUM(Capex!$G261:Q261)-SUM($G612:Q612))&lt;0,0,SUM(Capex!$G261:Q261)-SUM($G612:Q612)))</f>
        <v>0</v>
      </c>
      <c r="S612" s="283">
        <f>+IF((SUM(Capex!$G261:S261)-(SUM(Capex!$G261:R261)*$E258+SUM($G612:R612)))&gt;0,SUM(Capex!$G261:R261)*$E258,IF((SUM(Capex!$G261:R261)-SUM($G612:R612))&lt;0,0,SUM(Capex!$G261:R261)-SUM($G612:R612)))</f>
        <v>9606.6078678426438</v>
      </c>
      <c r="T612" s="283">
        <f>+IF((SUM(Capex!$G261:T261)-(SUM(Capex!$G261:S261)*$E258+SUM($G612:S612)))&gt;0,SUM(Capex!$G261:S261)*$E258,IF((SUM(Capex!$G261:S261)-SUM($G612:S612))&lt;0,0,SUM(Capex!$G261:S261)-SUM($G612:S612)))</f>
        <v>9606.6078678426438</v>
      </c>
    </row>
    <row r="613" spans="1:20">
      <c r="A613" s="361"/>
      <c r="B613" s="145"/>
      <c r="C613" s="276" t="s">
        <v>494</v>
      </c>
      <c r="D613" s="168" t="s">
        <v>65</v>
      </c>
      <c r="E613" s="168" t="s">
        <v>317</v>
      </c>
      <c r="H613" s="283">
        <f>+IF((SUM(Capex!$G262:H262)-(SUM(Capex!$G262:G262)*$E259+SUM($G613:G613)))&gt;0,SUM(Capex!$G262:G262)*$E259,IF((SUM(Capex!$G262:G262)-SUM($G613:G613))&lt;0,0,SUM(Capex!$G262:G262)-SUM($G613:G613)))</f>
        <v>0</v>
      </c>
      <c r="I613" s="283">
        <f>+IF((SUM(Capex!$G262:I262)-(SUM(Capex!$G262:H262)*$E259+SUM($G613:H613)))&gt;0,SUM(Capex!$G262:H262)*$E259,IF((SUM(Capex!$G262:H262)-SUM($G613:H613))&lt;0,0,SUM(Capex!$G262:H262)-SUM($G613:H613)))</f>
        <v>0</v>
      </c>
      <c r="J613" s="283">
        <f>+IF((SUM(Capex!$G262:J262)-(SUM(Capex!$G262:I262)*$E259+SUM($G613:I613)))&gt;0,SUM(Capex!$G262:I262)*$E259,IF((SUM(Capex!$G262:I262)-SUM($G613:I613))&lt;0,0,SUM(Capex!$G262:I262)-SUM($G613:I613)))</f>
        <v>0</v>
      </c>
      <c r="K613" s="283">
        <f>+IF((SUM(Capex!$G262:K262)-(SUM(Capex!$G262:J262)*$E259+SUM($G613:J613)))&gt;0,SUM(Capex!$G262:J262)*$E259,IF((SUM(Capex!$G262:J262)-SUM($G613:J613))&lt;0,0,SUM(Capex!$G262:J262)-SUM($G613:J613)))</f>
        <v>0</v>
      </c>
      <c r="L613" s="283">
        <f>+IF((SUM(Capex!$G262:L262)-(SUM(Capex!$G262:K262)*$E259+SUM($G613:K613)))&gt;0,SUM(Capex!$G262:K262)*$E259,IF((SUM(Capex!$G262:K262)-SUM($G613:K613))&lt;0,0,SUM(Capex!$G262:K262)-SUM($G613:K613)))</f>
        <v>0</v>
      </c>
      <c r="M613" s="283">
        <f>+IF((SUM(Capex!$G262:M262)-(SUM(Capex!$G262:L262)*$E259+SUM($G613:L613)))&gt;0,SUM(Capex!$G262:L262)*$E259,IF((SUM(Capex!$G262:L262)-SUM($G613:L613))&lt;0,0,SUM(Capex!$G262:L262)-SUM($G613:L613)))</f>
        <v>0</v>
      </c>
      <c r="N613" s="283">
        <f>+IF((SUM(Capex!$G262:N262)-(SUM(Capex!$G262:M262)*$E259+SUM($G613:M613)))&gt;0,SUM(Capex!$G262:M262)*$E259,IF((SUM(Capex!$G262:M262)-SUM($G613:M613))&lt;0,0,SUM(Capex!$G262:M262)-SUM($G613:M613)))</f>
        <v>0</v>
      </c>
      <c r="O613" s="283">
        <f>+IF((SUM(Capex!$G262:O262)-(SUM(Capex!$G262:N262)*$E259+SUM($G613:N613)))&gt;0,SUM(Capex!$G262:N262)*$E259,IF((SUM(Capex!$G262:N262)-SUM($G613:N613))&lt;0,0,SUM(Capex!$G262:N262)-SUM($G613:N613)))</f>
        <v>0</v>
      </c>
      <c r="P613" s="283">
        <f>+IF((SUM(Capex!$G262:P262)-(SUM(Capex!$G262:O262)*$E259+SUM($G613:O613)))&gt;0,SUM(Capex!$G262:O262)*$E259,IF((SUM(Capex!$G262:O262)-SUM($G613:O613))&lt;0,0,SUM(Capex!$G262:O262)-SUM($G613:O613)))</f>
        <v>0</v>
      </c>
      <c r="Q613" s="283">
        <f>+IF((SUM(Capex!$G262:Q262)-(SUM(Capex!$G262:P262)*$E259+SUM($G613:P613)))&gt;0,SUM(Capex!$G262:P262)*$E259,IF((SUM(Capex!$G262:P262)-SUM($G613:P613))&lt;0,0,SUM(Capex!$G262:P262)-SUM($G613:P613)))</f>
        <v>0</v>
      </c>
      <c r="R613" s="283">
        <f>+IF((SUM(Capex!$G262:R262)-(SUM(Capex!$G262:Q262)*$E259+SUM($G613:Q613)))&gt;0,SUM(Capex!$G262:Q262)*$E259,IF((SUM(Capex!$G262:Q262)-SUM($G613:Q613))&lt;0,0,SUM(Capex!$G262:Q262)-SUM($G613:Q613)))</f>
        <v>0</v>
      </c>
      <c r="S613" s="283">
        <f>+IF((SUM(Capex!$G262:S262)-(SUM(Capex!$G262:R262)*$E259+SUM($G613:R613)))&gt;0,SUM(Capex!$G262:R262)*$E259,IF((SUM(Capex!$G262:R262)-SUM($G613:R613))&lt;0,0,SUM(Capex!$G262:R262)-SUM($G613:R613)))</f>
        <v>39007.793298896126</v>
      </c>
      <c r="T613" s="283">
        <f>+IF((SUM(Capex!$G262:T262)-(SUM(Capex!$G262:S262)*$E259+SUM($G613:S613)))&gt;0,SUM(Capex!$G262:S262)*$E259,IF((SUM(Capex!$G262:S262)-SUM($G613:S613))&lt;0,0,SUM(Capex!$G262:S262)-SUM($G613:S613)))</f>
        <v>39007.793298896126</v>
      </c>
    </row>
    <row r="614" spans="1:20">
      <c r="A614" s="361"/>
      <c r="B614" s="145"/>
      <c r="C614" s="276" t="s">
        <v>495</v>
      </c>
      <c r="D614" s="168" t="s">
        <v>65</v>
      </c>
      <c r="E614" s="168" t="s">
        <v>317</v>
      </c>
      <c r="H614" s="283">
        <f>+IF((SUM(Capex!$G263:H263)-(SUM(Capex!$G263:G263)*$E260+SUM($G614:G614)))&gt;0,SUM(Capex!$G263:G263)*$E260,IF((SUM(Capex!$G263:G263)-SUM($G614:G614))&lt;0,0,SUM(Capex!$G263:G263)-SUM($G614:G614)))</f>
        <v>0</v>
      </c>
      <c r="I614" s="283">
        <f>+IF((SUM(Capex!$G263:I263)-(SUM(Capex!$G263:H263)*$E260+SUM($G614:H614)))&gt;0,SUM(Capex!$G263:H263)*$E260,IF((SUM(Capex!$G263:H263)-SUM($G614:H614))&lt;0,0,SUM(Capex!$G263:H263)-SUM($G614:H614)))</f>
        <v>0</v>
      </c>
      <c r="J614" s="283">
        <f>+IF((SUM(Capex!$G263:J263)-(SUM(Capex!$G263:I263)*$E260+SUM($G614:I614)))&gt;0,SUM(Capex!$G263:I263)*$E260,IF((SUM(Capex!$G263:I263)-SUM($G614:I614))&lt;0,0,SUM(Capex!$G263:I263)-SUM($G614:I614)))</f>
        <v>0</v>
      </c>
      <c r="K614" s="283">
        <f>+IF((SUM(Capex!$G263:K263)-(SUM(Capex!$G263:J263)*$E260+SUM($G614:J614)))&gt;0,SUM(Capex!$G263:J263)*$E260,IF((SUM(Capex!$G263:J263)-SUM($G614:J614))&lt;0,0,SUM(Capex!$G263:J263)-SUM($G614:J614)))</f>
        <v>0</v>
      </c>
      <c r="L614" s="283">
        <f>+IF((SUM(Capex!$G263:L263)-(SUM(Capex!$G263:K263)*$E260+SUM($G614:K614)))&gt;0,SUM(Capex!$G263:K263)*$E260,IF((SUM(Capex!$G263:K263)-SUM($G614:K614))&lt;0,0,SUM(Capex!$G263:K263)-SUM($G614:K614)))</f>
        <v>0</v>
      </c>
      <c r="M614" s="283">
        <f>+IF((SUM(Capex!$G263:M263)-(SUM(Capex!$G263:L263)*$E260+SUM($G614:L614)))&gt;0,SUM(Capex!$G263:L263)*$E260,IF((SUM(Capex!$G263:L263)-SUM($G614:L614))&lt;0,0,SUM(Capex!$G263:L263)-SUM($G614:L614)))</f>
        <v>0</v>
      </c>
      <c r="N614" s="283">
        <f>+IF((SUM(Capex!$G263:N263)-(SUM(Capex!$G263:M263)*$E260+SUM($G614:M614)))&gt;0,SUM(Capex!$G263:M263)*$E260,IF((SUM(Capex!$G263:M263)-SUM($G614:M614))&lt;0,0,SUM(Capex!$G263:M263)-SUM($G614:M614)))</f>
        <v>0</v>
      </c>
      <c r="O614" s="283">
        <f>+IF((SUM(Capex!$G263:O263)-(SUM(Capex!$G263:N263)*$E260+SUM($G614:N614)))&gt;0,SUM(Capex!$G263:N263)*$E260,IF((SUM(Capex!$G263:N263)-SUM($G614:N614))&lt;0,0,SUM(Capex!$G263:N263)-SUM($G614:N614)))</f>
        <v>0</v>
      </c>
      <c r="P614" s="283">
        <f>+IF((SUM(Capex!$G263:P263)-(SUM(Capex!$G263:O263)*$E260+SUM($G614:O614)))&gt;0,SUM(Capex!$G263:O263)*$E260,IF((SUM(Capex!$G263:O263)-SUM($G614:O614))&lt;0,0,SUM(Capex!$G263:O263)-SUM($G614:O614)))</f>
        <v>0</v>
      </c>
      <c r="Q614" s="283">
        <f>+IF((SUM(Capex!$G263:Q263)-(SUM(Capex!$G263:P263)*$E260+SUM($G614:P614)))&gt;0,SUM(Capex!$G263:P263)*$E260,IF((SUM(Capex!$G263:P263)-SUM($G614:P614))&lt;0,0,SUM(Capex!$G263:P263)-SUM($G614:P614)))</f>
        <v>0</v>
      </c>
      <c r="R614" s="283">
        <f>+IF((SUM(Capex!$G263:R263)-(SUM(Capex!$G263:Q263)*$E260+SUM($G614:Q614)))&gt;0,SUM(Capex!$G263:Q263)*$E260,IF((SUM(Capex!$G263:Q263)-SUM($G614:Q614))&lt;0,0,SUM(Capex!$G263:Q263)-SUM($G614:Q614)))</f>
        <v>0</v>
      </c>
      <c r="S614" s="283">
        <f>+IF((SUM(Capex!$G263:S263)-(SUM(Capex!$G263:R263)*$E260+SUM($G614:R614)))&gt;0,SUM(Capex!$G263:R263)*$E260,IF((SUM(Capex!$G263:R263)-SUM($G614:R614))&lt;0,0,SUM(Capex!$G263:R263)-SUM($G614:R614)))</f>
        <v>63720.729061474827</v>
      </c>
      <c r="T614" s="283">
        <f>+IF((SUM(Capex!$G263:T263)-(SUM(Capex!$G263:S263)*$E260+SUM($G614:S614)))&gt;0,SUM(Capex!$G263:S263)*$E260,IF((SUM(Capex!$G263:S263)-SUM($G614:S614))&lt;0,0,SUM(Capex!$G263:S263)-SUM($G614:S614)))</f>
        <v>63720.729061474827</v>
      </c>
    </row>
    <row r="615" spans="1:20">
      <c r="A615" s="361"/>
      <c r="B615" s="145"/>
      <c r="C615" s="276" t="s">
        <v>496</v>
      </c>
      <c r="D615" s="168" t="s">
        <v>65</v>
      </c>
      <c r="E615" s="168" t="s">
        <v>317</v>
      </c>
      <c r="H615" s="283">
        <f>+IF((SUM(Capex!$G264:H264)-(SUM(Capex!$G264:G264)*$E261+SUM($G615:G615)))&gt;0,SUM(Capex!$G264:G264)*$E261,IF((SUM(Capex!$G264:G264)-SUM($G615:G615))&lt;0,0,SUM(Capex!$G264:G264)-SUM($G615:G615)))</f>
        <v>0</v>
      </c>
      <c r="I615" s="283">
        <f>+IF((SUM(Capex!$G264:I264)-(SUM(Capex!$G264:H264)*$E261+SUM($G615:H615)))&gt;0,SUM(Capex!$G264:H264)*$E261,IF((SUM(Capex!$G264:H264)-SUM($G615:H615))&lt;0,0,SUM(Capex!$G264:H264)-SUM($G615:H615)))</f>
        <v>0</v>
      </c>
      <c r="J615" s="283">
        <f>+IF((SUM(Capex!$G264:J264)-(SUM(Capex!$G264:I264)*$E261+SUM($G615:I615)))&gt;0,SUM(Capex!$G264:I264)*$E261,IF((SUM(Capex!$G264:I264)-SUM($G615:I615))&lt;0,0,SUM(Capex!$G264:I264)-SUM($G615:I615)))</f>
        <v>0</v>
      </c>
      <c r="K615" s="283">
        <f>+IF((SUM(Capex!$G264:K264)-(SUM(Capex!$G264:J264)*$E261+SUM($G615:J615)))&gt;0,SUM(Capex!$G264:J264)*$E261,IF((SUM(Capex!$G264:J264)-SUM($G615:J615))&lt;0,0,SUM(Capex!$G264:J264)-SUM($G615:J615)))</f>
        <v>0</v>
      </c>
      <c r="L615" s="283">
        <f>+IF((SUM(Capex!$G264:L264)-(SUM(Capex!$G264:K264)*$E261+SUM($G615:K615)))&gt;0,SUM(Capex!$G264:K264)*$E261,IF((SUM(Capex!$G264:K264)-SUM($G615:K615))&lt;0,0,SUM(Capex!$G264:K264)-SUM($G615:K615)))</f>
        <v>0</v>
      </c>
      <c r="M615" s="283">
        <f>+IF((SUM(Capex!$G264:M264)-(SUM(Capex!$G264:L264)*$E261+SUM($G615:L615)))&gt;0,SUM(Capex!$G264:L264)*$E261,IF((SUM(Capex!$G264:L264)-SUM($G615:L615))&lt;0,0,SUM(Capex!$G264:L264)-SUM($G615:L615)))</f>
        <v>0</v>
      </c>
      <c r="N615" s="283">
        <f>+IF((SUM(Capex!$G264:N264)-(SUM(Capex!$G264:M264)*$E261+SUM($G615:M615)))&gt;0,SUM(Capex!$G264:M264)*$E261,IF((SUM(Capex!$G264:M264)-SUM($G615:M615))&lt;0,0,SUM(Capex!$G264:M264)-SUM($G615:M615)))</f>
        <v>0</v>
      </c>
      <c r="O615" s="283">
        <f>+IF((SUM(Capex!$G264:O264)-(SUM(Capex!$G264:N264)*$E261+SUM($G615:N615)))&gt;0,SUM(Capex!$G264:N264)*$E261,IF((SUM(Capex!$G264:N264)-SUM($G615:N615))&lt;0,0,SUM(Capex!$G264:N264)-SUM($G615:N615)))</f>
        <v>0</v>
      </c>
      <c r="P615" s="283">
        <f>+IF((SUM(Capex!$G264:P264)-(SUM(Capex!$G264:O264)*$E261+SUM($G615:O615)))&gt;0,SUM(Capex!$G264:O264)*$E261,IF((SUM(Capex!$G264:O264)-SUM($G615:O615))&lt;0,0,SUM(Capex!$G264:O264)-SUM($G615:O615)))</f>
        <v>0</v>
      </c>
      <c r="Q615" s="283">
        <f>+IF((SUM(Capex!$G264:Q264)-(SUM(Capex!$G264:P264)*$E261+SUM($G615:P615)))&gt;0,SUM(Capex!$G264:P264)*$E261,IF((SUM(Capex!$G264:P264)-SUM($G615:P615))&lt;0,0,SUM(Capex!$G264:P264)-SUM($G615:P615)))</f>
        <v>45291.525236294896</v>
      </c>
      <c r="R615" s="283">
        <f>+IF((SUM(Capex!$G264:R264)-(SUM(Capex!$G264:Q264)*$E261+SUM($G615:Q615)))&gt;0,SUM(Capex!$G264:Q264)*$E261,IF((SUM(Capex!$G264:Q264)-SUM($G615:Q615))&lt;0,0,SUM(Capex!$G264:Q264)-SUM($G615:Q615)))</f>
        <v>45291.525236294896</v>
      </c>
      <c r="S615" s="283">
        <f>+IF((SUM(Capex!$G264:S264)-(SUM(Capex!$G264:R264)*$E261+SUM($G615:R615)))&gt;0,SUM(Capex!$G264:R264)*$E261,IF((SUM(Capex!$G264:R264)-SUM($G615:R615))&lt;0,0,SUM(Capex!$G264:R264)-SUM($G615:R615)))</f>
        <v>45291.525236294896</v>
      </c>
      <c r="T615" s="283">
        <f>+IF((SUM(Capex!$G264:T264)-(SUM(Capex!$G264:S264)*$E261+SUM($G615:S615)))&gt;0,SUM(Capex!$G264:S264)*$E261,IF((SUM(Capex!$G264:S264)-SUM($G615:S615))&lt;0,0,SUM(Capex!$G264:S264)-SUM($G615:S615)))</f>
        <v>45291.525236294896</v>
      </c>
    </row>
    <row r="616" spans="1:20">
      <c r="A616" s="361"/>
      <c r="B616" s="145"/>
      <c r="C616" s="276" t="s">
        <v>497</v>
      </c>
      <c r="D616" s="168" t="s">
        <v>65</v>
      </c>
      <c r="E616" s="168" t="s">
        <v>317</v>
      </c>
      <c r="H616" s="283">
        <f>+IF((SUM(Capex!$G265:H265)-(SUM(Capex!$G265:G265)*$E262+SUM($G616:G616)))&gt;0,SUM(Capex!$G265:G265)*$E262,IF((SUM(Capex!$G265:G265)-SUM($G616:G616))&lt;0,0,SUM(Capex!$G265:G265)-SUM($G616:G616)))</f>
        <v>0</v>
      </c>
      <c r="I616" s="283">
        <f>+IF((SUM(Capex!$G265:I265)-(SUM(Capex!$G265:H265)*$E262+SUM($G616:H616)))&gt;0,SUM(Capex!$G265:H265)*$E262,IF((SUM(Capex!$G265:H265)-SUM($G616:H616))&lt;0,0,SUM(Capex!$G265:H265)-SUM($G616:H616)))</f>
        <v>0</v>
      </c>
      <c r="J616" s="283">
        <f>+IF((SUM(Capex!$G265:J265)-(SUM(Capex!$G265:I265)*$E262+SUM($G616:I616)))&gt;0,SUM(Capex!$G265:I265)*$E262,IF((SUM(Capex!$G265:I265)-SUM($G616:I616))&lt;0,0,SUM(Capex!$G265:I265)-SUM($G616:I616)))</f>
        <v>0</v>
      </c>
      <c r="K616" s="283">
        <f>+IF((SUM(Capex!$G265:K265)-(SUM(Capex!$G265:J265)*$E262+SUM($G616:J616)))&gt;0,SUM(Capex!$G265:J265)*$E262,IF((SUM(Capex!$G265:J265)-SUM($G616:J616))&lt;0,0,SUM(Capex!$G265:J265)-SUM($G616:J616)))</f>
        <v>0</v>
      </c>
      <c r="L616" s="283">
        <f>+IF((SUM(Capex!$G265:L265)-(SUM(Capex!$G265:K265)*$E262+SUM($G616:K616)))&gt;0,SUM(Capex!$G265:K265)*$E262,IF((SUM(Capex!$G265:K265)-SUM($G616:K616))&lt;0,0,SUM(Capex!$G265:K265)-SUM($G616:K616)))</f>
        <v>0</v>
      </c>
      <c r="M616" s="283">
        <f>+IF((SUM(Capex!$G265:M265)-(SUM(Capex!$G265:L265)*$E262+SUM($G616:L616)))&gt;0,SUM(Capex!$G265:L265)*$E262,IF((SUM(Capex!$G265:L265)-SUM($G616:L616))&lt;0,0,SUM(Capex!$G265:L265)-SUM($G616:L616)))</f>
        <v>0</v>
      </c>
      <c r="N616" s="283">
        <f>+IF((SUM(Capex!$G265:N265)-(SUM(Capex!$G265:M265)*$E262+SUM($G616:M616)))&gt;0,SUM(Capex!$G265:M265)*$E262,IF((SUM(Capex!$G265:M265)-SUM($G616:M616))&lt;0,0,SUM(Capex!$G265:M265)-SUM($G616:M616)))</f>
        <v>0</v>
      </c>
      <c r="O616" s="283">
        <f>+IF((SUM(Capex!$G265:O265)-(SUM(Capex!$G265:N265)*$E262+SUM($G616:N616)))&gt;0,SUM(Capex!$G265:N265)*$E262,IF((SUM(Capex!$G265:N265)-SUM($G616:N616))&lt;0,0,SUM(Capex!$G265:N265)-SUM($G616:N616)))</f>
        <v>0</v>
      </c>
      <c r="P616" s="283">
        <f>+IF((SUM(Capex!$G265:P265)-(SUM(Capex!$G265:O265)*$E262+SUM($G616:O616)))&gt;0,SUM(Capex!$G265:O265)*$E262,IF((SUM(Capex!$G265:O265)-SUM($G616:O616))&lt;0,0,SUM(Capex!$G265:O265)-SUM($G616:O616)))</f>
        <v>0</v>
      </c>
      <c r="Q616" s="283">
        <f>+IF((SUM(Capex!$G265:Q265)-(SUM(Capex!$G265:P265)*$E262+SUM($G616:P616)))&gt;0,SUM(Capex!$G265:P265)*$E262,IF((SUM(Capex!$G265:P265)-SUM($G616:P616))&lt;0,0,SUM(Capex!$G265:P265)-SUM($G616:P616)))</f>
        <v>13099.378422376796</v>
      </c>
      <c r="R616" s="283">
        <f>+IF((SUM(Capex!$G265:R265)-(SUM(Capex!$G265:Q265)*$E262+SUM($G616:Q616)))&gt;0,SUM(Capex!$G265:Q265)*$E262,IF((SUM(Capex!$G265:Q265)-SUM($G616:Q616))&lt;0,0,SUM(Capex!$G265:Q265)-SUM($G616:Q616)))</f>
        <v>13099.378422376796</v>
      </c>
      <c r="S616" s="283">
        <f>+IF((SUM(Capex!$G265:S265)-(SUM(Capex!$G265:R265)*$E262+SUM($G616:R616)))&gt;0,SUM(Capex!$G265:R265)*$E262,IF((SUM(Capex!$G265:R265)-SUM($G616:R616))&lt;0,0,SUM(Capex!$G265:R265)-SUM($G616:R616)))</f>
        <v>13099.378422376796</v>
      </c>
      <c r="T616" s="283">
        <f>+IF((SUM(Capex!$G265:T265)-(SUM(Capex!$G265:S265)*$E262+SUM($G616:S616)))&gt;0,SUM(Capex!$G265:S265)*$E262,IF((SUM(Capex!$G265:S265)-SUM($G616:S616))&lt;0,0,SUM(Capex!$G265:S265)-SUM($G616:S616)))</f>
        <v>13099.378422376796</v>
      </c>
    </row>
    <row r="617" spans="1:20">
      <c r="A617" s="361"/>
      <c r="B617" s="145"/>
      <c r="C617" s="276" t="s">
        <v>500</v>
      </c>
      <c r="D617" s="168" t="s">
        <v>65</v>
      </c>
      <c r="E617" s="168" t="s">
        <v>317</v>
      </c>
      <c r="H617" s="283">
        <f>+IF((SUM(Capex!$G266:H266)-(SUM(Capex!$G266:G266)*$E263+SUM($G617:G617)))&gt;0,SUM(Capex!$G266:G266)*$E263,IF((SUM(Capex!$G266:G266)-SUM($G617:G617))&lt;0,0,SUM(Capex!$G266:G266)-SUM($G617:G617)))</f>
        <v>0</v>
      </c>
      <c r="I617" s="283">
        <f>+IF((SUM(Capex!$G266:I266)-(SUM(Capex!$G266:H266)*$E263+SUM($G617:H617)))&gt;0,SUM(Capex!$G266:H266)*$E263,IF((SUM(Capex!$G266:H266)-SUM($G617:H617))&lt;0,0,SUM(Capex!$G266:H266)-SUM($G617:H617)))</f>
        <v>0</v>
      </c>
      <c r="J617" s="283">
        <f>+IF((SUM(Capex!$G266:J266)-(SUM(Capex!$G266:I266)*$E263+SUM($G617:I617)))&gt;0,SUM(Capex!$G266:I266)*$E263,IF((SUM(Capex!$G266:I266)-SUM($G617:I617))&lt;0,0,SUM(Capex!$G266:I266)-SUM($G617:I617)))</f>
        <v>0</v>
      </c>
      <c r="K617" s="283">
        <f>+IF((SUM(Capex!$G266:K266)-(SUM(Capex!$G266:J266)*$E263+SUM($G617:J617)))&gt;0,SUM(Capex!$G266:J266)*$E263,IF((SUM(Capex!$G266:J266)-SUM($G617:J617))&lt;0,0,SUM(Capex!$G266:J266)-SUM($G617:J617)))</f>
        <v>0</v>
      </c>
      <c r="L617" s="283">
        <f>+IF((SUM(Capex!$G266:L266)-(SUM(Capex!$G266:K266)*$E263+SUM($G617:K617)))&gt;0,SUM(Capex!$G266:K266)*$E263,IF((SUM(Capex!$G266:K266)-SUM($G617:K617))&lt;0,0,SUM(Capex!$G266:K266)-SUM($G617:K617)))</f>
        <v>0</v>
      </c>
      <c r="M617" s="283">
        <f>+IF((SUM(Capex!$G266:M266)-(SUM(Capex!$G266:L266)*$E263+SUM($G617:L617)))&gt;0,SUM(Capex!$G266:L266)*$E263,IF((SUM(Capex!$G266:L266)-SUM($G617:L617))&lt;0,0,SUM(Capex!$G266:L266)-SUM($G617:L617)))</f>
        <v>0</v>
      </c>
      <c r="N617" s="283">
        <f>+IF((SUM(Capex!$G266:N266)-(SUM(Capex!$G266:M266)*$E263+SUM($G617:M617)))&gt;0,SUM(Capex!$G266:M266)*$E263,IF((SUM(Capex!$G266:M266)-SUM($G617:M617))&lt;0,0,SUM(Capex!$G266:M266)-SUM($G617:M617)))</f>
        <v>0</v>
      </c>
      <c r="O617" s="283">
        <f>+IF((SUM(Capex!$G266:O266)-(SUM(Capex!$G266:N266)*$E263+SUM($G617:N617)))&gt;0,SUM(Capex!$G266:N266)*$E263,IF((SUM(Capex!$G266:N266)-SUM($G617:N617))&lt;0,0,SUM(Capex!$G266:N266)-SUM($G617:N617)))</f>
        <v>0</v>
      </c>
      <c r="P617" s="283">
        <f>+IF((SUM(Capex!$G266:P266)-(SUM(Capex!$G266:O266)*$E263+SUM($G617:O617)))&gt;0,SUM(Capex!$G266:O266)*$E263,IF((SUM(Capex!$G266:O266)-SUM($G617:O617))&lt;0,0,SUM(Capex!$G266:O266)-SUM($G617:O617)))</f>
        <v>0</v>
      </c>
      <c r="Q617" s="283">
        <f>+IF((SUM(Capex!$G266:Q266)-(SUM(Capex!$G266:P266)*$E263+SUM($G617:P617)))&gt;0,SUM(Capex!$G266:P266)*$E263,IF((SUM(Capex!$G266:P266)-SUM($G617:P617))&lt;0,0,SUM(Capex!$G266:P266)-SUM($G617:P617)))</f>
        <v>0</v>
      </c>
      <c r="R617" s="283">
        <f>+IF((SUM(Capex!$G266:R266)-(SUM(Capex!$G266:Q266)*$E263+SUM($G617:Q617)))&gt;0,SUM(Capex!$G266:Q266)*$E263,IF((SUM(Capex!$G266:Q266)-SUM($G617:Q617))&lt;0,0,SUM(Capex!$G266:Q266)-SUM($G617:Q617)))</f>
        <v>0</v>
      </c>
      <c r="S617" s="283">
        <f>+IF((SUM(Capex!$G266:S266)-(SUM(Capex!$G266:R266)*$E263+SUM($G617:R617)))&gt;0,SUM(Capex!$G266:R266)*$E263,IF((SUM(Capex!$G266:R266)-SUM($G617:R617))&lt;0,0,SUM(Capex!$G266:R266)-SUM($G617:R617)))</f>
        <v>0</v>
      </c>
      <c r="T617" s="283">
        <f>+IF((SUM(Capex!$G266:T266)-(SUM(Capex!$G266:S266)*$E263+SUM($G617:S617)))&gt;0,SUM(Capex!$G266:S266)*$E263,IF((SUM(Capex!$G266:S266)-SUM($G617:S617))&lt;0,0,SUM(Capex!$G266:S266)-SUM($G617:S617)))</f>
        <v>131782.41827778614</v>
      </c>
    </row>
    <row r="618" spans="1:20">
      <c r="A618" s="361"/>
      <c r="B618" s="145"/>
      <c r="C618" s="276" t="s">
        <v>501</v>
      </c>
      <c r="D618" s="168" t="s">
        <v>65</v>
      </c>
      <c r="E618" s="168" t="s">
        <v>317</v>
      </c>
      <c r="H618" s="283">
        <f>+IF((SUM(Capex!$G267:H267)-(SUM(Capex!$G267:G267)*$E264+SUM($G618:G618)))&gt;0,SUM(Capex!$G267:G267)*$E264,IF((SUM(Capex!$G267:G267)-SUM($G618:G618))&lt;0,0,SUM(Capex!$G267:G267)-SUM($G618:G618)))</f>
        <v>0</v>
      </c>
      <c r="I618" s="283">
        <f>+IF((SUM(Capex!$G267:I267)-(SUM(Capex!$G267:H267)*$E264+SUM($G618:H618)))&gt;0,SUM(Capex!$G267:H267)*$E264,IF((SUM(Capex!$G267:H267)-SUM($G618:H618))&lt;0,0,SUM(Capex!$G267:H267)-SUM($G618:H618)))</f>
        <v>0</v>
      </c>
      <c r="J618" s="283">
        <f>+IF((SUM(Capex!$G267:J267)-(SUM(Capex!$G267:I267)*$E264+SUM($G618:I618)))&gt;0,SUM(Capex!$G267:I267)*$E264,IF((SUM(Capex!$G267:I267)-SUM($G618:I618))&lt;0,0,SUM(Capex!$G267:I267)-SUM($G618:I618)))</f>
        <v>0</v>
      </c>
      <c r="K618" s="283">
        <f>+IF((SUM(Capex!$G267:K267)-(SUM(Capex!$G267:J267)*$E264+SUM($G618:J618)))&gt;0,SUM(Capex!$G267:J267)*$E264,IF((SUM(Capex!$G267:J267)-SUM($G618:J618))&lt;0,0,SUM(Capex!$G267:J267)-SUM($G618:J618)))</f>
        <v>0</v>
      </c>
      <c r="L618" s="283">
        <f>+IF((SUM(Capex!$G267:L267)-(SUM(Capex!$G267:K267)*$E264+SUM($G618:K618)))&gt;0,SUM(Capex!$G267:K267)*$E264,IF((SUM(Capex!$G267:K267)-SUM($G618:K618))&lt;0,0,SUM(Capex!$G267:K267)-SUM($G618:K618)))</f>
        <v>0</v>
      </c>
      <c r="M618" s="283">
        <f>+IF((SUM(Capex!$G267:M267)-(SUM(Capex!$G267:L267)*$E264+SUM($G618:L618)))&gt;0,SUM(Capex!$G267:L267)*$E264,IF((SUM(Capex!$G267:L267)-SUM($G618:L618))&lt;0,0,SUM(Capex!$G267:L267)-SUM($G618:L618)))</f>
        <v>0</v>
      </c>
      <c r="N618" s="283">
        <f>+IF((SUM(Capex!$G267:N267)-(SUM(Capex!$G267:M267)*$E264+SUM($G618:M618)))&gt;0,SUM(Capex!$G267:M267)*$E264,IF((SUM(Capex!$G267:M267)-SUM($G618:M618))&lt;0,0,SUM(Capex!$G267:M267)-SUM($G618:M618)))</f>
        <v>0</v>
      </c>
      <c r="O618" s="283">
        <f>+IF((SUM(Capex!$G267:O267)-(SUM(Capex!$G267:N267)*$E264+SUM($G618:N618)))&gt;0,SUM(Capex!$G267:N267)*$E264,IF((SUM(Capex!$G267:N267)-SUM($G618:N618))&lt;0,0,SUM(Capex!$G267:N267)-SUM($G618:N618)))</f>
        <v>0</v>
      </c>
      <c r="P618" s="283">
        <f>+IF((SUM(Capex!$G267:P267)-(SUM(Capex!$G267:O267)*$E264+SUM($G618:O618)))&gt;0,SUM(Capex!$G267:O267)*$E264,IF((SUM(Capex!$G267:O267)-SUM($G618:O618))&lt;0,0,SUM(Capex!$G267:O267)-SUM($G618:O618)))</f>
        <v>0</v>
      </c>
      <c r="Q618" s="283">
        <f>+IF((SUM(Capex!$G267:Q267)-(SUM(Capex!$G267:P267)*$E264+SUM($G618:P618)))&gt;0,SUM(Capex!$G267:P267)*$E264,IF((SUM(Capex!$G267:P267)-SUM($G618:P618))&lt;0,0,SUM(Capex!$G267:P267)-SUM($G618:P618)))</f>
        <v>0</v>
      </c>
      <c r="R618" s="283">
        <f>+IF((SUM(Capex!$G267:R267)-(SUM(Capex!$G267:Q267)*$E264+SUM($G618:Q618)))&gt;0,SUM(Capex!$G267:Q267)*$E264,IF((SUM(Capex!$G267:Q267)-SUM($G618:Q618))&lt;0,0,SUM(Capex!$G267:Q267)-SUM($G618:Q618)))</f>
        <v>0</v>
      </c>
      <c r="S618" s="283">
        <f>+IF((SUM(Capex!$G267:S267)-(SUM(Capex!$G267:R267)*$E264+SUM($G618:R618)))&gt;0,SUM(Capex!$G267:R267)*$E264,IF((SUM(Capex!$G267:R267)-SUM($G618:R618))&lt;0,0,SUM(Capex!$G267:R267)-SUM($G618:R618)))</f>
        <v>0</v>
      </c>
      <c r="T618" s="283">
        <f>+IF((SUM(Capex!$G267:T267)-(SUM(Capex!$G267:S267)*$E264+SUM($G618:S618)))&gt;0,SUM(Capex!$G267:S267)*$E264,IF((SUM(Capex!$G267:S267)-SUM($G618:S618))&lt;0,0,SUM(Capex!$G267:S267)-SUM($G618:S618)))</f>
        <v>94375.92532235515</v>
      </c>
    </row>
    <row r="619" spans="1:20" s="290" customFormat="1">
      <c r="A619" s="362"/>
      <c r="B619" s="469"/>
      <c r="C619" s="470" t="s">
        <v>180</v>
      </c>
      <c r="D619" s="471"/>
      <c r="E619" s="471"/>
      <c r="G619" s="471"/>
      <c r="H619" s="573"/>
      <c r="I619" s="573"/>
      <c r="J619" s="573"/>
      <c r="K619" s="573"/>
      <c r="L619" s="573"/>
      <c r="M619" s="573"/>
      <c r="N619" s="573"/>
      <c r="O619" s="573"/>
      <c r="P619" s="573"/>
      <c r="Q619" s="573"/>
      <c r="R619" s="573"/>
      <c r="S619" s="573"/>
      <c r="T619" s="573"/>
    </row>
    <row r="620" spans="1:20">
      <c r="A620" s="361"/>
      <c r="B620" s="145"/>
      <c r="C620" s="276" t="s">
        <v>807</v>
      </c>
      <c r="D620" s="168" t="s">
        <v>65</v>
      </c>
      <c r="E620" s="168" t="s">
        <v>317</v>
      </c>
      <c r="H620" s="283">
        <f>+IF((SUM(Capex!$G269:H269)-(SUM(Capex!$G269:G269)*$E266+SUM($G620:G620)))&gt;0,SUM(Capex!$G269:G269)*$E266,IF((SUM(Capex!$G269:G269)-SUM($G620:G620))&lt;0,0,SUM(Capex!$G269:G269)-SUM($G620:G620)))</f>
        <v>0</v>
      </c>
      <c r="I620" s="283">
        <f>+IF((SUM(Capex!$G269:I269)-(SUM(Capex!$G269:H269)*$E266+SUM($G620:H620)))&gt;0,SUM(Capex!$G269:H269)*$E266,IF((SUM(Capex!$G269:H269)-SUM($G620:H620))&lt;0,0,SUM(Capex!$G269:H269)-SUM($G620:H620)))</f>
        <v>0</v>
      </c>
      <c r="J620" s="283">
        <f>+IF((SUM(Capex!$G269:J269)-(SUM(Capex!$G269:I269)*$E266+SUM($G620:I620)))&gt;0,SUM(Capex!$G269:I269)*$E266,IF((SUM(Capex!$G269:I269)-SUM($G620:I620))&lt;0,0,SUM(Capex!$G269:I269)-SUM($G620:I620)))</f>
        <v>0</v>
      </c>
      <c r="K620" s="283">
        <f>+IF((SUM(Capex!$G269:K269)-(SUM(Capex!$G269:J269)*$E266+SUM($G620:J620)))&gt;0,SUM(Capex!$G269:J269)*$E266,IF((SUM(Capex!$G269:J269)-SUM($G620:J620))&lt;0,0,SUM(Capex!$G269:J269)-SUM($G620:J620)))</f>
        <v>0</v>
      </c>
      <c r="L620" s="283">
        <f>+IF((SUM(Capex!$G269:L269)-(SUM(Capex!$G269:K269)*$E266+SUM($G620:K620)))&gt;0,SUM(Capex!$G269:K269)*$E266,IF((SUM(Capex!$G269:K269)-SUM($G620:K620))&lt;0,0,SUM(Capex!$G269:K269)-SUM($G620:K620)))</f>
        <v>0</v>
      </c>
      <c r="M620" s="283">
        <f>+IF((SUM(Capex!$G269:M269)-(SUM(Capex!$G269:L269)*$E266+SUM($G620:L620)))&gt;0,SUM(Capex!$G269:L269)*$E266,IF((SUM(Capex!$G269:L269)-SUM($G620:L620))&lt;0,0,SUM(Capex!$G269:L269)-SUM($G620:L620)))</f>
        <v>0</v>
      </c>
      <c r="N620" s="283">
        <f>+IF((SUM(Capex!$G269:N269)-(SUM(Capex!$G269:M269)*$E266+SUM($G620:M620)))&gt;0,SUM(Capex!$G269:M269)*$E266,IF((SUM(Capex!$G269:M269)-SUM($G620:M620))&lt;0,0,SUM(Capex!$G269:M269)-SUM($G620:M620)))</f>
        <v>51428.571428571428</v>
      </c>
      <c r="O620" s="283">
        <f>+IF((SUM(Capex!$G269:O269)-(SUM(Capex!$G269:N269)*$E266+SUM($G620:N620)))&gt;0,SUM(Capex!$G269:N269)*$E266,IF((SUM(Capex!$G269:N269)-SUM($G620:N620))&lt;0,0,SUM(Capex!$G269:N269)-SUM($G620:N620)))</f>
        <v>51428.571428571428</v>
      </c>
      <c r="P620" s="283">
        <f>+IF((SUM(Capex!$G269:P269)-(SUM(Capex!$G269:O269)*$E266+SUM($G620:O620)))&gt;0,SUM(Capex!$G269:O269)*$E266,IF((SUM(Capex!$G269:O269)-SUM($G620:O620))&lt;0,0,SUM(Capex!$G269:O269)-SUM($G620:O620)))</f>
        <v>51428.571428571428</v>
      </c>
      <c r="Q620" s="283">
        <f>+IF((SUM(Capex!$G269:Q269)-(SUM(Capex!$G269:P269)*$E266+SUM($G620:P620)))&gt;0,SUM(Capex!$G269:P269)*$E266,IF((SUM(Capex!$G269:P269)-SUM($G620:P620))&lt;0,0,SUM(Capex!$G269:P269)-SUM($G620:P620)))</f>
        <v>51428.571428571428</v>
      </c>
      <c r="R620" s="283">
        <f>+IF((SUM(Capex!$G269:R269)-(SUM(Capex!$G269:Q269)*$E266+SUM($G620:Q620)))&gt;0,SUM(Capex!$G269:Q269)*$E266,IF((SUM(Capex!$G269:Q269)-SUM($G620:Q620))&lt;0,0,SUM(Capex!$G269:Q269)-SUM($G620:Q620)))</f>
        <v>51428.571428571428</v>
      </c>
      <c r="S620" s="283">
        <f>+IF((SUM(Capex!$G269:S269)-(SUM(Capex!$G269:R269)*$E266+SUM($G620:R620)))&gt;0,SUM(Capex!$G269:R269)*$E266,IF((SUM(Capex!$G269:R269)-SUM($G620:R620))&lt;0,0,SUM(Capex!$G269:R269)-SUM($G620:R620)))</f>
        <v>51428.571428571428</v>
      </c>
      <c r="T620" s="283">
        <f>+IF((SUM(Capex!$G269:T269)-(SUM(Capex!$G269:S269)*$E266+SUM($G620:S620)))&gt;0,SUM(Capex!$G269:S269)*$E266,IF((SUM(Capex!$G269:S269)-SUM($G620:S620))&lt;0,0,SUM(Capex!$G269:S269)-SUM($G620:S620)))</f>
        <v>51428.57142857142</v>
      </c>
    </row>
    <row r="621" spans="1:20">
      <c r="A621" s="361"/>
      <c r="B621" s="145"/>
      <c r="C621" s="276" t="s">
        <v>802</v>
      </c>
      <c r="D621" s="168" t="s">
        <v>65</v>
      </c>
      <c r="E621" s="168" t="s">
        <v>317</v>
      </c>
      <c r="H621" s="283">
        <f>+IF((SUM(Capex!$G270:H270)-(SUM(Capex!$G270:G270)*$E267+SUM($G621:G621)))&gt;0,SUM(Capex!$G270:G270)*$E267,IF((SUM(Capex!$G270:G270)-SUM($G621:G621))&lt;0,0,SUM(Capex!$G270:G270)-SUM($G621:G621)))</f>
        <v>0</v>
      </c>
      <c r="I621" s="283">
        <f>+IF((SUM(Capex!$G270:I270)-(SUM(Capex!$G270:H270)*$E267+SUM($G621:H621)))&gt;0,SUM(Capex!$G270:H270)*$E267,IF((SUM(Capex!$G270:H270)-SUM($G621:H621))&lt;0,0,SUM(Capex!$G270:H270)-SUM($G621:H621)))</f>
        <v>0</v>
      </c>
      <c r="J621" s="283">
        <f>+IF((SUM(Capex!$G270:J270)-(SUM(Capex!$G270:I270)*$E267+SUM($G621:I621)))&gt;0,SUM(Capex!$G270:I270)*$E267,IF((SUM(Capex!$G270:I270)-SUM($G621:I621))&lt;0,0,SUM(Capex!$G270:I270)-SUM($G621:I621)))</f>
        <v>0</v>
      </c>
      <c r="K621" s="283">
        <f>+IF((SUM(Capex!$G270:K270)-(SUM(Capex!$G270:J270)*$E267+SUM($G621:J621)))&gt;0,SUM(Capex!$G270:J270)*$E267,IF((SUM(Capex!$G270:J270)-SUM($G621:J621))&lt;0,0,SUM(Capex!$G270:J270)-SUM($G621:J621)))</f>
        <v>0</v>
      </c>
      <c r="L621" s="283">
        <f>+IF((SUM(Capex!$G270:L270)-(SUM(Capex!$G270:K270)*$E267+SUM($G621:K621)))&gt;0,SUM(Capex!$G270:K270)*$E267,IF((SUM(Capex!$G270:K270)-SUM($G621:K621))&lt;0,0,SUM(Capex!$G270:K270)-SUM($G621:K621)))</f>
        <v>0</v>
      </c>
      <c r="M621" s="283">
        <f>+IF((SUM(Capex!$G270:M270)-(SUM(Capex!$G270:L270)*$E267+SUM($G621:L621)))&gt;0,SUM(Capex!$G270:L270)*$E267,IF((SUM(Capex!$G270:L270)-SUM($G621:L621))&lt;0,0,SUM(Capex!$G270:L270)-SUM($G621:L621)))</f>
        <v>0</v>
      </c>
      <c r="N621" s="283">
        <f>+IF((SUM(Capex!$G270:N270)-(SUM(Capex!$G270:M270)*$E267+SUM($G621:M621)))&gt;0,SUM(Capex!$G270:M270)*$E267,IF((SUM(Capex!$G270:M270)-SUM($G621:M621))&lt;0,0,SUM(Capex!$G270:M270)-SUM($G621:M621)))</f>
        <v>254000</v>
      </c>
      <c r="O621" s="283">
        <f>+IF((SUM(Capex!$G270:O270)-(SUM(Capex!$G270:N270)*$E267+SUM($G621:N621)))&gt;0,SUM(Capex!$G270:N270)*$E267,IF((SUM(Capex!$G270:N270)-SUM($G621:N621))&lt;0,0,SUM(Capex!$G270:N270)-SUM($G621:N621)))</f>
        <v>254000</v>
      </c>
      <c r="P621" s="283">
        <f>+IF((SUM(Capex!$G270:P270)-(SUM(Capex!$G270:O270)*$E267+SUM($G621:O621)))&gt;0,SUM(Capex!$G270:O270)*$E267,IF((SUM(Capex!$G270:O270)-SUM($G621:O621))&lt;0,0,SUM(Capex!$G270:O270)-SUM($G621:O621)))</f>
        <v>254000</v>
      </c>
      <c r="Q621" s="283">
        <f>+IF((SUM(Capex!$G270:Q270)-(SUM(Capex!$G270:P270)*$E267+SUM($G621:P621)))&gt;0,SUM(Capex!$G270:P270)*$E267,IF((SUM(Capex!$G270:P270)-SUM($G621:P621))&lt;0,0,SUM(Capex!$G270:P270)-SUM($G621:P621)))</f>
        <v>254000</v>
      </c>
      <c r="R621" s="283">
        <f>+IF((SUM(Capex!$G270:R270)-(SUM(Capex!$G270:Q270)*$E267+SUM($G621:Q621)))&gt;0,SUM(Capex!$G270:Q270)*$E267,IF((SUM(Capex!$G270:Q270)-SUM($G621:Q621))&lt;0,0,SUM(Capex!$G270:Q270)-SUM($G621:Q621)))</f>
        <v>254000</v>
      </c>
      <c r="S621" s="283">
        <f>+IF((SUM(Capex!$G270:S270)-(SUM(Capex!$G270:R270)*$E267+SUM($G621:R621)))&gt;0,SUM(Capex!$G270:R270)*$E267,IF((SUM(Capex!$G270:R270)-SUM($G621:R621))&lt;0,0,SUM(Capex!$G270:R270)-SUM($G621:R621)))</f>
        <v>254000</v>
      </c>
      <c r="T621" s="283">
        <f>+IF((SUM(Capex!$G270:T270)-(SUM(Capex!$G270:S270)*$E267+SUM($G621:S621)))&gt;0,SUM(Capex!$G270:S270)*$E267,IF((SUM(Capex!$G270:S270)-SUM($G621:S621))&lt;0,0,SUM(Capex!$G270:S270)-SUM($G621:S621)))</f>
        <v>254000</v>
      </c>
    </row>
    <row r="622" spans="1:20">
      <c r="A622" s="361"/>
      <c r="B622" s="145"/>
      <c r="C622" s="276" t="s">
        <v>803</v>
      </c>
      <c r="D622" s="168" t="s">
        <v>65</v>
      </c>
      <c r="E622" s="168" t="s">
        <v>317</v>
      </c>
      <c r="H622" s="283">
        <f>+IF((SUM(Capex!$G271:H271)-(SUM(Capex!$G271:G271)*$E268+SUM($G622:G622)))&gt;0,SUM(Capex!$G271:G271)*$E268,IF((SUM(Capex!$G271:G271)-SUM($G622:G622))&lt;0,0,SUM(Capex!$G271:G271)-SUM($G622:G622)))</f>
        <v>0</v>
      </c>
      <c r="I622" s="283">
        <f>+IF((SUM(Capex!$G271:I271)-(SUM(Capex!$G271:H271)*$E268+SUM($G622:H622)))&gt;0,SUM(Capex!$G271:H271)*$E268,IF((SUM(Capex!$G271:H271)-SUM($G622:H622))&lt;0,0,SUM(Capex!$G271:H271)-SUM($G622:H622)))</f>
        <v>0</v>
      </c>
      <c r="J622" s="283">
        <f>+IF((SUM(Capex!$G271:J271)-(SUM(Capex!$G271:I271)*$E268+SUM($G622:I622)))&gt;0,SUM(Capex!$G271:I271)*$E268,IF((SUM(Capex!$G271:I271)-SUM($G622:I622))&lt;0,0,SUM(Capex!$G271:I271)-SUM($G622:I622)))</f>
        <v>0</v>
      </c>
      <c r="K622" s="283">
        <f>+IF((SUM(Capex!$G271:K271)-(SUM(Capex!$G271:J271)*$E268+SUM($G622:J622)))&gt;0,SUM(Capex!$G271:J271)*$E268,IF((SUM(Capex!$G271:J271)-SUM($G622:J622))&lt;0,0,SUM(Capex!$G271:J271)-SUM($G622:J622)))</f>
        <v>0</v>
      </c>
      <c r="L622" s="283">
        <f>+IF((SUM(Capex!$G271:L271)-(SUM(Capex!$G271:K271)*$E268+SUM($G622:K622)))&gt;0,SUM(Capex!$G271:K271)*$E268,IF((SUM(Capex!$G271:K271)-SUM($G622:K622))&lt;0,0,SUM(Capex!$G271:K271)-SUM($G622:K622)))</f>
        <v>0</v>
      </c>
      <c r="M622" s="283">
        <f>+IF((SUM(Capex!$G271:M271)-(SUM(Capex!$G271:L271)*$E268+SUM($G622:L622)))&gt;0,SUM(Capex!$G271:L271)*$E268,IF((SUM(Capex!$G271:L271)-SUM($G622:L622))&lt;0,0,SUM(Capex!$G271:L271)-SUM($G622:L622)))</f>
        <v>0</v>
      </c>
      <c r="N622" s="283">
        <f>+IF((SUM(Capex!$G271:N271)-(SUM(Capex!$G271:M271)*$E268+SUM($G622:M622)))&gt;0,SUM(Capex!$G271:M271)*$E268,IF((SUM(Capex!$G271:M271)-SUM($G622:M622))&lt;0,0,SUM(Capex!$G271:M271)-SUM($G622:M622)))</f>
        <v>47000</v>
      </c>
      <c r="O622" s="283">
        <f>+IF((SUM(Capex!$G271:O271)-(SUM(Capex!$G271:N271)*$E268+SUM($G622:N622)))&gt;0,SUM(Capex!$G271:N271)*$E268,IF((SUM(Capex!$G271:N271)-SUM($G622:N622))&lt;0,0,SUM(Capex!$G271:N271)-SUM($G622:N622)))</f>
        <v>47000</v>
      </c>
      <c r="P622" s="283">
        <f>+IF((SUM(Capex!$G271:P271)-(SUM(Capex!$G271:O271)*$E268+SUM($G622:O622)))&gt;0,SUM(Capex!$G271:O271)*$E268,IF((SUM(Capex!$G271:O271)-SUM($G622:O622))&lt;0,0,SUM(Capex!$G271:O271)-SUM($G622:O622)))</f>
        <v>47000</v>
      </c>
      <c r="Q622" s="283">
        <f>+IF((SUM(Capex!$G271:Q271)-(SUM(Capex!$G271:P271)*$E268+SUM($G622:P622)))&gt;0,SUM(Capex!$G271:P271)*$E268,IF((SUM(Capex!$G271:P271)-SUM($G622:P622))&lt;0,0,SUM(Capex!$G271:P271)-SUM($G622:P622)))</f>
        <v>0</v>
      </c>
      <c r="R622" s="283">
        <f>+IF((SUM(Capex!$G271:R271)-(SUM(Capex!$G271:Q271)*$E268+SUM($G622:Q622)))&gt;0,SUM(Capex!$G271:Q271)*$E268,IF((SUM(Capex!$G271:Q271)-SUM($G622:Q622))&lt;0,0,SUM(Capex!$G271:Q271)-SUM($G622:Q622)))</f>
        <v>0</v>
      </c>
      <c r="S622" s="283">
        <f>+IF((SUM(Capex!$G271:S271)-(SUM(Capex!$G271:R271)*$E268+SUM($G622:R622)))&gt;0,SUM(Capex!$G271:R271)*$E268,IF((SUM(Capex!$G271:R271)-SUM($G622:R622))&lt;0,0,SUM(Capex!$G271:R271)-SUM($G622:R622)))</f>
        <v>0</v>
      </c>
      <c r="T622" s="283">
        <f>+IF((SUM(Capex!$G271:T271)-(SUM(Capex!$G271:S271)*$E268+SUM($G622:S622)))&gt;0,SUM(Capex!$G271:S271)*$E268,IF((SUM(Capex!$G271:S271)-SUM($G622:S622))&lt;0,0,SUM(Capex!$G271:S271)-SUM($G622:S622)))</f>
        <v>0</v>
      </c>
    </row>
    <row r="623" spans="1:20">
      <c r="A623" s="361"/>
      <c r="B623" s="145"/>
      <c r="C623" s="276" t="s">
        <v>804</v>
      </c>
      <c r="D623" s="168" t="s">
        <v>65</v>
      </c>
      <c r="E623" s="168" t="s">
        <v>317</v>
      </c>
      <c r="H623" s="283">
        <f>+IF((SUM(Capex!$G272:H272)-(SUM(Capex!$G272:G272)*$E269+SUM($G623:G623)))&gt;0,SUM(Capex!$G272:G272)*$E269,IF((SUM(Capex!$G272:G272)-SUM($G623:G623))&lt;0,0,SUM(Capex!$G272:G272)-SUM($G623:G623)))</f>
        <v>0</v>
      </c>
      <c r="I623" s="283">
        <f>+IF((SUM(Capex!$G272:I272)-(SUM(Capex!$G272:H272)*$E269+SUM($G623:H623)))&gt;0,SUM(Capex!$G272:H272)*$E269,IF((SUM(Capex!$G272:H272)-SUM($G623:H623))&lt;0,0,SUM(Capex!$G272:H272)-SUM($G623:H623)))</f>
        <v>0</v>
      </c>
      <c r="J623" s="283">
        <f>+IF((SUM(Capex!$G272:J272)-(SUM(Capex!$G272:I272)*$E269+SUM($G623:I623)))&gt;0,SUM(Capex!$G272:I272)*$E269,IF((SUM(Capex!$G272:I272)-SUM($G623:I623))&lt;0,0,SUM(Capex!$G272:I272)-SUM($G623:I623)))</f>
        <v>0</v>
      </c>
      <c r="K623" s="283">
        <f>+IF((SUM(Capex!$G272:K272)-(SUM(Capex!$G272:J272)*$E269+SUM($G623:J623)))&gt;0,SUM(Capex!$G272:J272)*$E269,IF((SUM(Capex!$G272:J272)-SUM($G623:J623))&lt;0,0,SUM(Capex!$G272:J272)-SUM($G623:J623)))</f>
        <v>0</v>
      </c>
      <c r="L623" s="283">
        <f>+IF((SUM(Capex!$G272:L272)-(SUM(Capex!$G272:K272)*$E269+SUM($G623:K623)))&gt;0,SUM(Capex!$G272:K272)*$E269,IF((SUM(Capex!$G272:K272)-SUM($G623:K623))&lt;0,0,SUM(Capex!$G272:K272)-SUM($G623:K623)))</f>
        <v>0</v>
      </c>
      <c r="M623" s="283">
        <f>+IF((SUM(Capex!$G272:M272)-(SUM(Capex!$G272:L272)*$E269+SUM($G623:L623)))&gt;0,SUM(Capex!$G272:L272)*$E269,IF((SUM(Capex!$G272:L272)-SUM($G623:L623))&lt;0,0,SUM(Capex!$G272:L272)-SUM($G623:L623)))</f>
        <v>0</v>
      </c>
      <c r="N623" s="283">
        <f>+IF((SUM(Capex!$G272:N272)-(SUM(Capex!$G272:M272)*$E269+SUM($G623:M623)))&gt;0,SUM(Capex!$G272:M272)*$E269,IF((SUM(Capex!$G272:M272)-SUM($G623:M623))&lt;0,0,SUM(Capex!$G272:M272)-SUM($G623:M623)))</f>
        <v>208000</v>
      </c>
      <c r="O623" s="283">
        <f>+IF((SUM(Capex!$G272:O272)-(SUM(Capex!$G272:N272)*$E269+SUM($G623:N623)))&gt;0,SUM(Capex!$G272:N272)*$E269,IF((SUM(Capex!$G272:N272)-SUM($G623:N623))&lt;0,0,SUM(Capex!$G272:N272)-SUM($G623:N623)))</f>
        <v>208000</v>
      </c>
      <c r="P623" s="283">
        <f>+IF((SUM(Capex!$G272:P272)-(SUM(Capex!$G272:O272)*$E269+SUM($G623:O623)))&gt;0,SUM(Capex!$G272:O272)*$E269,IF((SUM(Capex!$G272:O272)-SUM($G623:O623))&lt;0,0,SUM(Capex!$G272:O272)-SUM($G623:O623)))</f>
        <v>208000</v>
      </c>
      <c r="Q623" s="283">
        <f>+IF((SUM(Capex!$G272:Q272)-(SUM(Capex!$G272:P272)*$E269+SUM($G623:P623)))&gt;0,SUM(Capex!$G272:P272)*$E269,IF((SUM(Capex!$G272:P272)-SUM($G623:P623))&lt;0,0,SUM(Capex!$G272:P272)-SUM($G623:P623)))</f>
        <v>208000</v>
      </c>
      <c r="R623" s="283">
        <f>+IF((SUM(Capex!$G272:R272)-(SUM(Capex!$G272:Q272)*$E269+SUM($G623:Q623)))&gt;0,SUM(Capex!$G272:Q272)*$E269,IF((SUM(Capex!$G272:Q272)-SUM($G623:Q623))&lt;0,0,SUM(Capex!$G272:Q272)-SUM($G623:Q623)))</f>
        <v>208000</v>
      </c>
      <c r="S623" s="283">
        <f>+IF((SUM(Capex!$G272:S272)-(SUM(Capex!$G272:R272)*$E269+SUM($G623:R623)))&gt;0,SUM(Capex!$G272:R272)*$E269,IF((SUM(Capex!$G272:R272)-SUM($G623:R623))&lt;0,0,SUM(Capex!$G272:R272)-SUM($G623:R623)))</f>
        <v>208000</v>
      </c>
      <c r="T623" s="283">
        <f>+IF((SUM(Capex!$G272:T272)-(SUM(Capex!$G272:S272)*$E269+SUM($G623:S623)))&gt;0,SUM(Capex!$G272:S272)*$E269,IF((SUM(Capex!$G272:S272)-SUM($G623:S623))&lt;0,0,SUM(Capex!$G272:S272)-SUM($G623:S623)))</f>
        <v>208000</v>
      </c>
    </row>
    <row r="624" spans="1:20">
      <c r="A624" s="361"/>
      <c r="B624" s="145"/>
      <c r="C624" s="276" t="s">
        <v>805</v>
      </c>
      <c r="D624" s="168" t="s">
        <v>65</v>
      </c>
      <c r="E624" s="168" t="s">
        <v>317</v>
      </c>
      <c r="H624" s="283">
        <f>+IF((SUM(Capex!$G273:H273)-(SUM(Capex!$G273:G273)*$E270+SUM($G624:G624)))&gt;0,SUM(Capex!$G273:G273)*$E270,IF((SUM(Capex!$G273:G273)-SUM($G624:G624))&lt;0,0,SUM(Capex!$G273:G273)-SUM($G624:G624)))</f>
        <v>0</v>
      </c>
      <c r="I624" s="283">
        <f>+IF((SUM(Capex!$G273:I273)-(SUM(Capex!$G273:H273)*$E270+SUM($G624:H624)))&gt;0,SUM(Capex!$G273:H273)*$E270,IF((SUM(Capex!$G273:H273)-SUM($G624:H624))&lt;0,0,SUM(Capex!$G273:H273)-SUM($G624:H624)))</f>
        <v>0</v>
      </c>
      <c r="J624" s="283">
        <f>+IF((SUM(Capex!$G273:J273)-(SUM(Capex!$G273:I273)*$E270+SUM($G624:I624)))&gt;0,SUM(Capex!$G273:I273)*$E270,IF((SUM(Capex!$G273:I273)-SUM($G624:I624))&lt;0,0,SUM(Capex!$G273:I273)-SUM($G624:I624)))</f>
        <v>0</v>
      </c>
      <c r="K624" s="283">
        <f>+IF((SUM(Capex!$G273:K273)-(SUM(Capex!$G273:J273)*$E270+SUM($G624:J624)))&gt;0,SUM(Capex!$G273:J273)*$E270,IF((SUM(Capex!$G273:J273)-SUM($G624:J624))&lt;0,0,SUM(Capex!$G273:J273)-SUM($G624:J624)))</f>
        <v>0</v>
      </c>
      <c r="L624" s="283">
        <f>+IF((SUM(Capex!$G273:L273)-(SUM(Capex!$G273:K273)*$E270+SUM($G624:K624)))&gt;0,SUM(Capex!$G273:K273)*$E270,IF((SUM(Capex!$G273:K273)-SUM($G624:K624))&lt;0,0,SUM(Capex!$G273:K273)-SUM($G624:K624)))</f>
        <v>0</v>
      </c>
      <c r="M624" s="283">
        <f>+IF((SUM(Capex!$G273:M273)-(SUM(Capex!$G273:L273)*$E270+SUM($G624:L624)))&gt;0,SUM(Capex!$G273:L273)*$E270,IF((SUM(Capex!$G273:L273)-SUM($G624:L624))&lt;0,0,SUM(Capex!$G273:L273)-SUM($G624:L624)))</f>
        <v>0</v>
      </c>
      <c r="N624" s="283">
        <f>+IF((SUM(Capex!$G273:N273)-(SUM(Capex!$G273:M273)*$E270+SUM($G624:M624)))&gt;0,SUM(Capex!$G273:M273)*$E270,IF((SUM(Capex!$G273:M273)-SUM($G624:M624))&lt;0,0,SUM(Capex!$G273:M273)-SUM($G624:M624)))</f>
        <v>118857.14285714286</v>
      </c>
      <c r="O624" s="283">
        <f>+IF((SUM(Capex!$G273:O273)-(SUM(Capex!$G273:N273)*$E270+SUM($G624:N624)))&gt;0,SUM(Capex!$G273:N273)*$E270,IF((SUM(Capex!$G273:N273)-SUM($G624:N624))&lt;0,0,SUM(Capex!$G273:N273)-SUM($G624:N624)))</f>
        <v>118857.14285714286</v>
      </c>
      <c r="P624" s="283">
        <f>+IF((SUM(Capex!$G273:P273)-(SUM(Capex!$G273:O273)*$E270+SUM($G624:O624)))&gt;0,SUM(Capex!$G273:O273)*$E270,IF((SUM(Capex!$G273:O273)-SUM($G624:O624))&lt;0,0,SUM(Capex!$G273:O273)-SUM($G624:O624)))</f>
        <v>118857.14285714286</v>
      </c>
      <c r="Q624" s="283">
        <f>+IF((SUM(Capex!$G273:Q273)-(SUM(Capex!$G273:P273)*$E270+SUM($G624:P624)))&gt;0,SUM(Capex!$G273:P273)*$E270,IF((SUM(Capex!$G273:P273)-SUM($G624:P624))&lt;0,0,SUM(Capex!$G273:P273)-SUM($G624:P624)))</f>
        <v>118857.14285714286</v>
      </c>
      <c r="R624" s="283">
        <f>+IF((SUM(Capex!$G273:R273)-(SUM(Capex!$G273:Q273)*$E270+SUM($G624:Q624)))&gt;0,SUM(Capex!$G273:Q273)*$E270,IF((SUM(Capex!$G273:Q273)-SUM($G624:Q624))&lt;0,0,SUM(Capex!$G273:Q273)-SUM($G624:Q624)))</f>
        <v>118857.14285714286</v>
      </c>
      <c r="S624" s="283">
        <f>+IF((SUM(Capex!$G273:S273)-(SUM(Capex!$G273:R273)*$E270+SUM($G624:R624)))&gt;0,SUM(Capex!$G273:R273)*$E270,IF((SUM(Capex!$G273:R273)-SUM($G624:R624))&lt;0,0,SUM(Capex!$G273:R273)-SUM($G624:R624)))</f>
        <v>118857.14285714286</v>
      </c>
      <c r="T624" s="283">
        <f>+IF((SUM(Capex!$G273:T273)-(SUM(Capex!$G273:S273)*$E270+SUM($G624:S624)))&gt;0,SUM(Capex!$G273:S273)*$E270,IF((SUM(Capex!$G273:S273)-SUM($G624:S624))&lt;0,0,SUM(Capex!$G273:S273)-SUM($G624:S624)))</f>
        <v>118857.14285714284</v>
      </c>
    </row>
    <row r="625" spans="1:20">
      <c r="A625" s="361"/>
      <c r="B625" s="145"/>
      <c r="C625" s="276" t="s">
        <v>809</v>
      </c>
      <c r="D625" s="168" t="s">
        <v>65</v>
      </c>
      <c r="E625" s="168" t="s">
        <v>317</v>
      </c>
      <c r="H625" s="283">
        <f>+IF((SUM(Capex!$G274:H274)-(SUM(Capex!$G274:G274)*$E271+SUM($G625:G625)))&gt;0,SUM(Capex!$G274:G274)*$E271,IF((SUM(Capex!$G274:G274)-SUM($G625:G625))&lt;0,0,SUM(Capex!$G274:G274)-SUM($G625:G625)))</f>
        <v>0</v>
      </c>
      <c r="I625" s="283">
        <f>+IF((SUM(Capex!$G274:I274)-(SUM(Capex!$G274:H274)*$E271+SUM($G625:H625)))&gt;0,SUM(Capex!$G274:H274)*$E271,IF((SUM(Capex!$G274:H274)-SUM($G625:H625))&lt;0,0,SUM(Capex!$G274:H274)-SUM($G625:H625)))</f>
        <v>0</v>
      </c>
      <c r="J625" s="283">
        <f>+IF((SUM(Capex!$G274:J274)-(SUM(Capex!$G274:I274)*$E271+SUM($G625:I625)))&gt;0,SUM(Capex!$G274:I274)*$E271,IF((SUM(Capex!$G274:I274)-SUM($G625:I625))&lt;0,0,SUM(Capex!$G274:I274)-SUM($G625:I625)))</f>
        <v>0</v>
      </c>
      <c r="K625" s="283">
        <f>+IF((SUM(Capex!$G274:K274)-(SUM(Capex!$G274:J274)*$E271+SUM($G625:J625)))&gt;0,SUM(Capex!$G274:J274)*$E271,IF((SUM(Capex!$G274:J274)-SUM($G625:J625))&lt;0,0,SUM(Capex!$G274:J274)-SUM($G625:J625)))</f>
        <v>0</v>
      </c>
      <c r="L625" s="283">
        <f>+IF((SUM(Capex!$G274:L274)-(SUM(Capex!$G274:K274)*$E271+SUM($G625:K625)))&gt;0,SUM(Capex!$G274:K274)*$E271,IF((SUM(Capex!$G274:K274)-SUM($G625:K625))&lt;0,0,SUM(Capex!$G274:K274)-SUM($G625:K625)))</f>
        <v>0</v>
      </c>
      <c r="M625" s="283">
        <f>+IF((SUM(Capex!$G274:M274)-(SUM(Capex!$G274:L274)*$E271+SUM($G625:L625)))&gt;0,SUM(Capex!$G274:L274)*$E271,IF((SUM(Capex!$G274:L274)-SUM($G625:L625))&lt;0,0,SUM(Capex!$G274:L274)-SUM($G625:L625)))</f>
        <v>0</v>
      </c>
      <c r="N625" s="283">
        <f>+IF((SUM(Capex!$G274:N274)-(SUM(Capex!$G274:M274)*$E271+SUM($G625:M625)))&gt;0,SUM(Capex!$G274:M274)*$E271,IF((SUM(Capex!$G274:M274)-SUM($G625:M625))&lt;0,0,SUM(Capex!$G274:M274)-SUM($G625:M625)))</f>
        <v>118857.14285714286</v>
      </c>
      <c r="O625" s="283">
        <f>+IF((SUM(Capex!$G274:O274)-(SUM(Capex!$G274:N274)*$E271+SUM($G625:N625)))&gt;0,SUM(Capex!$G274:N274)*$E271,IF((SUM(Capex!$G274:N274)-SUM($G625:N625))&lt;0,0,SUM(Capex!$G274:N274)-SUM($G625:N625)))</f>
        <v>118857.14285714286</v>
      </c>
      <c r="P625" s="283">
        <f>+IF((SUM(Capex!$G274:P274)-(SUM(Capex!$G274:O274)*$E271+SUM($G625:O625)))&gt;0,SUM(Capex!$G274:O274)*$E271,IF((SUM(Capex!$G274:O274)-SUM($G625:O625))&lt;0,0,SUM(Capex!$G274:O274)-SUM($G625:O625)))</f>
        <v>118857.14285714286</v>
      </c>
      <c r="Q625" s="283">
        <f>+IF((SUM(Capex!$G274:Q274)-(SUM(Capex!$G274:P274)*$E271+SUM($G625:P625)))&gt;0,SUM(Capex!$G274:P274)*$E271,IF((SUM(Capex!$G274:P274)-SUM($G625:P625))&lt;0,0,SUM(Capex!$G274:P274)-SUM($G625:P625)))</f>
        <v>118857.14285714286</v>
      </c>
      <c r="R625" s="283">
        <f>+IF((SUM(Capex!$G274:R274)-(SUM(Capex!$G274:Q274)*$E271+SUM($G625:Q625)))&gt;0,SUM(Capex!$G274:Q274)*$E271,IF((SUM(Capex!$G274:Q274)-SUM($G625:Q625))&lt;0,0,SUM(Capex!$G274:Q274)-SUM($G625:Q625)))</f>
        <v>118857.14285714286</v>
      </c>
      <c r="S625" s="283">
        <f>+IF((SUM(Capex!$G274:S274)-(SUM(Capex!$G274:R274)*$E271+SUM($G625:R625)))&gt;0,SUM(Capex!$G274:R274)*$E271,IF((SUM(Capex!$G274:R274)-SUM($G625:R625))&lt;0,0,SUM(Capex!$G274:R274)-SUM($G625:R625)))</f>
        <v>118857.14285714286</v>
      </c>
      <c r="T625" s="283">
        <f>+IF((SUM(Capex!$G274:T274)-(SUM(Capex!$G274:S274)*$E271+SUM($G625:S625)))&gt;0,SUM(Capex!$G274:S274)*$E271,IF((SUM(Capex!$G274:S274)-SUM($G625:S625))&lt;0,0,SUM(Capex!$G274:S274)-SUM($G625:S625)))</f>
        <v>118857.14285714284</v>
      </c>
    </row>
    <row r="626" spans="1:20">
      <c r="A626" s="356"/>
      <c r="B626" s="145"/>
      <c r="C626" s="276" t="s">
        <v>810</v>
      </c>
      <c r="D626" s="168" t="s">
        <v>65</v>
      </c>
      <c r="E626" s="168" t="s">
        <v>317</v>
      </c>
      <c r="H626" s="283">
        <f>+IF((SUM(Capex!$G275:H275)-(SUM(Capex!$G275:G275)*$E272+SUM($G626:G626)))&gt;0,SUM(Capex!$G275:G275)*$E272,IF((SUM(Capex!$G275:G275)-SUM($G626:G626))&lt;0,0,SUM(Capex!$G275:G275)-SUM($G626:G626)))</f>
        <v>0</v>
      </c>
      <c r="I626" s="283">
        <f>+IF((SUM(Capex!$G275:I275)-(SUM(Capex!$G275:H275)*$E272+SUM($G626:H626)))&gt;0,SUM(Capex!$G275:H275)*$E272,IF((SUM(Capex!$G275:H275)-SUM($G626:H626))&lt;0,0,SUM(Capex!$G275:H275)-SUM($G626:H626)))</f>
        <v>0</v>
      </c>
      <c r="J626" s="283">
        <f>+IF((SUM(Capex!$G275:J275)-(SUM(Capex!$G275:I275)*$E272+SUM($G626:I626)))&gt;0,SUM(Capex!$G275:I275)*$E272,IF((SUM(Capex!$G275:I275)-SUM($G626:I626))&lt;0,0,SUM(Capex!$G275:I275)-SUM($G626:I626)))</f>
        <v>0</v>
      </c>
      <c r="K626" s="283">
        <f>+IF((SUM(Capex!$G275:K275)-(SUM(Capex!$G275:J275)*$E272+SUM($G626:J626)))&gt;0,SUM(Capex!$G275:J275)*$E272,IF((SUM(Capex!$G275:J275)-SUM($G626:J626))&lt;0,0,SUM(Capex!$G275:J275)-SUM($G626:J626)))</f>
        <v>0</v>
      </c>
      <c r="L626" s="283">
        <f>+IF((SUM(Capex!$G275:L275)-(SUM(Capex!$G275:K275)*$E272+SUM($G626:K626)))&gt;0,SUM(Capex!$G275:K275)*$E272,IF((SUM(Capex!$G275:K275)-SUM($G626:K626))&lt;0,0,SUM(Capex!$G275:K275)-SUM($G626:K626)))</f>
        <v>0</v>
      </c>
      <c r="M626" s="283">
        <f>+IF((SUM(Capex!$G275:M275)-(SUM(Capex!$G275:L275)*$E272+SUM($G626:L626)))&gt;0,SUM(Capex!$G275:L275)*$E272,IF((SUM(Capex!$G275:L275)-SUM($G626:L626))&lt;0,0,SUM(Capex!$G275:L275)-SUM($G626:L626)))</f>
        <v>0</v>
      </c>
      <c r="N626" s="283">
        <f>+IF((SUM(Capex!$G275:N275)-(SUM(Capex!$G275:M275)*$E272+SUM($G626:M626)))&gt;0,SUM(Capex!$G275:M275)*$E272,IF((SUM(Capex!$G275:M275)-SUM($G626:M626))&lt;0,0,SUM(Capex!$G275:M275)-SUM($G626:M626)))</f>
        <v>24428.571428571428</v>
      </c>
      <c r="O626" s="283">
        <f>+IF((SUM(Capex!$G275:O275)-(SUM(Capex!$G275:N275)*$E272+SUM($G626:N626)))&gt;0,SUM(Capex!$G275:N275)*$E272,IF((SUM(Capex!$G275:N275)-SUM($G626:N626))&lt;0,0,SUM(Capex!$G275:N275)-SUM($G626:N626)))</f>
        <v>24428.571428571428</v>
      </c>
      <c r="P626" s="283">
        <f>+IF((SUM(Capex!$G275:P275)-(SUM(Capex!$G275:O275)*$E272+SUM($G626:O626)))&gt;0,SUM(Capex!$G275:O275)*$E272,IF((SUM(Capex!$G275:O275)-SUM($G626:O626))&lt;0,0,SUM(Capex!$G275:O275)-SUM($G626:O626)))</f>
        <v>24428.571428571428</v>
      </c>
      <c r="Q626" s="283">
        <f>+IF((SUM(Capex!$G275:Q275)-(SUM(Capex!$G275:P275)*$E272+SUM($G626:P626)))&gt;0,SUM(Capex!$G275:P275)*$E272,IF((SUM(Capex!$G275:P275)-SUM($G626:P626))&lt;0,0,SUM(Capex!$G275:P275)-SUM($G626:P626)))</f>
        <v>24428.571428571428</v>
      </c>
      <c r="R626" s="283">
        <f>+IF((SUM(Capex!$G275:R275)-(SUM(Capex!$G275:Q275)*$E272+SUM($G626:Q626)))&gt;0,SUM(Capex!$G275:Q275)*$E272,IF((SUM(Capex!$G275:Q275)-SUM($G626:Q626))&lt;0,0,SUM(Capex!$G275:Q275)-SUM($G626:Q626)))</f>
        <v>24428.571428571428</v>
      </c>
      <c r="S626" s="283">
        <f>+IF((SUM(Capex!$G275:S275)-(SUM(Capex!$G275:R275)*$E272+SUM($G626:R626)))&gt;0,SUM(Capex!$G275:R275)*$E272,IF((SUM(Capex!$G275:R275)-SUM($G626:R626))&lt;0,0,SUM(Capex!$G275:R275)-SUM($G626:R626)))</f>
        <v>24428.571428571428</v>
      </c>
      <c r="T626" s="283">
        <f>+IF((SUM(Capex!$G275:T275)-(SUM(Capex!$G275:S275)*$E272+SUM($G626:S626)))&gt;0,SUM(Capex!$G275:S275)*$E272,IF((SUM(Capex!$G275:S275)-SUM($G626:S626))&lt;0,0,SUM(Capex!$G275:S275)-SUM($G626:S626)))</f>
        <v>24428.571428571428</v>
      </c>
    </row>
    <row r="627" spans="1:20">
      <c r="A627" s="361"/>
      <c r="B627" s="145"/>
      <c r="C627" s="276" t="s">
        <v>283</v>
      </c>
      <c r="D627" s="168" t="s">
        <v>65</v>
      </c>
      <c r="E627" s="168" t="s">
        <v>317</v>
      </c>
      <c r="H627" s="283">
        <f>+IF((SUM(Capex!$G276:H276)-(SUM(Capex!$G276:G276)*$E273+SUM($G627:G627)))&gt;0,SUM(Capex!$G276:G276)*$E273,IF((SUM(Capex!$G276:G276)-SUM($G627:G627))&lt;0,0,SUM(Capex!$G276:G276)-SUM($G627:G627)))</f>
        <v>0</v>
      </c>
      <c r="I627" s="283">
        <f>+IF((SUM(Capex!$G276:I276)-(SUM(Capex!$G276:H276)*$E273+SUM($G627:H627)))&gt;0,SUM(Capex!$G276:H276)*$E273,IF((SUM(Capex!$G276:H276)-SUM($G627:H627))&lt;0,0,SUM(Capex!$G276:H276)-SUM($G627:H627)))</f>
        <v>0</v>
      </c>
      <c r="J627" s="283">
        <f>+IF((SUM(Capex!$G276:J276)-(SUM(Capex!$G276:I276)*$E273+SUM($G627:I627)))&gt;0,SUM(Capex!$G276:I276)*$E273,IF((SUM(Capex!$G276:I276)-SUM($G627:I627))&lt;0,0,SUM(Capex!$G276:I276)-SUM($G627:I627)))</f>
        <v>0</v>
      </c>
      <c r="K627" s="283">
        <f>+IF((SUM(Capex!$G276:K276)-(SUM(Capex!$G276:J276)*$E273+SUM($G627:J627)))&gt;0,SUM(Capex!$G276:J276)*$E273,IF((SUM(Capex!$G276:J276)-SUM($G627:J627))&lt;0,0,SUM(Capex!$G276:J276)-SUM($G627:J627)))</f>
        <v>0</v>
      </c>
      <c r="L627" s="283">
        <f>+IF((SUM(Capex!$G276:L276)-(SUM(Capex!$G276:K276)*$E273+SUM($G627:K627)))&gt;0,SUM(Capex!$G276:K276)*$E273,IF((SUM(Capex!$G276:K276)-SUM($G627:K627))&lt;0,0,SUM(Capex!$G276:K276)-SUM($G627:K627)))</f>
        <v>0</v>
      </c>
      <c r="M627" s="283">
        <f>+IF((SUM(Capex!$G276:M276)-(SUM(Capex!$G276:L276)*$E273+SUM($G627:L627)))&gt;0,SUM(Capex!$G276:L276)*$E273,IF((SUM(Capex!$G276:L276)-SUM($G627:L627))&lt;0,0,SUM(Capex!$G276:L276)-SUM($G627:L627)))</f>
        <v>0</v>
      </c>
      <c r="N627" s="283">
        <f>+IF((SUM(Capex!$G276:N276)-(SUM(Capex!$G276:M276)*$E273+SUM($G627:M627)))&gt;0,SUM(Capex!$G276:M276)*$E273,IF((SUM(Capex!$G276:M276)-SUM($G627:M627))&lt;0,0,SUM(Capex!$G276:M276)-SUM($G627:M627)))</f>
        <v>23571.428571428569</v>
      </c>
      <c r="O627" s="283">
        <f>+IF((SUM(Capex!$G276:O276)-(SUM(Capex!$G276:N276)*$E273+SUM($G627:N627)))&gt;0,SUM(Capex!$G276:N276)*$E273,IF((SUM(Capex!$G276:N276)-SUM($G627:N627))&lt;0,0,SUM(Capex!$G276:N276)-SUM($G627:N627)))</f>
        <v>23571.428571428569</v>
      </c>
      <c r="P627" s="283">
        <f>+IF((SUM(Capex!$G276:P276)-(SUM(Capex!$G276:O276)*$E273+SUM($G627:O627)))&gt;0,SUM(Capex!$G276:O276)*$E273,IF((SUM(Capex!$G276:O276)-SUM($G627:O627))&lt;0,0,SUM(Capex!$G276:O276)-SUM($G627:O627)))</f>
        <v>23571.428571428569</v>
      </c>
      <c r="Q627" s="283">
        <f>+IF((SUM(Capex!$G276:Q276)-(SUM(Capex!$G276:P276)*$E273+SUM($G627:P627)))&gt;0,SUM(Capex!$G276:P276)*$E273,IF((SUM(Capex!$G276:P276)-SUM($G627:P627))&lt;0,0,SUM(Capex!$G276:P276)-SUM($G627:P627)))</f>
        <v>23571.428571428569</v>
      </c>
      <c r="R627" s="283">
        <f>+IF((SUM(Capex!$G276:R276)-(SUM(Capex!$G276:Q276)*$E273+SUM($G627:Q627)))&gt;0,SUM(Capex!$G276:Q276)*$E273,IF((SUM(Capex!$G276:Q276)-SUM($G627:Q627))&lt;0,0,SUM(Capex!$G276:Q276)-SUM($G627:Q627)))</f>
        <v>23571.428571428569</v>
      </c>
      <c r="S627" s="283">
        <f>+IF((SUM(Capex!$G276:S276)-(SUM(Capex!$G276:R276)*$E273+SUM($G627:R627)))&gt;0,SUM(Capex!$G276:R276)*$E273,IF((SUM(Capex!$G276:R276)-SUM($G627:R627))&lt;0,0,SUM(Capex!$G276:R276)-SUM($G627:R627)))</f>
        <v>23571.428571428569</v>
      </c>
      <c r="T627" s="283">
        <f>+IF((SUM(Capex!$G276:T276)-(SUM(Capex!$G276:S276)*$E273+SUM($G627:S627)))&gt;0,SUM(Capex!$G276:S276)*$E273,IF((SUM(Capex!$G276:S276)-SUM($G627:S627))&lt;0,0,SUM(Capex!$G276:S276)-SUM($G627:S627)))</f>
        <v>23571.42857142858</v>
      </c>
    </row>
    <row r="628" spans="1:20">
      <c r="A628" s="361"/>
      <c r="B628" s="145"/>
      <c r="C628" s="276" t="s">
        <v>806</v>
      </c>
      <c r="D628" s="168" t="s">
        <v>65</v>
      </c>
      <c r="E628" s="168" t="s">
        <v>317</v>
      </c>
      <c r="H628" s="283">
        <f>+IF((SUM(Capex!$G277:H277)-(SUM(Capex!$G277:G277)*$E274+SUM($G628:G628)))&gt;0,SUM(Capex!$G277:G277)*$E274,IF((SUM(Capex!$G277:G277)-SUM($G628:G628))&lt;0,0,SUM(Capex!$G277:G277)-SUM($G628:G628)))</f>
        <v>0</v>
      </c>
      <c r="I628" s="283">
        <f>+IF((SUM(Capex!$G277:I277)-(SUM(Capex!$G277:H277)*$E274+SUM($G628:H628)))&gt;0,SUM(Capex!$G277:H277)*$E274,IF((SUM(Capex!$G277:H277)-SUM($G628:H628))&lt;0,0,SUM(Capex!$G277:H277)-SUM($G628:H628)))</f>
        <v>0</v>
      </c>
      <c r="J628" s="283">
        <f>+IF((SUM(Capex!$G277:J277)-(SUM(Capex!$G277:I277)*$E274+SUM($G628:I628)))&gt;0,SUM(Capex!$G277:I277)*$E274,IF((SUM(Capex!$G277:I277)-SUM($G628:I628))&lt;0,0,SUM(Capex!$G277:I277)-SUM($G628:I628)))</f>
        <v>0</v>
      </c>
      <c r="K628" s="283">
        <f>+IF((SUM(Capex!$G277:K277)-(SUM(Capex!$G277:J277)*$E274+SUM($G628:J628)))&gt;0,SUM(Capex!$G277:J277)*$E274,IF((SUM(Capex!$G277:J277)-SUM($G628:J628))&lt;0,0,SUM(Capex!$G277:J277)-SUM($G628:J628)))</f>
        <v>0</v>
      </c>
      <c r="L628" s="283">
        <f>+IF((SUM(Capex!$G277:L277)-(SUM(Capex!$G277:K277)*$E274+SUM($G628:K628)))&gt;0,SUM(Capex!$G277:K277)*$E274,IF((SUM(Capex!$G277:K277)-SUM($G628:K628))&lt;0,0,SUM(Capex!$G277:K277)-SUM($G628:K628)))</f>
        <v>0</v>
      </c>
      <c r="M628" s="283">
        <f>+IF((SUM(Capex!$G277:M277)-(SUM(Capex!$G277:L277)*$E274+SUM($G628:L628)))&gt;0,SUM(Capex!$G277:L277)*$E274,IF((SUM(Capex!$G277:L277)-SUM($G628:L628))&lt;0,0,SUM(Capex!$G277:L277)-SUM($G628:L628)))</f>
        <v>0</v>
      </c>
      <c r="N628" s="283">
        <f>+IF((SUM(Capex!$G277:N277)-(SUM(Capex!$G277:M277)*$E274+SUM($G628:M628)))&gt;0,SUM(Capex!$G277:M277)*$E274,IF((SUM(Capex!$G277:M277)-SUM($G628:M628))&lt;0,0,SUM(Capex!$G277:M277)-SUM($G628:M628)))</f>
        <v>55000</v>
      </c>
      <c r="O628" s="283">
        <f>+IF((SUM(Capex!$G277:O277)-(SUM(Capex!$G277:N277)*$E274+SUM($G628:N628)))&gt;0,SUM(Capex!$G277:N277)*$E274,IF((SUM(Capex!$G277:N277)-SUM($G628:N628))&lt;0,0,SUM(Capex!$G277:N277)-SUM($G628:N628)))</f>
        <v>55000</v>
      </c>
      <c r="P628" s="283">
        <f>+IF((SUM(Capex!$G277:P277)-(SUM(Capex!$G277:O277)*$E274+SUM($G628:O628)))&gt;0,SUM(Capex!$G277:O277)*$E274,IF((SUM(Capex!$G277:O277)-SUM($G628:O628))&lt;0,0,SUM(Capex!$G277:O277)-SUM($G628:O628)))</f>
        <v>55000</v>
      </c>
      <c r="Q628" s="283">
        <f>+IF((SUM(Capex!$G277:Q277)-(SUM(Capex!$G277:P277)*$E274+SUM($G628:P628)))&gt;0,SUM(Capex!$G277:P277)*$E274,IF((SUM(Capex!$G277:P277)-SUM($G628:P628))&lt;0,0,SUM(Capex!$G277:P277)-SUM($G628:P628)))</f>
        <v>0</v>
      </c>
      <c r="R628" s="283">
        <f>+IF((SUM(Capex!$G277:R277)-(SUM(Capex!$G277:Q277)*$E274+SUM($G628:Q628)))&gt;0,SUM(Capex!$G277:Q277)*$E274,IF((SUM(Capex!$G277:Q277)-SUM($G628:Q628))&lt;0,0,SUM(Capex!$G277:Q277)-SUM($G628:Q628)))</f>
        <v>0</v>
      </c>
      <c r="S628" s="283">
        <f>+IF((SUM(Capex!$G277:S277)-(SUM(Capex!$G277:R277)*$E274+SUM($G628:R628)))&gt;0,SUM(Capex!$G277:R277)*$E274,IF((SUM(Capex!$G277:R277)-SUM($G628:R628))&lt;0,0,SUM(Capex!$G277:R277)-SUM($G628:R628)))</f>
        <v>0</v>
      </c>
      <c r="T628" s="283">
        <f>+IF((SUM(Capex!$G277:T277)-(SUM(Capex!$G277:S277)*$E274+SUM($G628:S628)))&gt;0,SUM(Capex!$G277:S277)*$E274,IF((SUM(Capex!$G277:S277)-SUM($G628:S628))&lt;0,0,SUM(Capex!$G277:S277)-SUM($G628:S628)))</f>
        <v>0</v>
      </c>
    </row>
    <row r="629" spans="1:20">
      <c r="A629" s="361"/>
      <c r="B629" s="145"/>
      <c r="C629" s="276" t="s">
        <v>284</v>
      </c>
      <c r="D629" s="168" t="s">
        <v>65</v>
      </c>
      <c r="E629" s="168" t="s">
        <v>317</v>
      </c>
      <c r="H629" s="283">
        <f>+IF((SUM(Capex!$G278:H278)-(SUM(Capex!$G278:G278)*$E275+SUM($G629:G629)))&gt;0,SUM(Capex!$G278:G278)*$E275,IF((SUM(Capex!$G278:G278)-SUM($G629:G629))&lt;0,0,SUM(Capex!$G278:G278)-SUM($G629:G629)))</f>
        <v>0</v>
      </c>
      <c r="I629" s="283">
        <f>+IF((SUM(Capex!$G278:I278)-(SUM(Capex!$G278:H278)*$E275+SUM($G629:H629)))&gt;0,SUM(Capex!$G278:H278)*$E275,IF((SUM(Capex!$G278:H278)-SUM($G629:H629))&lt;0,0,SUM(Capex!$G278:H278)-SUM($G629:H629)))</f>
        <v>0</v>
      </c>
      <c r="J629" s="283">
        <f>+IF((SUM(Capex!$G278:J278)-(SUM(Capex!$G278:I278)*$E275+SUM($G629:I629)))&gt;0,SUM(Capex!$G278:I278)*$E275,IF((SUM(Capex!$G278:I278)-SUM($G629:I629))&lt;0,0,SUM(Capex!$G278:I278)-SUM($G629:I629)))</f>
        <v>0</v>
      </c>
      <c r="K629" s="283">
        <f>+IF((SUM(Capex!$G278:K278)-(SUM(Capex!$G278:J278)*$E275+SUM($G629:J629)))&gt;0,SUM(Capex!$G278:J278)*$E275,IF((SUM(Capex!$G278:J278)-SUM($G629:J629))&lt;0,0,SUM(Capex!$G278:J278)-SUM($G629:J629)))</f>
        <v>0</v>
      </c>
      <c r="L629" s="283">
        <f>+IF((SUM(Capex!$G278:L278)-(SUM(Capex!$G278:K278)*$E275+SUM($G629:K629)))&gt;0,SUM(Capex!$G278:K278)*$E275,IF((SUM(Capex!$G278:K278)-SUM($G629:K629))&lt;0,0,SUM(Capex!$G278:K278)-SUM($G629:K629)))</f>
        <v>0</v>
      </c>
      <c r="M629" s="283">
        <f>+IF((SUM(Capex!$G278:M278)-(SUM(Capex!$G278:L278)*$E275+SUM($G629:L629)))&gt;0,SUM(Capex!$G278:L278)*$E275,IF((SUM(Capex!$G278:L278)-SUM($G629:L629))&lt;0,0,SUM(Capex!$G278:L278)-SUM($G629:L629)))</f>
        <v>0</v>
      </c>
      <c r="N629" s="283">
        <f>+IF((SUM(Capex!$G278:N278)-(SUM(Capex!$G278:M278)*$E275+SUM($G629:M629)))&gt;0,SUM(Capex!$G278:M278)*$E275,IF((SUM(Capex!$G278:M278)-SUM($G629:M629))&lt;0,0,SUM(Capex!$G278:M278)-SUM($G629:M629)))</f>
        <v>103714.28571428571</v>
      </c>
      <c r="O629" s="283">
        <f>+IF((SUM(Capex!$G278:O278)-(SUM(Capex!$G278:N278)*$E275+SUM($G629:N629)))&gt;0,SUM(Capex!$G278:N278)*$E275,IF((SUM(Capex!$G278:N278)-SUM($G629:N629))&lt;0,0,SUM(Capex!$G278:N278)-SUM($G629:N629)))</f>
        <v>103714.28571428571</v>
      </c>
      <c r="P629" s="283">
        <f>+IF((SUM(Capex!$G278:P278)-(SUM(Capex!$G278:O278)*$E275+SUM($G629:O629)))&gt;0,SUM(Capex!$G278:O278)*$E275,IF((SUM(Capex!$G278:O278)-SUM($G629:O629))&lt;0,0,SUM(Capex!$G278:O278)-SUM($G629:O629)))</f>
        <v>103714.28571428571</v>
      </c>
      <c r="Q629" s="283">
        <f>+IF((SUM(Capex!$G278:Q278)-(SUM(Capex!$G278:P278)*$E275+SUM($G629:P629)))&gt;0,SUM(Capex!$G278:P278)*$E275,IF((SUM(Capex!$G278:P278)-SUM($G629:P629))&lt;0,0,SUM(Capex!$G278:P278)-SUM($G629:P629)))</f>
        <v>103714.28571428571</v>
      </c>
      <c r="R629" s="283">
        <f>+IF((SUM(Capex!$G278:R278)-(SUM(Capex!$G278:Q278)*$E275+SUM($G629:Q629)))&gt;0,SUM(Capex!$G278:Q278)*$E275,IF((SUM(Capex!$G278:Q278)-SUM($G629:Q629))&lt;0,0,SUM(Capex!$G278:Q278)-SUM($G629:Q629)))</f>
        <v>103714.28571428571</v>
      </c>
      <c r="S629" s="283">
        <f>+IF((SUM(Capex!$G278:S278)-(SUM(Capex!$G278:R278)*$E275+SUM($G629:R629)))&gt;0,SUM(Capex!$G278:R278)*$E275,IF((SUM(Capex!$G278:R278)-SUM($G629:R629))&lt;0,0,SUM(Capex!$G278:R278)-SUM($G629:R629)))</f>
        <v>103714.28571428571</v>
      </c>
      <c r="T629" s="283">
        <f>+IF((SUM(Capex!$G278:T278)-(SUM(Capex!$G278:S278)*$E275+SUM($G629:S629)))&gt;0,SUM(Capex!$G278:S278)*$E275,IF((SUM(Capex!$G278:S278)-SUM($G629:S629))&lt;0,0,SUM(Capex!$G278:S278)-SUM($G629:S629)))</f>
        <v>103714.28571428571</v>
      </c>
    </row>
    <row r="630" spans="1:20">
      <c r="A630" s="361"/>
      <c r="B630" s="145"/>
      <c r="C630" s="276" t="s">
        <v>285</v>
      </c>
      <c r="D630" s="168" t="s">
        <v>65</v>
      </c>
      <c r="E630" s="168" t="s">
        <v>317</v>
      </c>
      <c r="H630" s="283">
        <f>+IF((SUM(Capex!$G279:H279)-(SUM(Capex!$G279:G279)*$E276+SUM($G630:G630)))&gt;0,SUM(Capex!$G279:G279)*$E276,IF((SUM(Capex!$G279:G279)-SUM($G630:G630))&lt;0,0,SUM(Capex!$G279:G279)-SUM($G630:G630)))</f>
        <v>0</v>
      </c>
      <c r="I630" s="283">
        <f>+IF((SUM(Capex!$G279:I279)-(SUM(Capex!$G279:H279)*$E276+SUM($G630:H630)))&gt;0,SUM(Capex!$G279:H279)*$E276,IF((SUM(Capex!$G279:H279)-SUM($G630:H630))&lt;0,0,SUM(Capex!$G279:H279)-SUM($G630:H630)))</f>
        <v>0</v>
      </c>
      <c r="J630" s="283">
        <f>+IF((SUM(Capex!$G279:J279)-(SUM(Capex!$G279:I279)*$E276+SUM($G630:I630)))&gt;0,SUM(Capex!$G279:I279)*$E276,IF((SUM(Capex!$G279:I279)-SUM($G630:I630))&lt;0,0,SUM(Capex!$G279:I279)-SUM($G630:I630)))</f>
        <v>0</v>
      </c>
      <c r="K630" s="283">
        <f>+IF((SUM(Capex!$G279:K279)-(SUM(Capex!$G279:J279)*$E276+SUM($G630:J630)))&gt;0,SUM(Capex!$G279:J279)*$E276,IF((SUM(Capex!$G279:J279)-SUM($G630:J630))&lt;0,0,SUM(Capex!$G279:J279)-SUM($G630:J630)))</f>
        <v>0</v>
      </c>
      <c r="L630" s="283">
        <f>+IF((SUM(Capex!$G279:L279)-(SUM(Capex!$G279:K279)*$E276+SUM($G630:K630)))&gt;0,SUM(Capex!$G279:K279)*$E276,IF((SUM(Capex!$G279:K279)-SUM($G630:K630))&lt;0,0,SUM(Capex!$G279:K279)-SUM($G630:K630)))</f>
        <v>0</v>
      </c>
      <c r="M630" s="283">
        <f>+IF((SUM(Capex!$G279:M279)-(SUM(Capex!$G279:L279)*$E276+SUM($G630:L630)))&gt;0,SUM(Capex!$G279:L279)*$E276,IF((SUM(Capex!$G279:L279)-SUM($G630:L630))&lt;0,0,SUM(Capex!$G279:L279)-SUM($G630:L630)))</f>
        <v>0</v>
      </c>
      <c r="N630" s="283">
        <f>+IF((SUM(Capex!$G279:N279)-(SUM(Capex!$G279:M279)*$E276+SUM($G630:M630)))&gt;0,SUM(Capex!$G279:M279)*$E276,IF((SUM(Capex!$G279:M279)-SUM($G630:M630))&lt;0,0,SUM(Capex!$G279:M279)-SUM($G630:M630)))</f>
        <v>117714.28571428571</v>
      </c>
      <c r="O630" s="283">
        <f>+IF((SUM(Capex!$G279:O279)-(SUM(Capex!$G279:N279)*$E276+SUM($G630:N630)))&gt;0,SUM(Capex!$G279:N279)*$E276,IF((SUM(Capex!$G279:N279)-SUM($G630:N630))&lt;0,0,SUM(Capex!$G279:N279)-SUM($G630:N630)))</f>
        <v>117714.28571428571</v>
      </c>
      <c r="P630" s="283">
        <f>+IF((SUM(Capex!$G279:P279)-(SUM(Capex!$G279:O279)*$E276+SUM($G630:O630)))&gt;0,SUM(Capex!$G279:O279)*$E276,IF((SUM(Capex!$G279:O279)-SUM($G630:O630))&lt;0,0,SUM(Capex!$G279:O279)-SUM($G630:O630)))</f>
        <v>117714.28571428571</v>
      </c>
      <c r="Q630" s="283">
        <f>+IF((SUM(Capex!$G279:Q279)-(SUM(Capex!$G279:P279)*$E276+SUM($G630:P630)))&gt;0,SUM(Capex!$G279:P279)*$E276,IF((SUM(Capex!$G279:P279)-SUM($G630:P630))&lt;0,0,SUM(Capex!$G279:P279)-SUM($G630:P630)))</f>
        <v>117714.28571428571</v>
      </c>
      <c r="R630" s="283">
        <f>+IF((SUM(Capex!$G279:R279)-(SUM(Capex!$G279:Q279)*$E276+SUM($G630:Q630)))&gt;0,SUM(Capex!$G279:Q279)*$E276,IF((SUM(Capex!$G279:Q279)-SUM($G630:Q630))&lt;0,0,SUM(Capex!$G279:Q279)-SUM($G630:Q630)))</f>
        <v>117714.28571428571</v>
      </c>
      <c r="S630" s="283">
        <f>+IF((SUM(Capex!$G279:S279)-(SUM(Capex!$G279:R279)*$E276+SUM($G630:R630)))&gt;0,SUM(Capex!$G279:R279)*$E276,IF((SUM(Capex!$G279:R279)-SUM($G630:R630))&lt;0,0,SUM(Capex!$G279:R279)-SUM($G630:R630)))</f>
        <v>117714.28571428571</v>
      </c>
      <c r="T630" s="283">
        <f>+IF((SUM(Capex!$G279:T279)-(SUM(Capex!$G279:S279)*$E276+SUM($G630:S630)))&gt;0,SUM(Capex!$G279:S279)*$E276,IF((SUM(Capex!$G279:S279)-SUM($G630:S630))&lt;0,0,SUM(Capex!$G279:S279)-SUM($G630:S630)))</f>
        <v>117714.28571428571</v>
      </c>
    </row>
    <row r="631" spans="1:20">
      <c r="A631" s="361"/>
      <c r="B631" s="145"/>
      <c r="C631" s="276" t="s">
        <v>286</v>
      </c>
      <c r="D631" s="168" t="s">
        <v>65</v>
      </c>
      <c r="E631" s="168" t="s">
        <v>317</v>
      </c>
      <c r="H631" s="283">
        <f>+IF((SUM(Capex!$G280:H280)-(SUM(Capex!$G280:G280)*$E277+SUM($G631:G631)))&gt;0,SUM(Capex!$G280:G280)*$E277,IF((SUM(Capex!$G280:G280)-SUM($G631:G631))&lt;0,0,SUM(Capex!$G280:G280)-SUM($G631:G631)))</f>
        <v>0</v>
      </c>
      <c r="I631" s="283">
        <f>+IF((SUM(Capex!$G280:I280)-(SUM(Capex!$G280:H280)*$E277+SUM($G631:H631)))&gt;0,SUM(Capex!$G280:H280)*$E277,IF((SUM(Capex!$G280:H280)-SUM($G631:H631))&lt;0,0,SUM(Capex!$G280:H280)-SUM($G631:H631)))</f>
        <v>0</v>
      </c>
      <c r="J631" s="283">
        <f>+IF((SUM(Capex!$G280:J280)-(SUM(Capex!$G280:I280)*$E277+SUM($G631:I631)))&gt;0,SUM(Capex!$G280:I280)*$E277,IF((SUM(Capex!$G280:I280)-SUM($G631:I631))&lt;0,0,SUM(Capex!$G280:I280)-SUM($G631:I631)))</f>
        <v>0</v>
      </c>
      <c r="K631" s="283">
        <f>+IF((SUM(Capex!$G280:K280)-(SUM(Capex!$G280:J280)*$E277+SUM($G631:J631)))&gt;0,SUM(Capex!$G280:J280)*$E277,IF((SUM(Capex!$G280:J280)-SUM($G631:J631))&lt;0,0,SUM(Capex!$G280:J280)-SUM($G631:J631)))</f>
        <v>0</v>
      </c>
      <c r="L631" s="283">
        <f>+IF((SUM(Capex!$G280:L280)-(SUM(Capex!$G280:K280)*$E277+SUM($G631:K631)))&gt;0,SUM(Capex!$G280:K280)*$E277,IF((SUM(Capex!$G280:K280)-SUM($G631:K631))&lt;0,0,SUM(Capex!$G280:K280)-SUM($G631:K631)))</f>
        <v>0</v>
      </c>
      <c r="M631" s="283">
        <f>+IF((SUM(Capex!$G280:M280)-(SUM(Capex!$G280:L280)*$E277+SUM($G631:L631)))&gt;0,SUM(Capex!$G280:L280)*$E277,IF((SUM(Capex!$G280:L280)-SUM($G631:L631))&lt;0,0,SUM(Capex!$G280:L280)-SUM($G631:L631)))</f>
        <v>0</v>
      </c>
      <c r="N631" s="283">
        <f>+IF((SUM(Capex!$G280:N280)-(SUM(Capex!$G280:M280)*$E277+SUM($G631:M631)))&gt;0,SUM(Capex!$G280:M280)*$E277,IF((SUM(Capex!$G280:M280)-SUM($G631:M631))&lt;0,0,SUM(Capex!$G280:M280)-SUM($G631:M631)))</f>
        <v>79428.57142857142</v>
      </c>
      <c r="O631" s="283">
        <f>+IF((SUM(Capex!$G280:O280)-(SUM(Capex!$G280:N280)*$E277+SUM($G631:N631)))&gt;0,SUM(Capex!$G280:N280)*$E277,IF((SUM(Capex!$G280:N280)-SUM($G631:N631))&lt;0,0,SUM(Capex!$G280:N280)-SUM($G631:N631)))</f>
        <v>79428.57142857142</v>
      </c>
      <c r="P631" s="283">
        <f>+IF((SUM(Capex!$G280:P280)-(SUM(Capex!$G280:O280)*$E277+SUM($G631:O631)))&gt;0,SUM(Capex!$G280:O280)*$E277,IF((SUM(Capex!$G280:O280)-SUM($G631:O631))&lt;0,0,SUM(Capex!$G280:O280)-SUM($G631:O631)))</f>
        <v>79428.57142857142</v>
      </c>
      <c r="Q631" s="283">
        <f>+IF((SUM(Capex!$G280:Q280)-(SUM(Capex!$G280:P280)*$E277+SUM($G631:P631)))&gt;0,SUM(Capex!$G280:P280)*$E277,IF((SUM(Capex!$G280:P280)-SUM($G631:P631))&lt;0,0,SUM(Capex!$G280:P280)-SUM($G631:P631)))</f>
        <v>79428.57142857142</v>
      </c>
      <c r="R631" s="283">
        <f>+IF((SUM(Capex!$G280:R280)-(SUM(Capex!$G280:Q280)*$E277+SUM($G631:Q631)))&gt;0,SUM(Capex!$G280:Q280)*$E277,IF((SUM(Capex!$G280:Q280)-SUM($G631:Q631))&lt;0,0,SUM(Capex!$G280:Q280)-SUM($G631:Q631)))</f>
        <v>79428.57142857142</v>
      </c>
      <c r="S631" s="283">
        <f>+IF((SUM(Capex!$G280:S280)-(SUM(Capex!$G280:R280)*$E277+SUM($G631:R631)))&gt;0,SUM(Capex!$G280:R280)*$E277,IF((SUM(Capex!$G280:R280)-SUM($G631:R631))&lt;0,0,SUM(Capex!$G280:R280)-SUM($G631:R631)))</f>
        <v>79428.57142857142</v>
      </c>
      <c r="T631" s="283">
        <f>+IF((SUM(Capex!$G280:T280)-(SUM(Capex!$G280:S280)*$E277+SUM($G631:S631)))&gt;0,SUM(Capex!$G280:S280)*$E277,IF((SUM(Capex!$G280:S280)-SUM($G631:S631))&lt;0,0,SUM(Capex!$G280:S280)-SUM($G631:S631)))</f>
        <v>79428.571428571478</v>
      </c>
    </row>
    <row r="632" spans="1:20">
      <c r="A632" s="361"/>
      <c r="B632" s="145"/>
      <c r="C632" s="276" t="s">
        <v>808</v>
      </c>
      <c r="D632" s="168" t="s">
        <v>65</v>
      </c>
      <c r="E632" s="168" t="s">
        <v>317</v>
      </c>
      <c r="H632" s="283">
        <f>+IF((SUM(Capex!$G281:H281)-(SUM(Capex!$G281:G281)*$E278+SUM($G632:G632)))&gt;0,SUM(Capex!$G281:G281)*$E278,IF((SUM(Capex!$G281:G281)-SUM($G632:G632))&lt;0,0,SUM(Capex!$G281:G281)-SUM($G632:G632)))</f>
        <v>0</v>
      </c>
      <c r="I632" s="283">
        <f>+IF((SUM(Capex!$G281:I281)-(SUM(Capex!$G281:H281)*$E278+SUM($G632:H632)))&gt;0,SUM(Capex!$G281:H281)*$E278,IF((SUM(Capex!$G281:H281)-SUM($G632:H632))&lt;0,0,SUM(Capex!$G281:H281)-SUM($G632:H632)))</f>
        <v>0</v>
      </c>
      <c r="J632" s="283">
        <f>+IF((SUM(Capex!$G281:J281)-(SUM(Capex!$G281:I281)*$E278+SUM($G632:I632)))&gt;0,SUM(Capex!$G281:I281)*$E278,IF((SUM(Capex!$G281:I281)-SUM($G632:I632))&lt;0,0,SUM(Capex!$G281:I281)-SUM($G632:I632)))</f>
        <v>0</v>
      </c>
      <c r="K632" s="283">
        <f>+IF((SUM(Capex!$G281:K281)-(SUM(Capex!$G281:J281)*$E278+SUM($G632:J632)))&gt;0,SUM(Capex!$G281:J281)*$E278,IF((SUM(Capex!$G281:J281)-SUM($G632:J632))&lt;0,0,SUM(Capex!$G281:J281)-SUM($G632:J632)))</f>
        <v>0</v>
      </c>
      <c r="L632" s="283">
        <f>+IF((SUM(Capex!$G281:L281)-(SUM(Capex!$G281:K281)*$E278+SUM($G632:K632)))&gt;0,SUM(Capex!$G281:K281)*$E278,IF((SUM(Capex!$G281:K281)-SUM($G632:K632))&lt;0,0,SUM(Capex!$G281:K281)-SUM($G632:K632)))</f>
        <v>0</v>
      </c>
      <c r="M632" s="283">
        <f>+IF((SUM(Capex!$G281:M281)-(SUM(Capex!$G281:L281)*$E278+SUM($G632:L632)))&gt;0,SUM(Capex!$G281:L281)*$E278,IF((SUM(Capex!$G281:L281)-SUM($G632:L632))&lt;0,0,SUM(Capex!$G281:L281)-SUM($G632:L632)))</f>
        <v>0</v>
      </c>
      <c r="N632" s="283">
        <f>+IF((SUM(Capex!$G281:N281)-(SUM(Capex!$G281:M281)*$E278+SUM($G632:M632)))&gt;0,SUM(Capex!$G281:M281)*$E278,IF((SUM(Capex!$G281:M281)-SUM($G632:M632))&lt;0,0,SUM(Capex!$G281:M281)-SUM($G632:M632)))</f>
        <v>193333.33333333331</v>
      </c>
      <c r="O632" s="283">
        <f>+IF((SUM(Capex!$G281:O281)-(SUM(Capex!$G281:N281)*$E278+SUM($G632:N632)))&gt;0,SUM(Capex!$G281:N281)*$E278,IF((SUM(Capex!$G281:N281)-SUM($G632:N632))&lt;0,0,SUM(Capex!$G281:N281)-SUM($G632:N632)))</f>
        <v>193333.33333333331</v>
      </c>
      <c r="P632" s="283">
        <f>+IF((SUM(Capex!$G281:P281)-(SUM(Capex!$G281:O281)*$E278+SUM($G632:O632)))&gt;0,SUM(Capex!$G281:O281)*$E278,IF((SUM(Capex!$G281:O281)-SUM($G632:O632))&lt;0,0,SUM(Capex!$G281:O281)-SUM($G632:O632)))</f>
        <v>193333.33333333337</v>
      </c>
      <c r="Q632" s="283">
        <f>+IF((SUM(Capex!$G281:Q281)-(SUM(Capex!$G281:P281)*$E278+SUM($G632:P632)))&gt;0,SUM(Capex!$G281:P281)*$E278,IF((SUM(Capex!$G281:P281)-SUM($G632:P632))&lt;0,0,SUM(Capex!$G281:P281)-SUM($G632:P632)))</f>
        <v>0</v>
      </c>
      <c r="R632" s="283">
        <f>+IF((SUM(Capex!$G281:R281)-(SUM(Capex!$G281:Q281)*$E278+SUM($G632:Q632)))&gt;0,SUM(Capex!$G281:Q281)*$E278,IF((SUM(Capex!$G281:Q281)-SUM($G632:Q632))&lt;0,0,SUM(Capex!$G281:Q281)-SUM($G632:Q632)))</f>
        <v>0</v>
      </c>
      <c r="S632" s="283">
        <f>+IF((SUM(Capex!$G281:S281)-(SUM(Capex!$G281:R281)*$E278+SUM($G632:R632)))&gt;0,SUM(Capex!$G281:R281)*$E278,IF((SUM(Capex!$G281:R281)-SUM($G632:R632))&lt;0,0,SUM(Capex!$G281:R281)-SUM($G632:R632)))</f>
        <v>0</v>
      </c>
      <c r="T632" s="283">
        <f>+IF((SUM(Capex!$G281:T281)-(SUM(Capex!$G281:S281)*$E278+SUM($G632:S632)))&gt;0,SUM(Capex!$G281:S281)*$E278,IF((SUM(Capex!$G281:S281)-SUM($G632:S632))&lt;0,0,SUM(Capex!$G281:S281)-SUM($G632:S632)))</f>
        <v>0</v>
      </c>
    </row>
    <row r="633" spans="1:20">
      <c r="A633" s="355"/>
      <c r="B633" s="145"/>
      <c r="C633" s="276" t="s">
        <v>287</v>
      </c>
      <c r="D633" s="168" t="s">
        <v>65</v>
      </c>
      <c r="E633" s="168" t="s">
        <v>317</v>
      </c>
      <c r="H633" s="283">
        <f>+IF((SUM(Capex!$G282:H282)-(SUM(Capex!$G282:G282)*$E279+SUM($G633:G633)))&gt;0,SUM(Capex!$G282:G282)*$E279,IF((SUM(Capex!$G282:G282)-SUM($G633:G633))&lt;0,0,SUM(Capex!$G282:G282)-SUM($G633:G633)))</f>
        <v>0</v>
      </c>
      <c r="I633" s="283">
        <f>+IF((SUM(Capex!$G282:I282)-(SUM(Capex!$G282:H282)*$E279+SUM($G633:H633)))&gt;0,SUM(Capex!$G282:H282)*$E279,IF((SUM(Capex!$G282:H282)-SUM($G633:H633))&lt;0,0,SUM(Capex!$G282:H282)-SUM($G633:H633)))</f>
        <v>0</v>
      </c>
      <c r="J633" s="283">
        <f>+IF((SUM(Capex!$G282:J282)-(SUM(Capex!$G282:I282)*$E279+SUM($G633:I633)))&gt;0,SUM(Capex!$G282:I282)*$E279,IF((SUM(Capex!$G282:I282)-SUM($G633:I633))&lt;0,0,SUM(Capex!$G282:I282)-SUM($G633:I633)))</f>
        <v>0</v>
      </c>
      <c r="K633" s="283">
        <f>+IF((SUM(Capex!$G282:K282)-(SUM(Capex!$G282:J282)*$E279+SUM($G633:J633)))&gt;0,SUM(Capex!$G282:J282)*$E279,IF((SUM(Capex!$G282:J282)-SUM($G633:J633))&lt;0,0,SUM(Capex!$G282:J282)-SUM($G633:J633)))</f>
        <v>0</v>
      </c>
      <c r="L633" s="283">
        <f>+IF((SUM(Capex!$G282:L282)-(SUM(Capex!$G282:K282)*$E279+SUM($G633:K633)))&gt;0,SUM(Capex!$G282:K282)*$E279,IF((SUM(Capex!$G282:K282)-SUM($G633:K633))&lt;0,0,SUM(Capex!$G282:K282)-SUM($G633:K633)))</f>
        <v>0</v>
      </c>
      <c r="M633" s="283">
        <f>+IF((SUM(Capex!$G282:M282)-(SUM(Capex!$G282:L282)*$E279+SUM($G633:L633)))&gt;0,SUM(Capex!$G282:L282)*$E279,IF((SUM(Capex!$G282:L282)-SUM($G633:L633))&lt;0,0,SUM(Capex!$G282:L282)-SUM($G633:L633)))</f>
        <v>0</v>
      </c>
      <c r="N633" s="283">
        <f>+IF((SUM(Capex!$G282:N282)-(SUM(Capex!$G282:M282)*$E279+SUM($G633:M633)))&gt;0,SUM(Capex!$G282:M282)*$E279,IF((SUM(Capex!$G282:M282)-SUM($G633:M633))&lt;0,0,SUM(Capex!$G282:M282)-SUM($G633:M633)))</f>
        <v>0</v>
      </c>
      <c r="O633" s="283">
        <f>+IF((SUM(Capex!$G282:O282)-(SUM(Capex!$G282:N282)*$E279+SUM($G633:N633)))&gt;0,SUM(Capex!$G282:N282)*$E279,IF((SUM(Capex!$G282:N282)-SUM($G633:N633))&lt;0,0,SUM(Capex!$G282:N282)-SUM($G633:N633)))</f>
        <v>76803.48258706466</v>
      </c>
      <c r="P633" s="283">
        <f>+IF((SUM(Capex!$G282:P282)-(SUM(Capex!$G282:O282)*$E279+SUM($G633:O633)))&gt;0,SUM(Capex!$G282:O282)*$E279,IF((SUM(Capex!$G282:O282)-SUM($G633:O633))&lt;0,0,SUM(Capex!$G282:O282)-SUM($G633:O633)))</f>
        <v>76803.48258706466</v>
      </c>
      <c r="Q633" s="283">
        <f>+IF((SUM(Capex!$G282:Q282)-(SUM(Capex!$G282:P282)*$E279+SUM($G633:P633)))&gt;0,SUM(Capex!$G282:P282)*$E279,IF((SUM(Capex!$G282:P282)-SUM($G633:P633))&lt;0,0,SUM(Capex!$G282:P282)-SUM($G633:P633)))</f>
        <v>76803.48258706466</v>
      </c>
      <c r="R633" s="283">
        <f>+IF((SUM(Capex!$G282:R282)-(SUM(Capex!$G282:Q282)*$E279+SUM($G633:Q633)))&gt;0,SUM(Capex!$G282:Q282)*$E279,IF((SUM(Capex!$G282:Q282)-SUM($G633:Q633))&lt;0,0,SUM(Capex!$G282:Q282)-SUM($G633:Q633)))</f>
        <v>76803.48258706466</v>
      </c>
      <c r="S633" s="283">
        <f>+IF((SUM(Capex!$G282:S282)-(SUM(Capex!$G282:R282)*$E279+SUM($G633:R633)))&gt;0,SUM(Capex!$G282:R282)*$E279,IF((SUM(Capex!$G282:R282)-SUM($G633:R633))&lt;0,0,SUM(Capex!$G282:R282)-SUM($G633:R633)))</f>
        <v>106741.86544420752</v>
      </c>
      <c r="T633" s="283">
        <f>+IF((SUM(Capex!$G282:T282)-(SUM(Capex!$G282:S282)*$E279+SUM($G633:S633)))&gt;0,SUM(Capex!$G282:S282)*$E279,IF((SUM(Capex!$G282:S282)-SUM($G633:S633))&lt;0,0,SUM(Capex!$G282:S282)-SUM($G633:S633)))</f>
        <v>106741.86544420752</v>
      </c>
    </row>
    <row r="634" spans="1:20">
      <c r="A634" s="361"/>
      <c r="B634" s="145"/>
      <c r="C634" s="276" t="s">
        <v>288</v>
      </c>
      <c r="D634" s="168" t="s">
        <v>65</v>
      </c>
      <c r="E634" s="168" t="s">
        <v>317</v>
      </c>
      <c r="H634" s="283">
        <f>+IF((SUM(Capex!$G283:H283)-(SUM(Capex!$G283:G283)*$E280+SUM($G634:G634)))&gt;0,SUM(Capex!$G283:G283)*$E280,IF((SUM(Capex!$G283:G283)-SUM($G634:G634))&lt;0,0,SUM(Capex!$G283:G283)-SUM($G634:G634)))</f>
        <v>0</v>
      </c>
      <c r="I634" s="283">
        <f>+IF((SUM(Capex!$G283:I283)-(SUM(Capex!$G283:H283)*$E280+SUM($G634:H634)))&gt;0,SUM(Capex!$G283:H283)*$E280,IF((SUM(Capex!$G283:H283)-SUM($G634:H634))&lt;0,0,SUM(Capex!$G283:H283)-SUM($G634:H634)))</f>
        <v>0</v>
      </c>
      <c r="J634" s="283">
        <f>+IF((SUM(Capex!$G283:J283)-(SUM(Capex!$G283:I283)*$E280+SUM($G634:I634)))&gt;0,SUM(Capex!$G283:I283)*$E280,IF((SUM(Capex!$G283:I283)-SUM($G634:I634))&lt;0,0,SUM(Capex!$G283:I283)-SUM($G634:I634)))</f>
        <v>0</v>
      </c>
      <c r="K634" s="283">
        <f>+IF((SUM(Capex!$G283:K283)-(SUM(Capex!$G283:J283)*$E280+SUM($G634:J634)))&gt;0,SUM(Capex!$G283:J283)*$E280,IF((SUM(Capex!$G283:J283)-SUM($G634:J634))&lt;0,0,SUM(Capex!$G283:J283)-SUM($G634:J634)))</f>
        <v>0</v>
      </c>
      <c r="L634" s="283">
        <f>+IF((SUM(Capex!$G283:L283)-(SUM(Capex!$G283:K283)*$E280+SUM($G634:K634)))&gt;0,SUM(Capex!$G283:K283)*$E280,IF((SUM(Capex!$G283:K283)-SUM($G634:K634))&lt;0,0,SUM(Capex!$G283:K283)-SUM($G634:K634)))</f>
        <v>0</v>
      </c>
      <c r="M634" s="283">
        <f>+IF((SUM(Capex!$G283:M283)-(SUM(Capex!$G283:L283)*$E280+SUM($G634:L634)))&gt;0,SUM(Capex!$G283:L283)*$E280,IF((SUM(Capex!$G283:L283)-SUM($G634:L634))&lt;0,0,SUM(Capex!$G283:L283)-SUM($G634:L634)))</f>
        <v>0</v>
      </c>
      <c r="N634" s="283">
        <f>+IF((SUM(Capex!$G283:N283)-(SUM(Capex!$G283:M283)*$E280+SUM($G634:M634)))&gt;0,SUM(Capex!$G283:M283)*$E280,IF((SUM(Capex!$G283:M283)-SUM($G634:M634))&lt;0,0,SUM(Capex!$G283:M283)-SUM($G634:M634)))</f>
        <v>0</v>
      </c>
      <c r="O634" s="283">
        <f>+IF((SUM(Capex!$G283:O283)-(SUM(Capex!$G283:N283)*$E280+SUM($G634:N634)))&gt;0,SUM(Capex!$G283:N283)*$E280,IF((SUM(Capex!$G283:N283)-SUM($G634:N634))&lt;0,0,SUM(Capex!$G283:N283)-SUM($G634:N634)))</f>
        <v>5714.2857142857138</v>
      </c>
      <c r="P634" s="283">
        <f>+IF((SUM(Capex!$G283:P283)-(SUM(Capex!$G283:O283)*$E280+SUM($G634:O634)))&gt;0,SUM(Capex!$G283:O283)*$E280,IF((SUM(Capex!$G283:O283)-SUM($G634:O634))&lt;0,0,SUM(Capex!$G283:O283)-SUM($G634:O634)))</f>
        <v>5714.2857142857138</v>
      </c>
      <c r="Q634" s="283">
        <f>+IF((SUM(Capex!$G283:Q283)-(SUM(Capex!$G283:P283)*$E280+SUM($G634:P634)))&gt;0,SUM(Capex!$G283:P283)*$E280,IF((SUM(Capex!$G283:P283)-SUM($G634:P634))&lt;0,0,SUM(Capex!$G283:P283)-SUM($G634:P634)))</f>
        <v>5714.2857142857138</v>
      </c>
      <c r="R634" s="283">
        <f>+IF((SUM(Capex!$G283:R283)-(SUM(Capex!$G283:Q283)*$E280+SUM($G634:Q634)))&gt;0,SUM(Capex!$G283:Q283)*$E280,IF((SUM(Capex!$G283:Q283)-SUM($G634:Q634))&lt;0,0,SUM(Capex!$G283:Q283)-SUM($G634:Q634)))</f>
        <v>5714.2857142857138</v>
      </c>
      <c r="S634" s="283">
        <f>+IF((SUM(Capex!$G283:S283)-(SUM(Capex!$G283:R283)*$E280+SUM($G634:R634)))&gt;0,SUM(Capex!$G283:R283)*$E280,IF((SUM(Capex!$G283:R283)-SUM($G634:R634))&lt;0,0,SUM(Capex!$G283:R283)-SUM($G634:R634)))</f>
        <v>5714.2857142857138</v>
      </c>
      <c r="T634" s="283">
        <f>+IF((SUM(Capex!$G283:T283)-(SUM(Capex!$G283:S283)*$E280+SUM($G634:S634)))&gt;0,SUM(Capex!$G283:S283)*$E280,IF((SUM(Capex!$G283:S283)-SUM($G634:S634))&lt;0,0,SUM(Capex!$G283:S283)-SUM($G634:S634)))</f>
        <v>5714.2857142857138</v>
      </c>
    </row>
    <row r="635" spans="1:20">
      <c r="A635" s="355"/>
      <c r="B635" s="145"/>
      <c r="C635" s="276" t="s">
        <v>505</v>
      </c>
      <c r="D635" s="168" t="s">
        <v>65</v>
      </c>
      <c r="E635" s="168" t="s">
        <v>317</v>
      </c>
      <c r="H635" s="283">
        <f>+IF((SUM(Capex!$G284:H284)-(SUM(Capex!$G284:G284)*$E281+SUM($G635:G635)))&gt;0,SUM(Capex!$G284:G284)*$E281,IF((SUM(Capex!$G284:G284)-SUM($G635:G635))&lt;0,0,SUM(Capex!$G284:G284)-SUM($G635:G635)))</f>
        <v>0</v>
      </c>
      <c r="I635" s="283">
        <f>+IF((SUM(Capex!$G284:I284)-(SUM(Capex!$G284:H284)*$E281+SUM($G635:H635)))&gt;0,SUM(Capex!$G284:H284)*$E281,IF((SUM(Capex!$G284:H284)-SUM($G635:H635))&lt;0,0,SUM(Capex!$G284:H284)-SUM($G635:H635)))</f>
        <v>0</v>
      </c>
      <c r="J635" s="283">
        <f>+IF((SUM(Capex!$G284:J284)-(SUM(Capex!$G284:I284)*$E281+SUM($G635:I635)))&gt;0,SUM(Capex!$G284:I284)*$E281,IF((SUM(Capex!$G284:I284)-SUM($G635:I635))&lt;0,0,SUM(Capex!$G284:I284)-SUM($G635:I635)))</f>
        <v>0</v>
      </c>
      <c r="K635" s="283">
        <f>+IF((SUM(Capex!$G284:K284)-(SUM(Capex!$G284:J284)*$E281+SUM($G635:J635)))&gt;0,SUM(Capex!$G284:J284)*$E281,IF((SUM(Capex!$G284:J284)-SUM($G635:J635))&lt;0,0,SUM(Capex!$G284:J284)-SUM($G635:J635)))</f>
        <v>0</v>
      </c>
      <c r="L635" s="283">
        <f>+IF((SUM(Capex!$G284:L284)-(SUM(Capex!$G284:K284)*$E281+SUM($G635:K635)))&gt;0,SUM(Capex!$G284:K284)*$E281,IF((SUM(Capex!$G284:K284)-SUM($G635:K635))&lt;0,0,SUM(Capex!$G284:K284)-SUM($G635:K635)))</f>
        <v>0</v>
      </c>
      <c r="M635" s="283">
        <f>+IF((SUM(Capex!$G284:M284)-(SUM(Capex!$G284:L284)*$E281+SUM($G635:L635)))&gt;0,SUM(Capex!$G284:L284)*$E281,IF((SUM(Capex!$G284:L284)-SUM($G635:L635))&lt;0,0,SUM(Capex!$G284:L284)-SUM($G635:L635)))</f>
        <v>0</v>
      </c>
      <c r="N635" s="283">
        <f>+IF((SUM(Capex!$G284:N284)-(SUM(Capex!$G284:M284)*$E281+SUM($G635:M635)))&gt;0,SUM(Capex!$G284:M284)*$E281,IF((SUM(Capex!$G284:M284)-SUM($G635:M635))&lt;0,0,SUM(Capex!$G284:M284)-SUM($G635:M635)))</f>
        <v>0</v>
      </c>
      <c r="O635" s="283">
        <f>+IF((SUM(Capex!$G284:O284)-(SUM(Capex!$G284:N284)*$E281+SUM($G635:N635)))&gt;0,SUM(Capex!$G284:N284)*$E281,IF((SUM(Capex!$G284:N284)-SUM($G635:N635))&lt;0,0,SUM(Capex!$G284:N284)-SUM($G635:N635)))</f>
        <v>0</v>
      </c>
      <c r="P635" s="283">
        <f>+IF((SUM(Capex!$G284:P284)-(SUM(Capex!$G284:O284)*$E281+SUM($G635:O635)))&gt;0,SUM(Capex!$G284:O284)*$E281,IF((SUM(Capex!$G284:O284)-SUM($G635:O635))&lt;0,0,SUM(Capex!$G284:O284)-SUM($G635:O635)))</f>
        <v>0</v>
      </c>
      <c r="Q635" s="283">
        <f>+IF((SUM(Capex!$G284:Q284)-(SUM(Capex!$G284:P284)*$E281+SUM($G635:P635)))&gt;0,SUM(Capex!$G284:P284)*$E281,IF((SUM(Capex!$G284:P284)-SUM($G635:P635))&lt;0,0,SUM(Capex!$G284:P284)-SUM($G635:P635)))</f>
        <v>19878.486666666664</v>
      </c>
      <c r="R635" s="283">
        <f>+IF((SUM(Capex!$G284:R284)-(SUM(Capex!$G284:Q284)*$E281+SUM($G635:Q635)))&gt;0,SUM(Capex!$G284:Q284)*$E281,IF((SUM(Capex!$G284:Q284)-SUM($G635:Q635))&lt;0,0,SUM(Capex!$G284:Q284)-SUM($G635:Q635)))</f>
        <v>19878.486666666664</v>
      </c>
      <c r="S635" s="283">
        <f>+IF((SUM(Capex!$G284:S284)-(SUM(Capex!$G284:R284)*$E281+SUM($G635:R635)))&gt;0,SUM(Capex!$G284:R284)*$E281,IF((SUM(Capex!$G284:R284)-SUM($G635:R635))&lt;0,0,SUM(Capex!$G284:R284)-SUM($G635:R635)))</f>
        <v>19878.486666666664</v>
      </c>
      <c r="T635" s="283">
        <f>+IF((SUM(Capex!$G284:T284)-(SUM(Capex!$G284:S284)*$E281+SUM($G635:S635)))&gt;0,SUM(Capex!$G284:S284)*$E281,IF((SUM(Capex!$G284:S284)-SUM($G635:S635))&lt;0,0,SUM(Capex!$G284:S284)-SUM($G635:S635)))</f>
        <v>19878.486666666664</v>
      </c>
    </row>
    <row r="636" spans="1:20" s="290" customFormat="1">
      <c r="A636" s="362"/>
      <c r="B636" s="469"/>
      <c r="C636" s="470" t="s">
        <v>224</v>
      </c>
      <c r="D636" s="471"/>
      <c r="E636" s="471"/>
      <c r="G636" s="471"/>
      <c r="H636" s="573"/>
      <c r="I636" s="573"/>
      <c r="J636" s="573"/>
      <c r="K636" s="573"/>
      <c r="L636" s="573"/>
      <c r="M636" s="573"/>
      <c r="N636" s="573"/>
      <c r="O636" s="573"/>
      <c r="P636" s="573"/>
      <c r="Q636" s="573"/>
      <c r="R636" s="573"/>
      <c r="S636" s="573"/>
      <c r="T636" s="573"/>
    </row>
    <row r="637" spans="1:20">
      <c r="A637" s="361"/>
      <c r="B637" s="145"/>
      <c r="C637" s="276" t="s">
        <v>289</v>
      </c>
      <c r="D637" s="168" t="s">
        <v>65</v>
      </c>
      <c r="E637" s="168" t="s">
        <v>317</v>
      </c>
      <c r="H637" s="283">
        <f>+IF((SUM(Capex!$G286:H286)-(SUM(Capex!$G286:G286)*$E283+SUM($G637:G637)))&gt;0,SUM(Capex!$G286:G286)*$E283,IF((SUM(Capex!$G286:G286)-SUM($G637:G637))&lt;0,0,SUM(Capex!$G286:G286)-SUM($G637:G637)))</f>
        <v>0</v>
      </c>
      <c r="I637" s="283">
        <f>+IF((SUM(Capex!$G286:I286)-(SUM(Capex!$G286:H286)*$E283+SUM($G637:H637)))&gt;0,SUM(Capex!$G286:H286)*$E283,IF((SUM(Capex!$G286:H286)-SUM($G637:H637))&lt;0,0,SUM(Capex!$G286:H286)-SUM($G637:H637)))</f>
        <v>0</v>
      </c>
      <c r="J637" s="283">
        <f>+IF((SUM(Capex!$G286:J286)-(SUM(Capex!$G286:I286)*$E283+SUM($G637:I637)))&gt;0,SUM(Capex!$G286:I286)*$E283,IF((SUM(Capex!$G286:I286)-SUM($G637:I637))&lt;0,0,SUM(Capex!$G286:I286)-SUM($G637:I637)))</f>
        <v>0</v>
      </c>
      <c r="K637" s="283">
        <f>+IF((SUM(Capex!$G286:K286)-(SUM(Capex!$G286:J286)*$E283+SUM($G637:J637)))&gt;0,SUM(Capex!$G286:J286)*$E283,IF((SUM(Capex!$G286:J286)-SUM($G637:J637))&lt;0,0,SUM(Capex!$G286:J286)-SUM($G637:J637)))</f>
        <v>0</v>
      </c>
      <c r="L637" s="283">
        <f>+IF((SUM(Capex!$G286:L286)-(SUM(Capex!$G286:K286)*$E283+SUM($G637:K637)))&gt;0,SUM(Capex!$G286:K286)*$E283,IF((SUM(Capex!$G286:K286)-SUM($G637:K637))&lt;0,0,SUM(Capex!$G286:K286)-SUM($G637:K637)))</f>
        <v>0</v>
      </c>
      <c r="M637" s="283">
        <f>+IF((SUM(Capex!$G286:M286)-(SUM(Capex!$G286:L286)*$E283+SUM($G637:L637)))&gt;0,SUM(Capex!$G286:L286)*$E283,IF((SUM(Capex!$G286:L286)-SUM($G637:L637))&lt;0,0,SUM(Capex!$G286:L286)-SUM($G637:L637)))</f>
        <v>0</v>
      </c>
      <c r="N637" s="283">
        <f>+IF((SUM(Capex!$G286:N286)-(SUM(Capex!$G286:M286)*$E283+SUM($G637:M637)))&gt;0,SUM(Capex!$G286:M286)*$E283,IF((SUM(Capex!$G286:M286)-SUM($G637:M637))&lt;0,0,SUM(Capex!$G286:M286)-SUM($G637:M637)))</f>
        <v>0</v>
      </c>
      <c r="O637" s="283">
        <f>+IF((SUM(Capex!$G286:O286)-(SUM(Capex!$G286:N286)*$E283+SUM($G637:N637)))&gt;0,SUM(Capex!$G286:N286)*$E283,IF((SUM(Capex!$G286:N286)-SUM($G637:N637))&lt;0,0,SUM(Capex!$G286:N286)-SUM($G637:N637)))</f>
        <v>0</v>
      </c>
      <c r="P637" s="283">
        <f>+IF((SUM(Capex!$G286:P286)-(SUM(Capex!$G286:O286)*$E283+SUM($G637:O637)))&gt;0,SUM(Capex!$G286:O286)*$E283,IF((SUM(Capex!$G286:O286)-SUM($G637:O637))&lt;0,0,SUM(Capex!$G286:O286)-SUM($G637:O637)))</f>
        <v>257691.91454564038</v>
      </c>
      <c r="Q637" s="283">
        <f>+IF((SUM(Capex!$G286:Q286)-(SUM(Capex!$G286:P286)*$E283+SUM($G637:P637)))&gt;0,SUM(Capex!$G286:P286)*$E283,IF((SUM(Capex!$G286:P286)-SUM($G637:P637))&lt;0,0,SUM(Capex!$G286:P286)-SUM($G637:P637)))</f>
        <v>257691.91454564038</v>
      </c>
      <c r="R637" s="283">
        <f>+IF((SUM(Capex!$G286:R286)-(SUM(Capex!$G286:Q286)*$E283+SUM($G637:Q637)))&gt;0,SUM(Capex!$G286:Q286)*$E283,IF((SUM(Capex!$G286:Q286)-SUM($G637:Q637))&lt;0,0,SUM(Capex!$G286:Q286)-SUM($G637:Q637)))</f>
        <v>257691.91454564041</v>
      </c>
      <c r="S637" s="283">
        <f>+IF((SUM(Capex!$G286:S286)-(SUM(Capex!$G286:R286)*$E283+SUM($G637:R637)))&gt;0,SUM(Capex!$G286:R286)*$E283,IF((SUM(Capex!$G286:R286)-SUM($G637:R637))&lt;0,0,SUM(Capex!$G286:R286)-SUM($G637:R637)))</f>
        <v>0</v>
      </c>
      <c r="T637" s="283">
        <f>+IF((SUM(Capex!$G286:T286)-(SUM(Capex!$G286:S286)*$E283+SUM($G637:S637)))&gt;0,SUM(Capex!$G286:S286)*$E283,IF((SUM(Capex!$G286:S286)-SUM($G637:S637))&lt;0,0,SUM(Capex!$G286:S286)-SUM($G637:S637)))</f>
        <v>0</v>
      </c>
    </row>
    <row r="638" spans="1:20">
      <c r="A638" s="361"/>
      <c r="B638" s="145"/>
      <c r="C638" s="276" t="s">
        <v>970</v>
      </c>
      <c r="D638" s="168" t="s">
        <v>65</v>
      </c>
      <c r="E638" s="168" t="s">
        <v>317</v>
      </c>
      <c r="H638" s="283">
        <f>+IF((SUM(Capex!$G287:H287)-(SUM(Capex!$G287:G287)*$E284+SUM($G638:G638)))&gt;0,SUM(Capex!$G287:G287)*$E284,IF((SUM(Capex!$G287:G287)-SUM($G638:G638))&lt;0,0,SUM(Capex!$G287:G287)-SUM($G638:G638)))</f>
        <v>0</v>
      </c>
      <c r="I638" s="283">
        <f>+IF((SUM(Capex!$G287:I287)-(SUM(Capex!$G287:H287)*$E284+SUM($G638:H638)))&gt;0,SUM(Capex!$G287:H287)*$E284,IF((SUM(Capex!$G287:H287)-SUM($G638:H638))&lt;0,0,SUM(Capex!$G287:H287)-SUM($G638:H638)))</f>
        <v>0</v>
      </c>
      <c r="J638" s="283">
        <f>+IF((SUM(Capex!$G287:J287)-(SUM(Capex!$G287:I287)*$E284+SUM($G638:I638)))&gt;0,SUM(Capex!$G287:I287)*$E284,IF((SUM(Capex!$G287:I287)-SUM($G638:I638))&lt;0,0,SUM(Capex!$G287:I287)-SUM($G638:I638)))</f>
        <v>0</v>
      </c>
      <c r="K638" s="283">
        <f>+IF((SUM(Capex!$G287:K287)-(SUM(Capex!$G287:J287)*$E284+SUM($G638:J638)))&gt;0,SUM(Capex!$G287:J287)*$E284,IF((SUM(Capex!$G287:J287)-SUM($G638:J638))&lt;0,0,SUM(Capex!$G287:J287)-SUM($G638:J638)))</f>
        <v>0</v>
      </c>
      <c r="L638" s="283">
        <f>+IF((SUM(Capex!$G287:L287)-(SUM(Capex!$G287:K287)*$E284+SUM($G638:K638)))&gt;0,SUM(Capex!$G287:K287)*$E284,IF((SUM(Capex!$G287:K287)-SUM($G638:K638))&lt;0,0,SUM(Capex!$G287:K287)-SUM($G638:K638)))</f>
        <v>0</v>
      </c>
      <c r="M638" s="283">
        <f>+IF((SUM(Capex!$G287:M287)-(SUM(Capex!$G287:L287)*$E284+SUM($G638:L638)))&gt;0,SUM(Capex!$G287:L287)*$E284,IF((SUM(Capex!$G287:L287)-SUM($G638:L638))&lt;0,0,SUM(Capex!$G287:L287)-SUM($G638:L638)))</f>
        <v>0</v>
      </c>
      <c r="N638" s="283">
        <f>+IF((SUM(Capex!$G287:N287)-(SUM(Capex!$G287:M287)*$E284+SUM($G638:M638)))&gt;0,SUM(Capex!$G287:M287)*$E284,IF((SUM(Capex!$G287:M287)-SUM($G638:M638))&lt;0,0,SUM(Capex!$G287:M287)-SUM($G638:M638)))</f>
        <v>0</v>
      </c>
      <c r="O638" s="283">
        <f>+IF((SUM(Capex!$G287:O287)-(SUM(Capex!$G287:N287)*$E284+SUM($G638:N638)))&gt;0,SUM(Capex!$G287:N287)*$E284,IF((SUM(Capex!$G287:N287)-SUM($G638:N638))&lt;0,0,SUM(Capex!$G287:N287)-SUM($G638:N638)))</f>
        <v>0</v>
      </c>
      <c r="P638" s="283">
        <f>+IF((SUM(Capex!$G287:P287)-(SUM(Capex!$G287:O287)*$E284+SUM($G638:O638)))&gt;0,SUM(Capex!$G287:O287)*$E284,IF((SUM(Capex!$G287:O287)-SUM($G638:O638))&lt;0,0,SUM(Capex!$G287:O287)-SUM($G638:O638)))</f>
        <v>0</v>
      </c>
      <c r="Q638" s="283">
        <f>+IF((SUM(Capex!$G287:Q287)-(SUM(Capex!$G287:P287)*$E284+SUM($G638:P638)))&gt;0,SUM(Capex!$G287:P287)*$E284,IF((SUM(Capex!$G287:P287)-SUM($G638:P638))&lt;0,0,SUM(Capex!$G287:P287)-SUM($G638:P638)))</f>
        <v>0</v>
      </c>
      <c r="R638" s="283">
        <f>+IF((SUM(Capex!$G287:R287)-(SUM(Capex!$G287:Q287)*$E284+SUM($G638:Q638)))&gt;0,SUM(Capex!$G287:Q287)*$E284,IF((SUM(Capex!$G287:Q287)-SUM($G638:Q638))&lt;0,0,SUM(Capex!$G287:Q287)-SUM($G638:Q638)))</f>
        <v>0</v>
      </c>
      <c r="S638" s="283">
        <f>+IF((SUM(Capex!$G287:S287)-(SUM(Capex!$G287:R287)*$E284+SUM($G638:R638)))&gt;0,SUM(Capex!$G287:R287)*$E284,IF((SUM(Capex!$G287:R287)-SUM($G638:R638))&lt;0,0,SUM(Capex!$G287:R287)-SUM($G638:R638)))</f>
        <v>0</v>
      </c>
      <c r="T638" s="283">
        <f>+IF((SUM(Capex!$G287:T287)-(SUM(Capex!$G287:S287)*$E284+SUM($G638:S638)))&gt;0,SUM(Capex!$G287:S287)*$E284,IF((SUM(Capex!$G287:S287)-SUM($G638:S638))&lt;0,0,SUM(Capex!$G287:S287)-SUM($G638:S638)))</f>
        <v>0</v>
      </c>
    </row>
    <row r="639" spans="1:20">
      <c r="A639" s="355"/>
      <c r="B639" s="145"/>
      <c r="C639" s="473" t="s">
        <v>530</v>
      </c>
      <c r="D639" s="457"/>
      <c r="E639" s="457"/>
      <c r="G639" s="458"/>
      <c r="H639" s="568"/>
      <c r="I639" s="568"/>
      <c r="J639" s="568"/>
      <c r="K639" s="568"/>
      <c r="L639" s="568"/>
      <c r="M639" s="568"/>
      <c r="N639" s="568"/>
      <c r="O639" s="568"/>
      <c r="P639" s="568"/>
      <c r="Q639" s="568"/>
      <c r="R639" s="568"/>
      <c r="S639" s="568"/>
      <c r="T639" s="568"/>
    </row>
    <row r="640" spans="1:20">
      <c r="A640" s="358"/>
      <c r="B640" s="145"/>
      <c r="C640" s="464" t="s">
        <v>531</v>
      </c>
      <c r="D640" s="462"/>
      <c r="E640" s="462"/>
      <c r="G640" s="463"/>
      <c r="H640" s="572"/>
      <c r="I640" s="572"/>
      <c r="J640" s="572"/>
      <c r="K640" s="572"/>
      <c r="L640" s="572"/>
      <c r="M640" s="572"/>
      <c r="N640" s="572"/>
      <c r="O640" s="572"/>
      <c r="P640" s="572"/>
      <c r="Q640" s="572"/>
      <c r="R640" s="572"/>
      <c r="S640" s="572"/>
      <c r="T640" s="572"/>
    </row>
    <row r="641" spans="1:20">
      <c r="A641" s="361"/>
      <c r="B641" s="145"/>
      <c r="C641" s="21" t="s">
        <v>222</v>
      </c>
      <c r="D641" s="168" t="s">
        <v>65</v>
      </c>
      <c r="E641" s="168" t="s">
        <v>317</v>
      </c>
      <c r="H641" s="283">
        <f>+IF((SUM(Capex!$G290:H290)-(SUM(Capex!$G290:G290)*$E287+SUM($G641:G641)))&gt;0,SUM(Capex!$G290:G290)*$E287,IF((SUM(Capex!$G290:G290)-SUM($G641:G641))&lt;0,0,SUM(Capex!$G290:G290)-SUM($G641:G641)))</f>
        <v>3156.25</v>
      </c>
      <c r="I641" s="283">
        <f>+IF((SUM(Capex!$G290:I290)-(SUM(Capex!$G290:H290)*$E287+SUM($G641:H641)))&gt;0,SUM(Capex!$G290:H290)*$E287,IF((SUM(Capex!$G290:H290)-SUM($G641:H641))&lt;0,0,SUM(Capex!$G290:H290)-SUM($G641:H641)))</f>
        <v>3156.25</v>
      </c>
      <c r="J641" s="283">
        <f>+IF((SUM(Capex!$G290:J290)-(SUM(Capex!$G290:I290)*$E287+SUM($G641:I641)))&gt;0,SUM(Capex!$G290:I290)*$E287,IF((SUM(Capex!$G290:I290)-SUM($G641:I641))&lt;0,0,SUM(Capex!$G290:I290)-SUM($G641:I641)))</f>
        <v>3156.25</v>
      </c>
      <c r="K641" s="283">
        <f>+IF((SUM(Capex!$G290:K290)-(SUM(Capex!$G290:J290)*$E287+SUM($G641:J641)))&gt;0,SUM(Capex!$G290:J290)*$E287,IF((SUM(Capex!$G290:J290)-SUM($G641:J641))&lt;0,0,SUM(Capex!$G290:J290)-SUM($G641:J641)))</f>
        <v>0</v>
      </c>
      <c r="L641" s="283">
        <f>+IF((SUM(Capex!$G290:L290)-(SUM(Capex!$G290:K290)*$E287+SUM($G641:K641)))&gt;0,SUM(Capex!$G290:K290)*$E287,IF((SUM(Capex!$G290:K290)-SUM($G641:K641))&lt;0,0,SUM(Capex!$G290:K290)-SUM($G641:K641)))</f>
        <v>0</v>
      </c>
      <c r="M641" s="283">
        <f>+IF((SUM(Capex!$G290:M290)-(SUM(Capex!$G290:L290)*$E287+SUM($G641:L641)))&gt;0,SUM(Capex!$G290:L290)*$E287,IF((SUM(Capex!$G290:L290)-SUM($G641:L641))&lt;0,0,SUM(Capex!$G290:L290)-SUM($G641:L641)))</f>
        <v>0</v>
      </c>
      <c r="N641" s="283">
        <f>+IF((SUM(Capex!$G290:N290)-(SUM(Capex!$G290:M290)*$E287+SUM($G641:M641)))&gt;0,SUM(Capex!$G290:M290)*$E287,IF((SUM(Capex!$G290:M290)-SUM($G641:M641))&lt;0,0,SUM(Capex!$G290:M290)-SUM($G641:M641)))</f>
        <v>0</v>
      </c>
      <c r="O641" s="283">
        <f>+IF((SUM(Capex!$G290:O290)-(SUM(Capex!$G290:N290)*$E287+SUM($G641:N641)))&gt;0,SUM(Capex!$G290:N290)*$E287,IF((SUM(Capex!$G290:N290)-SUM($G641:N641))&lt;0,0,SUM(Capex!$G290:N290)-SUM($G641:N641)))</f>
        <v>0</v>
      </c>
      <c r="P641" s="283">
        <f>+IF((SUM(Capex!$G290:P290)-(SUM(Capex!$G290:O290)*$E287+SUM($G641:O641)))&gt;0,SUM(Capex!$G290:O290)*$E287,IF((SUM(Capex!$G290:O290)-SUM($G641:O641))&lt;0,0,SUM(Capex!$G290:O290)-SUM($G641:O641)))</f>
        <v>0</v>
      </c>
      <c r="Q641" s="283">
        <f>+IF((SUM(Capex!$G290:Q290)-(SUM(Capex!$G290:P290)*$E287+SUM($G641:P641)))&gt;0,SUM(Capex!$G290:P290)*$E287,IF((SUM(Capex!$G290:P290)-SUM($G641:P641))&lt;0,0,SUM(Capex!$G290:P290)-SUM($G641:P641)))</f>
        <v>0</v>
      </c>
      <c r="R641" s="283">
        <f>+IF((SUM(Capex!$G290:R290)-(SUM(Capex!$G290:Q290)*$E287+SUM($G641:Q641)))&gt;0,SUM(Capex!$G290:Q290)*$E287,IF((SUM(Capex!$G290:Q290)-SUM($G641:Q641))&lt;0,0,SUM(Capex!$G290:Q290)-SUM($G641:Q641)))</f>
        <v>0</v>
      </c>
      <c r="S641" s="283">
        <f>+IF((SUM(Capex!$G290:S290)-(SUM(Capex!$G290:R290)*$E287+SUM($G641:R641)))&gt;0,SUM(Capex!$G290:R290)*$E287,IF((SUM(Capex!$G290:R290)-SUM($G641:R641))&lt;0,0,SUM(Capex!$G290:R290)-SUM($G641:R641)))</f>
        <v>0</v>
      </c>
      <c r="T641" s="283">
        <f>+IF((SUM(Capex!$G290:T290)-(SUM(Capex!$G290:S290)*$E287+SUM($G641:S641)))&gt;0,SUM(Capex!$G290:S290)*$E287,IF((SUM(Capex!$G290:S290)-SUM($G641:S641))&lt;0,0,SUM(Capex!$G290:S290)-SUM($G641:S641)))</f>
        <v>0</v>
      </c>
    </row>
    <row r="642" spans="1:20">
      <c r="A642" s="361"/>
      <c r="B642" s="145"/>
      <c r="C642" s="21" t="s">
        <v>223</v>
      </c>
      <c r="D642" s="168" t="s">
        <v>65</v>
      </c>
      <c r="E642" s="168" t="s">
        <v>317</v>
      </c>
      <c r="H642" s="283">
        <f>+IF((SUM(Capex!$G291:H291)-(SUM(Capex!$G291:G291)*$E288+SUM($G642:G642)))&gt;0,SUM(Capex!$G291:G291)*$E288,IF((SUM(Capex!$G291:G291)-SUM($G642:G642))&lt;0,0,SUM(Capex!$G291:G291)-SUM($G642:G642)))</f>
        <v>0</v>
      </c>
      <c r="I642" s="283">
        <f>+IF((SUM(Capex!$G291:I291)-(SUM(Capex!$G291:H291)*$E288+SUM($G642:H642)))&gt;0,SUM(Capex!$G291:H291)*$E288,IF((SUM(Capex!$G291:H291)-SUM($G642:H642))&lt;0,0,SUM(Capex!$G291:H291)-SUM($G642:H642)))</f>
        <v>420862.63618949201</v>
      </c>
      <c r="J642" s="283">
        <f>+IF((SUM(Capex!$G291:J291)-(SUM(Capex!$G291:I291)*$E288+SUM($G642:I642)))&gt;0,SUM(Capex!$G291:I291)*$E288,IF((SUM(Capex!$G291:I291)-SUM($G642:I642))&lt;0,0,SUM(Capex!$G291:I291)-SUM($G642:I642)))</f>
        <v>233589.77666666667</v>
      </c>
      <c r="K642" s="283">
        <f>+IF((SUM(Capex!$G291:K291)-(SUM(Capex!$G291:J291)*$E288+SUM($G642:J642)))&gt;0,SUM(Capex!$G291:J291)*$E288,IF((SUM(Capex!$G291:J291)-SUM($G642:J642))&lt;0,0,SUM(Capex!$G291:J291)-SUM($G642:J642)))</f>
        <v>338941.02999999997</v>
      </c>
      <c r="L642" s="283">
        <f>+IF((SUM(Capex!$G291:L291)-(SUM(Capex!$G291:K291)*$E288+SUM($G642:K642)))&gt;0,SUM(Capex!$G291:K291)*$E288,IF((SUM(Capex!$G291:K291)-SUM($G642:K642))&lt;0,0,SUM(Capex!$G291:K291)-SUM($G642:K642)))</f>
        <v>551669.2333333334</v>
      </c>
      <c r="M642" s="283">
        <f>+IF((SUM(Capex!$G291:M291)-(SUM(Capex!$G291:L291)*$E288+SUM($G642:L642)))&gt;0,SUM(Capex!$G291:L291)*$E288,IF((SUM(Capex!$G291:L291)-SUM($G642:L642))&lt;0,0,SUM(Capex!$G291:L291)-SUM($G642:L642)))</f>
        <v>1396289.2233333332</v>
      </c>
      <c r="N642" s="283">
        <f>+IF((SUM(Capex!$G291:N291)-(SUM(Capex!$G291:M291)*$E288+SUM($G642:M642)))&gt;0,SUM(Capex!$G291:M291)*$E288,IF((SUM(Capex!$G291:M291)-SUM($G642:M642))&lt;0,0,SUM(Capex!$G291:M291)-SUM($G642:M642)))</f>
        <v>1274737.0304771746</v>
      </c>
      <c r="O642" s="283">
        <f>+IF((SUM(Capex!$G291:O291)-(SUM(Capex!$G291:N291)*$E288+SUM($G642:N642)))&gt;0,SUM(Capex!$G291:N291)*$E288,IF((SUM(Capex!$G291:N291)-SUM($G642:N642))&lt;0,0,SUM(Capex!$G291:N291)-SUM($G642:N642)))</f>
        <v>0</v>
      </c>
      <c r="P642" s="283">
        <f>+IF((SUM(Capex!$G291:P291)-(SUM(Capex!$G291:O291)*$E288+SUM($G642:O642)))&gt;0,SUM(Capex!$G291:O291)*$E288,IF((SUM(Capex!$G291:O291)-SUM($G642:O642))&lt;0,0,SUM(Capex!$G291:O291)-SUM($G642:O642)))</f>
        <v>28864.230000000447</v>
      </c>
      <c r="Q642" s="283">
        <f>+IF((SUM(Capex!$G291:Q291)-(SUM(Capex!$G291:P291)*$E288+SUM($G642:P642)))&gt;0,SUM(Capex!$G291:P291)*$E288,IF((SUM(Capex!$G291:P291)-SUM($G642:P642))&lt;0,0,SUM(Capex!$G291:P291)-SUM($G642:P642)))</f>
        <v>0</v>
      </c>
      <c r="R642" s="283">
        <f>+IF((SUM(Capex!$G291:R291)-(SUM(Capex!$G291:Q291)*$E288+SUM($G642:Q642)))&gt;0,SUM(Capex!$G291:Q291)*$E288,IF((SUM(Capex!$G291:Q291)-SUM($G642:Q642))&lt;0,0,SUM(Capex!$G291:Q291)-SUM($G642:Q642)))</f>
        <v>0</v>
      </c>
      <c r="S642" s="283">
        <f>+IF((SUM(Capex!$G291:S291)-(SUM(Capex!$G291:R291)*$E288+SUM($G642:R642)))&gt;0,SUM(Capex!$G291:R291)*$E288,IF((SUM(Capex!$G291:R291)-SUM($G642:R642))&lt;0,0,SUM(Capex!$G291:R291)-SUM($G642:R642)))</f>
        <v>0</v>
      </c>
      <c r="T642" s="283">
        <f>+IF((SUM(Capex!$G291:T291)-(SUM(Capex!$G291:S291)*$E288+SUM($G642:S642)))&gt;0,SUM(Capex!$G291:S291)*$E288,IF((SUM(Capex!$G291:S291)-SUM($G642:S642))&lt;0,0,SUM(Capex!$G291:S291)-SUM($G642:S642)))</f>
        <v>0</v>
      </c>
    </row>
    <row r="643" spans="1:20">
      <c r="A643" s="361"/>
      <c r="B643" s="145"/>
      <c r="C643" s="21" t="s">
        <v>224</v>
      </c>
      <c r="D643" s="168" t="s">
        <v>65</v>
      </c>
      <c r="E643" s="168" t="s">
        <v>317</v>
      </c>
      <c r="H643" s="283">
        <f>+IF((SUM(Capex!$G292:H292)-(SUM(Capex!$G292:G292)*$E289+SUM($G643:G643)))&gt;0,SUM(Capex!$G292:G292)*$E289,IF((SUM(Capex!$G292:G292)-SUM($G643:G643))&lt;0,0,SUM(Capex!$G292:G292)-SUM($G643:G643)))</f>
        <v>0</v>
      </c>
      <c r="I643" s="283">
        <f>+IF((SUM(Capex!$G292:I292)-(SUM(Capex!$G292:H292)*$E289+SUM($G643:H643)))&gt;0,SUM(Capex!$G292:H292)*$E289,IF((SUM(Capex!$G292:H292)-SUM($G643:H643))&lt;0,0,SUM(Capex!$G292:H292)-SUM($G643:H643)))</f>
        <v>0</v>
      </c>
      <c r="J643" s="283">
        <f>+IF((SUM(Capex!$G292:J292)-(SUM(Capex!$G292:I292)*$E289+SUM($G643:I643)))&gt;0,SUM(Capex!$G292:I292)*$E289,IF((SUM(Capex!$G292:I292)-SUM($G643:I643))&lt;0,0,SUM(Capex!$G292:I292)-SUM($G643:I643)))</f>
        <v>0</v>
      </c>
      <c r="K643" s="283">
        <f>+IF((SUM(Capex!$G292:K292)-(SUM(Capex!$G292:J292)*$E289+SUM($G643:J643)))&gt;0,SUM(Capex!$G292:J292)*$E289,IF((SUM(Capex!$G292:J292)-SUM($G643:J643))&lt;0,0,SUM(Capex!$G292:J292)-SUM($G643:J643)))</f>
        <v>36375.346666666665</v>
      </c>
      <c r="L643" s="283">
        <f>+IF((SUM(Capex!$G292:L292)-(SUM(Capex!$G292:K292)*$E289+SUM($G643:K643)))&gt;0,SUM(Capex!$G292:K292)*$E289,IF((SUM(Capex!$G292:K292)-SUM($G643:K643))&lt;0,0,SUM(Capex!$G292:K292)-SUM($G643:K643)))</f>
        <v>36375.346666666665</v>
      </c>
      <c r="M643" s="283">
        <f>+IF((SUM(Capex!$G292:M292)-(SUM(Capex!$G292:L292)*$E289+SUM($G643:L643)))&gt;0,SUM(Capex!$G292:L292)*$E289,IF((SUM(Capex!$G292:L292)-SUM($G643:L643))&lt;0,0,SUM(Capex!$G292:L292)-SUM($G643:L643)))</f>
        <v>36375.346666666665</v>
      </c>
      <c r="N643" s="283">
        <f>+IF((SUM(Capex!$G292:N292)-(SUM(Capex!$G292:M292)*$E289+SUM($G643:M643)))&gt;0,SUM(Capex!$G292:M292)*$E289,IF((SUM(Capex!$G292:M292)-SUM($G643:M643))&lt;0,0,SUM(Capex!$G292:M292)-SUM($G643:M643)))</f>
        <v>0</v>
      </c>
      <c r="O643" s="283">
        <f>+IF((SUM(Capex!$G292:O292)-(SUM(Capex!$G292:N292)*$E289+SUM($G643:N643)))&gt;0,SUM(Capex!$G292:N292)*$E289,IF((SUM(Capex!$G292:N292)-SUM($G643:N643))&lt;0,0,SUM(Capex!$G292:N292)-SUM($G643:N643)))</f>
        <v>0</v>
      </c>
      <c r="P643" s="283">
        <f>+IF((SUM(Capex!$G292:P292)-(SUM(Capex!$G292:O292)*$E289+SUM($G643:O643)))&gt;0,SUM(Capex!$G292:O292)*$E289,IF((SUM(Capex!$G292:O292)-SUM($G643:O643))&lt;0,0,SUM(Capex!$G292:O292)-SUM($G643:O643)))</f>
        <v>0</v>
      </c>
      <c r="Q643" s="283">
        <f>+IF((SUM(Capex!$G292:Q292)-(SUM(Capex!$G292:P292)*$E289+SUM($G643:P643)))&gt;0,SUM(Capex!$G292:P292)*$E289,IF((SUM(Capex!$G292:P292)-SUM($G643:P643))&lt;0,0,SUM(Capex!$G292:P292)-SUM($G643:P643)))</f>
        <v>0</v>
      </c>
      <c r="R643" s="283">
        <f>+IF((SUM(Capex!$G292:R292)-(SUM(Capex!$G292:Q292)*$E289+SUM($G643:Q643)))&gt;0,SUM(Capex!$G292:Q292)*$E289,IF((SUM(Capex!$G292:Q292)-SUM($G643:Q643))&lt;0,0,SUM(Capex!$G292:Q292)-SUM($G643:Q643)))</f>
        <v>0</v>
      </c>
      <c r="S643" s="283">
        <f>+IF((SUM(Capex!$G292:S292)-(SUM(Capex!$G292:R292)*$E289+SUM($G643:R643)))&gt;0,SUM(Capex!$G292:R292)*$E289,IF((SUM(Capex!$G292:R292)-SUM($G643:R643))&lt;0,0,SUM(Capex!$G292:R292)-SUM($G643:R643)))</f>
        <v>0</v>
      </c>
      <c r="T643" s="283">
        <f>+IF((SUM(Capex!$G292:T292)-(SUM(Capex!$G292:S292)*$E289+SUM($G643:S643)))&gt;0,SUM(Capex!$G292:S292)*$E289,IF((SUM(Capex!$G292:S292)-SUM($G643:S643))&lt;0,0,SUM(Capex!$G292:S292)-SUM($G643:S643)))</f>
        <v>0</v>
      </c>
    </row>
    <row r="644" spans="1:20">
      <c r="A644" s="361"/>
      <c r="B644" s="145"/>
      <c r="C644" s="21" t="s">
        <v>225</v>
      </c>
      <c r="D644" s="168" t="s">
        <v>65</v>
      </c>
      <c r="E644" s="168" t="s">
        <v>317</v>
      </c>
      <c r="H644" s="283">
        <f>+IF((SUM(Capex!$G293:H293)-(SUM(Capex!$G293:G293)*$E290+SUM($G644:G644)))&gt;0,SUM(Capex!$G293:G293)*$E290,IF((SUM(Capex!$G293:G293)-SUM($G644:G644))&lt;0,0,SUM(Capex!$G293:G293)-SUM($G644:G644)))</f>
        <v>0</v>
      </c>
      <c r="I644" s="283">
        <f>+IF((SUM(Capex!$G293:I293)-(SUM(Capex!$G293:H293)*$E290+SUM($G644:H644)))&gt;0,SUM(Capex!$G293:H293)*$E290,IF((SUM(Capex!$G293:H293)-SUM($G644:H644))&lt;0,0,SUM(Capex!$G293:H293)-SUM($G644:H644)))</f>
        <v>0</v>
      </c>
      <c r="J644" s="283">
        <f>+IF((SUM(Capex!$G293:J293)-(SUM(Capex!$G293:I293)*$E290+SUM($G644:I644)))&gt;0,SUM(Capex!$G293:I293)*$E290,IF((SUM(Capex!$G293:I293)-SUM($G644:I644))&lt;0,0,SUM(Capex!$G293:I293)-SUM($G644:I644)))</f>
        <v>0</v>
      </c>
      <c r="K644" s="283">
        <f>+IF((SUM(Capex!$G293:K293)-(SUM(Capex!$G293:J293)*$E290+SUM($G644:J644)))&gt;0,SUM(Capex!$G293:J293)*$E290,IF((SUM(Capex!$G293:J293)-SUM($G644:J644))&lt;0,0,SUM(Capex!$G293:J293)-SUM($G644:J644)))</f>
        <v>0</v>
      </c>
      <c r="L644" s="283">
        <f>+IF((SUM(Capex!$G293:L293)-(SUM(Capex!$G293:K293)*$E290+SUM($G644:K644)))&gt;0,SUM(Capex!$G293:K293)*$E290,IF((SUM(Capex!$G293:K293)-SUM($G644:K644))&lt;0,0,SUM(Capex!$G293:K293)-SUM($G644:K644)))</f>
        <v>0</v>
      </c>
      <c r="M644" s="283">
        <f>+IF((SUM(Capex!$G293:M293)-(SUM(Capex!$G293:L293)*$E290+SUM($G644:L644)))&gt;0,SUM(Capex!$G293:L293)*$E290,IF((SUM(Capex!$G293:L293)-SUM($G644:L644))&lt;0,0,SUM(Capex!$G293:L293)-SUM($G644:L644)))</f>
        <v>0</v>
      </c>
      <c r="N644" s="283">
        <f>+IF((SUM(Capex!$G293:N293)-(SUM(Capex!$G293:M293)*$E290+SUM($G644:M644)))&gt;0,SUM(Capex!$G293:M293)*$E290,IF((SUM(Capex!$G293:M293)-SUM($G644:M644))&lt;0,0,SUM(Capex!$G293:M293)-SUM($G644:M644)))</f>
        <v>0</v>
      </c>
      <c r="O644" s="283">
        <f>+IF((SUM(Capex!$G293:O293)-(SUM(Capex!$G293:N293)*$E290+SUM($G644:N644)))&gt;0,SUM(Capex!$G293:N293)*$E290,IF((SUM(Capex!$G293:N293)-SUM($G644:N644))&lt;0,0,SUM(Capex!$G293:N293)-SUM($G644:N644)))</f>
        <v>25709.987499999977</v>
      </c>
      <c r="P644" s="283">
        <f>+IF((SUM(Capex!$G293:P293)-(SUM(Capex!$G293:O293)*$E290+SUM($G644:O644)))&gt;0,SUM(Capex!$G293:O293)*$E290,IF((SUM(Capex!$G293:O293)-SUM($G644:O644))&lt;0,0,SUM(Capex!$G293:O293)-SUM($G644:O644)))</f>
        <v>25709.987499999977</v>
      </c>
      <c r="Q644" s="283">
        <f>+IF((SUM(Capex!$G293:Q293)-(SUM(Capex!$G293:P293)*$E290+SUM($G644:P644)))&gt;0,SUM(Capex!$G293:P293)*$E290,IF((SUM(Capex!$G293:P293)-SUM($G644:P644))&lt;0,0,SUM(Capex!$G293:P293)-SUM($G644:P644)))</f>
        <v>25709.987499999977</v>
      </c>
      <c r="R644" s="283">
        <f>+IF((SUM(Capex!$G293:R293)-(SUM(Capex!$G293:Q293)*$E290+SUM($G644:Q644)))&gt;0,SUM(Capex!$G293:Q293)*$E290,IF((SUM(Capex!$G293:Q293)-SUM($G644:Q644))&lt;0,0,SUM(Capex!$G293:Q293)-SUM($G644:Q644)))</f>
        <v>25709.987499999977</v>
      </c>
      <c r="S644" s="283">
        <f>+IF((SUM(Capex!$G293:S293)-(SUM(Capex!$G293:R293)*$E290+SUM($G644:R644)))&gt;0,SUM(Capex!$G293:R293)*$E290,IF((SUM(Capex!$G293:R293)-SUM($G644:R644))&lt;0,0,SUM(Capex!$G293:R293)-SUM($G644:R644)))</f>
        <v>25709.987499999977</v>
      </c>
      <c r="T644" s="283">
        <f>+IF((SUM(Capex!$G293:T293)-(SUM(Capex!$G293:S293)*$E290+SUM($G644:S644)))&gt;0,SUM(Capex!$G293:S293)*$E290,IF((SUM(Capex!$G293:S293)-SUM($G644:S644))&lt;0,0,SUM(Capex!$G293:S293)-SUM($G644:S644)))</f>
        <v>25709.987499999977</v>
      </c>
    </row>
    <row r="645" spans="1:20">
      <c r="A645" s="361"/>
      <c r="B645" s="145"/>
      <c r="C645" s="21" t="s">
        <v>226</v>
      </c>
      <c r="D645" s="168" t="s">
        <v>65</v>
      </c>
      <c r="E645" s="168" t="s">
        <v>317</v>
      </c>
      <c r="H645" s="283">
        <f>+IF((SUM(Capex!$G294:H294)-(SUM(Capex!$G294:G294)*$E291+SUM($G645:G645)))&gt;0,SUM(Capex!$G294:G294)*$E291,IF((SUM(Capex!$G294:G294)-SUM($G645:G645))&lt;0,0,SUM(Capex!$G294:G294)-SUM($G645:G645)))</f>
        <v>0</v>
      </c>
      <c r="I645" s="283">
        <f>+IF((SUM(Capex!$G294:I294)-(SUM(Capex!$G294:H294)*$E291+SUM($G645:H645)))&gt;0,SUM(Capex!$G294:H294)*$E291,IF((SUM(Capex!$G294:H294)-SUM($G645:H645))&lt;0,0,SUM(Capex!$G294:H294)-SUM($G645:H645)))</f>
        <v>0</v>
      </c>
      <c r="J645" s="283">
        <f>+IF((SUM(Capex!$G294:J294)-(SUM(Capex!$G294:I294)*$E291+SUM($G645:I645)))&gt;0,SUM(Capex!$G294:I294)*$E291,IF((SUM(Capex!$G294:I294)-SUM($G645:I645))&lt;0,0,SUM(Capex!$G294:I294)-SUM($G645:I645)))</f>
        <v>0</v>
      </c>
      <c r="K645" s="283">
        <f>+IF((SUM(Capex!$G294:K294)-(SUM(Capex!$G294:J294)*$E291+SUM($G645:J645)))&gt;0,SUM(Capex!$G294:J294)*$E291,IF((SUM(Capex!$G294:J294)-SUM($G645:J645))&lt;0,0,SUM(Capex!$G294:J294)-SUM($G645:J645)))</f>
        <v>0</v>
      </c>
      <c r="L645" s="283">
        <f>+IF((SUM(Capex!$G294:L294)-(SUM(Capex!$G294:K294)*$E291+SUM($G645:K645)))&gt;0,SUM(Capex!$G294:K294)*$E291,IF((SUM(Capex!$G294:K294)-SUM($G645:K645))&lt;0,0,SUM(Capex!$G294:K294)-SUM($G645:K645)))</f>
        <v>0</v>
      </c>
      <c r="M645" s="283">
        <f>+IF((SUM(Capex!$G294:M294)-(SUM(Capex!$G294:L294)*$E291+SUM($G645:L645)))&gt;0,SUM(Capex!$G294:L294)*$E291,IF((SUM(Capex!$G294:L294)-SUM($G645:L645))&lt;0,0,SUM(Capex!$G294:L294)-SUM($G645:L645)))</f>
        <v>225379.93501458707</v>
      </c>
      <c r="N645" s="283">
        <f>+IF((SUM(Capex!$G294:N294)-(SUM(Capex!$G294:M294)*$E291+SUM($G645:M645)))&gt;0,SUM(Capex!$G294:M294)*$E291,IF((SUM(Capex!$G294:M294)-SUM($G645:M645))&lt;0,0,SUM(Capex!$G294:M294)-SUM($G645:M645)))</f>
        <v>225379.93501458707</v>
      </c>
      <c r="O645" s="283">
        <f>+IF((SUM(Capex!$G294:O294)-(SUM(Capex!$G294:N294)*$E291+SUM($G645:N645)))&gt;0,SUM(Capex!$G294:N294)*$E291,IF((SUM(Capex!$G294:N294)-SUM($G645:N645))&lt;0,0,SUM(Capex!$G294:N294)-SUM($G645:N645)))</f>
        <v>225379.93501458707</v>
      </c>
      <c r="P645" s="283">
        <f>+IF((SUM(Capex!$G294:P294)-(SUM(Capex!$G294:O294)*$E291+SUM($G645:O645)))&gt;0,SUM(Capex!$G294:O294)*$E291,IF((SUM(Capex!$G294:O294)-SUM($G645:O645))&lt;0,0,SUM(Capex!$G294:O294)-SUM($G645:O645)))</f>
        <v>225379.93501458707</v>
      </c>
      <c r="Q645" s="283">
        <f>+IF((SUM(Capex!$G294:Q294)-(SUM(Capex!$G294:P294)*$E291+SUM($G645:P645)))&gt;0,SUM(Capex!$G294:P294)*$E291,IF((SUM(Capex!$G294:P294)-SUM($G645:P645))&lt;0,0,SUM(Capex!$G294:P294)-SUM($G645:P645)))</f>
        <v>225379.93501458707</v>
      </c>
      <c r="R645" s="283">
        <f>+IF((SUM(Capex!$G294:R294)-(SUM(Capex!$G294:Q294)*$E291+SUM($G645:Q645)))&gt;0,SUM(Capex!$G294:Q294)*$E291,IF((SUM(Capex!$G294:Q294)-SUM($G645:Q645))&lt;0,0,SUM(Capex!$G294:Q294)-SUM($G645:Q645)))</f>
        <v>225379.93501458707</v>
      </c>
      <c r="S645" s="283">
        <f>+IF((SUM(Capex!$G294:S294)-(SUM(Capex!$G294:R294)*$E291+SUM($G645:R645)))&gt;0,SUM(Capex!$G294:R294)*$E291,IF((SUM(Capex!$G294:R294)-SUM($G645:R645))&lt;0,0,SUM(Capex!$G294:R294)-SUM($G645:R645)))</f>
        <v>225379.93501458707</v>
      </c>
      <c r="T645" s="283">
        <f>+IF((SUM(Capex!$G294:T294)-(SUM(Capex!$G294:S294)*$E291+SUM($G645:S645)))&gt;0,SUM(Capex!$G294:S294)*$E291,IF((SUM(Capex!$G294:S294)-SUM($G645:S645))&lt;0,0,SUM(Capex!$G294:S294)-SUM($G645:S645)))</f>
        <v>225379.93501458707</v>
      </c>
    </row>
    <row r="646" spans="1:20">
      <c r="A646" s="361"/>
      <c r="B646" s="145"/>
      <c r="C646" s="21" t="s">
        <v>227</v>
      </c>
      <c r="D646" s="168" t="s">
        <v>65</v>
      </c>
      <c r="E646" s="168" t="s">
        <v>317</v>
      </c>
      <c r="H646" s="283">
        <f>+IF((SUM(Capex!$G295:H295)-(SUM(Capex!$G295:G295)*$E292+SUM($G646:G646)))&gt;0,SUM(Capex!$G295:G295)*$E292,IF((SUM(Capex!$G295:G295)-SUM($G646:G646))&lt;0,0,SUM(Capex!$G295:G295)-SUM($G646:G646)))</f>
        <v>0</v>
      </c>
      <c r="I646" s="283">
        <f>+IF((SUM(Capex!$G295:I295)-(SUM(Capex!$G295:H295)*$E292+SUM($G646:H646)))&gt;0,SUM(Capex!$G295:H295)*$E292,IF((SUM(Capex!$G295:H295)-SUM($G646:H646))&lt;0,0,SUM(Capex!$G295:H295)-SUM($G646:H646)))</f>
        <v>0</v>
      </c>
      <c r="J646" s="283">
        <f>+IF((SUM(Capex!$G295:J295)-(SUM(Capex!$G295:I295)*$E292+SUM($G646:I646)))&gt;0,SUM(Capex!$G295:I295)*$E292,IF((SUM(Capex!$G295:I295)-SUM($G646:I646))&lt;0,0,SUM(Capex!$G295:I295)-SUM($G646:I646)))</f>
        <v>0</v>
      </c>
      <c r="K646" s="283">
        <f>+IF((SUM(Capex!$G295:K295)-(SUM(Capex!$G295:J295)*$E292+SUM($G646:J646)))&gt;0,SUM(Capex!$G295:J295)*$E292,IF((SUM(Capex!$G295:J295)-SUM($G646:J646))&lt;0,0,SUM(Capex!$G295:J295)-SUM($G646:J646)))</f>
        <v>0</v>
      </c>
      <c r="L646" s="283">
        <f>+IF((SUM(Capex!$G295:L295)-(SUM(Capex!$G295:K295)*$E292+SUM($G646:K646)))&gt;0,SUM(Capex!$G295:K295)*$E292,IF((SUM(Capex!$G295:K295)-SUM($G646:K646))&lt;0,0,SUM(Capex!$G295:K295)-SUM($G646:K646)))</f>
        <v>0</v>
      </c>
      <c r="M646" s="283">
        <f>+IF((SUM(Capex!$G295:M295)-(SUM(Capex!$G295:L295)*$E292+SUM($G646:L646)))&gt;0,SUM(Capex!$G295:L295)*$E292,IF((SUM(Capex!$G295:L295)-SUM($G646:L646))&lt;0,0,SUM(Capex!$G295:L295)-SUM($G646:L646)))</f>
        <v>9536.4973631059238</v>
      </c>
      <c r="N646" s="283">
        <f>+IF((SUM(Capex!$G295:N295)-(SUM(Capex!$G295:M295)*$E292+SUM($G646:M646)))&gt;0,SUM(Capex!$G295:M295)*$E292,IF((SUM(Capex!$G295:M295)-SUM($G646:M646))&lt;0,0,SUM(Capex!$G295:M295)-SUM($G646:M646)))</f>
        <v>9536.4973631059238</v>
      </c>
      <c r="O646" s="283">
        <f>+IF((SUM(Capex!$G295:O295)-(SUM(Capex!$G295:N295)*$E292+SUM($G646:N646)))&gt;0,SUM(Capex!$G295:N295)*$E292,IF((SUM(Capex!$G295:N295)-SUM($G646:N646))&lt;0,0,SUM(Capex!$G295:N295)-SUM($G646:N646)))</f>
        <v>9536.4973631059238</v>
      </c>
      <c r="P646" s="283">
        <f>+IF((SUM(Capex!$G295:P295)-(SUM(Capex!$G295:O295)*$E292+SUM($G646:O646)))&gt;0,SUM(Capex!$G295:O295)*$E292,IF((SUM(Capex!$G295:O295)-SUM($G646:O646))&lt;0,0,SUM(Capex!$G295:O295)-SUM($G646:O646)))</f>
        <v>9536.4973631059238</v>
      </c>
      <c r="Q646" s="283">
        <f>+IF((SUM(Capex!$G295:Q295)-(SUM(Capex!$G295:P295)*$E292+SUM($G646:P646)))&gt;0,SUM(Capex!$G295:P295)*$E292,IF((SUM(Capex!$G295:P295)-SUM($G646:P646))&lt;0,0,SUM(Capex!$G295:P295)-SUM($G646:P646)))</f>
        <v>9536.4973631059238</v>
      </c>
      <c r="R646" s="283">
        <f>+IF((SUM(Capex!$G295:R295)-(SUM(Capex!$G295:Q295)*$E292+SUM($G646:Q646)))&gt;0,SUM(Capex!$G295:Q295)*$E292,IF((SUM(Capex!$G295:Q295)-SUM($G646:Q646))&lt;0,0,SUM(Capex!$G295:Q295)-SUM($G646:Q646)))</f>
        <v>9536.4973631059238</v>
      </c>
      <c r="S646" s="283">
        <f>+IF((SUM(Capex!$G295:S295)-(SUM(Capex!$G295:R295)*$E292+SUM($G646:R646)))&gt;0,SUM(Capex!$G295:R295)*$E292,IF((SUM(Capex!$G295:R295)-SUM($G646:R646))&lt;0,0,SUM(Capex!$G295:R295)-SUM($G646:R646)))</f>
        <v>9536.4973631059238</v>
      </c>
      <c r="T646" s="283">
        <f>+IF((SUM(Capex!$G295:T295)-(SUM(Capex!$G295:S295)*$E292+SUM($G646:S646)))&gt;0,SUM(Capex!$G295:S295)*$E292,IF((SUM(Capex!$G295:S295)-SUM($G646:S646))&lt;0,0,SUM(Capex!$G295:S295)-SUM($G646:S646)))</f>
        <v>9536.4973631059238</v>
      </c>
    </row>
    <row r="647" spans="1:20">
      <c r="A647" s="401"/>
      <c r="B647" s="145"/>
      <c r="C647" s="21" t="s">
        <v>228</v>
      </c>
      <c r="D647" s="168" t="s">
        <v>65</v>
      </c>
      <c r="E647" s="168" t="s">
        <v>317</v>
      </c>
      <c r="H647" s="283">
        <f>+IF((SUM(Capex!$G296:H296)-(SUM(Capex!$G296:G296)*$E293+SUM($G647:G647)))&gt;0,SUM(Capex!$G296:G296)*$E293,IF((SUM(Capex!$G296:G296)-SUM($G647:G647))&lt;0,0,SUM(Capex!$G296:G296)-SUM($G647:G647)))</f>
        <v>0</v>
      </c>
      <c r="I647" s="283">
        <f>+IF((SUM(Capex!$G296:I296)-(SUM(Capex!$G296:H296)*$E293+SUM($G647:H647)))&gt;0,SUM(Capex!$G296:H296)*$E293,IF((SUM(Capex!$G296:H296)-SUM($G647:H647))&lt;0,0,SUM(Capex!$G296:H296)-SUM($G647:H647)))</f>
        <v>0</v>
      </c>
      <c r="J647" s="283">
        <f>+IF((SUM(Capex!$G296:J296)-(SUM(Capex!$G296:I296)*$E293+SUM($G647:I647)))&gt;0,SUM(Capex!$G296:I296)*$E293,IF((SUM(Capex!$G296:I296)-SUM($G647:I647))&lt;0,0,SUM(Capex!$G296:I296)-SUM($G647:I647)))</f>
        <v>0</v>
      </c>
      <c r="K647" s="283">
        <f>+IF((SUM(Capex!$G296:K296)-(SUM(Capex!$G296:J296)*$E293+SUM($G647:J647)))&gt;0,SUM(Capex!$G296:J296)*$E293,IF((SUM(Capex!$G296:J296)-SUM($G647:J647))&lt;0,0,SUM(Capex!$G296:J296)-SUM($G647:J647)))</f>
        <v>0</v>
      </c>
      <c r="L647" s="283">
        <f>+IF((SUM(Capex!$G296:L296)-(SUM(Capex!$G296:K296)*$E293+SUM($G647:K647)))&gt;0,SUM(Capex!$G296:K296)*$E293,IF((SUM(Capex!$G296:K296)-SUM($G647:K647))&lt;0,0,SUM(Capex!$G296:K296)-SUM($G647:K647)))</f>
        <v>0</v>
      </c>
      <c r="M647" s="283">
        <f>+IF((SUM(Capex!$G296:M296)-(SUM(Capex!$G296:L296)*$E293+SUM($G647:L647)))&gt;0,SUM(Capex!$G296:L296)*$E293,IF((SUM(Capex!$G296:L296)-SUM($G647:L647))&lt;0,0,SUM(Capex!$G296:L296)-SUM($G647:L647)))</f>
        <v>99243.192083333328</v>
      </c>
      <c r="N647" s="283">
        <f>+IF((SUM(Capex!$G296:N296)-(SUM(Capex!$G296:M296)*$E293+SUM($G647:M647)))&gt;0,SUM(Capex!$G296:M296)*$E293,IF((SUM(Capex!$G296:M296)-SUM($G647:M647))&lt;0,0,SUM(Capex!$G296:M296)-SUM($G647:M647)))</f>
        <v>99243.192083333328</v>
      </c>
      <c r="O647" s="283">
        <f>+IF((SUM(Capex!$G296:O296)-(SUM(Capex!$G296:N296)*$E293+SUM($G647:N647)))&gt;0,SUM(Capex!$G296:N296)*$E293,IF((SUM(Capex!$G296:N296)-SUM($G647:N647))&lt;0,0,SUM(Capex!$G296:N296)-SUM($G647:N647)))</f>
        <v>99243.192083333328</v>
      </c>
      <c r="P647" s="283">
        <f>+IF((SUM(Capex!$G296:P296)-(SUM(Capex!$G296:O296)*$E293+SUM($G647:O647)))&gt;0,SUM(Capex!$G296:O296)*$E293,IF((SUM(Capex!$G296:O296)-SUM($G647:O647))&lt;0,0,SUM(Capex!$G296:O296)-SUM($G647:O647)))</f>
        <v>99243.192083333328</v>
      </c>
      <c r="Q647" s="283">
        <f>+IF((SUM(Capex!$G296:Q296)-(SUM(Capex!$G296:P296)*$E293+SUM($G647:P647)))&gt;0,SUM(Capex!$G296:P296)*$E293,IF((SUM(Capex!$G296:P296)-SUM($G647:P647))&lt;0,0,SUM(Capex!$G296:P296)-SUM($G647:P647)))</f>
        <v>99243.192083333328</v>
      </c>
      <c r="R647" s="283">
        <f>+IF((SUM(Capex!$G296:R296)-(SUM(Capex!$G296:Q296)*$E293+SUM($G647:Q647)))&gt;0,SUM(Capex!$G296:Q296)*$E293,IF((SUM(Capex!$G296:Q296)-SUM($G647:Q647))&lt;0,0,SUM(Capex!$G296:Q296)-SUM($G647:Q647)))</f>
        <v>99243.192083333328</v>
      </c>
      <c r="S647" s="283">
        <f>+IF((SUM(Capex!$G296:S296)-(SUM(Capex!$G296:R296)*$E293+SUM($G647:R647)))&gt;0,SUM(Capex!$G296:R296)*$E293,IF((SUM(Capex!$G296:R296)-SUM($G647:R647))&lt;0,0,SUM(Capex!$G296:R296)-SUM($G647:R647)))</f>
        <v>99243.192083333328</v>
      </c>
      <c r="T647" s="283">
        <f>+IF((SUM(Capex!$G296:T296)-(SUM(Capex!$G296:S296)*$E293+SUM($G647:S647)))&gt;0,SUM(Capex!$G296:S296)*$E293,IF((SUM(Capex!$G296:S296)-SUM($G647:S647))&lt;0,0,SUM(Capex!$G296:S296)-SUM($G647:S647)))</f>
        <v>99243.192083333328</v>
      </c>
    </row>
    <row r="648" spans="1:20">
      <c r="A648" s="361"/>
      <c r="B648" s="145"/>
      <c r="C648" s="21" t="s">
        <v>229</v>
      </c>
      <c r="D648" s="168" t="s">
        <v>65</v>
      </c>
      <c r="E648" s="168" t="s">
        <v>317</v>
      </c>
      <c r="H648" s="283">
        <f>+IF((SUM(Capex!$G297:H297)-(SUM(Capex!$G297:G297)*$E294+SUM($G648:G648)))&gt;0,SUM(Capex!$G297:G297)*$E294,IF((SUM(Capex!$G297:G297)-SUM($G648:G648))&lt;0,0,SUM(Capex!$G297:G297)-SUM($G648:G648)))</f>
        <v>0</v>
      </c>
      <c r="I648" s="283">
        <f>+IF((SUM(Capex!$G297:I297)-(SUM(Capex!$G297:H297)*$E294+SUM($G648:H648)))&gt;0,SUM(Capex!$G297:H297)*$E294,IF((SUM(Capex!$G297:H297)-SUM($G648:H648))&lt;0,0,SUM(Capex!$G297:H297)-SUM($G648:H648)))</f>
        <v>0</v>
      </c>
      <c r="J648" s="283">
        <f>+IF((SUM(Capex!$G297:J297)-(SUM(Capex!$G297:I297)*$E294+SUM($G648:I648)))&gt;0,SUM(Capex!$G297:I297)*$E294,IF((SUM(Capex!$G297:I297)-SUM($G648:I648))&lt;0,0,SUM(Capex!$G297:I297)-SUM($G648:I648)))</f>
        <v>0</v>
      </c>
      <c r="K648" s="283">
        <f>+IF((SUM(Capex!$G297:K297)-(SUM(Capex!$G297:J297)*$E294+SUM($G648:J648)))&gt;0,SUM(Capex!$G297:J297)*$E294,IF((SUM(Capex!$G297:J297)-SUM($G648:J648))&lt;0,0,SUM(Capex!$G297:J297)-SUM($G648:J648)))</f>
        <v>0</v>
      </c>
      <c r="L648" s="283">
        <f>+IF((SUM(Capex!$G297:L297)-(SUM(Capex!$G297:K297)*$E294+SUM($G648:K648)))&gt;0,SUM(Capex!$G297:K297)*$E294,IF((SUM(Capex!$G297:K297)-SUM($G648:K648))&lt;0,0,SUM(Capex!$G297:K297)-SUM($G648:K648)))</f>
        <v>0</v>
      </c>
      <c r="M648" s="283">
        <f>+IF((SUM(Capex!$G297:M297)-(SUM(Capex!$G297:L297)*$E294+SUM($G648:L648)))&gt;0,SUM(Capex!$G297:L297)*$E294,IF((SUM(Capex!$G297:L297)-SUM($G648:L648))&lt;0,0,SUM(Capex!$G297:L297)-SUM($G648:L648)))</f>
        <v>14884.461226436266</v>
      </c>
      <c r="N648" s="283">
        <f>+IF((SUM(Capex!$G297:N297)-(SUM(Capex!$G297:M297)*$E294+SUM($G648:M648)))&gt;0,SUM(Capex!$G297:M297)*$E294,IF((SUM(Capex!$G297:M297)-SUM($G648:M648))&lt;0,0,SUM(Capex!$G297:M297)-SUM($G648:M648)))</f>
        <v>14884.461226436266</v>
      </c>
      <c r="O648" s="283">
        <f>+IF((SUM(Capex!$G297:O297)-(SUM(Capex!$G297:N297)*$E294+SUM($G648:N648)))&gt;0,SUM(Capex!$G297:N297)*$E294,IF((SUM(Capex!$G297:N297)-SUM($G648:N648))&lt;0,0,SUM(Capex!$G297:N297)-SUM($G648:N648)))</f>
        <v>14884.461226436266</v>
      </c>
      <c r="P648" s="283">
        <f>+IF((SUM(Capex!$G297:P297)-(SUM(Capex!$G297:O297)*$E294+SUM($G648:O648)))&gt;0,SUM(Capex!$G297:O297)*$E294,IF((SUM(Capex!$G297:O297)-SUM($G648:O648))&lt;0,0,SUM(Capex!$G297:O297)-SUM($G648:O648)))</f>
        <v>14884.461226436266</v>
      </c>
      <c r="Q648" s="283">
        <f>+IF((SUM(Capex!$G297:Q297)-(SUM(Capex!$G297:P297)*$E294+SUM($G648:P648)))&gt;0,SUM(Capex!$G297:P297)*$E294,IF((SUM(Capex!$G297:P297)-SUM($G648:P648))&lt;0,0,SUM(Capex!$G297:P297)-SUM($G648:P648)))</f>
        <v>14884.461226436266</v>
      </c>
      <c r="R648" s="283">
        <f>+IF((SUM(Capex!$G297:R297)-(SUM(Capex!$G297:Q297)*$E294+SUM($G648:Q648)))&gt;0,SUM(Capex!$G297:Q297)*$E294,IF((SUM(Capex!$G297:Q297)-SUM($G648:Q648))&lt;0,0,SUM(Capex!$G297:Q297)-SUM($G648:Q648)))</f>
        <v>14884.461226436266</v>
      </c>
      <c r="S648" s="283">
        <f>+IF((SUM(Capex!$G297:S297)-(SUM(Capex!$G297:R297)*$E294+SUM($G648:R648)))&gt;0,SUM(Capex!$G297:R297)*$E294,IF((SUM(Capex!$G297:R297)-SUM($G648:R648))&lt;0,0,SUM(Capex!$G297:R297)-SUM($G648:R648)))</f>
        <v>14884.461226436266</v>
      </c>
      <c r="T648" s="283">
        <f>+IF((SUM(Capex!$G297:T297)-(SUM(Capex!$G297:S297)*$E294+SUM($G648:S648)))&gt;0,SUM(Capex!$G297:S297)*$E294,IF((SUM(Capex!$G297:S297)-SUM($G648:S648))&lt;0,0,SUM(Capex!$G297:S297)-SUM($G648:S648)))</f>
        <v>14884.461226436266</v>
      </c>
    </row>
    <row r="649" spans="1:20">
      <c r="A649" s="361"/>
      <c r="B649" s="145"/>
      <c r="C649" s="21" t="s">
        <v>230</v>
      </c>
      <c r="D649" s="168" t="s">
        <v>65</v>
      </c>
      <c r="E649" s="168" t="s">
        <v>317</v>
      </c>
      <c r="H649" s="283">
        <f>+IF((SUM(Capex!$G298:H298)-(SUM(Capex!$G298:G298)*$E295+SUM($G649:G649)))&gt;0,SUM(Capex!$G298:G298)*$E295,IF((SUM(Capex!$G298:G298)-SUM($G649:G649))&lt;0,0,SUM(Capex!$G298:G298)-SUM($G649:G649)))</f>
        <v>0</v>
      </c>
      <c r="I649" s="283">
        <f>+IF((SUM(Capex!$G298:I298)-(SUM(Capex!$G298:H298)*$E295+SUM($G649:H649)))&gt;0,SUM(Capex!$G298:H298)*$E295,IF((SUM(Capex!$G298:H298)-SUM($G649:H649))&lt;0,0,SUM(Capex!$G298:H298)-SUM($G649:H649)))</f>
        <v>0</v>
      </c>
      <c r="J649" s="283">
        <f>+IF((SUM(Capex!$G298:J298)-(SUM(Capex!$G298:I298)*$E295+SUM($G649:I649)))&gt;0,SUM(Capex!$G298:I298)*$E295,IF((SUM(Capex!$G298:I298)-SUM($G649:I649))&lt;0,0,SUM(Capex!$G298:I298)-SUM($G649:I649)))</f>
        <v>0</v>
      </c>
      <c r="K649" s="283">
        <f>+IF((SUM(Capex!$G298:K298)-(SUM(Capex!$G298:J298)*$E295+SUM($G649:J649)))&gt;0,SUM(Capex!$G298:J298)*$E295,IF((SUM(Capex!$G298:J298)-SUM($G649:J649))&lt;0,0,SUM(Capex!$G298:J298)-SUM($G649:J649)))</f>
        <v>0</v>
      </c>
      <c r="L649" s="283">
        <f>+IF((SUM(Capex!$G298:L298)-(SUM(Capex!$G298:K298)*$E295+SUM($G649:K649)))&gt;0,SUM(Capex!$G298:K298)*$E295,IF((SUM(Capex!$G298:K298)-SUM($G649:K649))&lt;0,0,SUM(Capex!$G298:K298)-SUM($G649:K649)))</f>
        <v>0</v>
      </c>
      <c r="M649" s="283">
        <f>+IF((SUM(Capex!$G298:M298)-(SUM(Capex!$G298:L298)*$E295+SUM($G649:L649)))&gt;0,SUM(Capex!$G298:L298)*$E295,IF((SUM(Capex!$G298:L298)-SUM($G649:L649))&lt;0,0,SUM(Capex!$G298:L298)-SUM($G649:L649)))</f>
        <v>213.03833333333336</v>
      </c>
      <c r="N649" s="283">
        <f>+IF((SUM(Capex!$G298:N298)-(SUM(Capex!$G298:M298)*$E295+SUM($G649:M649)))&gt;0,SUM(Capex!$G298:M298)*$E295,IF((SUM(Capex!$G298:M298)-SUM($G649:M649))&lt;0,0,SUM(Capex!$G298:M298)-SUM($G649:M649)))</f>
        <v>213.03833333333336</v>
      </c>
      <c r="O649" s="283">
        <f>+IF((SUM(Capex!$G298:O298)-(SUM(Capex!$G298:N298)*$E295+SUM($G649:N649)))&gt;0,SUM(Capex!$G298:N298)*$E295,IF((SUM(Capex!$G298:N298)-SUM($G649:N649))&lt;0,0,SUM(Capex!$G298:N298)-SUM($G649:N649)))</f>
        <v>213.03833333333336</v>
      </c>
      <c r="P649" s="283">
        <f>+IF((SUM(Capex!$G298:P298)-(SUM(Capex!$G298:O298)*$E295+SUM($G649:O649)))&gt;0,SUM(Capex!$G298:O298)*$E295,IF((SUM(Capex!$G298:O298)-SUM($G649:O649))&lt;0,0,SUM(Capex!$G298:O298)-SUM($G649:O649)))</f>
        <v>213.03833333333336</v>
      </c>
      <c r="Q649" s="283">
        <f>+IF((SUM(Capex!$G298:Q298)-(SUM(Capex!$G298:P298)*$E295+SUM($G649:P649)))&gt;0,SUM(Capex!$G298:P298)*$E295,IF((SUM(Capex!$G298:P298)-SUM($G649:P649))&lt;0,0,SUM(Capex!$G298:P298)-SUM($G649:P649)))</f>
        <v>213.03833333333336</v>
      </c>
      <c r="R649" s="283">
        <f>+IF((SUM(Capex!$G298:R298)-(SUM(Capex!$G298:Q298)*$E295+SUM($G649:Q649)))&gt;0,SUM(Capex!$G298:Q298)*$E295,IF((SUM(Capex!$G298:Q298)-SUM($G649:Q649))&lt;0,0,SUM(Capex!$G298:Q298)-SUM($G649:Q649)))</f>
        <v>213.03833333333336</v>
      </c>
      <c r="S649" s="283">
        <f>+IF((SUM(Capex!$G298:S298)-(SUM(Capex!$G298:R298)*$E295+SUM($G649:R649)))&gt;0,SUM(Capex!$G298:R298)*$E295,IF((SUM(Capex!$G298:R298)-SUM($G649:R649))&lt;0,0,SUM(Capex!$G298:R298)-SUM($G649:R649)))</f>
        <v>213.03833333333336</v>
      </c>
      <c r="T649" s="283">
        <f>+IF((SUM(Capex!$G298:T298)-(SUM(Capex!$G298:S298)*$E295+SUM($G649:S649)))&gt;0,SUM(Capex!$G298:S298)*$E295,IF((SUM(Capex!$G298:S298)-SUM($G649:S649))&lt;0,0,SUM(Capex!$G298:S298)-SUM($G649:S649)))</f>
        <v>213.03833333333336</v>
      </c>
    </row>
    <row r="650" spans="1:20">
      <c r="A650" s="401"/>
      <c r="B650" s="145"/>
      <c r="C650" s="21" t="s">
        <v>231</v>
      </c>
      <c r="D650" s="168" t="s">
        <v>65</v>
      </c>
      <c r="E650" s="168" t="s">
        <v>317</v>
      </c>
      <c r="H650" s="283">
        <f>+IF((SUM(Capex!$G299:H299)-(SUM(Capex!$G299:G299)*$E296+SUM($G650:G650)))&gt;0,SUM(Capex!$G299:G299)*$E296,IF((SUM(Capex!$G299:G299)-SUM($G650:G650))&lt;0,0,SUM(Capex!$G299:G299)-SUM($G650:G650)))</f>
        <v>0</v>
      </c>
      <c r="I650" s="283">
        <f>+IF((SUM(Capex!$G299:I299)-(SUM(Capex!$G299:H299)*$E296+SUM($G650:H650)))&gt;0,SUM(Capex!$G299:H299)*$E296,IF((SUM(Capex!$G299:H299)-SUM($G650:H650))&lt;0,0,SUM(Capex!$G299:H299)-SUM($G650:H650)))</f>
        <v>0</v>
      </c>
      <c r="J650" s="283">
        <f>+IF((SUM(Capex!$G299:J299)-(SUM(Capex!$G299:I299)*$E296+SUM($G650:I650)))&gt;0,SUM(Capex!$G299:I299)*$E296,IF((SUM(Capex!$G299:I299)-SUM($G650:I650))&lt;0,0,SUM(Capex!$G299:I299)-SUM($G650:I650)))</f>
        <v>0</v>
      </c>
      <c r="K650" s="283">
        <f>+IF((SUM(Capex!$G299:K299)-(SUM(Capex!$G299:J299)*$E296+SUM($G650:J650)))&gt;0,SUM(Capex!$G299:J299)*$E296,IF((SUM(Capex!$G299:J299)-SUM($G650:J650))&lt;0,0,SUM(Capex!$G299:J299)-SUM($G650:J650)))</f>
        <v>0</v>
      </c>
      <c r="L650" s="283">
        <f>+IF((SUM(Capex!$G299:L299)-(SUM(Capex!$G299:K299)*$E296+SUM($G650:K650)))&gt;0,SUM(Capex!$G299:K299)*$E296,IF((SUM(Capex!$G299:K299)-SUM($G650:K650))&lt;0,0,SUM(Capex!$G299:K299)-SUM($G650:K650)))</f>
        <v>0</v>
      </c>
      <c r="M650" s="283">
        <f>+IF((SUM(Capex!$G299:M299)-(SUM(Capex!$G299:L299)*$E296+SUM($G650:L650)))&gt;0,SUM(Capex!$G299:L299)*$E296,IF((SUM(Capex!$G299:L299)-SUM($G650:L650))&lt;0,0,SUM(Capex!$G299:L299)-SUM($G650:L650)))</f>
        <v>11940.552333931777</v>
      </c>
      <c r="N650" s="283">
        <f>+IF((SUM(Capex!$G299:N299)-(SUM(Capex!$G299:M299)*$E296+SUM($G650:M650)))&gt;0,SUM(Capex!$G299:M299)*$E296,IF((SUM(Capex!$G299:M299)-SUM($G650:M650))&lt;0,0,SUM(Capex!$G299:M299)-SUM($G650:M650)))</f>
        <v>11940.552333931777</v>
      </c>
      <c r="O650" s="283">
        <f>+IF((SUM(Capex!$G299:O299)-(SUM(Capex!$G299:N299)*$E296+SUM($G650:N650)))&gt;0,SUM(Capex!$G299:N299)*$E296,IF((SUM(Capex!$G299:N299)-SUM($G650:N650))&lt;0,0,SUM(Capex!$G299:N299)-SUM($G650:N650)))</f>
        <v>11940.552333931777</v>
      </c>
      <c r="P650" s="283">
        <f>+IF((SUM(Capex!$G299:P299)-(SUM(Capex!$G299:O299)*$E296+SUM($G650:O650)))&gt;0,SUM(Capex!$G299:O299)*$E296,IF((SUM(Capex!$G299:O299)-SUM($G650:O650))&lt;0,0,SUM(Capex!$G299:O299)-SUM($G650:O650)))</f>
        <v>11940.552333931777</v>
      </c>
      <c r="Q650" s="283">
        <f>+IF((SUM(Capex!$G299:Q299)-(SUM(Capex!$G299:P299)*$E296+SUM($G650:P650)))&gt;0,SUM(Capex!$G299:P299)*$E296,IF((SUM(Capex!$G299:P299)-SUM($G650:P650))&lt;0,0,SUM(Capex!$G299:P299)-SUM($G650:P650)))</f>
        <v>11940.552333931777</v>
      </c>
      <c r="R650" s="283">
        <f>+IF((SUM(Capex!$G299:R299)-(SUM(Capex!$G299:Q299)*$E296+SUM($G650:Q650)))&gt;0,SUM(Capex!$G299:Q299)*$E296,IF((SUM(Capex!$G299:Q299)-SUM($G650:Q650))&lt;0,0,SUM(Capex!$G299:Q299)-SUM($G650:Q650)))</f>
        <v>11940.552333931777</v>
      </c>
      <c r="S650" s="283">
        <f>+IF((SUM(Capex!$G299:S299)-(SUM(Capex!$G299:R299)*$E296+SUM($G650:R650)))&gt;0,SUM(Capex!$G299:R299)*$E296,IF((SUM(Capex!$G299:R299)-SUM($G650:R650))&lt;0,0,SUM(Capex!$G299:R299)-SUM($G650:R650)))</f>
        <v>11940.552333931777</v>
      </c>
      <c r="T650" s="283">
        <f>+IF((SUM(Capex!$G299:T299)-(SUM(Capex!$G299:S299)*$E296+SUM($G650:S650)))&gt;0,SUM(Capex!$G299:S299)*$E296,IF((SUM(Capex!$G299:S299)-SUM($G650:S650))&lt;0,0,SUM(Capex!$G299:S299)-SUM($G650:S650)))</f>
        <v>11940.552333931777</v>
      </c>
    </row>
    <row r="651" spans="1:20">
      <c r="A651" s="401"/>
      <c r="B651" s="145"/>
      <c r="C651" s="21" t="s">
        <v>232</v>
      </c>
      <c r="D651" s="168" t="s">
        <v>65</v>
      </c>
      <c r="E651" s="168" t="s">
        <v>317</v>
      </c>
      <c r="H651" s="283">
        <f>+IF((SUM(Capex!$G300:H300)-(SUM(Capex!$G300:G300)*$E297+SUM($G651:G651)))&gt;0,SUM(Capex!$G300:G300)*$E297,IF((SUM(Capex!$G300:G300)-SUM($G651:G651))&lt;0,0,SUM(Capex!$G300:G300)-SUM($G651:G651)))</f>
        <v>0</v>
      </c>
      <c r="I651" s="283">
        <f>+IF((SUM(Capex!$G300:I300)-(SUM(Capex!$G300:H300)*$E297+SUM($G651:H651)))&gt;0,SUM(Capex!$G300:H300)*$E297,IF((SUM(Capex!$G300:H300)-SUM($G651:H651))&lt;0,0,SUM(Capex!$G300:H300)-SUM($G651:H651)))</f>
        <v>0</v>
      </c>
      <c r="J651" s="283">
        <f>+IF((SUM(Capex!$G300:J300)-(SUM(Capex!$G300:I300)*$E297+SUM($G651:I651)))&gt;0,SUM(Capex!$G300:I300)*$E297,IF((SUM(Capex!$G300:I300)-SUM($G651:I651))&lt;0,0,SUM(Capex!$G300:I300)-SUM($G651:I651)))</f>
        <v>0</v>
      </c>
      <c r="K651" s="283">
        <f>+IF((SUM(Capex!$G300:K300)-(SUM(Capex!$G300:J300)*$E297+SUM($G651:J651)))&gt;0,SUM(Capex!$G300:J300)*$E297,IF((SUM(Capex!$G300:J300)-SUM($G651:J651))&lt;0,0,SUM(Capex!$G300:J300)-SUM($G651:J651)))</f>
        <v>0</v>
      </c>
      <c r="L651" s="283">
        <f>+IF((SUM(Capex!$G300:L300)-(SUM(Capex!$G300:K300)*$E297+SUM($G651:K651)))&gt;0,SUM(Capex!$G300:K300)*$E297,IF((SUM(Capex!$G300:K300)-SUM($G651:K651))&lt;0,0,SUM(Capex!$G300:K300)-SUM($G651:K651)))</f>
        <v>0</v>
      </c>
      <c r="M651" s="283">
        <f>+IF((SUM(Capex!$G300:M300)-(SUM(Capex!$G300:L300)*$E297+SUM($G651:L651)))&gt;0,SUM(Capex!$G300:L300)*$E297,IF((SUM(Capex!$G300:L300)-SUM($G651:L651))&lt;0,0,SUM(Capex!$G300:L300)-SUM($G651:L651)))</f>
        <v>51634.710665394974</v>
      </c>
      <c r="N651" s="283">
        <f>+IF((SUM(Capex!$G300:N300)-(SUM(Capex!$G300:M300)*$E297+SUM($G651:M651)))&gt;0,SUM(Capex!$G300:M300)*$E297,IF((SUM(Capex!$G300:M300)-SUM($G651:M651))&lt;0,0,SUM(Capex!$G300:M300)-SUM($G651:M651)))</f>
        <v>51634.710665394974</v>
      </c>
      <c r="O651" s="283">
        <f>+IF((SUM(Capex!$G300:O300)-(SUM(Capex!$G300:N300)*$E297+SUM($G651:N651)))&gt;0,SUM(Capex!$G300:N300)*$E297,IF((SUM(Capex!$G300:N300)-SUM($G651:N651))&lt;0,0,SUM(Capex!$G300:N300)-SUM($G651:N651)))</f>
        <v>51634.710665394974</v>
      </c>
      <c r="P651" s="283">
        <f>+IF((SUM(Capex!$G300:P300)-(SUM(Capex!$G300:O300)*$E297+SUM($G651:O651)))&gt;0,SUM(Capex!$G300:O300)*$E297,IF((SUM(Capex!$G300:O300)-SUM($G651:O651))&lt;0,0,SUM(Capex!$G300:O300)-SUM($G651:O651)))</f>
        <v>51634.710665394974</v>
      </c>
      <c r="Q651" s="283">
        <f>+IF((SUM(Capex!$G300:Q300)-(SUM(Capex!$G300:P300)*$E297+SUM($G651:P651)))&gt;0,SUM(Capex!$G300:P300)*$E297,IF((SUM(Capex!$G300:P300)-SUM($G651:P651))&lt;0,0,SUM(Capex!$G300:P300)-SUM($G651:P651)))</f>
        <v>51634.710665394974</v>
      </c>
      <c r="R651" s="283">
        <f>+IF((SUM(Capex!$G300:R300)-(SUM(Capex!$G300:Q300)*$E297+SUM($G651:Q651)))&gt;0,SUM(Capex!$G300:Q300)*$E297,IF((SUM(Capex!$G300:Q300)-SUM($G651:Q651))&lt;0,0,SUM(Capex!$G300:Q300)-SUM($G651:Q651)))</f>
        <v>51634.710665394974</v>
      </c>
      <c r="S651" s="283">
        <f>+IF((SUM(Capex!$G300:S300)-(SUM(Capex!$G300:R300)*$E297+SUM($G651:R651)))&gt;0,SUM(Capex!$G300:R300)*$E297,IF((SUM(Capex!$G300:R300)-SUM($G651:R651))&lt;0,0,SUM(Capex!$G300:R300)-SUM($G651:R651)))</f>
        <v>51634.710665394974</v>
      </c>
      <c r="T651" s="283">
        <f>+IF((SUM(Capex!$G300:T300)-(SUM(Capex!$G300:S300)*$E297+SUM($G651:S651)))&gt;0,SUM(Capex!$G300:S300)*$E297,IF((SUM(Capex!$G300:S300)-SUM($G651:S651))&lt;0,0,SUM(Capex!$G300:S300)-SUM($G651:S651)))</f>
        <v>51634.710665394974</v>
      </c>
    </row>
    <row r="652" spans="1:20">
      <c r="A652" s="361"/>
      <c r="B652" s="145"/>
      <c r="C652" s="21" t="s">
        <v>233</v>
      </c>
      <c r="D652" s="168" t="s">
        <v>65</v>
      </c>
      <c r="E652" s="168" t="s">
        <v>317</v>
      </c>
      <c r="H652" s="283">
        <f>+IF((SUM(Capex!$G301:H301)-(SUM(Capex!$G301:G301)*$E298+SUM($G652:G652)))&gt;0,SUM(Capex!$G301:G301)*$E298,IF((SUM(Capex!$G301:G301)-SUM($G652:G652))&lt;0,0,SUM(Capex!$G301:G301)-SUM($G652:G652)))</f>
        <v>0</v>
      </c>
      <c r="I652" s="283">
        <f>+IF((SUM(Capex!$G301:I301)-(SUM(Capex!$G301:H301)*$E298+SUM($G652:H652)))&gt;0,SUM(Capex!$G301:H301)*$E298,IF((SUM(Capex!$G301:H301)-SUM($G652:H652))&lt;0,0,SUM(Capex!$G301:H301)-SUM($G652:H652)))</f>
        <v>0</v>
      </c>
      <c r="J652" s="283">
        <f>+IF((SUM(Capex!$G301:J301)-(SUM(Capex!$G301:I301)*$E298+SUM($G652:I652)))&gt;0,SUM(Capex!$G301:I301)*$E298,IF((SUM(Capex!$G301:I301)-SUM($G652:I652))&lt;0,0,SUM(Capex!$G301:I301)-SUM($G652:I652)))</f>
        <v>0</v>
      </c>
      <c r="K652" s="283">
        <f>+IF((SUM(Capex!$G301:K301)-(SUM(Capex!$G301:J301)*$E298+SUM($G652:J652)))&gt;0,SUM(Capex!$G301:J301)*$E298,IF((SUM(Capex!$G301:J301)-SUM($G652:J652))&lt;0,0,SUM(Capex!$G301:J301)-SUM($G652:J652)))</f>
        <v>0</v>
      </c>
      <c r="L652" s="283">
        <f>+IF((SUM(Capex!$G301:L301)-(SUM(Capex!$G301:K301)*$E298+SUM($G652:K652)))&gt;0,SUM(Capex!$G301:K301)*$E298,IF((SUM(Capex!$G301:K301)-SUM($G652:K652))&lt;0,0,SUM(Capex!$G301:K301)-SUM($G652:K652)))</f>
        <v>0</v>
      </c>
      <c r="M652" s="283">
        <f>+IF((SUM(Capex!$G301:M301)-(SUM(Capex!$G301:L301)*$E298+SUM($G652:L652)))&gt;0,SUM(Capex!$G301:L301)*$E298,IF((SUM(Capex!$G301:L301)-SUM($G652:L652))&lt;0,0,SUM(Capex!$G301:L301)-SUM($G652:L652)))</f>
        <v>1023.9003590664273</v>
      </c>
      <c r="N652" s="283">
        <f>+IF((SUM(Capex!$G301:N301)-(SUM(Capex!$G301:M301)*$E298+SUM($G652:M652)))&gt;0,SUM(Capex!$G301:M301)*$E298,IF((SUM(Capex!$G301:M301)-SUM($G652:M652))&lt;0,0,SUM(Capex!$G301:M301)-SUM($G652:M652)))</f>
        <v>1023.9003590664273</v>
      </c>
      <c r="O652" s="283">
        <f>+IF((SUM(Capex!$G301:O301)-(SUM(Capex!$G301:N301)*$E298+SUM($G652:N652)))&gt;0,SUM(Capex!$G301:N301)*$E298,IF((SUM(Capex!$G301:N301)-SUM($G652:N652))&lt;0,0,SUM(Capex!$G301:N301)-SUM($G652:N652)))</f>
        <v>1023.9003590664273</v>
      </c>
      <c r="P652" s="283">
        <f>+IF((SUM(Capex!$G301:P301)-(SUM(Capex!$G301:O301)*$E298+SUM($G652:O652)))&gt;0,SUM(Capex!$G301:O301)*$E298,IF((SUM(Capex!$G301:O301)-SUM($G652:O652))&lt;0,0,SUM(Capex!$G301:O301)-SUM($G652:O652)))</f>
        <v>1023.9003590664273</v>
      </c>
      <c r="Q652" s="283">
        <f>+IF((SUM(Capex!$G301:Q301)-(SUM(Capex!$G301:P301)*$E298+SUM($G652:P652)))&gt;0,SUM(Capex!$G301:P301)*$E298,IF((SUM(Capex!$G301:P301)-SUM($G652:P652))&lt;0,0,SUM(Capex!$G301:P301)-SUM($G652:P652)))</f>
        <v>1023.9003590664273</v>
      </c>
      <c r="R652" s="283">
        <f>+IF((SUM(Capex!$G301:R301)-(SUM(Capex!$G301:Q301)*$E298+SUM($G652:Q652)))&gt;0,SUM(Capex!$G301:Q301)*$E298,IF((SUM(Capex!$G301:Q301)-SUM($G652:Q652))&lt;0,0,SUM(Capex!$G301:Q301)-SUM($G652:Q652)))</f>
        <v>1023.9003590664273</v>
      </c>
      <c r="S652" s="283">
        <f>+IF((SUM(Capex!$G301:S301)-(SUM(Capex!$G301:R301)*$E298+SUM($G652:R652)))&gt;0,SUM(Capex!$G301:R301)*$E298,IF((SUM(Capex!$G301:R301)-SUM($G652:R652))&lt;0,0,SUM(Capex!$G301:R301)-SUM($G652:R652)))</f>
        <v>1023.9003590664273</v>
      </c>
      <c r="T652" s="283">
        <f>+IF((SUM(Capex!$G301:T301)-(SUM(Capex!$G301:S301)*$E298+SUM($G652:S652)))&gt;0,SUM(Capex!$G301:S301)*$E298,IF((SUM(Capex!$G301:S301)-SUM($G652:S652))&lt;0,0,SUM(Capex!$G301:S301)-SUM($G652:S652)))</f>
        <v>1023.9003590664273</v>
      </c>
    </row>
    <row r="653" spans="1:20">
      <c r="A653" s="361"/>
      <c r="B653" s="145"/>
      <c r="C653" s="21" t="s">
        <v>234</v>
      </c>
      <c r="D653" s="168" t="s">
        <v>65</v>
      </c>
      <c r="E653" s="168" t="s">
        <v>317</v>
      </c>
      <c r="H653" s="283">
        <f>+IF((SUM(Capex!$G302:H302)-(SUM(Capex!$G302:G302)*$E299+SUM($G653:G653)))&gt;0,SUM(Capex!$G302:G302)*$E299,IF((SUM(Capex!$G302:G302)-SUM($G653:G653))&lt;0,0,SUM(Capex!$G302:G302)-SUM($G653:G653)))</f>
        <v>0</v>
      </c>
      <c r="I653" s="283">
        <f>+IF((SUM(Capex!$G302:I302)-(SUM(Capex!$G302:H302)*$E299+SUM($G653:H653)))&gt;0,SUM(Capex!$G302:H302)*$E299,IF((SUM(Capex!$G302:H302)-SUM($G653:H653))&lt;0,0,SUM(Capex!$G302:H302)-SUM($G653:H653)))</f>
        <v>0</v>
      </c>
      <c r="J653" s="283">
        <f>+IF((SUM(Capex!$G302:J302)-(SUM(Capex!$G302:I302)*$E299+SUM($G653:I653)))&gt;0,SUM(Capex!$G302:I302)*$E299,IF((SUM(Capex!$G302:I302)-SUM($G653:I653))&lt;0,0,SUM(Capex!$G302:I302)-SUM($G653:I653)))</f>
        <v>0</v>
      </c>
      <c r="K653" s="283">
        <f>+IF((SUM(Capex!$G302:K302)-(SUM(Capex!$G302:J302)*$E299+SUM($G653:J653)))&gt;0,SUM(Capex!$G302:J302)*$E299,IF((SUM(Capex!$G302:J302)-SUM($G653:J653))&lt;0,0,SUM(Capex!$G302:J302)-SUM($G653:J653)))</f>
        <v>0</v>
      </c>
      <c r="L653" s="283">
        <f>+IF((SUM(Capex!$G302:L302)-(SUM(Capex!$G302:K302)*$E299+SUM($G653:K653)))&gt;0,SUM(Capex!$G302:K302)*$E299,IF((SUM(Capex!$G302:K302)-SUM($G653:K653))&lt;0,0,SUM(Capex!$G302:K302)-SUM($G653:K653)))</f>
        <v>0</v>
      </c>
      <c r="M653" s="283">
        <f>+IF((SUM(Capex!$G302:M302)-(SUM(Capex!$G302:L302)*$E299+SUM($G653:L653)))&gt;0,SUM(Capex!$G302:L302)*$E299,IF((SUM(Capex!$G302:L302)-SUM($G653:L653))&lt;0,0,SUM(Capex!$G302:L302)-SUM($G653:L653)))</f>
        <v>2209.7530857271095</v>
      </c>
      <c r="N653" s="283">
        <f>+IF((SUM(Capex!$G302:N302)-(SUM(Capex!$G302:M302)*$E299+SUM($G653:M653)))&gt;0,SUM(Capex!$G302:M302)*$E299,IF((SUM(Capex!$G302:M302)-SUM($G653:M653))&lt;0,0,SUM(Capex!$G302:M302)-SUM($G653:M653)))</f>
        <v>2209.7530857271095</v>
      </c>
      <c r="O653" s="283">
        <f>+IF((SUM(Capex!$G302:O302)-(SUM(Capex!$G302:N302)*$E299+SUM($G653:N653)))&gt;0,SUM(Capex!$G302:N302)*$E299,IF((SUM(Capex!$G302:N302)-SUM($G653:N653))&lt;0,0,SUM(Capex!$G302:N302)-SUM($G653:N653)))</f>
        <v>2209.7530857271095</v>
      </c>
      <c r="P653" s="283">
        <f>+IF((SUM(Capex!$G302:P302)-(SUM(Capex!$G302:O302)*$E299+SUM($G653:O653)))&gt;0,SUM(Capex!$G302:O302)*$E299,IF((SUM(Capex!$G302:O302)-SUM($G653:O653))&lt;0,0,SUM(Capex!$G302:O302)-SUM($G653:O653)))</f>
        <v>2209.7530857271095</v>
      </c>
      <c r="Q653" s="283">
        <f>+IF((SUM(Capex!$G302:Q302)-(SUM(Capex!$G302:P302)*$E299+SUM($G653:P653)))&gt;0,SUM(Capex!$G302:P302)*$E299,IF((SUM(Capex!$G302:P302)-SUM($G653:P653))&lt;0,0,SUM(Capex!$G302:P302)-SUM($G653:P653)))</f>
        <v>2209.7530857271095</v>
      </c>
      <c r="R653" s="283">
        <f>+IF((SUM(Capex!$G302:R302)-(SUM(Capex!$G302:Q302)*$E299+SUM($G653:Q653)))&gt;0,SUM(Capex!$G302:Q302)*$E299,IF((SUM(Capex!$G302:Q302)-SUM($G653:Q653))&lt;0,0,SUM(Capex!$G302:Q302)-SUM($G653:Q653)))</f>
        <v>2209.7530857271095</v>
      </c>
      <c r="S653" s="283">
        <f>+IF((SUM(Capex!$G302:S302)-(SUM(Capex!$G302:R302)*$E299+SUM($G653:R653)))&gt;0,SUM(Capex!$G302:R302)*$E299,IF((SUM(Capex!$G302:R302)-SUM($G653:R653))&lt;0,0,SUM(Capex!$G302:R302)-SUM($G653:R653)))</f>
        <v>2209.7530857271095</v>
      </c>
      <c r="T653" s="283">
        <f>+IF((SUM(Capex!$G302:T302)-(SUM(Capex!$G302:S302)*$E299+SUM($G653:S653)))&gt;0,SUM(Capex!$G302:S302)*$E299,IF((SUM(Capex!$G302:S302)-SUM($G653:S653))&lt;0,0,SUM(Capex!$G302:S302)-SUM($G653:S653)))</f>
        <v>2209.7530857271095</v>
      </c>
    </row>
    <row r="654" spans="1:20">
      <c r="A654" s="361"/>
      <c r="B654" s="145"/>
      <c r="C654" s="21" t="s">
        <v>235</v>
      </c>
      <c r="D654" s="168" t="s">
        <v>65</v>
      </c>
      <c r="E654" s="168" t="s">
        <v>317</v>
      </c>
      <c r="H654" s="283">
        <f>+IF((SUM(Capex!$G303:H303)-(SUM(Capex!$G303:G303)*$E300+SUM($G654:G654)))&gt;0,SUM(Capex!$G303:G303)*$E300,IF((SUM(Capex!$G303:G303)-SUM($G654:G654))&lt;0,0,SUM(Capex!$G303:G303)-SUM($G654:G654)))</f>
        <v>0</v>
      </c>
      <c r="I654" s="283">
        <f>+IF((SUM(Capex!$G303:I303)-(SUM(Capex!$G303:H303)*$E300+SUM($G654:H654)))&gt;0,SUM(Capex!$G303:H303)*$E300,IF((SUM(Capex!$G303:H303)-SUM($G654:H654))&lt;0,0,SUM(Capex!$G303:H303)-SUM($G654:H654)))</f>
        <v>0</v>
      </c>
      <c r="J654" s="283">
        <f>+IF((SUM(Capex!$G303:J303)-(SUM(Capex!$G303:I303)*$E300+SUM($G654:I654)))&gt;0,SUM(Capex!$G303:I303)*$E300,IF((SUM(Capex!$G303:I303)-SUM($G654:I654))&lt;0,0,SUM(Capex!$G303:I303)-SUM($G654:I654)))</f>
        <v>0</v>
      </c>
      <c r="K654" s="283">
        <f>+IF((SUM(Capex!$G303:K303)-(SUM(Capex!$G303:J303)*$E300+SUM($G654:J654)))&gt;0,SUM(Capex!$G303:J303)*$E300,IF((SUM(Capex!$G303:J303)-SUM($G654:J654))&lt;0,0,SUM(Capex!$G303:J303)-SUM($G654:J654)))</f>
        <v>0</v>
      </c>
      <c r="L654" s="283">
        <f>+IF((SUM(Capex!$G303:L303)-(SUM(Capex!$G303:K303)*$E300+SUM($G654:K654)))&gt;0,SUM(Capex!$G303:K303)*$E300,IF((SUM(Capex!$G303:K303)-SUM($G654:K654))&lt;0,0,SUM(Capex!$G303:K303)-SUM($G654:K654)))</f>
        <v>0</v>
      </c>
      <c r="M654" s="283">
        <f>+IF((SUM(Capex!$G303:M303)-(SUM(Capex!$G303:L303)*$E300+SUM($G654:L654)))&gt;0,SUM(Capex!$G303:L303)*$E300,IF((SUM(Capex!$G303:L303)-SUM($G654:L654))&lt;0,0,SUM(Capex!$G303:L303)-SUM($G654:L654)))</f>
        <v>150815.87233505386</v>
      </c>
      <c r="N654" s="283">
        <f>+IF((SUM(Capex!$G303:N303)-(SUM(Capex!$G303:M303)*$E300+SUM($G654:M654)))&gt;0,SUM(Capex!$G303:M303)*$E300,IF((SUM(Capex!$G303:M303)-SUM($G654:M654))&lt;0,0,SUM(Capex!$G303:M303)-SUM($G654:M654)))</f>
        <v>150815.87233505386</v>
      </c>
      <c r="O654" s="283">
        <f>+IF((SUM(Capex!$G303:O303)-(SUM(Capex!$G303:N303)*$E300+SUM($G654:N654)))&gt;0,SUM(Capex!$G303:N303)*$E300,IF((SUM(Capex!$G303:N303)-SUM($G654:N654))&lt;0,0,SUM(Capex!$G303:N303)-SUM($G654:N654)))</f>
        <v>150815.87233505386</v>
      </c>
      <c r="P654" s="283">
        <f>+IF((SUM(Capex!$G303:P303)-(SUM(Capex!$G303:O303)*$E300+SUM($G654:O654)))&gt;0,SUM(Capex!$G303:O303)*$E300,IF((SUM(Capex!$G303:O303)-SUM($G654:O654))&lt;0,0,SUM(Capex!$G303:O303)-SUM($G654:O654)))</f>
        <v>150815.87233505386</v>
      </c>
      <c r="Q654" s="283">
        <f>+IF((SUM(Capex!$G303:Q303)-(SUM(Capex!$G303:P303)*$E300+SUM($G654:P654)))&gt;0,SUM(Capex!$G303:P303)*$E300,IF((SUM(Capex!$G303:P303)-SUM($G654:P654))&lt;0,0,SUM(Capex!$G303:P303)-SUM($G654:P654)))</f>
        <v>150815.87233505386</v>
      </c>
      <c r="R654" s="283">
        <f>+IF((SUM(Capex!$G303:R303)-(SUM(Capex!$G303:Q303)*$E300+SUM($G654:Q654)))&gt;0,SUM(Capex!$G303:Q303)*$E300,IF((SUM(Capex!$G303:Q303)-SUM($G654:Q654))&lt;0,0,SUM(Capex!$G303:Q303)-SUM($G654:Q654)))</f>
        <v>150815.87233505386</v>
      </c>
      <c r="S654" s="283">
        <f>+IF((SUM(Capex!$G303:S303)-(SUM(Capex!$G303:R303)*$E300+SUM($G654:R654)))&gt;0,SUM(Capex!$G303:R303)*$E300,IF((SUM(Capex!$G303:R303)-SUM($G654:R654))&lt;0,0,SUM(Capex!$G303:R303)-SUM($G654:R654)))</f>
        <v>150815.87233505386</v>
      </c>
      <c r="T654" s="283">
        <f>+IF((SUM(Capex!$G303:T303)-(SUM(Capex!$G303:S303)*$E300+SUM($G654:S654)))&gt;0,SUM(Capex!$G303:S303)*$E300,IF((SUM(Capex!$G303:S303)-SUM($G654:S654))&lt;0,0,SUM(Capex!$G303:S303)-SUM($G654:S654)))</f>
        <v>150815.87233505386</v>
      </c>
    </row>
    <row r="655" spans="1:20">
      <c r="A655" s="361"/>
      <c r="B655" s="145"/>
      <c r="C655" s="21" t="s">
        <v>236</v>
      </c>
      <c r="D655" s="168" t="s">
        <v>65</v>
      </c>
      <c r="E655" s="168" t="s">
        <v>317</v>
      </c>
      <c r="H655" s="283">
        <f>+IF((SUM(Capex!$G304:H304)-(SUM(Capex!$G304:G304)*$E301+SUM($G655:G655)))&gt;0,SUM(Capex!$G304:G304)*$E301,IF((SUM(Capex!$G304:G304)-SUM($G655:G655))&lt;0,0,SUM(Capex!$G304:G304)-SUM($G655:G655)))</f>
        <v>0</v>
      </c>
      <c r="I655" s="283">
        <f>+IF((SUM(Capex!$G304:I304)-(SUM(Capex!$G304:H304)*$E301+SUM($G655:H655)))&gt;0,SUM(Capex!$G304:H304)*$E301,IF((SUM(Capex!$G304:H304)-SUM($G655:H655))&lt;0,0,SUM(Capex!$G304:H304)-SUM($G655:H655)))</f>
        <v>0</v>
      </c>
      <c r="J655" s="283">
        <f>+IF((SUM(Capex!$G304:J304)-(SUM(Capex!$G304:I304)*$E301+SUM($G655:I655)))&gt;0,SUM(Capex!$G304:I304)*$E301,IF((SUM(Capex!$G304:I304)-SUM($G655:I655))&lt;0,0,SUM(Capex!$G304:I304)-SUM($G655:I655)))</f>
        <v>0</v>
      </c>
      <c r="K655" s="283">
        <f>+IF((SUM(Capex!$G304:K304)-(SUM(Capex!$G304:J304)*$E301+SUM($G655:J655)))&gt;0,SUM(Capex!$G304:J304)*$E301,IF((SUM(Capex!$G304:J304)-SUM($G655:J655))&lt;0,0,SUM(Capex!$G304:J304)-SUM($G655:J655)))</f>
        <v>0</v>
      </c>
      <c r="L655" s="283">
        <f>+IF((SUM(Capex!$G304:L304)-(SUM(Capex!$G304:K304)*$E301+SUM($G655:K655)))&gt;0,SUM(Capex!$G304:K304)*$E301,IF((SUM(Capex!$G304:K304)-SUM($G655:K655))&lt;0,0,SUM(Capex!$G304:K304)-SUM($G655:K655)))</f>
        <v>0</v>
      </c>
      <c r="M655" s="283">
        <f>+IF((SUM(Capex!$G304:M304)-(SUM(Capex!$G304:L304)*$E301+SUM($G655:L655)))&gt;0,SUM(Capex!$G304:L304)*$E301,IF((SUM(Capex!$G304:L304)-SUM($G655:L655))&lt;0,0,SUM(Capex!$G304:L304)-SUM($G655:L655)))</f>
        <v>72676.939777827647</v>
      </c>
      <c r="N655" s="283">
        <f>+IF((SUM(Capex!$G304:N304)-(SUM(Capex!$G304:M304)*$E301+SUM($G655:M655)))&gt;0,SUM(Capex!$G304:M304)*$E301,IF((SUM(Capex!$G304:M304)-SUM($G655:M655))&lt;0,0,SUM(Capex!$G304:M304)-SUM($G655:M655)))</f>
        <v>72676.939777827647</v>
      </c>
      <c r="O655" s="283">
        <f>+IF((SUM(Capex!$G304:O304)-(SUM(Capex!$G304:N304)*$E301+SUM($G655:N655)))&gt;0,SUM(Capex!$G304:N304)*$E301,IF((SUM(Capex!$G304:N304)-SUM($G655:N655))&lt;0,0,SUM(Capex!$G304:N304)-SUM($G655:N655)))</f>
        <v>72676.939777827647</v>
      </c>
      <c r="P655" s="283">
        <f>+IF((SUM(Capex!$G304:P304)-(SUM(Capex!$G304:O304)*$E301+SUM($G655:O655)))&gt;0,SUM(Capex!$G304:O304)*$E301,IF((SUM(Capex!$G304:O304)-SUM($G655:O655))&lt;0,0,SUM(Capex!$G304:O304)-SUM($G655:O655)))</f>
        <v>72676.939777827647</v>
      </c>
      <c r="Q655" s="283">
        <f>+IF((SUM(Capex!$G304:Q304)-(SUM(Capex!$G304:P304)*$E301+SUM($G655:P655)))&gt;0,SUM(Capex!$G304:P304)*$E301,IF((SUM(Capex!$G304:P304)-SUM($G655:P655))&lt;0,0,SUM(Capex!$G304:P304)-SUM($G655:P655)))</f>
        <v>72676.939777827647</v>
      </c>
      <c r="R655" s="283">
        <f>+IF((SUM(Capex!$G304:R304)-(SUM(Capex!$G304:Q304)*$E301+SUM($G655:Q655)))&gt;0,SUM(Capex!$G304:Q304)*$E301,IF((SUM(Capex!$G304:Q304)-SUM($G655:Q655))&lt;0,0,SUM(Capex!$G304:Q304)-SUM($G655:Q655)))</f>
        <v>72676.939777827647</v>
      </c>
      <c r="S655" s="283">
        <f>+IF((SUM(Capex!$G304:S304)-(SUM(Capex!$G304:R304)*$E301+SUM($G655:R655)))&gt;0,SUM(Capex!$G304:R304)*$E301,IF((SUM(Capex!$G304:R304)-SUM($G655:R655))&lt;0,0,SUM(Capex!$G304:R304)-SUM($G655:R655)))</f>
        <v>72676.939777827647</v>
      </c>
      <c r="T655" s="283">
        <f>+IF((SUM(Capex!$G304:T304)-(SUM(Capex!$G304:S304)*$E301+SUM($G655:S655)))&gt;0,SUM(Capex!$G304:S304)*$E301,IF((SUM(Capex!$G304:S304)-SUM($G655:S655))&lt;0,0,SUM(Capex!$G304:S304)-SUM($G655:S655)))</f>
        <v>72676.939777827647</v>
      </c>
    </row>
    <row r="656" spans="1:20">
      <c r="A656" s="361"/>
      <c r="B656" s="145"/>
      <c r="C656" s="21" t="s">
        <v>237</v>
      </c>
      <c r="D656" s="168" t="s">
        <v>65</v>
      </c>
      <c r="E656" s="168" t="s">
        <v>317</v>
      </c>
      <c r="H656" s="283">
        <f>+IF((SUM(Capex!$G305:H305)-(SUM(Capex!$G305:G305)*$E302+SUM($G656:G656)))&gt;0,SUM(Capex!$G305:G305)*$E302,IF((SUM(Capex!$G305:G305)-SUM($G656:G656))&lt;0,0,SUM(Capex!$G305:G305)-SUM($G656:G656)))</f>
        <v>0</v>
      </c>
      <c r="I656" s="283">
        <f>+IF((SUM(Capex!$G305:I305)-(SUM(Capex!$G305:H305)*$E302+SUM($G656:H656)))&gt;0,SUM(Capex!$G305:H305)*$E302,IF((SUM(Capex!$G305:H305)-SUM($G656:H656))&lt;0,0,SUM(Capex!$G305:H305)-SUM($G656:H656)))</f>
        <v>0</v>
      </c>
      <c r="J656" s="283">
        <f>+IF((SUM(Capex!$G305:J305)-(SUM(Capex!$G305:I305)*$E302+SUM($G656:I656)))&gt;0,SUM(Capex!$G305:I305)*$E302,IF((SUM(Capex!$G305:I305)-SUM($G656:I656))&lt;0,0,SUM(Capex!$G305:I305)-SUM($G656:I656)))</f>
        <v>0</v>
      </c>
      <c r="K656" s="283">
        <f>+IF((SUM(Capex!$G305:K305)-(SUM(Capex!$G305:J305)*$E302+SUM($G656:J656)))&gt;0,SUM(Capex!$G305:J305)*$E302,IF((SUM(Capex!$G305:J305)-SUM($G656:J656))&lt;0,0,SUM(Capex!$G305:J305)-SUM($G656:J656)))</f>
        <v>0</v>
      </c>
      <c r="L656" s="283">
        <f>+IF((SUM(Capex!$G305:L305)-(SUM(Capex!$G305:K305)*$E302+SUM($G656:K656)))&gt;0,SUM(Capex!$G305:K305)*$E302,IF((SUM(Capex!$G305:K305)-SUM($G656:K656))&lt;0,0,SUM(Capex!$G305:K305)-SUM($G656:K656)))</f>
        <v>0</v>
      </c>
      <c r="M656" s="283">
        <f>+IF((SUM(Capex!$G305:M305)-(SUM(Capex!$G305:L305)*$E302+SUM($G656:L656)))&gt;0,SUM(Capex!$G305:L305)*$E302,IF((SUM(Capex!$G305:L305)-SUM($G656:L656))&lt;0,0,SUM(Capex!$G305:L305)-SUM($G656:L656)))</f>
        <v>4051.716247755834</v>
      </c>
      <c r="N656" s="283">
        <f>+IF((SUM(Capex!$G305:N305)-(SUM(Capex!$G305:M305)*$E302+SUM($G656:M656)))&gt;0,SUM(Capex!$G305:M305)*$E302,IF((SUM(Capex!$G305:M305)-SUM($G656:M656))&lt;0,0,SUM(Capex!$G305:M305)-SUM($G656:M656)))</f>
        <v>4051.716247755834</v>
      </c>
      <c r="O656" s="283">
        <f>+IF((SUM(Capex!$G305:O305)-(SUM(Capex!$G305:N305)*$E302+SUM($G656:N656)))&gt;0,SUM(Capex!$G305:N305)*$E302,IF((SUM(Capex!$G305:N305)-SUM($G656:N656))&lt;0,0,SUM(Capex!$G305:N305)-SUM($G656:N656)))</f>
        <v>4051.716247755834</v>
      </c>
      <c r="P656" s="283">
        <f>+IF((SUM(Capex!$G305:P305)-(SUM(Capex!$G305:O305)*$E302+SUM($G656:O656)))&gt;0,SUM(Capex!$G305:O305)*$E302,IF((SUM(Capex!$G305:O305)-SUM($G656:O656))&lt;0,0,SUM(Capex!$G305:O305)-SUM($G656:O656)))</f>
        <v>4051.716247755834</v>
      </c>
      <c r="Q656" s="283">
        <f>+IF((SUM(Capex!$G305:Q305)-(SUM(Capex!$G305:P305)*$E302+SUM($G656:P656)))&gt;0,SUM(Capex!$G305:P305)*$E302,IF((SUM(Capex!$G305:P305)-SUM($G656:P656))&lt;0,0,SUM(Capex!$G305:P305)-SUM($G656:P656)))</f>
        <v>4051.716247755834</v>
      </c>
      <c r="R656" s="283">
        <f>+IF((SUM(Capex!$G305:R305)-(SUM(Capex!$G305:Q305)*$E302+SUM($G656:Q656)))&gt;0,SUM(Capex!$G305:Q305)*$E302,IF((SUM(Capex!$G305:Q305)-SUM($G656:Q656))&lt;0,0,SUM(Capex!$G305:Q305)-SUM($G656:Q656)))</f>
        <v>4051.716247755834</v>
      </c>
      <c r="S656" s="283">
        <f>+IF((SUM(Capex!$G305:S305)-(SUM(Capex!$G305:R305)*$E302+SUM($G656:R656)))&gt;0,SUM(Capex!$G305:R305)*$E302,IF((SUM(Capex!$G305:R305)-SUM($G656:R656))&lt;0,0,SUM(Capex!$G305:R305)-SUM($G656:R656)))</f>
        <v>4051.716247755834</v>
      </c>
      <c r="T656" s="283">
        <f>+IF((SUM(Capex!$G305:T305)-(SUM(Capex!$G305:S305)*$E302+SUM($G656:S656)))&gt;0,SUM(Capex!$G305:S305)*$E302,IF((SUM(Capex!$G305:S305)-SUM($G656:S656))&lt;0,0,SUM(Capex!$G305:S305)-SUM($G656:S656)))</f>
        <v>4051.716247755834</v>
      </c>
    </row>
    <row r="657" spans="1:20">
      <c r="A657" s="361"/>
      <c r="B657" s="145"/>
      <c r="C657" s="21" t="s">
        <v>238</v>
      </c>
      <c r="D657" s="168" t="s">
        <v>65</v>
      </c>
      <c r="E657" s="168" t="s">
        <v>317</v>
      </c>
      <c r="H657" s="283">
        <f>+IF((SUM(Capex!$G306:H306)-(SUM(Capex!$G306:G306)*$E303+SUM($G657:G657)))&gt;0,SUM(Capex!$G306:G306)*$E303,IF((SUM(Capex!$G306:G306)-SUM($G657:G657))&lt;0,0,SUM(Capex!$G306:G306)-SUM($G657:G657)))</f>
        <v>0</v>
      </c>
      <c r="I657" s="283">
        <f>+IF((SUM(Capex!$G306:I306)-(SUM(Capex!$G306:H306)*$E303+SUM($G657:H657)))&gt;0,SUM(Capex!$G306:H306)*$E303,IF((SUM(Capex!$G306:H306)-SUM($G657:H657))&lt;0,0,SUM(Capex!$G306:H306)-SUM($G657:H657)))</f>
        <v>0</v>
      </c>
      <c r="J657" s="283">
        <f>+IF((SUM(Capex!$G306:J306)-(SUM(Capex!$G306:I306)*$E303+SUM($G657:I657)))&gt;0,SUM(Capex!$G306:I306)*$E303,IF((SUM(Capex!$G306:I306)-SUM($G657:I657))&lt;0,0,SUM(Capex!$G306:I306)-SUM($G657:I657)))</f>
        <v>0</v>
      </c>
      <c r="K657" s="283">
        <f>+IF((SUM(Capex!$G306:K306)-(SUM(Capex!$G306:J306)*$E303+SUM($G657:J657)))&gt;0,SUM(Capex!$G306:J306)*$E303,IF((SUM(Capex!$G306:J306)-SUM($G657:J657))&lt;0,0,SUM(Capex!$G306:J306)-SUM($G657:J657)))</f>
        <v>0</v>
      </c>
      <c r="L657" s="283">
        <f>+IF((SUM(Capex!$G306:L306)-(SUM(Capex!$G306:K306)*$E303+SUM($G657:K657)))&gt;0,SUM(Capex!$G306:K306)*$E303,IF((SUM(Capex!$G306:K306)-SUM($G657:K657))&lt;0,0,SUM(Capex!$G306:K306)-SUM($G657:K657)))</f>
        <v>0</v>
      </c>
      <c r="M657" s="283">
        <f>+IF((SUM(Capex!$G306:M306)-(SUM(Capex!$G306:L306)*$E303+SUM($G657:L657)))&gt;0,SUM(Capex!$G306:L306)*$E303,IF((SUM(Capex!$G306:L306)-SUM($G657:L657))&lt;0,0,SUM(Capex!$G306:L306)-SUM($G657:L657)))</f>
        <v>45023.459358168759</v>
      </c>
      <c r="N657" s="283">
        <f>+IF((SUM(Capex!$G306:N306)-(SUM(Capex!$G306:M306)*$E303+SUM($G657:M657)))&gt;0,SUM(Capex!$G306:M306)*$E303,IF((SUM(Capex!$G306:M306)-SUM($G657:M657))&lt;0,0,SUM(Capex!$G306:M306)-SUM($G657:M657)))</f>
        <v>45023.459358168759</v>
      </c>
      <c r="O657" s="283">
        <f>+IF((SUM(Capex!$G306:O306)-(SUM(Capex!$G306:N306)*$E303+SUM($G657:N657)))&gt;0,SUM(Capex!$G306:N306)*$E303,IF((SUM(Capex!$G306:N306)-SUM($G657:N657))&lt;0,0,SUM(Capex!$G306:N306)-SUM($G657:N657)))</f>
        <v>45023.459358168759</v>
      </c>
      <c r="P657" s="283">
        <f>+IF((SUM(Capex!$G306:P306)-(SUM(Capex!$G306:O306)*$E303+SUM($G657:O657)))&gt;0,SUM(Capex!$G306:O306)*$E303,IF((SUM(Capex!$G306:O306)-SUM($G657:O657))&lt;0,0,SUM(Capex!$G306:O306)-SUM($G657:O657)))</f>
        <v>45023.459358168759</v>
      </c>
      <c r="Q657" s="283">
        <f>+IF((SUM(Capex!$G306:Q306)-(SUM(Capex!$G306:P306)*$E303+SUM($G657:P657)))&gt;0,SUM(Capex!$G306:P306)*$E303,IF((SUM(Capex!$G306:P306)-SUM($G657:P657))&lt;0,0,SUM(Capex!$G306:P306)-SUM($G657:P657)))</f>
        <v>45023.459358168759</v>
      </c>
      <c r="R657" s="283">
        <f>+IF((SUM(Capex!$G306:R306)-(SUM(Capex!$G306:Q306)*$E303+SUM($G657:Q657)))&gt;0,SUM(Capex!$G306:Q306)*$E303,IF((SUM(Capex!$G306:Q306)-SUM($G657:Q657))&lt;0,0,SUM(Capex!$G306:Q306)-SUM($G657:Q657)))</f>
        <v>45023.459358168759</v>
      </c>
      <c r="S657" s="283">
        <f>+IF((SUM(Capex!$G306:S306)-(SUM(Capex!$G306:R306)*$E303+SUM($G657:R657)))&gt;0,SUM(Capex!$G306:R306)*$E303,IF((SUM(Capex!$G306:R306)-SUM($G657:R657))&lt;0,0,SUM(Capex!$G306:R306)-SUM($G657:R657)))</f>
        <v>45023.459358168759</v>
      </c>
      <c r="T657" s="283">
        <f>+IF((SUM(Capex!$G306:T306)-(SUM(Capex!$G306:S306)*$E303+SUM($G657:S657)))&gt;0,SUM(Capex!$G306:S306)*$E303,IF((SUM(Capex!$G306:S306)-SUM($G657:S657))&lt;0,0,SUM(Capex!$G306:S306)-SUM($G657:S657)))</f>
        <v>45023.459358168759</v>
      </c>
    </row>
    <row r="658" spans="1:20">
      <c r="A658" s="361"/>
      <c r="B658" s="145"/>
      <c r="C658" s="21" t="s">
        <v>239</v>
      </c>
      <c r="D658" s="168" t="s">
        <v>65</v>
      </c>
      <c r="E658" s="168" t="s">
        <v>317</v>
      </c>
      <c r="H658" s="283">
        <f>+IF((SUM(Capex!$G307:H307)-(SUM(Capex!$G307:G307)*$E304+SUM($G658:G658)))&gt;0,SUM(Capex!$G307:G307)*$E304,IF((SUM(Capex!$G307:G307)-SUM($G658:G658))&lt;0,0,SUM(Capex!$G307:G307)-SUM($G658:G658)))</f>
        <v>0</v>
      </c>
      <c r="I658" s="283">
        <f>+IF((SUM(Capex!$G307:I307)-(SUM(Capex!$G307:H307)*$E304+SUM($G658:H658)))&gt;0,SUM(Capex!$G307:H307)*$E304,IF((SUM(Capex!$G307:H307)-SUM($G658:H658))&lt;0,0,SUM(Capex!$G307:H307)-SUM($G658:H658)))</f>
        <v>0</v>
      </c>
      <c r="J658" s="283">
        <f>+IF((SUM(Capex!$G307:J307)-(SUM(Capex!$G307:I307)*$E304+SUM($G658:I658)))&gt;0,SUM(Capex!$G307:I307)*$E304,IF((SUM(Capex!$G307:I307)-SUM($G658:I658))&lt;0,0,SUM(Capex!$G307:I307)-SUM($G658:I658)))</f>
        <v>0</v>
      </c>
      <c r="K658" s="283">
        <f>+IF((SUM(Capex!$G307:K307)-(SUM(Capex!$G307:J307)*$E304+SUM($G658:J658)))&gt;0,SUM(Capex!$G307:J307)*$E304,IF((SUM(Capex!$G307:J307)-SUM($G658:J658))&lt;0,0,SUM(Capex!$G307:J307)-SUM($G658:J658)))</f>
        <v>0</v>
      </c>
      <c r="L658" s="283">
        <f>+IF((SUM(Capex!$G307:L307)-(SUM(Capex!$G307:K307)*$E304+SUM($G658:K658)))&gt;0,SUM(Capex!$G307:K307)*$E304,IF((SUM(Capex!$G307:K307)-SUM($G658:K658))&lt;0,0,SUM(Capex!$G307:K307)-SUM($G658:K658)))</f>
        <v>0</v>
      </c>
      <c r="M658" s="283">
        <f>+IF((SUM(Capex!$G307:M307)-(SUM(Capex!$G307:L307)*$E304+SUM($G658:L658)))&gt;0,SUM(Capex!$G307:L307)*$E304,IF((SUM(Capex!$G307:L307)-SUM($G658:L658))&lt;0,0,SUM(Capex!$G307:L307)-SUM($G658:L658)))</f>
        <v>41878.44619614003</v>
      </c>
      <c r="N658" s="283">
        <f>+IF((SUM(Capex!$G307:N307)-(SUM(Capex!$G307:M307)*$E304+SUM($G658:M658)))&gt;0,SUM(Capex!$G307:M307)*$E304,IF((SUM(Capex!$G307:M307)-SUM($G658:M658))&lt;0,0,SUM(Capex!$G307:M307)-SUM($G658:M658)))</f>
        <v>41878.44619614003</v>
      </c>
      <c r="O658" s="283">
        <f>+IF((SUM(Capex!$G307:O307)-(SUM(Capex!$G307:N307)*$E304+SUM($G658:N658)))&gt;0,SUM(Capex!$G307:N307)*$E304,IF((SUM(Capex!$G307:N307)-SUM($G658:N658))&lt;0,0,SUM(Capex!$G307:N307)-SUM($G658:N658)))</f>
        <v>41878.44619614003</v>
      </c>
      <c r="P658" s="283">
        <f>+IF((SUM(Capex!$G307:P307)-(SUM(Capex!$G307:O307)*$E304+SUM($G658:O658)))&gt;0,SUM(Capex!$G307:O307)*$E304,IF((SUM(Capex!$G307:O307)-SUM($G658:O658))&lt;0,0,SUM(Capex!$G307:O307)-SUM($G658:O658)))</f>
        <v>41878.44619614003</v>
      </c>
      <c r="Q658" s="283">
        <f>+IF((SUM(Capex!$G307:Q307)-(SUM(Capex!$G307:P307)*$E304+SUM($G658:P658)))&gt;0,SUM(Capex!$G307:P307)*$E304,IF((SUM(Capex!$G307:P307)-SUM($G658:P658))&lt;0,0,SUM(Capex!$G307:P307)-SUM($G658:P658)))</f>
        <v>41878.44619614003</v>
      </c>
      <c r="R658" s="283">
        <f>+IF((SUM(Capex!$G307:R307)-(SUM(Capex!$G307:Q307)*$E304+SUM($G658:Q658)))&gt;0,SUM(Capex!$G307:Q307)*$E304,IF((SUM(Capex!$G307:Q307)-SUM($G658:Q658))&lt;0,0,SUM(Capex!$G307:Q307)-SUM($G658:Q658)))</f>
        <v>41878.44619614003</v>
      </c>
      <c r="S658" s="283">
        <f>+IF((SUM(Capex!$G307:S307)-(SUM(Capex!$G307:R307)*$E304+SUM($G658:R658)))&gt;0,SUM(Capex!$G307:R307)*$E304,IF((SUM(Capex!$G307:R307)-SUM($G658:R658))&lt;0,0,SUM(Capex!$G307:R307)-SUM($G658:R658)))</f>
        <v>41878.44619614003</v>
      </c>
      <c r="T658" s="283">
        <f>+IF((SUM(Capex!$G307:T307)-(SUM(Capex!$G307:S307)*$E304+SUM($G658:S658)))&gt;0,SUM(Capex!$G307:S307)*$E304,IF((SUM(Capex!$G307:S307)-SUM($G658:S658))&lt;0,0,SUM(Capex!$G307:S307)-SUM($G658:S658)))</f>
        <v>41878.44619614003</v>
      </c>
    </row>
    <row r="659" spans="1:20">
      <c r="A659" s="361"/>
      <c r="B659" s="145"/>
      <c r="C659" s="21" t="s">
        <v>240</v>
      </c>
      <c r="D659" s="168" t="s">
        <v>65</v>
      </c>
      <c r="E659" s="168" t="s">
        <v>317</v>
      </c>
      <c r="H659" s="283">
        <f>+IF((SUM(Capex!$G308:H308)-(SUM(Capex!$G308:G308)*$E305+SUM($G659:G659)))&gt;0,SUM(Capex!$G308:G308)*$E305,IF((SUM(Capex!$G308:G308)-SUM($G659:G659))&lt;0,0,SUM(Capex!$G308:G308)-SUM($G659:G659)))</f>
        <v>0</v>
      </c>
      <c r="I659" s="283">
        <f>+IF((SUM(Capex!$G308:I308)-(SUM(Capex!$G308:H308)*$E305+SUM($G659:H659)))&gt;0,SUM(Capex!$G308:H308)*$E305,IF((SUM(Capex!$G308:H308)-SUM($G659:H659))&lt;0,0,SUM(Capex!$G308:H308)-SUM($G659:H659)))</f>
        <v>0</v>
      </c>
      <c r="J659" s="283">
        <f>+IF((SUM(Capex!$G308:J308)-(SUM(Capex!$G308:I308)*$E305+SUM($G659:I659)))&gt;0,SUM(Capex!$G308:I308)*$E305,IF((SUM(Capex!$G308:I308)-SUM($G659:I659))&lt;0,0,SUM(Capex!$G308:I308)-SUM($G659:I659)))</f>
        <v>0</v>
      </c>
      <c r="K659" s="283">
        <f>+IF((SUM(Capex!$G308:K308)-(SUM(Capex!$G308:J308)*$E305+SUM($G659:J659)))&gt;0,SUM(Capex!$G308:J308)*$E305,IF((SUM(Capex!$G308:J308)-SUM($G659:J659))&lt;0,0,SUM(Capex!$G308:J308)-SUM($G659:J659)))</f>
        <v>0</v>
      </c>
      <c r="L659" s="283">
        <f>+IF((SUM(Capex!$G308:L308)-(SUM(Capex!$G308:K308)*$E305+SUM($G659:K659)))&gt;0,SUM(Capex!$G308:K308)*$E305,IF((SUM(Capex!$G308:K308)-SUM($G659:K659))&lt;0,0,SUM(Capex!$G308:K308)-SUM($G659:K659)))</f>
        <v>0</v>
      </c>
      <c r="M659" s="283">
        <f>+IF((SUM(Capex!$G308:M308)-(SUM(Capex!$G308:L308)*$E305+SUM($G659:L659)))&gt;0,SUM(Capex!$G308:L308)*$E305,IF((SUM(Capex!$G308:L308)-SUM($G659:L659))&lt;0,0,SUM(Capex!$G308:L308)-SUM($G659:L659)))</f>
        <v>34164.024983168754</v>
      </c>
      <c r="N659" s="283">
        <f>+IF((SUM(Capex!$G308:N308)-(SUM(Capex!$G308:M308)*$E305+SUM($G659:M659)))&gt;0,SUM(Capex!$G308:M308)*$E305,IF((SUM(Capex!$G308:M308)-SUM($G659:M659))&lt;0,0,SUM(Capex!$G308:M308)-SUM($G659:M659)))</f>
        <v>34164.024983168754</v>
      </c>
      <c r="O659" s="283">
        <f>+IF((SUM(Capex!$G308:O308)-(SUM(Capex!$G308:N308)*$E305+SUM($G659:N659)))&gt;0,SUM(Capex!$G308:N308)*$E305,IF((SUM(Capex!$G308:N308)-SUM($G659:N659))&lt;0,0,SUM(Capex!$G308:N308)-SUM($G659:N659)))</f>
        <v>34164.024983168754</v>
      </c>
      <c r="P659" s="283">
        <f>+IF((SUM(Capex!$G308:P308)-(SUM(Capex!$G308:O308)*$E305+SUM($G659:O659)))&gt;0,SUM(Capex!$G308:O308)*$E305,IF((SUM(Capex!$G308:O308)-SUM($G659:O659))&lt;0,0,SUM(Capex!$G308:O308)-SUM($G659:O659)))</f>
        <v>34164.024983168754</v>
      </c>
      <c r="Q659" s="283">
        <f>+IF((SUM(Capex!$G308:Q308)-(SUM(Capex!$G308:P308)*$E305+SUM($G659:P659)))&gt;0,SUM(Capex!$G308:P308)*$E305,IF((SUM(Capex!$G308:P308)-SUM($G659:P659))&lt;0,0,SUM(Capex!$G308:P308)-SUM($G659:P659)))</f>
        <v>34164.024983168754</v>
      </c>
      <c r="R659" s="283">
        <f>+IF((SUM(Capex!$G308:R308)-(SUM(Capex!$G308:Q308)*$E305+SUM($G659:Q659)))&gt;0,SUM(Capex!$G308:Q308)*$E305,IF((SUM(Capex!$G308:Q308)-SUM($G659:Q659))&lt;0,0,SUM(Capex!$G308:Q308)-SUM($G659:Q659)))</f>
        <v>34164.024983168754</v>
      </c>
      <c r="S659" s="283">
        <f>+IF((SUM(Capex!$G308:S308)-(SUM(Capex!$G308:R308)*$E305+SUM($G659:R659)))&gt;0,SUM(Capex!$G308:R308)*$E305,IF((SUM(Capex!$G308:R308)-SUM($G659:R659))&lt;0,0,SUM(Capex!$G308:R308)-SUM($G659:R659)))</f>
        <v>34164.024983168754</v>
      </c>
      <c r="T659" s="283">
        <f>+IF((SUM(Capex!$G308:T308)-(SUM(Capex!$G308:S308)*$E305+SUM($G659:S659)))&gt;0,SUM(Capex!$G308:S308)*$E305,IF((SUM(Capex!$G308:S308)-SUM($G659:S659))&lt;0,0,SUM(Capex!$G308:S308)-SUM($G659:S659)))</f>
        <v>34164.024983168754</v>
      </c>
    </row>
    <row r="660" spans="1:20">
      <c r="A660" s="401"/>
      <c r="B660" s="145"/>
      <c r="C660" s="21" t="s">
        <v>241</v>
      </c>
      <c r="D660" s="168" t="s">
        <v>65</v>
      </c>
      <c r="E660" s="168" t="s">
        <v>317</v>
      </c>
      <c r="H660" s="283">
        <f>+IF((SUM(Capex!$G309:H309)-(SUM(Capex!$G309:G309)*$E306+SUM($G660:G660)))&gt;0,SUM(Capex!$G309:G309)*$E306,IF((SUM(Capex!$G309:G309)-SUM($G660:G660))&lt;0,0,SUM(Capex!$G309:G309)-SUM($G660:G660)))</f>
        <v>0</v>
      </c>
      <c r="I660" s="283">
        <f>+IF((SUM(Capex!$G309:I309)-(SUM(Capex!$G309:H309)*$E306+SUM($G660:H660)))&gt;0,SUM(Capex!$G309:H309)*$E306,IF((SUM(Capex!$G309:H309)-SUM($G660:H660))&lt;0,0,SUM(Capex!$G309:H309)-SUM($G660:H660)))</f>
        <v>0</v>
      </c>
      <c r="J660" s="283">
        <f>+IF((SUM(Capex!$G309:J309)-(SUM(Capex!$G309:I309)*$E306+SUM($G660:I660)))&gt;0,SUM(Capex!$G309:I309)*$E306,IF((SUM(Capex!$G309:I309)-SUM($G660:I660))&lt;0,0,SUM(Capex!$G309:I309)-SUM($G660:I660)))</f>
        <v>0</v>
      </c>
      <c r="K660" s="283">
        <f>+IF((SUM(Capex!$G309:K309)-(SUM(Capex!$G309:J309)*$E306+SUM($G660:J660)))&gt;0,SUM(Capex!$G309:J309)*$E306,IF((SUM(Capex!$G309:J309)-SUM($G660:J660))&lt;0,0,SUM(Capex!$G309:J309)-SUM($G660:J660)))</f>
        <v>0</v>
      </c>
      <c r="L660" s="283">
        <f>+IF((SUM(Capex!$G309:L309)-(SUM(Capex!$G309:K309)*$E306+SUM($G660:K660)))&gt;0,SUM(Capex!$G309:K309)*$E306,IF((SUM(Capex!$G309:K309)-SUM($G660:K660))&lt;0,0,SUM(Capex!$G309:K309)-SUM($G660:K660)))</f>
        <v>0</v>
      </c>
      <c r="M660" s="283">
        <f>+IF((SUM(Capex!$G309:M309)-(SUM(Capex!$G309:L309)*$E306+SUM($G660:L660)))&gt;0,SUM(Capex!$G309:L309)*$E306,IF((SUM(Capex!$G309:L309)-SUM($G660:L660))&lt;0,0,SUM(Capex!$G309:L309)-SUM($G660:L660)))</f>
        <v>60718.056760547603</v>
      </c>
      <c r="N660" s="283">
        <f>+IF((SUM(Capex!$G309:N309)-(SUM(Capex!$G309:M309)*$E306+SUM($G660:M660)))&gt;0,SUM(Capex!$G309:M309)*$E306,IF((SUM(Capex!$G309:M309)-SUM($G660:M660))&lt;0,0,SUM(Capex!$G309:M309)-SUM($G660:M660)))</f>
        <v>60718.056760547603</v>
      </c>
      <c r="O660" s="283">
        <f>+IF((SUM(Capex!$G309:O309)-(SUM(Capex!$G309:N309)*$E306+SUM($G660:N660)))&gt;0,SUM(Capex!$G309:N309)*$E306,IF((SUM(Capex!$G309:N309)-SUM($G660:N660))&lt;0,0,SUM(Capex!$G309:N309)-SUM($G660:N660)))</f>
        <v>60718.056760547603</v>
      </c>
      <c r="P660" s="283">
        <f>+IF((SUM(Capex!$G309:P309)-(SUM(Capex!$G309:O309)*$E306+SUM($G660:O660)))&gt;0,SUM(Capex!$G309:O309)*$E306,IF((SUM(Capex!$G309:O309)-SUM($G660:O660))&lt;0,0,SUM(Capex!$G309:O309)-SUM($G660:O660)))</f>
        <v>60718.056760547603</v>
      </c>
      <c r="Q660" s="283">
        <f>+IF((SUM(Capex!$G309:Q309)-(SUM(Capex!$G309:P309)*$E306+SUM($G660:P660)))&gt;0,SUM(Capex!$G309:P309)*$E306,IF((SUM(Capex!$G309:P309)-SUM($G660:P660))&lt;0,0,SUM(Capex!$G309:P309)-SUM($G660:P660)))</f>
        <v>60718.056760547603</v>
      </c>
      <c r="R660" s="283">
        <f>+IF((SUM(Capex!$G309:R309)-(SUM(Capex!$G309:Q309)*$E306+SUM($G660:Q660)))&gt;0,SUM(Capex!$G309:Q309)*$E306,IF((SUM(Capex!$G309:Q309)-SUM($G660:Q660))&lt;0,0,SUM(Capex!$G309:Q309)-SUM($G660:Q660)))</f>
        <v>60718.056760547603</v>
      </c>
      <c r="S660" s="283">
        <f>+IF((SUM(Capex!$G309:S309)-(SUM(Capex!$G309:R309)*$E306+SUM($G660:R660)))&gt;0,SUM(Capex!$G309:R309)*$E306,IF((SUM(Capex!$G309:R309)-SUM($G660:R660))&lt;0,0,SUM(Capex!$G309:R309)-SUM($G660:R660)))</f>
        <v>60718.056760547603</v>
      </c>
      <c r="T660" s="283">
        <f>+IF((SUM(Capex!$G309:T309)-(SUM(Capex!$G309:S309)*$E306+SUM($G660:S660)))&gt;0,SUM(Capex!$G309:S309)*$E306,IF((SUM(Capex!$G309:S309)-SUM($G660:S660))&lt;0,0,SUM(Capex!$G309:S309)-SUM($G660:S660)))</f>
        <v>60718.056760547603</v>
      </c>
    </row>
    <row r="661" spans="1:20">
      <c r="A661" s="401"/>
      <c r="B661" s="145"/>
      <c r="C661" s="21" t="s">
        <v>242</v>
      </c>
      <c r="D661" s="168" t="s">
        <v>65</v>
      </c>
      <c r="E661" s="168" t="s">
        <v>317</v>
      </c>
      <c r="H661" s="283">
        <f>+IF((SUM(Capex!$G310:H310)-(SUM(Capex!$G310:G310)*$E307+SUM($G661:G661)))&gt;0,SUM(Capex!$G310:G310)*$E307,IF((SUM(Capex!$G310:G310)-SUM($G661:G661))&lt;0,0,SUM(Capex!$G310:G310)-SUM($G661:G661)))</f>
        <v>0</v>
      </c>
      <c r="I661" s="283">
        <f>+IF((SUM(Capex!$G310:I310)-(SUM(Capex!$G310:H310)*$E307+SUM($G661:H661)))&gt;0,SUM(Capex!$G310:H310)*$E307,IF((SUM(Capex!$G310:H310)-SUM($G661:H661))&lt;0,0,SUM(Capex!$G310:H310)-SUM($G661:H661)))</f>
        <v>0</v>
      </c>
      <c r="J661" s="283">
        <f>+IF((SUM(Capex!$G310:J310)-(SUM(Capex!$G310:I310)*$E307+SUM($G661:I661)))&gt;0,SUM(Capex!$G310:I310)*$E307,IF((SUM(Capex!$G310:I310)-SUM($G661:I661))&lt;0,0,SUM(Capex!$G310:I310)-SUM($G661:I661)))</f>
        <v>0</v>
      </c>
      <c r="K661" s="283">
        <f>+IF((SUM(Capex!$G310:K310)-(SUM(Capex!$G310:J310)*$E307+SUM($G661:J661)))&gt;0,SUM(Capex!$G310:J310)*$E307,IF((SUM(Capex!$G310:J310)-SUM($G661:J661))&lt;0,0,SUM(Capex!$G310:J310)-SUM($G661:J661)))</f>
        <v>0</v>
      </c>
      <c r="L661" s="283">
        <f>+IF((SUM(Capex!$G310:L310)-(SUM(Capex!$G310:K310)*$E307+SUM($G661:K661)))&gt;0,SUM(Capex!$G310:K310)*$E307,IF((SUM(Capex!$G310:K310)-SUM($G661:K661))&lt;0,0,SUM(Capex!$G310:K310)-SUM($G661:K661)))</f>
        <v>0</v>
      </c>
      <c r="M661" s="283">
        <f>+IF((SUM(Capex!$G310:M310)-(SUM(Capex!$G310:L310)*$E307+SUM($G661:L661)))&gt;0,SUM(Capex!$G310:L310)*$E307,IF((SUM(Capex!$G310:L310)-SUM($G661:L661))&lt;0,0,SUM(Capex!$G310:L310)-SUM($G661:L661)))</f>
        <v>57039.058264138228</v>
      </c>
      <c r="N661" s="283">
        <f>+IF((SUM(Capex!$G310:N310)-(SUM(Capex!$G310:M310)*$E307+SUM($G661:M661)))&gt;0,SUM(Capex!$G310:M310)*$E307,IF((SUM(Capex!$G310:M310)-SUM($G661:M661))&lt;0,0,SUM(Capex!$G310:M310)-SUM($G661:M661)))</f>
        <v>57039.058264138228</v>
      </c>
      <c r="O661" s="283">
        <f>+IF((SUM(Capex!$G310:O310)-(SUM(Capex!$G310:N310)*$E307+SUM($G661:N661)))&gt;0,SUM(Capex!$G310:N310)*$E307,IF((SUM(Capex!$G310:N310)-SUM($G661:N661))&lt;0,0,SUM(Capex!$G310:N310)-SUM($G661:N661)))</f>
        <v>57039.058264138228</v>
      </c>
      <c r="P661" s="283">
        <f>+IF((SUM(Capex!$G310:P310)-(SUM(Capex!$G310:O310)*$E307+SUM($G661:O661)))&gt;0,SUM(Capex!$G310:O310)*$E307,IF((SUM(Capex!$G310:O310)-SUM($G661:O661))&lt;0,0,SUM(Capex!$G310:O310)-SUM($G661:O661)))</f>
        <v>57039.058264138228</v>
      </c>
      <c r="Q661" s="283">
        <f>+IF((SUM(Capex!$G310:Q310)-(SUM(Capex!$G310:P310)*$E307+SUM($G661:P661)))&gt;0,SUM(Capex!$G310:P310)*$E307,IF((SUM(Capex!$G310:P310)-SUM($G661:P661))&lt;0,0,SUM(Capex!$G310:P310)-SUM($G661:P661)))</f>
        <v>57039.058264138228</v>
      </c>
      <c r="R661" s="283">
        <f>+IF((SUM(Capex!$G310:R310)-(SUM(Capex!$G310:Q310)*$E307+SUM($G661:Q661)))&gt;0,SUM(Capex!$G310:Q310)*$E307,IF((SUM(Capex!$G310:Q310)-SUM($G661:Q661))&lt;0,0,SUM(Capex!$G310:Q310)-SUM($G661:Q661)))</f>
        <v>57039.058264138228</v>
      </c>
      <c r="S661" s="283">
        <f>+IF((SUM(Capex!$G310:S310)-(SUM(Capex!$G310:R310)*$E307+SUM($G661:R661)))&gt;0,SUM(Capex!$G310:R310)*$E307,IF((SUM(Capex!$G310:R310)-SUM($G661:R661))&lt;0,0,SUM(Capex!$G310:R310)-SUM($G661:R661)))</f>
        <v>57039.058264138228</v>
      </c>
      <c r="T661" s="283">
        <f>+IF((SUM(Capex!$G310:T310)-(SUM(Capex!$G310:S310)*$E307+SUM($G661:S661)))&gt;0,SUM(Capex!$G310:S310)*$E307,IF((SUM(Capex!$G310:S310)-SUM($G661:S661))&lt;0,0,SUM(Capex!$G310:S310)-SUM($G661:S661)))</f>
        <v>57039.058264138228</v>
      </c>
    </row>
    <row r="662" spans="1:20">
      <c r="A662" s="361"/>
      <c r="B662" s="145"/>
      <c r="C662" s="21" t="s">
        <v>243</v>
      </c>
      <c r="D662" s="168" t="s">
        <v>65</v>
      </c>
      <c r="E662" s="168" t="s">
        <v>317</v>
      </c>
      <c r="H662" s="283">
        <f>+IF((SUM(Capex!$G311:H311)-(SUM(Capex!$G311:G311)*$E308+SUM($G662:G662)))&gt;0,SUM(Capex!$G311:G311)*$E308,IF((SUM(Capex!$G311:G311)-SUM($G662:G662))&lt;0,0,SUM(Capex!$G311:G311)-SUM($G662:G662)))</f>
        <v>0</v>
      </c>
      <c r="I662" s="283">
        <f>+IF((SUM(Capex!$G311:I311)-(SUM(Capex!$G311:H311)*$E308+SUM($G662:H662)))&gt;0,SUM(Capex!$G311:H311)*$E308,IF((SUM(Capex!$G311:H311)-SUM($G662:H662))&lt;0,0,SUM(Capex!$G311:H311)-SUM($G662:H662)))</f>
        <v>0</v>
      </c>
      <c r="J662" s="283">
        <f>+IF((SUM(Capex!$G311:J311)-(SUM(Capex!$G311:I311)*$E308+SUM($G662:I662)))&gt;0,SUM(Capex!$G311:I311)*$E308,IF((SUM(Capex!$G311:I311)-SUM($G662:I662))&lt;0,0,SUM(Capex!$G311:I311)-SUM($G662:I662)))</f>
        <v>0</v>
      </c>
      <c r="K662" s="283">
        <f>+IF((SUM(Capex!$G311:K311)-(SUM(Capex!$G311:J311)*$E308+SUM($G662:J662)))&gt;0,SUM(Capex!$G311:J311)*$E308,IF((SUM(Capex!$G311:J311)-SUM($G662:J662))&lt;0,0,SUM(Capex!$G311:J311)-SUM($G662:J662)))</f>
        <v>0</v>
      </c>
      <c r="L662" s="283">
        <f>+IF((SUM(Capex!$G311:L311)-(SUM(Capex!$G311:K311)*$E308+SUM($G662:K662)))&gt;0,SUM(Capex!$G311:K311)*$E308,IF((SUM(Capex!$G311:K311)-SUM($G662:K662))&lt;0,0,SUM(Capex!$G311:K311)-SUM($G662:K662)))</f>
        <v>0</v>
      </c>
      <c r="M662" s="283">
        <f>+IF((SUM(Capex!$G311:M311)-(SUM(Capex!$G311:L311)*$E308+SUM($G662:L662)))&gt;0,SUM(Capex!$G311:L311)*$E308,IF((SUM(Capex!$G311:L311)-SUM($G662:L662))&lt;0,0,SUM(Capex!$G311:L311)-SUM($G662:L662)))</f>
        <v>22312.133410008981</v>
      </c>
      <c r="N662" s="283">
        <f>+IF((SUM(Capex!$G311:N311)-(SUM(Capex!$G311:M311)*$E308+SUM($G662:M662)))&gt;0,SUM(Capex!$G311:M311)*$E308,IF((SUM(Capex!$G311:M311)-SUM($G662:M662))&lt;0,0,SUM(Capex!$G311:M311)-SUM($G662:M662)))</f>
        <v>22312.133410008981</v>
      </c>
      <c r="O662" s="283">
        <f>+IF((SUM(Capex!$G311:O311)-(SUM(Capex!$G311:N311)*$E308+SUM($G662:N662)))&gt;0,SUM(Capex!$G311:N311)*$E308,IF((SUM(Capex!$G311:N311)-SUM($G662:N662))&lt;0,0,SUM(Capex!$G311:N311)-SUM($G662:N662)))</f>
        <v>22312.133410008981</v>
      </c>
      <c r="P662" s="283">
        <f>+IF((SUM(Capex!$G311:P311)-(SUM(Capex!$G311:O311)*$E308+SUM($G662:O662)))&gt;0,SUM(Capex!$G311:O311)*$E308,IF((SUM(Capex!$G311:O311)-SUM($G662:O662))&lt;0,0,SUM(Capex!$G311:O311)-SUM($G662:O662)))</f>
        <v>22312.133410008981</v>
      </c>
      <c r="Q662" s="283">
        <f>+IF((SUM(Capex!$G311:Q311)-(SUM(Capex!$G311:P311)*$E308+SUM($G662:P662)))&gt;0,SUM(Capex!$G311:P311)*$E308,IF((SUM(Capex!$G311:P311)-SUM($G662:P662))&lt;0,0,SUM(Capex!$G311:P311)-SUM($G662:P662)))</f>
        <v>22312.133410008981</v>
      </c>
      <c r="R662" s="283">
        <f>+IF((SUM(Capex!$G311:R311)-(SUM(Capex!$G311:Q311)*$E308+SUM($G662:Q662)))&gt;0,SUM(Capex!$G311:Q311)*$E308,IF((SUM(Capex!$G311:Q311)-SUM($G662:Q662))&lt;0,0,SUM(Capex!$G311:Q311)-SUM($G662:Q662)))</f>
        <v>22312.133410008981</v>
      </c>
      <c r="S662" s="283">
        <f>+IF((SUM(Capex!$G311:S311)-(SUM(Capex!$G311:R311)*$E308+SUM($G662:R662)))&gt;0,SUM(Capex!$G311:R311)*$E308,IF((SUM(Capex!$G311:R311)-SUM($G662:R662))&lt;0,0,SUM(Capex!$G311:R311)-SUM($G662:R662)))</f>
        <v>22312.133410008981</v>
      </c>
      <c r="T662" s="283">
        <f>+IF((SUM(Capex!$G311:T311)-(SUM(Capex!$G311:S311)*$E308+SUM($G662:S662)))&gt;0,SUM(Capex!$G311:S311)*$E308,IF((SUM(Capex!$G311:S311)-SUM($G662:S662))&lt;0,0,SUM(Capex!$G311:S311)-SUM($G662:S662)))</f>
        <v>22312.133410008981</v>
      </c>
    </row>
    <row r="663" spans="1:20">
      <c r="A663" s="361"/>
      <c r="B663" s="145"/>
      <c r="C663" s="21" t="s">
        <v>244</v>
      </c>
      <c r="D663" s="168" t="s">
        <v>65</v>
      </c>
      <c r="E663" s="168" t="s">
        <v>317</v>
      </c>
      <c r="H663" s="283">
        <f>+IF((SUM(Capex!$G312:H312)-(SUM(Capex!$G312:G312)*$E309+SUM($G663:G663)))&gt;0,SUM(Capex!$G312:G312)*$E309,IF((SUM(Capex!$G312:G312)-SUM($G663:G663))&lt;0,0,SUM(Capex!$G312:G312)-SUM($G663:G663)))</f>
        <v>0</v>
      </c>
      <c r="I663" s="283">
        <f>+IF((SUM(Capex!$G312:I312)-(SUM(Capex!$G312:H312)*$E309+SUM($G663:H663)))&gt;0,SUM(Capex!$G312:H312)*$E309,IF((SUM(Capex!$G312:H312)-SUM($G663:H663))&lt;0,0,SUM(Capex!$G312:H312)-SUM($G663:H663)))</f>
        <v>0</v>
      </c>
      <c r="J663" s="283">
        <f>+IF((SUM(Capex!$G312:J312)-(SUM(Capex!$G312:I312)*$E309+SUM($G663:I663)))&gt;0,SUM(Capex!$G312:I312)*$E309,IF((SUM(Capex!$G312:I312)-SUM($G663:I663))&lt;0,0,SUM(Capex!$G312:I312)-SUM($G663:I663)))</f>
        <v>0</v>
      </c>
      <c r="K663" s="283">
        <f>+IF((SUM(Capex!$G312:K312)-(SUM(Capex!$G312:J312)*$E309+SUM($G663:J663)))&gt;0,SUM(Capex!$G312:J312)*$E309,IF((SUM(Capex!$G312:J312)-SUM($G663:J663))&lt;0,0,SUM(Capex!$G312:J312)-SUM($G663:J663)))</f>
        <v>0</v>
      </c>
      <c r="L663" s="283">
        <f>+IF((SUM(Capex!$G312:L312)-(SUM(Capex!$G312:K312)*$E309+SUM($G663:K663)))&gt;0,SUM(Capex!$G312:K312)*$E309,IF((SUM(Capex!$G312:K312)-SUM($G663:K663))&lt;0,0,SUM(Capex!$G312:K312)-SUM($G663:K663)))</f>
        <v>0</v>
      </c>
      <c r="M663" s="283">
        <f>+IF((SUM(Capex!$G312:M312)-(SUM(Capex!$G312:L312)*$E309+SUM($G663:L663)))&gt;0,SUM(Capex!$G312:L312)*$E309,IF((SUM(Capex!$G312:L312)-SUM($G663:L663))&lt;0,0,SUM(Capex!$G312:L312)-SUM($G663:L663)))</f>
        <v>15146.144355924596</v>
      </c>
      <c r="N663" s="283">
        <f>+IF((SUM(Capex!$G312:N312)-(SUM(Capex!$G312:M312)*$E309+SUM($G663:M663)))&gt;0,SUM(Capex!$G312:M312)*$E309,IF((SUM(Capex!$G312:M312)-SUM($G663:M663))&lt;0,0,SUM(Capex!$G312:M312)-SUM($G663:M663)))</f>
        <v>15146.144355924596</v>
      </c>
      <c r="O663" s="283">
        <f>+IF((SUM(Capex!$G312:O312)-(SUM(Capex!$G312:N312)*$E309+SUM($G663:N663)))&gt;0,SUM(Capex!$G312:N312)*$E309,IF((SUM(Capex!$G312:N312)-SUM($G663:N663))&lt;0,0,SUM(Capex!$G312:N312)-SUM($G663:N663)))</f>
        <v>15146.144355924596</v>
      </c>
      <c r="P663" s="283">
        <f>+IF((SUM(Capex!$G312:P312)-(SUM(Capex!$G312:O312)*$E309+SUM($G663:O663)))&gt;0,SUM(Capex!$G312:O312)*$E309,IF((SUM(Capex!$G312:O312)-SUM($G663:O663))&lt;0,0,SUM(Capex!$G312:O312)-SUM($G663:O663)))</f>
        <v>15146.144355924596</v>
      </c>
      <c r="Q663" s="283">
        <f>+IF((SUM(Capex!$G312:Q312)-(SUM(Capex!$G312:P312)*$E309+SUM($G663:P663)))&gt;0,SUM(Capex!$G312:P312)*$E309,IF((SUM(Capex!$G312:P312)-SUM($G663:P663))&lt;0,0,SUM(Capex!$G312:P312)-SUM($G663:P663)))</f>
        <v>15146.144355924596</v>
      </c>
      <c r="R663" s="283">
        <f>+IF((SUM(Capex!$G312:R312)-(SUM(Capex!$G312:Q312)*$E309+SUM($G663:Q663)))&gt;0,SUM(Capex!$G312:Q312)*$E309,IF((SUM(Capex!$G312:Q312)-SUM($G663:Q663))&lt;0,0,SUM(Capex!$G312:Q312)-SUM($G663:Q663)))</f>
        <v>15146.144355924596</v>
      </c>
      <c r="S663" s="283">
        <f>+IF((SUM(Capex!$G312:S312)-(SUM(Capex!$G312:R312)*$E309+SUM($G663:R663)))&gt;0,SUM(Capex!$G312:R312)*$E309,IF((SUM(Capex!$G312:R312)-SUM($G663:R663))&lt;0,0,SUM(Capex!$G312:R312)-SUM($G663:R663)))</f>
        <v>15146.144355924596</v>
      </c>
      <c r="T663" s="283">
        <f>+IF((SUM(Capex!$G312:T312)-(SUM(Capex!$G312:S312)*$E309+SUM($G663:S663)))&gt;0,SUM(Capex!$G312:S312)*$E309,IF((SUM(Capex!$G312:S312)-SUM($G663:S663))&lt;0,0,SUM(Capex!$G312:S312)-SUM($G663:S663)))</f>
        <v>15146.144355924596</v>
      </c>
    </row>
    <row r="664" spans="1:20">
      <c r="A664" s="361"/>
      <c r="B664" s="145"/>
      <c r="C664" s="21" t="s">
        <v>245</v>
      </c>
      <c r="D664" s="168" t="s">
        <v>65</v>
      </c>
      <c r="E664" s="168" t="s">
        <v>317</v>
      </c>
      <c r="H664" s="283">
        <f>+IF((SUM(Capex!$G313:H313)-(SUM(Capex!$G313:G313)*$E310+SUM($G664:G664)))&gt;0,SUM(Capex!$G313:G313)*$E310,IF((SUM(Capex!$G313:G313)-SUM($G664:G664))&lt;0,0,SUM(Capex!$G313:G313)-SUM($G664:G664)))</f>
        <v>0</v>
      </c>
      <c r="I664" s="283">
        <f>+IF((SUM(Capex!$G313:I313)-(SUM(Capex!$G313:H313)*$E310+SUM($G664:H664)))&gt;0,SUM(Capex!$G313:H313)*$E310,IF((SUM(Capex!$G313:H313)-SUM($G664:H664))&lt;0,0,SUM(Capex!$G313:H313)-SUM($G664:H664)))</f>
        <v>0</v>
      </c>
      <c r="J664" s="283">
        <f>+IF((SUM(Capex!$G313:J313)-(SUM(Capex!$G313:I313)*$E310+SUM($G664:I664)))&gt;0,SUM(Capex!$G313:I313)*$E310,IF((SUM(Capex!$G313:I313)-SUM($G664:I664))&lt;0,0,SUM(Capex!$G313:I313)-SUM($G664:I664)))</f>
        <v>0</v>
      </c>
      <c r="K664" s="283">
        <f>+IF((SUM(Capex!$G313:K313)-(SUM(Capex!$G313:J313)*$E310+SUM($G664:J664)))&gt;0,SUM(Capex!$G313:J313)*$E310,IF((SUM(Capex!$G313:J313)-SUM($G664:J664))&lt;0,0,SUM(Capex!$G313:J313)-SUM($G664:J664)))</f>
        <v>0</v>
      </c>
      <c r="L664" s="283">
        <f>+IF((SUM(Capex!$G313:L313)-(SUM(Capex!$G313:K313)*$E310+SUM($G664:K664)))&gt;0,SUM(Capex!$G313:K313)*$E310,IF((SUM(Capex!$G313:K313)-SUM($G664:K664))&lt;0,0,SUM(Capex!$G313:K313)-SUM($G664:K664)))</f>
        <v>0</v>
      </c>
      <c r="M664" s="283">
        <f>+IF((SUM(Capex!$G313:M313)-(SUM(Capex!$G313:L313)*$E310+SUM($G664:L664)))&gt;0,SUM(Capex!$G313:L313)*$E310,IF((SUM(Capex!$G313:L313)-SUM($G664:L664))&lt;0,0,SUM(Capex!$G313:L313)-SUM($G664:L664)))</f>
        <v>2214.7988666965889</v>
      </c>
      <c r="N664" s="283">
        <f>+IF((SUM(Capex!$G313:N313)-(SUM(Capex!$G313:M313)*$E310+SUM($G664:M664)))&gt;0,SUM(Capex!$G313:M313)*$E310,IF((SUM(Capex!$G313:M313)-SUM($G664:M664))&lt;0,0,SUM(Capex!$G313:M313)-SUM($G664:M664)))</f>
        <v>2214.7988666965889</v>
      </c>
      <c r="O664" s="283">
        <f>+IF((SUM(Capex!$G313:O313)-(SUM(Capex!$G313:N313)*$E310+SUM($G664:N664)))&gt;0,SUM(Capex!$G313:N313)*$E310,IF((SUM(Capex!$G313:N313)-SUM($G664:N664))&lt;0,0,SUM(Capex!$G313:N313)-SUM($G664:N664)))</f>
        <v>2214.7988666965889</v>
      </c>
      <c r="P664" s="283">
        <f>+IF((SUM(Capex!$G313:P313)-(SUM(Capex!$G313:O313)*$E310+SUM($G664:O664)))&gt;0,SUM(Capex!$G313:O313)*$E310,IF((SUM(Capex!$G313:O313)-SUM($G664:O664))&lt;0,0,SUM(Capex!$G313:O313)-SUM($G664:O664)))</f>
        <v>2214.7988666965889</v>
      </c>
      <c r="Q664" s="283">
        <f>+IF((SUM(Capex!$G313:Q313)-(SUM(Capex!$G313:P313)*$E310+SUM($G664:P664)))&gt;0,SUM(Capex!$G313:P313)*$E310,IF((SUM(Capex!$G313:P313)-SUM($G664:P664))&lt;0,0,SUM(Capex!$G313:P313)-SUM($G664:P664)))</f>
        <v>2214.7988666965889</v>
      </c>
      <c r="R664" s="283">
        <f>+IF((SUM(Capex!$G313:R313)-(SUM(Capex!$G313:Q313)*$E310+SUM($G664:Q664)))&gt;0,SUM(Capex!$G313:Q313)*$E310,IF((SUM(Capex!$G313:Q313)-SUM($G664:Q664))&lt;0,0,SUM(Capex!$G313:Q313)-SUM($G664:Q664)))</f>
        <v>2214.7988666965889</v>
      </c>
      <c r="S664" s="283">
        <f>+IF((SUM(Capex!$G313:S313)-(SUM(Capex!$G313:R313)*$E310+SUM($G664:R664)))&gt;0,SUM(Capex!$G313:R313)*$E310,IF((SUM(Capex!$G313:R313)-SUM($G664:R664))&lt;0,0,SUM(Capex!$G313:R313)-SUM($G664:R664)))</f>
        <v>2214.7988666965889</v>
      </c>
      <c r="T664" s="283">
        <f>+IF((SUM(Capex!$G313:T313)-(SUM(Capex!$G313:S313)*$E310+SUM($G664:S664)))&gt;0,SUM(Capex!$G313:S313)*$E310,IF((SUM(Capex!$G313:S313)-SUM($G664:S664))&lt;0,0,SUM(Capex!$G313:S313)-SUM($G664:S664)))</f>
        <v>2214.7988666965889</v>
      </c>
    </row>
    <row r="665" spans="1:20">
      <c r="A665" s="401"/>
      <c r="B665" s="145"/>
      <c r="C665" s="21" t="s">
        <v>246</v>
      </c>
      <c r="D665" s="168" t="s">
        <v>65</v>
      </c>
      <c r="E665" s="168" t="s">
        <v>317</v>
      </c>
      <c r="H665" s="283">
        <f>+IF((SUM(Capex!$G314:H314)-(SUM(Capex!$G314:G314)*$E311+SUM($G665:G665)))&gt;0,SUM(Capex!$G314:G314)*$E311,IF((SUM(Capex!$G314:G314)-SUM($G665:G665))&lt;0,0,SUM(Capex!$G314:G314)-SUM($G665:G665)))</f>
        <v>0</v>
      </c>
      <c r="I665" s="283">
        <f>+IF((SUM(Capex!$G314:I314)-(SUM(Capex!$G314:H314)*$E311+SUM($G665:H665)))&gt;0,SUM(Capex!$G314:H314)*$E311,IF((SUM(Capex!$G314:H314)-SUM($G665:H665))&lt;0,0,SUM(Capex!$G314:H314)-SUM($G665:H665)))</f>
        <v>0</v>
      </c>
      <c r="J665" s="283">
        <f>+IF((SUM(Capex!$G314:J314)-(SUM(Capex!$G314:I314)*$E311+SUM($G665:I665)))&gt;0,SUM(Capex!$G314:I314)*$E311,IF((SUM(Capex!$G314:I314)-SUM($G665:I665))&lt;0,0,SUM(Capex!$G314:I314)-SUM($G665:I665)))</f>
        <v>0</v>
      </c>
      <c r="K665" s="283">
        <f>+IF((SUM(Capex!$G314:K314)-(SUM(Capex!$G314:J314)*$E311+SUM($G665:J665)))&gt;0,SUM(Capex!$G314:J314)*$E311,IF((SUM(Capex!$G314:J314)-SUM($G665:J665))&lt;0,0,SUM(Capex!$G314:J314)-SUM($G665:J665)))</f>
        <v>0</v>
      </c>
      <c r="L665" s="283">
        <f>+IF((SUM(Capex!$G314:L314)-(SUM(Capex!$G314:K314)*$E311+SUM($G665:K665)))&gt;0,SUM(Capex!$G314:K314)*$E311,IF((SUM(Capex!$G314:K314)-SUM($G665:K665))&lt;0,0,SUM(Capex!$G314:K314)-SUM($G665:K665)))</f>
        <v>0</v>
      </c>
      <c r="M665" s="283">
        <f>+IF((SUM(Capex!$G314:M314)-(SUM(Capex!$G314:L314)*$E311+SUM($G665:L665)))&gt;0,SUM(Capex!$G314:L314)*$E311,IF((SUM(Capex!$G314:L314)-SUM($G665:L665))&lt;0,0,SUM(Capex!$G314:L314)-SUM($G665:L665)))</f>
        <v>33966.741500224416</v>
      </c>
      <c r="N665" s="283">
        <f>+IF((SUM(Capex!$G314:N314)-(SUM(Capex!$G314:M314)*$E311+SUM($G665:M665)))&gt;0,SUM(Capex!$G314:M314)*$E311,IF((SUM(Capex!$G314:M314)-SUM($G665:M665))&lt;0,0,SUM(Capex!$G314:M314)-SUM($G665:M665)))</f>
        <v>33966.741500224416</v>
      </c>
      <c r="O665" s="283">
        <f>+IF((SUM(Capex!$G314:O314)-(SUM(Capex!$G314:N314)*$E311+SUM($G665:N665)))&gt;0,SUM(Capex!$G314:N314)*$E311,IF((SUM(Capex!$G314:N314)-SUM($G665:N665))&lt;0,0,SUM(Capex!$G314:N314)-SUM($G665:N665)))</f>
        <v>33966.741500224416</v>
      </c>
      <c r="P665" s="283">
        <f>+IF((SUM(Capex!$G314:P314)-(SUM(Capex!$G314:O314)*$E311+SUM($G665:O665)))&gt;0,SUM(Capex!$G314:O314)*$E311,IF((SUM(Capex!$G314:O314)-SUM($G665:O665))&lt;0,0,SUM(Capex!$G314:O314)-SUM($G665:O665)))</f>
        <v>33966.741500224416</v>
      </c>
      <c r="Q665" s="283">
        <f>+IF((SUM(Capex!$G314:Q314)-(SUM(Capex!$G314:P314)*$E311+SUM($G665:P665)))&gt;0,SUM(Capex!$G314:P314)*$E311,IF((SUM(Capex!$G314:P314)-SUM($G665:P665))&lt;0,0,SUM(Capex!$G314:P314)-SUM($G665:P665)))</f>
        <v>33966.741500224416</v>
      </c>
      <c r="R665" s="283">
        <f>+IF((SUM(Capex!$G314:R314)-(SUM(Capex!$G314:Q314)*$E311+SUM($G665:Q665)))&gt;0,SUM(Capex!$G314:Q314)*$E311,IF((SUM(Capex!$G314:Q314)-SUM($G665:Q665))&lt;0,0,SUM(Capex!$G314:Q314)-SUM($G665:Q665)))</f>
        <v>33966.741500224416</v>
      </c>
      <c r="S665" s="283">
        <f>+IF((SUM(Capex!$G314:S314)-(SUM(Capex!$G314:R314)*$E311+SUM($G665:R665)))&gt;0,SUM(Capex!$G314:R314)*$E311,IF((SUM(Capex!$G314:R314)-SUM($G665:R665))&lt;0,0,SUM(Capex!$G314:R314)-SUM($G665:R665)))</f>
        <v>33966.741500224416</v>
      </c>
      <c r="T665" s="283">
        <f>+IF((SUM(Capex!$G314:T314)-(SUM(Capex!$G314:S314)*$E311+SUM($G665:S665)))&gt;0,SUM(Capex!$G314:S314)*$E311,IF((SUM(Capex!$G314:S314)-SUM($G665:S665))&lt;0,0,SUM(Capex!$G314:S314)-SUM($G665:S665)))</f>
        <v>33966.741500224416</v>
      </c>
    </row>
    <row r="666" spans="1:20">
      <c r="A666" s="401"/>
      <c r="B666" s="145"/>
      <c r="C666" s="21" t="s">
        <v>247</v>
      </c>
      <c r="D666" s="168" t="s">
        <v>65</v>
      </c>
      <c r="E666" s="168" t="s">
        <v>317</v>
      </c>
      <c r="H666" s="283">
        <f>+IF((SUM(Capex!$G315:H315)-(SUM(Capex!$G315:G315)*$E312+SUM($G666:G666)))&gt;0,SUM(Capex!$G315:G315)*$E312,IF((SUM(Capex!$G315:G315)-SUM($G666:G666))&lt;0,0,SUM(Capex!$G315:G315)-SUM($G666:G666)))</f>
        <v>0</v>
      </c>
      <c r="I666" s="283">
        <f>+IF((SUM(Capex!$G315:I315)-(SUM(Capex!$G315:H315)*$E312+SUM($G666:H666)))&gt;0,SUM(Capex!$G315:H315)*$E312,IF((SUM(Capex!$G315:H315)-SUM($G666:H666))&lt;0,0,SUM(Capex!$G315:H315)-SUM($G666:H666)))</f>
        <v>0</v>
      </c>
      <c r="J666" s="283">
        <f>+IF((SUM(Capex!$G315:J315)-(SUM(Capex!$G315:I315)*$E312+SUM($G666:I666)))&gt;0,SUM(Capex!$G315:I315)*$E312,IF((SUM(Capex!$G315:I315)-SUM($G666:I666))&lt;0,0,SUM(Capex!$G315:I315)-SUM($G666:I666)))</f>
        <v>0</v>
      </c>
      <c r="K666" s="283">
        <f>+IF((SUM(Capex!$G315:K315)-(SUM(Capex!$G315:J315)*$E312+SUM($G666:J666)))&gt;0,SUM(Capex!$G315:J315)*$E312,IF((SUM(Capex!$G315:J315)-SUM($G666:J666))&lt;0,0,SUM(Capex!$G315:J315)-SUM($G666:J666)))</f>
        <v>0</v>
      </c>
      <c r="L666" s="283">
        <f>+IF((SUM(Capex!$G315:L315)-(SUM(Capex!$G315:K315)*$E312+SUM($G666:K666)))&gt;0,SUM(Capex!$G315:K315)*$E312,IF((SUM(Capex!$G315:K315)-SUM($G666:K666))&lt;0,0,SUM(Capex!$G315:K315)-SUM($G666:K666)))</f>
        <v>0</v>
      </c>
      <c r="M666" s="283">
        <f>+IF((SUM(Capex!$G315:M315)-(SUM(Capex!$G315:L315)*$E312+SUM($G666:L666)))&gt;0,SUM(Capex!$G315:L315)*$E312,IF((SUM(Capex!$G315:L315)-SUM($G666:L666))&lt;0,0,SUM(Capex!$G315:L315)-SUM($G666:L666)))</f>
        <v>10689.231418312382</v>
      </c>
      <c r="N666" s="283">
        <f>+IF((SUM(Capex!$G315:N315)-(SUM(Capex!$G315:M315)*$E312+SUM($G666:M666)))&gt;0,SUM(Capex!$G315:M315)*$E312,IF((SUM(Capex!$G315:M315)-SUM($G666:M666))&lt;0,0,SUM(Capex!$G315:M315)-SUM($G666:M666)))</f>
        <v>10689.231418312382</v>
      </c>
      <c r="O666" s="283">
        <f>+IF((SUM(Capex!$G315:O315)-(SUM(Capex!$G315:N315)*$E312+SUM($G666:N666)))&gt;0,SUM(Capex!$G315:N315)*$E312,IF((SUM(Capex!$G315:N315)-SUM($G666:N666))&lt;0,0,SUM(Capex!$G315:N315)-SUM($G666:N666)))</f>
        <v>10689.231418312382</v>
      </c>
      <c r="P666" s="283">
        <f>+IF((SUM(Capex!$G315:P315)-(SUM(Capex!$G315:O315)*$E312+SUM($G666:O666)))&gt;0,SUM(Capex!$G315:O315)*$E312,IF((SUM(Capex!$G315:O315)-SUM($G666:O666))&lt;0,0,SUM(Capex!$G315:O315)-SUM($G666:O666)))</f>
        <v>10689.231418312382</v>
      </c>
      <c r="Q666" s="283">
        <f>+IF((SUM(Capex!$G315:Q315)-(SUM(Capex!$G315:P315)*$E312+SUM($G666:P666)))&gt;0,SUM(Capex!$G315:P315)*$E312,IF((SUM(Capex!$G315:P315)-SUM($G666:P666))&lt;0,0,SUM(Capex!$G315:P315)-SUM($G666:P666)))</f>
        <v>10689.231418312382</v>
      </c>
      <c r="R666" s="283">
        <f>+IF((SUM(Capex!$G315:R315)-(SUM(Capex!$G315:Q315)*$E312+SUM($G666:Q666)))&gt;0,SUM(Capex!$G315:Q315)*$E312,IF((SUM(Capex!$G315:Q315)-SUM($G666:Q666))&lt;0,0,SUM(Capex!$G315:Q315)-SUM($G666:Q666)))</f>
        <v>10689.231418312382</v>
      </c>
      <c r="S666" s="283">
        <f>+IF((SUM(Capex!$G315:S315)-(SUM(Capex!$G315:R315)*$E312+SUM($G666:R666)))&gt;0,SUM(Capex!$G315:R315)*$E312,IF((SUM(Capex!$G315:R315)-SUM($G666:R666))&lt;0,0,SUM(Capex!$G315:R315)-SUM($G666:R666)))</f>
        <v>10689.231418312382</v>
      </c>
      <c r="T666" s="283">
        <f>+IF((SUM(Capex!$G315:T315)-(SUM(Capex!$G315:S315)*$E312+SUM($G666:S666)))&gt;0,SUM(Capex!$G315:S315)*$E312,IF((SUM(Capex!$G315:S315)-SUM($G666:S666))&lt;0,0,SUM(Capex!$G315:S315)-SUM($G666:S666)))</f>
        <v>10689.231418312382</v>
      </c>
    </row>
    <row r="667" spans="1:20">
      <c r="A667" s="401"/>
      <c r="B667" s="145"/>
      <c r="C667" s="21" t="s">
        <v>248</v>
      </c>
      <c r="D667" s="168" t="s">
        <v>65</v>
      </c>
      <c r="E667" s="168" t="s">
        <v>317</v>
      </c>
      <c r="H667" s="283">
        <f>+IF((SUM(Capex!$G316:H316)-(SUM(Capex!$G316:G316)*$E313+SUM($G667:G667)))&gt;0,SUM(Capex!$G316:G316)*$E313,IF((SUM(Capex!$G316:G316)-SUM($G667:G667))&lt;0,0,SUM(Capex!$G316:G316)-SUM($G667:G667)))</f>
        <v>0</v>
      </c>
      <c r="I667" s="283">
        <f>+IF((SUM(Capex!$G316:I316)-(SUM(Capex!$G316:H316)*$E313+SUM($G667:H667)))&gt;0,SUM(Capex!$G316:H316)*$E313,IF((SUM(Capex!$G316:H316)-SUM($G667:H667))&lt;0,0,SUM(Capex!$G316:H316)-SUM($G667:H667)))</f>
        <v>0</v>
      </c>
      <c r="J667" s="283">
        <f>+IF((SUM(Capex!$G316:J316)-(SUM(Capex!$G316:I316)*$E313+SUM($G667:I667)))&gt;0,SUM(Capex!$G316:I316)*$E313,IF((SUM(Capex!$G316:I316)-SUM($G667:I667))&lt;0,0,SUM(Capex!$G316:I316)-SUM($G667:I667)))</f>
        <v>0</v>
      </c>
      <c r="K667" s="283">
        <f>+IF((SUM(Capex!$G316:K316)-(SUM(Capex!$G316:J316)*$E313+SUM($G667:J667)))&gt;0,SUM(Capex!$G316:J316)*$E313,IF((SUM(Capex!$G316:J316)-SUM($G667:J667))&lt;0,0,SUM(Capex!$G316:J316)-SUM($G667:J667)))</f>
        <v>0</v>
      </c>
      <c r="L667" s="283">
        <f>+IF((SUM(Capex!$G316:L316)-(SUM(Capex!$G316:K316)*$E313+SUM($G667:K667)))&gt;0,SUM(Capex!$G316:K316)*$E313,IF((SUM(Capex!$G316:K316)-SUM($G667:K667))&lt;0,0,SUM(Capex!$G316:K316)-SUM($G667:K667)))</f>
        <v>0</v>
      </c>
      <c r="M667" s="283">
        <f>+IF((SUM(Capex!$G316:M316)-(SUM(Capex!$G316:L316)*$E313+SUM($G667:L667)))&gt;0,SUM(Capex!$G316:L316)*$E313,IF((SUM(Capex!$G316:L316)-SUM($G667:L667))&lt;0,0,SUM(Capex!$G316:L316)-SUM($G667:L667)))</f>
        <v>8762.4884874326744</v>
      </c>
      <c r="N667" s="283">
        <f>+IF((SUM(Capex!$G316:N316)-(SUM(Capex!$G316:M316)*$E313+SUM($G667:M667)))&gt;0,SUM(Capex!$G316:M316)*$E313,IF((SUM(Capex!$G316:M316)-SUM($G667:M667))&lt;0,0,SUM(Capex!$G316:M316)-SUM($G667:M667)))</f>
        <v>8762.4884874326744</v>
      </c>
      <c r="O667" s="283">
        <f>+IF((SUM(Capex!$G316:O316)-(SUM(Capex!$G316:N316)*$E313+SUM($G667:N667)))&gt;0,SUM(Capex!$G316:N316)*$E313,IF((SUM(Capex!$G316:N316)-SUM($G667:N667))&lt;0,0,SUM(Capex!$G316:N316)-SUM($G667:N667)))</f>
        <v>8762.4884874326744</v>
      </c>
      <c r="P667" s="283">
        <f>+IF((SUM(Capex!$G316:P316)-(SUM(Capex!$G316:O316)*$E313+SUM($G667:O667)))&gt;0,SUM(Capex!$G316:O316)*$E313,IF((SUM(Capex!$G316:O316)-SUM($G667:O667))&lt;0,0,SUM(Capex!$G316:O316)-SUM($G667:O667)))</f>
        <v>8762.4884874326744</v>
      </c>
      <c r="Q667" s="283">
        <f>+IF((SUM(Capex!$G316:Q316)-(SUM(Capex!$G316:P316)*$E313+SUM($G667:P667)))&gt;0,SUM(Capex!$G316:P316)*$E313,IF((SUM(Capex!$G316:P316)-SUM($G667:P667))&lt;0,0,SUM(Capex!$G316:P316)-SUM($G667:P667)))</f>
        <v>8762.4884874326744</v>
      </c>
      <c r="R667" s="283">
        <f>+IF((SUM(Capex!$G316:R316)-(SUM(Capex!$G316:Q316)*$E313+SUM($G667:Q667)))&gt;0,SUM(Capex!$G316:Q316)*$E313,IF((SUM(Capex!$G316:Q316)-SUM($G667:Q667))&lt;0,0,SUM(Capex!$G316:Q316)-SUM($G667:Q667)))</f>
        <v>8762.4884874326744</v>
      </c>
      <c r="S667" s="283">
        <f>+IF((SUM(Capex!$G316:S316)-(SUM(Capex!$G316:R316)*$E313+SUM($G667:R667)))&gt;0,SUM(Capex!$G316:R316)*$E313,IF((SUM(Capex!$G316:R316)-SUM($G667:R667))&lt;0,0,SUM(Capex!$G316:R316)-SUM($G667:R667)))</f>
        <v>8762.4884874326744</v>
      </c>
      <c r="T667" s="283">
        <f>+IF((SUM(Capex!$G316:T316)-(SUM(Capex!$G316:S316)*$E313+SUM($G667:S667)))&gt;0,SUM(Capex!$G316:S316)*$E313,IF((SUM(Capex!$G316:S316)-SUM($G667:S667))&lt;0,0,SUM(Capex!$G316:S316)-SUM($G667:S667)))</f>
        <v>8762.4884874326744</v>
      </c>
    </row>
    <row r="668" spans="1:20">
      <c r="A668" s="401"/>
      <c r="B668" s="145"/>
      <c r="C668" s="21" t="s">
        <v>249</v>
      </c>
      <c r="D668" s="168" t="s">
        <v>65</v>
      </c>
      <c r="E668" s="168" t="s">
        <v>317</v>
      </c>
      <c r="H668" s="283">
        <f>+IF((SUM(Capex!$G317:H317)-(SUM(Capex!$G317:G317)*$E314+SUM($G668:G668)))&gt;0,SUM(Capex!$G317:G317)*$E314,IF((SUM(Capex!$G317:G317)-SUM($G668:G668))&lt;0,0,SUM(Capex!$G317:G317)-SUM($G668:G668)))</f>
        <v>0</v>
      </c>
      <c r="I668" s="283">
        <f>+IF((SUM(Capex!$G317:I317)-(SUM(Capex!$G317:H317)*$E314+SUM($G668:H668)))&gt;0,SUM(Capex!$G317:H317)*$E314,IF((SUM(Capex!$G317:H317)-SUM($G668:H668))&lt;0,0,SUM(Capex!$G317:H317)-SUM($G668:H668)))</f>
        <v>0</v>
      </c>
      <c r="J668" s="283">
        <f>+IF((SUM(Capex!$G317:J317)-(SUM(Capex!$G317:I317)*$E314+SUM($G668:I668)))&gt;0,SUM(Capex!$G317:I317)*$E314,IF((SUM(Capex!$G317:I317)-SUM($G668:I668))&lt;0,0,SUM(Capex!$G317:I317)-SUM($G668:I668)))</f>
        <v>0</v>
      </c>
      <c r="K668" s="283">
        <f>+IF((SUM(Capex!$G317:K317)-(SUM(Capex!$G317:J317)*$E314+SUM($G668:J668)))&gt;0,SUM(Capex!$G317:J317)*$E314,IF((SUM(Capex!$G317:J317)-SUM($G668:J668))&lt;0,0,SUM(Capex!$G317:J317)-SUM($G668:J668)))</f>
        <v>0</v>
      </c>
      <c r="L668" s="283">
        <f>+IF((SUM(Capex!$G317:L317)-(SUM(Capex!$G317:K317)*$E314+SUM($G668:K668)))&gt;0,SUM(Capex!$G317:K317)*$E314,IF((SUM(Capex!$G317:K317)-SUM($G668:K668))&lt;0,0,SUM(Capex!$G317:K317)-SUM($G668:K668)))</f>
        <v>0</v>
      </c>
      <c r="M668" s="283">
        <f>+IF((SUM(Capex!$G317:M317)-(SUM(Capex!$G317:L317)*$E314+SUM($G668:L668)))&gt;0,SUM(Capex!$G317:L317)*$E314,IF((SUM(Capex!$G317:L317)-SUM($G668:L668))&lt;0,0,SUM(Capex!$G317:L317)-SUM($G668:L668)))</f>
        <v>430.03815080789946</v>
      </c>
      <c r="N668" s="283">
        <f>+IF((SUM(Capex!$G317:N317)-(SUM(Capex!$G317:M317)*$E314+SUM($G668:M668)))&gt;0,SUM(Capex!$G317:M317)*$E314,IF((SUM(Capex!$G317:M317)-SUM($G668:M668))&lt;0,0,SUM(Capex!$G317:M317)-SUM($G668:M668)))</f>
        <v>430.03815080789946</v>
      </c>
      <c r="O668" s="283">
        <f>+IF((SUM(Capex!$G317:O317)-(SUM(Capex!$G317:N317)*$E314+SUM($G668:N668)))&gt;0,SUM(Capex!$G317:N317)*$E314,IF((SUM(Capex!$G317:N317)-SUM($G668:N668))&lt;0,0,SUM(Capex!$G317:N317)-SUM($G668:N668)))</f>
        <v>430.03815080789946</v>
      </c>
      <c r="P668" s="283">
        <f>+IF((SUM(Capex!$G317:P317)-(SUM(Capex!$G317:O317)*$E314+SUM($G668:O668)))&gt;0,SUM(Capex!$G317:O317)*$E314,IF((SUM(Capex!$G317:O317)-SUM($G668:O668))&lt;0,0,SUM(Capex!$G317:O317)-SUM($G668:O668)))</f>
        <v>430.03815080789946</v>
      </c>
      <c r="Q668" s="283">
        <f>+IF((SUM(Capex!$G317:Q317)-(SUM(Capex!$G317:P317)*$E314+SUM($G668:P668)))&gt;0,SUM(Capex!$G317:P317)*$E314,IF((SUM(Capex!$G317:P317)-SUM($G668:P668))&lt;0,0,SUM(Capex!$G317:P317)-SUM($G668:P668)))</f>
        <v>430.03815080789946</v>
      </c>
      <c r="R668" s="283">
        <f>+IF((SUM(Capex!$G317:R317)-(SUM(Capex!$G317:Q317)*$E314+SUM($G668:Q668)))&gt;0,SUM(Capex!$G317:Q317)*$E314,IF((SUM(Capex!$G317:Q317)-SUM($G668:Q668))&lt;0,0,SUM(Capex!$G317:Q317)-SUM($G668:Q668)))</f>
        <v>430.03815080789946</v>
      </c>
      <c r="S668" s="283">
        <f>+IF((SUM(Capex!$G317:S317)-(SUM(Capex!$G317:R317)*$E314+SUM($G668:R668)))&gt;0,SUM(Capex!$G317:R317)*$E314,IF((SUM(Capex!$G317:R317)-SUM($G668:R668))&lt;0,0,SUM(Capex!$G317:R317)-SUM($G668:R668)))</f>
        <v>430.03815080789946</v>
      </c>
      <c r="T668" s="283">
        <f>+IF((SUM(Capex!$G317:T317)-(SUM(Capex!$G317:S317)*$E314+SUM($G668:S668)))&gt;0,SUM(Capex!$G317:S317)*$E314,IF((SUM(Capex!$G317:S317)-SUM($G668:S668))&lt;0,0,SUM(Capex!$G317:S317)-SUM($G668:S668)))</f>
        <v>430.03815080789946</v>
      </c>
    </row>
    <row r="669" spans="1:20">
      <c r="A669" s="401"/>
      <c r="B669" s="145"/>
      <c r="C669" s="21" t="s">
        <v>250</v>
      </c>
      <c r="D669" s="168" t="s">
        <v>65</v>
      </c>
      <c r="E669" s="168" t="s">
        <v>317</v>
      </c>
      <c r="H669" s="283">
        <f>+IF((SUM(Capex!$G318:H318)-(SUM(Capex!$G318:G318)*$E315+SUM($G669:G669)))&gt;0,SUM(Capex!$G318:G318)*$E315,IF((SUM(Capex!$G318:G318)-SUM($G669:G669))&lt;0,0,SUM(Capex!$G318:G318)-SUM($G669:G669)))</f>
        <v>0</v>
      </c>
      <c r="I669" s="283">
        <f>+IF((SUM(Capex!$G318:I318)-(SUM(Capex!$G318:H318)*$E315+SUM($G669:H669)))&gt;0,SUM(Capex!$G318:H318)*$E315,IF((SUM(Capex!$G318:H318)-SUM($G669:H669))&lt;0,0,SUM(Capex!$G318:H318)-SUM($G669:H669)))</f>
        <v>0</v>
      </c>
      <c r="J669" s="283">
        <f>+IF((SUM(Capex!$G318:J318)-(SUM(Capex!$G318:I318)*$E315+SUM($G669:I669)))&gt;0,SUM(Capex!$G318:I318)*$E315,IF((SUM(Capex!$G318:I318)-SUM($G669:I669))&lt;0,0,SUM(Capex!$G318:I318)-SUM($G669:I669)))</f>
        <v>0</v>
      </c>
      <c r="K669" s="283">
        <f>+IF((SUM(Capex!$G318:K318)-(SUM(Capex!$G318:J318)*$E315+SUM($G669:J669)))&gt;0,SUM(Capex!$G318:J318)*$E315,IF((SUM(Capex!$G318:J318)-SUM($G669:J669))&lt;0,0,SUM(Capex!$G318:J318)-SUM($G669:J669)))</f>
        <v>0</v>
      </c>
      <c r="L669" s="283">
        <f>+IF((SUM(Capex!$G318:L318)-(SUM(Capex!$G318:K318)*$E315+SUM($G669:K669)))&gt;0,SUM(Capex!$G318:K318)*$E315,IF((SUM(Capex!$G318:K318)-SUM($G669:K669))&lt;0,0,SUM(Capex!$G318:K318)-SUM($G669:K669)))</f>
        <v>0</v>
      </c>
      <c r="M669" s="283">
        <f>+IF((SUM(Capex!$G318:M318)-(SUM(Capex!$G318:L318)*$E315+SUM($G669:L669)))&gt;0,SUM(Capex!$G318:L318)*$E315,IF((SUM(Capex!$G318:L318)-SUM($G669:L669))&lt;0,0,SUM(Capex!$G318:L318)-SUM($G669:L669)))</f>
        <v>127205.89320578995</v>
      </c>
      <c r="N669" s="283">
        <f>+IF((SUM(Capex!$G318:N318)-(SUM(Capex!$G318:M318)*$E315+SUM($G669:M669)))&gt;0,SUM(Capex!$G318:M318)*$E315,IF((SUM(Capex!$G318:M318)-SUM($G669:M669))&lt;0,0,SUM(Capex!$G318:M318)-SUM($G669:M669)))</f>
        <v>127205.89320578995</v>
      </c>
      <c r="O669" s="283">
        <f>+IF((SUM(Capex!$G318:O318)-(SUM(Capex!$G318:N318)*$E315+SUM($G669:N669)))&gt;0,SUM(Capex!$G318:N318)*$E315,IF((SUM(Capex!$G318:N318)-SUM($G669:N669))&lt;0,0,SUM(Capex!$G318:N318)-SUM($G669:N669)))</f>
        <v>127205.89320578995</v>
      </c>
      <c r="P669" s="283">
        <f>+IF((SUM(Capex!$G318:P318)-(SUM(Capex!$G318:O318)*$E315+SUM($G669:O669)))&gt;0,SUM(Capex!$G318:O318)*$E315,IF((SUM(Capex!$G318:O318)-SUM($G669:O669))&lt;0,0,SUM(Capex!$G318:O318)-SUM($G669:O669)))</f>
        <v>127205.89320578995</v>
      </c>
      <c r="Q669" s="283">
        <f>+IF((SUM(Capex!$G318:Q318)-(SUM(Capex!$G318:P318)*$E315+SUM($G669:P669)))&gt;0,SUM(Capex!$G318:P318)*$E315,IF((SUM(Capex!$G318:P318)-SUM($G669:P669))&lt;0,0,SUM(Capex!$G318:P318)-SUM($G669:P669)))</f>
        <v>127205.89320578995</v>
      </c>
      <c r="R669" s="283">
        <f>+IF((SUM(Capex!$G318:R318)-(SUM(Capex!$G318:Q318)*$E315+SUM($G669:Q669)))&gt;0,SUM(Capex!$G318:Q318)*$E315,IF((SUM(Capex!$G318:Q318)-SUM($G669:Q669))&lt;0,0,SUM(Capex!$G318:Q318)-SUM($G669:Q669)))</f>
        <v>127205.89320578995</v>
      </c>
      <c r="S669" s="283">
        <f>+IF((SUM(Capex!$G318:S318)-(SUM(Capex!$G318:R318)*$E315+SUM($G669:R669)))&gt;0,SUM(Capex!$G318:R318)*$E315,IF((SUM(Capex!$G318:R318)-SUM($G669:R669))&lt;0,0,SUM(Capex!$G318:R318)-SUM($G669:R669)))</f>
        <v>127205.89320578995</v>
      </c>
      <c r="T669" s="283">
        <f>+IF((SUM(Capex!$G318:T318)-(SUM(Capex!$G318:S318)*$E315+SUM($G669:S669)))&gt;0,SUM(Capex!$G318:S318)*$E315,IF((SUM(Capex!$G318:S318)-SUM($G669:S669))&lt;0,0,SUM(Capex!$G318:S318)-SUM($G669:S669)))</f>
        <v>127205.89320578995</v>
      </c>
    </row>
    <row r="670" spans="1:20">
      <c r="A670" s="361"/>
      <c r="B670" s="145"/>
      <c r="C670" s="21" t="s">
        <v>251</v>
      </c>
      <c r="D670" s="168" t="s">
        <v>65</v>
      </c>
      <c r="E670" s="168" t="s">
        <v>317</v>
      </c>
      <c r="H670" s="283">
        <f>+IF((SUM(Capex!$G319:H319)-(SUM(Capex!$G319:G319)*$E316+SUM($G670:G670)))&gt;0,SUM(Capex!$G319:G319)*$E316,IF((SUM(Capex!$G319:G319)-SUM($G670:G670))&lt;0,0,SUM(Capex!$G319:G319)-SUM($G670:G670)))</f>
        <v>0</v>
      </c>
      <c r="I670" s="283">
        <f>+IF((SUM(Capex!$G319:I319)-(SUM(Capex!$G319:H319)*$E316+SUM($G670:H670)))&gt;0,SUM(Capex!$G319:H319)*$E316,IF((SUM(Capex!$G319:H319)-SUM($G670:H670))&lt;0,0,SUM(Capex!$G319:H319)-SUM($G670:H670)))</f>
        <v>0</v>
      </c>
      <c r="J670" s="283">
        <f>+IF((SUM(Capex!$G319:J319)-(SUM(Capex!$G319:I319)*$E316+SUM($G670:I670)))&gt;0,SUM(Capex!$G319:I319)*$E316,IF((SUM(Capex!$G319:I319)-SUM($G670:I670))&lt;0,0,SUM(Capex!$G319:I319)-SUM($G670:I670)))</f>
        <v>0</v>
      </c>
      <c r="K670" s="283">
        <f>+IF((SUM(Capex!$G319:K319)-(SUM(Capex!$G319:J319)*$E316+SUM($G670:J670)))&gt;0,SUM(Capex!$G319:J319)*$E316,IF((SUM(Capex!$G319:J319)-SUM($G670:J670))&lt;0,0,SUM(Capex!$G319:J319)-SUM($G670:J670)))</f>
        <v>0</v>
      </c>
      <c r="L670" s="283">
        <f>+IF((SUM(Capex!$G319:L319)-(SUM(Capex!$G319:K319)*$E316+SUM($G670:K670)))&gt;0,SUM(Capex!$G319:K319)*$E316,IF((SUM(Capex!$G319:K319)-SUM($G670:K670))&lt;0,0,SUM(Capex!$G319:K319)-SUM($G670:K670)))</f>
        <v>0</v>
      </c>
      <c r="M670" s="283">
        <f>+IF((SUM(Capex!$G319:M319)-(SUM(Capex!$G319:L319)*$E316+SUM($G670:L670)))&gt;0,SUM(Capex!$G319:L319)*$E316,IF((SUM(Capex!$G319:L319)-SUM($G670:L670))&lt;0,0,SUM(Capex!$G319:L319)-SUM($G670:L670)))</f>
        <v>0</v>
      </c>
      <c r="N670" s="283">
        <f>+IF((SUM(Capex!$G319:N319)-(SUM(Capex!$G319:M319)*$E316+SUM($G670:M670)))&gt;0,SUM(Capex!$G319:M319)*$E316,IF((SUM(Capex!$G319:M319)-SUM($G670:M670))&lt;0,0,SUM(Capex!$G319:M319)-SUM($G670:M670)))</f>
        <v>1766.7448445449404</v>
      </c>
      <c r="O670" s="283">
        <f>+IF((SUM(Capex!$G319:O319)-(SUM(Capex!$G319:N319)*$E316+SUM($G670:N670)))&gt;0,SUM(Capex!$G319:N319)*$E316,IF((SUM(Capex!$G319:N319)-SUM($G670:N670))&lt;0,0,SUM(Capex!$G319:N319)-SUM($G670:N670)))</f>
        <v>1766.7448445449404</v>
      </c>
      <c r="P670" s="283">
        <f>+IF((SUM(Capex!$G319:P319)-(SUM(Capex!$G319:O319)*$E316+SUM($G670:O670)))&gt;0,SUM(Capex!$G319:O319)*$E316,IF((SUM(Capex!$G319:O319)-SUM($G670:O670))&lt;0,0,SUM(Capex!$G319:O319)-SUM($G670:O670)))</f>
        <v>1766.7448445449404</v>
      </c>
      <c r="Q670" s="283">
        <f>+IF((SUM(Capex!$G319:Q319)-(SUM(Capex!$G319:P319)*$E316+SUM($G670:P670)))&gt;0,SUM(Capex!$G319:P319)*$E316,IF((SUM(Capex!$G319:P319)-SUM($G670:P670))&lt;0,0,SUM(Capex!$G319:P319)-SUM($G670:P670)))</f>
        <v>1766.7448445449404</v>
      </c>
      <c r="R670" s="283">
        <f>+IF((SUM(Capex!$G319:R319)-(SUM(Capex!$G319:Q319)*$E316+SUM($G670:Q670)))&gt;0,SUM(Capex!$G319:Q319)*$E316,IF((SUM(Capex!$G319:Q319)-SUM($G670:Q670))&lt;0,0,SUM(Capex!$G319:Q319)-SUM($G670:Q670)))</f>
        <v>1766.7448445449404</v>
      </c>
      <c r="S670" s="283">
        <f>+IF((SUM(Capex!$G319:S319)-(SUM(Capex!$G319:R319)*$E316+SUM($G670:R670)))&gt;0,SUM(Capex!$G319:R319)*$E316,IF((SUM(Capex!$G319:R319)-SUM($G670:R670))&lt;0,0,SUM(Capex!$G319:R319)-SUM($G670:R670)))</f>
        <v>1766.7448445449404</v>
      </c>
      <c r="T670" s="283">
        <f>+IF((SUM(Capex!$G319:T319)-(SUM(Capex!$G319:S319)*$E316+SUM($G670:S670)))&gt;0,SUM(Capex!$G319:S319)*$E316,IF((SUM(Capex!$G319:S319)-SUM($G670:S670))&lt;0,0,SUM(Capex!$G319:S319)-SUM($G670:S670)))</f>
        <v>1766.7448445449404</v>
      </c>
    </row>
    <row r="671" spans="1:20">
      <c r="A671" s="401"/>
      <c r="B671" s="145"/>
      <c r="C671" s="21" t="s">
        <v>252</v>
      </c>
      <c r="D671" s="168" t="s">
        <v>65</v>
      </c>
      <c r="E671" s="168" t="s">
        <v>317</v>
      </c>
      <c r="H671" s="283">
        <f>+IF((SUM(Capex!$G320:H320)-(SUM(Capex!$G320:G320)*$E317+SUM($G671:G671)))&gt;0,SUM(Capex!$G320:G320)*$E317,IF((SUM(Capex!$G320:G320)-SUM($G671:G671))&lt;0,0,SUM(Capex!$G320:G320)-SUM($G671:G671)))</f>
        <v>0</v>
      </c>
      <c r="I671" s="283">
        <f>+IF((SUM(Capex!$G320:I320)-(SUM(Capex!$G320:H320)*$E317+SUM($G671:H671)))&gt;0,SUM(Capex!$G320:H320)*$E317,IF((SUM(Capex!$G320:H320)-SUM($G671:H671))&lt;0,0,SUM(Capex!$G320:H320)-SUM($G671:H671)))</f>
        <v>0</v>
      </c>
      <c r="J671" s="283">
        <f>+IF((SUM(Capex!$G320:J320)-(SUM(Capex!$G320:I320)*$E317+SUM($G671:I671)))&gt;0,SUM(Capex!$G320:I320)*$E317,IF((SUM(Capex!$G320:I320)-SUM($G671:I671))&lt;0,0,SUM(Capex!$G320:I320)-SUM($G671:I671)))</f>
        <v>0</v>
      </c>
      <c r="K671" s="283">
        <f>+IF((SUM(Capex!$G320:K320)-(SUM(Capex!$G320:J320)*$E317+SUM($G671:J671)))&gt;0,SUM(Capex!$G320:J320)*$E317,IF((SUM(Capex!$G320:J320)-SUM($G671:J671))&lt;0,0,SUM(Capex!$G320:J320)-SUM($G671:J671)))</f>
        <v>0</v>
      </c>
      <c r="L671" s="283">
        <f>+IF((SUM(Capex!$G320:L320)-(SUM(Capex!$G320:K320)*$E317+SUM($G671:K671)))&gt;0,SUM(Capex!$G320:K320)*$E317,IF((SUM(Capex!$G320:K320)-SUM($G671:K671))&lt;0,0,SUM(Capex!$G320:K320)-SUM($G671:K671)))</f>
        <v>0</v>
      </c>
      <c r="M671" s="283">
        <f>+IF((SUM(Capex!$G320:M320)-(SUM(Capex!$G320:L320)*$E317+SUM($G671:L671)))&gt;0,SUM(Capex!$G320:L320)*$E317,IF((SUM(Capex!$G320:L320)-SUM($G671:L671))&lt;0,0,SUM(Capex!$G320:L320)-SUM($G671:L671)))</f>
        <v>0</v>
      </c>
      <c r="N671" s="283">
        <f>+IF((SUM(Capex!$G320:N320)-(SUM(Capex!$G320:M320)*$E317+SUM($G671:M671)))&gt;0,SUM(Capex!$G320:M320)*$E317,IF((SUM(Capex!$G320:M320)-SUM($G671:M671))&lt;0,0,SUM(Capex!$G320:M320)-SUM($G671:M671)))</f>
        <v>14204.348248587568</v>
      </c>
      <c r="O671" s="283">
        <f>+IF((SUM(Capex!$G320:O320)-(SUM(Capex!$G320:N320)*$E317+SUM($G671:N671)))&gt;0,SUM(Capex!$G320:N320)*$E317,IF((SUM(Capex!$G320:N320)-SUM($G671:N671))&lt;0,0,SUM(Capex!$G320:N320)-SUM($G671:N671)))</f>
        <v>14204.348248587568</v>
      </c>
      <c r="P671" s="283">
        <f>+IF((SUM(Capex!$G320:P320)-(SUM(Capex!$G320:O320)*$E317+SUM($G671:O671)))&gt;0,SUM(Capex!$G320:O320)*$E317,IF((SUM(Capex!$G320:O320)-SUM($G671:O671))&lt;0,0,SUM(Capex!$G320:O320)-SUM($G671:O671)))</f>
        <v>14204.348248587568</v>
      </c>
      <c r="Q671" s="283">
        <f>+IF((SUM(Capex!$G320:Q320)-(SUM(Capex!$G320:P320)*$E317+SUM($G671:P671)))&gt;0,SUM(Capex!$G320:P320)*$E317,IF((SUM(Capex!$G320:P320)-SUM($G671:P671))&lt;0,0,SUM(Capex!$G320:P320)-SUM($G671:P671)))</f>
        <v>14204.348248587568</v>
      </c>
      <c r="R671" s="283">
        <f>+IF((SUM(Capex!$G320:R320)-(SUM(Capex!$G320:Q320)*$E317+SUM($G671:Q671)))&gt;0,SUM(Capex!$G320:Q320)*$E317,IF((SUM(Capex!$G320:Q320)-SUM($G671:Q671))&lt;0,0,SUM(Capex!$G320:Q320)-SUM($G671:Q671)))</f>
        <v>14204.348248587568</v>
      </c>
      <c r="S671" s="283">
        <f>+IF((SUM(Capex!$G320:S320)-(SUM(Capex!$G320:R320)*$E317+SUM($G671:R671)))&gt;0,SUM(Capex!$G320:R320)*$E317,IF((SUM(Capex!$G320:R320)-SUM($G671:R671))&lt;0,0,SUM(Capex!$G320:R320)-SUM($G671:R671)))</f>
        <v>14204.348248587568</v>
      </c>
      <c r="T671" s="283">
        <f>+IF((SUM(Capex!$G320:T320)-(SUM(Capex!$G320:S320)*$E317+SUM($G671:S671)))&gt;0,SUM(Capex!$G320:S320)*$E317,IF((SUM(Capex!$G320:S320)-SUM($G671:S671))&lt;0,0,SUM(Capex!$G320:S320)-SUM($G671:S671)))</f>
        <v>14204.348248587568</v>
      </c>
    </row>
    <row r="672" spans="1:20">
      <c r="A672" s="401"/>
      <c r="B672" s="145"/>
      <c r="C672" s="21" t="s">
        <v>253</v>
      </c>
      <c r="D672" s="168" t="s">
        <v>65</v>
      </c>
      <c r="E672" s="168" t="s">
        <v>317</v>
      </c>
      <c r="H672" s="283">
        <f>+IF((SUM(Capex!$G321:H321)-(SUM(Capex!$G321:G321)*$E318+SUM($G672:G672)))&gt;0,SUM(Capex!$G321:G321)*$E318,IF((SUM(Capex!$G321:G321)-SUM($G672:G672))&lt;0,0,SUM(Capex!$G321:G321)-SUM($G672:G672)))</f>
        <v>0</v>
      </c>
      <c r="I672" s="283">
        <f>+IF((SUM(Capex!$G321:I321)-(SUM(Capex!$G321:H321)*$E318+SUM($G672:H672)))&gt;0,SUM(Capex!$G321:H321)*$E318,IF((SUM(Capex!$G321:H321)-SUM($G672:H672))&lt;0,0,SUM(Capex!$G321:H321)-SUM($G672:H672)))</f>
        <v>0</v>
      </c>
      <c r="J672" s="283">
        <f>+IF((SUM(Capex!$G321:J321)-(SUM(Capex!$G321:I321)*$E318+SUM($G672:I672)))&gt;0,SUM(Capex!$G321:I321)*$E318,IF((SUM(Capex!$G321:I321)-SUM($G672:I672))&lt;0,0,SUM(Capex!$G321:I321)-SUM($G672:I672)))</f>
        <v>0</v>
      </c>
      <c r="K672" s="283">
        <f>+IF((SUM(Capex!$G321:K321)-(SUM(Capex!$G321:J321)*$E318+SUM($G672:J672)))&gt;0,SUM(Capex!$G321:J321)*$E318,IF((SUM(Capex!$G321:J321)-SUM($G672:J672))&lt;0,0,SUM(Capex!$G321:J321)-SUM($G672:J672)))</f>
        <v>0</v>
      </c>
      <c r="L672" s="283">
        <f>+IF((SUM(Capex!$G321:L321)-(SUM(Capex!$G321:K321)*$E318+SUM($G672:K672)))&gt;0,SUM(Capex!$G321:K321)*$E318,IF((SUM(Capex!$G321:K321)-SUM($G672:K672))&lt;0,0,SUM(Capex!$G321:K321)-SUM($G672:K672)))</f>
        <v>0</v>
      </c>
      <c r="M672" s="283">
        <f>+IF((SUM(Capex!$G321:M321)-(SUM(Capex!$G321:L321)*$E318+SUM($G672:L672)))&gt;0,SUM(Capex!$G321:L321)*$E318,IF((SUM(Capex!$G321:L321)-SUM($G672:L672))&lt;0,0,SUM(Capex!$G321:L321)-SUM($G672:L672)))</f>
        <v>0</v>
      </c>
      <c r="N672" s="283">
        <f>+IF((SUM(Capex!$G321:N321)-(SUM(Capex!$G321:M321)*$E318+SUM($G672:M672)))&gt;0,SUM(Capex!$G321:M321)*$E318,IF((SUM(Capex!$G321:M321)-SUM($G672:M672))&lt;0,0,SUM(Capex!$G321:M321)-SUM($G672:M672)))</f>
        <v>0</v>
      </c>
      <c r="O672" s="283">
        <f>+IF((SUM(Capex!$G321:O321)-(SUM(Capex!$G321:N321)*$E318+SUM($G672:N672)))&gt;0,SUM(Capex!$G321:N321)*$E318,IF((SUM(Capex!$G321:N321)-SUM($G672:N672))&lt;0,0,SUM(Capex!$G321:N321)-SUM($G672:N672)))</f>
        <v>10582.340164126625</v>
      </c>
      <c r="P672" s="283">
        <f>+IF((SUM(Capex!$G321:P321)-(SUM(Capex!$G321:O321)*$E318+SUM($G672:O672)))&gt;0,SUM(Capex!$G321:O321)*$E318,IF((SUM(Capex!$G321:O321)-SUM($G672:O672))&lt;0,0,SUM(Capex!$G321:O321)-SUM($G672:O672)))</f>
        <v>10582.340164126625</v>
      </c>
      <c r="Q672" s="283">
        <f>+IF((SUM(Capex!$G321:Q321)-(SUM(Capex!$G321:P321)*$E318+SUM($G672:P672)))&gt;0,SUM(Capex!$G321:P321)*$E318,IF((SUM(Capex!$G321:P321)-SUM($G672:P672))&lt;0,0,SUM(Capex!$G321:P321)-SUM($G672:P672)))</f>
        <v>10582.340164126625</v>
      </c>
      <c r="R672" s="283">
        <f>+IF((SUM(Capex!$G321:R321)-(SUM(Capex!$G321:Q321)*$E318+SUM($G672:Q672)))&gt;0,SUM(Capex!$G321:Q321)*$E318,IF((SUM(Capex!$G321:Q321)-SUM($G672:Q672))&lt;0,0,SUM(Capex!$G321:Q321)-SUM($G672:Q672)))</f>
        <v>10582.340164126625</v>
      </c>
      <c r="S672" s="283">
        <f>+IF((SUM(Capex!$G321:S321)-(SUM(Capex!$G321:R321)*$E318+SUM($G672:R672)))&gt;0,SUM(Capex!$G321:R321)*$E318,IF((SUM(Capex!$G321:R321)-SUM($G672:R672))&lt;0,0,SUM(Capex!$G321:R321)-SUM($G672:R672)))</f>
        <v>10582.340164126625</v>
      </c>
      <c r="T672" s="283">
        <f>+IF((SUM(Capex!$G321:T321)-(SUM(Capex!$G321:S321)*$E318+SUM($G672:S672)))&gt;0,SUM(Capex!$G321:S321)*$E318,IF((SUM(Capex!$G321:S321)-SUM($G672:S672))&lt;0,0,SUM(Capex!$G321:S321)-SUM($G672:S672)))</f>
        <v>10582.340164126625</v>
      </c>
    </row>
    <row r="673" spans="1:20">
      <c r="A673" s="401"/>
      <c r="B673" s="145"/>
      <c r="C673" s="21" t="s">
        <v>254</v>
      </c>
      <c r="D673" s="168" t="s">
        <v>65</v>
      </c>
      <c r="E673" s="168" t="s">
        <v>317</v>
      </c>
      <c r="H673" s="283">
        <f>+IF((SUM(Capex!$G322:H322)-(SUM(Capex!$G322:G322)*$E319+SUM($G673:G673)))&gt;0,SUM(Capex!$G322:G322)*$E319,IF((SUM(Capex!$G322:G322)-SUM($G673:G673))&lt;0,0,SUM(Capex!$G322:G322)-SUM($G673:G673)))</f>
        <v>0</v>
      </c>
      <c r="I673" s="283">
        <f>+IF((SUM(Capex!$G322:I322)-(SUM(Capex!$G322:H322)*$E319+SUM($G673:H673)))&gt;0,SUM(Capex!$G322:H322)*$E319,IF((SUM(Capex!$G322:H322)-SUM($G673:H673))&lt;0,0,SUM(Capex!$G322:H322)-SUM($G673:H673)))</f>
        <v>0</v>
      </c>
      <c r="J673" s="283">
        <f>+IF((SUM(Capex!$G322:J322)-(SUM(Capex!$G322:I322)*$E319+SUM($G673:I673)))&gt;0,SUM(Capex!$G322:I322)*$E319,IF((SUM(Capex!$G322:I322)-SUM($G673:I673))&lt;0,0,SUM(Capex!$G322:I322)-SUM($G673:I673)))</f>
        <v>0</v>
      </c>
      <c r="K673" s="283">
        <f>+IF((SUM(Capex!$G322:K322)-(SUM(Capex!$G322:J322)*$E319+SUM($G673:J673)))&gt;0,SUM(Capex!$G322:J322)*$E319,IF((SUM(Capex!$G322:J322)-SUM($G673:J673))&lt;0,0,SUM(Capex!$G322:J322)-SUM($G673:J673)))</f>
        <v>0</v>
      </c>
      <c r="L673" s="283">
        <f>+IF((SUM(Capex!$G322:L322)-(SUM(Capex!$G322:K322)*$E319+SUM($G673:K673)))&gt;0,SUM(Capex!$G322:K322)*$E319,IF((SUM(Capex!$G322:K322)-SUM($G673:K673))&lt;0,0,SUM(Capex!$G322:K322)-SUM($G673:K673)))</f>
        <v>0</v>
      </c>
      <c r="M673" s="283">
        <f>+IF((SUM(Capex!$G322:M322)-(SUM(Capex!$G322:L322)*$E319+SUM($G673:L673)))&gt;0,SUM(Capex!$G322:L322)*$E319,IF((SUM(Capex!$G322:L322)-SUM($G673:L673))&lt;0,0,SUM(Capex!$G322:L322)-SUM($G673:L673)))</f>
        <v>0</v>
      </c>
      <c r="N673" s="283">
        <f>+IF((SUM(Capex!$G322:N322)-(SUM(Capex!$G322:M322)*$E319+SUM($G673:M673)))&gt;0,SUM(Capex!$G322:M322)*$E319,IF((SUM(Capex!$G322:M322)-SUM($G673:M673))&lt;0,0,SUM(Capex!$G322:M322)-SUM($G673:M673)))</f>
        <v>1044.2790225988701</v>
      </c>
      <c r="O673" s="283">
        <f>+IF((SUM(Capex!$G322:O322)-(SUM(Capex!$G322:N322)*$E319+SUM($G673:N673)))&gt;0,SUM(Capex!$G322:N322)*$E319,IF((SUM(Capex!$G322:N322)-SUM($G673:N673))&lt;0,0,SUM(Capex!$G322:N322)-SUM($G673:N673)))</f>
        <v>1044.2790225988701</v>
      </c>
      <c r="P673" s="283">
        <f>+IF((SUM(Capex!$G322:P322)-(SUM(Capex!$G322:O322)*$E319+SUM($G673:O673)))&gt;0,SUM(Capex!$G322:O322)*$E319,IF((SUM(Capex!$G322:O322)-SUM($G673:O673))&lt;0,0,SUM(Capex!$G322:O322)-SUM($G673:O673)))</f>
        <v>1044.2790225988701</v>
      </c>
      <c r="Q673" s="283">
        <f>+IF((SUM(Capex!$G322:Q322)-(SUM(Capex!$G322:P322)*$E319+SUM($G673:P673)))&gt;0,SUM(Capex!$G322:P322)*$E319,IF((SUM(Capex!$G322:P322)-SUM($G673:P673))&lt;0,0,SUM(Capex!$G322:P322)-SUM($G673:P673)))</f>
        <v>1044.2790225988701</v>
      </c>
      <c r="R673" s="283">
        <f>+IF((SUM(Capex!$G322:R322)-(SUM(Capex!$G322:Q322)*$E319+SUM($G673:Q673)))&gt;0,SUM(Capex!$G322:Q322)*$E319,IF((SUM(Capex!$G322:Q322)-SUM($G673:Q673))&lt;0,0,SUM(Capex!$G322:Q322)-SUM($G673:Q673)))</f>
        <v>1044.2790225988701</v>
      </c>
      <c r="S673" s="283">
        <f>+IF((SUM(Capex!$G322:S322)-(SUM(Capex!$G322:R322)*$E319+SUM($G673:R673)))&gt;0,SUM(Capex!$G322:R322)*$E319,IF((SUM(Capex!$G322:R322)-SUM($G673:R673))&lt;0,0,SUM(Capex!$G322:R322)-SUM($G673:R673)))</f>
        <v>1044.2790225988701</v>
      </c>
      <c r="T673" s="283">
        <f>+IF((SUM(Capex!$G322:T322)-(SUM(Capex!$G322:S322)*$E319+SUM($G673:S673)))&gt;0,SUM(Capex!$G322:S322)*$E319,IF((SUM(Capex!$G322:S322)-SUM($G673:S673))&lt;0,0,SUM(Capex!$G322:S322)-SUM($G673:S673)))</f>
        <v>1044.2790225988701</v>
      </c>
    </row>
    <row r="674" spans="1:20">
      <c r="A674" s="401"/>
      <c r="B674" s="145"/>
      <c r="C674" s="21" t="s">
        <v>255</v>
      </c>
      <c r="D674" s="168" t="s">
        <v>65</v>
      </c>
      <c r="E674" s="168" t="s">
        <v>317</v>
      </c>
      <c r="H674" s="283">
        <f>+IF((SUM(Capex!$G323:H323)-(SUM(Capex!$G323:G323)*$E320+SUM($G674:G674)))&gt;0,SUM(Capex!$G323:G323)*$E320,IF((SUM(Capex!$G323:G323)-SUM($G674:G674))&lt;0,0,SUM(Capex!$G323:G323)-SUM($G674:G674)))</f>
        <v>0</v>
      </c>
      <c r="I674" s="283">
        <f>+IF((SUM(Capex!$G323:I323)-(SUM(Capex!$G323:H323)*$E320+SUM($G674:H674)))&gt;0,SUM(Capex!$G323:H323)*$E320,IF((SUM(Capex!$G323:H323)-SUM($G674:H674))&lt;0,0,SUM(Capex!$G323:H323)-SUM($G674:H674)))</f>
        <v>0</v>
      </c>
      <c r="J674" s="283">
        <f>+IF((SUM(Capex!$G323:J323)-(SUM(Capex!$G323:I323)*$E320+SUM($G674:I674)))&gt;0,SUM(Capex!$G323:I323)*$E320,IF((SUM(Capex!$G323:I323)-SUM($G674:I674))&lt;0,0,SUM(Capex!$G323:I323)-SUM($G674:I674)))</f>
        <v>0</v>
      </c>
      <c r="K674" s="283">
        <f>+IF((SUM(Capex!$G323:K323)-(SUM(Capex!$G323:J323)*$E320+SUM($G674:J674)))&gt;0,SUM(Capex!$G323:J323)*$E320,IF((SUM(Capex!$G323:J323)-SUM($G674:J674))&lt;0,0,SUM(Capex!$G323:J323)-SUM($G674:J674)))</f>
        <v>0</v>
      </c>
      <c r="L674" s="283">
        <f>+IF((SUM(Capex!$G323:L323)-(SUM(Capex!$G323:K323)*$E320+SUM($G674:K674)))&gt;0,SUM(Capex!$G323:K323)*$E320,IF((SUM(Capex!$G323:K323)-SUM($G674:K674))&lt;0,0,SUM(Capex!$G323:K323)-SUM($G674:K674)))</f>
        <v>0</v>
      </c>
      <c r="M674" s="283">
        <f>+IF((SUM(Capex!$G323:M323)-(SUM(Capex!$G323:L323)*$E320+SUM($G674:L674)))&gt;0,SUM(Capex!$G323:L323)*$E320,IF((SUM(Capex!$G323:L323)-SUM($G674:L674))&lt;0,0,SUM(Capex!$G323:L323)-SUM($G674:L674)))</f>
        <v>0</v>
      </c>
      <c r="N674" s="283">
        <f>+IF((SUM(Capex!$G323:N323)-(SUM(Capex!$G323:M323)*$E320+SUM($G674:M674)))&gt;0,SUM(Capex!$G323:M323)*$E320,IF((SUM(Capex!$G323:M323)-SUM($G674:M674))&lt;0,0,SUM(Capex!$G323:M323)-SUM($G674:M674)))</f>
        <v>36171.635689265531</v>
      </c>
      <c r="O674" s="283">
        <f>+IF((SUM(Capex!$G323:O323)-(SUM(Capex!$G323:N323)*$E320+SUM($G674:N674)))&gt;0,SUM(Capex!$G323:N323)*$E320,IF((SUM(Capex!$G323:N323)-SUM($G674:N674))&lt;0,0,SUM(Capex!$G323:N323)-SUM($G674:N674)))</f>
        <v>36171.635689265531</v>
      </c>
      <c r="P674" s="283">
        <f>+IF((SUM(Capex!$G323:P323)-(SUM(Capex!$G323:O323)*$E320+SUM($G674:O674)))&gt;0,SUM(Capex!$G323:O323)*$E320,IF((SUM(Capex!$G323:O323)-SUM($G674:O674))&lt;0,0,SUM(Capex!$G323:O323)-SUM($G674:O674)))</f>
        <v>36171.635689265531</v>
      </c>
      <c r="Q674" s="283">
        <f>+IF((SUM(Capex!$G323:Q323)-(SUM(Capex!$G323:P323)*$E320+SUM($G674:P674)))&gt;0,SUM(Capex!$G323:P323)*$E320,IF((SUM(Capex!$G323:P323)-SUM($G674:P674))&lt;0,0,SUM(Capex!$G323:P323)-SUM($G674:P674)))</f>
        <v>36171.635689265531</v>
      </c>
      <c r="R674" s="283">
        <f>+IF((SUM(Capex!$G323:R323)-(SUM(Capex!$G323:Q323)*$E320+SUM($G674:Q674)))&gt;0,SUM(Capex!$G323:Q323)*$E320,IF((SUM(Capex!$G323:Q323)-SUM($G674:Q674))&lt;0,0,SUM(Capex!$G323:Q323)-SUM($G674:Q674)))</f>
        <v>36171.635689265531</v>
      </c>
      <c r="S674" s="283">
        <f>+IF((SUM(Capex!$G323:S323)-(SUM(Capex!$G323:R323)*$E320+SUM($G674:R674)))&gt;0,SUM(Capex!$G323:R323)*$E320,IF((SUM(Capex!$G323:R323)-SUM($G674:R674))&lt;0,0,SUM(Capex!$G323:R323)-SUM($G674:R674)))</f>
        <v>36171.635689265531</v>
      </c>
      <c r="T674" s="283">
        <f>+IF((SUM(Capex!$G323:T323)-(SUM(Capex!$G323:S323)*$E320+SUM($G674:S674)))&gt;0,SUM(Capex!$G323:S323)*$E320,IF((SUM(Capex!$G323:S323)-SUM($G674:S674))&lt;0,0,SUM(Capex!$G323:S323)-SUM($G674:S674)))</f>
        <v>36171.635689265531</v>
      </c>
    </row>
    <row r="675" spans="1:20">
      <c r="A675" s="401"/>
      <c r="B675" s="145"/>
      <c r="C675" s="21" t="s">
        <v>256</v>
      </c>
      <c r="D675" s="168" t="s">
        <v>65</v>
      </c>
      <c r="E675" s="168" t="s">
        <v>317</v>
      </c>
      <c r="H675" s="283">
        <f>+IF((SUM(Capex!$G324:H324)-(SUM(Capex!$G324:G324)*$E321+SUM($G675:G675)))&gt;0,SUM(Capex!$G324:G324)*$E321,IF((SUM(Capex!$G324:G324)-SUM($G675:G675))&lt;0,0,SUM(Capex!$G324:G324)-SUM($G675:G675)))</f>
        <v>0</v>
      </c>
      <c r="I675" s="283">
        <f>+IF((SUM(Capex!$G324:I324)-(SUM(Capex!$G324:H324)*$E321+SUM($G675:H675)))&gt;0,SUM(Capex!$G324:H324)*$E321,IF((SUM(Capex!$G324:H324)-SUM($G675:H675))&lt;0,0,SUM(Capex!$G324:H324)-SUM($G675:H675)))</f>
        <v>0</v>
      </c>
      <c r="J675" s="283">
        <f>+IF((SUM(Capex!$G324:J324)-(SUM(Capex!$G324:I324)*$E321+SUM($G675:I675)))&gt;0,SUM(Capex!$G324:I324)*$E321,IF((SUM(Capex!$G324:I324)-SUM($G675:I675))&lt;0,0,SUM(Capex!$G324:I324)-SUM($G675:I675)))</f>
        <v>0</v>
      </c>
      <c r="K675" s="283">
        <f>+IF((SUM(Capex!$G324:K324)-(SUM(Capex!$G324:J324)*$E321+SUM($G675:J675)))&gt;0,SUM(Capex!$G324:J324)*$E321,IF((SUM(Capex!$G324:J324)-SUM($G675:J675))&lt;0,0,SUM(Capex!$G324:J324)-SUM($G675:J675)))</f>
        <v>0</v>
      </c>
      <c r="L675" s="283">
        <f>+IF((SUM(Capex!$G324:L324)-(SUM(Capex!$G324:K324)*$E321+SUM($G675:K675)))&gt;0,SUM(Capex!$G324:K324)*$E321,IF((SUM(Capex!$G324:K324)-SUM($G675:K675))&lt;0,0,SUM(Capex!$G324:K324)-SUM($G675:K675)))</f>
        <v>0</v>
      </c>
      <c r="M675" s="283">
        <f>+IF((SUM(Capex!$G324:M324)-(SUM(Capex!$G324:L324)*$E321+SUM($G675:L675)))&gt;0,SUM(Capex!$G324:L324)*$E321,IF((SUM(Capex!$G324:L324)-SUM($G675:L675))&lt;0,0,SUM(Capex!$G324:L324)-SUM($G675:L675)))</f>
        <v>0</v>
      </c>
      <c r="N675" s="283">
        <f>+IF((SUM(Capex!$G324:N324)-(SUM(Capex!$G324:M324)*$E321+SUM($G675:M675)))&gt;0,SUM(Capex!$G324:M324)*$E321,IF((SUM(Capex!$G324:M324)-SUM($G675:M675))&lt;0,0,SUM(Capex!$G324:M324)-SUM($G675:M675)))</f>
        <v>2147.0145480225983</v>
      </c>
      <c r="O675" s="283">
        <f>+IF((SUM(Capex!$G324:O324)-(SUM(Capex!$G324:N324)*$E321+SUM($G675:N675)))&gt;0,SUM(Capex!$G324:N324)*$E321,IF((SUM(Capex!$G324:N324)-SUM($G675:N675))&lt;0,0,SUM(Capex!$G324:N324)-SUM($G675:N675)))</f>
        <v>2147.0145480225983</v>
      </c>
      <c r="P675" s="283">
        <f>+IF((SUM(Capex!$G324:P324)-(SUM(Capex!$G324:O324)*$E321+SUM($G675:O675)))&gt;0,SUM(Capex!$G324:O324)*$E321,IF((SUM(Capex!$G324:O324)-SUM($G675:O675))&lt;0,0,SUM(Capex!$G324:O324)-SUM($G675:O675)))</f>
        <v>2147.0145480225983</v>
      </c>
      <c r="Q675" s="283">
        <f>+IF((SUM(Capex!$G324:Q324)-(SUM(Capex!$G324:P324)*$E321+SUM($G675:P675)))&gt;0,SUM(Capex!$G324:P324)*$E321,IF((SUM(Capex!$G324:P324)-SUM($G675:P675))&lt;0,0,SUM(Capex!$G324:P324)-SUM($G675:P675)))</f>
        <v>2147.0145480225983</v>
      </c>
      <c r="R675" s="283">
        <f>+IF((SUM(Capex!$G324:R324)-(SUM(Capex!$G324:Q324)*$E321+SUM($G675:Q675)))&gt;0,SUM(Capex!$G324:Q324)*$E321,IF((SUM(Capex!$G324:Q324)-SUM($G675:Q675))&lt;0,0,SUM(Capex!$G324:Q324)-SUM($G675:Q675)))</f>
        <v>2147.0145480225983</v>
      </c>
      <c r="S675" s="283">
        <f>+IF((SUM(Capex!$G324:S324)-(SUM(Capex!$G324:R324)*$E321+SUM($G675:R675)))&gt;0,SUM(Capex!$G324:R324)*$E321,IF((SUM(Capex!$G324:R324)-SUM($G675:R675))&lt;0,0,SUM(Capex!$G324:R324)-SUM($G675:R675)))</f>
        <v>2147.0145480225983</v>
      </c>
      <c r="T675" s="283">
        <f>+IF((SUM(Capex!$G324:T324)-(SUM(Capex!$G324:S324)*$E321+SUM($G675:S675)))&gt;0,SUM(Capex!$G324:S324)*$E321,IF((SUM(Capex!$G324:S324)-SUM($G675:S675))&lt;0,0,SUM(Capex!$G324:S324)-SUM($G675:S675)))</f>
        <v>2147.0145480225983</v>
      </c>
    </row>
    <row r="676" spans="1:20">
      <c r="A676" s="401"/>
      <c r="B676" s="145"/>
      <c r="C676" s="21" t="s">
        <v>257</v>
      </c>
      <c r="D676" s="168" t="s">
        <v>65</v>
      </c>
      <c r="E676" s="168" t="s">
        <v>317</v>
      </c>
      <c r="H676" s="283">
        <f>+IF((SUM(Capex!$G325:H325)-(SUM(Capex!$G325:G325)*$E322+SUM($G676:G676)))&gt;0,SUM(Capex!$G325:G325)*$E322,IF((SUM(Capex!$G325:G325)-SUM($G676:G676))&lt;0,0,SUM(Capex!$G325:G325)-SUM($G676:G676)))</f>
        <v>0</v>
      </c>
      <c r="I676" s="283">
        <f>+IF((SUM(Capex!$G325:I325)-(SUM(Capex!$G325:H325)*$E322+SUM($G676:H676)))&gt;0,SUM(Capex!$G325:H325)*$E322,IF((SUM(Capex!$G325:H325)-SUM($G676:H676))&lt;0,0,SUM(Capex!$G325:H325)-SUM($G676:H676)))</f>
        <v>0</v>
      </c>
      <c r="J676" s="283">
        <f>+IF((SUM(Capex!$G325:J325)-(SUM(Capex!$G325:I325)*$E322+SUM($G676:I676)))&gt;0,SUM(Capex!$G325:I325)*$E322,IF((SUM(Capex!$G325:I325)-SUM($G676:I676))&lt;0,0,SUM(Capex!$G325:I325)-SUM($G676:I676)))</f>
        <v>0</v>
      </c>
      <c r="K676" s="283">
        <f>+IF((SUM(Capex!$G325:K325)-(SUM(Capex!$G325:J325)*$E322+SUM($G676:J676)))&gt;0,SUM(Capex!$G325:J325)*$E322,IF((SUM(Capex!$G325:J325)-SUM($G676:J676))&lt;0,0,SUM(Capex!$G325:J325)-SUM($G676:J676)))</f>
        <v>0</v>
      </c>
      <c r="L676" s="283">
        <f>+IF((SUM(Capex!$G325:L325)-(SUM(Capex!$G325:K325)*$E322+SUM($G676:K676)))&gt;0,SUM(Capex!$G325:K325)*$E322,IF((SUM(Capex!$G325:K325)-SUM($G676:K676))&lt;0,0,SUM(Capex!$G325:K325)-SUM($G676:K676)))</f>
        <v>0</v>
      </c>
      <c r="M676" s="283">
        <f>+IF((SUM(Capex!$G325:M325)-(SUM(Capex!$G325:L325)*$E322+SUM($G676:L676)))&gt;0,SUM(Capex!$G325:L325)*$E322,IF((SUM(Capex!$G325:L325)-SUM($G676:L676))&lt;0,0,SUM(Capex!$G325:L325)-SUM($G676:L676)))</f>
        <v>0</v>
      </c>
      <c r="N676" s="283">
        <f>+IF((SUM(Capex!$G325:N325)-(SUM(Capex!$G325:M325)*$E322+SUM($G676:M676)))&gt;0,SUM(Capex!$G325:M325)*$E322,IF((SUM(Capex!$G325:M325)-SUM($G676:M676))&lt;0,0,SUM(Capex!$G325:M325)-SUM($G676:M676)))</f>
        <v>17282.677824858754</v>
      </c>
      <c r="O676" s="283">
        <f>+IF((SUM(Capex!$G325:O325)-(SUM(Capex!$G325:N325)*$E322+SUM($G676:N676)))&gt;0,SUM(Capex!$G325:N325)*$E322,IF((SUM(Capex!$G325:N325)-SUM($G676:N676))&lt;0,0,SUM(Capex!$G325:N325)-SUM($G676:N676)))</f>
        <v>17282.677824858754</v>
      </c>
      <c r="P676" s="283">
        <f>+IF((SUM(Capex!$G325:P325)-(SUM(Capex!$G325:O325)*$E322+SUM($G676:O676)))&gt;0,SUM(Capex!$G325:O325)*$E322,IF((SUM(Capex!$G325:O325)-SUM($G676:O676))&lt;0,0,SUM(Capex!$G325:O325)-SUM($G676:O676)))</f>
        <v>17282.677824858754</v>
      </c>
      <c r="Q676" s="283">
        <f>+IF((SUM(Capex!$G325:Q325)-(SUM(Capex!$G325:P325)*$E322+SUM($G676:P676)))&gt;0,SUM(Capex!$G325:P325)*$E322,IF((SUM(Capex!$G325:P325)-SUM($G676:P676))&lt;0,0,SUM(Capex!$G325:P325)-SUM($G676:P676)))</f>
        <v>17282.677824858754</v>
      </c>
      <c r="R676" s="283">
        <f>+IF((SUM(Capex!$G325:R325)-(SUM(Capex!$G325:Q325)*$E322+SUM($G676:Q676)))&gt;0,SUM(Capex!$G325:Q325)*$E322,IF((SUM(Capex!$G325:Q325)-SUM($G676:Q676))&lt;0,0,SUM(Capex!$G325:Q325)-SUM($G676:Q676)))</f>
        <v>17282.677824858754</v>
      </c>
      <c r="S676" s="283">
        <f>+IF((SUM(Capex!$G325:S325)-(SUM(Capex!$G325:R325)*$E322+SUM($G676:R676)))&gt;0,SUM(Capex!$G325:R325)*$E322,IF((SUM(Capex!$G325:R325)-SUM($G676:R676))&lt;0,0,SUM(Capex!$G325:R325)-SUM($G676:R676)))</f>
        <v>17282.677824858754</v>
      </c>
      <c r="T676" s="283">
        <f>+IF((SUM(Capex!$G325:T325)-(SUM(Capex!$G325:S325)*$E322+SUM($G676:S676)))&gt;0,SUM(Capex!$G325:S325)*$E322,IF((SUM(Capex!$G325:S325)-SUM($G676:S676))&lt;0,0,SUM(Capex!$G325:S325)-SUM($G676:S676)))</f>
        <v>17282.677824858754</v>
      </c>
    </row>
    <row r="677" spans="1:20">
      <c r="A677" s="401"/>
      <c r="B677" s="145"/>
      <c r="C677" s="21" t="s">
        <v>258</v>
      </c>
      <c r="D677" s="168" t="s">
        <v>65</v>
      </c>
      <c r="E677" s="168" t="s">
        <v>317</v>
      </c>
      <c r="H677" s="283">
        <f>+IF((SUM(Capex!$G326:H326)-(SUM(Capex!$G326:G326)*$E323+SUM($G677:G677)))&gt;0,SUM(Capex!$G326:G326)*$E323,IF((SUM(Capex!$G326:G326)-SUM($G677:G677))&lt;0,0,SUM(Capex!$G326:G326)-SUM($G677:G677)))</f>
        <v>0</v>
      </c>
      <c r="I677" s="283">
        <f>+IF((SUM(Capex!$G326:I326)-(SUM(Capex!$G326:H326)*$E323+SUM($G677:H677)))&gt;0,SUM(Capex!$G326:H326)*$E323,IF((SUM(Capex!$G326:H326)-SUM($G677:H677))&lt;0,0,SUM(Capex!$G326:H326)-SUM($G677:H677)))</f>
        <v>0</v>
      </c>
      <c r="J677" s="283">
        <f>+IF((SUM(Capex!$G326:J326)-(SUM(Capex!$G326:I326)*$E323+SUM($G677:I677)))&gt;0,SUM(Capex!$G326:I326)*$E323,IF((SUM(Capex!$G326:I326)-SUM($G677:I677))&lt;0,0,SUM(Capex!$G326:I326)-SUM($G677:I677)))</f>
        <v>0</v>
      </c>
      <c r="K677" s="283">
        <f>+IF((SUM(Capex!$G326:K326)-(SUM(Capex!$G326:J326)*$E323+SUM($G677:J677)))&gt;0,SUM(Capex!$G326:J326)*$E323,IF((SUM(Capex!$G326:J326)-SUM($G677:J677))&lt;0,0,SUM(Capex!$G326:J326)-SUM($G677:J677)))</f>
        <v>0</v>
      </c>
      <c r="L677" s="283">
        <f>+IF((SUM(Capex!$G326:L326)-(SUM(Capex!$G326:K326)*$E323+SUM($G677:K677)))&gt;0,SUM(Capex!$G326:K326)*$E323,IF((SUM(Capex!$G326:K326)-SUM($G677:K677))&lt;0,0,SUM(Capex!$G326:K326)-SUM($G677:K677)))</f>
        <v>0</v>
      </c>
      <c r="M677" s="283">
        <f>+IF((SUM(Capex!$G326:M326)-(SUM(Capex!$G326:L326)*$E323+SUM($G677:L677)))&gt;0,SUM(Capex!$G326:L326)*$E323,IF((SUM(Capex!$G326:L326)-SUM($G677:L677))&lt;0,0,SUM(Capex!$G326:L326)-SUM($G677:L677)))</f>
        <v>0</v>
      </c>
      <c r="N677" s="283">
        <f>+IF((SUM(Capex!$G326:N326)-(SUM(Capex!$G326:M326)*$E323+SUM($G677:M677)))&gt;0,SUM(Capex!$G326:M326)*$E323,IF((SUM(Capex!$G326:M326)-SUM($G677:M677))&lt;0,0,SUM(Capex!$G326:M326)-SUM($G677:M677)))</f>
        <v>12059.954689265534</v>
      </c>
      <c r="O677" s="283">
        <f>+IF((SUM(Capex!$G326:O326)-(SUM(Capex!$G326:N326)*$E323+SUM($G677:N677)))&gt;0,SUM(Capex!$G326:N326)*$E323,IF((SUM(Capex!$G326:N326)-SUM($G677:N677))&lt;0,0,SUM(Capex!$G326:N326)-SUM($G677:N677)))</f>
        <v>12059.954689265534</v>
      </c>
      <c r="P677" s="283">
        <f>+IF((SUM(Capex!$G326:P326)-(SUM(Capex!$G326:O326)*$E323+SUM($G677:O677)))&gt;0,SUM(Capex!$G326:O326)*$E323,IF((SUM(Capex!$G326:O326)-SUM($G677:O677))&lt;0,0,SUM(Capex!$G326:O326)-SUM($G677:O677)))</f>
        <v>12059.954689265534</v>
      </c>
      <c r="Q677" s="283">
        <f>+IF((SUM(Capex!$G326:Q326)-(SUM(Capex!$G326:P326)*$E323+SUM($G677:P677)))&gt;0,SUM(Capex!$G326:P326)*$E323,IF((SUM(Capex!$G326:P326)-SUM($G677:P677))&lt;0,0,SUM(Capex!$G326:P326)-SUM($G677:P677)))</f>
        <v>12059.954689265534</v>
      </c>
      <c r="R677" s="283">
        <f>+IF((SUM(Capex!$G326:R326)-(SUM(Capex!$G326:Q326)*$E323+SUM($G677:Q677)))&gt;0,SUM(Capex!$G326:Q326)*$E323,IF((SUM(Capex!$G326:Q326)-SUM($G677:Q677))&lt;0,0,SUM(Capex!$G326:Q326)-SUM($G677:Q677)))</f>
        <v>12059.954689265534</v>
      </c>
      <c r="S677" s="283">
        <f>+IF((SUM(Capex!$G326:S326)-(SUM(Capex!$G326:R326)*$E323+SUM($G677:R677)))&gt;0,SUM(Capex!$G326:R326)*$E323,IF((SUM(Capex!$G326:R326)-SUM($G677:R677))&lt;0,0,SUM(Capex!$G326:R326)-SUM($G677:R677)))</f>
        <v>12059.954689265534</v>
      </c>
      <c r="T677" s="283">
        <f>+IF((SUM(Capex!$G326:T326)-(SUM(Capex!$G326:S326)*$E323+SUM($G677:S677)))&gt;0,SUM(Capex!$G326:S326)*$E323,IF((SUM(Capex!$G326:S326)-SUM($G677:S677))&lt;0,0,SUM(Capex!$G326:S326)-SUM($G677:S677)))</f>
        <v>12059.954689265534</v>
      </c>
    </row>
    <row r="678" spans="1:20">
      <c r="A678" s="361"/>
      <c r="B678" s="145"/>
      <c r="C678" s="21" t="s">
        <v>220</v>
      </c>
      <c r="D678" s="168" t="s">
        <v>65</v>
      </c>
      <c r="E678" s="168" t="s">
        <v>317</v>
      </c>
      <c r="H678" s="283">
        <f>+IF((SUM(Capex!$G327:H327)-(SUM(Capex!$G327:G327)*$E324+SUM($G678:G678)))&gt;0,SUM(Capex!$G327:G327)*$E324,IF((SUM(Capex!$G327:G327)-SUM($G678:G678))&lt;0,0,SUM(Capex!$G327:G327)-SUM($G678:G678)))</f>
        <v>0</v>
      </c>
      <c r="I678" s="283">
        <f>+IF((SUM(Capex!$G327:I327)-(SUM(Capex!$G327:H327)*$E324+SUM($G678:H678)))&gt;0,SUM(Capex!$G327:H327)*$E324,IF((SUM(Capex!$G327:H327)-SUM($G678:H678))&lt;0,0,SUM(Capex!$G327:H327)-SUM($G678:H678)))</f>
        <v>0</v>
      </c>
      <c r="J678" s="283">
        <f>+IF((SUM(Capex!$G327:J327)-(SUM(Capex!$G327:I327)*$E324+SUM($G678:I678)))&gt;0,SUM(Capex!$G327:I327)*$E324,IF((SUM(Capex!$G327:I327)-SUM($G678:I678))&lt;0,0,SUM(Capex!$G327:I327)-SUM($G678:I678)))</f>
        <v>0</v>
      </c>
      <c r="K678" s="283">
        <f>+IF((SUM(Capex!$G327:K327)-(SUM(Capex!$G327:J327)*$E324+SUM($G678:J678)))&gt;0,SUM(Capex!$G327:J327)*$E324,IF((SUM(Capex!$G327:J327)-SUM($G678:J678))&lt;0,0,SUM(Capex!$G327:J327)-SUM($G678:J678)))</f>
        <v>0</v>
      </c>
      <c r="L678" s="283">
        <f>+IF((SUM(Capex!$G327:L327)-(SUM(Capex!$G327:K327)*$E324+SUM($G678:K678)))&gt;0,SUM(Capex!$G327:K327)*$E324,IF((SUM(Capex!$G327:K327)-SUM($G678:K678))&lt;0,0,SUM(Capex!$G327:K327)-SUM($G678:K678)))</f>
        <v>0</v>
      </c>
      <c r="M678" s="283">
        <f>+IF((SUM(Capex!$G327:M327)-(SUM(Capex!$G327:L327)*$E324+SUM($G678:L678)))&gt;0,SUM(Capex!$G327:L327)*$E324,IF((SUM(Capex!$G327:L327)-SUM($G678:L678))&lt;0,0,SUM(Capex!$G327:L327)-SUM($G678:L678)))</f>
        <v>0</v>
      </c>
      <c r="N678" s="283">
        <f>+IF((SUM(Capex!$G327:N327)-(SUM(Capex!$G327:M327)*$E324+SUM($G678:M678)))&gt;0,SUM(Capex!$G327:M327)*$E324,IF((SUM(Capex!$G327:M327)-SUM($G678:M678))&lt;0,0,SUM(Capex!$G327:M327)-SUM($G678:M678)))</f>
        <v>31996.338742487282</v>
      </c>
      <c r="O678" s="283">
        <f>+IF((SUM(Capex!$G327:O327)-(SUM(Capex!$G327:N327)*$E324+SUM($G678:N678)))&gt;0,SUM(Capex!$G327:N327)*$E324,IF((SUM(Capex!$G327:N327)-SUM($G678:N678))&lt;0,0,SUM(Capex!$G327:N327)-SUM($G678:N678)))</f>
        <v>31996.338742487282</v>
      </c>
      <c r="P678" s="283">
        <f>+IF((SUM(Capex!$G327:P327)-(SUM(Capex!$G327:O327)*$E324+SUM($G678:O678)))&gt;0,SUM(Capex!$G327:O327)*$E324,IF((SUM(Capex!$G327:O327)-SUM($G678:O678))&lt;0,0,SUM(Capex!$G327:O327)-SUM($G678:O678)))</f>
        <v>31996.338742487282</v>
      </c>
      <c r="Q678" s="283">
        <f>+IF((SUM(Capex!$G327:Q327)-(SUM(Capex!$G327:P327)*$E324+SUM($G678:P678)))&gt;0,SUM(Capex!$G327:P327)*$E324,IF((SUM(Capex!$G327:P327)-SUM($G678:P678))&lt;0,0,SUM(Capex!$G327:P327)-SUM($G678:P678)))</f>
        <v>31996.338742487282</v>
      </c>
      <c r="R678" s="283">
        <f>+IF((SUM(Capex!$G327:R327)-(SUM(Capex!$G327:Q327)*$E324+SUM($G678:Q678)))&gt;0,SUM(Capex!$G327:Q327)*$E324,IF((SUM(Capex!$G327:Q327)-SUM($G678:Q678))&lt;0,0,SUM(Capex!$G327:Q327)-SUM($G678:Q678)))</f>
        <v>31996.338742487282</v>
      </c>
      <c r="S678" s="283">
        <f>+IF((SUM(Capex!$G327:S327)-(SUM(Capex!$G327:R327)*$E324+SUM($G678:R678)))&gt;0,SUM(Capex!$G327:R327)*$E324,IF((SUM(Capex!$G327:R327)-SUM($G678:R678))&lt;0,0,SUM(Capex!$G327:R327)-SUM($G678:R678)))</f>
        <v>31996.338742487282</v>
      </c>
      <c r="T678" s="283">
        <f>+IF((SUM(Capex!$G327:T327)-(SUM(Capex!$G327:S327)*$E324+SUM($G678:S678)))&gt;0,SUM(Capex!$G327:S327)*$E324,IF((SUM(Capex!$G327:S327)-SUM($G678:S678))&lt;0,0,SUM(Capex!$G327:S327)-SUM($G678:S678)))</f>
        <v>31996.338742487282</v>
      </c>
    </row>
    <row r="679" spans="1:20">
      <c r="A679" s="361"/>
      <c r="B679" s="145"/>
      <c r="C679" s="21" t="s">
        <v>502</v>
      </c>
      <c r="D679" s="168" t="s">
        <v>65</v>
      </c>
      <c r="E679" s="168" t="s">
        <v>317</v>
      </c>
      <c r="H679" s="283">
        <f>+IF((SUM(Capex!$G328:H328)-(SUM(Capex!$G328:G328)*$E325+SUM($G679:G679)))&gt;0,SUM(Capex!$G328:G328)*$E325,IF((SUM(Capex!$G328:G328)-SUM($G679:G679))&lt;0,0,SUM(Capex!$G328:G328)-SUM($G679:G679)))</f>
        <v>0</v>
      </c>
      <c r="I679" s="283">
        <f>+IF((SUM(Capex!$G328:I328)-(SUM(Capex!$G328:H328)*$E325+SUM($G679:H679)))&gt;0,SUM(Capex!$G328:H328)*$E325,IF((SUM(Capex!$G328:H328)-SUM($G679:H679))&lt;0,0,SUM(Capex!$G328:H328)-SUM($G679:H679)))</f>
        <v>0</v>
      </c>
      <c r="J679" s="283">
        <f>+IF((SUM(Capex!$G328:J328)-(SUM(Capex!$G328:I328)*$E325+SUM($G679:I679)))&gt;0,SUM(Capex!$G328:I328)*$E325,IF((SUM(Capex!$G328:I328)-SUM($G679:I679))&lt;0,0,SUM(Capex!$G328:I328)-SUM($G679:I679)))</f>
        <v>0</v>
      </c>
      <c r="K679" s="283">
        <f>+IF((SUM(Capex!$G328:K328)-(SUM(Capex!$G328:J328)*$E325+SUM($G679:J679)))&gt;0,SUM(Capex!$G328:J328)*$E325,IF((SUM(Capex!$G328:J328)-SUM($G679:J679))&lt;0,0,SUM(Capex!$G328:J328)-SUM($G679:J679)))</f>
        <v>0</v>
      </c>
      <c r="L679" s="283">
        <f>+IF((SUM(Capex!$G328:L328)-(SUM(Capex!$G328:K328)*$E325+SUM($G679:K679)))&gt;0,SUM(Capex!$G328:K328)*$E325,IF((SUM(Capex!$G328:K328)-SUM($G679:K679))&lt;0,0,SUM(Capex!$G328:K328)-SUM($G679:K679)))</f>
        <v>0</v>
      </c>
      <c r="M679" s="283">
        <f>+IF((SUM(Capex!$G328:M328)-(SUM(Capex!$G328:L328)*$E325+SUM($G679:L679)))&gt;0,SUM(Capex!$G328:L328)*$E325,IF((SUM(Capex!$G328:L328)-SUM($G679:L679))&lt;0,0,SUM(Capex!$G328:L328)-SUM($G679:L679)))</f>
        <v>0</v>
      </c>
      <c r="N679" s="283">
        <f>+IF((SUM(Capex!$G328:N328)-(SUM(Capex!$G328:M328)*$E325+SUM($G679:M679)))&gt;0,SUM(Capex!$G328:M328)*$E325,IF((SUM(Capex!$G328:M328)-SUM($G679:M679))&lt;0,0,SUM(Capex!$G328:M328)-SUM($G679:M679)))</f>
        <v>0</v>
      </c>
      <c r="O679" s="283">
        <f>+IF((SUM(Capex!$G328:O328)-(SUM(Capex!$G328:N328)*$E325+SUM($G679:N679)))&gt;0,SUM(Capex!$G328:N328)*$E325,IF((SUM(Capex!$G328:N328)-SUM($G679:N679))&lt;0,0,SUM(Capex!$G328:N328)-SUM($G679:N679)))</f>
        <v>0</v>
      </c>
      <c r="P679" s="283">
        <f>+IF((SUM(Capex!$G328:P328)-(SUM(Capex!$G328:O328)*$E325+SUM($G679:O679)))&gt;0,SUM(Capex!$G328:O328)*$E325,IF((SUM(Capex!$G328:O328)-SUM($G679:O679))&lt;0,0,SUM(Capex!$G328:O328)-SUM($G679:O679)))</f>
        <v>0</v>
      </c>
      <c r="Q679" s="283">
        <f>+IF((SUM(Capex!$G328:Q328)-(SUM(Capex!$G328:P328)*$E325+SUM($G679:P679)))&gt;0,SUM(Capex!$G328:P328)*$E325,IF((SUM(Capex!$G328:P328)-SUM($G679:P679))&lt;0,0,SUM(Capex!$G328:P328)-SUM($G679:P679)))</f>
        <v>0</v>
      </c>
      <c r="R679" s="283">
        <f>+IF((SUM(Capex!$G328:R328)-(SUM(Capex!$G328:Q328)*$E325+SUM($G679:Q679)))&gt;0,SUM(Capex!$G328:Q328)*$E325,IF((SUM(Capex!$G328:Q328)-SUM($G679:Q679))&lt;0,0,SUM(Capex!$G328:Q328)-SUM($G679:Q679)))</f>
        <v>112000</v>
      </c>
      <c r="S679" s="283">
        <f>+IF((SUM(Capex!$G328:S328)-(SUM(Capex!$G328:R328)*$E325+SUM($G679:R679)))&gt;0,SUM(Capex!$G328:R328)*$E325,IF((SUM(Capex!$G328:R328)-SUM($G679:R679))&lt;0,0,SUM(Capex!$G328:R328)-SUM($G679:R679)))</f>
        <v>149363.6</v>
      </c>
      <c r="T679" s="283">
        <f>+IF((SUM(Capex!$G328:T328)-(SUM(Capex!$G328:S328)*$E325+SUM($G679:S679)))&gt;0,SUM(Capex!$G328:S328)*$E325,IF((SUM(Capex!$G328:S328)-SUM($G679:S679))&lt;0,0,SUM(Capex!$G328:S328)-SUM($G679:S679)))</f>
        <v>149363.6</v>
      </c>
    </row>
    <row r="680" spans="1:20" s="206" customFormat="1">
      <c r="A680" s="361"/>
      <c r="B680" s="466"/>
      <c r="C680" s="467" t="s">
        <v>180</v>
      </c>
      <c r="D680" s="468"/>
      <c r="E680" s="468"/>
      <c r="G680" s="468"/>
      <c r="H680" s="574"/>
      <c r="I680" s="574"/>
      <c r="J680" s="574"/>
      <c r="K680" s="574"/>
      <c r="L680" s="574"/>
      <c r="M680" s="574"/>
      <c r="N680" s="574"/>
      <c r="O680" s="574"/>
      <c r="P680" s="574"/>
      <c r="Q680" s="574"/>
      <c r="R680" s="574"/>
      <c r="S680" s="574"/>
      <c r="T680" s="574"/>
    </row>
    <row r="681" spans="1:20">
      <c r="A681" s="361"/>
      <c r="B681" s="145"/>
      <c r="C681" s="21" t="s">
        <v>263</v>
      </c>
      <c r="D681" s="168" t="s">
        <v>65</v>
      </c>
      <c r="E681" s="168" t="s">
        <v>317</v>
      </c>
      <c r="H681" s="283">
        <f>+IF((SUM(Capex!$G330:H330)-(SUM(Capex!$G330:G330)*$E327+SUM($G681:G681)))&gt;0,SUM(Capex!$G330:G330)*$E327,IF((SUM(Capex!$G330:G330)-SUM($G681:G681))&lt;0,0,SUM(Capex!$G330:G330)-SUM($G681:G681)))</f>
        <v>82637.186000000002</v>
      </c>
      <c r="I681" s="283">
        <f>+IF((SUM(Capex!$G330:I330)-(SUM(Capex!$G330:H330)*$E327+SUM($G681:H681)))&gt;0,SUM(Capex!$G330:H330)*$E327,IF((SUM(Capex!$G330:H330)-SUM($G681:H681))&lt;0,0,SUM(Capex!$G330:H330)-SUM($G681:H681)))</f>
        <v>82637.186000000002</v>
      </c>
      <c r="J681" s="283">
        <f>+IF((SUM(Capex!$G330:J330)-(SUM(Capex!$G330:I330)*$E327+SUM($G681:I681)))&gt;0,SUM(Capex!$G330:I330)*$E327,IF((SUM(Capex!$G330:I330)-SUM($G681:I681))&lt;0,0,SUM(Capex!$G330:I330)-SUM($G681:I681)))</f>
        <v>82637.186000000002</v>
      </c>
      <c r="K681" s="283">
        <f>+IF((SUM(Capex!$G330:K330)-(SUM(Capex!$G330:J330)*$E327+SUM($G681:J681)))&gt;0,SUM(Capex!$G330:J330)*$E327,IF((SUM(Capex!$G330:J330)-SUM($G681:J681))&lt;0,0,SUM(Capex!$G330:J330)-SUM($G681:J681)))</f>
        <v>82637.186000000002</v>
      </c>
      <c r="L681" s="283">
        <f>+IF((SUM(Capex!$G330:L330)-(SUM(Capex!$G330:K330)*$E327+SUM($G681:K681)))&gt;0,SUM(Capex!$G330:K330)*$E327,IF((SUM(Capex!$G330:K330)-SUM($G681:K681))&lt;0,0,SUM(Capex!$G330:K330)-SUM($G681:K681)))</f>
        <v>82637.186000000002</v>
      </c>
      <c r="M681" s="283">
        <f>+IF((SUM(Capex!$G330:M330)-(SUM(Capex!$G330:L330)*$E327+SUM($G681:L681)))&gt;0,SUM(Capex!$G330:L330)*$E327,IF((SUM(Capex!$G330:L330)-SUM($G681:L681))&lt;0,0,SUM(Capex!$G330:L330)-SUM($G681:L681)))</f>
        <v>82637.186000000002</v>
      </c>
      <c r="N681" s="283">
        <f>+IF((SUM(Capex!$G330:N330)-(SUM(Capex!$G330:M330)*$E327+SUM($G681:M681)))&gt;0,SUM(Capex!$G330:M330)*$E327,IF((SUM(Capex!$G330:M330)-SUM($G681:M681))&lt;0,0,SUM(Capex!$G330:M330)-SUM($G681:M681)))</f>
        <v>82637.186000000002</v>
      </c>
      <c r="O681" s="283">
        <f>+IF((SUM(Capex!$G330:O330)-(SUM(Capex!$G330:N330)*$E327+SUM($G681:N681)))&gt;0,SUM(Capex!$G330:N330)*$E327,IF((SUM(Capex!$G330:N330)-SUM($G681:N681))&lt;0,0,SUM(Capex!$G330:N330)-SUM($G681:N681)))</f>
        <v>82637.186000000002</v>
      </c>
      <c r="P681" s="283">
        <f>+IF((SUM(Capex!$G330:P330)-(SUM(Capex!$G330:O330)*$E327+SUM($G681:O681)))&gt;0,SUM(Capex!$G330:O330)*$E327,IF((SUM(Capex!$G330:O330)-SUM($G681:O681))&lt;0,0,SUM(Capex!$G330:O330)-SUM($G681:O681)))</f>
        <v>82637.186000000002</v>
      </c>
      <c r="Q681" s="283">
        <f>+IF((SUM(Capex!$G330:Q330)-(SUM(Capex!$G330:P330)*$E327+SUM($G681:P681)))&gt;0,SUM(Capex!$G330:P330)*$E327,IF((SUM(Capex!$G330:P330)-SUM($G681:P681))&lt;0,0,SUM(Capex!$G330:P330)-SUM($G681:P681)))</f>
        <v>82637.185999999987</v>
      </c>
      <c r="R681" s="283">
        <f>+IF((SUM(Capex!$G330:R330)-(SUM(Capex!$G330:Q330)*$E327+SUM($G681:Q681)))&gt;0,SUM(Capex!$G330:Q330)*$E327,IF((SUM(Capex!$G330:Q330)-SUM($G681:Q681))&lt;0,0,SUM(Capex!$G330:Q330)-SUM($G681:Q681)))</f>
        <v>0</v>
      </c>
      <c r="S681" s="283">
        <f>+IF((SUM(Capex!$G330:S330)-(SUM(Capex!$G330:R330)*$E327+SUM($G681:R681)))&gt;0,SUM(Capex!$G330:R330)*$E327,IF((SUM(Capex!$G330:R330)-SUM($G681:R681))&lt;0,0,SUM(Capex!$G330:R330)-SUM($G681:R681)))</f>
        <v>0</v>
      </c>
      <c r="T681" s="283">
        <f>+IF((SUM(Capex!$G330:T330)-(SUM(Capex!$G330:S330)*$E327+SUM($G681:S681)))&gt;0,SUM(Capex!$G330:S330)*$E327,IF((SUM(Capex!$G330:S330)-SUM($G681:S681))&lt;0,0,SUM(Capex!$G330:S330)-SUM($G681:S681)))</f>
        <v>0</v>
      </c>
    </row>
    <row r="682" spans="1:20">
      <c r="A682" s="361"/>
      <c r="B682" s="145"/>
      <c r="C682" s="21" t="s">
        <v>208</v>
      </c>
      <c r="D682" s="168" t="s">
        <v>65</v>
      </c>
      <c r="E682" s="168" t="s">
        <v>317</v>
      </c>
      <c r="H682" s="283">
        <f>+IF((SUM(Capex!$G331:H331)-(SUM(Capex!$G331:G331)*$E328+SUM($G682:G682)))&gt;0,SUM(Capex!$G331:G331)*$E328,IF((SUM(Capex!$G331:G331)-SUM($G682:G682))&lt;0,0,SUM(Capex!$G331:G331)-SUM($G682:G682)))</f>
        <v>0</v>
      </c>
      <c r="I682" s="283">
        <f>+IF((SUM(Capex!$G331:I331)-(SUM(Capex!$G331:H331)*$E328+SUM($G682:H682)))&gt;0,SUM(Capex!$G331:H331)*$E328,IF((SUM(Capex!$G331:H331)-SUM($G682:H682))&lt;0,0,SUM(Capex!$G331:H331)-SUM($G682:H682)))</f>
        <v>0</v>
      </c>
      <c r="J682" s="283">
        <f>+IF((SUM(Capex!$G331:J331)-(SUM(Capex!$G331:I331)*$E328+SUM($G682:I682)))&gt;0,SUM(Capex!$G331:I331)*$E328,IF((SUM(Capex!$G331:I331)-SUM($G682:I682))&lt;0,0,SUM(Capex!$G331:I331)-SUM($G682:I682)))</f>
        <v>0</v>
      </c>
      <c r="K682" s="283">
        <f>+IF((SUM(Capex!$G331:K331)-(SUM(Capex!$G331:J331)*$E328+SUM($G682:J682)))&gt;0,SUM(Capex!$G331:J331)*$E328,IF((SUM(Capex!$G331:J331)-SUM($G682:J682))&lt;0,0,SUM(Capex!$G331:J331)-SUM($G682:J682)))</f>
        <v>0</v>
      </c>
      <c r="L682" s="283">
        <f>+IF((SUM(Capex!$G331:L331)-(SUM(Capex!$G331:K331)*$E328+SUM($G682:K682)))&gt;0,SUM(Capex!$G331:K331)*$E328,IF((SUM(Capex!$G331:K331)-SUM($G682:K682))&lt;0,0,SUM(Capex!$G331:K331)-SUM($G682:K682)))</f>
        <v>0</v>
      </c>
      <c r="M682" s="283">
        <f>+IF((SUM(Capex!$G331:M331)-(SUM(Capex!$G331:L331)*$E328+SUM($G682:L682)))&gt;0,SUM(Capex!$G331:L331)*$E328,IF((SUM(Capex!$G331:L331)-SUM($G682:L682))&lt;0,0,SUM(Capex!$G331:L331)-SUM($G682:L682)))</f>
        <v>0</v>
      </c>
      <c r="N682" s="283">
        <f>+IF((SUM(Capex!$G331:N331)-(SUM(Capex!$G331:M331)*$E328+SUM($G682:M682)))&gt;0,SUM(Capex!$G331:M331)*$E328,IF((SUM(Capex!$G331:M331)-SUM($G682:M682))&lt;0,0,SUM(Capex!$G331:M331)-SUM($G682:M682)))</f>
        <v>0</v>
      </c>
      <c r="O682" s="283">
        <f>+IF((SUM(Capex!$G331:O331)-(SUM(Capex!$G331:N331)*$E328+SUM($G682:N682)))&gt;0,SUM(Capex!$G331:N331)*$E328,IF((SUM(Capex!$G331:N331)-SUM($G682:N682))&lt;0,0,SUM(Capex!$G331:N331)-SUM($G682:N682)))</f>
        <v>0</v>
      </c>
      <c r="P682" s="283">
        <f>+IF((SUM(Capex!$G331:P331)-(SUM(Capex!$G331:O331)*$E328+SUM($G682:O682)))&gt;0,SUM(Capex!$G331:O331)*$E328,IF((SUM(Capex!$G331:O331)-SUM($G682:O682))&lt;0,0,SUM(Capex!$G331:O331)-SUM($G682:O682)))</f>
        <v>0</v>
      </c>
      <c r="Q682" s="283">
        <f>+IF((SUM(Capex!$G331:Q331)-(SUM(Capex!$G331:P331)*$E328+SUM($G682:P682)))&gt;0,SUM(Capex!$G331:P331)*$E328,IF((SUM(Capex!$G331:P331)-SUM($G682:P682))&lt;0,0,SUM(Capex!$G331:P331)-SUM($G682:P682)))</f>
        <v>0</v>
      </c>
      <c r="R682" s="283">
        <f>+IF((SUM(Capex!$G331:R331)-(SUM(Capex!$G331:Q331)*$E328+SUM($G682:Q682)))&gt;0,SUM(Capex!$G331:Q331)*$E328,IF((SUM(Capex!$G331:Q331)-SUM($G682:Q682))&lt;0,0,SUM(Capex!$G331:Q331)-SUM($G682:Q682)))</f>
        <v>0</v>
      </c>
      <c r="S682" s="283">
        <f>+IF((SUM(Capex!$G331:S331)-(SUM(Capex!$G331:R331)*$E328+SUM($G682:R682)))&gt;0,SUM(Capex!$G331:R331)*$E328,IF((SUM(Capex!$G331:R331)-SUM($G682:R682))&lt;0,0,SUM(Capex!$G331:R331)-SUM($G682:R682)))</f>
        <v>0</v>
      </c>
      <c r="T682" s="283">
        <f>+IF((SUM(Capex!$G331:T331)-(SUM(Capex!$G331:S331)*$E328+SUM($G682:S682)))&gt;0,SUM(Capex!$G331:S331)*$E328,IF((SUM(Capex!$G331:S331)-SUM($G682:S682))&lt;0,0,SUM(Capex!$G331:S331)-SUM($G682:S682)))</f>
        <v>0</v>
      </c>
    </row>
    <row r="683" spans="1:20">
      <c r="A683" s="361"/>
      <c r="B683" s="145"/>
      <c r="C683" s="21" t="s">
        <v>187</v>
      </c>
      <c r="D683" s="168" t="s">
        <v>65</v>
      </c>
      <c r="E683" s="168" t="s">
        <v>317</v>
      </c>
      <c r="H683" s="283">
        <f>+IF((SUM(Capex!$G332:H332)-(SUM(Capex!$G332:G332)*$E329+SUM($G683:G683)))&gt;0,SUM(Capex!$G332:G332)*$E329,IF((SUM(Capex!$G332:G332)-SUM($G683:G683))&lt;0,0,SUM(Capex!$G332:G332)-SUM($G683:G683)))</f>
        <v>828.57857142857142</v>
      </c>
      <c r="I683" s="283">
        <f>+IF((SUM(Capex!$G332:I332)-(SUM(Capex!$G332:H332)*$E329+SUM($G683:H683)))&gt;0,SUM(Capex!$G332:H332)*$E329,IF((SUM(Capex!$G332:H332)-SUM($G683:H683))&lt;0,0,SUM(Capex!$G332:H332)-SUM($G683:H683)))</f>
        <v>828.57857142857142</v>
      </c>
      <c r="J683" s="283">
        <f>+IF((SUM(Capex!$G332:J332)-(SUM(Capex!$G332:I332)*$E329+SUM($G683:I683)))&gt;0,SUM(Capex!$G332:I332)*$E329,IF((SUM(Capex!$G332:I332)-SUM($G683:I683))&lt;0,0,SUM(Capex!$G332:I332)-SUM($G683:I683)))</f>
        <v>828.57857142857142</v>
      </c>
      <c r="K683" s="283">
        <f>+IF((SUM(Capex!$G332:K332)-(SUM(Capex!$G332:J332)*$E329+SUM($G683:J683)))&gt;0,SUM(Capex!$G332:J332)*$E329,IF((SUM(Capex!$G332:J332)-SUM($G683:J683))&lt;0,0,SUM(Capex!$G332:J332)-SUM($G683:J683)))</f>
        <v>828.57857142857142</v>
      </c>
      <c r="L683" s="283">
        <f>+IF((SUM(Capex!$G332:L332)-(SUM(Capex!$G332:K332)*$E329+SUM($G683:K683)))&gt;0,SUM(Capex!$G332:K332)*$E329,IF((SUM(Capex!$G332:K332)-SUM($G683:K683))&lt;0,0,SUM(Capex!$G332:K332)-SUM($G683:K683)))</f>
        <v>828.57857142857142</v>
      </c>
      <c r="M683" s="283">
        <f>+IF((SUM(Capex!$G332:M332)-(SUM(Capex!$G332:L332)*$E329+SUM($G683:L683)))&gt;0,SUM(Capex!$G332:L332)*$E329,IF((SUM(Capex!$G332:L332)-SUM($G683:L683))&lt;0,0,SUM(Capex!$G332:L332)-SUM($G683:L683)))</f>
        <v>828.57857142857142</v>
      </c>
      <c r="N683" s="283">
        <f>+IF((SUM(Capex!$G332:N332)-(SUM(Capex!$G332:M332)*$E329+SUM($G683:M683)))&gt;0,SUM(Capex!$G332:M332)*$E329,IF((SUM(Capex!$G332:M332)-SUM($G683:M683))&lt;0,0,SUM(Capex!$G332:M332)-SUM($G683:M683)))</f>
        <v>828.57857142857142</v>
      </c>
      <c r="O683" s="283">
        <f>+IF((SUM(Capex!$G332:O332)-(SUM(Capex!$G332:N332)*$E329+SUM($G683:N683)))&gt;0,SUM(Capex!$G332:N332)*$E329,IF((SUM(Capex!$G332:N332)-SUM($G683:N683))&lt;0,0,SUM(Capex!$G332:N332)-SUM($G683:N683)))</f>
        <v>9.0949470177292824E-13</v>
      </c>
      <c r="P683" s="283">
        <f>+IF((SUM(Capex!$G332:P332)-(SUM(Capex!$G332:O332)*$E329+SUM($G683:O683)))&gt;0,SUM(Capex!$G332:O332)*$E329,IF((SUM(Capex!$G332:O332)-SUM($G683:O683))&lt;0,0,SUM(Capex!$G332:O332)-SUM($G683:O683)))</f>
        <v>0</v>
      </c>
      <c r="Q683" s="283">
        <f>+IF((SUM(Capex!$G332:Q332)-(SUM(Capex!$G332:P332)*$E329+SUM($G683:P683)))&gt;0,SUM(Capex!$G332:P332)*$E329,IF((SUM(Capex!$G332:P332)-SUM($G683:P683))&lt;0,0,SUM(Capex!$G332:P332)-SUM($G683:P683)))</f>
        <v>0</v>
      </c>
      <c r="R683" s="283">
        <f>+IF((SUM(Capex!$G332:R332)-(SUM(Capex!$G332:Q332)*$E329+SUM($G683:Q683)))&gt;0,SUM(Capex!$G332:Q332)*$E329,IF((SUM(Capex!$G332:Q332)-SUM($G683:Q683))&lt;0,0,SUM(Capex!$G332:Q332)-SUM($G683:Q683)))</f>
        <v>0</v>
      </c>
      <c r="S683" s="283">
        <f>+IF((SUM(Capex!$G332:S332)-(SUM(Capex!$G332:R332)*$E329+SUM($G683:R683)))&gt;0,SUM(Capex!$G332:R332)*$E329,IF((SUM(Capex!$G332:R332)-SUM($G683:R683))&lt;0,0,SUM(Capex!$G332:R332)-SUM($G683:R683)))</f>
        <v>0</v>
      </c>
      <c r="T683" s="283">
        <f>+IF((SUM(Capex!$G332:T332)-(SUM(Capex!$G332:S332)*$E329+SUM($G683:S683)))&gt;0,SUM(Capex!$G332:S332)*$E329,IF((SUM(Capex!$G332:S332)-SUM($G683:S683))&lt;0,0,SUM(Capex!$G332:S332)-SUM($G683:S683)))</f>
        <v>0</v>
      </c>
    </row>
    <row r="684" spans="1:20">
      <c r="A684" s="361"/>
      <c r="B684" s="145"/>
      <c r="C684" s="21" t="s">
        <v>291</v>
      </c>
      <c r="D684" s="168" t="s">
        <v>65</v>
      </c>
      <c r="E684" s="168" t="s">
        <v>317</v>
      </c>
      <c r="H684" s="283">
        <f>+IF((SUM(Capex!$G333:H333)-(SUM(Capex!$G333:G333)*$E330+SUM($G684:G684)))&gt;0,SUM(Capex!$G333:G333)*$E330,IF((SUM(Capex!$G333:G333)-SUM($G684:G684))&lt;0,0,SUM(Capex!$G333:G333)-SUM($G684:G684)))</f>
        <v>0</v>
      </c>
      <c r="I684" s="283">
        <f>+IF((SUM(Capex!$G333:I333)-(SUM(Capex!$G333:H333)*$E330+SUM($G684:H684)))&gt;0,SUM(Capex!$G333:H333)*$E330,IF((SUM(Capex!$G333:H333)-SUM($G684:H684))&lt;0,0,SUM(Capex!$G333:H333)-SUM($G684:H684)))</f>
        <v>7827.96</v>
      </c>
      <c r="J684" s="283">
        <f>+IF((SUM(Capex!$G333:J333)-(SUM(Capex!$G333:I333)*$E330+SUM($G684:I684)))&gt;0,SUM(Capex!$G333:I333)*$E330,IF((SUM(Capex!$G333:I333)-SUM($G684:I684))&lt;0,0,SUM(Capex!$G333:I333)-SUM($G684:I684)))</f>
        <v>7827.96</v>
      </c>
      <c r="K684" s="283">
        <f>+IF((SUM(Capex!$G333:K333)-(SUM(Capex!$G333:J333)*$E330+SUM($G684:J684)))&gt;0,SUM(Capex!$G333:J333)*$E330,IF((SUM(Capex!$G333:J333)-SUM($G684:J684))&lt;0,0,SUM(Capex!$G333:J333)-SUM($G684:J684)))</f>
        <v>7827.96</v>
      </c>
      <c r="L684" s="283">
        <f>+IF((SUM(Capex!$G333:L333)-(SUM(Capex!$G333:K333)*$E330+SUM($G684:K684)))&gt;0,SUM(Capex!$G333:K333)*$E330,IF((SUM(Capex!$G333:K333)-SUM($G684:K684))&lt;0,0,SUM(Capex!$G333:K333)-SUM($G684:K684)))</f>
        <v>7827.96</v>
      </c>
      <c r="M684" s="283">
        <f>+IF((SUM(Capex!$G333:M333)-(SUM(Capex!$G333:L333)*$E330+SUM($G684:L684)))&gt;0,SUM(Capex!$G333:L333)*$E330,IF((SUM(Capex!$G333:L333)-SUM($G684:L684))&lt;0,0,SUM(Capex!$G333:L333)-SUM($G684:L684)))</f>
        <v>7827.96</v>
      </c>
      <c r="N684" s="283">
        <f>+IF((SUM(Capex!$G333:N333)-(SUM(Capex!$G333:M333)*$E330+SUM($G684:M684)))&gt;0,SUM(Capex!$G333:M333)*$E330,IF((SUM(Capex!$G333:M333)-SUM($G684:M684))&lt;0,0,SUM(Capex!$G333:M333)-SUM($G684:M684)))</f>
        <v>7827.96</v>
      </c>
      <c r="O684" s="283">
        <f>+IF((SUM(Capex!$G333:O333)-(SUM(Capex!$G333:N333)*$E330+SUM($G684:N684)))&gt;0,SUM(Capex!$G333:N333)*$E330,IF((SUM(Capex!$G333:N333)-SUM($G684:N684))&lt;0,0,SUM(Capex!$G333:N333)-SUM($G684:N684)))</f>
        <v>7827.9599999999991</v>
      </c>
      <c r="P684" s="283">
        <f>+IF((SUM(Capex!$G333:P333)-(SUM(Capex!$G333:O333)*$E330+SUM($G684:O684)))&gt;0,SUM(Capex!$G333:O333)*$E330,IF((SUM(Capex!$G333:O333)-SUM($G684:O684))&lt;0,0,SUM(Capex!$G333:O333)-SUM($G684:O684)))</f>
        <v>0</v>
      </c>
      <c r="Q684" s="283">
        <f>+IF((SUM(Capex!$G333:Q333)-(SUM(Capex!$G333:P333)*$E330+SUM($G684:P684)))&gt;0,SUM(Capex!$G333:P333)*$E330,IF((SUM(Capex!$G333:P333)-SUM($G684:P684))&lt;0,0,SUM(Capex!$G333:P333)-SUM($G684:P684)))</f>
        <v>0</v>
      </c>
      <c r="R684" s="283">
        <f>+IF((SUM(Capex!$G333:R333)-(SUM(Capex!$G333:Q333)*$E330+SUM($G684:Q684)))&gt;0,SUM(Capex!$G333:Q333)*$E330,IF((SUM(Capex!$G333:Q333)-SUM($G684:Q684))&lt;0,0,SUM(Capex!$G333:Q333)-SUM($G684:Q684)))</f>
        <v>0</v>
      </c>
      <c r="S684" s="283">
        <f>+IF((SUM(Capex!$G333:S333)-(SUM(Capex!$G333:R333)*$E330+SUM($G684:R684)))&gt;0,SUM(Capex!$G333:R333)*$E330,IF((SUM(Capex!$G333:R333)-SUM($G684:R684))&lt;0,0,SUM(Capex!$G333:R333)-SUM($G684:R684)))</f>
        <v>0</v>
      </c>
      <c r="T684" s="283">
        <f>+IF((SUM(Capex!$G333:T333)-(SUM(Capex!$G333:S333)*$E330+SUM($G684:S684)))&gt;0,SUM(Capex!$G333:S333)*$E330,IF((SUM(Capex!$G333:S333)-SUM($G684:S684))&lt;0,0,SUM(Capex!$G333:S333)-SUM($G684:S684)))</f>
        <v>0</v>
      </c>
    </row>
    <row r="685" spans="1:20">
      <c r="A685" s="361"/>
      <c r="B685" s="145"/>
      <c r="C685" s="21" t="s">
        <v>292</v>
      </c>
      <c r="D685" s="168" t="s">
        <v>65</v>
      </c>
      <c r="E685" s="168" t="s">
        <v>317</v>
      </c>
      <c r="H685" s="283">
        <f>+IF((SUM(Capex!$G334:H334)-(SUM(Capex!$G334:G334)*$E331+SUM($G685:G685)))&gt;0,SUM(Capex!$G334:G334)*$E331,IF((SUM(Capex!$G334:G334)-SUM($G685:G685))&lt;0,0,SUM(Capex!$G334:G334)-SUM($G685:G685)))</f>
        <v>0</v>
      </c>
      <c r="I685" s="283">
        <f>+IF((SUM(Capex!$G334:I334)-(SUM(Capex!$G334:H334)*$E331+SUM($G685:H685)))&gt;0,SUM(Capex!$G334:H334)*$E331,IF((SUM(Capex!$G334:H334)-SUM($G685:H685))&lt;0,0,SUM(Capex!$G334:H334)-SUM($G685:H685)))</f>
        <v>0</v>
      </c>
      <c r="J685" s="283">
        <f>+IF((SUM(Capex!$G334:J334)-(SUM(Capex!$G334:I334)*$E331+SUM($G685:I685)))&gt;0,SUM(Capex!$G334:I334)*$E331,IF((SUM(Capex!$G334:I334)-SUM($G685:I685))&lt;0,0,SUM(Capex!$G334:I334)-SUM($G685:I685)))</f>
        <v>0</v>
      </c>
      <c r="K685" s="283">
        <f>+IF((SUM(Capex!$G334:K334)-(SUM(Capex!$G334:J334)*$E331+SUM($G685:J685)))&gt;0,SUM(Capex!$G334:J334)*$E331,IF((SUM(Capex!$G334:J334)-SUM($G685:J685))&lt;0,0,SUM(Capex!$G334:J334)-SUM($G685:J685)))</f>
        <v>0</v>
      </c>
      <c r="L685" s="283">
        <f>+IF((SUM(Capex!$G334:L334)-(SUM(Capex!$G334:K334)*$E331+SUM($G685:K685)))&gt;0,SUM(Capex!$G334:K334)*$E331,IF((SUM(Capex!$G334:K334)-SUM($G685:K685))&lt;0,0,SUM(Capex!$G334:K334)-SUM($G685:K685)))</f>
        <v>0</v>
      </c>
      <c r="M685" s="283">
        <f>+IF((SUM(Capex!$G334:M334)-(SUM(Capex!$G334:L334)*$E331+SUM($G685:L685)))&gt;0,SUM(Capex!$G334:L334)*$E331,IF((SUM(Capex!$G334:L334)-SUM($G685:L685))&lt;0,0,SUM(Capex!$G334:L334)-SUM($G685:L685)))</f>
        <v>0</v>
      </c>
      <c r="N685" s="283">
        <f>+IF((SUM(Capex!$G334:N334)-(SUM(Capex!$G334:M334)*$E331+SUM($G685:M685)))&gt;0,SUM(Capex!$G334:M334)*$E331,IF((SUM(Capex!$G334:M334)-SUM($G685:M685))&lt;0,0,SUM(Capex!$G334:M334)-SUM($G685:M685)))</f>
        <v>0</v>
      </c>
      <c r="O685" s="283">
        <f>+IF((SUM(Capex!$G334:O334)-(SUM(Capex!$G334:N334)*$E331+SUM($G685:N685)))&gt;0,SUM(Capex!$G334:N334)*$E331,IF((SUM(Capex!$G334:N334)-SUM($G685:N685))&lt;0,0,SUM(Capex!$G334:N334)-SUM($G685:N685)))</f>
        <v>0</v>
      </c>
      <c r="P685" s="283">
        <f>+IF((SUM(Capex!$G334:P334)-(SUM(Capex!$G334:O334)*$E331+SUM($G685:O685)))&gt;0,SUM(Capex!$G334:O334)*$E331,IF((SUM(Capex!$G334:O334)-SUM($G685:O685))&lt;0,0,SUM(Capex!$G334:O334)-SUM($G685:O685)))</f>
        <v>0</v>
      </c>
      <c r="Q685" s="283">
        <f>+IF((SUM(Capex!$G334:Q334)-(SUM(Capex!$G334:P334)*$E331+SUM($G685:P685)))&gt;0,SUM(Capex!$G334:P334)*$E331,IF((SUM(Capex!$G334:P334)-SUM($G685:P685))&lt;0,0,SUM(Capex!$G334:P334)-SUM($G685:P685)))</f>
        <v>0</v>
      </c>
      <c r="R685" s="283">
        <f>+IF((SUM(Capex!$G334:R334)-(SUM(Capex!$G334:Q334)*$E331+SUM($G685:Q685)))&gt;0,SUM(Capex!$G334:Q334)*$E331,IF((SUM(Capex!$G334:Q334)-SUM($G685:Q685))&lt;0,0,SUM(Capex!$G334:Q334)-SUM($G685:Q685)))</f>
        <v>0</v>
      </c>
      <c r="S685" s="283">
        <f>+IF((SUM(Capex!$G334:S334)-(SUM(Capex!$G334:R334)*$E331+SUM($G685:R685)))&gt;0,SUM(Capex!$G334:R334)*$E331,IF((SUM(Capex!$G334:R334)-SUM($G685:R685))&lt;0,0,SUM(Capex!$G334:R334)-SUM($G685:R685)))</f>
        <v>57093.475714285712</v>
      </c>
      <c r="T685" s="283">
        <f>+IF((SUM(Capex!$G334:T334)-(SUM(Capex!$G334:S334)*$E331+SUM($G685:S685)))&gt;0,SUM(Capex!$G334:S334)*$E331,IF((SUM(Capex!$G334:S334)-SUM($G685:S685))&lt;0,0,SUM(Capex!$G334:S334)-SUM($G685:S685)))</f>
        <v>57093.475714285712</v>
      </c>
    </row>
    <row r="686" spans="1:20">
      <c r="A686" s="361"/>
      <c r="B686" s="145"/>
      <c r="C686" s="21" t="s">
        <v>293</v>
      </c>
      <c r="D686" s="168" t="s">
        <v>65</v>
      </c>
      <c r="E686" s="168" t="s">
        <v>317</v>
      </c>
      <c r="H686" s="283">
        <f>+IF((SUM(Capex!$G335:H335)-(SUM(Capex!$G335:G335)*$E332+SUM($G686:G686)))&gt;0,SUM(Capex!$G335:G335)*$E332,IF((SUM(Capex!$G335:G335)-SUM($G686:G686))&lt;0,0,SUM(Capex!$G335:G335)-SUM($G686:G686)))</f>
        <v>0</v>
      </c>
      <c r="I686" s="283">
        <f>+IF((SUM(Capex!$G335:I335)-(SUM(Capex!$G335:H335)*$E332+SUM($G686:H686)))&gt;0,SUM(Capex!$G335:H335)*$E332,IF((SUM(Capex!$G335:H335)-SUM($G686:H686))&lt;0,0,SUM(Capex!$G335:H335)-SUM($G686:H686)))</f>
        <v>0</v>
      </c>
      <c r="J686" s="283">
        <f>+IF((SUM(Capex!$G335:J335)-(SUM(Capex!$G335:I335)*$E332+SUM($G686:I686)))&gt;0,SUM(Capex!$G335:I335)*$E332,IF((SUM(Capex!$G335:I335)-SUM($G686:I686))&lt;0,0,SUM(Capex!$G335:I335)-SUM($G686:I686)))</f>
        <v>23953.812857142857</v>
      </c>
      <c r="K686" s="283">
        <f>+IF((SUM(Capex!$G335:K335)-(SUM(Capex!$G335:J335)*$E332+SUM($G686:J686)))&gt;0,SUM(Capex!$G335:J335)*$E332,IF((SUM(Capex!$G335:J335)-SUM($G686:J686))&lt;0,0,SUM(Capex!$G335:J335)-SUM($G686:J686)))</f>
        <v>23953.812857142857</v>
      </c>
      <c r="L686" s="283">
        <f>+IF((SUM(Capex!$G335:L335)-(SUM(Capex!$G335:K335)*$E332+SUM($G686:K686)))&gt;0,SUM(Capex!$G335:K335)*$E332,IF((SUM(Capex!$G335:K335)-SUM($G686:K686))&lt;0,0,SUM(Capex!$G335:K335)-SUM($G686:K686)))</f>
        <v>23953.812857142857</v>
      </c>
      <c r="M686" s="283">
        <f>+IF((SUM(Capex!$G335:M335)-(SUM(Capex!$G335:L335)*$E332+SUM($G686:L686)))&gt;0,SUM(Capex!$G335:L335)*$E332,IF((SUM(Capex!$G335:L335)-SUM($G686:L686))&lt;0,0,SUM(Capex!$G335:L335)-SUM($G686:L686)))</f>
        <v>23953.812857142857</v>
      </c>
      <c r="N686" s="283">
        <f>+IF((SUM(Capex!$G335:N335)-(SUM(Capex!$G335:M335)*$E332+SUM($G686:M686)))&gt;0,SUM(Capex!$G335:M335)*$E332,IF((SUM(Capex!$G335:M335)-SUM($G686:M686))&lt;0,0,SUM(Capex!$G335:M335)-SUM($G686:M686)))</f>
        <v>23953.812857142857</v>
      </c>
      <c r="O686" s="283">
        <f>+IF((SUM(Capex!$G335:O335)-(SUM(Capex!$G335:N335)*$E332+SUM($G686:N686)))&gt;0,SUM(Capex!$G335:N335)*$E332,IF((SUM(Capex!$G335:N335)-SUM($G686:N686))&lt;0,0,SUM(Capex!$G335:N335)-SUM($G686:N686)))</f>
        <v>23953.812857142857</v>
      </c>
      <c r="P686" s="283">
        <f>+IF((SUM(Capex!$G335:P335)-(SUM(Capex!$G335:O335)*$E332+SUM($G686:O686)))&gt;0,SUM(Capex!$G335:O335)*$E332,IF((SUM(Capex!$G335:O335)-SUM($G686:O686))&lt;0,0,SUM(Capex!$G335:O335)-SUM($G686:O686)))</f>
        <v>23953.812857142853</v>
      </c>
      <c r="Q686" s="283">
        <f>+IF((SUM(Capex!$G335:Q335)-(SUM(Capex!$G335:P335)*$E332+SUM($G686:P686)))&gt;0,SUM(Capex!$G335:P335)*$E332,IF((SUM(Capex!$G335:P335)-SUM($G686:P686))&lt;0,0,SUM(Capex!$G335:P335)-SUM($G686:P686)))</f>
        <v>0</v>
      </c>
      <c r="R686" s="283">
        <f>+IF((SUM(Capex!$G335:R335)-(SUM(Capex!$G335:Q335)*$E332+SUM($G686:Q686)))&gt;0,SUM(Capex!$G335:Q335)*$E332,IF((SUM(Capex!$G335:Q335)-SUM($G686:Q686))&lt;0,0,SUM(Capex!$G335:Q335)-SUM($G686:Q686)))</f>
        <v>0</v>
      </c>
      <c r="S686" s="283">
        <f>+IF((SUM(Capex!$G335:S335)-(SUM(Capex!$G335:R335)*$E332+SUM($G686:R686)))&gt;0,SUM(Capex!$G335:R335)*$E332,IF((SUM(Capex!$G335:R335)-SUM($G686:R686))&lt;0,0,SUM(Capex!$G335:R335)-SUM($G686:R686)))</f>
        <v>0</v>
      </c>
      <c r="T686" s="283">
        <f>+IF((SUM(Capex!$G335:T335)-(SUM(Capex!$G335:S335)*$E332+SUM($G686:S686)))&gt;0,SUM(Capex!$G335:S335)*$E332,IF((SUM(Capex!$G335:S335)-SUM($G686:S686))&lt;0,0,SUM(Capex!$G335:S335)-SUM($G686:S686)))</f>
        <v>0</v>
      </c>
    </row>
    <row r="687" spans="1:20">
      <c r="A687" s="361"/>
      <c r="B687" s="145"/>
      <c r="C687" s="21" t="s">
        <v>285</v>
      </c>
      <c r="D687" s="168" t="s">
        <v>65</v>
      </c>
      <c r="E687" s="168" t="s">
        <v>317</v>
      </c>
      <c r="H687" s="283">
        <f>+IF((SUM(Capex!$G336:H336)-(SUM(Capex!$G336:G336)*$E333+SUM($G687:G687)))&gt;0,SUM(Capex!$G336:G336)*$E333,IF((SUM(Capex!$G336:G336)-SUM($G687:G687))&lt;0,0,SUM(Capex!$G336:G336)-SUM($G687:G687)))</f>
        <v>0</v>
      </c>
      <c r="I687" s="283">
        <f>+IF((SUM(Capex!$G336:I336)-(SUM(Capex!$G336:H336)*$E333+SUM($G687:H687)))&gt;0,SUM(Capex!$G336:H336)*$E333,IF((SUM(Capex!$G336:H336)-SUM($G687:H687))&lt;0,0,SUM(Capex!$G336:H336)-SUM($G687:H687)))</f>
        <v>0</v>
      </c>
      <c r="J687" s="283">
        <f>+IF((SUM(Capex!$G336:J336)-(SUM(Capex!$G336:I336)*$E333+SUM($G687:I687)))&gt;0,SUM(Capex!$G336:I336)*$E333,IF((SUM(Capex!$G336:I336)-SUM($G687:I687))&lt;0,0,SUM(Capex!$G336:I336)-SUM($G687:I687)))</f>
        <v>0</v>
      </c>
      <c r="K687" s="283">
        <f>+IF((SUM(Capex!$G336:K336)-(SUM(Capex!$G336:J336)*$E333+SUM($G687:J687)))&gt;0,SUM(Capex!$G336:J336)*$E333,IF((SUM(Capex!$G336:J336)-SUM($G687:J687))&lt;0,0,SUM(Capex!$G336:J336)-SUM($G687:J687)))</f>
        <v>81404.299999999988</v>
      </c>
      <c r="L687" s="283">
        <f>+IF((SUM(Capex!$G336:L336)-(SUM(Capex!$G336:K336)*$E333+SUM($G687:K687)))&gt;0,SUM(Capex!$G336:K336)*$E333,IF((SUM(Capex!$G336:K336)-SUM($G687:K687))&lt;0,0,SUM(Capex!$G336:K336)-SUM($G687:K687)))</f>
        <v>81404.299999999988</v>
      </c>
      <c r="M687" s="283">
        <f>+IF((SUM(Capex!$G336:M336)-(SUM(Capex!$G336:L336)*$E333+SUM($G687:L687)))&gt;0,SUM(Capex!$G336:L336)*$E333,IF((SUM(Capex!$G336:L336)-SUM($G687:L687))&lt;0,0,SUM(Capex!$G336:L336)-SUM($G687:L687)))</f>
        <v>81404.299999999988</v>
      </c>
      <c r="N687" s="283">
        <f>+IF((SUM(Capex!$G336:N336)-(SUM(Capex!$G336:M336)*$E333+SUM($G687:M687)))&gt;0,SUM(Capex!$G336:M336)*$E333,IF((SUM(Capex!$G336:M336)-SUM($G687:M687))&lt;0,0,SUM(Capex!$G336:M336)-SUM($G687:M687)))</f>
        <v>81404.299999999988</v>
      </c>
      <c r="O687" s="283">
        <f>+IF((SUM(Capex!$G336:O336)-(SUM(Capex!$G336:N336)*$E333+SUM($G687:N687)))&gt;0,SUM(Capex!$G336:N336)*$E333,IF((SUM(Capex!$G336:N336)-SUM($G687:N687))&lt;0,0,SUM(Capex!$G336:N336)-SUM($G687:N687)))</f>
        <v>81404.299999999988</v>
      </c>
      <c r="P687" s="283">
        <f>+IF((SUM(Capex!$G336:P336)-(SUM(Capex!$G336:O336)*$E333+SUM($G687:O687)))&gt;0,SUM(Capex!$G336:O336)*$E333,IF((SUM(Capex!$G336:O336)-SUM($G687:O687))&lt;0,0,SUM(Capex!$G336:O336)-SUM($G687:O687)))</f>
        <v>81404.299999999988</v>
      </c>
      <c r="Q687" s="283">
        <f>+IF((SUM(Capex!$G336:Q336)-(SUM(Capex!$G336:P336)*$E333+SUM($G687:P687)))&gt;0,SUM(Capex!$G336:P336)*$E333,IF((SUM(Capex!$G336:P336)-SUM($G687:P687))&lt;0,0,SUM(Capex!$G336:P336)-SUM($G687:P687)))</f>
        <v>81404.299999999988</v>
      </c>
      <c r="R687" s="283">
        <f>+IF((SUM(Capex!$G336:R336)-(SUM(Capex!$G336:Q336)*$E333+SUM($G687:Q687)))&gt;0,SUM(Capex!$G336:Q336)*$E333,IF((SUM(Capex!$G336:Q336)-SUM($G687:Q687))&lt;0,0,SUM(Capex!$G336:Q336)-SUM($G687:Q687)))</f>
        <v>1.1641532182693481E-10</v>
      </c>
      <c r="S687" s="283">
        <f>+IF((SUM(Capex!$G336:S336)-(SUM(Capex!$G336:R336)*$E333+SUM($G687:R687)))&gt;0,SUM(Capex!$G336:R336)*$E333,IF((SUM(Capex!$G336:R336)-SUM($G687:R687))&lt;0,0,SUM(Capex!$G336:R336)-SUM($G687:R687)))</f>
        <v>0</v>
      </c>
      <c r="T687" s="283">
        <f>+IF((SUM(Capex!$G336:T336)-(SUM(Capex!$G336:S336)*$E333+SUM($G687:S687)))&gt;0,SUM(Capex!$G336:S336)*$E333,IF((SUM(Capex!$G336:S336)-SUM($G687:S687))&lt;0,0,SUM(Capex!$G336:S336)-SUM($G687:S687)))</f>
        <v>0</v>
      </c>
    </row>
    <row r="688" spans="1:20">
      <c r="A688" s="361"/>
      <c r="B688" s="145"/>
      <c r="C688" s="21" t="s">
        <v>294</v>
      </c>
      <c r="D688" s="168" t="s">
        <v>65</v>
      </c>
      <c r="E688" s="168" t="s">
        <v>317</v>
      </c>
      <c r="H688" s="283">
        <f>+IF((SUM(Capex!$G337:H337)-(SUM(Capex!$G337:G337)*$E334+SUM($G688:G688)))&gt;0,SUM(Capex!$G337:G337)*$E334,IF((SUM(Capex!$G337:G337)-SUM($G688:G688))&lt;0,0,SUM(Capex!$G337:G337)-SUM($G688:G688)))</f>
        <v>0</v>
      </c>
      <c r="I688" s="283">
        <f>+IF((SUM(Capex!$G337:I337)-(SUM(Capex!$G337:H337)*$E334+SUM($G688:H688)))&gt;0,SUM(Capex!$G337:H337)*$E334,IF((SUM(Capex!$G337:H337)-SUM($G688:H688))&lt;0,0,SUM(Capex!$G337:H337)-SUM($G688:H688)))</f>
        <v>0</v>
      </c>
      <c r="J688" s="283">
        <f>+IF((SUM(Capex!$G337:J337)-(SUM(Capex!$G337:I337)*$E334+SUM($G688:I688)))&gt;0,SUM(Capex!$G337:I337)*$E334,IF((SUM(Capex!$G337:I337)-SUM($G688:I688))&lt;0,0,SUM(Capex!$G337:I337)-SUM($G688:I688)))</f>
        <v>0</v>
      </c>
      <c r="K688" s="283">
        <f>+IF((SUM(Capex!$G337:K337)-(SUM(Capex!$G337:J337)*$E334+SUM($G688:J688)))&gt;0,SUM(Capex!$G337:J337)*$E334,IF((SUM(Capex!$G337:J337)-SUM($G688:J688))&lt;0,0,SUM(Capex!$G337:J337)-SUM($G688:J688)))</f>
        <v>0</v>
      </c>
      <c r="L688" s="283">
        <f>+IF((SUM(Capex!$G337:L337)-(SUM(Capex!$G337:K337)*$E334+SUM($G688:K688)))&gt;0,SUM(Capex!$G337:K337)*$E334,IF((SUM(Capex!$G337:K337)-SUM($G688:K688))&lt;0,0,SUM(Capex!$G337:K337)-SUM($G688:K688)))</f>
        <v>0</v>
      </c>
      <c r="M688" s="283">
        <f>+IF((SUM(Capex!$G337:M337)-(SUM(Capex!$G337:L337)*$E334+SUM($G688:L688)))&gt;0,SUM(Capex!$G337:L337)*$E334,IF((SUM(Capex!$G337:L337)-SUM($G688:L688))&lt;0,0,SUM(Capex!$G337:L337)-SUM($G688:L688)))</f>
        <v>31536.495714285713</v>
      </c>
      <c r="N688" s="283">
        <f>+IF((SUM(Capex!$G337:N337)-(SUM(Capex!$G337:M337)*$E334+SUM($G688:M688)))&gt;0,SUM(Capex!$G337:M337)*$E334,IF((SUM(Capex!$G337:M337)-SUM($G688:M688))&lt;0,0,SUM(Capex!$G337:M337)-SUM($G688:M688)))</f>
        <v>31536.495714285713</v>
      </c>
      <c r="O688" s="283">
        <f>+IF((SUM(Capex!$G337:O337)-(SUM(Capex!$G337:N337)*$E334+SUM($G688:N688)))&gt;0,SUM(Capex!$G337:N337)*$E334,IF((SUM(Capex!$G337:N337)-SUM($G688:N688))&lt;0,0,SUM(Capex!$G337:N337)-SUM($G688:N688)))</f>
        <v>31536.495714285713</v>
      </c>
      <c r="P688" s="283">
        <f>+IF((SUM(Capex!$G337:P337)-(SUM(Capex!$G337:O337)*$E334+SUM($G688:O688)))&gt;0,SUM(Capex!$G337:O337)*$E334,IF((SUM(Capex!$G337:O337)-SUM($G688:O688))&lt;0,0,SUM(Capex!$G337:O337)-SUM($G688:O688)))</f>
        <v>31536.495714285713</v>
      </c>
      <c r="Q688" s="283">
        <f>+IF((SUM(Capex!$G337:Q337)-(SUM(Capex!$G337:P337)*$E334+SUM($G688:P688)))&gt;0,SUM(Capex!$G337:P337)*$E334,IF((SUM(Capex!$G337:P337)-SUM($G688:P688))&lt;0,0,SUM(Capex!$G337:P337)-SUM($G688:P688)))</f>
        <v>31536.495714285713</v>
      </c>
      <c r="R688" s="283">
        <f>+IF((SUM(Capex!$G337:R337)-(SUM(Capex!$G337:Q337)*$E334+SUM($G688:Q688)))&gt;0,SUM(Capex!$G337:Q337)*$E334,IF((SUM(Capex!$G337:Q337)-SUM($G688:Q688))&lt;0,0,SUM(Capex!$G337:Q337)-SUM($G688:Q688)))</f>
        <v>31536.495714285713</v>
      </c>
      <c r="S688" s="283">
        <f>+IF((SUM(Capex!$G337:S337)-(SUM(Capex!$G337:R337)*$E334+SUM($G688:R688)))&gt;0,SUM(Capex!$G337:R337)*$E334,IF((SUM(Capex!$G337:R337)-SUM($G688:R688))&lt;0,0,SUM(Capex!$G337:R337)-SUM($G688:R688)))</f>
        <v>31536.495714285713</v>
      </c>
      <c r="T688" s="283">
        <f>+IF((SUM(Capex!$G337:T337)-(SUM(Capex!$G337:S337)*$E334+SUM($G688:S688)))&gt;0,SUM(Capex!$G337:S337)*$E334,IF((SUM(Capex!$G337:S337)-SUM($G688:S688))&lt;0,0,SUM(Capex!$G337:S337)-SUM($G688:S688)))</f>
        <v>2.9103830456733704E-11</v>
      </c>
    </row>
    <row r="689" spans="1:20">
      <c r="A689" s="361"/>
      <c r="B689" s="145"/>
      <c r="C689" s="21" t="s">
        <v>295</v>
      </c>
      <c r="D689" s="168" t="s">
        <v>65</v>
      </c>
      <c r="E689" s="168" t="s">
        <v>317</v>
      </c>
      <c r="H689" s="283">
        <f>+IF((SUM(Capex!$G338:H338)-(SUM(Capex!$G338:G338)*$E335+SUM($G689:G689)))&gt;0,SUM(Capex!$G338:G338)*$E335,IF((SUM(Capex!$G338:G338)-SUM($G689:G689))&lt;0,0,SUM(Capex!$G338:G338)-SUM($G689:G689)))</f>
        <v>0</v>
      </c>
      <c r="I689" s="283">
        <f>+IF((SUM(Capex!$G338:I338)-(SUM(Capex!$G338:H338)*$E335+SUM($G689:H689)))&gt;0,SUM(Capex!$G338:H338)*$E335,IF((SUM(Capex!$G338:H338)-SUM($G689:H689))&lt;0,0,SUM(Capex!$G338:H338)-SUM($G689:H689)))</f>
        <v>0</v>
      </c>
      <c r="J689" s="283">
        <f>+IF((SUM(Capex!$G338:J338)-(SUM(Capex!$G338:I338)*$E335+SUM($G689:I689)))&gt;0,SUM(Capex!$G338:I338)*$E335,IF((SUM(Capex!$G338:I338)-SUM($G689:I689))&lt;0,0,SUM(Capex!$G338:I338)-SUM($G689:I689)))</f>
        <v>0</v>
      </c>
      <c r="K689" s="283">
        <f>+IF((SUM(Capex!$G338:K338)-(SUM(Capex!$G338:J338)*$E335+SUM($G689:J689)))&gt;0,SUM(Capex!$G338:J338)*$E335,IF((SUM(Capex!$G338:J338)-SUM($G689:J689))&lt;0,0,SUM(Capex!$G338:J338)-SUM($G689:J689)))</f>
        <v>0</v>
      </c>
      <c r="L689" s="283">
        <f>+IF((SUM(Capex!$G338:L338)-(SUM(Capex!$G338:K338)*$E335+SUM($G689:K689)))&gt;0,SUM(Capex!$G338:K338)*$E335,IF((SUM(Capex!$G338:K338)-SUM($G689:K689))&lt;0,0,SUM(Capex!$G338:K338)-SUM($G689:K689)))</f>
        <v>0</v>
      </c>
      <c r="M689" s="283">
        <f>+IF((SUM(Capex!$G338:M338)-(SUM(Capex!$G338:L338)*$E335+SUM($G689:L689)))&gt;0,SUM(Capex!$G338:L338)*$E335,IF((SUM(Capex!$G338:L338)-SUM($G689:L689))&lt;0,0,SUM(Capex!$G338:L338)-SUM($G689:L689)))</f>
        <v>10993.152</v>
      </c>
      <c r="N689" s="283">
        <f>+IF((SUM(Capex!$G338:N338)-(SUM(Capex!$G338:M338)*$E335+SUM($G689:M689)))&gt;0,SUM(Capex!$G338:M338)*$E335,IF((SUM(Capex!$G338:M338)-SUM($G689:M689))&lt;0,0,SUM(Capex!$G338:M338)-SUM($G689:M689)))</f>
        <v>10993.152</v>
      </c>
      <c r="O689" s="283">
        <f>+IF((SUM(Capex!$G338:O338)-(SUM(Capex!$G338:N338)*$E335+SUM($G689:N689)))&gt;0,SUM(Capex!$G338:N338)*$E335,IF((SUM(Capex!$G338:N338)-SUM($G689:N689))&lt;0,0,SUM(Capex!$G338:N338)-SUM($G689:N689)))</f>
        <v>10993.152</v>
      </c>
      <c r="P689" s="283">
        <f>+IF((SUM(Capex!$G338:P338)-(SUM(Capex!$G338:O338)*$E335+SUM($G689:O689)))&gt;0,SUM(Capex!$G338:O338)*$E335,IF((SUM(Capex!$G338:O338)-SUM($G689:O689))&lt;0,0,SUM(Capex!$G338:O338)-SUM($G689:O689)))</f>
        <v>10993.152</v>
      </c>
      <c r="Q689" s="283">
        <f>+IF((SUM(Capex!$G338:Q338)-(SUM(Capex!$G338:P338)*$E335+SUM($G689:P689)))&gt;0,SUM(Capex!$G338:P338)*$E335,IF((SUM(Capex!$G338:P338)-SUM($G689:P689))&lt;0,0,SUM(Capex!$G338:P338)-SUM($G689:P689)))</f>
        <v>10993.151999999995</v>
      </c>
      <c r="R689" s="283">
        <f>+IF((SUM(Capex!$G338:R338)-(SUM(Capex!$G338:Q338)*$E335+SUM($G689:Q689)))&gt;0,SUM(Capex!$G338:Q338)*$E335,IF((SUM(Capex!$G338:Q338)-SUM($G689:Q689))&lt;0,0,SUM(Capex!$G338:Q338)-SUM($G689:Q689)))</f>
        <v>0</v>
      </c>
      <c r="S689" s="283">
        <f>+IF((SUM(Capex!$G338:S338)-(SUM(Capex!$G338:R338)*$E335+SUM($G689:R689)))&gt;0,SUM(Capex!$G338:R338)*$E335,IF((SUM(Capex!$G338:R338)-SUM($G689:R689))&lt;0,0,SUM(Capex!$G338:R338)-SUM($G689:R689)))</f>
        <v>0</v>
      </c>
      <c r="T689" s="283">
        <f>+IF((SUM(Capex!$G338:T338)-(SUM(Capex!$G338:S338)*$E335+SUM($G689:S689)))&gt;0,SUM(Capex!$G338:S338)*$E335,IF((SUM(Capex!$G338:S338)-SUM($G689:S689))&lt;0,0,SUM(Capex!$G338:S338)-SUM($G689:S689)))</f>
        <v>0</v>
      </c>
    </row>
    <row r="690" spans="1:20">
      <c r="A690" s="361"/>
      <c r="B690" s="145"/>
      <c r="C690" s="21" t="s">
        <v>296</v>
      </c>
      <c r="D690" s="168" t="s">
        <v>65</v>
      </c>
      <c r="E690" s="168" t="s">
        <v>317</v>
      </c>
      <c r="H690" s="283">
        <f>+IF((SUM(Capex!$G339:H339)-(SUM(Capex!$G339:G339)*$E336+SUM($G690:G690)))&gt;0,SUM(Capex!$G339:G339)*$E336,IF((SUM(Capex!$G339:G339)-SUM($G690:G690))&lt;0,0,SUM(Capex!$G339:G339)-SUM($G690:G690)))</f>
        <v>0</v>
      </c>
      <c r="I690" s="283">
        <f>+IF((SUM(Capex!$G339:I339)-(SUM(Capex!$G339:H339)*$E336+SUM($G690:H690)))&gt;0,SUM(Capex!$G339:H339)*$E336,IF((SUM(Capex!$G339:H339)-SUM($G690:H690))&lt;0,0,SUM(Capex!$G339:H339)-SUM($G690:H690)))</f>
        <v>0</v>
      </c>
      <c r="J690" s="283">
        <f>+IF((SUM(Capex!$G339:J339)-(SUM(Capex!$G339:I339)*$E336+SUM($G690:I690)))&gt;0,SUM(Capex!$G339:I339)*$E336,IF((SUM(Capex!$G339:I339)-SUM($G690:I690))&lt;0,0,SUM(Capex!$G339:I339)-SUM($G690:I690)))</f>
        <v>0</v>
      </c>
      <c r="K690" s="283">
        <f>+IF((SUM(Capex!$G339:K339)-(SUM(Capex!$G339:J339)*$E336+SUM($G690:J690)))&gt;0,SUM(Capex!$G339:J339)*$E336,IF((SUM(Capex!$G339:J339)-SUM($G690:J690))&lt;0,0,SUM(Capex!$G339:J339)-SUM($G690:J690)))</f>
        <v>0</v>
      </c>
      <c r="L690" s="283">
        <f>+IF((SUM(Capex!$G339:L339)-(SUM(Capex!$G339:K339)*$E336+SUM($G690:K690)))&gt;0,SUM(Capex!$G339:K339)*$E336,IF((SUM(Capex!$G339:K339)-SUM($G690:K690))&lt;0,0,SUM(Capex!$G339:K339)-SUM($G690:K690)))</f>
        <v>0</v>
      </c>
      <c r="M690" s="283">
        <f>+IF((SUM(Capex!$G339:M339)-(SUM(Capex!$G339:L339)*$E336+SUM($G690:L690)))&gt;0,SUM(Capex!$G339:L339)*$E336,IF((SUM(Capex!$G339:L339)-SUM($G690:L690))&lt;0,0,SUM(Capex!$G339:L339)-SUM($G690:L690)))</f>
        <v>12229.622500000001</v>
      </c>
      <c r="N690" s="283">
        <f>+IF((SUM(Capex!$G339:N339)-(SUM(Capex!$G339:M339)*$E336+SUM($G690:M690)))&gt;0,SUM(Capex!$G339:M339)*$E336,IF((SUM(Capex!$G339:M339)-SUM($G690:M690))&lt;0,0,SUM(Capex!$G339:M339)-SUM($G690:M690)))</f>
        <v>12229.622500000001</v>
      </c>
      <c r="O690" s="283">
        <f>+IF((SUM(Capex!$G339:O339)-(SUM(Capex!$G339:N339)*$E336+SUM($G690:N690)))&gt;0,SUM(Capex!$G339:N339)*$E336,IF((SUM(Capex!$G339:N339)-SUM($G690:N690))&lt;0,0,SUM(Capex!$G339:N339)-SUM($G690:N690)))</f>
        <v>12229.622500000001</v>
      </c>
      <c r="P690" s="283">
        <f>+IF((SUM(Capex!$G339:P339)-(SUM(Capex!$G339:O339)*$E336+SUM($G690:O690)))&gt;0,SUM(Capex!$G339:O339)*$E336,IF((SUM(Capex!$G339:O339)-SUM($G690:O690))&lt;0,0,SUM(Capex!$G339:O339)-SUM($G690:O690)))</f>
        <v>12229.622499999998</v>
      </c>
      <c r="Q690" s="283">
        <f>+IF((SUM(Capex!$G339:Q339)-(SUM(Capex!$G339:P339)*$E336+SUM($G690:P690)))&gt;0,SUM(Capex!$G339:P339)*$E336,IF((SUM(Capex!$G339:P339)-SUM($G690:P690))&lt;0,0,SUM(Capex!$G339:P339)-SUM($G690:P690)))</f>
        <v>0</v>
      </c>
      <c r="R690" s="283">
        <f>+IF((SUM(Capex!$G339:R339)-(SUM(Capex!$G339:Q339)*$E336+SUM($G690:Q690)))&gt;0,SUM(Capex!$G339:Q339)*$E336,IF((SUM(Capex!$G339:Q339)-SUM($G690:Q690))&lt;0,0,SUM(Capex!$G339:Q339)-SUM($G690:Q690)))</f>
        <v>0</v>
      </c>
      <c r="S690" s="283">
        <f>+IF((SUM(Capex!$G339:S339)-(SUM(Capex!$G339:R339)*$E336+SUM($G690:R690)))&gt;0,SUM(Capex!$G339:R339)*$E336,IF((SUM(Capex!$G339:R339)-SUM($G690:R690))&lt;0,0,SUM(Capex!$G339:R339)-SUM($G690:R690)))</f>
        <v>0</v>
      </c>
      <c r="T690" s="283">
        <f>+IF((SUM(Capex!$G339:T339)-(SUM(Capex!$G339:S339)*$E336+SUM($G690:S690)))&gt;0,SUM(Capex!$G339:S339)*$E336,IF((SUM(Capex!$G339:S339)-SUM($G690:S690))&lt;0,0,SUM(Capex!$G339:S339)-SUM($G690:S690)))</f>
        <v>0</v>
      </c>
    </row>
    <row r="691" spans="1:20">
      <c r="A691" s="361"/>
      <c r="B691" s="145"/>
      <c r="C691" s="21" t="s">
        <v>297</v>
      </c>
      <c r="D691" s="168" t="s">
        <v>65</v>
      </c>
      <c r="E691" s="168" t="s">
        <v>317</v>
      </c>
      <c r="H691" s="283">
        <f>+IF((SUM(Capex!$G340:H340)-(SUM(Capex!$G340:G340)*$E337+SUM($G691:G691)))&gt;0,SUM(Capex!$G340:G340)*$E337,IF((SUM(Capex!$G340:G340)-SUM($G691:G691))&lt;0,0,SUM(Capex!$G340:G340)-SUM($G691:G691)))</f>
        <v>0</v>
      </c>
      <c r="I691" s="283">
        <f>+IF((SUM(Capex!$G340:I340)-(SUM(Capex!$G340:H340)*$E337+SUM($G691:H691)))&gt;0,SUM(Capex!$G340:H340)*$E337,IF((SUM(Capex!$G340:H340)-SUM($G691:H691))&lt;0,0,SUM(Capex!$G340:H340)-SUM($G691:H691)))</f>
        <v>0</v>
      </c>
      <c r="J691" s="283">
        <f>+IF((SUM(Capex!$G340:J340)-(SUM(Capex!$G340:I340)*$E337+SUM($G691:I691)))&gt;0,SUM(Capex!$G340:I340)*$E337,IF((SUM(Capex!$G340:I340)-SUM($G691:I691))&lt;0,0,SUM(Capex!$G340:I340)-SUM($G691:I691)))</f>
        <v>0</v>
      </c>
      <c r="K691" s="283">
        <f>+IF((SUM(Capex!$G340:K340)-(SUM(Capex!$G340:J340)*$E337+SUM($G691:J691)))&gt;0,SUM(Capex!$G340:J340)*$E337,IF((SUM(Capex!$G340:J340)-SUM($G691:J691))&lt;0,0,SUM(Capex!$G340:J340)-SUM($G691:J691)))</f>
        <v>0</v>
      </c>
      <c r="L691" s="283">
        <f>+IF((SUM(Capex!$G340:L340)-(SUM(Capex!$G340:K340)*$E337+SUM($G691:K691)))&gt;0,SUM(Capex!$G340:K340)*$E337,IF((SUM(Capex!$G340:K340)-SUM($G691:K691))&lt;0,0,SUM(Capex!$G340:K340)-SUM($G691:K691)))</f>
        <v>0</v>
      </c>
      <c r="M691" s="283">
        <f>+IF((SUM(Capex!$G340:M340)-(SUM(Capex!$G340:L340)*$E337+SUM($G691:L691)))&gt;0,SUM(Capex!$G340:L340)*$E337,IF((SUM(Capex!$G340:L340)-SUM($G691:L691))&lt;0,0,SUM(Capex!$G340:L340)-SUM($G691:L691)))</f>
        <v>0</v>
      </c>
      <c r="N691" s="283">
        <f>+IF((SUM(Capex!$G340:N340)-(SUM(Capex!$G340:M340)*$E337+SUM($G691:M691)))&gt;0,SUM(Capex!$G340:M340)*$E337,IF((SUM(Capex!$G340:M340)-SUM($G691:M691))&lt;0,0,SUM(Capex!$G340:M340)-SUM($G691:M691)))</f>
        <v>1368.9313333333334</v>
      </c>
      <c r="O691" s="283">
        <f>+IF((SUM(Capex!$G340:O340)-(SUM(Capex!$G340:N340)*$E337+SUM($G691:N691)))&gt;0,SUM(Capex!$G340:N340)*$E337,IF((SUM(Capex!$G340:N340)-SUM($G691:N691))&lt;0,0,SUM(Capex!$G340:N340)-SUM($G691:N691)))</f>
        <v>1368.9313333333334</v>
      </c>
      <c r="P691" s="283">
        <f>+IF((SUM(Capex!$G340:P340)-(SUM(Capex!$G340:O340)*$E337+SUM($G691:O691)))&gt;0,SUM(Capex!$G340:O340)*$E337,IF((SUM(Capex!$G340:O340)-SUM($G691:O691))&lt;0,0,SUM(Capex!$G340:O340)-SUM($G691:O691)))</f>
        <v>1368.9313333333334</v>
      </c>
      <c r="Q691" s="283">
        <f>+IF((SUM(Capex!$G340:Q340)-(SUM(Capex!$G340:P340)*$E337+SUM($G691:P691)))&gt;0,SUM(Capex!$G340:P340)*$E337,IF((SUM(Capex!$G340:P340)-SUM($G691:P691))&lt;0,0,SUM(Capex!$G340:P340)-SUM($G691:P691)))</f>
        <v>1368.9313333333334</v>
      </c>
      <c r="R691" s="283">
        <f>+IF((SUM(Capex!$G340:R340)-(SUM(Capex!$G340:Q340)*$E337+SUM($G691:Q691)))&gt;0,SUM(Capex!$G340:Q340)*$E337,IF((SUM(Capex!$G340:Q340)-SUM($G691:Q691))&lt;0,0,SUM(Capex!$G340:Q340)-SUM($G691:Q691)))</f>
        <v>1368.9313333333334</v>
      </c>
      <c r="S691" s="283">
        <f>+IF((SUM(Capex!$G340:S340)-(SUM(Capex!$G340:R340)*$E337+SUM($G691:R691)))&gt;0,SUM(Capex!$G340:R340)*$E337,IF((SUM(Capex!$G340:R340)-SUM($G691:R691))&lt;0,0,SUM(Capex!$G340:R340)-SUM($G691:R691)))</f>
        <v>1368.9313333333334</v>
      </c>
      <c r="T691" s="283">
        <f>+IF((SUM(Capex!$G340:T340)-(SUM(Capex!$G340:S340)*$E337+SUM($G691:S691)))&gt;0,SUM(Capex!$G340:S340)*$E337,IF((SUM(Capex!$G340:S340)-SUM($G691:S691))&lt;0,0,SUM(Capex!$G340:S340)-SUM($G691:S691)))</f>
        <v>1368.9313333333334</v>
      </c>
    </row>
    <row r="692" spans="1:20">
      <c r="A692" s="361"/>
      <c r="B692" s="145"/>
      <c r="C692" s="21" t="s">
        <v>298</v>
      </c>
      <c r="D692" s="168" t="s">
        <v>65</v>
      </c>
      <c r="E692" s="168" t="s">
        <v>317</v>
      </c>
      <c r="H692" s="283">
        <f>+IF((SUM(Capex!$G341:H341)-(SUM(Capex!$G341:G341)*$E338+SUM($G692:G692)))&gt;0,SUM(Capex!$G341:G341)*$E338,IF((SUM(Capex!$G341:G341)-SUM($G692:G692))&lt;0,0,SUM(Capex!$G341:G341)-SUM($G692:G692)))</f>
        <v>0</v>
      </c>
      <c r="I692" s="283">
        <f>+IF((SUM(Capex!$G341:I341)-(SUM(Capex!$G341:H341)*$E338+SUM($G692:H692)))&gt;0,SUM(Capex!$G341:H341)*$E338,IF((SUM(Capex!$G341:H341)-SUM($G692:H692))&lt;0,0,SUM(Capex!$G341:H341)-SUM($G692:H692)))</f>
        <v>0</v>
      </c>
      <c r="J692" s="283">
        <f>+IF((SUM(Capex!$G341:J341)-(SUM(Capex!$G341:I341)*$E338+SUM($G692:I692)))&gt;0,SUM(Capex!$G341:I341)*$E338,IF((SUM(Capex!$G341:I341)-SUM($G692:I692))&lt;0,0,SUM(Capex!$G341:I341)-SUM($G692:I692)))</f>
        <v>0</v>
      </c>
      <c r="K692" s="283">
        <f>+IF((SUM(Capex!$G341:K341)-(SUM(Capex!$G341:J341)*$E338+SUM($G692:J692)))&gt;0,SUM(Capex!$G341:J341)*$E338,IF((SUM(Capex!$G341:J341)-SUM($G692:J692))&lt;0,0,SUM(Capex!$G341:J341)-SUM($G692:J692)))</f>
        <v>0</v>
      </c>
      <c r="L692" s="283">
        <f>+IF((SUM(Capex!$G341:L341)-(SUM(Capex!$G341:K341)*$E338+SUM($G692:K692)))&gt;0,SUM(Capex!$G341:K341)*$E338,IF((SUM(Capex!$G341:K341)-SUM($G692:K692))&lt;0,0,SUM(Capex!$G341:K341)-SUM($G692:K692)))</f>
        <v>0</v>
      </c>
      <c r="M692" s="283">
        <f>+IF((SUM(Capex!$G341:M341)-(SUM(Capex!$G341:L341)*$E338+SUM($G692:L692)))&gt;0,SUM(Capex!$G341:L341)*$E338,IF((SUM(Capex!$G341:L341)-SUM($G692:L692))&lt;0,0,SUM(Capex!$G341:L341)-SUM($G692:L692)))</f>
        <v>0</v>
      </c>
      <c r="N692" s="283">
        <f>+IF((SUM(Capex!$G341:N341)-(SUM(Capex!$G341:M341)*$E338+SUM($G692:M692)))&gt;0,SUM(Capex!$G341:M341)*$E338,IF((SUM(Capex!$G341:M341)-SUM($G692:M692))&lt;0,0,SUM(Capex!$G341:M341)-SUM($G692:M692)))</f>
        <v>46270.290999999997</v>
      </c>
      <c r="O692" s="283">
        <f>+IF((SUM(Capex!$G341:O341)-(SUM(Capex!$G341:N341)*$E338+SUM($G692:N692)))&gt;0,SUM(Capex!$G341:N341)*$E338,IF((SUM(Capex!$G341:N341)-SUM($G692:N692))&lt;0,0,SUM(Capex!$G341:N341)-SUM($G692:N692)))</f>
        <v>46270.290999999997</v>
      </c>
      <c r="P692" s="283">
        <f>+IF((SUM(Capex!$G341:P341)-(SUM(Capex!$G341:O341)*$E338+SUM($G692:O692)))&gt;0,SUM(Capex!$G341:O341)*$E338,IF((SUM(Capex!$G341:O341)-SUM($G692:O692))&lt;0,0,SUM(Capex!$G341:O341)-SUM($G692:O692)))</f>
        <v>46270.290999999997</v>
      </c>
      <c r="Q692" s="283">
        <f>+IF((SUM(Capex!$G341:Q341)-(SUM(Capex!$G341:P341)*$E338+SUM($G692:P692)))&gt;0,SUM(Capex!$G341:P341)*$E338,IF((SUM(Capex!$G341:P341)-SUM($G692:P692))&lt;0,0,SUM(Capex!$G341:P341)-SUM($G692:P692)))</f>
        <v>46270.290999999997</v>
      </c>
      <c r="R692" s="283">
        <f>+IF((SUM(Capex!$G341:R341)-(SUM(Capex!$G341:Q341)*$E338+SUM($G692:Q692)))&gt;0,SUM(Capex!$G341:Q341)*$E338,IF((SUM(Capex!$G341:Q341)-SUM($G692:Q692))&lt;0,0,SUM(Capex!$G341:Q341)-SUM($G692:Q692)))</f>
        <v>46270.290999999997</v>
      </c>
      <c r="S692" s="283">
        <f>+IF((SUM(Capex!$G341:S341)-(SUM(Capex!$G341:R341)*$E338+SUM($G692:R692)))&gt;0,SUM(Capex!$G341:R341)*$E338,IF((SUM(Capex!$G341:R341)-SUM($G692:R692))&lt;0,0,SUM(Capex!$G341:R341)-SUM($G692:R692)))</f>
        <v>46270.290999999997</v>
      </c>
      <c r="T692" s="283">
        <f>+IF((SUM(Capex!$G341:T341)-(SUM(Capex!$G341:S341)*$E338+SUM($G692:S692)))&gt;0,SUM(Capex!$G341:S341)*$E338,IF((SUM(Capex!$G341:S341)-SUM($G692:S692))&lt;0,0,SUM(Capex!$G341:S341)-SUM($G692:S692)))</f>
        <v>46270.290999999997</v>
      </c>
    </row>
    <row r="693" spans="1:20">
      <c r="A693" s="361"/>
      <c r="B693" s="145"/>
      <c r="C693" s="21" t="s">
        <v>299</v>
      </c>
      <c r="D693" s="168" t="s">
        <v>65</v>
      </c>
      <c r="E693" s="168" t="s">
        <v>317</v>
      </c>
      <c r="H693" s="283">
        <f>+IF((SUM(Capex!$G342:H342)-(SUM(Capex!$G342:G342)*$E339+SUM($G693:G693)))&gt;0,SUM(Capex!$G342:G342)*$E339,IF((SUM(Capex!$G342:G342)-SUM($G693:G693))&lt;0,0,SUM(Capex!$G342:G342)-SUM($G693:G693)))</f>
        <v>0</v>
      </c>
      <c r="I693" s="283">
        <f>+IF((SUM(Capex!$G342:I342)-(SUM(Capex!$G342:H342)*$E339+SUM($G693:H693)))&gt;0,SUM(Capex!$G342:H342)*$E339,IF((SUM(Capex!$G342:H342)-SUM($G693:H693))&lt;0,0,SUM(Capex!$G342:H342)-SUM($G693:H693)))</f>
        <v>0</v>
      </c>
      <c r="J693" s="283">
        <f>+IF((SUM(Capex!$G342:J342)-(SUM(Capex!$G342:I342)*$E339+SUM($G693:I693)))&gt;0,SUM(Capex!$G342:I342)*$E339,IF((SUM(Capex!$G342:I342)-SUM($G693:I693))&lt;0,0,SUM(Capex!$G342:I342)-SUM($G693:I693)))</f>
        <v>0</v>
      </c>
      <c r="K693" s="283">
        <f>+IF((SUM(Capex!$G342:K342)-(SUM(Capex!$G342:J342)*$E339+SUM($G693:J693)))&gt;0,SUM(Capex!$G342:J342)*$E339,IF((SUM(Capex!$G342:J342)-SUM($G693:J693))&lt;0,0,SUM(Capex!$G342:J342)-SUM($G693:J693)))</f>
        <v>0</v>
      </c>
      <c r="L693" s="283">
        <f>+IF((SUM(Capex!$G342:L342)-(SUM(Capex!$G342:K342)*$E339+SUM($G693:K693)))&gt;0,SUM(Capex!$G342:K342)*$E339,IF((SUM(Capex!$G342:K342)-SUM($G693:K693))&lt;0,0,SUM(Capex!$G342:K342)-SUM($G693:K693)))</f>
        <v>0</v>
      </c>
      <c r="M693" s="283">
        <f>+IF((SUM(Capex!$G342:M342)-(SUM(Capex!$G342:L342)*$E339+SUM($G693:L693)))&gt;0,SUM(Capex!$G342:L342)*$E339,IF((SUM(Capex!$G342:L342)-SUM($G693:L693))&lt;0,0,SUM(Capex!$G342:L342)-SUM($G693:L693)))</f>
        <v>0</v>
      </c>
      <c r="N693" s="283">
        <f>+IF((SUM(Capex!$G342:N342)-(SUM(Capex!$G342:M342)*$E339+SUM($G693:M693)))&gt;0,SUM(Capex!$G342:M342)*$E339,IF((SUM(Capex!$G342:M342)-SUM($G693:M693))&lt;0,0,SUM(Capex!$G342:M342)-SUM($G693:M693)))</f>
        <v>0</v>
      </c>
      <c r="O693" s="283">
        <f>+IF((SUM(Capex!$G342:O342)-(SUM(Capex!$G342:N342)*$E339+SUM($G693:N693)))&gt;0,SUM(Capex!$G342:N342)*$E339,IF((SUM(Capex!$G342:N342)-SUM($G693:N693))&lt;0,0,SUM(Capex!$G342:N342)-SUM($G693:N693)))</f>
        <v>0</v>
      </c>
      <c r="P693" s="283">
        <f>+IF((SUM(Capex!$G342:P342)-(SUM(Capex!$G342:O342)*$E339+SUM($G693:O693)))&gt;0,SUM(Capex!$G342:O342)*$E339,IF((SUM(Capex!$G342:O342)-SUM($G693:O693))&lt;0,0,SUM(Capex!$G342:O342)-SUM($G693:O693)))</f>
        <v>22928.571428571428</v>
      </c>
      <c r="Q693" s="283">
        <f>+IF((SUM(Capex!$G342:Q342)-(SUM(Capex!$G342:P342)*$E339+SUM($G693:P693)))&gt;0,SUM(Capex!$G342:P342)*$E339,IF((SUM(Capex!$G342:P342)-SUM($G693:P693))&lt;0,0,SUM(Capex!$G342:P342)-SUM($G693:P693)))</f>
        <v>189307.08571428567</v>
      </c>
      <c r="R693" s="283">
        <f>+IF((SUM(Capex!$G342:R342)-(SUM(Capex!$G342:Q342)*$E339+SUM($G693:Q693)))&gt;0,SUM(Capex!$G342:Q342)*$E339,IF((SUM(Capex!$G342:Q342)-SUM($G693:Q693))&lt;0,0,SUM(Capex!$G342:Q342)-SUM($G693:Q693)))</f>
        <v>189307.08571428567</v>
      </c>
      <c r="S693" s="283">
        <f>+IF((SUM(Capex!$G342:S342)-(SUM(Capex!$G342:R342)*$E339+SUM($G693:R693)))&gt;0,SUM(Capex!$G342:R342)*$E339,IF((SUM(Capex!$G342:R342)-SUM($G693:R693))&lt;0,0,SUM(Capex!$G342:R342)-SUM($G693:R693)))</f>
        <v>189307.08571428567</v>
      </c>
      <c r="T693" s="283">
        <f>+IF((SUM(Capex!$G342:T342)-(SUM(Capex!$G342:S342)*$E339+SUM($G693:S693)))&gt;0,SUM(Capex!$G342:S342)*$E339,IF((SUM(Capex!$G342:S342)-SUM($G693:S693))&lt;0,0,SUM(Capex!$G342:S342)-SUM($G693:S693)))</f>
        <v>189307.08571428567</v>
      </c>
    </row>
    <row r="694" spans="1:20">
      <c r="A694" s="361"/>
      <c r="B694" s="145"/>
      <c r="C694" s="21" t="s">
        <v>300</v>
      </c>
      <c r="D694" s="168" t="s">
        <v>65</v>
      </c>
      <c r="E694" s="168" t="s">
        <v>317</v>
      </c>
      <c r="H694" s="283">
        <f>+IF((SUM(Capex!$G343:H343)-(SUM(Capex!$G343:G343)*$E340+SUM($G694:G694)))&gt;0,SUM(Capex!$G343:G343)*$E340,IF((SUM(Capex!$G343:G343)-SUM($G694:G694))&lt;0,0,SUM(Capex!$G343:G343)-SUM($G694:G694)))</f>
        <v>0</v>
      </c>
      <c r="I694" s="283">
        <f>+IF((SUM(Capex!$G343:I343)-(SUM(Capex!$G343:H343)*$E340+SUM($G694:H694)))&gt;0,SUM(Capex!$G343:H343)*$E340,IF((SUM(Capex!$G343:H343)-SUM($G694:H694))&lt;0,0,SUM(Capex!$G343:H343)-SUM($G694:H694)))</f>
        <v>0</v>
      </c>
      <c r="J694" s="283">
        <f>+IF((SUM(Capex!$G343:J343)-(SUM(Capex!$G343:I343)*$E340+SUM($G694:I694)))&gt;0,SUM(Capex!$G343:I343)*$E340,IF((SUM(Capex!$G343:I343)-SUM($G694:I694))&lt;0,0,SUM(Capex!$G343:I343)-SUM($G694:I694)))</f>
        <v>0</v>
      </c>
      <c r="K694" s="283">
        <f>+IF((SUM(Capex!$G343:K343)-(SUM(Capex!$G343:J343)*$E340+SUM($G694:J694)))&gt;0,SUM(Capex!$G343:J343)*$E340,IF((SUM(Capex!$G343:J343)-SUM($G694:J694))&lt;0,0,SUM(Capex!$G343:J343)-SUM($G694:J694)))</f>
        <v>0</v>
      </c>
      <c r="L694" s="283">
        <f>+IF((SUM(Capex!$G343:L343)-(SUM(Capex!$G343:K343)*$E340+SUM($G694:K694)))&gt;0,SUM(Capex!$G343:K343)*$E340,IF((SUM(Capex!$G343:K343)-SUM($G694:K694))&lt;0,0,SUM(Capex!$G343:K343)-SUM($G694:K694)))</f>
        <v>0</v>
      </c>
      <c r="M694" s="283">
        <f>+IF((SUM(Capex!$G343:M343)-(SUM(Capex!$G343:L343)*$E340+SUM($G694:L694)))&gt;0,SUM(Capex!$G343:L343)*$E340,IF((SUM(Capex!$G343:L343)-SUM($G694:L694))&lt;0,0,SUM(Capex!$G343:L343)-SUM($G694:L694)))</f>
        <v>0</v>
      </c>
      <c r="N694" s="283">
        <f>+IF((SUM(Capex!$G343:N343)-(SUM(Capex!$G343:M343)*$E340+SUM($G694:M694)))&gt;0,SUM(Capex!$G343:M343)*$E340,IF((SUM(Capex!$G343:M343)-SUM($G694:M694))&lt;0,0,SUM(Capex!$G343:M343)-SUM($G694:M694)))</f>
        <v>0</v>
      </c>
      <c r="O694" s="283">
        <f>+IF((SUM(Capex!$G343:O343)-(SUM(Capex!$G343:N343)*$E340+SUM($G694:N694)))&gt;0,SUM(Capex!$G343:N343)*$E340,IF((SUM(Capex!$G343:N343)-SUM($G694:N694))&lt;0,0,SUM(Capex!$G343:N343)-SUM($G694:N694)))</f>
        <v>0</v>
      </c>
      <c r="P694" s="283">
        <f>+IF((SUM(Capex!$G343:P343)-(SUM(Capex!$G343:O343)*$E340+SUM($G694:O694)))&gt;0,SUM(Capex!$G343:O343)*$E340,IF((SUM(Capex!$G343:O343)-SUM($G694:O694))&lt;0,0,SUM(Capex!$G343:O343)-SUM($G694:O694)))</f>
        <v>155999.70000000001</v>
      </c>
      <c r="Q694" s="283">
        <f>+IF((SUM(Capex!$G343:Q343)-(SUM(Capex!$G343:P343)*$E340+SUM($G694:P694)))&gt;0,SUM(Capex!$G343:P343)*$E340,IF((SUM(Capex!$G343:P343)-SUM($G694:P694))&lt;0,0,SUM(Capex!$G343:P343)-SUM($G694:P694)))</f>
        <v>155999.70000000001</v>
      </c>
      <c r="R694" s="283">
        <f>+IF((SUM(Capex!$G343:R343)-(SUM(Capex!$G343:Q343)*$E340+SUM($G694:Q694)))&gt;0,SUM(Capex!$G343:Q343)*$E340,IF((SUM(Capex!$G343:Q343)-SUM($G694:Q694))&lt;0,0,SUM(Capex!$G343:Q343)-SUM($G694:Q694)))</f>
        <v>155999.70000000001</v>
      </c>
      <c r="S694" s="283">
        <f>+IF((SUM(Capex!$G343:S343)-(SUM(Capex!$G343:R343)*$E340+SUM($G694:R694)))&gt;0,SUM(Capex!$G343:R343)*$E340,IF((SUM(Capex!$G343:R343)-SUM($G694:R694))&lt;0,0,SUM(Capex!$G343:R343)-SUM($G694:R694)))</f>
        <v>155999.70000000001</v>
      </c>
      <c r="T694" s="283">
        <f>+IF((SUM(Capex!$G343:T343)-(SUM(Capex!$G343:S343)*$E340+SUM($G694:S694)))&gt;0,SUM(Capex!$G343:S343)*$E340,IF((SUM(Capex!$G343:S343)-SUM($G694:S694))&lt;0,0,SUM(Capex!$G343:S343)-SUM($G694:S694)))</f>
        <v>155999.70000000001</v>
      </c>
    </row>
    <row r="695" spans="1:20">
      <c r="A695" s="361"/>
      <c r="B695" s="145"/>
      <c r="C695" s="21" t="s">
        <v>301</v>
      </c>
      <c r="D695" s="168" t="s">
        <v>65</v>
      </c>
      <c r="E695" s="168" t="s">
        <v>317</v>
      </c>
      <c r="H695" s="283">
        <f>+IF((SUM(Capex!$G344:H344)-(SUM(Capex!$G344:G344)*$E341+SUM($G695:G695)))&gt;0,SUM(Capex!$G344:G344)*$E341,IF((SUM(Capex!$G344:G344)-SUM($G695:G695))&lt;0,0,SUM(Capex!$G344:G344)-SUM($G695:G695)))</f>
        <v>0</v>
      </c>
      <c r="I695" s="283">
        <f>+IF((SUM(Capex!$G344:I344)-(SUM(Capex!$G344:H344)*$E341+SUM($G695:H695)))&gt;0,SUM(Capex!$G344:H344)*$E341,IF((SUM(Capex!$G344:H344)-SUM($G695:H695))&lt;0,0,SUM(Capex!$G344:H344)-SUM($G695:H695)))</f>
        <v>0</v>
      </c>
      <c r="J695" s="283">
        <f>+IF((SUM(Capex!$G344:J344)-(SUM(Capex!$G344:I344)*$E341+SUM($G695:I695)))&gt;0,SUM(Capex!$G344:I344)*$E341,IF((SUM(Capex!$G344:I344)-SUM($G695:I695))&lt;0,0,SUM(Capex!$G344:I344)-SUM($G695:I695)))</f>
        <v>0</v>
      </c>
      <c r="K695" s="283">
        <f>+IF((SUM(Capex!$G344:K344)-(SUM(Capex!$G344:J344)*$E341+SUM($G695:J695)))&gt;0,SUM(Capex!$G344:J344)*$E341,IF((SUM(Capex!$G344:J344)-SUM($G695:J695))&lt;0,0,SUM(Capex!$G344:J344)-SUM($G695:J695)))</f>
        <v>0</v>
      </c>
      <c r="L695" s="283">
        <f>+IF((SUM(Capex!$G344:L344)-(SUM(Capex!$G344:K344)*$E341+SUM($G695:K695)))&gt;0,SUM(Capex!$G344:K344)*$E341,IF((SUM(Capex!$G344:K344)-SUM($G695:K695))&lt;0,0,SUM(Capex!$G344:K344)-SUM($G695:K695)))</f>
        <v>0</v>
      </c>
      <c r="M695" s="283">
        <f>+IF((SUM(Capex!$G344:M344)-(SUM(Capex!$G344:L344)*$E341+SUM($G695:L695)))&gt;0,SUM(Capex!$G344:L344)*$E341,IF((SUM(Capex!$G344:L344)-SUM($G695:L695))&lt;0,0,SUM(Capex!$G344:L344)-SUM($G695:L695)))</f>
        <v>0</v>
      </c>
      <c r="N695" s="283">
        <f>+IF((SUM(Capex!$G344:N344)-(SUM(Capex!$G344:M344)*$E341+SUM($G695:M695)))&gt;0,SUM(Capex!$G344:M344)*$E341,IF((SUM(Capex!$G344:M344)-SUM($G695:M695))&lt;0,0,SUM(Capex!$G344:M344)-SUM($G695:M695)))</f>
        <v>0</v>
      </c>
      <c r="O695" s="283">
        <f>+IF((SUM(Capex!$G344:O344)-(SUM(Capex!$G344:N344)*$E341+SUM($G695:N695)))&gt;0,SUM(Capex!$G344:N344)*$E341,IF((SUM(Capex!$G344:N344)-SUM($G695:N695))&lt;0,0,SUM(Capex!$G344:N344)-SUM($G695:N695)))</f>
        <v>0</v>
      </c>
      <c r="P695" s="283">
        <f>+IF((SUM(Capex!$G344:P344)-(SUM(Capex!$G344:O344)*$E341+SUM($G695:O695)))&gt;0,SUM(Capex!$G344:O344)*$E341,IF((SUM(Capex!$G344:O344)-SUM($G695:O695))&lt;0,0,SUM(Capex!$G344:O344)-SUM($G695:O695)))</f>
        <v>80608.09</v>
      </c>
      <c r="Q695" s="283">
        <f>+IF((SUM(Capex!$G344:Q344)-(SUM(Capex!$G344:P344)*$E341+SUM($G695:P695)))&gt;0,SUM(Capex!$G344:P344)*$E341,IF((SUM(Capex!$G344:P344)-SUM($G695:P695))&lt;0,0,SUM(Capex!$G344:P344)-SUM($G695:P695)))</f>
        <v>105557.50428571428</v>
      </c>
      <c r="R695" s="283">
        <f>+IF((SUM(Capex!$G344:R344)-(SUM(Capex!$G344:Q344)*$E341+SUM($G695:Q695)))&gt;0,SUM(Capex!$G344:Q344)*$E341,IF((SUM(Capex!$G344:Q344)-SUM($G695:Q695))&lt;0,0,SUM(Capex!$G344:Q344)-SUM($G695:Q695)))</f>
        <v>105557.50428571428</v>
      </c>
      <c r="S695" s="283">
        <f>+IF((SUM(Capex!$G344:S344)-(SUM(Capex!$G344:R344)*$E341+SUM($G695:R695)))&gt;0,SUM(Capex!$G344:R344)*$E341,IF((SUM(Capex!$G344:R344)-SUM($G695:R695))&lt;0,0,SUM(Capex!$G344:R344)-SUM($G695:R695)))</f>
        <v>241997.22142857144</v>
      </c>
      <c r="T695" s="283">
        <f>+IF((SUM(Capex!$G344:T344)-(SUM(Capex!$G344:S344)*$E341+SUM($G695:S695)))&gt;0,SUM(Capex!$G344:S344)*$E341,IF((SUM(Capex!$G344:S344)-SUM($G695:S695))&lt;0,0,SUM(Capex!$G344:S344)-SUM($G695:S695)))</f>
        <v>241997.22142857144</v>
      </c>
    </row>
    <row r="696" spans="1:20">
      <c r="A696" s="361"/>
      <c r="B696" s="145"/>
      <c r="C696" s="21" t="s">
        <v>302</v>
      </c>
      <c r="D696" s="168" t="s">
        <v>65</v>
      </c>
      <c r="E696" s="168" t="s">
        <v>317</v>
      </c>
      <c r="H696" s="283">
        <f>+IF((SUM(Capex!$G345:H345)-(SUM(Capex!$G345:G345)*$E342+SUM($G696:G696)))&gt;0,SUM(Capex!$G345:G345)*$E342,IF((SUM(Capex!$G345:G345)-SUM($G696:G696))&lt;0,0,SUM(Capex!$G345:G345)-SUM($G696:G696)))</f>
        <v>0</v>
      </c>
      <c r="I696" s="283">
        <f>+IF((SUM(Capex!$G345:I345)-(SUM(Capex!$G345:H345)*$E342+SUM($G696:H696)))&gt;0,SUM(Capex!$G345:H345)*$E342,IF((SUM(Capex!$G345:H345)-SUM($G696:H696))&lt;0,0,SUM(Capex!$G345:H345)-SUM($G696:H696)))</f>
        <v>0</v>
      </c>
      <c r="J696" s="283">
        <f>+IF((SUM(Capex!$G345:J345)-(SUM(Capex!$G345:I345)*$E342+SUM($G696:I696)))&gt;0,SUM(Capex!$G345:I345)*$E342,IF((SUM(Capex!$G345:I345)-SUM($G696:I696))&lt;0,0,SUM(Capex!$G345:I345)-SUM($G696:I696)))</f>
        <v>0</v>
      </c>
      <c r="K696" s="283">
        <f>+IF((SUM(Capex!$G345:K345)-(SUM(Capex!$G345:J345)*$E342+SUM($G696:J696)))&gt;0,SUM(Capex!$G345:J345)*$E342,IF((SUM(Capex!$G345:J345)-SUM($G696:J696))&lt;0,0,SUM(Capex!$G345:J345)-SUM($G696:J696)))</f>
        <v>0</v>
      </c>
      <c r="L696" s="283">
        <f>+IF((SUM(Capex!$G345:L345)-(SUM(Capex!$G345:K345)*$E342+SUM($G696:K696)))&gt;0,SUM(Capex!$G345:K345)*$E342,IF((SUM(Capex!$G345:K345)-SUM($G696:K696))&lt;0,0,SUM(Capex!$G345:K345)-SUM($G696:K696)))</f>
        <v>0</v>
      </c>
      <c r="M696" s="283">
        <f>+IF((SUM(Capex!$G345:M345)-(SUM(Capex!$G345:L345)*$E342+SUM($G696:L696)))&gt;0,SUM(Capex!$G345:L345)*$E342,IF((SUM(Capex!$G345:L345)-SUM($G696:L696))&lt;0,0,SUM(Capex!$G345:L345)-SUM($G696:L696)))</f>
        <v>0</v>
      </c>
      <c r="N696" s="283">
        <f>+IF((SUM(Capex!$G345:N345)-(SUM(Capex!$G345:M345)*$E342+SUM($G696:M696)))&gt;0,SUM(Capex!$G345:M345)*$E342,IF((SUM(Capex!$G345:M345)-SUM($G696:M696))&lt;0,0,SUM(Capex!$G345:M345)-SUM($G696:M696)))</f>
        <v>0</v>
      </c>
      <c r="O696" s="283">
        <f>+IF((SUM(Capex!$G345:O345)-(SUM(Capex!$G345:N345)*$E342+SUM($G696:N696)))&gt;0,SUM(Capex!$G345:N345)*$E342,IF((SUM(Capex!$G345:N345)-SUM($G696:N696))&lt;0,0,SUM(Capex!$G345:N345)-SUM($G696:N696)))</f>
        <v>0</v>
      </c>
      <c r="P696" s="283">
        <f>+IF((SUM(Capex!$G345:P345)-(SUM(Capex!$G345:O345)*$E342+SUM($G696:O696)))&gt;0,SUM(Capex!$G345:O345)*$E342,IF((SUM(Capex!$G345:O345)-SUM($G696:O696))&lt;0,0,SUM(Capex!$G345:O345)-SUM($G696:O696)))</f>
        <v>16907</v>
      </c>
      <c r="Q696" s="283">
        <f>+IF((SUM(Capex!$G345:Q345)-(SUM(Capex!$G345:P345)*$E342+SUM($G696:P696)))&gt;0,SUM(Capex!$G345:P345)*$E342,IF((SUM(Capex!$G345:P345)-SUM($G696:P696))&lt;0,0,SUM(Capex!$G345:P345)-SUM($G696:P696)))</f>
        <v>16907</v>
      </c>
      <c r="R696" s="283">
        <f>+IF((SUM(Capex!$G345:R345)-(SUM(Capex!$G345:Q345)*$E342+SUM($G696:Q696)))&gt;0,SUM(Capex!$G345:Q345)*$E342,IF((SUM(Capex!$G345:Q345)-SUM($G696:Q696))&lt;0,0,SUM(Capex!$G345:Q345)-SUM($G696:Q696)))</f>
        <v>16907</v>
      </c>
      <c r="S696" s="283">
        <f>+IF((SUM(Capex!$G345:S345)-(SUM(Capex!$G345:R345)*$E342+SUM($G696:R696)))&gt;0,SUM(Capex!$G345:R345)*$E342,IF((SUM(Capex!$G345:R345)-SUM($G696:R696))&lt;0,0,SUM(Capex!$G345:R345)-SUM($G696:R696)))</f>
        <v>16907</v>
      </c>
      <c r="T696" s="283">
        <f>+IF((SUM(Capex!$G345:T345)-(SUM(Capex!$G345:S345)*$E342+SUM($G696:S696)))&gt;0,SUM(Capex!$G345:S345)*$E342,IF((SUM(Capex!$G345:S345)-SUM($G696:S696))&lt;0,0,SUM(Capex!$G345:S345)-SUM($G696:S696)))</f>
        <v>16907</v>
      </c>
    </row>
    <row r="697" spans="1:20">
      <c r="A697" s="355"/>
      <c r="B697" s="145"/>
      <c r="C697" s="21" t="s">
        <v>261</v>
      </c>
      <c r="D697" s="168" t="s">
        <v>65</v>
      </c>
      <c r="E697" s="168" t="s">
        <v>317</v>
      </c>
      <c r="H697" s="283">
        <f>+IF((SUM(Capex!$G346:H346)-(SUM(Capex!$G346:G346)*$E343+SUM($G697:G697)))&gt;0,SUM(Capex!$G346:G346)*$E343,IF((SUM(Capex!$G346:G346)-SUM($G697:G697))&lt;0,0,SUM(Capex!$G346:G346)-SUM($G697:G697)))</f>
        <v>0</v>
      </c>
      <c r="I697" s="283">
        <f>+IF((SUM(Capex!$G346:I346)-(SUM(Capex!$G346:H346)*$E343+SUM($G697:H697)))&gt;0,SUM(Capex!$G346:H346)*$E343,IF((SUM(Capex!$G346:H346)-SUM($G697:H697))&lt;0,0,SUM(Capex!$G346:H346)-SUM($G697:H697)))</f>
        <v>0</v>
      </c>
      <c r="J697" s="283">
        <f>+IF((SUM(Capex!$G346:J346)-(SUM(Capex!$G346:I346)*$E343+SUM($G697:I697)))&gt;0,SUM(Capex!$G346:I346)*$E343,IF((SUM(Capex!$G346:I346)-SUM($G697:I697))&lt;0,0,SUM(Capex!$G346:I346)-SUM($G697:I697)))</f>
        <v>0</v>
      </c>
      <c r="K697" s="283">
        <f>+IF((SUM(Capex!$G346:K346)-(SUM(Capex!$G346:J346)*$E343+SUM($G697:J697)))&gt;0,SUM(Capex!$G346:J346)*$E343,IF((SUM(Capex!$G346:J346)-SUM($G697:J697))&lt;0,0,SUM(Capex!$G346:J346)-SUM($G697:J697)))</f>
        <v>0</v>
      </c>
      <c r="L697" s="283">
        <f>+IF((SUM(Capex!$G346:L346)-(SUM(Capex!$G346:K346)*$E343+SUM($G697:K697)))&gt;0,SUM(Capex!$G346:K346)*$E343,IF((SUM(Capex!$G346:K346)-SUM($G697:K697))&lt;0,0,SUM(Capex!$G346:K346)-SUM($G697:K697)))</f>
        <v>0</v>
      </c>
      <c r="M697" s="283">
        <f>+IF((SUM(Capex!$G346:M346)-(SUM(Capex!$G346:L346)*$E343+SUM($G697:L697)))&gt;0,SUM(Capex!$G346:L346)*$E343,IF((SUM(Capex!$G346:L346)-SUM($G697:L697))&lt;0,0,SUM(Capex!$G346:L346)-SUM($G697:L697)))</f>
        <v>0</v>
      </c>
      <c r="N697" s="283">
        <f>+IF((SUM(Capex!$G346:N346)-(SUM(Capex!$G346:M346)*$E343+SUM($G697:M697)))&gt;0,SUM(Capex!$G346:M346)*$E343,IF((SUM(Capex!$G346:M346)-SUM($G697:M697))&lt;0,0,SUM(Capex!$G346:M346)-SUM($G697:M697)))</f>
        <v>0</v>
      </c>
      <c r="O697" s="283">
        <f>+IF((SUM(Capex!$G346:O346)-(SUM(Capex!$G346:N346)*$E343+SUM($G697:N697)))&gt;0,SUM(Capex!$G346:N346)*$E343,IF((SUM(Capex!$G346:N346)-SUM($G697:N697))&lt;0,0,SUM(Capex!$G346:N346)-SUM($G697:N697)))</f>
        <v>0</v>
      </c>
      <c r="P697" s="283">
        <f>+IF((SUM(Capex!$G346:P346)-(SUM(Capex!$G346:O346)*$E343+SUM($G697:O697)))&gt;0,SUM(Capex!$G346:O346)*$E343,IF((SUM(Capex!$G346:O346)-SUM($G697:O697))&lt;0,0,SUM(Capex!$G346:O346)-SUM($G697:O697)))</f>
        <v>0</v>
      </c>
      <c r="Q697" s="283">
        <f>+IF((SUM(Capex!$G346:Q346)-(SUM(Capex!$G346:P346)*$E343+SUM($G697:P697)))&gt;0,SUM(Capex!$G346:P346)*$E343,IF((SUM(Capex!$G346:P346)-SUM($G697:P697))&lt;0,0,SUM(Capex!$G346:P346)-SUM($G697:P697)))</f>
        <v>28928.571428571428</v>
      </c>
      <c r="R697" s="283">
        <f>+IF((SUM(Capex!$G346:R346)-(SUM(Capex!$G346:Q346)*$E343+SUM($G697:Q697)))&gt;0,SUM(Capex!$G346:Q346)*$E343,IF((SUM(Capex!$G346:Q346)-SUM($G697:Q697))&lt;0,0,SUM(Capex!$G346:Q346)-SUM($G697:Q697)))</f>
        <v>28928.571428571428</v>
      </c>
      <c r="S697" s="283">
        <f>+IF((SUM(Capex!$G346:S346)-(SUM(Capex!$G346:R346)*$E343+SUM($G697:R697)))&gt;0,SUM(Capex!$G346:R346)*$E343,IF((SUM(Capex!$G346:R346)-SUM($G697:R697))&lt;0,0,SUM(Capex!$G346:R346)-SUM($G697:R697)))</f>
        <v>28928.571428571428</v>
      </c>
      <c r="T697" s="283">
        <f>+IF((SUM(Capex!$G346:T346)-(SUM(Capex!$G346:S346)*$E343+SUM($G697:S697)))&gt;0,SUM(Capex!$G346:S346)*$E343,IF((SUM(Capex!$G346:S346)-SUM($G697:S697))&lt;0,0,SUM(Capex!$G346:S346)-SUM($G697:S697)))</f>
        <v>28928.571428571428</v>
      </c>
    </row>
    <row r="698" spans="1:20">
      <c r="A698" s="355"/>
      <c r="B698" s="145"/>
      <c r="C698" s="21" t="s">
        <v>262</v>
      </c>
      <c r="D698" s="168" t="s">
        <v>65</v>
      </c>
      <c r="E698" s="168" t="s">
        <v>317</v>
      </c>
      <c r="H698" s="283">
        <f>+IF((SUM(Capex!$G347:H347)-(SUM(Capex!$G347:G347)*$E344+SUM($G698:G698)))&gt;0,SUM(Capex!$G347:G347)*$E344,IF((SUM(Capex!$G347:G347)-SUM($G698:G698))&lt;0,0,SUM(Capex!$G347:G347)-SUM($G698:G698)))</f>
        <v>0</v>
      </c>
      <c r="I698" s="283">
        <f>+IF((SUM(Capex!$G347:I347)-(SUM(Capex!$G347:H347)*$E344+SUM($G698:H698)))&gt;0,SUM(Capex!$G347:H347)*$E344,IF((SUM(Capex!$G347:H347)-SUM($G698:H698))&lt;0,0,SUM(Capex!$G347:H347)-SUM($G698:H698)))</f>
        <v>0</v>
      </c>
      <c r="J698" s="283">
        <f>+IF((SUM(Capex!$G347:J347)-(SUM(Capex!$G347:I347)*$E344+SUM($G698:I698)))&gt;0,SUM(Capex!$G347:I347)*$E344,IF((SUM(Capex!$G347:I347)-SUM($G698:I698))&lt;0,0,SUM(Capex!$G347:I347)-SUM($G698:I698)))</f>
        <v>0</v>
      </c>
      <c r="K698" s="283">
        <f>+IF((SUM(Capex!$G347:K347)-(SUM(Capex!$G347:J347)*$E344+SUM($G698:J698)))&gt;0,SUM(Capex!$G347:J347)*$E344,IF((SUM(Capex!$G347:J347)-SUM($G698:J698))&lt;0,0,SUM(Capex!$G347:J347)-SUM($G698:J698)))</f>
        <v>0</v>
      </c>
      <c r="L698" s="283">
        <f>+IF((SUM(Capex!$G347:L347)-(SUM(Capex!$G347:K347)*$E344+SUM($G698:K698)))&gt;0,SUM(Capex!$G347:K347)*$E344,IF((SUM(Capex!$G347:K347)-SUM($G698:K698))&lt;0,0,SUM(Capex!$G347:K347)-SUM($G698:K698)))</f>
        <v>0</v>
      </c>
      <c r="M698" s="283">
        <f>+IF((SUM(Capex!$G347:M347)-(SUM(Capex!$G347:L347)*$E344+SUM($G698:L698)))&gt;0,SUM(Capex!$G347:L347)*$E344,IF((SUM(Capex!$G347:L347)-SUM($G698:L698))&lt;0,0,SUM(Capex!$G347:L347)-SUM($G698:L698)))</f>
        <v>0</v>
      </c>
      <c r="N698" s="283">
        <f>+IF((SUM(Capex!$G347:N347)-(SUM(Capex!$G347:M347)*$E344+SUM($G698:M698)))&gt;0,SUM(Capex!$G347:M347)*$E344,IF((SUM(Capex!$G347:M347)-SUM($G698:M698))&lt;0,0,SUM(Capex!$G347:M347)-SUM($G698:M698)))</f>
        <v>0</v>
      </c>
      <c r="O698" s="283">
        <f>+IF((SUM(Capex!$G347:O347)-(SUM(Capex!$G347:N347)*$E344+SUM($G698:N698)))&gt;0,SUM(Capex!$G347:N347)*$E344,IF((SUM(Capex!$G347:N347)-SUM($G698:N698))&lt;0,0,SUM(Capex!$G347:N347)-SUM($G698:N698)))</f>
        <v>0</v>
      </c>
      <c r="P698" s="283">
        <f>+IF((SUM(Capex!$G347:P347)-(SUM(Capex!$G347:O347)*$E344+SUM($G698:O698)))&gt;0,SUM(Capex!$G347:O347)*$E344,IF((SUM(Capex!$G347:O347)-SUM($G698:O698))&lt;0,0,SUM(Capex!$G347:O347)-SUM($G698:O698)))</f>
        <v>0</v>
      </c>
      <c r="Q698" s="283">
        <f>+IF((SUM(Capex!$G347:Q347)-(SUM(Capex!$G347:P347)*$E344+SUM($G698:P698)))&gt;0,SUM(Capex!$G347:P347)*$E344,IF((SUM(Capex!$G347:P347)-SUM($G698:P698))&lt;0,0,SUM(Capex!$G347:P347)-SUM($G698:P698)))</f>
        <v>24403.18</v>
      </c>
      <c r="R698" s="283">
        <f>+IF((SUM(Capex!$G347:R347)-(SUM(Capex!$G347:Q347)*$E344+SUM($G698:Q698)))&gt;0,SUM(Capex!$G347:Q347)*$E344,IF((SUM(Capex!$G347:Q347)-SUM($G698:Q698))&lt;0,0,SUM(Capex!$G347:Q347)-SUM($G698:Q698)))</f>
        <v>24403.18</v>
      </c>
      <c r="S698" s="283">
        <f>+IF((SUM(Capex!$G347:S347)-(SUM(Capex!$G347:R347)*$E344+SUM($G698:R698)))&gt;0,SUM(Capex!$G347:R347)*$E344,IF((SUM(Capex!$G347:R347)-SUM($G698:R698))&lt;0,0,SUM(Capex!$G347:R347)-SUM($G698:R698)))</f>
        <v>24403.18</v>
      </c>
      <c r="T698" s="283">
        <f>+IF((SUM(Capex!$G347:T347)-(SUM(Capex!$G347:S347)*$E344+SUM($G698:S698)))&gt;0,SUM(Capex!$G347:S347)*$E344,IF((SUM(Capex!$G347:S347)-SUM($G698:S698))&lt;0,0,SUM(Capex!$G347:S347)-SUM($G698:S698)))</f>
        <v>24403.18</v>
      </c>
    </row>
    <row r="699" spans="1:20">
      <c r="A699" s="355"/>
      <c r="B699" s="145"/>
      <c r="C699" s="21" t="s">
        <v>290</v>
      </c>
      <c r="D699" s="168" t="s">
        <v>65</v>
      </c>
      <c r="E699" s="168" t="s">
        <v>317</v>
      </c>
      <c r="H699" s="283">
        <f>+IF((SUM(Capex!$G348:H348)-(SUM(Capex!$G348:G348)*$E345+SUM($G699:G699)))&gt;0,SUM(Capex!$G348:G348)*$E345,IF((SUM(Capex!$G348:G348)-SUM($G699:G699))&lt;0,0,SUM(Capex!$G348:G348)-SUM($G699:G699)))</f>
        <v>0</v>
      </c>
      <c r="I699" s="283">
        <f>+IF((SUM(Capex!$G348:I348)-(SUM(Capex!$G348:H348)*$E345+SUM($G699:H699)))&gt;0,SUM(Capex!$G348:H348)*$E345,IF((SUM(Capex!$G348:H348)-SUM($G699:H699))&lt;0,0,SUM(Capex!$G348:H348)-SUM($G699:H699)))</f>
        <v>0</v>
      </c>
      <c r="J699" s="283">
        <f>+IF((SUM(Capex!$G348:J348)-(SUM(Capex!$G348:I348)*$E345+SUM($G699:I699)))&gt;0,SUM(Capex!$G348:I348)*$E345,IF((SUM(Capex!$G348:I348)-SUM($G699:I699))&lt;0,0,SUM(Capex!$G348:I348)-SUM($G699:I699)))</f>
        <v>0</v>
      </c>
      <c r="K699" s="283">
        <f>+IF((SUM(Capex!$G348:K348)-(SUM(Capex!$G348:J348)*$E345+SUM($G699:J699)))&gt;0,SUM(Capex!$G348:J348)*$E345,IF((SUM(Capex!$G348:J348)-SUM($G699:J699))&lt;0,0,SUM(Capex!$G348:J348)-SUM($G699:J699)))</f>
        <v>0</v>
      </c>
      <c r="L699" s="283">
        <f>+IF((SUM(Capex!$G348:L348)-(SUM(Capex!$G348:K348)*$E345+SUM($G699:K699)))&gt;0,SUM(Capex!$G348:K348)*$E345,IF((SUM(Capex!$G348:K348)-SUM($G699:K699))&lt;0,0,SUM(Capex!$G348:K348)-SUM($G699:K699)))</f>
        <v>0</v>
      </c>
      <c r="M699" s="283">
        <f>+IF((SUM(Capex!$G348:M348)-(SUM(Capex!$G348:L348)*$E345+SUM($G699:L699)))&gt;0,SUM(Capex!$G348:L348)*$E345,IF((SUM(Capex!$G348:L348)-SUM($G699:L699))&lt;0,0,SUM(Capex!$G348:L348)-SUM($G699:L699)))</f>
        <v>0</v>
      </c>
      <c r="N699" s="283">
        <f>+IF((SUM(Capex!$G348:N348)-(SUM(Capex!$G348:M348)*$E345+SUM($G699:M699)))&gt;0,SUM(Capex!$G348:M348)*$E345,IF((SUM(Capex!$G348:M348)-SUM($G699:M699))&lt;0,0,SUM(Capex!$G348:M348)-SUM($G699:M699)))</f>
        <v>0</v>
      </c>
      <c r="O699" s="283">
        <f>+IF((SUM(Capex!$G348:O348)-(SUM(Capex!$G348:N348)*$E345+SUM($G699:N699)))&gt;0,SUM(Capex!$G348:N348)*$E345,IF((SUM(Capex!$G348:N348)-SUM($G699:N699))&lt;0,0,SUM(Capex!$G348:N348)-SUM($G699:N699)))</f>
        <v>0</v>
      </c>
      <c r="P699" s="283">
        <f>+IF((SUM(Capex!$G348:P348)-(SUM(Capex!$G348:O348)*$E345+SUM($G699:O699)))&gt;0,SUM(Capex!$G348:O348)*$E345,IF((SUM(Capex!$G348:O348)-SUM($G699:O699))&lt;0,0,SUM(Capex!$G348:O348)-SUM($G699:O699)))</f>
        <v>0</v>
      </c>
      <c r="Q699" s="283">
        <f>+IF((SUM(Capex!$G348:Q348)-(SUM(Capex!$G348:P348)*$E345+SUM($G699:P699)))&gt;0,SUM(Capex!$G348:P348)*$E345,IF((SUM(Capex!$G348:P348)-SUM($G699:P699))&lt;0,0,SUM(Capex!$G348:P348)-SUM($G699:P699)))</f>
        <v>0</v>
      </c>
      <c r="R699" s="283">
        <f>+IF((SUM(Capex!$G348:R348)-(SUM(Capex!$G348:Q348)*$E345+SUM($G699:Q699)))&gt;0,SUM(Capex!$G348:Q348)*$E345,IF((SUM(Capex!$G348:Q348)-SUM($G699:Q699))&lt;0,0,SUM(Capex!$G348:Q348)-SUM($G699:Q699)))</f>
        <v>0</v>
      </c>
      <c r="S699" s="283">
        <f>+IF((SUM(Capex!$G348:S348)-(SUM(Capex!$G348:R348)*$E345+SUM($G699:R699)))&gt;0,SUM(Capex!$G348:R348)*$E345,IF((SUM(Capex!$G348:R348)-SUM($G699:R699))&lt;0,0,SUM(Capex!$G348:R348)-SUM($G699:R699)))</f>
        <v>0</v>
      </c>
      <c r="T699" s="283">
        <f>+IF((SUM(Capex!$G348:T348)-(SUM(Capex!$G348:S348)*$E345+SUM($G699:S699)))&gt;0,SUM(Capex!$G348:S348)*$E345,IF((SUM(Capex!$G348:S348)-SUM($G699:S699))&lt;0,0,SUM(Capex!$G348:S348)-SUM($G699:S699)))</f>
        <v>0</v>
      </c>
    </row>
    <row r="700" spans="1:20" s="206" customFormat="1">
      <c r="A700" s="362"/>
      <c r="B700" s="466"/>
      <c r="C700" s="467" t="s">
        <v>918</v>
      </c>
      <c r="D700" s="468"/>
      <c r="E700" s="468"/>
      <c r="G700" s="468"/>
      <c r="H700" s="574"/>
      <c r="I700" s="574"/>
      <c r="J700" s="574"/>
      <c r="K700" s="574"/>
      <c r="L700" s="574"/>
      <c r="M700" s="574"/>
      <c r="N700" s="574"/>
      <c r="O700" s="574"/>
      <c r="P700" s="574"/>
      <c r="Q700" s="574"/>
      <c r="R700" s="574"/>
      <c r="S700" s="574"/>
      <c r="T700" s="574"/>
    </row>
    <row r="701" spans="1:20">
      <c r="A701" s="361"/>
      <c r="B701" s="145"/>
      <c r="C701" s="21" t="s">
        <v>303</v>
      </c>
      <c r="D701" s="168" t="s">
        <v>65</v>
      </c>
      <c r="E701" s="168" t="s">
        <v>317</v>
      </c>
      <c r="H701" s="283">
        <f>+IF((SUM(Capex!$G350:H350)-(SUM(Capex!$G350:G350)*$E347+SUM($G701:G701)))&gt;0,SUM(Capex!$G350:G350)*$E347,IF((SUM(Capex!$G350:G350)-SUM($G701:G701))&lt;0,0,SUM(Capex!$G350:G350)-SUM($G701:G701)))</f>
        <v>1199.6666666666665</v>
      </c>
      <c r="I701" s="283">
        <f>+IF((SUM(Capex!$G350:I350)-(SUM(Capex!$G350:H350)*$E347+SUM($G701:H701)))&gt;0,SUM(Capex!$G350:H350)*$E347,IF((SUM(Capex!$G350:H350)-SUM($G701:H701))&lt;0,0,SUM(Capex!$G350:H350)-SUM($G701:H701)))</f>
        <v>96626.437499921609</v>
      </c>
      <c r="J701" s="283">
        <f>+IF((SUM(Capex!$G350:J350)-(SUM(Capex!$G350:I350)*$E347+SUM($G701:I701)))&gt;0,SUM(Capex!$G350:I350)*$E347,IF((SUM(Capex!$G350:I350)-SUM($G701:I701))&lt;0,0,SUM(Capex!$G350:I350)-SUM($G701:I701)))</f>
        <v>1076155.1866666668</v>
      </c>
      <c r="K701" s="283">
        <f>+IF((SUM(Capex!$G350:K350)-(SUM(Capex!$G350:J350)*$E347+SUM($G701:J701)))&gt;0,SUM(Capex!$G350:J350)*$E347,IF((SUM(Capex!$G350:J350)-SUM($G701:J701))&lt;0,0,SUM(Capex!$G350:J350)-SUM($G701:J701)))</f>
        <v>1093643.2866666666</v>
      </c>
      <c r="L701" s="283">
        <f>+IF((SUM(Capex!$G350:L350)-(SUM(Capex!$G350:K350)*$E347+SUM($G701:K701)))&gt;0,SUM(Capex!$G350:K350)*$E347,IF((SUM(Capex!$G350:K350)-SUM($G701:K701))&lt;0,0,SUM(Capex!$G350:K350)-SUM($G701:K701)))</f>
        <v>1255674.02</v>
      </c>
      <c r="M701" s="283">
        <f>+IF((SUM(Capex!$G350:M350)-(SUM(Capex!$G350:L350)*$E347+SUM($G701:L701)))&gt;0,SUM(Capex!$G350:L350)*$E347,IF((SUM(Capex!$G350:L350)-SUM($G701:L701))&lt;0,0,SUM(Capex!$G350:L350)-SUM($G701:L701)))</f>
        <v>833493.09250007896</v>
      </c>
      <c r="N701" s="283">
        <f>+IF((SUM(Capex!$G350:N350)-(SUM(Capex!$G350:M350)*$E347+SUM($G701:M701)))&gt;0,SUM(Capex!$G350:M350)*$E347,IF((SUM(Capex!$G350:M350)-SUM($G701:M701))&lt;0,0,SUM(Capex!$G350:M350)-SUM($G701:M701)))</f>
        <v>0</v>
      </c>
      <c r="O701" s="283">
        <f>+IF((SUM(Capex!$G350:O350)-(SUM(Capex!$G350:N350)*$E347+SUM($G701:N701)))&gt;0,SUM(Capex!$G350:N350)*$E347,IF((SUM(Capex!$G350:N350)-SUM($G701:N701))&lt;0,0,SUM(Capex!$G350:N350)-SUM($G701:N701)))</f>
        <v>104074.4299999997</v>
      </c>
      <c r="P701" s="283">
        <f>+IF((SUM(Capex!$G350:P350)-(SUM(Capex!$G350:O350)*$E347+SUM($G701:O701)))&gt;0,SUM(Capex!$G350:O350)*$E347,IF((SUM(Capex!$G350:O350)-SUM($G701:O701))&lt;0,0,SUM(Capex!$G350:O350)-SUM($G701:O701)))</f>
        <v>0</v>
      </c>
      <c r="Q701" s="283">
        <f>+IF((SUM(Capex!$G350:Q350)-(SUM(Capex!$G350:P350)*$E347+SUM($G701:P701)))&gt;0,SUM(Capex!$G350:P350)*$E347,IF((SUM(Capex!$G350:P350)-SUM($G701:P701))&lt;0,0,SUM(Capex!$G350:P350)-SUM($G701:P701)))</f>
        <v>0</v>
      </c>
      <c r="R701" s="283">
        <f>+IF((SUM(Capex!$G350:R350)-(SUM(Capex!$G350:Q350)*$E347+SUM($G701:Q701)))&gt;0,SUM(Capex!$G350:Q350)*$E347,IF((SUM(Capex!$G350:Q350)-SUM($G701:Q701))&lt;0,0,SUM(Capex!$G350:Q350)-SUM($G701:Q701)))</f>
        <v>197892.29000000004</v>
      </c>
      <c r="S701" s="283">
        <f>+IF((SUM(Capex!$G350:S350)-(SUM(Capex!$G350:R350)*$E347+SUM($G701:R701)))&gt;0,SUM(Capex!$G350:R350)*$E347,IF((SUM(Capex!$G350:R350)-SUM($G701:R701))&lt;0,0,SUM(Capex!$G350:R350)-SUM($G701:R701)))</f>
        <v>0</v>
      </c>
      <c r="T701" s="283">
        <f>+IF((SUM(Capex!$G350:T350)-(SUM(Capex!$G350:S350)*$E347+SUM($G701:S701)))&gt;0,SUM(Capex!$G350:S350)*$E347,IF((SUM(Capex!$G350:S350)-SUM($G701:S701))&lt;0,0,SUM(Capex!$G350:S350)-SUM($G701:S701)))</f>
        <v>0</v>
      </c>
    </row>
    <row r="702" spans="1:20">
      <c r="A702" s="361"/>
      <c r="B702" s="145"/>
      <c r="C702" s="21" t="s">
        <v>503</v>
      </c>
      <c r="D702" s="168" t="s">
        <v>65</v>
      </c>
      <c r="E702" s="168" t="s">
        <v>317</v>
      </c>
      <c r="H702" s="283">
        <f>+IF((SUM(Capex!$G351:H351)-(SUM(Capex!$G351:G351)*$E348+SUM($G702:G702)))&gt;0,SUM(Capex!$G351:G351)*$E348,IF((SUM(Capex!$G351:G351)-SUM($G702:G702))&lt;0,0,SUM(Capex!$G351:G351)-SUM($G702:G702)))</f>
        <v>0</v>
      </c>
      <c r="I702" s="283">
        <f>+IF((SUM(Capex!$G351:I351)-(SUM(Capex!$G351:H351)*$E348+SUM($G702:H702)))&gt;0,SUM(Capex!$G351:H351)*$E348,IF((SUM(Capex!$G351:H351)-SUM($G702:H702))&lt;0,0,SUM(Capex!$G351:H351)-SUM($G702:H702)))</f>
        <v>0</v>
      </c>
      <c r="J702" s="283">
        <f>+IF((SUM(Capex!$G351:J351)-(SUM(Capex!$G351:I351)*$E348+SUM($G702:I702)))&gt;0,SUM(Capex!$G351:I351)*$E348,IF((SUM(Capex!$G351:I351)-SUM($G702:I702))&lt;0,0,SUM(Capex!$G351:I351)-SUM($G702:I702)))</f>
        <v>0</v>
      </c>
      <c r="K702" s="283">
        <f>+IF((SUM(Capex!$G351:K351)-(SUM(Capex!$G351:J351)*$E348+SUM($G702:J702)))&gt;0,SUM(Capex!$G351:J351)*$E348,IF((SUM(Capex!$G351:J351)-SUM($G702:J702))&lt;0,0,SUM(Capex!$G351:J351)-SUM($G702:J702)))</f>
        <v>0</v>
      </c>
      <c r="L702" s="283">
        <f>+IF((SUM(Capex!$G351:L351)-(SUM(Capex!$G351:K351)*$E348+SUM($G702:K702)))&gt;0,SUM(Capex!$G351:K351)*$E348,IF((SUM(Capex!$G351:K351)-SUM($G702:K702))&lt;0,0,SUM(Capex!$G351:K351)-SUM($G702:K702)))</f>
        <v>0</v>
      </c>
      <c r="M702" s="283">
        <f>+IF((SUM(Capex!$G351:M351)-(SUM(Capex!$G351:L351)*$E348+SUM($G702:L702)))&gt;0,SUM(Capex!$G351:L351)*$E348,IF((SUM(Capex!$G351:L351)-SUM($G702:L702))&lt;0,0,SUM(Capex!$G351:L351)-SUM($G702:L702)))</f>
        <v>0</v>
      </c>
      <c r="N702" s="283">
        <f>+IF((SUM(Capex!$G351:N351)-(SUM(Capex!$G351:M351)*$E348+SUM($G702:M702)))&gt;0,SUM(Capex!$G351:M351)*$E348,IF((SUM(Capex!$G351:M351)-SUM($G702:M702))&lt;0,0,SUM(Capex!$G351:M351)-SUM($G702:M702)))</f>
        <v>0</v>
      </c>
      <c r="O702" s="283">
        <f>+IF((SUM(Capex!$G351:O351)-(SUM(Capex!$G351:N351)*$E348+SUM($G702:N702)))&gt;0,SUM(Capex!$G351:N351)*$E348,IF((SUM(Capex!$G351:N351)-SUM($G702:N702))&lt;0,0,SUM(Capex!$G351:N351)-SUM($G702:N702)))</f>
        <v>0</v>
      </c>
      <c r="P702" s="283">
        <f>+IF((SUM(Capex!$G351:P351)-(SUM(Capex!$G351:O351)*$E348+SUM($G702:O702)))&gt;0,SUM(Capex!$G351:O351)*$E348,IF((SUM(Capex!$G351:O351)-SUM($G702:O702))&lt;0,0,SUM(Capex!$G351:O351)-SUM($G702:O702)))</f>
        <v>0</v>
      </c>
      <c r="Q702" s="283">
        <f>+IF((SUM(Capex!$G351:Q351)-(SUM(Capex!$G351:P351)*$E348+SUM($G702:P702)))&gt;0,SUM(Capex!$G351:P351)*$E348,IF((SUM(Capex!$G351:P351)-SUM($G702:P702))&lt;0,0,SUM(Capex!$G351:P351)-SUM($G702:P702)))</f>
        <v>0</v>
      </c>
      <c r="R702" s="283">
        <f>+IF((SUM(Capex!$G351:R351)-(SUM(Capex!$G351:Q351)*$E348+SUM($G702:Q702)))&gt;0,SUM(Capex!$G351:Q351)*$E348,IF((SUM(Capex!$G351:Q351)-SUM($G702:Q702))&lt;0,0,SUM(Capex!$G351:Q351)-SUM($G702:Q702)))</f>
        <v>217540.59333333332</v>
      </c>
      <c r="S702" s="283">
        <f>+IF((SUM(Capex!$G351:S351)-(SUM(Capex!$G351:R351)*$E348+SUM($G702:R702)))&gt;0,SUM(Capex!$G351:R351)*$E348,IF((SUM(Capex!$G351:R351)-SUM($G702:R702))&lt;0,0,SUM(Capex!$G351:R351)-SUM($G702:R702)))</f>
        <v>217540.59333333332</v>
      </c>
      <c r="T702" s="283">
        <f>+IF((SUM(Capex!$G351:T351)-(SUM(Capex!$G351:S351)*$E348+SUM($G702:S702)))&gt;0,SUM(Capex!$G351:S351)*$E348,IF((SUM(Capex!$G351:S351)-SUM($G702:S702))&lt;0,0,SUM(Capex!$G351:S351)-SUM($G702:S702)))</f>
        <v>217540.59333333338</v>
      </c>
    </row>
    <row r="703" spans="1:20">
      <c r="A703" s="361"/>
      <c r="B703" s="385"/>
      <c r="C703" s="388" t="s">
        <v>504</v>
      </c>
      <c r="D703" s="189" t="s">
        <v>65</v>
      </c>
      <c r="E703" s="189" t="s">
        <v>317</v>
      </c>
      <c r="G703" s="188"/>
      <c r="H703" s="570">
        <f>+IF((SUM(Capex!$G352:H352)-(SUM(Capex!$G352:G352)*$E349+SUM($G703:G703)))&gt;0,SUM(Capex!$G352:G352)*$E349,IF((SUM(Capex!$G352:G352)-SUM($G703:G703))&lt;0,0,SUM(Capex!$G352:G352)-SUM($G703:G703)))</f>
        <v>0</v>
      </c>
      <c r="I703" s="570">
        <f>+IF((SUM(Capex!$G352:I352)-(SUM(Capex!$G352:H352)*$E349+SUM($G703:H703)))&gt;0,SUM(Capex!$G352:H352)*$E349,IF((SUM(Capex!$G352:H352)-SUM($G703:H703))&lt;0,0,SUM(Capex!$G352:H352)-SUM($G703:H703)))</f>
        <v>0</v>
      </c>
      <c r="J703" s="570">
        <f>+IF((SUM(Capex!$G352:J352)-(SUM(Capex!$G352:I352)*$E349+SUM($G703:I703)))&gt;0,SUM(Capex!$G352:I352)*$E349,IF((SUM(Capex!$G352:I352)-SUM($G703:I703))&lt;0,0,SUM(Capex!$G352:I352)-SUM($G703:I703)))</f>
        <v>0</v>
      </c>
      <c r="K703" s="570">
        <f>+IF((SUM(Capex!$G352:K352)-(SUM(Capex!$G352:J352)*$E349+SUM($G703:J703)))&gt;0,SUM(Capex!$G352:J352)*$E349,IF((SUM(Capex!$G352:J352)-SUM($G703:J703))&lt;0,0,SUM(Capex!$G352:J352)-SUM($G703:J703)))</f>
        <v>0</v>
      </c>
      <c r="L703" s="570">
        <f>+IF((SUM(Capex!$G352:L352)-(SUM(Capex!$G352:K352)*$E349+SUM($G703:K703)))&gt;0,SUM(Capex!$G352:K352)*$E349,IF((SUM(Capex!$G352:K352)-SUM($G703:K703))&lt;0,0,SUM(Capex!$G352:K352)-SUM($G703:K703)))</f>
        <v>0</v>
      </c>
      <c r="M703" s="570">
        <f>+IF((SUM(Capex!$G352:M352)-(SUM(Capex!$G352:L352)*$E349+SUM($G703:L703)))&gt;0,SUM(Capex!$G352:L352)*$E349,IF((SUM(Capex!$G352:L352)-SUM($G703:L703))&lt;0,0,SUM(Capex!$G352:L352)-SUM($G703:L703)))</f>
        <v>0</v>
      </c>
      <c r="N703" s="570">
        <f>+IF((SUM(Capex!$G352:N352)-(SUM(Capex!$G352:M352)*$E349+SUM($G703:M703)))&gt;0,SUM(Capex!$G352:M352)*$E349,IF((SUM(Capex!$G352:M352)-SUM($G703:M703))&lt;0,0,SUM(Capex!$G352:M352)-SUM($G703:M703)))</f>
        <v>0</v>
      </c>
      <c r="O703" s="570">
        <f>+IF((SUM(Capex!$G352:O352)-(SUM(Capex!$G352:N352)*$E349+SUM($G703:N703)))&gt;0,SUM(Capex!$G352:N352)*$E349,IF((SUM(Capex!$G352:N352)-SUM($G703:N703))&lt;0,0,SUM(Capex!$G352:N352)-SUM($G703:N703)))</f>
        <v>0</v>
      </c>
      <c r="P703" s="570">
        <f>+IF((SUM(Capex!$G352:P352)-(SUM(Capex!$G352:O352)*$E349+SUM($G703:O703)))&gt;0,SUM(Capex!$G352:O352)*$E349,IF((SUM(Capex!$G352:O352)-SUM($G703:O703))&lt;0,0,SUM(Capex!$G352:O352)-SUM($G703:O703)))</f>
        <v>0</v>
      </c>
      <c r="Q703" s="570">
        <f>+IF((SUM(Capex!$G352:Q352)-(SUM(Capex!$G352:P352)*$E349+SUM($G703:P703)))&gt;0,SUM(Capex!$G352:P352)*$E349,IF((SUM(Capex!$G352:P352)-SUM($G703:P703))&lt;0,0,SUM(Capex!$G352:P352)-SUM($G703:P703)))</f>
        <v>0</v>
      </c>
      <c r="R703" s="570">
        <f>+IF((SUM(Capex!$G352:R352)-(SUM(Capex!$G352:Q352)*$E349+SUM($G703:Q703)))&gt;0,SUM(Capex!$G352:Q352)*$E349,IF((SUM(Capex!$G352:Q352)-SUM($G703:Q703))&lt;0,0,SUM(Capex!$G352:Q352)-SUM($G703:Q703)))</f>
        <v>0</v>
      </c>
      <c r="S703" s="570">
        <f>+IF((SUM(Capex!$G352:S352)-(SUM(Capex!$G352:R352)*$E349+SUM($G703:R703)))&gt;0,SUM(Capex!$G352:R352)*$E349,IF((SUM(Capex!$G352:R352)-SUM($G703:R703))&lt;0,0,SUM(Capex!$G352:R352)-SUM($G703:R703)))</f>
        <v>61931.213333333333</v>
      </c>
      <c r="T703" s="570">
        <f>+IF((SUM(Capex!$G352:T352)-(SUM(Capex!$G352:S352)*$E349+SUM($G703:S703)))&gt;0,SUM(Capex!$G352:S352)*$E349,IF((SUM(Capex!$G352:S352)-SUM($G703:S703))&lt;0,0,SUM(Capex!$G352:S352)-SUM($G703:S703)))</f>
        <v>61931.213333333333</v>
      </c>
    </row>
    <row r="706" spans="1:15">
      <c r="A706" s="576" t="s">
        <v>817</v>
      </c>
      <c r="B706" s="278" t="s">
        <v>922</v>
      </c>
    </row>
    <row r="707" spans="1:15">
      <c r="H707" s="285"/>
      <c r="I707" s="285"/>
      <c r="J707" s="285"/>
      <c r="K707" s="285"/>
      <c r="L707" s="285"/>
      <c r="M707" s="285"/>
      <c r="N707" s="285"/>
      <c r="O707" s="285"/>
    </row>
    <row r="708" spans="1:15">
      <c r="H708" s="169"/>
      <c r="I708" s="169"/>
      <c r="J708" s="169"/>
      <c r="K708" s="169"/>
      <c r="L708" s="169"/>
      <c r="M708" s="169"/>
      <c r="N708" s="169"/>
      <c r="O708" s="16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2B743-60B2-425E-96E9-328662F918E7}">
  <sheetPr codeName="Hoja15">
    <tabColor rgb="FF002060"/>
  </sheetPr>
  <dimension ref="A1"/>
  <sheetViews>
    <sheetView topLeftCell="XFD1048576" workbookViewId="0"/>
    <sheetView topLeftCell="XFD1048576" workbookViewId="1"/>
  </sheetViews>
  <sheetFormatPr baseColWidth="10" defaultColWidth="0" defaultRowHeight="13.8" zeroHeight="1"/>
  <cols>
    <col min="1" max="16384" width="11" hidden="1"/>
  </cols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3545E-0414-4048-95A2-EC712344B233}">
  <sheetPr codeName="Hoja14"/>
  <dimension ref="A1:AB62"/>
  <sheetViews>
    <sheetView showGridLines="0" zoomScale="68" zoomScaleNormal="85" workbookViewId="0">
      <pane xSplit="5" ySplit="2" topLeftCell="G17" activePane="bottomRight" state="frozen"/>
      <selection pane="topRight" activeCell="F1" sqref="F1"/>
      <selection pane="bottomLeft" activeCell="A3" sqref="A3"/>
      <selection pane="bottomRight" activeCell="H49" sqref="H49"/>
    </sheetView>
    <sheetView zoomScale="70" zoomScaleNormal="70" workbookViewId="1">
      <pane xSplit="5" ySplit="2" topLeftCell="F3" activePane="bottomRight" state="frozen"/>
      <selection pane="topRight" activeCell="F1" sqref="F1"/>
      <selection pane="bottomLeft" activeCell="A3" sqref="A3"/>
      <selection pane="bottomRight" activeCell="H11" sqref="H11"/>
    </sheetView>
  </sheetViews>
  <sheetFormatPr baseColWidth="10" defaultColWidth="0" defaultRowHeight="13.2"/>
  <cols>
    <col min="1" max="1" width="2.796875" style="3" customWidth="1"/>
    <col min="2" max="2" width="2.296875" style="3" customWidth="1"/>
    <col min="3" max="3" width="49.09765625" style="3" customWidth="1"/>
    <col min="4" max="4" width="13.59765625" style="3" customWidth="1"/>
    <col min="5" max="5" width="16.296875" style="3" bestFit="1" customWidth="1"/>
    <col min="6" max="20" width="12.3984375" style="3" customWidth="1"/>
    <col min="21" max="21" width="1.59765625" style="3" customWidth="1"/>
    <col min="22" max="28" width="0" style="3" hidden="1" customWidth="1"/>
    <col min="29" max="16384" width="8.09765625" style="3" hidden="1"/>
  </cols>
  <sheetData>
    <row r="1" spans="1:22">
      <c r="F1" s="13">
        <v>2010</v>
      </c>
      <c r="G1" s="13">
        <v>2011</v>
      </c>
      <c r="H1" s="13">
        <v>2012</v>
      </c>
      <c r="I1" s="13">
        <v>2013</v>
      </c>
      <c r="J1" s="13">
        <v>2014</v>
      </c>
      <c r="K1" s="13">
        <v>2015</v>
      </c>
      <c r="L1" s="13">
        <v>2016</v>
      </c>
      <c r="M1" s="13">
        <v>2017</v>
      </c>
      <c r="N1" s="13">
        <v>2018</v>
      </c>
      <c r="O1" s="13">
        <v>2019</v>
      </c>
      <c r="P1" s="18">
        <f t="shared" ref="P1:T1" si="0">+O1+1</f>
        <v>2020</v>
      </c>
      <c r="Q1" s="18">
        <f t="shared" si="0"/>
        <v>2021</v>
      </c>
      <c r="R1" s="18">
        <f t="shared" si="0"/>
        <v>2022</v>
      </c>
      <c r="S1" s="18">
        <f t="shared" si="0"/>
        <v>2023</v>
      </c>
      <c r="T1" s="18">
        <f t="shared" si="0"/>
        <v>2024</v>
      </c>
    </row>
    <row r="2" spans="1:22">
      <c r="B2" s="49"/>
      <c r="C2" s="49"/>
      <c r="D2" s="49" t="s">
        <v>54</v>
      </c>
      <c r="E2" s="49" t="s">
        <v>32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</row>
    <row r="4" spans="1:22">
      <c r="A4" s="145">
        <v>10</v>
      </c>
      <c r="B4" s="6" t="s">
        <v>330</v>
      </c>
      <c r="D4" s="18" t="s">
        <v>331</v>
      </c>
      <c r="E4" s="18" t="s">
        <v>332</v>
      </c>
      <c r="F4" s="87">
        <f>+AVERAGEIFS('Macro mensual'!$I:$I,'Macro mensual'!$C:$C,Economía!F$1,'Macro mensual'!$B:$B,"&gt;="&amp;Economía!$A4)</f>
        <v>2.8042484126984135</v>
      </c>
      <c r="G4" s="87">
        <f>+AVERAGEIFS('Macro mensual'!$I:$I,'Macro mensual'!$C:$C,Economía!G$1,'Macro mensual'!$B:$B,"&gt;="&amp;Economía!$A4)</f>
        <v>2.7110135129490396</v>
      </c>
      <c r="H4" s="87">
        <f>+AVERAGEIFS('Macro mensual'!$I:$I,'Macro mensual'!$C:$C,Economía!H$1,'Macro mensual'!$B:$B,"&gt;="&amp;Economía!$A4)</f>
        <v>2.5843712962962968</v>
      </c>
      <c r="I4" s="87">
        <f>+AVERAGEIFS('Macro mensual'!$I:$I,'Macro mensual'!$C:$C,Economía!I$1,'Macro mensual'!$B:$B,"&gt;="&amp;Economía!$A4)</f>
        <v>2.7841646825396835</v>
      </c>
      <c r="J4" s="87">
        <f>+AVERAGEIFS('Macro mensual'!$I:$I,'Macro mensual'!$C:$C,Economía!J$1,'Macro mensual'!$B:$B,"&gt;="&amp;Economía!$A4)</f>
        <v>2.9308734848484832</v>
      </c>
      <c r="K4" s="87">
        <f>+AVERAGEIFS('Macro mensual'!$I:$I,'Macro mensual'!$C:$C,Economía!K$1,'Macro mensual'!$B:$B,"&gt;="&amp;Economía!$A4)</f>
        <v>3.3225615079365105</v>
      </c>
      <c r="L4" s="87">
        <f>+AVERAGEIFS('Macro mensual'!$I:$I,'Macro mensual'!$C:$C,Economía!L$1,'Macro mensual'!$B:$B,"&gt;="&amp;Economía!$A4)</f>
        <v>3.394734753550543</v>
      </c>
      <c r="M4" s="87">
        <f>+AVERAGEIFS('Macro mensual'!$I:$I,'Macro mensual'!$C:$C,Economía!M$1,'Macro mensual'!$B:$B,"&gt;="&amp;Economía!$A4)</f>
        <v>3.2459178248651934</v>
      </c>
      <c r="N4" s="87">
        <f>+AVERAGEIFS('Macro mensual'!$I:$I,'Macro mensual'!$C:$C,Economía!N$1,'Macro mensual'!$B:$B,"&gt;="&amp;Economía!$A4)</f>
        <v>3.3575368022328536</v>
      </c>
      <c r="O4" s="87">
        <f>+AVERAGEIFS('Macro mensual'!$I:$I,'Macro mensual'!$C:$C,Economía!O$1,'Macro mensual'!$B:$B,"&gt;="&amp;Economía!$A4)</f>
        <v>3.3622174603174599</v>
      </c>
      <c r="P4" s="87">
        <f>+AVERAGEIFS('Macro mensual'!$I:$I,'Macro mensual'!$C:$C,Economía!P$1,'Macro mensual'!$B:$B,"&gt;="&amp;Economía!$A4)</f>
        <v>3.6019981962481964</v>
      </c>
      <c r="Q4" s="87">
        <f>+AVERAGEIFS('Macro mensual'!$I:$I,'Macro mensual'!$C:$C,Economía!Q$1,'Macro mensual'!$B:$B,"&gt;="&amp;Economía!$A4)</f>
        <v>4.02387417027417</v>
      </c>
      <c r="R4" s="87">
        <f>+AVERAGEIFS('Macro mensual'!$I:$I,'Macro mensual'!$C:$C,Economía!R$1,'Macro mensual'!$B:$B,"&gt;="&amp;Economía!$A4)</f>
        <v>3.8950662698412706</v>
      </c>
      <c r="S4" s="87">
        <v>3.7840322017164105</v>
      </c>
      <c r="T4" s="87">
        <v>3.7602359649122796</v>
      </c>
    </row>
    <row r="5" spans="1:22">
      <c r="A5" s="145">
        <v>12</v>
      </c>
      <c r="B5" s="6" t="s">
        <v>333</v>
      </c>
      <c r="D5" s="18" t="s">
        <v>331</v>
      </c>
      <c r="E5" s="18" t="s">
        <v>332</v>
      </c>
      <c r="F5" s="87">
        <f>+AVERAGEIFS('Macro mensual'!$I:$I,'Macro mensual'!$C:$C,Economía!F$1,'Macro mensual'!$B:$B,"="&amp;Economía!$A5)</f>
        <v>2.8156750000000001</v>
      </c>
      <c r="G5" s="87">
        <f>+AVERAGEIFS('Macro mensual'!$I:$I,'Macro mensual'!$C:$C,Economía!G$1,'Macro mensual'!$B:$B,"="&amp;Economía!$A5)</f>
        <v>2.69626315789474</v>
      </c>
      <c r="H5" s="87">
        <f>+AVERAGEIFS('Macro mensual'!$I:$I,'Macro mensual'!$C:$C,Economía!H$1,'Macro mensual'!$B:$B,"="&amp;Economía!$A5)</f>
        <v>2.5668888888888901</v>
      </c>
      <c r="I5" s="87">
        <f>+AVERAGEIFS('Macro mensual'!$I:$I,'Macro mensual'!$C:$C,Economía!I$1,'Macro mensual'!$B:$B,"="&amp;Economía!$A5)</f>
        <v>2.78525</v>
      </c>
      <c r="J5" s="87">
        <f>+AVERAGEIFS('Macro mensual'!$I:$I,'Macro mensual'!$C:$C,Economía!J$1,'Macro mensual'!$B:$B,"="&amp;Economía!$A5)</f>
        <v>2.9615</v>
      </c>
      <c r="K5" s="87">
        <f>+AVERAGEIFS('Macro mensual'!$I:$I,'Macro mensual'!$C:$C,Economía!K$1,'Macro mensual'!$B:$B,"="&amp;Economía!$A5)</f>
        <v>3.3826666666666698</v>
      </c>
      <c r="L5" s="87">
        <f>+AVERAGEIFS('Macro mensual'!$I:$I,'Macro mensual'!$C:$C,Economía!L$1,'Macro mensual'!$B:$B,"="&amp;Economía!$A5)</f>
        <v>3.3953571428571401</v>
      </c>
      <c r="M5" s="87">
        <f>+AVERAGEIFS('Macro mensual'!$I:$I,'Macro mensual'!$C:$C,Economía!M$1,'Macro mensual'!$B:$B,"="&amp;Economía!$A5)</f>
        <v>3.2461842105263199</v>
      </c>
      <c r="N5" s="87">
        <f>+AVERAGEIFS('Macro mensual'!$I:$I,'Macro mensual'!$C:$C,Economía!N$1,'Macro mensual'!$B:$B,"="&amp;Economía!$A5)</f>
        <v>3.3640263157894701</v>
      </c>
      <c r="O5" s="87">
        <f>+AVERAGEIFS('Macro mensual'!$I:$I,'Macro mensual'!$C:$C,Economía!O$1,'Macro mensual'!$B:$B,"="&amp;Economía!$A5)</f>
        <v>3.3551904761904798</v>
      </c>
      <c r="P5" s="87">
        <f>+AVERAGEIFS('Macro mensual'!$I:$I,'Macro mensual'!$C:$C,Economía!P$1,'Macro mensual'!$B:$B,"="&amp;Economía!$A5)</f>
        <v>3.6026190476190498</v>
      </c>
      <c r="Q5" s="87">
        <f>+AVERAGEIFS('Macro mensual'!$I:$I,'Macro mensual'!$C:$C,Economía!Q$1,'Macro mensual'!$B:$B,"="&amp;Economía!$A5)</f>
        <v>4.0369772727272704</v>
      </c>
      <c r="R5" s="87">
        <v>3.8345500000000001</v>
      </c>
      <c r="S5" s="87">
        <v>3.7381052631578902</v>
      </c>
      <c r="T5" s="87">
        <v>3.7401578947368401</v>
      </c>
    </row>
    <row r="6" spans="1:22">
      <c r="A6" s="145"/>
      <c r="B6" s="6" t="s">
        <v>707</v>
      </c>
      <c r="D6" s="18"/>
      <c r="E6" s="18"/>
      <c r="F6" s="87"/>
      <c r="G6" s="270">
        <v>2.7547087220274</v>
      </c>
      <c r="H6" s="270">
        <v>2.6381924723424701</v>
      </c>
      <c r="I6" s="270">
        <v>2.7027819881142299</v>
      </c>
      <c r="J6" s="270">
        <v>2.83938113275613</v>
      </c>
      <c r="K6" s="270">
        <v>3.1860907106782101</v>
      </c>
      <c r="L6" s="270">
        <v>3.3771255534670002</v>
      </c>
      <c r="M6" s="270">
        <v>3.2621647955803001</v>
      </c>
      <c r="N6" s="270">
        <v>3.2881337472469068</v>
      </c>
      <c r="O6" s="270">
        <v>3.3387580339105298</v>
      </c>
      <c r="P6" s="270">
        <v>3.4972016594516595</v>
      </c>
      <c r="Q6" s="270">
        <v>3.8841440468348085</v>
      </c>
      <c r="R6" s="270">
        <v>3.8393843054193444</v>
      </c>
      <c r="S6" s="270">
        <v>3.7473901467546771</v>
      </c>
      <c r="T6" s="270">
        <v>3.7582189735702891</v>
      </c>
    </row>
    <row r="8" spans="1:22">
      <c r="A8" s="576" t="s">
        <v>817</v>
      </c>
      <c r="B8" s="19" t="s">
        <v>50</v>
      </c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</row>
    <row r="9" spans="1:22">
      <c r="C9" s="62"/>
      <c r="O9" s="28"/>
      <c r="P9" s="28"/>
      <c r="Q9" s="28"/>
      <c r="R9" s="28"/>
      <c r="S9" s="28"/>
      <c r="T9" s="28"/>
    </row>
    <row r="10" spans="1:22">
      <c r="B10" s="6" t="s">
        <v>334</v>
      </c>
      <c r="C10" s="6"/>
      <c r="D10" s="6"/>
      <c r="E10" s="6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</row>
    <row r="11" spans="1:22">
      <c r="B11" s="20"/>
      <c r="C11" s="24" t="s">
        <v>732</v>
      </c>
      <c r="D11" s="18" t="s">
        <v>733</v>
      </c>
      <c r="E11" s="5" t="s">
        <v>39</v>
      </c>
      <c r="F11" s="446"/>
      <c r="G11" s="446"/>
      <c r="H11" s="444">
        <v>-1E-3</v>
      </c>
      <c r="I11" s="444">
        <v>6.4000000000000003E-3</v>
      </c>
      <c r="J11" s="444">
        <v>-1.72E-2</v>
      </c>
      <c r="K11" s="444">
        <v>-4.1999999999999997E-3</v>
      </c>
      <c r="L11" s="444">
        <v>6.3E-3</v>
      </c>
      <c r="M11" s="444">
        <v>-8.3999999999999995E-3</v>
      </c>
      <c r="N11" s="444">
        <v>7.1999999999999998E-3</v>
      </c>
      <c r="O11" s="444">
        <v>-9.4999999999999998E-3</v>
      </c>
      <c r="P11" s="445">
        <v>-4.82E-2</v>
      </c>
      <c r="Q11" s="445">
        <v>4.4999999999999998E-2</v>
      </c>
      <c r="R11" s="445">
        <v>-4.7100000000000003E-2</v>
      </c>
      <c r="S11" s="445">
        <v>-2.8300000000000002E-2</v>
      </c>
      <c r="T11" s="445">
        <v>2.0999999999999999E-3</v>
      </c>
      <c r="V11" s="160"/>
    </row>
    <row r="12" spans="1:22">
      <c r="B12" s="20"/>
      <c r="C12" s="20"/>
      <c r="D12" s="5"/>
      <c r="E12" s="5"/>
      <c r="F12" s="50"/>
      <c r="G12" s="50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</row>
    <row r="13" spans="1:22">
      <c r="A13" s="576" t="s">
        <v>817</v>
      </c>
      <c r="B13" s="19" t="s">
        <v>335</v>
      </c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</row>
    <row r="15" spans="1:22">
      <c r="B15" s="64" t="s">
        <v>336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</row>
    <row r="16" spans="1:22" ht="7.5" customHeight="1">
      <c r="B16" s="6"/>
    </row>
    <row r="17" spans="1:28">
      <c r="C17" s="3" t="s">
        <v>337</v>
      </c>
      <c r="D17" s="5" t="s">
        <v>93</v>
      </c>
      <c r="E17" s="5" t="s">
        <v>338</v>
      </c>
      <c r="F17" s="229">
        <v>5.3379725571341625</v>
      </c>
      <c r="G17" s="229">
        <v>6.1722582105578105</v>
      </c>
      <c r="H17" s="229">
        <v>6.6294869457641452</v>
      </c>
      <c r="I17" s="229">
        <v>7.0180128391180059</v>
      </c>
      <c r="J17" s="229">
        <v>7.5310888743703783</v>
      </c>
      <c r="K17" s="229">
        <v>8.0452822692696522</v>
      </c>
      <c r="L17" s="229">
        <v>8.7994883461756626</v>
      </c>
      <c r="M17" s="229">
        <v>8.6694884037919522</v>
      </c>
      <c r="N17" s="229">
        <v>8.9056255362449512</v>
      </c>
      <c r="O17" s="229">
        <v>9.1450034096164732</v>
      </c>
      <c r="P17" s="229">
        <v>8.0180118381312653</v>
      </c>
      <c r="Q17" s="229">
        <v>8.1103944828104204</v>
      </c>
      <c r="R17" s="229">
        <v>9.3232738587363784</v>
      </c>
      <c r="S17" s="229">
        <v>10.089425921041101</v>
      </c>
      <c r="T17" s="229">
        <v>11.042114977157203</v>
      </c>
    </row>
    <row r="18" spans="1:28">
      <c r="C18" s="136" t="s">
        <v>339</v>
      </c>
      <c r="D18" s="59" t="s">
        <v>93</v>
      </c>
      <c r="E18" s="135" t="s">
        <v>340</v>
      </c>
      <c r="F18" s="134">
        <f t="shared" ref="F18:T18" si="1">+F17/F4</f>
        <v>1.9035305620437706</v>
      </c>
      <c r="G18" s="134">
        <f t="shared" si="1"/>
        <v>2.2767345795497826</v>
      </c>
      <c r="H18" s="134">
        <f t="shared" si="1"/>
        <v>2.5652223251608497</v>
      </c>
      <c r="I18" s="134">
        <f t="shared" si="1"/>
        <v>2.5206888382465413</v>
      </c>
      <c r="J18" s="134">
        <f t="shared" si="1"/>
        <v>2.5695714650609394</v>
      </c>
      <c r="K18" s="134">
        <f t="shared" si="1"/>
        <v>2.4214095811475902</v>
      </c>
      <c r="L18" s="134">
        <f t="shared" si="1"/>
        <v>2.5920989370295584</v>
      </c>
      <c r="M18" s="134">
        <f t="shared" si="1"/>
        <v>2.6708896748339601</v>
      </c>
      <c r="N18" s="134">
        <f t="shared" si="1"/>
        <v>2.6524282713215435</v>
      </c>
      <c r="O18" s="134">
        <f t="shared" si="1"/>
        <v>2.7199321630888811</v>
      </c>
      <c r="P18" s="134">
        <f t="shared" si="1"/>
        <v>2.2259899648152914</v>
      </c>
      <c r="Q18" s="134">
        <f t="shared" si="1"/>
        <v>2.0155686136323223</v>
      </c>
      <c r="R18" s="134">
        <f t="shared" si="1"/>
        <v>2.393611100002238</v>
      </c>
      <c r="S18" s="134">
        <f t="shared" si="1"/>
        <v>2.6663160837966995</v>
      </c>
      <c r="T18" s="134">
        <f t="shared" si="1"/>
        <v>2.9365484188210509</v>
      </c>
    </row>
    <row r="19" spans="1:28">
      <c r="C19" s="20"/>
      <c r="D19" s="5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</row>
    <row r="20" spans="1:28">
      <c r="B20" s="23"/>
      <c r="C20" s="88" t="s">
        <v>341</v>
      </c>
      <c r="D20" s="89" t="s">
        <v>93</v>
      </c>
      <c r="E20" s="89" t="s">
        <v>39</v>
      </c>
      <c r="F20" s="84"/>
      <c r="G20" s="90">
        <f t="shared" ref="G20:T20" si="2">+G18/F18-1</f>
        <v>0.19605885240177745</v>
      </c>
      <c r="H20" s="90">
        <f t="shared" si="2"/>
        <v>0.1267111889995165</v>
      </c>
      <c r="I20" s="90">
        <f t="shared" si="2"/>
        <v>-1.7360478457365658E-2</v>
      </c>
      <c r="J20" s="90">
        <f t="shared" si="2"/>
        <v>1.9392566854226301E-2</v>
      </c>
      <c r="K20" s="90">
        <f t="shared" si="2"/>
        <v>-5.7660153036387829E-2</v>
      </c>
      <c r="L20" s="90">
        <f t="shared" si="2"/>
        <v>7.049173225831229E-2</v>
      </c>
      <c r="M20" s="90">
        <f t="shared" si="2"/>
        <v>3.0396500950960137E-2</v>
      </c>
      <c r="N20" s="90">
        <f t="shared" si="2"/>
        <v>-6.912080153054001E-3</v>
      </c>
      <c r="O20" s="90">
        <f t="shared" si="2"/>
        <v>2.544984627754121E-2</v>
      </c>
      <c r="P20" s="90">
        <f t="shared" si="2"/>
        <v>-0.18160092555861618</v>
      </c>
      <c r="Q20" s="90">
        <f t="shared" si="2"/>
        <v>-9.4529335041467544E-2</v>
      </c>
      <c r="R20" s="90">
        <f t="shared" si="2"/>
        <v>0.18756120918584496</v>
      </c>
      <c r="S20" s="90">
        <f t="shared" si="2"/>
        <v>0.11393036395687117</v>
      </c>
      <c r="T20" s="90">
        <f t="shared" si="2"/>
        <v>0.10135045003349874</v>
      </c>
    </row>
    <row r="22" spans="1:28">
      <c r="B22" s="64" t="s">
        <v>342</v>
      </c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</row>
    <row r="23" spans="1:28">
      <c r="A23" s="400"/>
      <c r="B23" s="400"/>
      <c r="C23" s="400"/>
      <c r="D23" s="402"/>
      <c r="E23" s="402"/>
      <c r="F23" s="403"/>
      <c r="G23" s="403"/>
      <c r="H23" s="403"/>
      <c r="I23" s="403"/>
      <c r="J23" s="403"/>
      <c r="K23" s="403"/>
      <c r="L23" s="403"/>
      <c r="M23" s="403"/>
      <c r="N23" s="403"/>
      <c r="O23" s="400"/>
      <c r="P23" s="400"/>
      <c r="Q23" s="400"/>
      <c r="R23" s="400"/>
      <c r="S23" s="400"/>
      <c r="T23" s="400"/>
      <c r="U23" s="400"/>
      <c r="V23" s="400"/>
      <c r="W23" s="400"/>
      <c r="X23" s="400"/>
      <c r="Y23" s="400"/>
      <c r="Z23" s="400"/>
      <c r="AA23" s="400"/>
      <c r="AB23" s="400"/>
    </row>
    <row r="24" spans="1:28">
      <c r="B24" s="6" t="s">
        <v>37</v>
      </c>
      <c r="P24" s="146"/>
    </row>
    <row r="25" spans="1:28">
      <c r="A25" s="145">
        <v>12</v>
      </c>
      <c r="C25" s="3" t="s">
        <v>343</v>
      </c>
      <c r="D25" s="5" t="s">
        <v>93</v>
      </c>
      <c r="E25" s="5" t="s">
        <v>39</v>
      </c>
      <c r="F25" s="91">
        <f>+AVERAGEIFS('Macro mensual'!$E:$E,'Macro mensual'!$C:$C,Economía!F$1,'Macro mensual'!$B:$B,"="&amp;Economía!$A25)/'Macro mensual'!$E$40*100</f>
        <v>101.66313870879758</v>
      </c>
      <c r="G25" s="91">
        <f>+AVERAGEIFS('Macro mensual'!$E:$E,'Macro mensual'!$C:$C,Economía!G$1,'Macro mensual'!$B:$B,"="&amp;Economía!$A25)/'Macro mensual'!$E$40*100</f>
        <v>100</v>
      </c>
      <c r="H25" s="91">
        <f>+AVERAGEIFS('Macro mensual'!$E:$E,'Macro mensual'!$C:$C,Economía!H$1,'Macro mensual'!$B:$B,"="&amp;Economía!$A25)/'Macro mensual'!$E$40*100</f>
        <v>98.413614581079329</v>
      </c>
      <c r="I25" s="91">
        <f>+AVERAGEIFS('Macro mensual'!$E:$E,'Macro mensual'!$C:$C,Economía!I$1,'Macro mensual'!$B:$B,"="&amp;Economía!$A25)/'Macro mensual'!$E$40*100</f>
        <v>104.69546163181445</v>
      </c>
      <c r="J25" s="91">
        <f>+AVERAGEIFS('Macro mensual'!$E:$E,'Macro mensual'!$C:$C,Economía!J$1,'Macro mensual'!$B:$B,"="&amp;Economía!$A25)/'Macro mensual'!$E$40*100</f>
        <v>109.48568103204263</v>
      </c>
      <c r="K25" s="91">
        <f>+AVERAGEIFS('Macro mensual'!$E:$E,'Macro mensual'!$C:$C,Economía!K$1,'Macro mensual'!$B:$B,"="&amp;Economía!$A25)/'Macro mensual'!$E$40*100</f>
        <v>120.26369666860298</v>
      </c>
      <c r="L25" s="91">
        <f>+AVERAGEIFS('Macro mensual'!$E:$E,'Macro mensual'!$C:$C,Economía!L$1,'Macro mensual'!$B:$B,"="&amp;Economía!$A25)/'Macro mensual'!$E$40*100</f>
        <v>121.37300371405055</v>
      </c>
      <c r="M25" s="91">
        <f>+AVERAGEIFS('Macro mensual'!$E:$E,'Macro mensual'!$C:$C,Economía!M$1,'Macro mensual'!$B:$B,"="&amp;Economía!$A25)/'Macro mensual'!$E$40*100</f>
        <v>117.23230762910384</v>
      </c>
      <c r="N25" s="91">
        <f>+AVERAGEIFS('Macro mensual'!$E:$E,'Macro mensual'!$C:$C,Economía!N$1,'Macro mensual'!$B:$B,"="&amp;Economía!$A25)/'Macro mensual'!$E$40*100</f>
        <v>120.75637675976843</v>
      </c>
      <c r="O25" s="91">
        <f>+AVERAGEIFS('Macro mensual'!$E:$E,'Macro mensual'!$C:$C,Economía!O$1,'Macro mensual'!$B:$B,"="&amp;Economía!$A25)/'Macro mensual'!$E$40*100</f>
        <v>121.6053061921377</v>
      </c>
      <c r="P25" s="91">
        <f>+AVERAGEIFS('Macro mensual'!$E:$E,'Macro mensual'!$C:$C,Economía!P$1,'Macro mensual'!$B:$B,"="&amp;Economía!$A25)/'Macro mensual'!$E$40*100</f>
        <v>127.43289010439854</v>
      </c>
      <c r="Q25" s="91">
        <f>+AVERAGEIFS('Macro mensual'!$E:$E,'Macro mensual'!$C:$C,Economía!Q$1,'Macro mensual'!$B:$B,"="&amp;Economía!$A25)/'Macro mensual'!$E$40*100</f>
        <v>143.53934357034387</v>
      </c>
      <c r="R25" s="91">
        <f>+AVERAGEIFS('Macro mensual'!$E:$E,'Macro mensual'!$C:$C,Economía!R$1,'Macro mensual'!$B:$B,"="&amp;Economía!$A25)/'Macro mensual'!$E$40*100</f>
        <v>144.02289107639123</v>
      </c>
      <c r="S25" s="91">
        <f>+AVERAGEIFS('Macro mensual'!$E:$E,'Macro mensual'!$C:$C,Economía!S$1,'Macro mensual'!$B:$B,"="&amp;Economía!$A25)/'Macro mensual'!$E$40*100</f>
        <v>144.2678941609289</v>
      </c>
      <c r="T25" s="91">
        <f>+AVERAGEIFS('Macro mensual'!$E:$E,'Macro mensual'!$C:$C,Economía!T$1,'Macro mensual'!$B:$B,"="&amp;Economía!$A25)/'Macro mensual'!$E$40*100</f>
        <v>146.98500312892858</v>
      </c>
    </row>
    <row r="26" spans="1:28">
      <c r="C26" s="3" t="s">
        <v>333</v>
      </c>
      <c r="D26" s="5" t="s">
        <v>331</v>
      </c>
      <c r="E26" s="5" t="s">
        <v>332</v>
      </c>
      <c r="F26" s="91">
        <f t="shared" ref="F26:T26" si="3">+F5</f>
        <v>2.8156750000000001</v>
      </c>
      <c r="G26" s="91">
        <f t="shared" si="3"/>
        <v>2.69626315789474</v>
      </c>
      <c r="H26" s="91">
        <f t="shared" si="3"/>
        <v>2.5668888888888901</v>
      </c>
      <c r="I26" s="91">
        <f t="shared" si="3"/>
        <v>2.78525</v>
      </c>
      <c r="J26" s="91">
        <f t="shared" si="3"/>
        <v>2.9615</v>
      </c>
      <c r="K26" s="91">
        <f t="shared" si="3"/>
        <v>3.3826666666666698</v>
      </c>
      <c r="L26" s="91">
        <f t="shared" si="3"/>
        <v>3.3953571428571401</v>
      </c>
      <c r="M26" s="91">
        <f t="shared" si="3"/>
        <v>3.2461842105263199</v>
      </c>
      <c r="N26" s="91">
        <f t="shared" si="3"/>
        <v>3.3640263157894701</v>
      </c>
      <c r="O26" s="91">
        <f t="shared" si="3"/>
        <v>3.3551904761904798</v>
      </c>
      <c r="P26" s="91">
        <f t="shared" si="3"/>
        <v>3.6026190476190498</v>
      </c>
      <c r="Q26" s="91">
        <f t="shared" si="3"/>
        <v>4.0369772727272704</v>
      </c>
      <c r="R26" s="91">
        <f t="shared" si="3"/>
        <v>3.8345500000000001</v>
      </c>
      <c r="S26" s="91">
        <f t="shared" si="3"/>
        <v>3.7381052631578902</v>
      </c>
      <c r="T26" s="91">
        <f t="shared" si="3"/>
        <v>3.7401578947368401</v>
      </c>
    </row>
    <row r="27" spans="1:28">
      <c r="C27" s="58" t="s">
        <v>344</v>
      </c>
      <c r="D27" s="59" t="s">
        <v>331</v>
      </c>
      <c r="E27" s="59" t="s">
        <v>39</v>
      </c>
      <c r="F27" s="92">
        <f t="shared" ref="F27:T27" si="4">+(F25/(F26/$G$26))</f>
        <v>97.35163874256564</v>
      </c>
      <c r="G27" s="92">
        <f t="shared" si="4"/>
        <v>100</v>
      </c>
      <c r="H27" s="92">
        <f t="shared" si="4"/>
        <v>103.37377842056748</v>
      </c>
      <c r="I27" s="92">
        <f t="shared" si="4"/>
        <v>101.35051287914681</v>
      </c>
      <c r="J27" s="92">
        <f t="shared" si="4"/>
        <v>99.679962209593612</v>
      </c>
      <c r="K27" s="92">
        <f t="shared" si="4"/>
        <v>95.860043720865875</v>
      </c>
      <c r="L27" s="92">
        <f t="shared" si="4"/>
        <v>96.382661531103977</v>
      </c>
      <c r="M27" s="92">
        <f t="shared" si="4"/>
        <v>97.372524624560995</v>
      </c>
      <c r="N27" s="92">
        <f t="shared" si="4"/>
        <v>96.7860947490271</v>
      </c>
      <c r="O27" s="92">
        <f t="shared" si="4"/>
        <v>97.723187168392428</v>
      </c>
      <c r="P27" s="92">
        <f t="shared" si="4"/>
        <v>95.373005624787695</v>
      </c>
      <c r="Q27" s="92">
        <f t="shared" si="4"/>
        <v>95.868719992979678</v>
      </c>
      <c r="R27" s="92">
        <f t="shared" si="4"/>
        <v>101.26967052268475</v>
      </c>
      <c r="S27" s="92">
        <f t="shared" si="4"/>
        <v>104.0591905548863</v>
      </c>
      <c r="T27" s="92">
        <f t="shared" si="4"/>
        <v>105.96083370096808</v>
      </c>
    </row>
    <row r="28" spans="1:28">
      <c r="D28" s="5"/>
      <c r="E28" s="5"/>
      <c r="F28" s="91"/>
      <c r="G28" s="48"/>
      <c r="H28" s="91"/>
      <c r="I28" s="91"/>
      <c r="J28" s="91"/>
      <c r="K28" s="91"/>
      <c r="L28" s="91"/>
      <c r="M28" s="91"/>
      <c r="N28" s="91"/>
      <c r="O28" s="91"/>
      <c r="P28" s="159"/>
      <c r="Q28" s="159"/>
      <c r="R28" s="159"/>
      <c r="S28" s="159"/>
      <c r="T28" s="159"/>
    </row>
    <row r="29" spans="1:28">
      <c r="B29" s="20"/>
      <c r="C29" s="20" t="s">
        <v>345</v>
      </c>
      <c r="D29" s="5" t="s">
        <v>93</v>
      </c>
      <c r="E29" s="5" t="s">
        <v>39</v>
      </c>
      <c r="F29" s="51"/>
      <c r="G29" s="54">
        <f>+G27/F27-1</f>
        <v>2.7204074750478702E-2</v>
      </c>
      <c r="H29" s="54">
        <f t="shared" ref="H29:N29" si="5">+H27/G27-1</f>
        <v>3.3737784205674748E-2</v>
      </c>
      <c r="I29" s="54">
        <f t="shared" si="5"/>
        <v>-1.9572328421518903E-2</v>
      </c>
      <c r="J29" s="54">
        <f t="shared" si="5"/>
        <v>-1.6482902968090629E-2</v>
      </c>
      <c r="K29" s="54">
        <f t="shared" si="5"/>
        <v>-3.8321829222765169E-2</v>
      </c>
      <c r="L29" s="54">
        <f t="shared" si="5"/>
        <v>5.4518837041208634E-3</v>
      </c>
      <c r="M29" s="54">
        <f t="shared" si="5"/>
        <v>1.0270136534231034E-2</v>
      </c>
      <c r="N29" s="54">
        <f t="shared" si="5"/>
        <v>-6.0225394976148872E-3</v>
      </c>
      <c r="O29" s="54">
        <f>+O27/N27-1</f>
        <v>9.6820976380467272E-3</v>
      </c>
      <c r="P29" s="54">
        <f t="shared" ref="P29:T29" si="6">+P27/O27-1</f>
        <v>-2.4049374684792069E-2</v>
      </c>
      <c r="Q29" s="54">
        <f t="shared" si="6"/>
        <v>5.1976381046665576E-3</v>
      </c>
      <c r="R29" s="54">
        <f t="shared" si="6"/>
        <v>5.6336942123568212E-2</v>
      </c>
      <c r="S29" s="54">
        <f t="shared" si="6"/>
        <v>2.7545463689216731E-2</v>
      </c>
      <c r="T29" s="54">
        <f t="shared" si="6"/>
        <v>1.8274629429091638E-2</v>
      </c>
    </row>
    <row r="30" spans="1:28">
      <c r="B30" s="20"/>
      <c r="C30" s="20" t="s">
        <v>346</v>
      </c>
      <c r="D30" s="5" t="s">
        <v>93</v>
      </c>
      <c r="E30" s="5" t="s">
        <v>39</v>
      </c>
      <c r="F30" s="51"/>
      <c r="G30" s="51">
        <v>0.45578926452638446</v>
      </c>
      <c r="H30" s="51">
        <v>0.45373611259810742</v>
      </c>
      <c r="I30" s="51">
        <v>0.43424199321631213</v>
      </c>
      <c r="J30" s="51">
        <v>0.42067315361301644</v>
      </c>
      <c r="K30" s="51">
        <v>0.42329796830033073</v>
      </c>
      <c r="L30" s="51">
        <v>0.40835775807814723</v>
      </c>
      <c r="M30" s="51">
        <v>0.40256640871973426</v>
      </c>
      <c r="N30" s="51">
        <v>0.39746475031115203</v>
      </c>
      <c r="O30" s="51">
        <v>0.4043149110739499</v>
      </c>
      <c r="P30" s="159">
        <v>0.3998391226297564</v>
      </c>
      <c r="Q30" s="159">
        <v>0.38727614202688515</v>
      </c>
      <c r="R30" s="159">
        <v>0.37187149383648538</v>
      </c>
      <c r="S30" s="159">
        <v>0.38713357703322543</v>
      </c>
      <c r="T30" s="159">
        <v>0.3968503356199749</v>
      </c>
    </row>
    <row r="31" spans="1:28">
      <c r="D31" s="5"/>
      <c r="E31" s="5"/>
      <c r="F31" s="51"/>
      <c r="G31" s="51"/>
      <c r="H31" s="51"/>
      <c r="I31" s="51"/>
      <c r="J31" s="51"/>
      <c r="K31" s="51"/>
      <c r="L31" s="51"/>
      <c r="M31" s="51"/>
      <c r="N31" s="51"/>
    </row>
    <row r="32" spans="1:28">
      <c r="B32" s="6" t="s">
        <v>38</v>
      </c>
      <c r="D32" s="5"/>
      <c r="E32" s="5"/>
      <c r="F32" s="51"/>
      <c r="G32" s="51"/>
      <c r="H32" s="51"/>
      <c r="I32" s="51"/>
      <c r="J32" s="51"/>
      <c r="K32" s="51"/>
      <c r="L32" s="51"/>
      <c r="M32" s="51"/>
      <c r="N32" s="51"/>
    </row>
    <row r="33" spans="1:22">
      <c r="A33" s="145">
        <v>12</v>
      </c>
      <c r="C33" s="3" t="s">
        <v>347</v>
      </c>
      <c r="D33" s="5" t="s">
        <v>93</v>
      </c>
      <c r="E33" s="5" t="s">
        <v>39</v>
      </c>
      <c r="F33" s="91">
        <f>+AVERAGEIFS('Macro mensual'!$F:$F,'Macro mensual'!$C:$C,Economía!F$1,'Macro mensual'!$B:$B,"="&amp;Economía!$A33)/'Macro mensual'!$F$40*100</f>
        <v>98.455314158500784</v>
      </c>
      <c r="G33" s="91">
        <f>+AVERAGEIFS('Macro mensual'!$F:$F,'Macro mensual'!$C:$C,Economía!G$1,'Macro mensual'!$B:$B,"="&amp;Economía!$A33)/'Macro mensual'!$F$40*100</f>
        <v>100</v>
      </c>
      <c r="H33" s="91">
        <f>+AVERAGEIFS('Macro mensual'!$F:$F,'Macro mensual'!$C:$C,Economía!H$1,'Macro mensual'!$B:$B,"="&amp;Economía!$A33)/'Macro mensual'!$F$40*100</f>
        <v>97.746294894945194</v>
      </c>
      <c r="I33" s="91">
        <f>+AVERAGEIFS('Macro mensual'!$F:$F,'Macro mensual'!$C:$C,Economía!I$1,'Macro mensual'!$B:$B,"="&amp;Economía!$A33)/'Macro mensual'!$F$40*100</f>
        <v>99.756070471119799</v>
      </c>
      <c r="J33" s="91">
        <f>+AVERAGEIFS('Macro mensual'!$F:$F,'Macro mensual'!$C:$C,Economía!J$1,'Macro mensual'!$B:$B,"="&amp;Economía!$A33)/'Macro mensual'!$F$40*100</f>
        <v>102.69767947229357</v>
      </c>
      <c r="K33" s="91">
        <f>+AVERAGEIFS('Macro mensual'!$F:$F,'Macro mensual'!$C:$C,Economía!K$1,'Macro mensual'!$B:$B,"="&amp;Economía!$A33)/'Macro mensual'!$F$40*100</f>
        <v>105.53382735332602</v>
      </c>
      <c r="L33" s="91">
        <f>+AVERAGEIFS('Macro mensual'!$F:$F,'Macro mensual'!$C:$C,Economía!L$1,'Macro mensual'!$B:$B,"="&amp;Economía!$A33)/'Macro mensual'!$F$40*100</f>
        <v>108.90257389216444</v>
      </c>
      <c r="M33" s="91">
        <f>+AVERAGEIFS('Macro mensual'!$F:$F,'Macro mensual'!$C:$C,Economía!M$1,'Macro mensual'!$B:$B,"="&amp;Economía!$A33)/'Macro mensual'!$F$40*100</f>
        <v>111.73753367839755</v>
      </c>
      <c r="N33" s="91">
        <f>+AVERAGEIFS('Macro mensual'!$F:$F,'Macro mensual'!$C:$C,Economía!N$1,'Macro mensual'!$B:$B,"="&amp;Economía!$A33)/'Macro mensual'!$F$40*100</f>
        <v>115.5123343094066</v>
      </c>
      <c r="O33" s="91">
        <f>+AVERAGEIFS('Macro mensual'!$F:$F,'Macro mensual'!$C:$C,Economía!O$1,'Macro mensual'!$B:$B,"="&amp;Economía!$A33)/'Macro mensual'!$F$40*100</f>
        <v>114.80707185946493</v>
      </c>
      <c r="P33" s="91">
        <f>+AVERAGEIFS('Macro mensual'!$F:$F,'Macro mensual'!$C:$C,Economía!P$1,'Macro mensual'!$B:$B,"="&amp;Economía!$A33)/'Macro mensual'!$F$40*100</f>
        <v>120.532496707102</v>
      </c>
      <c r="Q33" s="91">
        <f>+AVERAGEIFS('Macro mensual'!$F:$F,'Macro mensual'!$C:$C,Economía!Q$1,'Macro mensual'!$B:$B,"="&amp;Economía!$A33)/'Macro mensual'!$F$40*100</f>
        <v>139.08852239971688</v>
      </c>
      <c r="R33" s="91">
        <f>+AVERAGEIFS('Macro mensual'!$F:$F,'Macro mensual'!$C:$C,Economía!R$1,'Macro mensual'!$B:$B,"="&amp;Economía!$A33)/'Macro mensual'!$F$40*100</f>
        <v>145.72106909857604</v>
      </c>
      <c r="S33" s="91">
        <f>+AVERAGEIFS('Macro mensual'!$F:$F,'Macro mensual'!$C:$C,Economía!S$1,'Macro mensual'!$B:$B,"="&amp;Economía!$A33)/'Macro mensual'!$F$40*100</f>
        <v>143.68881947728497</v>
      </c>
      <c r="T33" s="91">
        <f>+AVERAGEIFS('Macro mensual'!$F:$F,'Macro mensual'!$C:$C,Economía!T$1,'Macro mensual'!$B:$B,"="&amp;Economía!$A33)/'Macro mensual'!$F$40*100</f>
        <v>143.98688463048845</v>
      </c>
    </row>
    <row r="34" spans="1:22">
      <c r="C34" s="3" t="s">
        <v>333</v>
      </c>
      <c r="D34" s="5" t="s">
        <v>331</v>
      </c>
      <c r="E34" s="5" t="s">
        <v>332</v>
      </c>
      <c r="F34" s="91">
        <f t="shared" ref="F34:T34" si="7">+F5</f>
        <v>2.8156750000000001</v>
      </c>
      <c r="G34" s="91">
        <f t="shared" si="7"/>
        <v>2.69626315789474</v>
      </c>
      <c r="H34" s="91">
        <f t="shared" si="7"/>
        <v>2.5668888888888901</v>
      </c>
      <c r="I34" s="91">
        <f t="shared" si="7"/>
        <v>2.78525</v>
      </c>
      <c r="J34" s="91">
        <f t="shared" si="7"/>
        <v>2.9615</v>
      </c>
      <c r="K34" s="91">
        <f t="shared" si="7"/>
        <v>3.3826666666666698</v>
      </c>
      <c r="L34" s="91">
        <f t="shared" si="7"/>
        <v>3.3953571428571401</v>
      </c>
      <c r="M34" s="91">
        <f t="shared" si="7"/>
        <v>3.2461842105263199</v>
      </c>
      <c r="N34" s="91">
        <f t="shared" si="7"/>
        <v>3.3640263157894701</v>
      </c>
      <c r="O34" s="91">
        <f t="shared" si="7"/>
        <v>3.3551904761904798</v>
      </c>
      <c r="P34" s="91">
        <f t="shared" si="7"/>
        <v>3.6026190476190498</v>
      </c>
      <c r="Q34" s="91">
        <f t="shared" si="7"/>
        <v>4.0369772727272704</v>
      </c>
      <c r="R34" s="91">
        <f t="shared" si="7"/>
        <v>3.8345500000000001</v>
      </c>
      <c r="S34" s="91">
        <f t="shared" si="7"/>
        <v>3.7381052631578902</v>
      </c>
      <c r="T34" s="91">
        <f t="shared" si="7"/>
        <v>3.7401578947368401</v>
      </c>
    </row>
    <row r="35" spans="1:22">
      <c r="C35" s="136" t="s">
        <v>348</v>
      </c>
      <c r="D35" s="59" t="s">
        <v>331</v>
      </c>
      <c r="E35" s="59" t="s">
        <v>39</v>
      </c>
      <c r="F35" s="92">
        <f>+(F33/(F34/$G$34))</f>
        <v>94.279856966630732</v>
      </c>
      <c r="G35" s="92">
        <f t="shared" ref="G35:O35" si="8">+(G33/(G34/$G$34))</f>
        <v>100</v>
      </c>
      <c r="H35" s="92">
        <f t="shared" si="8"/>
        <v>102.67282502439606</v>
      </c>
      <c r="I35" s="92">
        <f t="shared" si="8"/>
        <v>96.568931904723712</v>
      </c>
      <c r="J35" s="92">
        <f t="shared" si="8"/>
        <v>93.499905305564099</v>
      </c>
      <c r="K35" s="92">
        <f t="shared" si="8"/>
        <v>84.119128085651411</v>
      </c>
      <c r="L35" s="92">
        <f t="shared" si="8"/>
        <v>86.479856295254848</v>
      </c>
      <c r="M35" s="92">
        <f t="shared" si="8"/>
        <v>92.808594914038807</v>
      </c>
      <c r="N35" s="92">
        <f t="shared" si="8"/>
        <v>92.583000857941272</v>
      </c>
      <c r="O35" s="92">
        <f t="shared" si="8"/>
        <v>92.260061035913466</v>
      </c>
      <c r="P35" s="92">
        <f t="shared" ref="P35:T35" si="9">+(P33/(P34/$G$34))</f>
        <v>90.208630417143439</v>
      </c>
      <c r="Q35" s="92">
        <f t="shared" si="9"/>
        <v>92.896053977292098</v>
      </c>
      <c r="R35" s="92">
        <f t="shared" si="9"/>
        <v>102.46374410022669</v>
      </c>
      <c r="S35" s="92">
        <f t="shared" si="9"/>
        <v>103.64150896882532</v>
      </c>
      <c r="T35" s="92">
        <f t="shared" si="9"/>
        <v>103.79950343688424</v>
      </c>
    </row>
    <row r="36" spans="1:22">
      <c r="D36" s="5"/>
      <c r="E36" s="5"/>
      <c r="F36" s="51"/>
      <c r="G36" s="51"/>
      <c r="H36" s="51"/>
      <c r="I36" s="51"/>
      <c r="J36" s="51"/>
      <c r="K36" s="51"/>
      <c r="L36" s="51"/>
      <c r="M36" s="51"/>
      <c r="N36" s="51"/>
      <c r="P36" s="159"/>
      <c r="Q36" s="159"/>
      <c r="R36" s="159"/>
      <c r="S36" s="159"/>
      <c r="T36" s="159"/>
    </row>
    <row r="37" spans="1:22">
      <c r="B37" s="20"/>
      <c r="C37" s="20" t="s">
        <v>349</v>
      </c>
      <c r="D37" s="5" t="s">
        <v>93</v>
      </c>
      <c r="E37" s="5" t="s">
        <v>39</v>
      </c>
      <c r="F37" s="51"/>
      <c r="G37" s="54">
        <f>+G35/F35-1</f>
        <v>6.0671952815900543E-2</v>
      </c>
      <c r="H37" s="54">
        <f t="shared" ref="H37:N37" si="10">+H35/G35-1</f>
        <v>2.6728250243960527E-2</v>
      </c>
      <c r="I37" s="54">
        <f t="shared" si="10"/>
        <v>-5.9449938367060695E-2</v>
      </c>
      <c r="J37" s="54">
        <f t="shared" si="10"/>
        <v>-3.1780682861725751E-2</v>
      </c>
      <c r="K37" s="54">
        <f t="shared" si="10"/>
        <v>-0.10032926973835599</v>
      </c>
      <c r="L37" s="54">
        <f t="shared" si="10"/>
        <v>2.8064106979327041E-2</v>
      </c>
      <c r="M37" s="54">
        <f t="shared" si="10"/>
        <v>7.31816505010916E-2</v>
      </c>
      <c r="N37" s="54">
        <f t="shared" si="10"/>
        <v>-2.4307453022694991E-3</v>
      </c>
      <c r="O37" s="54">
        <f>+O35/N35-1</f>
        <v>-3.4881114139228009E-3</v>
      </c>
      <c r="P37" s="54">
        <f t="shared" ref="P37:T37" si="11">+P35/O35-1</f>
        <v>-2.2235305241901759E-2</v>
      </c>
      <c r="Q37" s="54">
        <f t="shared" si="11"/>
        <v>2.9791202324228383E-2</v>
      </c>
      <c r="R37" s="54">
        <f t="shared" si="11"/>
        <v>0.10299350417266773</v>
      </c>
      <c r="S37" s="54">
        <f t="shared" si="11"/>
        <v>1.149445473558508E-2</v>
      </c>
      <c r="T37" s="54">
        <f t="shared" si="11"/>
        <v>1.5244323401972792E-3</v>
      </c>
      <c r="V37" s="22"/>
    </row>
    <row r="38" spans="1:22">
      <c r="C38" s="20" t="s">
        <v>350</v>
      </c>
      <c r="D38" s="5" t="s">
        <v>93</v>
      </c>
      <c r="E38" s="5" t="s">
        <v>39</v>
      </c>
      <c r="F38" s="93"/>
      <c r="G38" s="93">
        <v>0.54421073547361554</v>
      </c>
      <c r="H38" s="93">
        <v>0.54626388740189258</v>
      </c>
      <c r="I38" s="93">
        <v>0.56575800678368782</v>
      </c>
      <c r="J38" s="93">
        <v>0.57932684638698362</v>
      </c>
      <c r="K38" s="93">
        <v>0.57670203169966927</v>
      </c>
      <c r="L38" s="93">
        <v>0.59164224192185277</v>
      </c>
      <c r="M38" s="93">
        <v>0.59743359128026574</v>
      </c>
      <c r="N38" s="93">
        <v>0.60253524968884797</v>
      </c>
      <c r="O38" s="93">
        <v>0.5956850889260501</v>
      </c>
      <c r="P38" s="228">
        <v>0.6001608773702436</v>
      </c>
      <c r="Q38" s="228">
        <v>0.6127238579731149</v>
      </c>
      <c r="R38" s="228">
        <v>0.62812850616351468</v>
      </c>
      <c r="S38" s="228">
        <v>0.61286642296677463</v>
      </c>
      <c r="T38" s="228">
        <v>0.60314966438002515</v>
      </c>
      <c r="V38" s="22"/>
    </row>
    <row r="39" spans="1:22">
      <c r="D39" s="5"/>
      <c r="E39" s="5"/>
      <c r="F39" s="51"/>
      <c r="G39" s="51"/>
      <c r="H39" s="51"/>
      <c r="I39" s="51"/>
      <c r="J39" s="51"/>
      <c r="K39" s="51"/>
      <c r="L39" s="51"/>
      <c r="M39" s="51"/>
      <c r="N39" s="51"/>
      <c r="V39" s="22"/>
    </row>
    <row r="40" spans="1:22">
      <c r="B40" s="23"/>
      <c r="C40" s="88" t="s">
        <v>351</v>
      </c>
      <c r="D40" s="89" t="s">
        <v>93</v>
      </c>
      <c r="E40" s="89" t="s">
        <v>39</v>
      </c>
      <c r="F40" s="84"/>
      <c r="G40" s="94">
        <f t="shared" ref="G40:K40" si="12">+G29*G30+G37*G38</f>
        <v>4.5417653287203208E-2</v>
      </c>
      <c r="H40" s="94">
        <f t="shared" si="12"/>
        <v>2.9908728934873147E-2</v>
      </c>
      <c r="I40" s="94">
        <f t="shared" si="12"/>
        <v>-4.2133405539605991E-2</v>
      </c>
      <c r="J40" s="94">
        <f t="shared" si="12"/>
        <v>-2.534531755059247E-2</v>
      </c>
      <c r="K40" s="94">
        <f t="shared" si="12"/>
        <v>-7.4081646148602784E-2</v>
      </c>
      <c r="L40" s="94">
        <f t="shared" ref="L40:O40" si="13">+L29*L30+L37*L38</f>
        <v>1.883023017750135E-2</v>
      </c>
      <c r="M40" s="94">
        <f t="shared" si="13"/>
        <v>4.7855588256331141E-2</v>
      </c>
      <c r="N40" s="94">
        <f t="shared" si="13"/>
        <v>-3.8583568852914988E-3</v>
      </c>
      <c r="O40" s="94">
        <f t="shared" si="13"/>
        <v>1.836800487749589E-3</v>
      </c>
      <c r="P40" s="94">
        <f>+P29*P30+P37*P38</f>
        <v>-2.296064117633647E-2</v>
      </c>
      <c r="Q40" s="94">
        <f>+Q29*Q30+Q37*Q38</f>
        <v>2.026670165458604E-2</v>
      </c>
      <c r="R40" s="94">
        <f t="shared" ref="R40:S40" si="14">+R29*R30+R37*R38</f>
        <v>8.5643258746194426E-2</v>
      </c>
      <c r="S40" s="94">
        <f t="shared" si="14"/>
        <v>1.770833924679683E-2</v>
      </c>
      <c r="T40" s="94">
        <f>+T29*T30+T37*T38</f>
        <v>8.1717536766257315E-3</v>
      </c>
    </row>
    <row r="41" spans="1:22">
      <c r="C41" s="62"/>
    </row>
    <row r="42" spans="1:22">
      <c r="C42" s="62"/>
    </row>
    <row r="43" spans="1:22">
      <c r="B43" s="20"/>
      <c r="C43" s="20" t="s">
        <v>352</v>
      </c>
      <c r="D43" s="5" t="s">
        <v>93</v>
      </c>
      <c r="E43" s="5" t="s">
        <v>39</v>
      </c>
      <c r="F43" s="51">
        <v>-2.1278209291129002E-3</v>
      </c>
      <c r="G43" s="54">
        <f t="shared" ref="G43:T43" si="15">+G20</f>
        <v>0.19605885240177745</v>
      </c>
      <c r="H43" s="54">
        <f t="shared" si="15"/>
        <v>0.1267111889995165</v>
      </c>
      <c r="I43" s="54">
        <f t="shared" si="15"/>
        <v>-1.7360478457365658E-2</v>
      </c>
      <c r="J43" s="54">
        <f t="shared" si="15"/>
        <v>1.9392566854226301E-2</v>
      </c>
      <c r="K43" s="54">
        <f t="shared" si="15"/>
        <v>-5.7660153036387829E-2</v>
      </c>
      <c r="L43" s="54">
        <f t="shared" si="15"/>
        <v>7.049173225831229E-2</v>
      </c>
      <c r="M43" s="54">
        <f t="shared" si="15"/>
        <v>3.0396500950960137E-2</v>
      </c>
      <c r="N43" s="54">
        <f t="shared" si="15"/>
        <v>-6.912080153054001E-3</v>
      </c>
      <c r="O43" s="54">
        <f t="shared" si="15"/>
        <v>2.544984627754121E-2</v>
      </c>
      <c r="P43" s="54">
        <f t="shared" si="15"/>
        <v>-0.18160092555861618</v>
      </c>
      <c r="Q43" s="54">
        <f t="shared" si="15"/>
        <v>-9.4529335041467544E-2</v>
      </c>
      <c r="R43" s="54">
        <f t="shared" si="15"/>
        <v>0.18756120918584496</v>
      </c>
      <c r="S43" s="54">
        <f t="shared" si="15"/>
        <v>0.11393036395687117</v>
      </c>
      <c r="T43" s="54">
        <f t="shared" si="15"/>
        <v>0.10135045003349874</v>
      </c>
    </row>
    <row r="44" spans="1:22">
      <c r="B44" s="20"/>
      <c r="C44" s="20" t="s">
        <v>353</v>
      </c>
      <c r="D44" s="5" t="s">
        <v>93</v>
      </c>
      <c r="E44" s="5" t="s">
        <v>39</v>
      </c>
      <c r="F44" s="51">
        <v>0.33742331288343563</v>
      </c>
      <c r="G44" s="51">
        <v>0.33742331288343563</v>
      </c>
      <c r="H44" s="51">
        <v>0.33742331288343563</v>
      </c>
      <c r="I44" s="51">
        <v>0.33742331288343563</v>
      </c>
      <c r="J44" s="51">
        <v>0.33742331288343563</v>
      </c>
      <c r="K44" s="51">
        <v>0.33742331288343563</v>
      </c>
      <c r="L44" s="51">
        <v>0.33742331288343563</v>
      </c>
      <c r="M44" s="51">
        <v>0.33742331288343563</v>
      </c>
      <c r="N44" s="51">
        <v>0.33742331288343563</v>
      </c>
      <c r="O44" s="51">
        <v>0.33742331288343563</v>
      </c>
      <c r="P44" s="51">
        <v>0.33742331288343563</v>
      </c>
      <c r="Q44" s="51">
        <v>0.33742331288343563</v>
      </c>
      <c r="R44" s="51">
        <v>0.33742331288343563</v>
      </c>
      <c r="S44" s="51">
        <v>0.33742331288343563</v>
      </c>
      <c r="T44" s="51">
        <v>0.33742331288343563</v>
      </c>
    </row>
    <row r="45" spans="1:22">
      <c r="D45" s="5"/>
      <c r="E45" s="5"/>
      <c r="F45" s="51"/>
      <c r="G45" s="51"/>
      <c r="H45" s="51"/>
      <c r="I45" s="51"/>
      <c r="J45" s="51"/>
      <c r="K45" s="51"/>
      <c r="L45" s="51"/>
      <c r="M45" s="51"/>
      <c r="N45" s="51"/>
    </row>
    <row r="46" spans="1:22">
      <c r="B46" s="20"/>
      <c r="C46" s="20" t="s">
        <v>354</v>
      </c>
      <c r="D46" s="5" t="s">
        <v>93</v>
      </c>
      <c r="E46" s="5" t="s">
        <v>39</v>
      </c>
      <c r="F46" s="51">
        <v>2.1755171005531062E-2</v>
      </c>
      <c r="G46" s="54">
        <f t="shared" ref="G46:O46" si="16">+G40</f>
        <v>4.5417653287203208E-2</v>
      </c>
      <c r="H46" s="54">
        <f t="shared" si="16"/>
        <v>2.9908728934873147E-2</v>
      </c>
      <c r="I46" s="54">
        <f t="shared" si="16"/>
        <v>-4.2133405539605991E-2</v>
      </c>
      <c r="J46" s="54">
        <f t="shared" si="16"/>
        <v>-2.534531755059247E-2</v>
      </c>
      <c r="K46" s="54">
        <f t="shared" si="16"/>
        <v>-7.4081646148602784E-2</v>
      </c>
      <c r="L46" s="54">
        <f t="shared" si="16"/>
        <v>1.883023017750135E-2</v>
      </c>
      <c r="M46" s="54">
        <f t="shared" si="16"/>
        <v>4.7855588256331141E-2</v>
      </c>
      <c r="N46" s="54">
        <f t="shared" si="16"/>
        <v>-3.8583568852914988E-3</v>
      </c>
      <c r="O46" s="54">
        <f t="shared" si="16"/>
        <v>1.836800487749589E-3</v>
      </c>
      <c r="P46" s="54">
        <f>+P40</f>
        <v>-2.296064117633647E-2</v>
      </c>
      <c r="Q46" s="54">
        <f t="shared" ref="Q46:S46" si="17">+Q40</f>
        <v>2.026670165458604E-2</v>
      </c>
      <c r="R46" s="54">
        <f>+R40</f>
        <v>8.5643258746194426E-2</v>
      </c>
      <c r="S46" s="54">
        <f t="shared" si="17"/>
        <v>1.770833924679683E-2</v>
      </c>
      <c r="T46" s="54">
        <f>+T40</f>
        <v>8.1717536766257315E-3</v>
      </c>
    </row>
    <row r="47" spans="1:22">
      <c r="C47" s="52" t="s">
        <v>355</v>
      </c>
      <c r="D47" s="8" t="s">
        <v>93</v>
      </c>
      <c r="E47" s="8" t="s">
        <v>39</v>
      </c>
      <c r="F47" s="53">
        <v>0.66257668711656437</v>
      </c>
      <c r="G47" s="53">
        <v>0.66257668711656437</v>
      </c>
      <c r="H47" s="53">
        <v>0.66257668711656437</v>
      </c>
      <c r="I47" s="53">
        <v>0.66257668711656437</v>
      </c>
      <c r="J47" s="53">
        <v>0.66257668711656437</v>
      </c>
      <c r="K47" s="53">
        <v>0.66257668711656437</v>
      </c>
      <c r="L47" s="53">
        <v>0.66257668711656437</v>
      </c>
      <c r="M47" s="53">
        <v>0.66257668711656437</v>
      </c>
      <c r="N47" s="53">
        <v>0.66257668711656437</v>
      </c>
      <c r="O47" s="53">
        <v>0.66257668711656437</v>
      </c>
      <c r="P47" s="53">
        <v>0.66257668711656437</v>
      </c>
      <c r="Q47" s="53">
        <v>0.66257668711656437</v>
      </c>
      <c r="R47" s="53">
        <v>0.66257668711656437</v>
      </c>
      <c r="S47" s="53">
        <v>0.66257668711656437</v>
      </c>
      <c r="T47" s="53">
        <v>0.66257668711656437</v>
      </c>
    </row>
    <row r="48" spans="1:22">
      <c r="B48" s="23"/>
      <c r="C48" s="23" t="s">
        <v>356</v>
      </c>
      <c r="D48" s="18" t="s">
        <v>93</v>
      </c>
      <c r="E48" s="18" t="s">
        <v>39</v>
      </c>
      <c r="F48" s="656">
        <f>+F43*F44+F46*F47</f>
        <v>1.3696492745375124E-2</v>
      </c>
      <c r="G48" s="656">
        <f>+G43*G44+G46*G47</f>
        <v>9.6247505749176121E-2</v>
      </c>
      <c r="H48" s="656">
        <f t="shared" ref="H48:O48" si="18">+H43*H44+H46*H47</f>
        <v>6.2572135705151577E-2</v>
      </c>
      <c r="I48" s="656">
        <f t="shared" si="18"/>
        <v>-3.3774442413696676E-2</v>
      </c>
      <c r="J48" s="656">
        <f t="shared" si="18"/>
        <v>-1.024971238332233E-2</v>
      </c>
      <c r="K48" s="656">
        <f t="shared" si="18"/>
        <v>-6.8540651540186695E-2</v>
      </c>
      <c r="L48" s="656">
        <f t="shared" si="18"/>
        <v>3.6262025358143081E-2</v>
      </c>
      <c r="M48" s="656">
        <f t="shared" si="18"/>
        <v>4.1964485177831724E-2</v>
      </c>
      <c r="N48" s="656">
        <f t="shared" si="18"/>
        <v>-4.8887543069291526E-3</v>
      </c>
      <c r="O48" s="656">
        <f t="shared" si="18"/>
        <v>9.8043926254093392E-3</v>
      </c>
      <c r="P48" s="656">
        <f>+P43*P44+P46*P47</f>
        <v>-7.6489571489375643E-2</v>
      </c>
      <c r="Q48" s="656">
        <f t="shared" ref="Q48:S48" si="19">+Q43*Q44+Q46*Q47</f>
        <v>-1.8468157353284803E-2</v>
      </c>
      <c r="R48" s="656">
        <f t="shared" si="19"/>
        <v>0.12003275122583112</v>
      </c>
      <c r="S48" s="656">
        <f t="shared" si="19"/>
        <v>5.0175893596821917E-2</v>
      </c>
      <c r="T48" s="656">
        <f>+T43*T44+T46*T47</f>
        <v>3.9612418091521537E-2</v>
      </c>
    </row>
    <row r="49" spans="1:22">
      <c r="H49" s="22"/>
    </row>
    <row r="50" spans="1:22">
      <c r="B50" s="6" t="s">
        <v>357</v>
      </c>
    </row>
    <row r="51" spans="1:22" ht="8.25" customHeight="1"/>
    <row r="52" spans="1:22" ht="13.8" thickBot="1">
      <c r="C52" s="98" t="s">
        <v>356</v>
      </c>
      <c r="D52" s="96" t="s">
        <v>7</v>
      </c>
      <c r="E52" s="96" t="s">
        <v>39</v>
      </c>
      <c r="F52" s="97"/>
      <c r="G52" s="99">
        <f>G48</f>
        <v>9.6247505749176121E-2</v>
      </c>
      <c r="H52" s="99">
        <f t="shared" ref="H52:O52" si="20">H48</f>
        <v>6.2572135705151577E-2</v>
      </c>
      <c r="I52" s="99">
        <f t="shared" si="20"/>
        <v>-3.3774442413696676E-2</v>
      </c>
      <c r="J52" s="99">
        <f t="shared" si="20"/>
        <v>-1.024971238332233E-2</v>
      </c>
      <c r="K52" s="99">
        <f t="shared" si="20"/>
        <v>-6.8540651540186695E-2</v>
      </c>
      <c r="L52" s="99">
        <f t="shared" si="20"/>
        <v>3.6262025358143081E-2</v>
      </c>
      <c r="M52" s="99">
        <f t="shared" si="20"/>
        <v>4.1964485177831724E-2</v>
      </c>
      <c r="N52" s="99">
        <f t="shared" si="20"/>
        <v>-4.8887543069291526E-3</v>
      </c>
      <c r="O52" s="99">
        <f t="shared" si="20"/>
        <v>9.8043926254093392E-3</v>
      </c>
      <c r="P52" s="99">
        <f>P48</f>
        <v>-7.6489571489375643E-2</v>
      </c>
      <c r="Q52" s="99">
        <f t="shared" ref="Q52:T52" si="21">Q48</f>
        <v>-1.8468157353284803E-2</v>
      </c>
      <c r="R52" s="99">
        <f t="shared" si="21"/>
        <v>0.12003275122583112</v>
      </c>
      <c r="S52" s="99">
        <f t="shared" si="21"/>
        <v>5.0175893596821917E-2</v>
      </c>
      <c r="T52" s="99">
        <f t="shared" si="21"/>
        <v>3.9612418091521537E-2</v>
      </c>
    </row>
    <row r="53" spans="1:22">
      <c r="V53" s="22"/>
    </row>
    <row r="54" spans="1:22">
      <c r="B54" s="6" t="s">
        <v>703</v>
      </c>
      <c r="V54" s="22"/>
    </row>
    <row r="56" spans="1:22">
      <c r="C56" s="121" t="s">
        <v>704</v>
      </c>
      <c r="D56" s="625" t="s">
        <v>43</v>
      </c>
      <c r="E56" s="625" t="s">
        <v>39</v>
      </c>
      <c r="F56" s="221"/>
      <c r="G56" s="225">
        <v>97.038615499999992</v>
      </c>
      <c r="H56" s="225">
        <v>98.756892250000007</v>
      </c>
      <c r="I56" s="225">
        <v>99.132920000000013</v>
      </c>
      <c r="J56" s="225">
        <v>100.95011183333332</v>
      </c>
      <c r="K56" s="225">
        <v>102.73841633333332</v>
      </c>
      <c r="L56" s="225">
        <v>104.36584416666666</v>
      </c>
      <c r="M56" s="225">
        <v>105.56187274999998</v>
      </c>
      <c r="N56" s="225">
        <v>107.28539633333334</v>
      </c>
      <c r="O56" s="225">
        <v>108.54687299999999</v>
      </c>
      <c r="P56" s="226">
        <v>108.79037050000001</v>
      </c>
      <c r="Q56" s="226">
        <v>118.96097399999998</v>
      </c>
      <c r="R56" s="226">
        <v>131.84472650000004</v>
      </c>
      <c r="S56" s="226">
        <v>134.21613866666667</v>
      </c>
      <c r="T56" s="226">
        <v>131.54688725</v>
      </c>
    </row>
    <row r="57" spans="1:22">
      <c r="C57" s="121" t="s">
        <v>705</v>
      </c>
      <c r="D57" s="625" t="s">
        <v>43</v>
      </c>
      <c r="E57" s="625" t="s">
        <v>39</v>
      </c>
      <c r="F57" s="221"/>
      <c r="G57" s="221">
        <f>+(G56/$G$56)*100</f>
        <v>100</v>
      </c>
      <c r="H57" s="221">
        <f t="shared" ref="H57:O57" si="22">+(H56/$G$56)*100</f>
        <v>101.77071441214041</v>
      </c>
      <c r="I57" s="221">
        <f t="shared" si="22"/>
        <v>102.15821762213831</v>
      </c>
      <c r="J57" s="221">
        <f t="shared" si="22"/>
        <v>104.03086576738447</v>
      </c>
      <c r="K57" s="221">
        <f t="shared" si="22"/>
        <v>105.87374500755664</v>
      </c>
      <c r="L57" s="221">
        <f t="shared" si="22"/>
        <v>107.55083801320997</v>
      </c>
      <c r="M57" s="221">
        <f t="shared" si="22"/>
        <v>108.78336650423459</v>
      </c>
      <c r="N57" s="221">
        <f t="shared" si="22"/>
        <v>110.55948787040697</v>
      </c>
      <c r="O57" s="221">
        <f t="shared" si="22"/>
        <v>111.85946176241561</v>
      </c>
      <c r="P57" s="221">
        <f t="shared" ref="P57" si="23">+(P56/$G$56)*100</f>
        <v>112.11039021882996</v>
      </c>
      <c r="Q57" s="221">
        <f t="shared" ref="Q57" si="24">+(Q56/$G$56)*100</f>
        <v>122.59137600742045</v>
      </c>
      <c r="R57" s="221">
        <f t="shared" ref="R57" si="25">+(R56/$G$56)*100</f>
        <v>135.86830955971342</v>
      </c>
      <c r="S57" s="221">
        <f t="shared" ref="S57" si="26">+(S56/$G$56)*100</f>
        <v>138.31209150615581</v>
      </c>
      <c r="T57" s="221">
        <f t="shared" ref="T57" si="27">+(T56/$G$56)*100</f>
        <v>135.56138097415459</v>
      </c>
    </row>
    <row r="58" spans="1:22">
      <c r="C58" s="1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</row>
    <row r="59" spans="1:22">
      <c r="C59" s="121" t="s">
        <v>708</v>
      </c>
      <c r="D59" s="625" t="s">
        <v>43</v>
      </c>
      <c r="E59" s="625" t="s">
        <v>39</v>
      </c>
      <c r="F59" s="221"/>
      <c r="G59" s="221">
        <f t="shared" ref="G59:T59" si="28">+(G6/$G$6)*100</f>
        <v>100</v>
      </c>
      <c r="H59" s="221">
        <f t="shared" si="28"/>
        <v>95.770287843747894</v>
      </c>
      <c r="I59" s="221">
        <f t="shared" si="28"/>
        <v>98.114982774841124</v>
      </c>
      <c r="J59" s="221">
        <f t="shared" si="28"/>
        <v>103.07373371462711</v>
      </c>
      <c r="K59" s="221">
        <f t="shared" si="28"/>
        <v>115.65980407298102</v>
      </c>
      <c r="L59" s="221">
        <f t="shared" si="28"/>
        <v>122.59465134961769</v>
      </c>
      <c r="M59" s="221">
        <f t="shared" si="28"/>
        <v>118.42140584574854</v>
      </c>
      <c r="N59" s="221">
        <f t="shared" si="28"/>
        <v>119.36411719155986</v>
      </c>
      <c r="O59" s="221">
        <f t="shared" si="28"/>
        <v>121.20185365563019</v>
      </c>
      <c r="P59" s="221">
        <f t="shared" si="28"/>
        <v>126.95359155351287</v>
      </c>
      <c r="Q59" s="221">
        <f t="shared" si="28"/>
        <v>141.00017238759713</v>
      </c>
      <c r="R59" s="221">
        <f t="shared" si="28"/>
        <v>139.37532758794364</v>
      </c>
      <c r="S59" s="221">
        <f t="shared" si="28"/>
        <v>136.03580359656635</v>
      </c>
      <c r="T59" s="221">
        <f t="shared" si="28"/>
        <v>136.42890602256958</v>
      </c>
    </row>
    <row r="60" spans="1:22">
      <c r="C60" s="58" t="s">
        <v>706</v>
      </c>
      <c r="D60" s="59" t="s">
        <v>43</v>
      </c>
      <c r="E60" s="59" t="s">
        <v>39</v>
      </c>
      <c r="F60" s="58"/>
      <c r="G60" s="227">
        <f>+G57/G59</f>
        <v>1</v>
      </c>
      <c r="H60" s="227">
        <f t="shared" ref="H60:O60" si="29">+H57/H59</f>
        <v>1.0626543649757261</v>
      </c>
      <c r="I60" s="227">
        <f t="shared" si="29"/>
        <v>1.0412091480113266</v>
      </c>
      <c r="J60" s="227">
        <f t="shared" si="29"/>
        <v>1.0092858967873164</v>
      </c>
      <c r="K60" s="227">
        <f t="shared" si="29"/>
        <v>0.91538928200803971</v>
      </c>
      <c r="L60" s="227">
        <f t="shared" si="29"/>
        <v>0.87728817553789118</v>
      </c>
      <c r="M60" s="227">
        <f t="shared" si="29"/>
        <v>0.91861235498193539</v>
      </c>
      <c r="N60" s="227">
        <f t="shared" si="29"/>
        <v>0.9262372182837586</v>
      </c>
      <c r="O60" s="227">
        <f t="shared" si="29"/>
        <v>0.92291873753219122</v>
      </c>
      <c r="P60" s="227">
        <f t="shared" ref="P60" si="30">+P57/P59</f>
        <v>0.88308167454698383</v>
      </c>
      <c r="Q60" s="227">
        <f t="shared" ref="Q60" si="31">+Q57/Q59</f>
        <v>0.8694413200462443</v>
      </c>
      <c r="R60" s="227">
        <f t="shared" ref="R60" si="32">+R57/R59</f>
        <v>0.97483759795278435</v>
      </c>
      <c r="S60" s="227">
        <f t="shared" ref="S60" si="33">+S57/S59</f>
        <v>1.0167330059396724</v>
      </c>
      <c r="T60" s="227">
        <f t="shared" ref="T60" si="34">+T57/T59</f>
        <v>0.99364119325070688</v>
      </c>
    </row>
    <row r="62" spans="1:22">
      <c r="A62" s="279" t="s">
        <v>817</v>
      </c>
      <c r="B62" s="278" t="s">
        <v>922</v>
      </c>
    </row>
  </sheetData>
  <pageMargins left="0.7" right="0.7" top="0.75" bottom="0.75" header="0.3" footer="0.3"/>
  <pageSetup paperSize="9" scale="7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A188A-4CEC-417F-B669-F13E88AAF75E}">
  <sheetPr codeName="Hoja16"/>
  <dimension ref="A2:AA51"/>
  <sheetViews>
    <sheetView showGridLines="0" zoomScale="63" zoomScaleNormal="70" workbookViewId="0">
      <selection activeCell="U16" sqref="U16:Z16"/>
    </sheetView>
    <sheetView workbookViewId="1"/>
  </sheetViews>
  <sheetFormatPr baseColWidth="10" defaultColWidth="0" defaultRowHeight="13.2"/>
  <cols>
    <col min="1" max="1" width="2.59765625" style="144" customWidth="1"/>
    <col min="2" max="2" width="31.296875" style="144" bestFit="1" customWidth="1"/>
    <col min="3" max="3" width="21.69921875" style="144" bestFit="1" customWidth="1"/>
    <col min="4" max="4" width="22.5" style="144" bestFit="1" customWidth="1"/>
    <col min="5" max="5" width="14.19921875" style="144" bestFit="1" customWidth="1"/>
    <col min="6" max="6" width="10.296875" style="144" bestFit="1" customWidth="1"/>
    <col min="7" max="7" width="12.796875" style="144" bestFit="1" customWidth="1"/>
    <col min="8" max="8" width="12" style="144" bestFit="1" customWidth="1"/>
    <col min="9" max="9" width="11.19921875" style="144" bestFit="1" customWidth="1"/>
    <col min="10" max="10" width="14.09765625" style="144" bestFit="1" customWidth="1"/>
    <col min="11" max="11" width="12.19921875" style="144" bestFit="1" customWidth="1"/>
    <col min="12" max="12" width="12.09765625" style="144" bestFit="1" customWidth="1"/>
    <col min="13" max="13" width="11.296875" style="144" customWidth="1"/>
    <col min="14" max="14" width="14.5" style="144" bestFit="1" customWidth="1"/>
    <col min="15" max="15" width="12.69921875" style="144" bestFit="1" customWidth="1"/>
    <col min="16" max="16" width="15.296875" style="144" bestFit="1" customWidth="1"/>
    <col min="17" max="17" width="15.5" style="144" bestFit="1" customWidth="1"/>
    <col min="18" max="19" width="10.59765625" style="144" bestFit="1" customWidth="1"/>
    <col min="20" max="20" width="11.09765625" style="144" bestFit="1" customWidth="1"/>
    <col min="21" max="21" width="14.59765625" style="144" customWidth="1"/>
    <col min="22" max="22" width="11.09765625" style="144" bestFit="1" customWidth="1"/>
    <col min="23" max="23" width="11.69921875" style="144" bestFit="1" customWidth="1"/>
    <col min="24" max="24" width="11.09765625" style="144" bestFit="1" customWidth="1"/>
    <col min="25" max="25" width="10.59765625" style="144" bestFit="1" customWidth="1"/>
    <col min="26" max="26" width="9.59765625" style="144" bestFit="1" customWidth="1"/>
    <col min="27" max="27" width="1.59765625" style="144" customWidth="1"/>
    <col min="28" max="16384" width="9.5" style="144" hidden="1"/>
  </cols>
  <sheetData>
    <row r="2" spans="2:26">
      <c r="B2" s="411"/>
      <c r="C2" s="230">
        <v>2011</v>
      </c>
      <c r="D2" s="230">
        <v>2012</v>
      </c>
      <c r="E2" s="230">
        <v>2013</v>
      </c>
      <c r="F2" s="230">
        <v>2014</v>
      </c>
      <c r="G2" s="230">
        <v>2015</v>
      </c>
      <c r="H2" s="230">
        <v>2016</v>
      </c>
      <c r="I2" s="230">
        <v>2017</v>
      </c>
      <c r="J2" s="230">
        <v>2018</v>
      </c>
      <c r="K2" s="230">
        <v>2019</v>
      </c>
      <c r="L2" s="432">
        <f>+K2+1</f>
        <v>2020</v>
      </c>
      <c r="M2" s="432">
        <f t="shared" ref="M2:P2" si="0">+L2+1</f>
        <v>2021</v>
      </c>
      <c r="N2" s="432">
        <f t="shared" si="0"/>
        <v>2022</v>
      </c>
      <c r="O2" s="432">
        <f t="shared" si="0"/>
        <v>2023</v>
      </c>
      <c r="P2" s="433">
        <f t="shared" si="0"/>
        <v>2024</v>
      </c>
      <c r="Q2" s="281"/>
      <c r="R2" s="281"/>
      <c r="S2" s="281"/>
      <c r="T2" s="281"/>
      <c r="U2" s="281"/>
      <c r="V2" s="281"/>
    </row>
    <row r="3" spans="2:26">
      <c r="B3" s="434" t="s">
        <v>709</v>
      </c>
      <c r="C3" s="234">
        <v>0</v>
      </c>
      <c r="D3" s="234">
        <v>0</v>
      </c>
      <c r="E3" s="234">
        <v>3443</v>
      </c>
      <c r="F3" s="234">
        <v>13983</v>
      </c>
      <c r="G3" s="234">
        <v>30993</v>
      </c>
      <c r="H3" s="234">
        <v>30674</v>
      </c>
      <c r="I3" s="234">
        <v>30048</v>
      </c>
      <c r="J3" s="234">
        <v>30909</v>
      </c>
      <c r="K3" s="234">
        <v>30514</v>
      </c>
      <c r="L3" s="234">
        <v>28593</v>
      </c>
      <c r="M3" s="235">
        <v>25450</v>
      </c>
      <c r="N3" s="235">
        <v>21374</v>
      </c>
      <c r="O3" s="235">
        <v>21755</v>
      </c>
      <c r="P3" s="435">
        <v>10925</v>
      </c>
    </row>
    <row r="4" spans="2:26">
      <c r="B4" s="436" t="s">
        <v>710</v>
      </c>
      <c r="C4" s="234">
        <v>0</v>
      </c>
      <c r="D4" s="234">
        <v>0</v>
      </c>
      <c r="E4" s="234">
        <v>107000</v>
      </c>
      <c r="F4" s="234">
        <v>187150</v>
      </c>
      <c r="G4" s="234">
        <v>226950</v>
      </c>
      <c r="H4" s="234">
        <v>193612</v>
      </c>
      <c r="I4" s="234">
        <v>168624</v>
      </c>
      <c r="J4" s="234">
        <v>154047</v>
      </c>
      <c r="K4" s="234">
        <v>127473</v>
      </c>
      <c r="L4" s="235">
        <v>79760</v>
      </c>
      <c r="M4" s="235">
        <v>54367</v>
      </c>
      <c r="N4" s="235">
        <v>31190</v>
      </c>
      <c r="O4" s="235">
        <v>10649</v>
      </c>
      <c r="P4" s="435">
        <v>0</v>
      </c>
    </row>
    <row r="5" spans="2:26">
      <c r="B5" s="436" t="s">
        <v>329</v>
      </c>
      <c r="C5" s="234">
        <v>25420</v>
      </c>
      <c r="D5" s="234">
        <v>81433</v>
      </c>
      <c r="E5" s="234">
        <v>119524</v>
      </c>
      <c r="F5" s="234">
        <v>164808</v>
      </c>
      <c r="G5" s="234">
        <v>185091</v>
      </c>
      <c r="H5" s="234">
        <v>201467</v>
      </c>
      <c r="I5" s="234">
        <v>213606</v>
      </c>
      <c r="J5" s="235">
        <v>239349</v>
      </c>
      <c r="K5" s="235">
        <v>248884</v>
      </c>
      <c r="L5" s="235">
        <v>255645</v>
      </c>
      <c r="M5" s="235">
        <v>241772</v>
      </c>
      <c r="N5" s="235">
        <v>289465</v>
      </c>
      <c r="O5" s="235">
        <v>331600</v>
      </c>
      <c r="P5" s="435">
        <v>351963</v>
      </c>
    </row>
    <row r="6" spans="2:26">
      <c r="B6" s="436"/>
      <c r="C6" s="236"/>
      <c r="D6" s="236"/>
      <c r="E6" s="236"/>
      <c r="F6" s="236"/>
      <c r="G6" s="236"/>
      <c r="H6" s="236"/>
      <c r="I6" s="236"/>
      <c r="J6" s="236"/>
      <c r="K6" s="236"/>
      <c r="P6" s="437"/>
    </row>
    <row r="7" spans="2:26">
      <c r="B7" s="436" t="s">
        <v>711</v>
      </c>
      <c r="C7" s="237">
        <f t="shared" ref="C7:P7" si="1">+C3+C4</f>
        <v>0</v>
      </c>
      <c r="D7" s="237">
        <f t="shared" si="1"/>
        <v>0</v>
      </c>
      <c r="E7" s="237">
        <f t="shared" si="1"/>
        <v>110443</v>
      </c>
      <c r="F7" s="237">
        <f t="shared" si="1"/>
        <v>201133</v>
      </c>
      <c r="G7" s="237">
        <f t="shared" si="1"/>
        <v>257943</v>
      </c>
      <c r="H7" s="237">
        <f t="shared" si="1"/>
        <v>224286</v>
      </c>
      <c r="I7" s="237">
        <f t="shared" si="1"/>
        <v>198672</v>
      </c>
      <c r="J7" s="237">
        <f t="shared" si="1"/>
        <v>184956</v>
      </c>
      <c r="K7" s="237">
        <f t="shared" si="1"/>
        <v>157987</v>
      </c>
      <c r="L7" s="237">
        <f t="shared" si="1"/>
        <v>108353</v>
      </c>
      <c r="M7" s="237">
        <f t="shared" si="1"/>
        <v>79817</v>
      </c>
      <c r="N7" s="237">
        <f t="shared" si="1"/>
        <v>52564</v>
      </c>
      <c r="O7" s="237">
        <f t="shared" si="1"/>
        <v>32404</v>
      </c>
      <c r="P7" s="438">
        <f t="shared" si="1"/>
        <v>10925</v>
      </c>
    </row>
    <row r="8" spans="2:26">
      <c r="B8" s="436"/>
      <c r="P8" s="437"/>
    </row>
    <row r="9" spans="2:26">
      <c r="B9" s="436" t="s">
        <v>712</v>
      </c>
      <c r="C9" s="238">
        <f t="shared" ref="C9:K9" si="2">+C7/C5</f>
        <v>0</v>
      </c>
      <c r="D9" s="238">
        <f t="shared" si="2"/>
        <v>0</v>
      </c>
      <c r="E9" s="238">
        <f t="shared" si="2"/>
        <v>0.92402362705398078</v>
      </c>
      <c r="F9" s="238">
        <f t="shared" si="2"/>
        <v>1.2204079899034028</v>
      </c>
      <c r="G9" s="238">
        <f t="shared" si="2"/>
        <v>1.3936009854612055</v>
      </c>
      <c r="H9" s="238">
        <f t="shared" si="2"/>
        <v>1.1132642070413516</v>
      </c>
      <c r="I9" s="238">
        <f t="shared" si="2"/>
        <v>0.93008623353276598</v>
      </c>
      <c r="J9" s="238">
        <f t="shared" si="2"/>
        <v>0.77274607372497905</v>
      </c>
      <c r="K9" s="238">
        <f t="shared" si="2"/>
        <v>0.63478166535414093</v>
      </c>
      <c r="L9" s="238">
        <f t="shared" ref="L9:P9" si="3">+L7/L5</f>
        <v>0.42384165542060281</v>
      </c>
      <c r="M9" s="238">
        <f t="shared" si="3"/>
        <v>0.33013334877487882</v>
      </c>
      <c r="N9" s="238">
        <f t="shared" si="3"/>
        <v>0.18159017497797661</v>
      </c>
      <c r="O9" s="238">
        <f t="shared" si="3"/>
        <v>9.7720144752714108E-2</v>
      </c>
      <c r="P9" s="439">
        <f t="shared" si="3"/>
        <v>3.1040194565906076E-2</v>
      </c>
    </row>
    <row r="10" spans="2:26">
      <c r="B10" s="436" t="s">
        <v>713</v>
      </c>
      <c r="C10" s="239">
        <f t="shared" ref="C10:K10" si="4">+C7/(C7+C5)</f>
        <v>0</v>
      </c>
      <c r="D10" s="239">
        <f t="shared" si="4"/>
        <v>0</v>
      </c>
      <c r="E10" s="239">
        <f t="shared" si="4"/>
        <v>0.48025586279770577</v>
      </c>
      <c r="F10" s="239">
        <f t="shared" si="4"/>
        <v>0.54963231777800248</v>
      </c>
      <c r="G10" s="239">
        <f t="shared" si="4"/>
        <v>0.58221942333996934</v>
      </c>
      <c r="H10" s="239">
        <f t="shared" si="4"/>
        <v>0.52679840189029792</v>
      </c>
      <c r="I10" s="239">
        <f t="shared" si="4"/>
        <v>0.48188843450293251</v>
      </c>
      <c r="J10" s="239">
        <f t="shared" si="4"/>
        <v>0.4359034185314809</v>
      </c>
      <c r="K10" s="239">
        <f t="shared" si="4"/>
        <v>0.38829751936117346</v>
      </c>
      <c r="L10" s="239">
        <f t="shared" ref="L10:P10" si="5">+L7/(L7+L5)</f>
        <v>0.29767471249842031</v>
      </c>
      <c r="M10" s="239">
        <f t="shared" si="5"/>
        <v>0.24819567833476891</v>
      </c>
      <c r="N10" s="239">
        <f t="shared" si="5"/>
        <v>0.15368287484394599</v>
      </c>
      <c r="O10" s="239">
        <f t="shared" si="5"/>
        <v>8.9020999769233305E-2</v>
      </c>
      <c r="P10" s="440">
        <f t="shared" si="5"/>
        <v>3.0105707546129935E-2</v>
      </c>
    </row>
    <row r="11" spans="2:26">
      <c r="B11" s="436" t="s">
        <v>714</v>
      </c>
      <c r="C11" s="239">
        <f t="shared" ref="C11:K11" si="6">1-C10</f>
        <v>1</v>
      </c>
      <c r="D11" s="239">
        <f t="shared" si="6"/>
        <v>1</v>
      </c>
      <c r="E11" s="239">
        <f t="shared" si="6"/>
        <v>0.51974413720229418</v>
      </c>
      <c r="F11" s="239">
        <f t="shared" si="6"/>
        <v>0.45036768222199752</v>
      </c>
      <c r="G11" s="239">
        <f t="shared" si="6"/>
        <v>0.41778057666003066</v>
      </c>
      <c r="H11" s="239">
        <f t="shared" si="6"/>
        <v>0.47320159810970208</v>
      </c>
      <c r="I11" s="239">
        <f t="shared" si="6"/>
        <v>0.51811156549706749</v>
      </c>
      <c r="J11" s="239">
        <f t="shared" si="6"/>
        <v>0.56409658146851904</v>
      </c>
      <c r="K11" s="239">
        <f t="shared" si="6"/>
        <v>0.61170248063882648</v>
      </c>
      <c r="L11" s="239">
        <f t="shared" ref="L11:P11" si="7">1-L10</f>
        <v>0.70232528750157974</v>
      </c>
      <c r="M11" s="239">
        <f t="shared" si="7"/>
        <v>0.75180432166523103</v>
      </c>
      <c r="N11" s="239">
        <f t="shared" si="7"/>
        <v>0.84631712515605395</v>
      </c>
      <c r="O11" s="239">
        <f t="shared" si="7"/>
        <v>0.91097900023076672</v>
      </c>
      <c r="P11" s="440">
        <f t="shared" si="7"/>
        <v>0.96989429245387004</v>
      </c>
    </row>
    <row r="12" spans="2:26">
      <c r="B12" s="441" t="s">
        <v>729</v>
      </c>
      <c r="C12" s="442" cm="1">
        <f t="array" ref="C12:P12">+TRANSPOSE(T36:T49)</f>
        <v>0</v>
      </c>
      <c r="D12" s="442">
        <v>0</v>
      </c>
      <c r="E12" s="442">
        <v>7.4982119815668203E-3</v>
      </c>
      <c r="F12" s="442">
        <v>4.9801233778078213E-2</v>
      </c>
      <c r="G12" s="442">
        <v>5.228478461396939E-2</v>
      </c>
      <c r="H12" s="442">
        <v>6.2676850375266213E-2</v>
      </c>
      <c r="I12" s="442">
        <v>6.5836120579573762E-2</v>
      </c>
      <c r="J12" s="442">
        <v>7.0003662026715055E-2</v>
      </c>
      <c r="K12" s="442">
        <v>7.1346347743887886E-2</v>
      </c>
      <c r="L12" s="442">
        <v>5.943714455173775E-2</v>
      </c>
      <c r="M12" s="442">
        <v>6.1453053881622539E-2</v>
      </c>
      <c r="N12" s="442">
        <v>5.5125861359483802E-2</v>
      </c>
      <c r="O12" s="442">
        <v>6.1280268197091578E-2</v>
      </c>
      <c r="P12" s="443">
        <v>5.6812939384027893E-2</v>
      </c>
      <c r="Q12" s="175"/>
      <c r="R12" s="175"/>
      <c r="S12" s="175"/>
      <c r="T12" s="175"/>
      <c r="U12" s="175"/>
      <c r="V12" s="175"/>
    </row>
    <row r="14" spans="2:26">
      <c r="B14" s="231" t="s">
        <v>731</v>
      </c>
    </row>
    <row r="16" spans="2:26">
      <c r="B16" s="641" t="s">
        <v>401</v>
      </c>
      <c r="C16" s="637" t="s">
        <v>715</v>
      </c>
      <c r="D16" s="638"/>
      <c r="E16" s="638"/>
      <c r="F16" s="638"/>
      <c r="G16" s="638"/>
      <c r="H16" s="639"/>
      <c r="I16" s="638" t="s">
        <v>716</v>
      </c>
      <c r="J16" s="638"/>
      <c r="K16" s="638"/>
      <c r="L16" s="638"/>
      <c r="M16" s="638"/>
      <c r="N16" s="638"/>
      <c r="O16" s="637" t="s">
        <v>717</v>
      </c>
      <c r="P16" s="638"/>
      <c r="Q16" s="638"/>
      <c r="R16" s="638"/>
      <c r="S16" s="638"/>
      <c r="T16" s="638"/>
      <c r="U16" s="637" t="s">
        <v>730</v>
      </c>
      <c r="V16" s="638"/>
      <c r="W16" s="638"/>
      <c r="X16" s="638"/>
      <c r="Y16" s="638"/>
      <c r="Z16" s="639"/>
    </row>
    <row r="17" spans="2:26" ht="39.6">
      <c r="B17" s="642"/>
      <c r="C17" s="251" t="s">
        <v>718</v>
      </c>
      <c r="D17" s="422" t="s">
        <v>719</v>
      </c>
      <c r="E17" s="422" t="s">
        <v>720</v>
      </c>
      <c r="F17" s="422" t="s">
        <v>721</v>
      </c>
      <c r="G17" s="422" t="s">
        <v>722</v>
      </c>
      <c r="H17" s="252" t="s">
        <v>723</v>
      </c>
      <c r="I17" s="422" t="s">
        <v>718</v>
      </c>
      <c r="J17" s="422" t="s">
        <v>719</v>
      </c>
      <c r="K17" s="422" t="s">
        <v>720</v>
      </c>
      <c r="L17" s="422" t="s">
        <v>721</v>
      </c>
      <c r="M17" s="422" t="s">
        <v>722</v>
      </c>
      <c r="N17" s="422" t="s">
        <v>723</v>
      </c>
      <c r="O17" s="251" t="s">
        <v>718</v>
      </c>
      <c r="P17" s="422" t="s">
        <v>719</v>
      </c>
      <c r="Q17" s="422" t="s">
        <v>720</v>
      </c>
      <c r="R17" s="422" t="s">
        <v>721</v>
      </c>
      <c r="S17" s="422" t="s">
        <v>722</v>
      </c>
      <c r="T17" s="422" t="s">
        <v>723</v>
      </c>
      <c r="U17" s="251" t="s">
        <v>718</v>
      </c>
      <c r="V17" s="422" t="s">
        <v>719</v>
      </c>
      <c r="W17" s="422" t="s">
        <v>720</v>
      </c>
      <c r="X17" s="422" t="s">
        <v>721</v>
      </c>
      <c r="Y17" s="422" t="s">
        <v>722</v>
      </c>
      <c r="Z17" s="252" t="s">
        <v>723</v>
      </c>
    </row>
    <row r="18" spans="2:26">
      <c r="B18" s="240">
        <v>2011</v>
      </c>
      <c r="C18" s="241">
        <v>0</v>
      </c>
      <c r="D18" s="242">
        <v>0</v>
      </c>
      <c r="E18" s="242">
        <v>0</v>
      </c>
      <c r="F18" s="242">
        <v>0</v>
      </c>
      <c r="G18" s="242">
        <v>0</v>
      </c>
      <c r="H18" s="243">
        <v>0</v>
      </c>
      <c r="I18" s="241">
        <v>0</v>
      </c>
      <c r="J18" s="242">
        <v>0</v>
      </c>
      <c r="K18" s="242">
        <v>0</v>
      </c>
      <c r="L18" s="242">
        <v>0</v>
      </c>
      <c r="M18" s="242">
        <v>0</v>
      </c>
      <c r="N18" s="243">
        <v>0</v>
      </c>
      <c r="O18" s="242">
        <v>0</v>
      </c>
      <c r="P18" s="242">
        <v>0</v>
      </c>
      <c r="Q18" s="242">
        <v>0</v>
      </c>
      <c r="R18" s="242">
        <v>0</v>
      </c>
      <c r="S18" s="242">
        <v>0</v>
      </c>
      <c r="T18" s="243">
        <v>0</v>
      </c>
      <c r="U18" s="241">
        <v>0</v>
      </c>
      <c r="V18" s="242">
        <v>0</v>
      </c>
      <c r="W18" s="242">
        <v>0</v>
      </c>
      <c r="X18" s="242">
        <v>0</v>
      </c>
      <c r="Y18" s="242">
        <v>0</v>
      </c>
      <c r="Z18" s="243">
        <v>0</v>
      </c>
    </row>
    <row r="19" spans="2:26">
      <c r="B19" s="240">
        <f>+B18+1</f>
        <v>2012</v>
      </c>
      <c r="C19" s="241">
        <v>0</v>
      </c>
      <c r="D19" s="242">
        <v>0</v>
      </c>
      <c r="E19" s="242">
        <v>0</v>
      </c>
      <c r="F19" s="242">
        <v>0</v>
      </c>
      <c r="G19" s="242">
        <v>0</v>
      </c>
      <c r="H19" s="243">
        <v>0</v>
      </c>
      <c r="I19" s="241">
        <v>0</v>
      </c>
      <c r="J19" s="242">
        <v>0</v>
      </c>
      <c r="K19" s="242">
        <v>0</v>
      </c>
      <c r="L19" s="242">
        <v>0</v>
      </c>
      <c r="M19" s="242">
        <v>0</v>
      </c>
      <c r="N19" s="243">
        <v>0</v>
      </c>
      <c r="O19" s="242">
        <v>0</v>
      </c>
      <c r="P19" s="242">
        <v>0</v>
      </c>
      <c r="Q19" s="242">
        <v>0</v>
      </c>
      <c r="R19" s="242">
        <v>0</v>
      </c>
      <c r="S19" s="242">
        <v>0</v>
      </c>
      <c r="T19" s="243">
        <v>0</v>
      </c>
      <c r="U19" s="241">
        <v>0</v>
      </c>
      <c r="V19" s="242">
        <v>0</v>
      </c>
      <c r="W19" s="242">
        <v>0</v>
      </c>
      <c r="X19" s="242">
        <v>0</v>
      </c>
      <c r="Y19" s="242">
        <v>0</v>
      </c>
      <c r="Z19" s="243">
        <v>0</v>
      </c>
    </row>
    <row r="20" spans="2:26">
      <c r="B20" s="240">
        <f t="shared" ref="B20:B26" si="8">+B19+1</f>
        <v>2013</v>
      </c>
      <c r="C20" s="241">
        <v>217000000</v>
      </c>
      <c r="D20" s="242">
        <f>56250000+24000000</f>
        <v>80250000</v>
      </c>
      <c r="E20" s="242">
        <v>107000000</v>
      </c>
      <c r="F20" s="242">
        <v>0</v>
      </c>
      <c r="G20" s="242">
        <v>1627112</v>
      </c>
      <c r="H20" s="243">
        <v>0</v>
      </c>
      <c r="I20" s="241">
        <v>0</v>
      </c>
      <c r="J20" s="242">
        <v>0</v>
      </c>
      <c r="K20" s="242">
        <v>0</v>
      </c>
      <c r="L20" s="242">
        <v>0</v>
      </c>
      <c r="M20" s="242">
        <v>0</v>
      </c>
      <c r="N20" s="243">
        <v>0</v>
      </c>
      <c r="O20" s="242">
        <v>0</v>
      </c>
      <c r="P20" s="242">
        <v>0</v>
      </c>
      <c r="Q20" s="242">
        <v>0</v>
      </c>
      <c r="R20" s="242">
        <v>0</v>
      </c>
      <c r="S20" s="242">
        <v>0</v>
      </c>
      <c r="T20" s="243">
        <v>0</v>
      </c>
      <c r="U20" s="241">
        <v>0</v>
      </c>
      <c r="V20" s="242">
        <v>0</v>
      </c>
      <c r="W20" s="242">
        <v>0</v>
      </c>
      <c r="X20" s="242">
        <v>0</v>
      </c>
      <c r="Y20" s="242">
        <v>0</v>
      </c>
      <c r="Z20" s="243">
        <v>0</v>
      </c>
    </row>
    <row r="21" spans="2:26">
      <c r="B21" s="240">
        <f t="shared" si="8"/>
        <v>2014</v>
      </c>
      <c r="C21" s="241">
        <v>217000000</v>
      </c>
      <c r="D21" s="242">
        <f>56250000+24000000</f>
        <v>80250000</v>
      </c>
      <c r="E21" s="242">
        <v>197000000</v>
      </c>
      <c r="F21" s="242">
        <v>4827318.84</v>
      </c>
      <c r="G21" s="242">
        <v>1590514</v>
      </c>
      <c r="H21" s="243">
        <v>1441893.4500000002</v>
      </c>
      <c r="I21" s="241">
        <v>0</v>
      </c>
      <c r="J21" s="242">
        <v>0</v>
      </c>
      <c r="K21" s="242">
        <v>0</v>
      </c>
      <c r="L21" s="242">
        <v>0</v>
      </c>
      <c r="M21" s="242">
        <v>0</v>
      </c>
      <c r="N21" s="243">
        <v>0</v>
      </c>
      <c r="O21" s="242">
        <v>0</v>
      </c>
      <c r="P21" s="242">
        <v>0</v>
      </c>
      <c r="Q21" s="242">
        <v>0</v>
      </c>
      <c r="R21" s="242">
        <v>0</v>
      </c>
      <c r="S21" s="242">
        <v>0</v>
      </c>
      <c r="T21" s="243">
        <v>0</v>
      </c>
      <c r="U21" s="241">
        <v>0</v>
      </c>
      <c r="V21" s="242">
        <v>0</v>
      </c>
      <c r="W21" s="242">
        <v>0</v>
      </c>
      <c r="X21" s="242">
        <v>0</v>
      </c>
      <c r="Y21" s="242">
        <v>0</v>
      </c>
      <c r="Z21" s="243">
        <v>0</v>
      </c>
    </row>
    <row r="22" spans="2:26">
      <c r="B22" s="240">
        <f t="shared" si="8"/>
        <v>2015</v>
      </c>
      <c r="C22" s="241">
        <v>217000000</v>
      </c>
      <c r="D22" s="242">
        <f>56250000+24000000+67500000+15000000</f>
        <v>162750000</v>
      </c>
      <c r="E22" s="242">
        <v>206150000</v>
      </c>
      <c r="F22" s="242">
        <v>8480625.7800000012</v>
      </c>
      <c r="G22" s="242">
        <v>226229</v>
      </c>
      <c r="H22" s="243">
        <v>2360059.4900000002</v>
      </c>
      <c r="I22" s="241">
        <v>50000000</v>
      </c>
      <c r="J22" s="242">
        <v>37500000</v>
      </c>
      <c r="K22" s="242">
        <v>47500000</v>
      </c>
      <c r="L22" s="242">
        <v>0</v>
      </c>
      <c r="M22" s="242">
        <v>1660088</v>
      </c>
      <c r="N22" s="243">
        <v>0</v>
      </c>
      <c r="O22" s="242">
        <v>0</v>
      </c>
      <c r="P22" s="242">
        <v>0</v>
      </c>
      <c r="Q22" s="242">
        <v>0</v>
      </c>
      <c r="R22" s="242">
        <v>0</v>
      </c>
      <c r="S22" s="242">
        <v>0</v>
      </c>
      <c r="T22" s="243">
        <v>0</v>
      </c>
      <c r="U22" s="241">
        <v>0</v>
      </c>
      <c r="V22" s="242">
        <v>0</v>
      </c>
      <c r="W22" s="242">
        <v>0</v>
      </c>
      <c r="X22" s="242">
        <v>0</v>
      </c>
      <c r="Y22" s="242">
        <v>0</v>
      </c>
      <c r="Z22" s="243">
        <v>0</v>
      </c>
    </row>
    <row r="23" spans="2:26">
      <c r="B23" s="240">
        <f t="shared" si="8"/>
        <v>2016</v>
      </c>
      <c r="C23" s="241">
        <v>217000000</v>
      </c>
      <c r="D23" s="242">
        <f>56250000+24000000+67500000+15000000</f>
        <v>162750000</v>
      </c>
      <c r="E23" s="242">
        <v>184450000</v>
      </c>
      <c r="F23" s="242">
        <v>9119711.3100000005</v>
      </c>
      <c r="G23" s="242">
        <v>40000</v>
      </c>
      <c r="H23" s="243">
        <v>2169770.12</v>
      </c>
      <c r="I23" s="241">
        <v>50000000</v>
      </c>
      <c r="J23" s="242">
        <v>37500000</v>
      </c>
      <c r="K23" s="242">
        <v>42500000</v>
      </c>
      <c r="L23" s="242">
        <v>2598977.08</v>
      </c>
      <c r="M23" s="242">
        <v>15000</v>
      </c>
      <c r="N23" s="243">
        <v>0</v>
      </c>
      <c r="O23" s="242">
        <v>0</v>
      </c>
      <c r="P23" s="242">
        <v>0</v>
      </c>
      <c r="Q23" s="242">
        <v>0</v>
      </c>
      <c r="R23" s="242">
        <v>0</v>
      </c>
      <c r="S23" s="242">
        <v>0</v>
      </c>
      <c r="T23" s="243">
        <v>0</v>
      </c>
      <c r="U23" s="241">
        <v>0</v>
      </c>
      <c r="V23" s="242">
        <v>0</v>
      </c>
      <c r="W23" s="242">
        <v>0</v>
      </c>
      <c r="X23" s="242">
        <v>0</v>
      </c>
      <c r="Y23" s="242">
        <v>0</v>
      </c>
      <c r="Z23" s="243">
        <v>0</v>
      </c>
    </row>
    <row r="24" spans="2:26">
      <c r="B24" s="240">
        <f t="shared" si="8"/>
        <v>2017</v>
      </c>
      <c r="C24" s="241">
        <v>217000000</v>
      </c>
      <c r="D24" s="242">
        <f>56250000+24000000+67500000+15000000</f>
        <v>162750000</v>
      </c>
      <c r="E24" s="242">
        <v>162750000</v>
      </c>
      <c r="F24" s="242">
        <v>9234758.9900000002</v>
      </c>
      <c r="G24" s="242">
        <v>40000</v>
      </c>
      <c r="H24" s="243">
        <v>1086803.53</v>
      </c>
      <c r="I24" s="241">
        <v>50000000</v>
      </c>
      <c r="J24" s="242">
        <v>37500000</v>
      </c>
      <c r="K24" s="242">
        <v>37500000</v>
      </c>
      <c r="L24" s="242">
        <v>2545949.65</v>
      </c>
      <c r="M24" s="242">
        <v>15000</v>
      </c>
      <c r="N24" s="243">
        <v>196465.88</v>
      </c>
      <c r="O24" s="242">
        <v>34115000</v>
      </c>
      <c r="P24" s="242">
        <v>0</v>
      </c>
      <c r="Q24" s="242"/>
      <c r="R24" s="242">
        <v>0</v>
      </c>
      <c r="S24" s="242">
        <v>125000</v>
      </c>
      <c r="T24" s="243">
        <v>0</v>
      </c>
      <c r="U24" s="244"/>
      <c r="V24" s="423"/>
      <c r="W24" s="423"/>
      <c r="X24" s="423"/>
      <c r="Y24" s="423"/>
      <c r="Z24" s="245"/>
    </row>
    <row r="25" spans="2:26">
      <c r="B25" s="240">
        <f t="shared" si="8"/>
        <v>2018</v>
      </c>
      <c r="C25" s="241">
        <v>217000000</v>
      </c>
      <c r="D25" s="242">
        <f>56250000+24000000+67500000+15000000</f>
        <v>162750000</v>
      </c>
      <c r="E25" s="242">
        <v>141050000</v>
      </c>
      <c r="F25" s="242">
        <v>9011982.8900000006</v>
      </c>
      <c r="G25" s="242">
        <v>40000</v>
      </c>
      <c r="H25" s="243">
        <v>319635.05</v>
      </c>
      <c r="I25" s="241">
        <v>50000000</v>
      </c>
      <c r="J25" s="242">
        <v>37500000</v>
      </c>
      <c r="K25" s="242">
        <v>32500000</v>
      </c>
      <c r="L25" s="242">
        <v>2445868.7800000003</v>
      </c>
      <c r="M25" s="242">
        <v>15000</v>
      </c>
      <c r="N25" s="243">
        <v>25989.040000000008</v>
      </c>
      <c r="O25" s="242">
        <v>34115000</v>
      </c>
      <c r="P25" s="242">
        <v>0</v>
      </c>
      <c r="Q25" s="242">
        <v>13500000</v>
      </c>
      <c r="R25" s="242">
        <v>633847.22</v>
      </c>
      <c r="S25" s="242">
        <v>1039099</v>
      </c>
      <c r="T25" s="243">
        <v>0</v>
      </c>
      <c r="U25" s="244"/>
      <c r="V25" s="423"/>
      <c r="W25" s="423"/>
      <c r="X25" s="423"/>
      <c r="Y25" s="423"/>
      <c r="Z25" s="245"/>
    </row>
    <row r="26" spans="2:26">
      <c r="B26" s="240">
        <f t="shared" si="8"/>
        <v>2019</v>
      </c>
      <c r="C26" s="241">
        <v>217000000</v>
      </c>
      <c r="D26" s="242">
        <f>30938000+13200000+37125000+8250000</f>
        <v>89513000</v>
      </c>
      <c r="E26" s="242">
        <v>119350000</v>
      </c>
      <c r="F26" s="242">
        <v>8731213.8300000001</v>
      </c>
      <c r="G26" s="242">
        <v>40000</v>
      </c>
      <c r="H26" s="243">
        <v>-496877.57</v>
      </c>
      <c r="I26" s="241">
        <v>50000000</v>
      </c>
      <c r="J26" s="242">
        <v>20625000</v>
      </c>
      <c r="K26" s="242">
        <v>27499999.999999996</v>
      </c>
      <c r="L26" s="242">
        <v>2327564.2800000003</v>
      </c>
      <c r="M26" s="242">
        <v>15000</v>
      </c>
      <c r="N26" s="243">
        <v>-155230.21</v>
      </c>
      <c r="O26" s="242">
        <f>+O25-20615000</f>
        <v>13500000</v>
      </c>
      <c r="P26" s="242"/>
      <c r="Q26" s="242">
        <v>11423076.923076922</v>
      </c>
      <c r="R26" s="242">
        <v>1066276.21</v>
      </c>
      <c r="S26" s="242">
        <v>129773</v>
      </c>
      <c r="T26" s="243">
        <v>0</v>
      </c>
      <c r="U26" s="244"/>
      <c r="V26" s="423"/>
      <c r="W26" s="423"/>
      <c r="X26" s="423"/>
      <c r="Y26" s="423"/>
      <c r="Z26" s="245"/>
    </row>
    <row r="27" spans="2:26">
      <c r="B27" s="240">
        <f>+B26+1</f>
        <v>2020</v>
      </c>
      <c r="C27" s="241">
        <f>+C26</f>
        <v>217000000</v>
      </c>
      <c r="D27" s="246">
        <f>+D26</f>
        <v>89513000</v>
      </c>
      <c r="E27" s="242">
        <v>97650000</v>
      </c>
      <c r="F27" s="242">
        <v>5117363.9222222213</v>
      </c>
      <c r="G27" s="242">
        <v>40000</v>
      </c>
      <c r="H27" s="243">
        <v>619401.69999999995</v>
      </c>
      <c r="I27" s="241">
        <v>50000000</v>
      </c>
      <c r="J27" s="242">
        <f>+J26</f>
        <v>20625000</v>
      </c>
      <c r="K27" s="242">
        <v>22499999.999999993</v>
      </c>
      <c r="L27" s="242">
        <v>1205315</v>
      </c>
      <c r="M27" s="242">
        <v>15000</v>
      </c>
      <c r="N27" s="243">
        <v>108383.6</v>
      </c>
      <c r="O27" s="242"/>
      <c r="P27" s="242"/>
      <c r="Q27" s="242">
        <v>0</v>
      </c>
      <c r="R27" s="242">
        <v>507124.67766558053</v>
      </c>
      <c r="S27" s="242"/>
      <c r="T27" s="243"/>
      <c r="U27" s="244"/>
      <c r="V27" s="423"/>
      <c r="W27" s="423"/>
      <c r="X27" s="423"/>
      <c r="Y27" s="423"/>
      <c r="Z27" s="245"/>
    </row>
    <row r="28" spans="2:26">
      <c r="B28" s="240">
        <f t="shared" ref="B28:B31" si="9">+B27+1</f>
        <v>2021</v>
      </c>
      <c r="C28" s="241">
        <f t="shared" ref="C28:C31" si="10">+C27</f>
        <v>217000000</v>
      </c>
      <c r="D28" s="246">
        <f t="shared" ref="D28:D31" si="11">+D27</f>
        <v>89513000</v>
      </c>
      <c r="E28" s="242">
        <v>75950000</v>
      </c>
      <c r="F28" s="242">
        <v>3420240.6777777774</v>
      </c>
      <c r="G28" s="242">
        <v>40000</v>
      </c>
      <c r="H28" s="243">
        <v>1330038.3999999999</v>
      </c>
      <c r="I28" s="241">
        <v>50000000</v>
      </c>
      <c r="J28" s="242">
        <f>+J27</f>
        <v>20625000</v>
      </c>
      <c r="K28" s="242">
        <v>2499999.9999999888</v>
      </c>
      <c r="L28" s="242">
        <v>238723.88888888888</v>
      </c>
      <c r="M28" s="242">
        <v>15000</v>
      </c>
      <c r="N28" s="243">
        <v>278674.70999999996</v>
      </c>
      <c r="O28" s="242"/>
      <c r="P28" s="242"/>
      <c r="Q28" s="242"/>
      <c r="R28" s="242"/>
      <c r="S28" s="242"/>
      <c r="T28" s="243"/>
      <c r="U28" s="244"/>
      <c r="V28" s="423"/>
      <c r="W28" s="423"/>
      <c r="X28" s="423"/>
      <c r="Y28" s="423"/>
      <c r="Z28" s="245"/>
    </row>
    <row r="29" spans="2:26">
      <c r="B29" s="240">
        <f t="shared" si="9"/>
        <v>2022</v>
      </c>
      <c r="C29" s="241">
        <f t="shared" si="10"/>
        <v>217000000</v>
      </c>
      <c r="D29" s="246">
        <f t="shared" si="11"/>
        <v>89513000</v>
      </c>
      <c r="E29" s="242">
        <v>54250000</v>
      </c>
      <c r="F29" s="242">
        <v>2485099.9736111113</v>
      </c>
      <c r="G29" s="242">
        <v>40000</v>
      </c>
      <c r="H29" s="243">
        <v>820633.18</v>
      </c>
      <c r="I29" s="241">
        <v>50000000</v>
      </c>
      <c r="J29" s="242"/>
      <c r="K29" s="242">
        <v>0</v>
      </c>
      <c r="L29" s="242">
        <v>12161.597222222221</v>
      </c>
      <c r="M29" s="242">
        <v>15000</v>
      </c>
      <c r="N29" s="243">
        <v>167841.22</v>
      </c>
      <c r="O29" s="242"/>
      <c r="P29" s="242"/>
      <c r="Q29" s="242"/>
      <c r="R29" s="242"/>
      <c r="S29" s="242"/>
      <c r="T29" s="243"/>
      <c r="U29" s="244"/>
      <c r="V29" s="423"/>
      <c r="W29" s="423"/>
      <c r="X29" s="423"/>
      <c r="Y29" s="423"/>
      <c r="Z29" s="245"/>
    </row>
    <row r="30" spans="2:26">
      <c r="B30" s="240">
        <f t="shared" si="9"/>
        <v>2023</v>
      </c>
      <c r="C30" s="241">
        <f t="shared" si="10"/>
        <v>217000000</v>
      </c>
      <c r="D30" s="246">
        <f t="shared" si="11"/>
        <v>89513000</v>
      </c>
      <c r="E30" s="242">
        <v>32550000</v>
      </c>
      <c r="F30" s="242">
        <v>2289136.3152777776</v>
      </c>
      <c r="G30" s="242">
        <v>55000</v>
      </c>
      <c r="H30" s="243">
        <v>-832467.01</v>
      </c>
      <c r="I30" s="241"/>
      <c r="J30" s="242"/>
      <c r="K30" s="242"/>
      <c r="L30" s="242"/>
      <c r="M30" s="242"/>
      <c r="N30" s="243"/>
      <c r="O30" s="242"/>
      <c r="P30" s="242"/>
      <c r="Q30" s="242"/>
      <c r="R30" s="242"/>
      <c r="S30" s="242"/>
      <c r="T30" s="243"/>
      <c r="U30" s="244"/>
      <c r="V30" s="423"/>
      <c r="W30" s="423"/>
      <c r="X30" s="423"/>
      <c r="Y30" s="423"/>
      <c r="Z30" s="245"/>
    </row>
    <row r="31" spans="2:26">
      <c r="B31" s="424">
        <f t="shared" si="9"/>
        <v>2024</v>
      </c>
      <c r="C31" s="425">
        <f t="shared" si="10"/>
        <v>217000000</v>
      </c>
      <c r="D31" s="426">
        <f t="shared" si="11"/>
        <v>89513000</v>
      </c>
      <c r="E31" s="427">
        <v>21700000</v>
      </c>
      <c r="F31" s="427">
        <v>1341479.53</v>
      </c>
      <c r="G31" s="427">
        <v>40000</v>
      </c>
      <c r="H31" s="428">
        <v>-464637.42</v>
      </c>
      <c r="I31" s="425"/>
      <c r="J31" s="427"/>
      <c r="K31" s="427"/>
      <c r="L31" s="427"/>
      <c r="M31" s="427"/>
      <c r="N31" s="428"/>
      <c r="O31" s="427"/>
      <c r="P31" s="427"/>
      <c r="Q31" s="427"/>
      <c r="R31" s="427"/>
      <c r="S31" s="427"/>
      <c r="T31" s="428"/>
      <c r="U31" s="429"/>
      <c r="V31" s="430"/>
      <c r="W31" s="430"/>
      <c r="X31" s="430"/>
      <c r="Y31" s="430"/>
      <c r="Z31" s="431"/>
    </row>
    <row r="32" spans="2:26">
      <c r="W32" s="236"/>
      <c r="X32" s="236"/>
      <c r="Y32" s="236"/>
      <c r="Z32" s="236"/>
    </row>
    <row r="33" spans="2:26">
      <c r="W33" s="236"/>
      <c r="X33" s="236"/>
      <c r="Y33" s="236"/>
      <c r="Z33" s="236"/>
    </row>
    <row r="34" spans="2:26">
      <c r="B34" s="640" t="s">
        <v>401</v>
      </c>
      <c r="C34" s="644" t="s">
        <v>724</v>
      </c>
      <c r="D34" s="640"/>
      <c r="E34" s="645"/>
      <c r="F34" s="644" t="s">
        <v>725</v>
      </c>
      <c r="G34" s="640"/>
      <c r="H34" s="645"/>
      <c r="I34" s="640" t="s">
        <v>726</v>
      </c>
      <c r="J34" s="640"/>
      <c r="K34" s="640"/>
      <c r="L34" s="640" t="s">
        <v>726</v>
      </c>
      <c r="M34" s="640"/>
      <c r="N34" s="640"/>
      <c r="P34" s="258" t="s">
        <v>727</v>
      </c>
      <c r="Q34" s="258"/>
      <c r="R34" s="258"/>
      <c r="S34" s="258"/>
      <c r="T34" s="258"/>
    </row>
    <row r="35" spans="2:26" ht="39.6">
      <c r="B35" s="643"/>
      <c r="C35" s="256" t="s">
        <v>721</v>
      </c>
      <c r="D35" s="255" t="s">
        <v>728</v>
      </c>
      <c r="E35" s="257" t="s">
        <v>723</v>
      </c>
      <c r="F35" s="256" t="s">
        <v>721</v>
      </c>
      <c r="G35" s="255" t="s">
        <v>728</v>
      </c>
      <c r="H35" s="257" t="s">
        <v>723</v>
      </c>
      <c r="I35" s="255" t="s">
        <v>721</v>
      </c>
      <c r="J35" s="255" t="s">
        <v>728</v>
      </c>
      <c r="K35" s="255" t="s">
        <v>723</v>
      </c>
      <c r="L35" s="255" t="s">
        <v>721</v>
      </c>
      <c r="M35" s="255" t="s">
        <v>728</v>
      </c>
      <c r="N35" s="255" t="s">
        <v>723</v>
      </c>
      <c r="P35" s="253" t="s">
        <v>401</v>
      </c>
      <c r="Q35" s="253" t="s">
        <v>721</v>
      </c>
      <c r="R35" s="253" t="s">
        <v>728</v>
      </c>
      <c r="S35" s="253" t="s">
        <v>723</v>
      </c>
      <c r="T35" s="254" t="s">
        <v>729</v>
      </c>
    </row>
    <row r="36" spans="2:26">
      <c r="B36" s="247">
        <v>2011</v>
      </c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P36" s="247">
        <v>2011</v>
      </c>
      <c r="Q36" s="249"/>
      <c r="R36" s="249"/>
      <c r="S36" s="249"/>
      <c r="T36" s="232">
        <f>+SUM(Q36:S36)</f>
        <v>0</v>
      </c>
    </row>
    <row r="37" spans="2:26">
      <c r="B37" s="247">
        <v>2012</v>
      </c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P37" s="247">
        <v>2012</v>
      </c>
      <c r="Q37" s="249"/>
      <c r="R37" s="249"/>
      <c r="S37" s="249"/>
      <c r="T37" s="232">
        <f>+SUM(Q37:S37)</f>
        <v>0</v>
      </c>
    </row>
    <row r="38" spans="2:26">
      <c r="B38" s="247">
        <v>2013</v>
      </c>
      <c r="C38" s="249">
        <f t="shared" ref="C38:C49" si="12">+F20/E20</f>
        <v>0</v>
      </c>
      <c r="D38" s="249">
        <f t="shared" ref="D38:D49" si="13">+G20/C20</f>
        <v>7.4982119815668203E-3</v>
      </c>
      <c r="E38" s="249">
        <f t="shared" ref="E38:E49" si="14">+H20/D20</f>
        <v>0</v>
      </c>
      <c r="F38" s="248"/>
      <c r="G38" s="248"/>
      <c r="H38" s="249"/>
      <c r="I38" s="249"/>
      <c r="J38" s="248"/>
      <c r="K38" s="248"/>
      <c r="L38" s="249"/>
      <c r="M38" s="248"/>
      <c r="N38" s="248"/>
      <c r="P38" s="247">
        <v>2013</v>
      </c>
      <c r="Q38" s="249">
        <f t="shared" ref="Q38:Q49" si="15">+(C38*E20+F38*K20+I38*Q20)/SUM(E20,K20,Q20)</f>
        <v>0</v>
      </c>
      <c r="R38" s="249">
        <f t="shared" ref="R38:R49" si="16">+(D38*C20+G38*I20+J38*O20)/SUM(C20,I20,O20)</f>
        <v>7.4982119815668203E-3</v>
      </c>
      <c r="S38" s="249">
        <f t="shared" ref="S38:S49" si="17">+(E38*D20+H38*J20+K38*P20)/SUM(D20,J20,P20)</f>
        <v>0</v>
      </c>
      <c r="T38" s="232">
        <f t="shared" ref="T38:T43" si="18">+SUM(Q38:S38)</f>
        <v>7.4982119815668203E-3</v>
      </c>
    </row>
    <row r="39" spans="2:26">
      <c r="B39" s="247">
        <v>2014</v>
      </c>
      <c r="C39" s="249">
        <f t="shared" si="12"/>
        <v>2.4504156548223348E-2</v>
      </c>
      <c r="D39" s="249">
        <f t="shared" si="13"/>
        <v>7.3295576036866358E-3</v>
      </c>
      <c r="E39" s="249">
        <f t="shared" si="14"/>
        <v>1.7967519626168226E-2</v>
      </c>
      <c r="F39" s="248"/>
      <c r="G39" s="248"/>
      <c r="H39" s="249"/>
      <c r="I39" s="249"/>
      <c r="J39" s="248"/>
      <c r="K39" s="248"/>
      <c r="L39" s="249"/>
      <c r="M39" s="248"/>
      <c r="N39" s="248"/>
      <c r="P39" s="247">
        <v>2014</v>
      </c>
      <c r="Q39" s="249">
        <f t="shared" si="15"/>
        <v>2.4504156548223348E-2</v>
      </c>
      <c r="R39" s="249">
        <f t="shared" si="16"/>
        <v>7.3295576036866358E-3</v>
      </c>
      <c r="S39" s="249">
        <f t="shared" si="17"/>
        <v>1.7967519626168226E-2</v>
      </c>
      <c r="T39" s="232">
        <f t="shared" si="18"/>
        <v>4.9801233778078213E-2</v>
      </c>
    </row>
    <row r="40" spans="2:26">
      <c r="B40" s="247">
        <v>2015</v>
      </c>
      <c r="C40" s="249">
        <f t="shared" si="12"/>
        <v>4.1138131360659719E-2</v>
      </c>
      <c r="D40" s="249">
        <f t="shared" si="13"/>
        <v>1.0425299539170508E-3</v>
      </c>
      <c r="E40" s="249">
        <f t="shared" si="14"/>
        <v>1.4501133579109064E-2</v>
      </c>
      <c r="F40" s="249">
        <f t="shared" ref="F40:F46" si="19">+L22/K22</f>
        <v>0</v>
      </c>
      <c r="G40" s="249">
        <f t="shared" ref="G40:H46" si="20">+M22/I22</f>
        <v>3.3201759999999997E-2</v>
      </c>
      <c r="H40" s="249">
        <f t="shared" si="20"/>
        <v>0</v>
      </c>
      <c r="I40" s="248"/>
      <c r="J40" s="248"/>
      <c r="K40" s="248"/>
      <c r="L40" s="248"/>
      <c r="M40" s="248"/>
      <c r="N40" s="248"/>
      <c r="P40" s="247">
        <v>2015</v>
      </c>
      <c r="Q40" s="249">
        <f t="shared" si="15"/>
        <v>3.3434361442933179E-2</v>
      </c>
      <c r="R40" s="249">
        <f t="shared" si="16"/>
        <v>7.0648576779026211E-3</v>
      </c>
      <c r="S40" s="249">
        <f t="shared" si="17"/>
        <v>1.1785565493133584E-2</v>
      </c>
      <c r="T40" s="232">
        <f t="shared" si="18"/>
        <v>5.228478461396939E-2</v>
      </c>
    </row>
    <row r="41" spans="2:26">
      <c r="B41" s="247">
        <v>2016</v>
      </c>
      <c r="C41" s="249">
        <f t="shared" si="12"/>
        <v>4.9442728706966657E-2</v>
      </c>
      <c r="D41" s="249">
        <f t="shared" si="13"/>
        <v>1.8433179723502304E-4</v>
      </c>
      <c r="E41" s="249">
        <f t="shared" si="14"/>
        <v>1.3331920860215054E-2</v>
      </c>
      <c r="F41" s="249">
        <f t="shared" si="19"/>
        <v>6.1152401882352943E-2</v>
      </c>
      <c r="G41" s="249">
        <f t="shared" si="20"/>
        <v>2.9999999999999997E-4</v>
      </c>
      <c r="H41" s="249">
        <f t="shared" si="20"/>
        <v>0</v>
      </c>
      <c r="I41" s="248"/>
      <c r="J41" s="248"/>
      <c r="K41" s="248"/>
      <c r="L41" s="248"/>
      <c r="M41" s="248"/>
      <c r="N41" s="248"/>
      <c r="P41" s="247">
        <v>2016</v>
      </c>
      <c r="Q41" s="249">
        <f t="shared" si="15"/>
        <v>5.1635551398986561E-2</v>
      </c>
      <c r="R41" s="249">
        <f t="shared" si="16"/>
        <v>2.0599250936329587E-4</v>
      </c>
      <c r="S41" s="249">
        <f t="shared" si="17"/>
        <v>1.0835306466916356E-2</v>
      </c>
      <c r="T41" s="232">
        <f t="shared" si="18"/>
        <v>6.2676850375266213E-2</v>
      </c>
    </row>
    <row r="42" spans="2:26">
      <c r="B42" s="247">
        <v>2017</v>
      </c>
      <c r="C42" s="249">
        <f t="shared" si="12"/>
        <v>5.6741990721966208E-2</v>
      </c>
      <c r="D42" s="249">
        <f t="shared" si="13"/>
        <v>1.8433179723502304E-4</v>
      </c>
      <c r="E42" s="249">
        <f t="shared" si="14"/>
        <v>6.6777482642089098E-3</v>
      </c>
      <c r="F42" s="249">
        <f t="shared" si="19"/>
        <v>6.7891990666666666E-2</v>
      </c>
      <c r="G42" s="249">
        <f t="shared" si="20"/>
        <v>2.9999999999999997E-4</v>
      </c>
      <c r="H42" s="249">
        <f t="shared" si="20"/>
        <v>5.2390901333333332E-3</v>
      </c>
      <c r="I42" s="249"/>
      <c r="J42" s="249">
        <f>+S24/O24</f>
        <v>3.664077385314378E-3</v>
      </c>
      <c r="K42" s="248"/>
      <c r="L42" s="249"/>
      <c r="M42" s="249"/>
      <c r="N42" s="248"/>
      <c r="P42" s="247">
        <v>2017</v>
      </c>
      <c r="Q42" s="249">
        <f t="shared" si="15"/>
        <v>5.8830005692883901E-2</v>
      </c>
      <c r="R42" s="249">
        <f t="shared" si="16"/>
        <v>5.977782574763795E-4</v>
      </c>
      <c r="S42" s="249">
        <f t="shared" si="17"/>
        <v>6.408336629213484E-3</v>
      </c>
      <c r="T42" s="232">
        <f t="shared" si="18"/>
        <v>6.5836120579573762E-2</v>
      </c>
    </row>
    <row r="43" spans="2:26">
      <c r="B43" s="247">
        <v>2018</v>
      </c>
      <c r="C43" s="249">
        <f t="shared" si="12"/>
        <v>6.389211549096066E-2</v>
      </c>
      <c r="D43" s="249">
        <f t="shared" si="13"/>
        <v>1.8433179723502304E-4</v>
      </c>
      <c r="E43" s="249">
        <f t="shared" si="14"/>
        <v>1.9639634408602151E-3</v>
      </c>
      <c r="F43" s="249">
        <f t="shared" si="19"/>
        <v>7.5257500923076925E-2</v>
      </c>
      <c r="G43" s="249">
        <f t="shared" si="20"/>
        <v>2.9999999999999997E-4</v>
      </c>
      <c r="H43" s="249">
        <f t="shared" si="20"/>
        <v>6.930410666666669E-4</v>
      </c>
      <c r="I43" s="249">
        <f>+R25/Q25</f>
        <v>4.6951645925925926E-2</v>
      </c>
      <c r="J43" s="249">
        <f>+S25/O25</f>
        <v>3.0458713176022278E-2</v>
      </c>
      <c r="K43" s="248"/>
      <c r="L43" s="249"/>
      <c r="M43" s="249">
        <f>+V25/R25</f>
        <v>0</v>
      </c>
      <c r="N43" s="248"/>
      <c r="P43" s="247">
        <v>2018</v>
      </c>
      <c r="Q43" s="249">
        <f t="shared" si="15"/>
        <v>6.4644206843090093E-2</v>
      </c>
      <c r="R43" s="249">
        <f t="shared" si="16"/>
        <v>3.6334921873702737E-3</v>
      </c>
      <c r="S43" s="249">
        <f t="shared" si="17"/>
        <v>1.7259629962546816E-3</v>
      </c>
      <c r="T43" s="232">
        <f t="shared" si="18"/>
        <v>7.0003662026715055E-2</v>
      </c>
    </row>
    <row r="44" spans="2:26">
      <c r="B44" s="247">
        <v>2019</v>
      </c>
      <c r="C44" s="249">
        <f t="shared" si="12"/>
        <v>7.3156378969417679E-2</v>
      </c>
      <c r="D44" s="249">
        <f t="shared" si="13"/>
        <v>1.8433179723502304E-4</v>
      </c>
      <c r="E44" s="249">
        <f t="shared" si="14"/>
        <v>-5.5508984169897113E-3</v>
      </c>
      <c r="F44" s="249">
        <f t="shared" si="19"/>
        <v>8.463870109090911E-2</v>
      </c>
      <c r="G44" s="249">
        <f t="shared" si="20"/>
        <v>2.9999999999999997E-4</v>
      </c>
      <c r="H44" s="249">
        <f t="shared" si="20"/>
        <v>-7.5263132121212118E-3</v>
      </c>
      <c r="I44" s="249">
        <f>+R26/Q26</f>
        <v>9.3344045319865329E-2</v>
      </c>
      <c r="J44" s="249">
        <f>+S26/O26</f>
        <v>9.6128148148148154E-3</v>
      </c>
      <c r="K44" s="248"/>
      <c r="L44" s="249"/>
      <c r="M44" s="249">
        <f>+V26/R26</f>
        <v>0</v>
      </c>
      <c r="N44" s="248"/>
      <c r="P44" s="247">
        <v>2019</v>
      </c>
      <c r="Q44" s="249">
        <f t="shared" si="15"/>
        <v>7.6608445073023737E-2</v>
      </c>
      <c r="R44" s="249">
        <f t="shared" si="16"/>
        <v>6.5872727272727274E-4</v>
      </c>
      <c r="S44" s="249">
        <f t="shared" si="17"/>
        <v>-5.9208246018631174E-3</v>
      </c>
      <c r="T44" s="232">
        <f>+SUM(Q44:S44)</f>
        <v>7.1346347743887886E-2</v>
      </c>
    </row>
    <row r="45" spans="2:26">
      <c r="B45" s="250">
        <f>+B44+1</f>
        <v>2020</v>
      </c>
      <c r="C45" s="249">
        <f t="shared" si="12"/>
        <v>5.2405160493827152E-2</v>
      </c>
      <c r="D45" s="249">
        <f t="shared" si="13"/>
        <v>1.8433179723502304E-4</v>
      </c>
      <c r="E45" s="249">
        <f t="shared" si="14"/>
        <v>6.919684291667132E-3</v>
      </c>
      <c r="F45" s="249">
        <f t="shared" si="19"/>
        <v>5.3569555555555572E-2</v>
      </c>
      <c r="G45" s="249">
        <f t="shared" si="20"/>
        <v>2.9999999999999997E-4</v>
      </c>
      <c r="H45" s="249">
        <f t="shared" si="20"/>
        <v>5.2549624242424244E-3</v>
      </c>
      <c r="I45" s="249"/>
      <c r="J45" s="249"/>
      <c r="K45" s="248"/>
      <c r="L45" s="249"/>
      <c r="M45" s="249"/>
      <c r="N45" s="248"/>
      <c r="P45" s="250">
        <f>+P44+1</f>
        <v>2020</v>
      </c>
      <c r="Q45" s="249">
        <f t="shared" si="15"/>
        <v>5.2623212003514115E-2</v>
      </c>
      <c r="R45" s="249">
        <f t="shared" si="16"/>
        <v>2.0599250936329587E-4</v>
      </c>
      <c r="S45" s="249">
        <f t="shared" si="17"/>
        <v>6.6079400388603382E-3</v>
      </c>
      <c r="T45" s="232">
        <f t="shared" ref="T45:T49" si="21">+SUM(Q45:S45)</f>
        <v>5.943714455173775E-2</v>
      </c>
    </row>
    <row r="46" spans="2:26">
      <c r="B46" s="250">
        <f t="shared" ref="B46:B49" si="22">+B45+1</f>
        <v>2021</v>
      </c>
      <c r="C46" s="249">
        <f t="shared" si="12"/>
        <v>4.5032793650793643E-2</v>
      </c>
      <c r="D46" s="249">
        <f t="shared" si="13"/>
        <v>1.8433179723502304E-4</v>
      </c>
      <c r="E46" s="249">
        <f t="shared" si="14"/>
        <v>1.4858606012534491E-2</v>
      </c>
      <c r="F46" s="249">
        <f t="shared" si="19"/>
        <v>9.548955555555598E-2</v>
      </c>
      <c r="G46" s="249">
        <f t="shared" si="20"/>
        <v>2.9999999999999997E-4</v>
      </c>
      <c r="H46" s="249">
        <f t="shared" si="20"/>
        <v>1.351150109090909E-2</v>
      </c>
      <c r="I46" s="249"/>
      <c r="J46" s="249"/>
      <c r="K46" s="248"/>
      <c r="L46" s="249"/>
      <c r="M46" s="249"/>
      <c r="N46" s="248"/>
      <c r="P46" s="250">
        <f t="shared" ref="P46:P49" si="23">+P45+1</f>
        <v>2021</v>
      </c>
      <c r="Q46" s="249">
        <f t="shared" si="15"/>
        <v>4.6640721053749737E-2</v>
      </c>
      <c r="R46" s="249">
        <f t="shared" si="16"/>
        <v>2.0599250936329587E-4</v>
      </c>
      <c r="S46" s="249">
        <f t="shared" si="17"/>
        <v>1.4606340318509506E-2</v>
      </c>
      <c r="T46" s="232">
        <f t="shared" si="21"/>
        <v>6.1453053881622539E-2</v>
      </c>
    </row>
    <row r="47" spans="2:26">
      <c r="B47" s="250">
        <f t="shared" si="22"/>
        <v>2022</v>
      </c>
      <c r="C47" s="249">
        <f t="shared" si="12"/>
        <v>4.5808294444444446E-2</v>
      </c>
      <c r="D47" s="249">
        <f t="shared" si="13"/>
        <v>1.8433179723502304E-4</v>
      </c>
      <c r="E47" s="249">
        <f t="shared" si="14"/>
        <v>9.1677541809569562E-3</v>
      </c>
      <c r="F47" s="249"/>
      <c r="G47" s="249"/>
      <c r="H47" s="249"/>
      <c r="I47" s="249"/>
      <c r="J47" s="249"/>
      <c r="K47" s="248"/>
      <c r="L47" s="249"/>
      <c r="M47" s="249"/>
      <c r="N47" s="248"/>
      <c r="P47" s="250">
        <f t="shared" si="23"/>
        <v>2022</v>
      </c>
      <c r="Q47" s="249">
        <f t="shared" si="15"/>
        <v>4.5808294444444446E-2</v>
      </c>
      <c r="R47" s="249">
        <f t="shared" si="16"/>
        <v>1.4981273408239701E-4</v>
      </c>
      <c r="S47" s="249">
        <f t="shared" si="17"/>
        <v>9.1677541809569562E-3</v>
      </c>
      <c r="T47" s="232">
        <f t="shared" si="21"/>
        <v>5.5125861359483802E-2</v>
      </c>
    </row>
    <row r="48" spans="2:26">
      <c r="B48" s="250">
        <f t="shared" si="22"/>
        <v>2023</v>
      </c>
      <c r="C48" s="249">
        <f t="shared" si="12"/>
        <v>7.0326768518518518E-2</v>
      </c>
      <c r="D48" s="249">
        <f t="shared" si="13"/>
        <v>2.5345622119815668E-4</v>
      </c>
      <c r="E48" s="249">
        <f t="shared" si="14"/>
        <v>-9.299956542625094E-3</v>
      </c>
      <c r="F48" s="249"/>
      <c r="G48" s="249"/>
      <c r="H48" s="249"/>
      <c r="I48" s="249"/>
      <c r="J48" s="249"/>
      <c r="K48" s="248"/>
      <c r="L48" s="249"/>
      <c r="M48" s="249"/>
      <c r="N48" s="248"/>
      <c r="P48" s="250">
        <f t="shared" si="23"/>
        <v>2023</v>
      </c>
      <c r="Q48" s="249">
        <f t="shared" si="15"/>
        <v>7.0326768518518518E-2</v>
      </c>
      <c r="R48" s="249">
        <f t="shared" si="16"/>
        <v>2.5345622119815668E-4</v>
      </c>
      <c r="S48" s="249">
        <f t="shared" si="17"/>
        <v>-9.299956542625094E-3</v>
      </c>
      <c r="T48" s="232">
        <f t="shared" si="21"/>
        <v>6.1280268197091578E-2</v>
      </c>
    </row>
    <row r="49" spans="1:20">
      <c r="B49" s="250">
        <f t="shared" si="22"/>
        <v>2024</v>
      </c>
      <c r="C49" s="249">
        <f t="shared" si="12"/>
        <v>6.1819333179723504E-2</v>
      </c>
      <c r="D49" s="249">
        <f t="shared" si="13"/>
        <v>1.8433179723502304E-4</v>
      </c>
      <c r="E49" s="249">
        <f t="shared" si="14"/>
        <v>-5.1907255929306353E-3</v>
      </c>
      <c r="F49" s="249"/>
      <c r="G49" s="249"/>
      <c r="H49" s="249"/>
      <c r="I49" s="249"/>
      <c r="J49" s="249"/>
      <c r="K49" s="248"/>
      <c r="L49" s="249"/>
      <c r="M49" s="249"/>
      <c r="N49" s="248"/>
      <c r="P49" s="250">
        <f t="shared" si="23"/>
        <v>2024</v>
      </c>
      <c r="Q49" s="249">
        <f t="shared" si="15"/>
        <v>6.1819333179723504E-2</v>
      </c>
      <c r="R49" s="249">
        <f t="shared" si="16"/>
        <v>1.8433179723502304E-4</v>
      </c>
      <c r="S49" s="249">
        <f t="shared" si="17"/>
        <v>-5.1907255929306353E-3</v>
      </c>
      <c r="T49" s="232">
        <f t="shared" si="21"/>
        <v>5.6812939384027893E-2</v>
      </c>
    </row>
    <row r="51" spans="1:20">
      <c r="A51" s="279" t="s">
        <v>817</v>
      </c>
      <c r="B51" s="278" t="s">
        <v>922</v>
      </c>
    </row>
  </sheetData>
  <mergeCells count="10">
    <mergeCell ref="U16:Z16"/>
    <mergeCell ref="L34:N34"/>
    <mergeCell ref="B16:B17"/>
    <mergeCell ref="C16:H16"/>
    <mergeCell ref="I16:N16"/>
    <mergeCell ref="O16:T16"/>
    <mergeCell ref="B34:B35"/>
    <mergeCell ref="C34:E34"/>
    <mergeCell ref="F34:H34"/>
    <mergeCell ref="I34:K3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7D1CE-234F-4F04-91A8-2D8786377BFE}">
  <sheetPr codeName="Hoja21"/>
  <dimension ref="A1:AW248"/>
  <sheetViews>
    <sheetView showGridLines="0" zoomScale="70" zoomScaleNormal="70" workbookViewId="0">
      <pane xSplit="6" ySplit="2" topLeftCell="S3" activePane="bottomRight" state="frozen"/>
      <selection pane="topRight" activeCell="G1" sqref="G1"/>
      <selection pane="bottomLeft" activeCell="A3" sqref="A3"/>
      <selection pane="bottomRight" activeCell="E7" sqref="E7"/>
    </sheetView>
    <sheetView workbookViewId="1"/>
  </sheetViews>
  <sheetFormatPr baseColWidth="10" defaultColWidth="0" defaultRowHeight="13.2"/>
  <cols>
    <col min="1" max="2" width="2.59765625" style="144" customWidth="1"/>
    <col min="3" max="3" width="47.69921875" style="144" customWidth="1"/>
    <col min="4" max="4" width="10.69921875" style="168" customWidth="1"/>
    <col min="5" max="5" width="18.59765625" style="168" customWidth="1"/>
    <col min="6" max="6" width="1.59765625" style="144" customWidth="1"/>
    <col min="7" max="19" width="12" style="144" customWidth="1"/>
    <col min="20" max="24" width="11.296875" style="144" customWidth="1"/>
    <col min="25" max="25" width="1.59765625" style="144" customWidth="1"/>
    <col min="26" max="32" width="11.296875" style="144" hidden="1" customWidth="1"/>
    <col min="33" max="33" width="24.19921875" style="144" hidden="1" customWidth="1"/>
    <col min="34" max="49" width="0" style="144" hidden="1" customWidth="1"/>
    <col min="50" max="16384" width="11.296875" style="144" hidden="1"/>
  </cols>
  <sheetData>
    <row r="1" spans="1:28">
      <c r="D1" s="161" t="s">
        <v>54</v>
      </c>
      <c r="E1" s="161" t="s">
        <v>55</v>
      </c>
      <c r="G1" s="161">
        <v>2011</v>
      </c>
      <c r="H1" s="161" t="s">
        <v>695</v>
      </c>
      <c r="I1" s="161">
        <v>2012</v>
      </c>
      <c r="J1" s="161" t="s">
        <v>696</v>
      </c>
      <c r="K1" s="161">
        <v>2013</v>
      </c>
      <c r="L1" s="161" t="s">
        <v>697</v>
      </c>
      <c r="M1" s="161">
        <v>2014</v>
      </c>
      <c r="N1" s="161">
        <v>2015</v>
      </c>
      <c r="O1" s="161" t="s">
        <v>698</v>
      </c>
      <c r="P1" s="161">
        <v>2016</v>
      </c>
      <c r="Q1" s="161">
        <v>2017</v>
      </c>
      <c r="R1" s="161">
        <v>2018</v>
      </c>
      <c r="S1" s="161">
        <v>2019</v>
      </c>
      <c r="T1" s="161">
        <f>+S1+1</f>
        <v>2020</v>
      </c>
      <c r="U1" s="161">
        <f t="shared" ref="U1:X1" si="0">+T1+1</f>
        <v>2021</v>
      </c>
      <c r="V1" s="161">
        <f t="shared" si="0"/>
        <v>2022</v>
      </c>
      <c r="W1" s="161">
        <f t="shared" si="0"/>
        <v>2023</v>
      </c>
      <c r="X1" s="161">
        <f t="shared" si="0"/>
        <v>2024</v>
      </c>
    </row>
    <row r="2" spans="1:28">
      <c r="B2" s="162"/>
      <c r="C2" s="162"/>
      <c r="D2" s="163"/>
      <c r="E2" s="163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4"/>
      <c r="U2" s="164"/>
      <c r="V2" s="164"/>
      <c r="W2" s="164"/>
      <c r="X2" s="164"/>
    </row>
    <row r="4" spans="1:28">
      <c r="A4" s="576" t="s">
        <v>817</v>
      </c>
      <c r="B4" s="477" t="s">
        <v>66</v>
      </c>
      <c r="C4" s="474"/>
      <c r="D4" s="476"/>
      <c r="E4" s="476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</row>
    <row r="5" spans="1:28">
      <c r="B5" s="143"/>
    </row>
    <row r="6" spans="1:28">
      <c r="B6" s="143" t="s">
        <v>67</v>
      </c>
    </row>
    <row r="7" spans="1:28">
      <c r="A7" s="169"/>
      <c r="C7" s="170" t="s">
        <v>68</v>
      </c>
      <c r="D7" s="168" t="s">
        <v>65</v>
      </c>
      <c r="E7" s="168" t="s">
        <v>317</v>
      </c>
      <c r="F7" s="171"/>
      <c r="G7" s="172">
        <v>4977943.0999999996</v>
      </c>
      <c r="H7" s="172">
        <v>9955886.1999999993</v>
      </c>
      <c r="I7" s="172">
        <v>9772710.2200000007</v>
      </c>
      <c r="J7" s="172">
        <v>11466464.76</v>
      </c>
      <c r="K7" s="172">
        <v>11466464.76</v>
      </c>
      <c r="L7" s="172">
        <v>9457514.0800000001</v>
      </c>
      <c r="M7" s="172">
        <v>9457514.0800000001</v>
      </c>
      <c r="N7" s="172">
        <v>9965689.5588001013</v>
      </c>
      <c r="O7" s="173">
        <v>9127049.9600000009</v>
      </c>
      <c r="P7" s="173">
        <v>9127049.9600000009</v>
      </c>
      <c r="Q7" s="173">
        <v>10687257.85</v>
      </c>
      <c r="R7" s="173">
        <v>12356363.330000011</v>
      </c>
      <c r="S7" s="173">
        <v>12961177.939999998</v>
      </c>
      <c r="T7" s="174">
        <v>12132476.009999981</v>
      </c>
      <c r="U7" s="174">
        <v>16534498.859999964</v>
      </c>
      <c r="V7" s="174">
        <v>16750985.570000002</v>
      </c>
      <c r="W7" s="174">
        <v>15123961.270000003</v>
      </c>
      <c r="X7" s="174">
        <v>18988642.41</v>
      </c>
      <c r="Z7" s="169"/>
      <c r="AA7" s="169"/>
      <c r="AB7" s="169"/>
    </row>
    <row r="8" spans="1:28">
      <c r="A8" s="169"/>
      <c r="C8" s="170" t="s">
        <v>358</v>
      </c>
      <c r="D8" s="168" t="s">
        <v>65</v>
      </c>
      <c r="E8" s="168" t="s">
        <v>317</v>
      </c>
      <c r="F8" s="171"/>
      <c r="G8" s="172">
        <v>2533820.64</v>
      </c>
      <c r="H8" s="172">
        <v>5067641.28</v>
      </c>
      <c r="I8" s="172">
        <v>5217756.96</v>
      </c>
      <c r="J8" s="172">
        <v>5773505.25</v>
      </c>
      <c r="K8" s="172">
        <v>5773505.25</v>
      </c>
      <c r="L8" s="172">
        <v>6216442.7900000494</v>
      </c>
      <c r="M8" s="172">
        <v>6216442.7900000494</v>
      </c>
      <c r="N8" s="172">
        <v>10740135.32</v>
      </c>
      <c r="O8" s="173">
        <v>13696882.330000002</v>
      </c>
      <c r="P8" s="173">
        <v>13696882.330000002</v>
      </c>
      <c r="Q8" s="173">
        <v>15820461.15</v>
      </c>
      <c r="R8" s="173">
        <v>15811884.550000001</v>
      </c>
      <c r="S8" s="173">
        <v>13458493.27</v>
      </c>
      <c r="T8" s="174">
        <v>12206574</v>
      </c>
      <c r="U8" s="174">
        <v>14834850.4</v>
      </c>
      <c r="V8" s="174">
        <v>13992126.417171484</v>
      </c>
      <c r="W8" s="174">
        <v>15400771.720000001</v>
      </c>
      <c r="X8" s="174">
        <v>17782296.783847235</v>
      </c>
      <c r="Z8" s="169"/>
      <c r="AA8" s="169"/>
      <c r="AB8" s="169"/>
    </row>
    <row r="9" spans="1:28">
      <c r="A9" s="169"/>
      <c r="C9" s="170" t="s">
        <v>359</v>
      </c>
      <c r="D9" s="168" t="s">
        <v>65</v>
      </c>
      <c r="E9" s="168" t="s">
        <v>317</v>
      </c>
      <c r="F9" s="171"/>
      <c r="G9" s="172">
        <v>3927907.34</v>
      </c>
      <c r="H9" s="172">
        <v>7855814.6799999997</v>
      </c>
      <c r="I9" s="172">
        <v>7691165.6200000001</v>
      </c>
      <c r="J9" s="172">
        <v>9590356.4600000009</v>
      </c>
      <c r="K9" s="172">
        <v>9590356.4600000009</v>
      </c>
      <c r="L9" s="172">
        <v>11475699.669999637</v>
      </c>
      <c r="M9" s="172">
        <v>11475699.669999637</v>
      </c>
      <c r="N9" s="172">
        <v>17631179.620000001</v>
      </c>
      <c r="O9" s="173">
        <v>22302163.580000002</v>
      </c>
      <c r="P9" s="173">
        <v>22302163.580000002</v>
      </c>
      <c r="Q9" s="173">
        <v>26438973.129999995</v>
      </c>
      <c r="R9" s="173">
        <v>32970300.339999996</v>
      </c>
      <c r="S9" s="173">
        <v>35879031.589999989</v>
      </c>
      <c r="T9" s="174">
        <v>36752168.810000002</v>
      </c>
      <c r="U9" s="174">
        <v>46941519.900000639</v>
      </c>
      <c r="V9" s="174">
        <v>55975013.219002247</v>
      </c>
      <c r="W9" s="174">
        <v>58996117.789999999</v>
      </c>
      <c r="X9" s="174">
        <v>60874654.427292049</v>
      </c>
      <c r="Z9" s="169"/>
      <c r="AA9" s="169"/>
      <c r="AB9" s="169"/>
    </row>
    <row r="10" spans="1:28">
      <c r="A10" s="169"/>
      <c r="C10" s="170" t="s">
        <v>360</v>
      </c>
      <c r="D10" s="168" t="s">
        <v>65</v>
      </c>
      <c r="E10" s="168" t="s">
        <v>317</v>
      </c>
      <c r="F10" s="171"/>
      <c r="G10" s="172">
        <v>689956.52</v>
      </c>
      <c r="H10" s="172">
        <v>1379913.04</v>
      </c>
      <c r="I10" s="172">
        <v>1039498.54</v>
      </c>
      <c r="J10" s="172">
        <v>911343.94</v>
      </c>
      <c r="K10" s="172">
        <v>911343.94</v>
      </c>
      <c r="L10" s="172">
        <v>1165937.6000000001</v>
      </c>
      <c r="M10" s="172">
        <v>1165937.6000000001</v>
      </c>
      <c r="N10" s="172">
        <v>1921504.63</v>
      </c>
      <c r="O10" s="173">
        <v>2894228.17</v>
      </c>
      <c r="P10" s="173">
        <v>2894228.17</v>
      </c>
      <c r="Q10" s="173">
        <v>2817089.9</v>
      </c>
      <c r="R10" s="173">
        <v>3189653.4000000004</v>
      </c>
      <c r="S10" s="173">
        <v>2431665.2000000002</v>
      </c>
      <c r="T10" s="174">
        <v>2590673</v>
      </c>
      <c r="U10" s="174">
        <v>2230176.5</v>
      </c>
      <c r="V10" s="174">
        <v>2065183.4</v>
      </c>
      <c r="W10" s="174">
        <v>3486879.2</v>
      </c>
      <c r="X10" s="174">
        <v>2026581.16</v>
      </c>
      <c r="Z10" s="169"/>
      <c r="AA10" s="169"/>
      <c r="AB10" s="169"/>
    </row>
    <row r="11" spans="1:28">
      <c r="A11" s="169"/>
      <c r="C11" s="170" t="s">
        <v>361</v>
      </c>
      <c r="D11" s="168" t="s">
        <v>65</v>
      </c>
      <c r="E11" s="168" t="s">
        <v>317</v>
      </c>
      <c r="F11" s="171"/>
      <c r="G11" s="172">
        <v>1889271.37</v>
      </c>
      <c r="H11" s="172">
        <v>3778542.74</v>
      </c>
      <c r="I11" s="172">
        <v>1869317.61</v>
      </c>
      <c r="J11" s="172">
        <v>3562572.03</v>
      </c>
      <c r="K11" s="172">
        <v>3562572.03</v>
      </c>
      <c r="L11" s="172">
        <v>3100427.2799999989</v>
      </c>
      <c r="M11" s="172">
        <v>3100427.2799999989</v>
      </c>
      <c r="N11" s="172">
        <v>6138579.9800000004</v>
      </c>
      <c r="O11" s="173">
        <v>11443951.689999999</v>
      </c>
      <c r="P11" s="173">
        <v>11443951.689999999</v>
      </c>
      <c r="Q11" s="173">
        <v>14656114.509999998</v>
      </c>
      <c r="R11" s="173">
        <v>16934377.739999998</v>
      </c>
      <c r="S11" s="173">
        <v>16318398.800000001</v>
      </c>
      <c r="T11" s="174">
        <v>17120236.899999999</v>
      </c>
      <c r="U11" s="174">
        <v>19184233.5</v>
      </c>
      <c r="V11" s="174">
        <v>22855301.099999998</v>
      </c>
      <c r="W11" s="174">
        <v>26499188.299999997</v>
      </c>
      <c r="X11" s="174">
        <v>22962485.82</v>
      </c>
      <c r="Z11" s="169"/>
      <c r="AA11" s="169"/>
      <c r="AB11" s="169"/>
    </row>
    <row r="12" spans="1:28">
      <c r="A12" s="169"/>
      <c r="C12" s="170" t="s">
        <v>742</v>
      </c>
      <c r="D12" s="168" t="s">
        <v>65</v>
      </c>
      <c r="E12" s="168" t="s">
        <v>317</v>
      </c>
      <c r="F12" s="171"/>
      <c r="G12" s="172">
        <v>1309452.76</v>
      </c>
      <c r="H12" s="172">
        <v>2618905.52</v>
      </c>
      <c r="I12" s="172">
        <v>1713316.15</v>
      </c>
      <c r="J12" s="172">
        <v>2180819.17</v>
      </c>
      <c r="K12" s="172">
        <v>2180819.17</v>
      </c>
      <c r="L12" s="172">
        <v>1988024.2899999821</v>
      </c>
      <c r="M12" s="172">
        <v>1988024.2899999821</v>
      </c>
      <c r="N12" s="172">
        <v>607561.09</v>
      </c>
      <c r="O12" s="172">
        <v>248199.52000000002</v>
      </c>
      <c r="P12" s="172">
        <v>248199.52000000002</v>
      </c>
      <c r="Q12" s="172">
        <v>138353.76</v>
      </c>
      <c r="R12" s="172">
        <v>105309.67000000003</v>
      </c>
      <c r="S12" s="172">
        <v>45495</v>
      </c>
      <c r="T12" s="174">
        <v>3442.5</v>
      </c>
      <c r="U12" s="174">
        <v>840.09999999999991</v>
      </c>
      <c r="V12" s="174">
        <v>415.8</v>
      </c>
      <c r="W12" s="174">
        <v>2385.9</v>
      </c>
      <c r="X12" s="174">
        <v>35.6</v>
      </c>
      <c r="Z12" s="169"/>
      <c r="AA12" s="169"/>
      <c r="AB12" s="169"/>
    </row>
    <row r="13" spans="1:28">
      <c r="A13" s="169"/>
      <c r="C13" s="170" t="s">
        <v>743</v>
      </c>
      <c r="D13" s="168" t="s">
        <v>65</v>
      </c>
      <c r="E13" s="168" t="s">
        <v>317</v>
      </c>
      <c r="F13" s="171"/>
      <c r="G13" s="172">
        <v>2003704.34</v>
      </c>
      <c r="H13" s="172">
        <v>4007408.68</v>
      </c>
      <c r="I13" s="172">
        <v>2615752.48</v>
      </c>
      <c r="J13" s="172">
        <v>4579375.03</v>
      </c>
      <c r="K13" s="172">
        <v>4579375.03</v>
      </c>
      <c r="L13" s="172">
        <v>3185117.0600000508</v>
      </c>
      <c r="M13" s="172">
        <v>3185117.0600000508</v>
      </c>
      <c r="N13" s="172">
        <v>857177.75</v>
      </c>
      <c r="O13" s="172">
        <v>317771.67</v>
      </c>
      <c r="P13" s="172">
        <v>317771.67</v>
      </c>
      <c r="Q13" s="172">
        <v>191257.3</v>
      </c>
      <c r="R13" s="172">
        <v>192170.17000000027</v>
      </c>
      <c r="S13" s="172">
        <v>77167</v>
      </c>
      <c r="T13" s="174">
        <v>17277.400000000001</v>
      </c>
      <c r="U13" s="174">
        <v>10767.899999999998</v>
      </c>
      <c r="V13" s="174">
        <v>10470.1</v>
      </c>
      <c r="W13" s="174">
        <v>31833.899999999998</v>
      </c>
      <c r="X13" s="174">
        <v>628</v>
      </c>
      <c r="Z13" s="169"/>
      <c r="AA13" s="169"/>
      <c r="AB13" s="169"/>
    </row>
    <row r="14" spans="1:28">
      <c r="A14" s="169"/>
      <c r="C14" s="170" t="s">
        <v>744</v>
      </c>
      <c r="D14" s="168" t="s">
        <v>65</v>
      </c>
      <c r="E14" s="168" t="s">
        <v>317</v>
      </c>
      <c r="F14" s="171"/>
      <c r="G14" s="172">
        <v>361711.77</v>
      </c>
      <c r="H14" s="172">
        <v>723423.54</v>
      </c>
      <c r="I14" s="172">
        <v>422286.54</v>
      </c>
      <c r="J14" s="172">
        <v>494804.68</v>
      </c>
      <c r="K14" s="172">
        <v>494804.68</v>
      </c>
      <c r="L14" s="172">
        <v>692711.18999999983</v>
      </c>
      <c r="M14" s="172">
        <v>692711.18999999983</v>
      </c>
      <c r="N14" s="172">
        <v>431671.53</v>
      </c>
      <c r="O14" s="172">
        <v>194544.06999999998</v>
      </c>
      <c r="P14" s="172">
        <v>194544.06999999998</v>
      </c>
      <c r="Q14" s="172">
        <v>14146.369999999999</v>
      </c>
      <c r="R14" s="172">
        <v>7940.45</v>
      </c>
      <c r="S14" s="172">
        <v>6215</v>
      </c>
      <c r="T14" s="174">
        <v>386</v>
      </c>
      <c r="U14" s="174">
        <v>0</v>
      </c>
      <c r="V14" s="174">
        <v>0</v>
      </c>
      <c r="W14" s="174">
        <v>0</v>
      </c>
      <c r="X14" s="174">
        <v>0</v>
      </c>
      <c r="Z14" s="169"/>
      <c r="AA14" s="169"/>
      <c r="AB14" s="169"/>
    </row>
    <row r="15" spans="1:28">
      <c r="A15" s="169"/>
      <c r="C15" s="170" t="s">
        <v>745</v>
      </c>
      <c r="D15" s="168" t="s">
        <v>65</v>
      </c>
      <c r="E15" s="168" t="s">
        <v>317</v>
      </c>
      <c r="F15" s="171"/>
      <c r="G15" s="172">
        <v>599081.89</v>
      </c>
      <c r="H15" s="172">
        <v>1198163.78</v>
      </c>
      <c r="I15" s="172">
        <v>558505.5</v>
      </c>
      <c r="J15" s="172">
        <v>1136467.7</v>
      </c>
      <c r="K15" s="172">
        <v>1136467.7</v>
      </c>
      <c r="L15" s="172">
        <v>1095290.78</v>
      </c>
      <c r="M15" s="172">
        <v>1095290.78</v>
      </c>
      <c r="N15" s="172">
        <v>601896.06999999995</v>
      </c>
      <c r="O15" s="172">
        <v>294399.52999999997</v>
      </c>
      <c r="P15" s="172">
        <v>294399.52999999997</v>
      </c>
      <c r="Q15" s="172">
        <v>82812.94</v>
      </c>
      <c r="R15" s="172">
        <v>9383.7999999999993</v>
      </c>
      <c r="S15" s="172">
        <v>5339</v>
      </c>
      <c r="T15" s="174">
        <v>0</v>
      </c>
      <c r="U15" s="174">
        <v>112804</v>
      </c>
      <c r="V15" s="174">
        <v>0</v>
      </c>
      <c r="W15" s="174">
        <v>8281.4</v>
      </c>
      <c r="X15" s="174">
        <v>7224.2</v>
      </c>
      <c r="Z15" s="169"/>
      <c r="AA15" s="169"/>
      <c r="AB15" s="169"/>
    </row>
    <row r="16" spans="1:28">
      <c r="A16" s="169"/>
      <c r="C16" s="170" t="s">
        <v>362</v>
      </c>
      <c r="D16" s="168" t="s">
        <v>65</v>
      </c>
      <c r="E16" s="168" t="s">
        <v>317</v>
      </c>
      <c r="F16" s="171"/>
      <c r="G16" s="172">
        <v>146237.79999999999</v>
      </c>
      <c r="H16" s="172">
        <v>292475.59999999998</v>
      </c>
      <c r="I16" s="172">
        <v>614768.37</v>
      </c>
      <c r="J16" s="172">
        <v>324794</v>
      </c>
      <c r="K16" s="172">
        <v>324794</v>
      </c>
      <c r="L16" s="172">
        <v>557035.5</v>
      </c>
      <c r="M16" s="172">
        <v>557035.5</v>
      </c>
      <c r="N16" s="172">
        <v>559062.71</v>
      </c>
      <c r="O16" s="173">
        <v>2001954.9000000001</v>
      </c>
      <c r="P16" s="173">
        <v>2001954.9000000001</v>
      </c>
      <c r="Q16" s="173">
        <v>2242401.84</v>
      </c>
      <c r="R16" s="173">
        <v>2708525.4000000004</v>
      </c>
      <c r="S16" s="173">
        <v>2478118</v>
      </c>
      <c r="T16" s="174">
        <v>2114278.5</v>
      </c>
      <c r="U16" s="174">
        <v>2302622.5</v>
      </c>
      <c r="V16" s="174">
        <v>1604205</v>
      </c>
      <c r="W16" s="174">
        <v>2076585</v>
      </c>
      <c r="X16" s="174">
        <v>1839475.6</v>
      </c>
      <c r="Z16" s="169"/>
      <c r="AA16" s="169"/>
      <c r="AB16" s="169"/>
    </row>
    <row r="17" spans="1:28">
      <c r="A17" s="169"/>
      <c r="C17" s="170" t="s">
        <v>363</v>
      </c>
      <c r="D17" s="168" t="s">
        <v>65</v>
      </c>
      <c r="E17" s="168" t="s">
        <v>317</v>
      </c>
      <c r="F17" s="171"/>
      <c r="G17" s="172">
        <v>158744.98000000001</v>
      </c>
      <c r="H17" s="172">
        <v>317489.96000000002</v>
      </c>
      <c r="I17" s="172">
        <v>550794.99</v>
      </c>
      <c r="J17" s="172">
        <v>568616.52</v>
      </c>
      <c r="K17" s="172">
        <v>568616.52</v>
      </c>
      <c r="L17" s="172">
        <v>996428.90000000084</v>
      </c>
      <c r="M17" s="172">
        <v>996428.90000000084</v>
      </c>
      <c r="N17" s="172">
        <v>521145.49999999994</v>
      </c>
      <c r="O17" s="173">
        <v>2323655.1199999996</v>
      </c>
      <c r="P17" s="173">
        <v>2323655.1199999996</v>
      </c>
      <c r="Q17" s="173">
        <v>4170685.02</v>
      </c>
      <c r="R17" s="173">
        <v>4182034</v>
      </c>
      <c r="S17" s="173">
        <v>4019550.8</v>
      </c>
      <c r="T17" s="174">
        <v>4289796.5</v>
      </c>
      <c r="U17" s="174">
        <v>5362165.5</v>
      </c>
      <c r="V17" s="174">
        <v>4600578</v>
      </c>
      <c r="W17" s="174">
        <v>6923466</v>
      </c>
      <c r="X17" s="174">
        <v>6560556.3999999994</v>
      </c>
      <c r="Z17" s="169"/>
      <c r="AA17" s="169"/>
      <c r="AB17" s="169"/>
    </row>
    <row r="18" spans="1:28">
      <c r="A18" s="169"/>
      <c r="C18" s="170" t="s">
        <v>364</v>
      </c>
      <c r="D18" s="168" t="s">
        <v>65</v>
      </c>
      <c r="E18" s="168" t="s">
        <v>317</v>
      </c>
      <c r="F18" s="171"/>
      <c r="G18" s="172">
        <v>87481.54</v>
      </c>
      <c r="H18" s="172">
        <v>174963.08</v>
      </c>
      <c r="I18" s="172">
        <v>115269.07</v>
      </c>
      <c r="J18" s="172">
        <v>36898.559999999998</v>
      </c>
      <c r="K18" s="172">
        <v>36898.559999999998</v>
      </c>
      <c r="L18" s="172">
        <v>5058.4000000000005</v>
      </c>
      <c r="M18" s="172">
        <v>5058.4000000000005</v>
      </c>
      <c r="N18" s="172">
        <v>41704.589999999997</v>
      </c>
      <c r="O18" s="173">
        <v>196233.81999999998</v>
      </c>
      <c r="P18" s="173">
        <v>196233.81999999998</v>
      </c>
      <c r="Q18" s="173">
        <v>206716.79999999999</v>
      </c>
      <c r="R18" s="173">
        <v>106058</v>
      </c>
      <c r="S18" s="173">
        <v>114170</v>
      </c>
      <c r="T18" s="174">
        <v>29715</v>
      </c>
      <c r="U18" s="174">
        <v>892</v>
      </c>
      <c r="V18" s="174">
        <v>104395</v>
      </c>
      <c r="W18" s="174">
        <v>207427</v>
      </c>
      <c r="X18" s="174">
        <v>242910</v>
      </c>
      <c r="Z18" s="169"/>
      <c r="AA18" s="169"/>
      <c r="AB18" s="169"/>
    </row>
    <row r="19" spans="1:28">
      <c r="A19" s="169"/>
      <c r="C19" s="170" t="s">
        <v>365</v>
      </c>
      <c r="D19" s="168" t="s">
        <v>65</v>
      </c>
      <c r="E19" s="168" t="s">
        <v>317</v>
      </c>
      <c r="F19" s="171"/>
      <c r="G19" s="172">
        <v>520662.9</v>
      </c>
      <c r="H19" s="172">
        <v>1041325.8</v>
      </c>
      <c r="I19" s="172">
        <v>519745.27</v>
      </c>
      <c r="J19" s="172">
        <v>174917.27</v>
      </c>
      <c r="K19" s="172">
        <v>174917.27</v>
      </c>
      <c r="L19" s="172">
        <v>107706.49999999999</v>
      </c>
      <c r="M19" s="172">
        <v>107706.49999999999</v>
      </c>
      <c r="N19" s="172">
        <v>280869.74</v>
      </c>
      <c r="O19" s="173">
        <v>2130299.4500000002</v>
      </c>
      <c r="P19" s="173">
        <v>2130299.4500000002</v>
      </c>
      <c r="Q19" s="173">
        <v>1675109.8599999999</v>
      </c>
      <c r="R19" s="173">
        <v>1454267</v>
      </c>
      <c r="S19" s="173">
        <v>592614</v>
      </c>
      <c r="T19" s="174">
        <v>172537.5</v>
      </c>
      <c r="U19" s="174">
        <v>100998</v>
      </c>
      <c r="V19" s="174">
        <v>1326392</v>
      </c>
      <c r="W19" s="174">
        <v>1870532</v>
      </c>
      <c r="X19" s="174">
        <v>1631628.8</v>
      </c>
      <c r="Z19" s="169"/>
      <c r="AA19" s="169"/>
      <c r="AB19" s="169"/>
    </row>
    <row r="20" spans="1:28">
      <c r="A20" s="169"/>
      <c r="C20" s="170" t="s">
        <v>746</v>
      </c>
      <c r="D20" s="168" t="s">
        <v>65</v>
      </c>
      <c r="E20" s="168" t="s">
        <v>317</v>
      </c>
      <c r="F20" s="171"/>
      <c r="G20" s="172">
        <v>51643.66</v>
      </c>
      <c r="H20" s="172">
        <v>103287.32</v>
      </c>
      <c r="I20" s="172">
        <v>268907.17</v>
      </c>
      <c r="J20" s="172">
        <v>156884.01</v>
      </c>
      <c r="K20" s="172">
        <v>156884.01</v>
      </c>
      <c r="L20" s="172">
        <v>452036.74999999983</v>
      </c>
      <c r="M20" s="172">
        <v>452036.74999999983</v>
      </c>
      <c r="N20" s="172">
        <v>186601.67</v>
      </c>
      <c r="O20" s="172">
        <v>18364.300000000003</v>
      </c>
      <c r="P20" s="172">
        <v>18364.300000000003</v>
      </c>
      <c r="Q20" s="172">
        <v>1759.69</v>
      </c>
      <c r="R20" s="172">
        <v>415</v>
      </c>
      <c r="S20" s="172">
        <v>415</v>
      </c>
      <c r="T20" s="174">
        <v>0</v>
      </c>
      <c r="U20" s="174">
        <v>1224</v>
      </c>
      <c r="V20" s="174">
        <v>-46128.6</v>
      </c>
      <c r="W20" s="174">
        <v>47218.6</v>
      </c>
      <c r="X20" s="174">
        <v>0</v>
      </c>
      <c r="Z20" s="169"/>
      <c r="AA20" s="169"/>
      <c r="AB20" s="169"/>
    </row>
    <row r="21" spans="1:28">
      <c r="A21" s="169"/>
      <c r="C21" s="170" t="s">
        <v>747</v>
      </c>
      <c r="D21" s="168" t="s">
        <v>65</v>
      </c>
      <c r="E21" s="168" t="s">
        <v>317</v>
      </c>
      <c r="F21" s="171"/>
      <c r="G21" s="172">
        <v>48937.78</v>
      </c>
      <c r="H21" s="172">
        <v>97875.56</v>
      </c>
      <c r="I21" s="172">
        <v>254914.03</v>
      </c>
      <c r="J21" s="172">
        <v>302576.09999999998</v>
      </c>
      <c r="K21" s="172">
        <v>302576.09999999998</v>
      </c>
      <c r="L21" s="172">
        <v>470183.36000000057</v>
      </c>
      <c r="M21" s="172">
        <v>470183.36000000057</v>
      </c>
      <c r="N21" s="172">
        <v>167631.19</v>
      </c>
      <c r="O21" s="172">
        <v>17662.780000000002</v>
      </c>
      <c r="P21" s="172">
        <v>17662.780000000002</v>
      </c>
      <c r="Q21" s="172">
        <v>0</v>
      </c>
      <c r="R21" s="172">
        <v>761</v>
      </c>
      <c r="S21" s="172">
        <v>1000</v>
      </c>
      <c r="T21" s="174">
        <v>296.5</v>
      </c>
      <c r="U21" s="174">
        <v>4422.5</v>
      </c>
      <c r="V21" s="174">
        <v>0</v>
      </c>
      <c r="W21" s="174">
        <v>326</v>
      </c>
      <c r="X21" s="174">
        <v>0</v>
      </c>
      <c r="Z21" s="169"/>
      <c r="AA21" s="169"/>
      <c r="AB21" s="169"/>
    </row>
    <row r="22" spans="1:28">
      <c r="A22" s="169"/>
      <c r="C22" s="170" t="s">
        <v>748</v>
      </c>
      <c r="D22" s="168" t="s">
        <v>65</v>
      </c>
      <c r="E22" s="168" t="s">
        <v>317</v>
      </c>
      <c r="F22" s="171"/>
      <c r="G22" s="172">
        <v>25615.67</v>
      </c>
      <c r="H22" s="172">
        <v>51231.34</v>
      </c>
      <c r="I22" s="172">
        <v>52597.599999999999</v>
      </c>
      <c r="J22" s="172">
        <v>4603.09</v>
      </c>
      <c r="K22" s="172">
        <v>4603.09</v>
      </c>
      <c r="L22" s="172">
        <v>1337.26</v>
      </c>
      <c r="M22" s="172">
        <v>1337.26</v>
      </c>
      <c r="N22" s="172">
        <v>170.53</v>
      </c>
      <c r="O22" s="172">
        <v>1461.8200000000002</v>
      </c>
      <c r="P22" s="172">
        <v>1461.8200000000002</v>
      </c>
      <c r="Q22" s="172">
        <v>636.4</v>
      </c>
      <c r="R22" s="172">
        <v>0</v>
      </c>
      <c r="S22" s="172">
        <v>0</v>
      </c>
      <c r="T22" s="174">
        <v>0</v>
      </c>
      <c r="U22" s="174">
        <v>0</v>
      </c>
      <c r="V22" s="174">
        <v>0</v>
      </c>
      <c r="W22" s="174">
        <v>0</v>
      </c>
      <c r="X22" s="174">
        <v>0</v>
      </c>
      <c r="Z22" s="169"/>
      <c r="AA22" s="169"/>
      <c r="AB22" s="169"/>
    </row>
    <row r="23" spans="1:28">
      <c r="A23" s="169"/>
      <c r="C23" s="170" t="s">
        <v>749</v>
      </c>
      <c r="D23" s="168" t="s">
        <v>65</v>
      </c>
      <c r="E23" s="168" t="s">
        <v>317</v>
      </c>
      <c r="F23" s="171"/>
      <c r="G23" s="172">
        <v>131815.01999999999</v>
      </c>
      <c r="H23" s="172">
        <v>263630.03999999998</v>
      </c>
      <c r="I23" s="172">
        <v>139645.85</v>
      </c>
      <c r="J23" s="172">
        <v>79928.83</v>
      </c>
      <c r="K23" s="172">
        <v>79928.83</v>
      </c>
      <c r="L23" s="172">
        <v>11755.32</v>
      </c>
      <c r="M23" s="172">
        <v>11755.32</v>
      </c>
      <c r="N23" s="172">
        <v>21987.95</v>
      </c>
      <c r="O23" s="172">
        <v>15732.550000000001</v>
      </c>
      <c r="P23" s="172">
        <v>15732.550000000001</v>
      </c>
      <c r="Q23" s="172">
        <v>0</v>
      </c>
      <c r="R23" s="172">
        <v>0</v>
      </c>
      <c r="S23" s="172">
        <v>0</v>
      </c>
      <c r="T23" s="174">
        <v>0</v>
      </c>
      <c r="U23" s="174">
        <v>0</v>
      </c>
      <c r="V23" s="174">
        <v>0</v>
      </c>
      <c r="W23" s="174">
        <v>0</v>
      </c>
      <c r="X23" s="174">
        <v>0</v>
      </c>
      <c r="Z23" s="169"/>
      <c r="AA23" s="169"/>
      <c r="AB23" s="169"/>
    </row>
    <row r="24" spans="1:28">
      <c r="A24" s="169"/>
      <c r="C24" s="170" t="s">
        <v>70</v>
      </c>
      <c r="D24" s="168" t="s">
        <v>65</v>
      </c>
      <c r="E24" s="168" t="s">
        <v>317</v>
      </c>
      <c r="F24" s="171"/>
      <c r="G24" s="172">
        <v>6070558.5499999998</v>
      </c>
      <c r="H24" s="172">
        <v>12141117.1</v>
      </c>
      <c r="I24" s="172">
        <v>13230663.440000091</v>
      </c>
      <c r="J24" s="172">
        <v>13855647.560000001</v>
      </c>
      <c r="K24" s="172">
        <v>13855647.560000001</v>
      </c>
      <c r="L24" s="172">
        <v>14371024.390000001</v>
      </c>
      <c r="M24" s="172">
        <v>14371024.390000001</v>
      </c>
      <c r="N24" s="172">
        <v>14614876.036191801</v>
      </c>
      <c r="O24" s="172">
        <v>15055781.540000001</v>
      </c>
      <c r="P24" s="172">
        <v>15055781.540000001</v>
      </c>
      <c r="Q24" s="172">
        <v>16077866.959999999</v>
      </c>
      <c r="R24" s="172">
        <v>23811623.341781057</v>
      </c>
      <c r="S24" s="172">
        <v>25219979.427718751</v>
      </c>
      <c r="T24" s="174">
        <v>22500393.446496561</v>
      </c>
      <c r="U24" s="174">
        <v>35306653.807907961</v>
      </c>
      <c r="V24" s="174">
        <v>36014773.552309103</v>
      </c>
      <c r="W24" s="174">
        <v>28913790.865199998</v>
      </c>
      <c r="X24" s="174">
        <v>38288862.528922707</v>
      </c>
      <c r="Z24" s="169"/>
      <c r="AA24" s="169"/>
      <c r="AB24" s="169"/>
    </row>
    <row r="25" spans="1:28">
      <c r="A25" s="169"/>
      <c r="C25" s="170" t="s">
        <v>71</v>
      </c>
      <c r="D25" s="168" t="s">
        <v>65</v>
      </c>
      <c r="E25" s="168" t="s">
        <v>317</v>
      </c>
      <c r="F25" s="171"/>
      <c r="G25" s="172">
        <v>4754401.5199999996</v>
      </c>
      <c r="H25" s="172">
        <v>9508803.0399999991</v>
      </c>
      <c r="I25" s="172">
        <v>13037006.840000035</v>
      </c>
      <c r="J25" s="172">
        <v>12373864.640000021</v>
      </c>
      <c r="K25" s="172">
        <v>12373864.640000021</v>
      </c>
      <c r="L25" s="172">
        <v>10055372.529999996</v>
      </c>
      <c r="M25" s="172">
        <v>10055372.529999996</v>
      </c>
      <c r="N25" s="172">
        <v>9977681.0957079995</v>
      </c>
      <c r="O25" s="172">
        <v>8656113.7899999991</v>
      </c>
      <c r="P25" s="172">
        <v>8656113.7899999991</v>
      </c>
      <c r="Q25" s="172">
        <v>11105799.639999999</v>
      </c>
      <c r="R25" s="172">
        <v>10798725.720699998</v>
      </c>
      <c r="S25" s="172">
        <v>10948152.855852941</v>
      </c>
      <c r="T25" s="174">
        <v>7012374.3967542974</v>
      </c>
      <c r="U25" s="174">
        <v>12922716.901670245</v>
      </c>
      <c r="V25" s="174">
        <v>16602616.872564524</v>
      </c>
      <c r="W25" s="174">
        <v>15130212.79198684</v>
      </c>
      <c r="X25" s="174">
        <v>12616005.047382042</v>
      </c>
      <c r="Z25" s="169"/>
      <c r="AA25" s="169"/>
      <c r="AB25" s="169"/>
    </row>
    <row r="26" spans="1:28">
      <c r="A26" s="169"/>
      <c r="C26" s="170" t="s">
        <v>72</v>
      </c>
      <c r="D26" s="168" t="s">
        <v>65</v>
      </c>
      <c r="E26" s="168" t="s">
        <v>317</v>
      </c>
      <c r="F26" s="171"/>
      <c r="G26" s="172">
        <v>12166859.450000014</v>
      </c>
      <c r="H26" s="172">
        <v>24333718.900000028</v>
      </c>
      <c r="I26" s="172">
        <v>22349432.880000014</v>
      </c>
      <c r="J26" s="172">
        <v>24488202.369999994</v>
      </c>
      <c r="K26" s="172">
        <v>24488202.369999994</v>
      </c>
      <c r="L26" s="172">
        <v>21295422.440000013</v>
      </c>
      <c r="M26" s="172">
        <v>21295422.440000013</v>
      </c>
      <c r="N26" s="172">
        <v>15853047.449999999</v>
      </c>
      <c r="O26" s="172">
        <v>20426011.670000002</v>
      </c>
      <c r="P26" s="172">
        <v>20426011.670000002</v>
      </c>
      <c r="Q26" s="172">
        <v>26184359.34</v>
      </c>
      <c r="R26" s="172">
        <v>28156363.799999975</v>
      </c>
      <c r="S26" s="172">
        <v>32527246.449999999</v>
      </c>
      <c r="T26" s="174">
        <v>31939865.749999981</v>
      </c>
      <c r="U26" s="174">
        <v>32504939.619999971</v>
      </c>
      <c r="V26" s="174">
        <v>35015593.439999998</v>
      </c>
      <c r="W26" s="174">
        <v>39543472.670000024</v>
      </c>
      <c r="X26" s="174">
        <v>48692662.859999992</v>
      </c>
      <c r="Z26" s="169"/>
      <c r="AA26" s="169"/>
      <c r="AB26" s="169"/>
    </row>
    <row r="27" spans="1:28">
      <c r="A27" s="169"/>
      <c r="C27" s="170" t="s">
        <v>73</v>
      </c>
      <c r="D27" s="168" t="s">
        <v>65</v>
      </c>
      <c r="E27" s="168" t="s">
        <v>317</v>
      </c>
      <c r="F27" s="171"/>
      <c r="G27" s="172">
        <v>1527781.6700000013</v>
      </c>
      <c r="H27" s="172">
        <v>3055563.3400000026</v>
      </c>
      <c r="I27" s="172">
        <v>3196180.1400000034</v>
      </c>
      <c r="J27" s="172">
        <v>3689661.53</v>
      </c>
      <c r="K27" s="172">
        <v>3689661.53</v>
      </c>
      <c r="L27" s="172">
        <v>3095581.5600000024</v>
      </c>
      <c r="M27" s="172">
        <v>3095581.5600000024</v>
      </c>
      <c r="N27" s="172">
        <v>3184603.3299999968</v>
      </c>
      <c r="O27" s="172">
        <v>3626481.05</v>
      </c>
      <c r="P27" s="172">
        <v>3626481.05</v>
      </c>
      <c r="Q27" s="172">
        <v>4050317.4600000004</v>
      </c>
      <c r="R27" s="172">
        <v>4493551.4899999965</v>
      </c>
      <c r="S27" s="172">
        <v>6112010.6999999993</v>
      </c>
      <c r="T27" s="174">
        <v>5976115.4799999911</v>
      </c>
      <c r="U27" s="174">
        <v>7610520.8300000001</v>
      </c>
      <c r="V27" s="174">
        <v>10202609.840000002</v>
      </c>
      <c r="W27" s="174">
        <v>10873424.109999996</v>
      </c>
      <c r="X27" s="174">
        <v>15038609.890000001</v>
      </c>
      <c r="Z27" s="169"/>
      <c r="AA27" s="169"/>
      <c r="AB27" s="169"/>
    </row>
    <row r="28" spans="1:28">
      <c r="A28" s="175"/>
      <c r="C28" s="170" t="s">
        <v>74</v>
      </c>
      <c r="D28" s="168" t="s">
        <v>65</v>
      </c>
      <c r="E28" s="168" t="s">
        <v>317</v>
      </c>
      <c r="F28" s="171"/>
      <c r="G28" s="172">
        <v>34160</v>
      </c>
      <c r="H28" s="172">
        <v>68320</v>
      </c>
      <c r="I28" s="172">
        <v>184999.1</v>
      </c>
      <c r="J28" s="172">
        <v>187608.62000000002</v>
      </c>
      <c r="K28" s="172">
        <v>187608.62000000002</v>
      </c>
      <c r="L28" s="172">
        <v>200935.38999999998</v>
      </c>
      <c r="M28" s="172">
        <v>200935.38999999998</v>
      </c>
      <c r="N28" s="172">
        <v>167960.12</v>
      </c>
      <c r="O28" s="172">
        <v>231207.62</v>
      </c>
      <c r="P28" s="172">
        <v>231207.62</v>
      </c>
      <c r="Q28" s="172">
        <v>306779.28999999998</v>
      </c>
      <c r="R28" s="172">
        <v>327312.63999999897</v>
      </c>
      <c r="S28" s="172">
        <v>401743.46</v>
      </c>
      <c r="T28" s="174">
        <v>182907.59000000008</v>
      </c>
      <c r="U28" s="174">
        <v>13399.260000000031</v>
      </c>
      <c r="V28" s="174">
        <v>111480.59999999989</v>
      </c>
      <c r="W28" s="174">
        <v>823863.83999999962</v>
      </c>
      <c r="X28" s="174">
        <v>992242.56</v>
      </c>
      <c r="Z28" s="169"/>
      <c r="AA28" s="169"/>
      <c r="AB28" s="169"/>
    </row>
    <row r="29" spans="1:28">
      <c r="A29" s="169"/>
      <c r="C29" s="170"/>
      <c r="F29" s="171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6"/>
      <c r="U29" s="176"/>
      <c r="V29" s="176"/>
      <c r="W29" s="174"/>
      <c r="X29" s="174"/>
      <c r="Z29" s="169"/>
      <c r="AA29" s="169"/>
      <c r="AB29" s="169"/>
    </row>
    <row r="30" spans="1:28">
      <c r="A30" s="169"/>
      <c r="C30" s="170" t="s">
        <v>424</v>
      </c>
      <c r="D30" s="168" t="s">
        <v>65</v>
      </c>
      <c r="E30" s="168" t="s">
        <v>317</v>
      </c>
      <c r="F30" s="171"/>
      <c r="G30" s="172">
        <v>0</v>
      </c>
      <c r="H30" s="172">
        <v>0</v>
      </c>
      <c r="I30" s="172">
        <v>0</v>
      </c>
      <c r="J30" s="172">
        <v>0</v>
      </c>
      <c r="K30" s="172">
        <v>566.29606299212594</v>
      </c>
      <c r="L30" s="172">
        <v>975.13</v>
      </c>
      <c r="M30" s="172">
        <v>975.13</v>
      </c>
      <c r="N30" s="172">
        <v>1389.74</v>
      </c>
      <c r="O30" s="172">
        <v>11330.5</v>
      </c>
      <c r="P30" s="172">
        <v>11330.5</v>
      </c>
      <c r="Q30" s="172">
        <v>27775.72</v>
      </c>
      <c r="R30" s="172">
        <v>105248.8</v>
      </c>
      <c r="S30" s="172">
        <v>43417</v>
      </c>
      <c r="T30" s="174">
        <v>22263.159999999989</v>
      </c>
      <c r="U30" s="174">
        <v>217428.76</v>
      </c>
      <c r="V30" s="174">
        <v>103711.11000000002</v>
      </c>
      <c r="W30" s="174">
        <v>55901.91</v>
      </c>
      <c r="X30" s="174">
        <v>91811.68</v>
      </c>
      <c r="Z30" s="169"/>
      <c r="AA30" s="169"/>
      <c r="AB30" s="169"/>
    </row>
    <row r="31" spans="1:28">
      <c r="A31" s="169"/>
      <c r="C31" s="170" t="s">
        <v>425</v>
      </c>
      <c r="D31" s="168" t="s">
        <v>65</v>
      </c>
      <c r="E31" s="168" t="s">
        <v>317</v>
      </c>
      <c r="F31" s="171"/>
      <c r="G31" s="172">
        <v>0</v>
      </c>
      <c r="H31" s="172">
        <v>0</v>
      </c>
      <c r="I31" s="172">
        <v>0</v>
      </c>
      <c r="J31" s="172">
        <v>0</v>
      </c>
      <c r="K31" s="172">
        <v>7488.8946850393704</v>
      </c>
      <c r="L31" s="172">
        <v>12895.54</v>
      </c>
      <c r="M31" s="172">
        <v>12895.54</v>
      </c>
      <c r="N31" s="172">
        <v>36792.929999999993</v>
      </c>
      <c r="O31" s="172">
        <v>9948.75</v>
      </c>
      <c r="P31" s="172">
        <v>9948.75</v>
      </c>
      <c r="Q31" s="172">
        <v>25320.79</v>
      </c>
      <c r="R31" s="172">
        <v>102461.3</v>
      </c>
      <c r="S31" s="172">
        <v>45460.317999999999</v>
      </c>
      <c r="T31" s="174">
        <v>53001.319999999992</v>
      </c>
      <c r="U31" s="174">
        <v>132909.69</v>
      </c>
      <c r="V31" s="174">
        <v>153049.52000000002</v>
      </c>
      <c r="W31" s="174">
        <v>84138.61</v>
      </c>
      <c r="X31" s="174">
        <v>44183.21</v>
      </c>
      <c r="Z31" s="169"/>
      <c r="AA31" s="169"/>
      <c r="AB31" s="169"/>
    </row>
    <row r="32" spans="1:28">
      <c r="A32" s="169"/>
      <c r="C32" s="170" t="s">
        <v>426</v>
      </c>
      <c r="D32" s="168" t="s">
        <v>65</v>
      </c>
      <c r="E32" s="168" t="s">
        <v>317</v>
      </c>
      <c r="F32" s="171"/>
      <c r="G32" s="172">
        <v>0</v>
      </c>
      <c r="H32" s="172">
        <v>0</v>
      </c>
      <c r="I32" s="172">
        <v>0</v>
      </c>
      <c r="J32" s="172">
        <v>0</v>
      </c>
      <c r="K32" s="172">
        <v>89.927952755905508</v>
      </c>
      <c r="L32" s="172">
        <v>202.48</v>
      </c>
      <c r="M32" s="172">
        <v>202.48</v>
      </c>
      <c r="N32" s="172">
        <v>288.11</v>
      </c>
      <c r="O32" s="172">
        <v>8919.27</v>
      </c>
      <c r="P32" s="172">
        <v>8919.27</v>
      </c>
      <c r="Q32" s="172">
        <v>18044.68</v>
      </c>
      <c r="R32" s="172">
        <v>1206.44</v>
      </c>
      <c r="S32" s="172">
        <v>21470.91</v>
      </c>
      <c r="T32" s="174">
        <v>85176.500000000029</v>
      </c>
      <c r="U32" s="174">
        <v>10497</v>
      </c>
      <c r="V32" s="174">
        <v>14306.59</v>
      </c>
      <c r="W32" s="174">
        <v>15382.57</v>
      </c>
      <c r="X32" s="174">
        <v>12603.93</v>
      </c>
      <c r="Z32" s="169"/>
      <c r="AA32" s="169"/>
      <c r="AB32" s="169"/>
    </row>
    <row r="33" spans="1:28">
      <c r="A33" s="169"/>
      <c r="C33" s="170" t="s">
        <v>427</v>
      </c>
      <c r="D33" s="168" t="s">
        <v>65</v>
      </c>
      <c r="E33" s="168" t="s">
        <v>317</v>
      </c>
      <c r="F33" s="171"/>
      <c r="G33" s="172">
        <v>0</v>
      </c>
      <c r="H33" s="172">
        <v>0</v>
      </c>
      <c r="I33" s="172">
        <v>0</v>
      </c>
      <c r="J33" s="172">
        <v>0</v>
      </c>
      <c r="K33" s="172">
        <v>6871.8722440944875</v>
      </c>
      <c r="L33" s="172">
        <v>15471.32</v>
      </c>
      <c r="M33" s="172">
        <v>15471.32</v>
      </c>
      <c r="N33" s="172">
        <v>22015.85</v>
      </c>
      <c r="O33" s="172">
        <v>3430.97</v>
      </c>
      <c r="P33" s="172">
        <v>3430.97</v>
      </c>
      <c r="Q33" s="172">
        <v>9659.56</v>
      </c>
      <c r="R33" s="172">
        <v>16043.199999999999</v>
      </c>
      <c r="S33" s="172">
        <v>38735.5</v>
      </c>
      <c r="T33" s="174">
        <v>10207.449999999997</v>
      </c>
      <c r="U33" s="174">
        <v>41319.409999999996</v>
      </c>
      <c r="V33" s="174">
        <v>83761.06</v>
      </c>
      <c r="W33" s="174">
        <v>4759.32</v>
      </c>
      <c r="X33" s="174">
        <v>3638</v>
      </c>
      <c r="Z33" s="169"/>
      <c r="AA33" s="169"/>
      <c r="AB33" s="169"/>
    </row>
    <row r="34" spans="1:28">
      <c r="A34" s="169"/>
      <c r="C34" s="170" t="s">
        <v>428</v>
      </c>
      <c r="D34" s="168" t="s">
        <v>65</v>
      </c>
      <c r="E34" s="168" t="s">
        <v>317</v>
      </c>
      <c r="F34" s="171"/>
      <c r="G34" s="172">
        <v>0</v>
      </c>
      <c r="H34" s="172">
        <v>0</v>
      </c>
      <c r="I34" s="172">
        <v>0</v>
      </c>
      <c r="J34" s="172">
        <v>0</v>
      </c>
      <c r="K34" s="172">
        <v>21058.157677165353</v>
      </c>
      <c r="L34" s="172">
        <v>44263.55</v>
      </c>
      <c r="M34" s="172">
        <v>44263.55</v>
      </c>
      <c r="N34" s="172">
        <v>243160.45</v>
      </c>
      <c r="O34" s="172">
        <v>69492.040000000008</v>
      </c>
      <c r="P34" s="172">
        <v>69492.040000000008</v>
      </c>
      <c r="Q34" s="172">
        <v>295039.19999999995</v>
      </c>
      <c r="R34" s="172">
        <v>238704.56</v>
      </c>
      <c r="S34" s="172">
        <v>53886.110000000008</v>
      </c>
      <c r="T34" s="174">
        <v>75930.439999999973</v>
      </c>
      <c r="U34" s="174">
        <v>138257.32</v>
      </c>
      <c r="V34" s="174">
        <v>228562.08</v>
      </c>
      <c r="W34" s="174">
        <v>622289.81000000017</v>
      </c>
      <c r="X34" s="174">
        <v>1966795.32</v>
      </c>
      <c r="Z34" s="169"/>
      <c r="AA34" s="169"/>
      <c r="AB34" s="169"/>
    </row>
    <row r="35" spans="1:28">
      <c r="A35" s="169"/>
      <c r="C35" s="170" t="s">
        <v>429</v>
      </c>
      <c r="D35" s="168" t="s">
        <v>65</v>
      </c>
      <c r="E35" s="168" t="s">
        <v>317</v>
      </c>
      <c r="F35" s="171"/>
      <c r="G35" s="172">
        <v>0</v>
      </c>
      <c r="H35" s="172">
        <v>0</v>
      </c>
      <c r="I35" s="172">
        <v>0</v>
      </c>
      <c r="J35" s="172">
        <v>0</v>
      </c>
      <c r="K35" s="172">
        <v>469612.21889763785</v>
      </c>
      <c r="L35" s="172">
        <v>554358.24</v>
      </c>
      <c r="M35" s="172">
        <v>554358.24</v>
      </c>
      <c r="N35" s="172">
        <v>480731.4</v>
      </c>
      <c r="O35" s="172">
        <v>713734.02000000014</v>
      </c>
      <c r="P35" s="172">
        <v>713734.02000000014</v>
      </c>
      <c r="Q35" s="172">
        <v>199187.31</v>
      </c>
      <c r="R35" s="172">
        <v>231505.96000000002</v>
      </c>
      <c r="S35" s="172">
        <v>373639.14000000007</v>
      </c>
      <c r="T35" s="174">
        <v>712945.33000000147</v>
      </c>
      <c r="U35" s="174">
        <v>479028.24000000017</v>
      </c>
      <c r="V35" s="174">
        <v>70926.2</v>
      </c>
      <c r="W35" s="174">
        <v>757379.31000000017</v>
      </c>
      <c r="X35" s="174">
        <v>939457.98</v>
      </c>
      <c r="Z35" s="169"/>
      <c r="AA35" s="169"/>
      <c r="AB35" s="169"/>
    </row>
    <row r="36" spans="1:28">
      <c r="A36" s="169"/>
      <c r="C36" s="170" t="s">
        <v>430</v>
      </c>
      <c r="D36" s="168" t="s">
        <v>65</v>
      </c>
      <c r="E36" s="168" t="s">
        <v>317</v>
      </c>
      <c r="F36" s="171"/>
      <c r="G36" s="172">
        <v>0</v>
      </c>
      <c r="H36" s="172">
        <v>0</v>
      </c>
      <c r="I36" s="172">
        <v>0</v>
      </c>
      <c r="J36" s="172">
        <v>0</v>
      </c>
      <c r="K36" s="172">
        <v>521755.1758378059</v>
      </c>
      <c r="L36" s="172">
        <v>324854.32109933521</v>
      </c>
      <c r="M36" s="172">
        <v>324854.32109933521</v>
      </c>
      <c r="N36" s="172">
        <v>326202.03295392927</v>
      </c>
      <c r="O36" s="172">
        <v>23746.219999999994</v>
      </c>
      <c r="P36" s="172">
        <v>23746.219999999994</v>
      </c>
      <c r="Q36" s="172">
        <v>103114.79000000004</v>
      </c>
      <c r="R36" s="172">
        <v>0</v>
      </c>
      <c r="S36" s="172">
        <v>0</v>
      </c>
      <c r="T36" s="174">
        <v>0</v>
      </c>
      <c r="U36" s="174">
        <v>0</v>
      </c>
      <c r="V36" s="174">
        <v>0</v>
      </c>
      <c r="W36" s="174">
        <v>0</v>
      </c>
      <c r="X36" s="174">
        <v>0</v>
      </c>
      <c r="Z36" s="169"/>
      <c r="AA36" s="169"/>
      <c r="AB36" s="169"/>
    </row>
    <row r="37" spans="1:28">
      <c r="A37" s="169"/>
      <c r="C37" s="170" t="s">
        <v>506</v>
      </c>
      <c r="D37" s="168" t="s">
        <v>65</v>
      </c>
      <c r="E37" s="168" t="s">
        <v>317</v>
      </c>
      <c r="F37" s="171"/>
      <c r="G37" s="172">
        <v>0</v>
      </c>
      <c r="H37" s="172">
        <v>0</v>
      </c>
      <c r="I37" s="172">
        <v>0</v>
      </c>
      <c r="J37" s="172">
        <v>0</v>
      </c>
      <c r="K37" s="172">
        <v>0</v>
      </c>
      <c r="L37" s="172">
        <v>0</v>
      </c>
      <c r="M37" s="172">
        <v>0</v>
      </c>
      <c r="N37" s="172">
        <v>0</v>
      </c>
      <c r="O37" s="172">
        <v>0</v>
      </c>
      <c r="P37" s="172">
        <v>0</v>
      </c>
      <c r="Q37" s="172">
        <v>0</v>
      </c>
      <c r="R37" s="172">
        <v>0</v>
      </c>
      <c r="S37" s="172">
        <v>0</v>
      </c>
      <c r="T37" s="174">
        <v>0</v>
      </c>
      <c r="U37" s="174">
        <v>0</v>
      </c>
      <c r="V37" s="174">
        <v>0</v>
      </c>
      <c r="W37" s="174">
        <v>0</v>
      </c>
      <c r="X37" s="174">
        <v>0</v>
      </c>
      <c r="Z37" s="169"/>
      <c r="AA37" s="169"/>
      <c r="AB37" s="169"/>
    </row>
    <row r="38" spans="1:28">
      <c r="A38" s="169"/>
      <c r="C38" s="170" t="s">
        <v>431</v>
      </c>
      <c r="D38" s="168" t="s">
        <v>65</v>
      </c>
      <c r="E38" s="168" t="s">
        <v>317</v>
      </c>
      <c r="F38" s="171"/>
      <c r="G38" s="172">
        <v>0</v>
      </c>
      <c r="H38" s="172">
        <v>0</v>
      </c>
      <c r="I38" s="172">
        <v>0</v>
      </c>
      <c r="J38" s="172">
        <v>0</v>
      </c>
      <c r="K38" s="172">
        <v>0</v>
      </c>
      <c r="L38" s="172">
        <v>0</v>
      </c>
      <c r="M38" s="172">
        <v>479219.6862459582</v>
      </c>
      <c r="N38" s="172">
        <v>459483.64000000188</v>
      </c>
      <c r="O38" s="172">
        <v>511268.93</v>
      </c>
      <c r="P38" s="172">
        <v>511268.93</v>
      </c>
      <c r="Q38" s="172">
        <v>596613.63</v>
      </c>
      <c r="R38" s="172">
        <v>605764.98</v>
      </c>
      <c r="S38" s="172">
        <v>669060</v>
      </c>
      <c r="T38" s="174">
        <v>526640</v>
      </c>
      <c r="U38" s="174">
        <v>607310</v>
      </c>
      <c r="V38" s="174">
        <v>663428.4</v>
      </c>
      <c r="W38" s="174">
        <v>701100</v>
      </c>
      <c r="X38" s="174">
        <v>1250130</v>
      </c>
      <c r="Z38" s="169"/>
      <c r="AA38" s="169"/>
      <c r="AB38" s="169"/>
    </row>
    <row r="39" spans="1:28">
      <c r="A39" s="169"/>
      <c r="C39" s="170" t="s">
        <v>847</v>
      </c>
      <c r="D39" s="168" t="s">
        <v>65</v>
      </c>
      <c r="E39" s="168" t="s">
        <v>317</v>
      </c>
      <c r="F39" s="171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174">
        <v>0</v>
      </c>
      <c r="U39" s="174">
        <v>0</v>
      </c>
      <c r="V39" s="174">
        <v>67410</v>
      </c>
      <c r="W39" s="174">
        <v>161174.21000000005</v>
      </c>
      <c r="X39" s="174">
        <v>348376.42</v>
      </c>
      <c r="Z39" s="169"/>
      <c r="AA39" s="169"/>
      <c r="AB39" s="169"/>
    </row>
    <row r="40" spans="1:28">
      <c r="A40" s="169"/>
      <c r="C40" s="170" t="s">
        <v>507</v>
      </c>
      <c r="D40" s="168" t="s">
        <v>65</v>
      </c>
      <c r="E40" s="168" t="s">
        <v>317</v>
      </c>
      <c r="F40" s="171"/>
      <c r="G40" s="172">
        <v>0</v>
      </c>
      <c r="H40" s="172">
        <v>0</v>
      </c>
      <c r="I40" s="172">
        <v>0</v>
      </c>
      <c r="J40" s="172">
        <v>0</v>
      </c>
      <c r="K40" s="172">
        <v>0</v>
      </c>
      <c r="L40" s="172">
        <v>0</v>
      </c>
      <c r="M40" s="172">
        <v>0</v>
      </c>
      <c r="N40" s="172">
        <v>0</v>
      </c>
      <c r="O40" s="172">
        <v>0</v>
      </c>
      <c r="P40" s="172">
        <v>0</v>
      </c>
      <c r="Q40" s="172">
        <v>0</v>
      </c>
      <c r="R40" s="172">
        <v>0</v>
      </c>
      <c r="S40" s="172">
        <v>0</v>
      </c>
      <c r="T40" s="174">
        <v>0</v>
      </c>
      <c r="U40" s="174">
        <v>0</v>
      </c>
      <c r="V40" s="174">
        <v>0</v>
      </c>
      <c r="W40" s="174">
        <v>0</v>
      </c>
      <c r="X40" s="174">
        <v>0</v>
      </c>
      <c r="Z40" s="169"/>
      <c r="AA40" s="169"/>
      <c r="AB40" s="169"/>
    </row>
    <row r="41" spans="1:28">
      <c r="A41" s="177"/>
      <c r="C41" s="170" t="s">
        <v>508</v>
      </c>
      <c r="D41" s="168" t="s">
        <v>65</v>
      </c>
      <c r="E41" s="168" t="s">
        <v>317</v>
      </c>
      <c r="F41" s="171"/>
      <c r="G41" s="172">
        <v>0</v>
      </c>
      <c r="H41" s="172">
        <v>0</v>
      </c>
      <c r="I41" s="172">
        <v>0</v>
      </c>
      <c r="J41" s="172">
        <v>0</v>
      </c>
      <c r="K41" s="172">
        <v>0</v>
      </c>
      <c r="L41" s="172">
        <v>0</v>
      </c>
      <c r="M41" s="172">
        <v>0</v>
      </c>
      <c r="N41" s="172">
        <v>0</v>
      </c>
      <c r="O41" s="172">
        <v>0</v>
      </c>
      <c r="P41" s="172">
        <v>0</v>
      </c>
      <c r="Q41" s="172">
        <v>0</v>
      </c>
      <c r="R41" s="172">
        <v>0</v>
      </c>
      <c r="S41" s="172">
        <v>0</v>
      </c>
      <c r="T41" s="366">
        <v>0</v>
      </c>
      <c r="U41" s="366">
        <v>0</v>
      </c>
      <c r="V41" s="366">
        <v>0</v>
      </c>
      <c r="W41" s="366">
        <v>0</v>
      </c>
      <c r="X41" s="366">
        <v>0</v>
      </c>
      <c r="Z41" s="177"/>
      <c r="AA41" s="177"/>
      <c r="AB41" s="177"/>
    </row>
    <row r="42" spans="1:28">
      <c r="A42" s="177"/>
      <c r="C42" s="170" t="s">
        <v>432</v>
      </c>
      <c r="D42" s="168" t="s">
        <v>65</v>
      </c>
      <c r="E42" s="168" t="s">
        <v>317</v>
      </c>
      <c r="F42" s="171"/>
      <c r="G42" s="172">
        <v>0</v>
      </c>
      <c r="H42" s="172">
        <v>0</v>
      </c>
      <c r="I42" s="172">
        <v>0</v>
      </c>
      <c r="J42" s="172">
        <v>1548818.61</v>
      </c>
      <c r="K42" s="172">
        <v>1548818.61</v>
      </c>
      <c r="L42" s="172">
        <v>1076097.4199999988</v>
      </c>
      <c r="M42" s="172">
        <v>1076097.4199999988</v>
      </c>
      <c r="N42" s="172">
        <v>1171716.1599999995</v>
      </c>
      <c r="O42" s="172">
        <v>409600.33</v>
      </c>
      <c r="P42" s="172">
        <v>409600.33</v>
      </c>
      <c r="Q42" s="172">
        <v>87250</v>
      </c>
      <c r="R42" s="172">
        <v>0</v>
      </c>
      <c r="S42" s="172">
        <v>25000</v>
      </c>
      <c r="T42" s="366">
        <v>5000</v>
      </c>
      <c r="U42" s="366">
        <v>10000</v>
      </c>
      <c r="V42" s="366">
        <v>0</v>
      </c>
      <c r="W42" s="366">
        <v>5000</v>
      </c>
      <c r="X42" s="366">
        <v>5000</v>
      </c>
      <c r="Z42" s="177"/>
      <c r="AA42" s="177"/>
      <c r="AB42" s="177"/>
    </row>
    <row r="43" spans="1:28">
      <c r="A43" s="169"/>
      <c r="C43" s="170" t="s">
        <v>433</v>
      </c>
      <c r="D43" s="168" t="s">
        <v>65</v>
      </c>
      <c r="E43" s="168" t="s">
        <v>317</v>
      </c>
      <c r="F43" s="171"/>
      <c r="G43" s="172">
        <v>863992.84</v>
      </c>
      <c r="H43" s="172">
        <v>1727985.68</v>
      </c>
      <c r="I43" s="172">
        <v>2792764.4499999923</v>
      </c>
      <c r="J43" s="172">
        <v>2095746.59</v>
      </c>
      <c r="K43" s="172">
        <v>2095746.59</v>
      </c>
      <c r="L43" s="172">
        <v>2125516.5600000098</v>
      </c>
      <c r="M43" s="172">
        <v>2125516.5600000098</v>
      </c>
      <c r="N43" s="172">
        <v>3509864.9800000298</v>
      </c>
      <c r="O43" s="172">
        <v>6691450.4500000002</v>
      </c>
      <c r="P43" s="172">
        <v>6691450.4500000002</v>
      </c>
      <c r="Q43" s="172">
        <v>9249234.4600000009</v>
      </c>
      <c r="R43" s="172">
        <v>13948133.070000002</v>
      </c>
      <c r="S43" s="172">
        <v>8242534.5</v>
      </c>
      <c r="T43" s="174">
        <v>10836176.129999999</v>
      </c>
      <c r="U43" s="174">
        <v>17445291.219999999</v>
      </c>
      <c r="V43" s="174">
        <v>11327742.080000002</v>
      </c>
      <c r="W43" s="174">
        <v>5587791.7600000147</v>
      </c>
      <c r="X43" s="174">
        <v>6464309.6100000003</v>
      </c>
      <c r="Z43" s="169"/>
      <c r="AA43" s="169"/>
      <c r="AB43" s="169"/>
    </row>
    <row r="44" spans="1:28">
      <c r="A44" s="169"/>
      <c r="C44" s="170" t="s">
        <v>434</v>
      </c>
      <c r="D44" s="168" t="s">
        <v>65</v>
      </c>
      <c r="E44" s="168" t="s">
        <v>317</v>
      </c>
      <c r="F44" s="171"/>
      <c r="G44" s="172">
        <v>0</v>
      </c>
      <c r="H44" s="172">
        <v>0</v>
      </c>
      <c r="I44" s="172">
        <v>0</v>
      </c>
      <c r="J44" s="172">
        <v>398853.17999999993</v>
      </c>
      <c r="K44" s="172">
        <v>398853.17999999993</v>
      </c>
      <c r="L44" s="172">
        <v>420189.99</v>
      </c>
      <c r="M44" s="172">
        <v>420189.99</v>
      </c>
      <c r="N44" s="172">
        <v>1449290.85</v>
      </c>
      <c r="O44" s="172">
        <v>2066711</v>
      </c>
      <c r="P44" s="172">
        <v>2066711</v>
      </c>
      <c r="Q44" s="172">
        <v>2208061.85</v>
      </c>
      <c r="R44" s="172">
        <v>2706249.5</v>
      </c>
      <c r="S44" s="172">
        <v>2597780.5</v>
      </c>
      <c r="T44" s="174">
        <v>2828638.5</v>
      </c>
      <c r="U44" s="174">
        <v>3140965.5</v>
      </c>
      <c r="V44" s="174">
        <v>2692878.1</v>
      </c>
      <c r="W44" s="174">
        <v>2928586</v>
      </c>
      <c r="X44" s="174">
        <v>2766254.72</v>
      </c>
      <c r="Z44" s="169"/>
      <c r="AA44" s="169"/>
      <c r="AB44" s="169"/>
    </row>
    <row r="45" spans="1:28">
      <c r="A45" s="169"/>
      <c r="C45" s="170" t="s">
        <v>435</v>
      </c>
      <c r="D45" s="168" t="s">
        <v>65</v>
      </c>
      <c r="E45" s="168" t="s">
        <v>317</v>
      </c>
      <c r="F45" s="171"/>
      <c r="G45" s="172">
        <v>50431</v>
      </c>
      <c r="H45" s="172">
        <v>100862</v>
      </c>
      <c r="I45" s="172">
        <v>179800</v>
      </c>
      <c r="J45" s="172">
        <v>412800</v>
      </c>
      <c r="K45" s="172">
        <v>412800</v>
      </c>
      <c r="L45" s="172">
        <v>320394.99</v>
      </c>
      <c r="M45" s="172">
        <v>320394.99</v>
      </c>
      <c r="N45" s="172">
        <v>382550</v>
      </c>
      <c r="O45" s="172">
        <v>380080</v>
      </c>
      <c r="P45" s="172">
        <v>380080</v>
      </c>
      <c r="Q45" s="172">
        <v>184556.82</v>
      </c>
      <c r="R45" s="172">
        <v>411762.5</v>
      </c>
      <c r="S45" s="172">
        <v>575997</v>
      </c>
      <c r="T45" s="174">
        <v>620300</v>
      </c>
      <c r="U45" s="174">
        <v>749137</v>
      </c>
      <c r="V45" s="174">
        <v>998895.98</v>
      </c>
      <c r="W45" s="174">
        <v>908927.31</v>
      </c>
      <c r="X45" s="174">
        <v>981515.51</v>
      </c>
      <c r="Z45" s="169"/>
      <c r="AA45" s="169"/>
      <c r="AB45" s="169"/>
    </row>
    <row r="46" spans="1:28">
      <c r="A46" s="169"/>
      <c r="C46" s="170" t="s">
        <v>436</v>
      </c>
      <c r="D46" s="168" t="s">
        <v>65</v>
      </c>
      <c r="E46" s="168" t="s">
        <v>317</v>
      </c>
      <c r="F46" s="171"/>
      <c r="G46" s="172">
        <v>0</v>
      </c>
      <c r="H46" s="172">
        <v>0</v>
      </c>
      <c r="I46" s="172">
        <v>0</v>
      </c>
      <c r="J46" s="172">
        <v>0</v>
      </c>
      <c r="K46" s="172">
        <v>0</v>
      </c>
      <c r="L46" s="172">
        <v>0</v>
      </c>
      <c r="M46" s="172">
        <v>644383.69565217395</v>
      </c>
      <c r="N46" s="172">
        <v>1036250</v>
      </c>
      <c r="O46" s="172">
        <v>1421872</v>
      </c>
      <c r="P46" s="172">
        <v>1421872</v>
      </c>
      <c r="Q46" s="172">
        <v>2398448</v>
      </c>
      <c r="R46" s="172">
        <v>4426255.0999999996</v>
      </c>
      <c r="S46" s="172">
        <v>4625867</v>
      </c>
      <c r="T46" s="174">
        <v>4742678.5</v>
      </c>
      <c r="U46" s="174">
        <v>5428498</v>
      </c>
      <c r="V46" s="174">
        <v>5902471</v>
      </c>
      <c r="W46" s="174">
        <v>6896595.6000007559</v>
      </c>
      <c r="X46" s="174">
        <v>6689619.0700000003</v>
      </c>
      <c r="Z46" s="169"/>
      <c r="AA46" s="169"/>
      <c r="AB46" s="169"/>
    </row>
    <row r="47" spans="1:28">
      <c r="A47" s="169"/>
      <c r="C47" s="170" t="s">
        <v>437</v>
      </c>
      <c r="D47" s="168" t="s">
        <v>65</v>
      </c>
      <c r="E47" s="168" t="s">
        <v>317</v>
      </c>
      <c r="F47" s="171"/>
      <c r="G47" s="172">
        <v>0</v>
      </c>
      <c r="H47" s="172">
        <v>0</v>
      </c>
      <c r="I47" s="172">
        <v>0</v>
      </c>
      <c r="J47" s="172">
        <v>254505</v>
      </c>
      <c r="K47" s="172">
        <v>254505</v>
      </c>
      <c r="L47" s="172">
        <v>430727.19999999966</v>
      </c>
      <c r="M47" s="172">
        <v>430727.19999999966</v>
      </c>
      <c r="N47" s="172">
        <v>357067.38999999996</v>
      </c>
      <c r="O47" s="172">
        <v>376531.89</v>
      </c>
      <c r="P47" s="172">
        <v>376531.89</v>
      </c>
      <c r="Q47" s="172">
        <v>284427.71999999997</v>
      </c>
      <c r="R47" s="172">
        <v>732160</v>
      </c>
      <c r="S47" s="172">
        <v>371088</v>
      </c>
      <c r="T47" s="174">
        <v>468371</v>
      </c>
      <c r="U47" s="174">
        <v>782611</v>
      </c>
      <c r="V47" s="174">
        <v>1271350.6000000001</v>
      </c>
      <c r="W47" s="174">
        <v>627132.10000000009</v>
      </c>
      <c r="X47" s="174">
        <v>719939.08</v>
      </c>
      <c r="Z47" s="169"/>
      <c r="AA47" s="169"/>
      <c r="AB47" s="169"/>
    </row>
    <row r="48" spans="1:28">
      <c r="A48" s="169"/>
      <c r="C48" s="170" t="s">
        <v>750</v>
      </c>
      <c r="D48" s="168" t="s">
        <v>65</v>
      </c>
      <c r="E48" s="168" t="s">
        <v>317</v>
      </c>
      <c r="F48" s="171"/>
      <c r="G48" s="172">
        <v>0</v>
      </c>
      <c r="H48" s="172">
        <v>0</v>
      </c>
      <c r="I48" s="172">
        <v>0</v>
      </c>
      <c r="J48" s="172">
        <v>0</v>
      </c>
      <c r="K48" s="172">
        <v>0</v>
      </c>
      <c r="L48" s="172">
        <v>0</v>
      </c>
      <c r="M48" s="172">
        <v>525357.50827067671</v>
      </c>
      <c r="N48" s="172">
        <v>891641.53</v>
      </c>
      <c r="O48" s="172">
        <v>996206.70000000019</v>
      </c>
      <c r="P48" s="172">
        <v>996206.70000000019</v>
      </c>
      <c r="Q48" s="172">
        <v>1038965.0800000001</v>
      </c>
      <c r="R48" s="172">
        <v>1327512.2999999998</v>
      </c>
      <c r="S48" s="172">
        <v>1208380.9000000288</v>
      </c>
      <c r="T48" s="174">
        <v>1311477</v>
      </c>
      <c r="U48" s="174">
        <v>1980774.2999999998</v>
      </c>
      <c r="V48" s="174">
        <v>2270936.6475530299</v>
      </c>
      <c r="W48" s="174">
        <v>2325510.8043784699</v>
      </c>
      <c r="X48" s="174">
        <v>2263063.1041940711</v>
      </c>
      <c r="Z48" s="169"/>
      <c r="AA48" s="169"/>
      <c r="AB48" s="169"/>
    </row>
    <row r="49" spans="1:33">
      <c r="A49" s="169"/>
      <c r="C49" s="170" t="s">
        <v>751</v>
      </c>
      <c r="D49" s="168" t="s">
        <v>65</v>
      </c>
      <c r="E49" s="168" t="s">
        <v>317</v>
      </c>
      <c r="F49" s="171"/>
      <c r="G49" s="172">
        <v>0</v>
      </c>
      <c r="H49" s="172">
        <v>0</v>
      </c>
      <c r="I49" s="172">
        <v>0</v>
      </c>
      <c r="J49" s="172">
        <v>0</v>
      </c>
      <c r="K49" s="172">
        <v>0</v>
      </c>
      <c r="L49" s="172">
        <v>0</v>
      </c>
      <c r="M49" s="172">
        <v>982340.91127819556</v>
      </c>
      <c r="N49" s="172">
        <v>948115.73</v>
      </c>
      <c r="O49" s="172">
        <v>725992.28</v>
      </c>
      <c r="P49" s="172">
        <v>725992.28</v>
      </c>
      <c r="Q49" s="172">
        <v>1220820.18</v>
      </c>
      <c r="R49" s="172">
        <v>1256167.7</v>
      </c>
      <c r="S49" s="172">
        <v>2193275.5999999964</v>
      </c>
      <c r="T49" s="174">
        <v>991384</v>
      </c>
      <c r="U49" s="174">
        <v>1051463.3999999999</v>
      </c>
      <c r="V49" s="174">
        <v>1079526.6762728333</v>
      </c>
      <c r="W49" s="174">
        <v>1154564.33584725</v>
      </c>
      <c r="X49" s="174">
        <v>2063351.7781799859</v>
      </c>
      <c r="Z49" s="169"/>
      <c r="AA49" s="169"/>
      <c r="AB49" s="169"/>
    </row>
    <row r="50" spans="1:33">
      <c r="A50" s="169"/>
      <c r="C50" s="170" t="s">
        <v>752</v>
      </c>
      <c r="D50" s="168" t="s">
        <v>65</v>
      </c>
      <c r="E50" s="168" t="s">
        <v>317</v>
      </c>
      <c r="F50" s="171"/>
      <c r="G50" s="172">
        <v>0</v>
      </c>
      <c r="H50" s="172">
        <v>0</v>
      </c>
      <c r="I50" s="172">
        <v>0</v>
      </c>
      <c r="J50" s="172">
        <v>0</v>
      </c>
      <c r="K50" s="172">
        <v>0</v>
      </c>
      <c r="L50" s="172">
        <v>0</v>
      </c>
      <c r="M50" s="172">
        <v>20531.589999999997</v>
      </c>
      <c r="N50" s="172">
        <v>26619.56</v>
      </c>
      <c r="O50" s="172">
        <v>48953.54</v>
      </c>
      <c r="P50" s="172">
        <v>48953.54</v>
      </c>
      <c r="Q50" s="172">
        <v>23540.09</v>
      </c>
      <c r="R50" s="172">
        <v>59997.7</v>
      </c>
      <c r="S50" s="172">
        <v>60261.000000000051</v>
      </c>
      <c r="T50" s="172">
        <v>179554</v>
      </c>
      <c r="U50" s="172">
        <v>107944.19999999864</v>
      </c>
      <c r="V50" s="172">
        <v>177958.09999999712</v>
      </c>
      <c r="W50" s="172">
        <v>222933.76834831559</v>
      </c>
      <c r="X50" s="172">
        <v>212435.36817689746</v>
      </c>
      <c r="Z50" s="169"/>
      <c r="AA50" s="169"/>
      <c r="AB50" s="169"/>
    </row>
    <row r="51" spans="1:33">
      <c r="A51" s="169"/>
      <c r="C51" s="170" t="s">
        <v>753</v>
      </c>
      <c r="D51" s="168" t="s">
        <v>65</v>
      </c>
      <c r="E51" s="168" t="s">
        <v>317</v>
      </c>
      <c r="F51" s="171"/>
      <c r="G51" s="172">
        <v>0</v>
      </c>
      <c r="H51" s="172">
        <v>0</v>
      </c>
      <c r="I51" s="172">
        <v>0</v>
      </c>
      <c r="J51" s="172">
        <v>0</v>
      </c>
      <c r="K51" s="172">
        <v>0</v>
      </c>
      <c r="L51" s="172">
        <v>0</v>
      </c>
      <c r="M51" s="172">
        <v>546567.85037593986</v>
      </c>
      <c r="N51" s="172">
        <v>792848.44000000018</v>
      </c>
      <c r="O51" s="172">
        <v>1558318.55</v>
      </c>
      <c r="P51" s="172">
        <v>1558318.55</v>
      </c>
      <c r="Q51" s="172">
        <v>2032142.1199999982</v>
      </c>
      <c r="R51" s="172">
        <v>2475623</v>
      </c>
      <c r="S51" s="172">
        <v>2720980.7099998458</v>
      </c>
      <c r="T51" s="174">
        <v>3068635.5</v>
      </c>
      <c r="U51" s="174">
        <v>2197067.9900009739</v>
      </c>
      <c r="V51" s="174">
        <v>2182506.6000004075</v>
      </c>
      <c r="W51" s="174">
        <v>1899855.1193847179</v>
      </c>
      <c r="X51" s="174">
        <v>1299215.568309753</v>
      </c>
      <c r="Z51" s="169"/>
      <c r="AA51" s="169"/>
      <c r="AB51" s="169"/>
    </row>
    <row r="52" spans="1:33">
      <c r="A52" s="169"/>
      <c r="C52" s="170" t="s">
        <v>438</v>
      </c>
      <c r="D52" s="168" t="s">
        <v>65</v>
      </c>
      <c r="E52" s="168" t="s">
        <v>317</v>
      </c>
      <c r="F52" s="171"/>
      <c r="G52" s="172">
        <v>85101.36</v>
      </c>
      <c r="H52" s="172">
        <v>170202.72</v>
      </c>
      <c r="I52" s="172">
        <v>672800</v>
      </c>
      <c r="J52" s="172">
        <v>790675.17999999993</v>
      </c>
      <c r="K52" s="172">
        <v>790675.17999999993</v>
      </c>
      <c r="L52" s="172">
        <v>567113.1800000011</v>
      </c>
      <c r="M52" s="172">
        <v>567113.1800000011</v>
      </c>
      <c r="N52" s="172">
        <v>518594.33000000048</v>
      </c>
      <c r="O52" s="172">
        <v>478302.98</v>
      </c>
      <c r="P52" s="172">
        <v>478302.98</v>
      </c>
      <c r="Q52" s="172">
        <v>564564.72</v>
      </c>
      <c r="R52" s="172">
        <v>771858</v>
      </c>
      <c r="S52" s="172">
        <v>685060.19</v>
      </c>
      <c r="T52" s="174">
        <v>431266</v>
      </c>
      <c r="U52" s="174">
        <v>392314</v>
      </c>
      <c r="V52" s="174">
        <v>405483</v>
      </c>
      <c r="W52" s="174">
        <v>331205</v>
      </c>
      <c r="X52" s="174">
        <v>580733.02</v>
      </c>
      <c r="Z52" s="169"/>
      <c r="AA52" s="169"/>
      <c r="AB52" s="169"/>
    </row>
    <row r="53" spans="1:33">
      <c r="A53" s="169"/>
      <c r="C53" s="170" t="s">
        <v>439</v>
      </c>
      <c r="D53" s="168" t="s">
        <v>65</v>
      </c>
      <c r="E53" s="168" t="s">
        <v>317</v>
      </c>
      <c r="F53" s="171"/>
      <c r="G53" s="172">
        <v>425572.05</v>
      </c>
      <c r="H53" s="172">
        <v>851144.1</v>
      </c>
      <c r="I53" s="172">
        <v>700077.86000000022</v>
      </c>
      <c r="J53" s="172">
        <v>180476.69000000003</v>
      </c>
      <c r="K53" s="172">
        <v>180476.69000000003</v>
      </c>
      <c r="L53" s="172">
        <v>479440.2</v>
      </c>
      <c r="M53" s="172">
        <v>479440.2</v>
      </c>
      <c r="N53" s="172">
        <v>1681500.6708543131</v>
      </c>
      <c r="O53" s="172">
        <v>796854.84</v>
      </c>
      <c r="P53" s="172">
        <v>796854.84</v>
      </c>
      <c r="Q53" s="172">
        <v>1532650.6</v>
      </c>
      <c r="R53" s="172">
        <v>940451.26879999996</v>
      </c>
      <c r="S53" s="172">
        <v>944324.92228124989</v>
      </c>
      <c r="T53" s="174">
        <v>1195043.4735033959</v>
      </c>
      <c r="U53" s="174">
        <v>1890771.2588918791</v>
      </c>
      <c r="V53" s="174">
        <v>3025603.0976908957</v>
      </c>
      <c r="W53" s="174">
        <v>922742.97080000001</v>
      </c>
      <c r="X53" s="174">
        <v>1632439.6310772868</v>
      </c>
      <c r="Z53" s="169"/>
      <c r="AA53" s="169"/>
      <c r="AB53" s="169"/>
    </row>
    <row r="54" spans="1:33">
      <c r="A54" s="169"/>
      <c r="C54" s="170" t="s">
        <v>440</v>
      </c>
      <c r="D54" s="168" t="s">
        <v>65</v>
      </c>
      <c r="E54" s="168" t="s">
        <v>317</v>
      </c>
      <c r="F54" s="171"/>
      <c r="G54" s="172">
        <v>0</v>
      </c>
      <c r="H54" s="172">
        <v>0</v>
      </c>
      <c r="I54" s="172">
        <v>0</v>
      </c>
      <c r="J54" s="172">
        <v>0</v>
      </c>
      <c r="K54" s="172">
        <v>0</v>
      </c>
      <c r="L54" s="172">
        <v>0</v>
      </c>
      <c r="M54" s="172">
        <v>0</v>
      </c>
      <c r="N54" s="172">
        <v>0</v>
      </c>
      <c r="O54" s="172">
        <v>0</v>
      </c>
      <c r="P54" s="172">
        <v>521528.67652173917</v>
      </c>
      <c r="Q54" s="172">
        <v>411216.2</v>
      </c>
      <c r="R54" s="172">
        <v>514867.41000000009</v>
      </c>
      <c r="S54" s="172">
        <v>163803.20000000001</v>
      </c>
      <c r="T54" s="174">
        <v>217393.93</v>
      </c>
      <c r="U54" s="174">
        <v>980056.46999999974</v>
      </c>
      <c r="V54" s="174">
        <v>634363.66999999993</v>
      </c>
      <c r="W54" s="174">
        <v>311518.3800000003</v>
      </c>
      <c r="X54" s="174">
        <v>149640.95000000001</v>
      </c>
      <c r="Z54" s="169"/>
      <c r="AA54" s="169"/>
      <c r="AB54" s="169"/>
    </row>
    <row r="55" spans="1:33">
      <c r="A55" s="169"/>
      <c r="C55" s="170" t="s">
        <v>441</v>
      </c>
      <c r="D55" s="168" t="s">
        <v>65</v>
      </c>
      <c r="E55" s="168" t="s">
        <v>317</v>
      </c>
      <c r="F55" s="171"/>
      <c r="G55" s="172">
        <v>174182.78999999998</v>
      </c>
      <c r="H55" s="172">
        <v>348365.57999999996</v>
      </c>
      <c r="I55" s="172">
        <v>1285242.4600000002</v>
      </c>
      <c r="J55" s="172">
        <v>1208632.9900000002</v>
      </c>
      <c r="K55" s="172">
        <v>1208632.9900000002</v>
      </c>
      <c r="L55" s="172">
        <v>927475.35999999987</v>
      </c>
      <c r="M55" s="172">
        <v>927475.35999999987</v>
      </c>
      <c r="N55" s="172">
        <v>2102156.8742920076</v>
      </c>
      <c r="O55" s="172">
        <v>767639.02999999991</v>
      </c>
      <c r="P55" s="172">
        <v>767639.02999999991</v>
      </c>
      <c r="Q55" s="172">
        <v>767639.02999999991</v>
      </c>
      <c r="R55" s="172">
        <v>1016028.8293</v>
      </c>
      <c r="S55" s="172">
        <v>911315.97414705902</v>
      </c>
      <c r="T55" s="172">
        <v>1014419.9332457138</v>
      </c>
      <c r="U55" s="172">
        <v>1886881.0861297166</v>
      </c>
      <c r="V55" s="172">
        <v>2640501.2174354792</v>
      </c>
      <c r="W55" s="172">
        <v>1489307.7380131644</v>
      </c>
      <c r="X55" s="172">
        <v>962434.25261795567</v>
      </c>
      <c r="Z55" s="169"/>
      <c r="AA55" s="169"/>
      <c r="AB55" s="169"/>
    </row>
    <row r="56" spans="1:33">
      <c r="A56" s="169"/>
      <c r="C56" s="170" t="s">
        <v>442</v>
      </c>
      <c r="D56" s="168" t="s">
        <v>65</v>
      </c>
      <c r="E56" s="168" t="s">
        <v>317</v>
      </c>
      <c r="F56" s="171"/>
      <c r="G56" s="172">
        <v>288250.46999999997</v>
      </c>
      <c r="H56" s="172">
        <v>576500.93999999994</v>
      </c>
      <c r="I56" s="172">
        <v>884530.0399999998</v>
      </c>
      <c r="J56" s="172">
        <v>411200.8</v>
      </c>
      <c r="K56" s="172">
        <v>411200.8</v>
      </c>
      <c r="L56" s="172">
        <v>158271.75</v>
      </c>
      <c r="M56" s="172">
        <v>158271.75</v>
      </c>
      <c r="N56" s="172">
        <v>32665.060000000005</v>
      </c>
      <c r="O56" s="172">
        <v>0</v>
      </c>
      <c r="P56" s="172">
        <v>0</v>
      </c>
      <c r="Q56" s="172">
        <v>0</v>
      </c>
      <c r="R56" s="172">
        <v>96.77</v>
      </c>
      <c r="S56" s="172">
        <v>59636.66</v>
      </c>
      <c r="T56" s="174">
        <v>0</v>
      </c>
      <c r="U56" s="174">
        <v>9582.9600000000082</v>
      </c>
      <c r="V56" s="174">
        <v>49902.700000000004</v>
      </c>
      <c r="W56" s="174">
        <v>14560.660000000003</v>
      </c>
      <c r="X56" s="174">
        <v>14031.78</v>
      </c>
      <c r="Z56" s="169"/>
      <c r="AA56" s="169"/>
      <c r="AB56" s="169"/>
    </row>
    <row r="57" spans="1:33">
      <c r="A57" s="169"/>
      <c r="C57" s="170" t="s">
        <v>443</v>
      </c>
      <c r="D57" s="168" t="s">
        <v>65</v>
      </c>
      <c r="E57" s="168" t="s">
        <v>317</v>
      </c>
      <c r="F57" s="171"/>
      <c r="G57" s="172">
        <v>121328.06</v>
      </c>
      <c r="H57" s="172">
        <v>242656.12</v>
      </c>
      <c r="I57" s="172">
        <v>228331.37999999989</v>
      </c>
      <c r="J57" s="172">
        <v>131264.56</v>
      </c>
      <c r="K57" s="172">
        <v>131264.56</v>
      </c>
      <c r="L57" s="172">
        <v>310539.03999999992</v>
      </c>
      <c r="M57" s="172">
        <v>310539.03999999992</v>
      </c>
      <c r="N57" s="172">
        <v>222434.6</v>
      </c>
      <c r="O57" s="172">
        <v>187525</v>
      </c>
      <c r="P57" s="172">
        <v>187525</v>
      </c>
      <c r="Q57" s="172">
        <v>114821</v>
      </c>
      <c r="R57" s="172">
        <v>139964.6</v>
      </c>
      <c r="S57" s="172">
        <v>162374</v>
      </c>
      <c r="T57" s="174">
        <v>159888.59999999995</v>
      </c>
      <c r="U57" s="174">
        <v>192548.69999999981</v>
      </c>
      <c r="V57" s="174">
        <v>247214.80000000002</v>
      </c>
      <c r="W57" s="174">
        <v>170580.9</v>
      </c>
      <c r="X57" s="174">
        <v>181137.8</v>
      </c>
      <c r="Z57" s="169"/>
      <c r="AA57" s="169"/>
      <c r="AB57" s="169"/>
    </row>
    <row r="58" spans="1:33">
      <c r="A58" s="169"/>
      <c r="C58" s="364" t="s">
        <v>919</v>
      </c>
      <c r="D58" s="168" t="s">
        <v>65</v>
      </c>
      <c r="E58" s="168" t="s">
        <v>317</v>
      </c>
      <c r="F58" s="171"/>
      <c r="G58" s="480"/>
      <c r="H58" s="480"/>
      <c r="I58" s="480"/>
      <c r="J58" s="480"/>
      <c r="K58" s="480"/>
      <c r="L58" s="480"/>
      <c r="M58" s="480"/>
      <c r="N58" s="480"/>
      <c r="O58" s="480"/>
      <c r="P58" s="480"/>
      <c r="Q58" s="480"/>
      <c r="R58" s="480"/>
      <c r="S58" s="480"/>
      <c r="T58" s="174">
        <v>0</v>
      </c>
      <c r="U58" s="174">
        <v>157923</v>
      </c>
      <c r="V58" s="174">
        <v>492345</v>
      </c>
      <c r="W58" s="174">
        <v>511281</v>
      </c>
      <c r="X58" s="174">
        <v>420030</v>
      </c>
      <c r="Z58" s="169"/>
      <c r="AA58" s="169"/>
      <c r="AB58" s="169"/>
    </row>
    <row r="59" spans="1:33">
      <c r="A59" s="169"/>
      <c r="C59" s="170" t="s">
        <v>444</v>
      </c>
      <c r="D59" s="168" t="s">
        <v>65</v>
      </c>
      <c r="E59" s="168" t="s">
        <v>317</v>
      </c>
      <c r="F59" s="171"/>
      <c r="G59" s="305">
        <f>+G61-SUM(G7:G58)</f>
        <v>140597.05999999493</v>
      </c>
      <c r="H59" s="305">
        <f t="shared" ref="H59:X59" si="1">+H61-SUM(H7:H58)</f>
        <v>281194.11999998987</v>
      </c>
      <c r="I59" s="305">
        <f t="shared" si="1"/>
        <v>317849.86999997497</v>
      </c>
      <c r="J59" s="305">
        <f t="shared" si="1"/>
        <v>264862.11999998987</v>
      </c>
      <c r="K59" s="305">
        <f t="shared" si="1"/>
        <v>264862.11999998987</v>
      </c>
      <c r="L59" s="305">
        <f t="shared" si="1"/>
        <v>302203.35000005364</v>
      </c>
      <c r="M59" s="305">
        <f t="shared" si="1"/>
        <v>281671.76000005007</v>
      </c>
      <c r="N59" s="305">
        <f t="shared" si="1"/>
        <v>185406.23999994993</v>
      </c>
      <c r="O59" s="305">
        <f t="shared" si="1"/>
        <v>227564.7199999541</v>
      </c>
      <c r="P59" s="305">
        <f t="shared" si="1"/>
        <v>227564.7199999541</v>
      </c>
      <c r="Q59" s="305">
        <f t="shared" si="1"/>
        <v>409616.77999997139</v>
      </c>
      <c r="R59" s="305">
        <f t="shared" si="1"/>
        <v>430392.6400000453</v>
      </c>
      <c r="S59" s="305">
        <f t="shared" si="1"/>
        <v>302483.40000003576</v>
      </c>
      <c r="T59" s="305">
        <f t="shared" si="1"/>
        <v>160577.66999995708</v>
      </c>
      <c r="U59" s="305">
        <f t="shared" si="1"/>
        <v>151376.30000001192</v>
      </c>
      <c r="V59" s="305">
        <f t="shared" si="1"/>
        <v>127660.66999998689</v>
      </c>
      <c r="W59" s="305">
        <f t="shared" si="1"/>
        <v>252804.01999983191</v>
      </c>
      <c r="X59" s="305">
        <f t="shared" si="1"/>
        <v>304814.44999998808</v>
      </c>
      <c r="Z59" s="169"/>
      <c r="AA59" s="169"/>
      <c r="AB59" s="169"/>
    </row>
    <row r="60" spans="1:33">
      <c r="A60" s="169"/>
      <c r="C60" s="170"/>
      <c r="F60" s="171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4"/>
      <c r="U60" s="174"/>
      <c r="V60" s="174"/>
      <c r="W60" s="174"/>
      <c r="X60" s="174"/>
      <c r="Z60" s="169"/>
      <c r="AA60" s="169"/>
      <c r="AB60" s="169"/>
      <c r="AG60" s="174"/>
    </row>
    <row r="61" spans="1:33" ht="13.8" thickBot="1">
      <c r="C61" s="178" t="s">
        <v>374</v>
      </c>
      <c r="D61" s="179" t="s">
        <v>65</v>
      </c>
      <c r="E61" s="179" t="s">
        <v>317</v>
      </c>
      <c r="F61" s="171"/>
      <c r="G61" s="367">
        <v>46167205.900000013</v>
      </c>
      <c r="H61" s="367">
        <v>92334411.800000027</v>
      </c>
      <c r="I61" s="367">
        <v>92476630.430000097</v>
      </c>
      <c r="J61" s="367">
        <v>103637747.84000003</v>
      </c>
      <c r="K61" s="367">
        <v>104665190.38335751</v>
      </c>
      <c r="L61" s="367">
        <v>98068032.661099106</v>
      </c>
      <c r="M61" s="367">
        <v>101245902.31292206</v>
      </c>
      <c r="N61" s="367">
        <v>111351524.02880014</v>
      </c>
      <c r="O61" s="367">
        <v>133705624.93999998</v>
      </c>
      <c r="P61" s="367">
        <v>134227153.61652172</v>
      </c>
      <c r="Q61" s="367">
        <v>160671609.53999993</v>
      </c>
      <c r="R61" s="367">
        <v>190075476.47058105</v>
      </c>
      <c r="S61" s="367">
        <v>190693816.02799985</v>
      </c>
      <c r="T61" s="367">
        <v>184758483.71999988</v>
      </c>
      <c r="U61" s="367">
        <v>236162202.88460135</v>
      </c>
      <c r="V61" s="367">
        <v>254098506.21000001</v>
      </c>
      <c r="W61" s="367">
        <v>254922761.56395945</v>
      </c>
      <c r="X61" s="367">
        <v>280912464.31999981</v>
      </c>
    </row>
    <row r="62" spans="1:33">
      <c r="F62" s="171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</row>
    <row r="63" spans="1:33">
      <c r="B63" s="143" t="s">
        <v>67</v>
      </c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</row>
    <row r="64" spans="1:33">
      <c r="C64" s="170" t="s">
        <v>68</v>
      </c>
      <c r="D64" s="168" t="s">
        <v>65</v>
      </c>
      <c r="E64" s="168" t="s">
        <v>69</v>
      </c>
      <c r="F64" s="171"/>
      <c r="G64" s="182">
        <f t="shared" ref="G64:X64" si="2">(+G7)/mil</f>
        <v>4977.9430999999995</v>
      </c>
      <c r="H64" s="182">
        <f t="shared" si="2"/>
        <v>9955.886199999999</v>
      </c>
      <c r="I64" s="182">
        <f t="shared" si="2"/>
        <v>9772.7102200000008</v>
      </c>
      <c r="J64" s="182">
        <f t="shared" si="2"/>
        <v>11466.464759999999</v>
      </c>
      <c r="K64" s="182">
        <f t="shared" si="2"/>
        <v>11466.464759999999</v>
      </c>
      <c r="L64" s="182">
        <f t="shared" si="2"/>
        <v>9457.5140800000008</v>
      </c>
      <c r="M64" s="182">
        <f t="shared" si="2"/>
        <v>9457.5140800000008</v>
      </c>
      <c r="N64" s="182">
        <f t="shared" si="2"/>
        <v>9965.6895588001007</v>
      </c>
      <c r="O64" s="182">
        <f t="shared" si="2"/>
        <v>9127.0499600000003</v>
      </c>
      <c r="P64" s="182">
        <f t="shared" si="2"/>
        <v>9127.0499600000003</v>
      </c>
      <c r="Q64" s="182">
        <f t="shared" si="2"/>
        <v>10687.25785</v>
      </c>
      <c r="R64" s="182">
        <f t="shared" si="2"/>
        <v>12356.363330000011</v>
      </c>
      <c r="S64" s="182">
        <f t="shared" si="2"/>
        <v>12961.177939999998</v>
      </c>
      <c r="T64" s="182">
        <f t="shared" si="2"/>
        <v>12132.47600999998</v>
      </c>
      <c r="U64" s="182">
        <f t="shared" si="2"/>
        <v>16534.498859999963</v>
      </c>
      <c r="V64" s="182">
        <f t="shared" si="2"/>
        <v>16750.985570000001</v>
      </c>
      <c r="W64" s="182">
        <f t="shared" si="2"/>
        <v>15123.961270000003</v>
      </c>
      <c r="X64" s="182">
        <f t="shared" si="2"/>
        <v>18988.64241</v>
      </c>
    </row>
    <row r="65" spans="2:24">
      <c r="C65" s="170" t="s">
        <v>358</v>
      </c>
      <c r="D65" s="168" t="s">
        <v>65</v>
      </c>
      <c r="E65" s="168" t="s">
        <v>69</v>
      </c>
      <c r="F65" s="171"/>
      <c r="G65" s="182">
        <f t="shared" ref="G65:X65" si="3">(+G8)/mil</f>
        <v>2533.8206399999999</v>
      </c>
      <c r="H65" s="182">
        <f t="shared" si="3"/>
        <v>5067.6412799999998</v>
      </c>
      <c r="I65" s="182">
        <f t="shared" si="3"/>
        <v>5217.7569599999997</v>
      </c>
      <c r="J65" s="182">
        <f t="shared" si="3"/>
        <v>5773.5052500000002</v>
      </c>
      <c r="K65" s="182">
        <f t="shared" si="3"/>
        <v>5773.5052500000002</v>
      </c>
      <c r="L65" s="182">
        <f t="shared" si="3"/>
        <v>6216.4427900000492</v>
      </c>
      <c r="M65" s="182">
        <f t="shared" si="3"/>
        <v>6216.4427900000492</v>
      </c>
      <c r="N65" s="182">
        <f t="shared" si="3"/>
        <v>10740.135319999999</v>
      </c>
      <c r="O65" s="182">
        <f t="shared" si="3"/>
        <v>13696.882330000002</v>
      </c>
      <c r="P65" s="182">
        <f t="shared" si="3"/>
        <v>13696.882330000002</v>
      </c>
      <c r="Q65" s="182">
        <f t="shared" si="3"/>
        <v>15820.461150000001</v>
      </c>
      <c r="R65" s="182">
        <f t="shared" si="3"/>
        <v>15811.884550000001</v>
      </c>
      <c r="S65" s="182">
        <f t="shared" si="3"/>
        <v>13458.493269999999</v>
      </c>
      <c r="T65" s="182">
        <f t="shared" si="3"/>
        <v>12206.574000000001</v>
      </c>
      <c r="U65" s="182">
        <f t="shared" si="3"/>
        <v>14834.850400000001</v>
      </c>
      <c r="V65" s="182">
        <f t="shared" si="3"/>
        <v>13992.126417171485</v>
      </c>
      <c r="W65" s="182">
        <f t="shared" si="3"/>
        <v>15400.771720000001</v>
      </c>
      <c r="X65" s="182">
        <f t="shared" si="3"/>
        <v>17782.296783847236</v>
      </c>
    </row>
    <row r="66" spans="2:24">
      <c r="C66" s="170" t="s">
        <v>359</v>
      </c>
      <c r="D66" s="168" t="s">
        <v>65</v>
      </c>
      <c r="E66" s="168" t="s">
        <v>69</v>
      </c>
      <c r="F66" s="171"/>
      <c r="G66" s="182">
        <f t="shared" ref="G66:X66" si="4">(+G9)/mil</f>
        <v>3927.9073399999997</v>
      </c>
      <c r="H66" s="182">
        <f t="shared" si="4"/>
        <v>7855.8146799999995</v>
      </c>
      <c r="I66" s="182">
        <f t="shared" si="4"/>
        <v>7691.1656199999998</v>
      </c>
      <c r="J66" s="182">
        <f t="shared" si="4"/>
        <v>9590.3564600000009</v>
      </c>
      <c r="K66" s="182">
        <f t="shared" si="4"/>
        <v>9590.3564600000009</v>
      </c>
      <c r="L66" s="182">
        <f t="shared" si="4"/>
        <v>11475.699669999636</v>
      </c>
      <c r="M66" s="182">
        <f t="shared" si="4"/>
        <v>11475.699669999636</v>
      </c>
      <c r="N66" s="182">
        <f t="shared" si="4"/>
        <v>17631.179620000003</v>
      </c>
      <c r="O66" s="182">
        <f t="shared" si="4"/>
        <v>22302.16358</v>
      </c>
      <c r="P66" s="182">
        <f t="shared" si="4"/>
        <v>22302.16358</v>
      </c>
      <c r="Q66" s="182">
        <f t="shared" si="4"/>
        <v>26438.973129999995</v>
      </c>
      <c r="R66" s="182">
        <f t="shared" si="4"/>
        <v>32970.300339999994</v>
      </c>
      <c r="S66" s="182">
        <f t="shared" si="4"/>
        <v>35879.031589999991</v>
      </c>
      <c r="T66" s="182">
        <f t="shared" si="4"/>
        <v>36752.168810000003</v>
      </c>
      <c r="U66" s="182">
        <f t="shared" si="4"/>
        <v>46941.51990000064</v>
      </c>
      <c r="V66" s="182">
        <f t="shared" si="4"/>
        <v>55975.013219002249</v>
      </c>
      <c r="W66" s="182">
        <f t="shared" si="4"/>
        <v>58996.117789999997</v>
      </c>
      <c r="X66" s="182">
        <f t="shared" si="4"/>
        <v>60874.654427292051</v>
      </c>
    </row>
    <row r="67" spans="2:24">
      <c r="C67" s="170" t="s">
        <v>360</v>
      </c>
      <c r="D67" s="168" t="s">
        <v>65</v>
      </c>
      <c r="E67" s="168" t="s">
        <v>69</v>
      </c>
      <c r="F67" s="171"/>
      <c r="G67" s="182">
        <f t="shared" ref="G67:X67" si="5">(+G10)/mil</f>
        <v>689.95652000000007</v>
      </c>
      <c r="H67" s="182">
        <f t="shared" si="5"/>
        <v>1379.9130400000001</v>
      </c>
      <c r="I67" s="182">
        <f t="shared" si="5"/>
        <v>1039.49854</v>
      </c>
      <c r="J67" s="182">
        <f t="shared" si="5"/>
        <v>911.34393999999998</v>
      </c>
      <c r="K67" s="182">
        <f t="shared" si="5"/>
        <v>911.34393999999998</v>
      </c>
      <c r="L67" s="182">
        <f t="shared" si="5"/>
        <v>1165.9376000000002</v>
      </c>
      <c r="M67" s="182">
        <f t="shared" si="5"/>
        <v>1165.9376000000002</v>
      </c>
      <c r="N67" s="182">
        <f t="shared" si="5"/>
        <v>1921.5046299999999</v>
      </c>
      <c r="O67" s="182">
        <f t="shared" si="5"/>
        <v>2894.2281699999999</v>
      </c>
      <c r="P67" s="182">
        <f t="shared" si="5"/>
        <v>2894.2281699999999</v>
      </c>
      <c r="Q67" s="182">
        <f t="shared" si="5"/>
        <v>2817.0898999999999</v>
      </c>
      <c r="R67" s="182">
        <f t="shared" si="5"/>
        <v>3189.6534000000001</v>
      </c>
      <c r="S67" s="182">
        <f t="shared" si="5"/>
        <v>2431.6652000000004</v>
      </c>
      <c r="T67" s="182">
        <f t="shared" si="5"/>
        <v>2590.6729999999998</v>
      </c>
      <c r="U67" s="182">
        <f t="shared" si="5"/>
        <v>2230.1765</v>
      </c>
      <c r="V67" s="182">
        <f t="shared" si="5"/>
        <v>2065.1833999999999</v>
      </c>
      <c r="W67" s="182">
        <f t="shared" si="5"/>
        <v>3486.8792000000003</v>
      </c>
      <c r="X67" s="182">
        <f t="shared" si="5"/>
        <v>2026.58116</v>
      </c>
    </row>
    <row r="68" spans="2:24">
      <c r="C68" s="170" t="s">
        <v>361</v>
      </c>
      <c r="D68" s="168" t="s">
        <v>65</v>
      </c>
      <c r="E68" s="168" t="s">
        <v>69</v>
      </c>
      <c r="F68" s="171"/>
      <c r="G68" s="182">
        <f t="shared" ref="G68:X68" si="6">(+G11)/mil</f>
        <v>1889.2713700000002</v>
      </c>
      <c r="H68" s="182">
        <f t="shared" si="6"/>
        <v>3778.5427400000003</v>
      </c>
      <c r="I68" s="182">
        <f t="shared" si="6"/>
        <v>1869.3176100000001</v>
      </c>
      <c r="J68" s="182">
        <f t="shared" si="6"/>
        <v>3562.5720299999998</v>
      </c>
      <c r="K68" s="182">
        <f t="shared" si="6"/>
        <v>3562.5720299999998</v>
      </c>
      <c r="L68" s="182">
        <f t="shared" si="6"/>
        <v>3100.427279999999</v>
      </c>
      <c r="M68" s="182">
        <f t="shared" si="6"/>
        <v>3100.427279999999</v>
      </c>
      <c r="N68" s="182">
        <f t="shared" si="6"/>
        <v>6138.5799800000004</v>
      </c>
      <c r="O68" s="182">
        <f t="shared" si="6"/>
        <v>11443.95169</v>
      </c>
      <c r="P68" s="182">
        <f t="shared" si="6"/>
        <v>11443.95169</v>
      </c>
      <c r="Q68" s="182">
        <f t="shared" si="6"/>
        <v>14656.114509999998</v>
      </c>
      <c r="R68" s="182">
        <f t="shared" si="6"/>
        <v>16934.37774</v>
      </c>
      <c r="S68" s="182">
        <f t="shared" si="6"/>
        <v>16318.398800000001</v>
      </c>
      <c r="T68" s="182">
        <f t="shared" si="6"/>
        <v>17120.2369</v>
      </c>
      <c r="U68" s="182">
        <f t="shared" si="6"/>
        <v>19184.233499999998</v>
      </c>
      <c r="V68" s="182">
        <f t="shared" si="6"/>
        <v>22855.301099999997</v>
      </c>
      <c r="W68" s="182">
        <f t="shared" si="6"/>
        <v>26499.188299999998</v>
      </c>
      <c r="X68" s="182">
        <f t="shared" si="6"/>
        <v>22962.485820000002</v>
      </c>
    </row>
    <row r="69" spans="2:24">
      <c r="C69" s="170" t="s">
        <v>362</v>
      </c>
      <c r="D69" s="168" t="s">
        <v>65</v>
      </c>
      <c r="E69" s="168" t="s">
        <v>69</v>
      </c>
      <c r="F69" s="171"/>
      <c r="G69" s="182">
        <f t="shared" ref="G69:X69" si="7">(+G12)/mil</f>
        <v>1309.4527599999999</v>
      </c>
      <c r="H69" s="182">
        <f t="shared" si="7"/>
        <v>2618.9055199999998</v>
      </c>
      <c r="I69" s="182">
        <f t="shared" si="7"/>
        <v>1713.3161499999999</v>
      </c>
      <c r="J69" s="182">
        <f t="shared" si="7"/>
        <v>2180.8191699999998</v>
      </c>
      <c r="K69" s="182">
        <f t="shared" si="7"/>
        <v>2180.8191699999998</v>
      </c>
      <c r="L69" s="182">
        <f t="shared" si="7"/>
        <v>1988.0242899999821</v>
      </c>
      <c r="M69" s="182">
        <f t="shared" si="7"/>
        <v>1988.0242899999821</v>
      </c>
      <c r="N69" s="182">
        <f t="shared" si="7"/>
        <v>607.56108999999992</v>
      </c>
      <c r="O69" s="182">
        <f t="shared" si="7"/>
        <v>248.19952000000001</v>
      </c>
      <c r="P69" s="182">
        <f t="shared" si="7"/>
        <v>248.19952000000001</v>
      </c>
      <c r="Q69" s="182">
        <f t="shared" si="7"/>
        <v>138.35376000000002</v>
      </c>
      <c r="R69" s="182">
        <f t="shared" si="7"/>
        <v>105.30967000000003</v>
      </c>
      <c r="S69" s="182">
        <f t="shared" si="7"/>
        <v>45.494999999999997</v>
      </c>
      <c r="T69" s="182">
        <f t="shared" si="7"/>
        <v>3.4424999999999999</v>
      </c>
      <c r="U69" s="182">
        <f t="shared" si="7"/>
        <v>0.84009999999999996</v>
      </c>
      <c r="V69" s="182">
        <f t="shared" si="7"/>
        <v>0.4158</v>
      </c>
      <c r="W69" s="182">
        <f t="shared" si="7"/>
        <v>2.3858999999999999</v>
      </c>
      <c r="X69" s="182">
        <f t="shared" si="7"/>
        <v>3.56E-2</v>
      </c>
    </row>
    <row r="70" spans="2:24">
      <c r="C70" s="170" t="s">
        <v>363</v>
      </c>
      <c r="D70" s="168" t="s">
        <v>65</v>
      </c>
      <c r="E70" s="168" t="s">
        <v>69</v>
      </c>
      <c r="F70" s="171"/>
      <c r="G70" s="182">
        <f t="shared" ref="G70:X70" si="8">(+G13)/mil</f>
        <v>2003.70434</v>
      </c>
      <c r="H70" s="182">
        <f t="shared" si="8"/>
        <v>4007.40868</v>
      </c>
      <c r="I70" s="182">
        <f t="shared" si="8"/>
        <v>2615.7524800000001</v>
      </c>
      <c r="J70" s="182">
        <f t="shared" si="8"/>
        <v>4579.3750300000002</v>
      </c>
      <c r="K70" s="182">
        <f t="shared" si="8"/>
        <v>4579.3750300000002</v>
      </c>
      <c r="L70" s="182">
        <f t="shared" si="8"/>
        <v>3185.117060000051</v>
      </c>
      <c r="M70" s="182">
        <f t="shared" si="8"/>
        <v>3185.117060000051</v>
      </c>
      <c r="N70" s="182">
        <f t="shared" si="8"/>
        <v>857.17774999999995</v>
      </c>
      <c r="O70" s="182">
        <f t="shared" si="8"/>
        <v>317.77166999999997</v>
      </c>
      <c r="P70" s="182">
        <f t="shared" si="8"/>
        <v>317.77166999999997</v>
      </c>
      <c r="Q70" s="182">
        <f t="shared" si="8"/>
        <v>191.25729999999999</v>
      </c>
      <c r="R70" s="182">
        <f t="shared" si="8"/>
        <v>192.17017000000027</v>
      </c>
      <c r="S70" s="182">
        <f t="shared" si="8"/>
        <v>77.167000000000002</v>
      </c>
      <c r="T70" s="182">
        <f t="shared" si="8"/>
        <v>17.2774</v>
      </c>
      <c r="U70" s="182">
        <f t="shared" si="8"/>
        <v>10.767899999999997</v>
      </c>
      <c r="V70" s="182">
        <f t="shared" si="8"/>
        <v>10.4701</v>
      </c>
      <c r="W70" s="182">
        <f t="shared" si="8"/>
        <v>31.833899999999996</v>
      </c>
      <c r="X70" s="182">
        <f t="shared" si="8"/>
        <v>0.628</v>
      </c>
    </row>
    <row r="71" spans="2:24">
      <c r="C71" s="170" t="s">
        <v>364</v>
      </c>
      <c r="D71" s="168" t="s">
        <v>65</v>
      </c>
      <c r="E71" s="168" t="s">
        <v>69</v>
      </c>
      <c r="F71" s="171"/>
      <c r="G71" s="182">
        <f t="shared" ref="G71:X71" si="9">(+G14)/mil</f>
        <v>361.71177</v>
      </c>
      <c r="H71" s="182">
        <f t="shared" si="9"/>
        <v>723.42354</v>
      </c>
      <c r="I71" s="182">
        <f t="shared" si="9"/>
        <v>422.28654</v>
      </c>
      <c r="J71" s="182">
        <f t="shared" si="9"/>
        <v>494.80468000000002</v>
      </c>
      <c r="K71" s="182">
        <f t="shared" si="9"/>
        <v>494.80468000000002</v>
      </c>
      <c r="L71" s="182">
        <f t="shared" si="9"/>
        <v>692.71118999999987</v>
      </c>
      <c r="M71" s="182">
        <f t="shared" si="9"/>
        <v>692.71118999999987</v>
      </c>
      <c r="N71" s="182">
        <f t="shared" si="9"/>
        <v>431.67153000000002</v>
      </c>
      <c r="O71" s="182">
        <f t="shared" si="9"/>
        <v>194.54406999999998</v>
      </c>
      <c r="P71" s="182">
        <f t="shared" si="9"/>
        <v>194.54406999999998</v>
      </c>
      <c r="Q71" s="182">
        <f t="shared" si="9"/>
        <v>14.146369999999999</v>
      </c>
      <c r="R71" s="182">
        <f t="shared" si="9"/>
        <v>7.9404500000000002</v>
      </c>
      <c r="S71" s="182">
        <f t="shared" si="9"/>
        <v>6.2149999999999999</v>
      </c>
      <c r="T71" s="182">
        <f t="shared" si="9"/>
        <v>0.38600000000000001</v>
      </c>
      <c r="U71" s="182">
        <f t="shared" si="9"/>
        <v>0</v>
      </c>
      <c r="V71" s="182">
        <f t="shared" si="9"/>
        <v>0</v>
      </c>
      <c r="W71" s="182">
        <f t="shared" si="9"/>
        <v>0</v>
      </c>
      <c r="X71" s="182">
        <f t="shared" si="9"/>
        <v>0</v>
      </c>
    </row>
    <row r="72" spans="2:24">
      <c r="C72" s="170" t="s">
        <v>365</v>
      </c>
      <c r="D72" s="168" t="s">
        <v>65</v>
      </c>
      <c r="E72" s="168" t="s">
        <v>69</v>
      </c>
      <c r="F72" s="171"/>
      <c r="G72" s="182">
        <f t="shared" ref="G72:X72" si="10">(+G15)/mil</f>
        <v>599.08189000000004</v>
      </c>
      <c r="H72" s="182">
        <f t="shared" si="10"/>
        <v>1198.1637800000001</v>
      </c>
      <c r="I72" s="182">
        <f t="shared" si="10"/>
        <v>558.50549999999998</v>
      </c>
      <c r="J72" s="182">
        <f t="shared" si="10"/>
        <v>1136.4676999999999</v>
      </c>
      <c r="K72" s="182">
        <f t="shared" si="10"/>
        <v>1136.4676999999999</v>
      </c>
      <c r="L72" s="182">
        <f t="shared" si="10"/>
        <v>1095.29078</v>
      </c>
      <c r="M72" s="182">
        <f t="shared" si="10"/>
        <v>1095.29078</v>
      </c>
      <c r="N72" s="182">
        <f t="shared" si="10"/>
        <v>601.8960699999999</v>
      </c>
      <c r="O72" s="182">
        <f t="shared" si="10"/>
        <v>294.39952999999997</v>
      </c>
      <c r="P72" s="182">
        <f t="shared" si="10"/>
        <v>294.39952999999997</v>
      </c>
      <c r="Q72" s="182">
        <f t="shared" si="10"/>
        <v>82.812939999999998</v>
      </c>
      <c r="R72" s="182">
        <f t="shared" si="10"/>
        <v>9.383799999999999</v>
      </c>
      <c r="S72" s="182">
        <f t="shared" si="10"/>
        <v>5.3390000000000004</v>
      </c>
      <c r="T72" s="182">
        <f t="shared" si="10"/>
        <v>0</v>
      </c>
      <c r="U72" s="182">
        <f t="shared" si="10"/>
        <v>112.804</v>
      </c>
      <c r="V72" s="182">
        <f t="shared" si="10"/>
        <v>0</v>
      </c>
      <c r="W72" s="182">
        <f t="shared" si="10"/>
        <v>8.2813999999999997</v>
      </c>
      <c r="X72" s="182">
        <f t="shared" si="10"/>
        <v>7.2241999999999997</v>
      </c>
    </row>
    <row r="73" spans="2:24">
      <c r="B73" s="143"/>
      <c r="C73" s="170" t="s">
        <v>366</v>
      </c>
      <c r="D73" s="168" t="s">
        <v>65</v>
      </c>
      <c r="E73" s="168" t="s">
        <v>69</v>
      </c>
      <c r="F73" s="171"/>
      <c r="G73" s="182">
        <f t="shared" ref="G73:X73" si="11">(+G16)/mil</f>
        <v>146.23779999999999</v>
      </c>
      <c r="H73" s="182">
        <f t="shared" si="11"/>
        <v>292.47559999999999</v>
      </c>
      <c r="I73" s="182">
        <f t="shared" si="11"/>
        <v>614.76837</v>
      </c>
      <c r="J73" s="182">
        <f t="shared" si="11"/>
        <v>324.79399999999998</v>
      </c>
      <c r="K73" s="182">
        <f t="shared" si="11"/>
        <v>324.79399999999998</v>
      </c>
      <c r="L73" s="182">
        <f t="shared" si="11"/>
        <v>557.03549999999996</v>
      </c>
      <c r="M73" s="182">
        <f t="shared" si="11"/>
        <v>557.03549999999996</v>
      </c>
      <c r="N73" s="182">
        <f t="shared" si="11"/>
        <v>559.06270999999992</v>
      </c>
      <c r="O73" s="182">
        <f t="shared" si="11"/>
        <v>2001.9549000000002</v>
      </c>
      <c r="P73" s="182">
        <f t="shared" si="11"/>
        <v>2001.9549000000002</v>
      </c>
      <c r="Q73" s="182">
        <f t="shared" si="11"/>
        <v>2242.40184</v>
      </c>
      <c r="R73" s="182">
        <f t="shared" si="11"/>
        <v>2708.5254000000004</v>
      </c>
      <c r="S73" s="182">
        <f t="shared" si="11"/>
        <v>2478.1179999999999</v>
      </c>
      <c r="T73" s="182">
        <f t="shared" si="11"/>
        <v>2114.2784999999999</v>
      </c>
      <c r="U73" s="182">
        <f t="shared" si="11"/>
        <v>2302.6224999999999</v>
      </c>
      <c r="V73" s="182">
        <f t="shared" si="11"/>
        <v>1604.2049999999999</v>
      </c>
      <c r="W73" s="182">
        <f t="shared" si="11"/>
        <v>2076.585</v>
      </c>
      <c r="X73" s="182">
        <f t="shared" si="11"/>
        <v>1839.4756</v>
      </c>
    </row>
    <row r="74" spans="2:24">
      <c r="C74" s="170" t="s">
        <v>367</v>
      </c>
      <c r="D74" s="168" t="s">
        <v>65</v>
      </c>
      <c r="E74" s="168" t="s">
        <v>69</v>
      </c>
      <c r="F74" s="171"/>
      <c r="G74" s="182">
        <f t="shared" ref="G74:X74" si="12">(+G17)/mil</f>
        <v>158.74498</v>
      </c>
      <c r="H74" s="182">
        <f t="shared" si="12"/>
        <v>317.48996</v>
      </c>
      <c r="I74" s="182">
        <f t="shared" si="12"/>
        <v>550.79498999999998</v>
      </c>
      <c r="J74" s="182">
        <f t="shared" si="12"/>
        <v>568.61652000000004</v>
      </c>
      <c r="K74" s="182">
        <f t="shared" si="12"/>
        <v>568.61652000000004</v>
      </c>
      <c r="L74" s="182">
        <f t="shared" si="12"/>
        <v>996.42890000000079</v>
      </c>
      <c r="M74" s="182">
        <f t="shared" si="12"/>
        <v>996.42890000000079</v>
      </c>
      <c r="N74" s="182">
        <f t="shared" si="12"/>
        <v>521.14549999999997</v>
      </c>
      <c r="O74" s="182">
        <f t="shared" si="12"/>
        <v>2323.6551199999994</v>
      </c>
      <c r="P74" s="182">
        <f t="shared" si="12"/>
        <v>2323.6551199999994</v>
      </c>
      <c r="Q74" s="182">
        <f t="shared" si="12"/>
        <v>4170.6850199999999</v>
      </c>
      <c r="R74" s="182">
        <f t="shared" si="12"/>
        <v>4182.0339999999997</v>
      </c>
      <c r="S74" s="182">
        <f t="shared" si="12"/>
        <v>4019.5508</v>
      </c>
      <c r="T74" s="182">
        <f t="shared" si="12"/>
        <v>4289.7965000000004</v>
      </c>
      <c r="U74" s="182">
        <f t="shared" si="12"/>
        <v>5362.1655000000001</v>
      </c>
      <c r="V74" s="182">
        <f t="shared" si="12"/>
        <v>4600.5780000000004</v>
      </c>
      <c r="W74" s="182">
        <f t="shared" si="12"/>
        <v>6923.4660000000003</v>
      </c>
      <c r="X74" s="182">
        <f t="shared" si="12"/>
        <v>6560.5563999999995</v>
      </c>
    </row>
    <row r="75" spans="2:24">
      <c r="C75" s="170" t="s">
        <v>368</v>
      </c>
      <c r="D75" s="168" t="s">
        <v>65</v>
      </c>
      <c r="E75" s="168" t="s">
        <v>69</v>
      </c>
      <c r="F75" s="171"/>
      <c r="G75" s="182">
        <f t="shared" ref="G75:X75" si="13">(+G18)/mil</f>
        <v>87.481539999999995</v>
      </c>
      <c r="H75" s="182">
        <f t="shared" si="13"/>
        <v>174.96307999999999</v>
      </c>
      <c r="I75" s="182">
        <f t="shared" si="13"/>
        <v>115.26907000000001</v>
      </c>
      <c r="J75" s="182">
        <f t="shared" si="13"/>
        <v>36.898559999999996</v>
      </c>
      <c r="K75" s="182">
        <f t="shared" si="13"/>
        <v>36.898559999999996</v>
      </c>
      <c r="L75" s="182">
        <f t="shared" si="13"/>
        <v>5.0584000000000007</v>
      </c>
      <c r="M75" s="182">
        <f t="shared" si="13"/>
        <v>5.0584000000000007</v>
      </c>
      <c r="N75" s="182">
        <f t="shared" si="13"/>
        <v>41.704589999999996</v>
      </c>
      <c r="O75" s="182">
        <f t="shared" si="13"/>
        <v>196.23381999999998</v>
      </c>
      <c r="P75" s="182">
        <f t="shared" si="13"/>
        <v>196.23381999999998</v>
      </c>
      <c r="Q75" s="182">
        <f t="shared" si="13"/>
        <v>206.71679999999998</v>
      </c>
      <c r="R75" s="182">
        <f t="shared" si="13"/>
        <v>106.05800000000001</v>
      </c>
      <c r="S75" s="182">
        <f t="shared" si="13"/>
        <v>114.17</v>
      </c>
      <c r="T75" s="182">
        <f t="shared" si="13"/>
        <v>29.715</v>
      </c>
      <c r="U75" s="182">
        <f t="shared" si="13"/>
        <v>0.89200000000000002</v>
      </c>
      <c r="V75" s="182">
        <f t="shared" si="13"/>
        <v>104.395</v>
      </c>
      <c r="W75" s="182">
        <f t="shared" si="13"/>
        <v>207.42699999999999</v>
      </c>
      <c r="X75" s="182">
        <f t="shared" si="13"/>
        <v>242.91</v>
      </c>
    </row>
    <row r="76" spans="2:24">
      <c r="C76" s="170" t="s">
        <v>369</v>
      </c>
      <c r="D76" s="168" t="s">
        <v>65</v>
      </c>
      <c r="E76" s="168" t="s">
        <v>69</v>
      </c>
      <c r="F76" s="171"/>
      <c r="G76" s="182">
        <f t="shared" ref="G76:X76" si="14">(+G19)/mil</f>
        <v>520.66290000000004</v>
      </c>
      <c r="H76" s="182">
        <f t="shared" si="14"/>
        <v>1041.3258000000001</v>
      </c>
      <c r="I76" s="182">
        <f t="shared" si="14"/>
        <v>519.74527</v>
      </c>
      <c r="J76" s="182">
        <f t="shared" si="14"/>
        <v>174.91727</v>
      </c>
      <c r="K76" s="182">
        <f t="shared" si="14"/>
        <v>174.91727</v>
      </c>
      <c r="L76" s="182">
        <f t="shared" si="14"/>
        <v>107.70649999999999</v>
      </c>
      <c r="M76" s="182">
        <f t="shared" si="14"/>
        <v>107.70649999999999</v>
      </c>
      <c r="N76" s="182">
        <f t="shared" si="14"/>
        <v>280.86973999999998</v>
      </c>
      <c r="O76" s="182">
        <f t="shared" si="14"/>
        <v>2130.29945</v>
      </c>
      <c r="P76" s="182">
        <f t="shared" si="14"/>
        <v>2130.29945</v>
      </c>
      <c r="Q76" s="182">
        <f t="shared" si="14"/>
        <v>1675.1098599999998</v>
      </c>
      <c r="R76" s="182">
        <f t="shared" si="14"/>
        <v>1454.2670000000001</v>
      </c>
      <c r="S76" s="182">
        <f t="shared" si="14"/>
        <v>592.61400000000003</v>
      </c>
      <c r="T76" s="182">
        <f t="shared" si="14"/>
        <v>172.53749999999999</v>
      </c>
      <c r="U76" s="182">
        <f t="shared" si="14"/>
        <v>100.998</v>
      </c>
      <c r="V76" s="182">
        <f t="shared" si="14"/>
        <v>1326.3920000000001</v>
      </c>
      <c r="W76" s="182">
        <f t="shared" si="14"/>
        <v>1870.5319999999999</v>
      </c>
      <c r="X76" s="182">
        <f t="shared" si="14"/>
        <v>1631.6288</v>
      </c>
    </row>
    <row r="77" spans="2:24">
      <c r="C77" s="170" t="s">
        <v>370</v>
      </c>
      <c r="D77" s="168" t="s">
        <v>65</v>
      </c>
      <c r="E77" s="168" t="s">
        <v>69</v>
      </c>
      <c r="F77" s="171"/>
      <c r="G77" s="182">
        <f t="shared" ref="G77:X77" si="15">(+G20)/mil</f>
        <v>51.643660000000004</v>
      </c>
      <c r="H77" s="182">
        <f t="shared" si="15"/>
        <v>103.28732000000001</v>
      </c>
      <c r="I77" s="182">
        <f t="shared" si="15"/>
        <v>268.90717000000001</v>
      </c>
      <c r="J77" s="182">
        <f t="shared" si="15"/>
        <v>156.88401000000002</v>
      </c>
      <c r="K77" s="182">
        <f t="shared" si="15"/>
        <v>156.88401000000002</v>
      </c>
      <c r="L77" s="182">
        <f t="shared" si="15"/>
        <v>452.03674999999981</v>
      </c>
      <c r="M77" s="182">
        <f t="shared" si="15"/>
        <v>452.03674999999981</v>
      </c>
      <c r="N77" s="182">
        <f t="shared" si="15"/>
        <v>186.60167000000001</v>
      </c>
      <c r="O77" s="182">
        <f t="shared" si="15"/>
        <v>18.364300000000004</v>
      </c>
      <c r="P77" s="182">
        <f t="shared" si="15"/>
        <v>18.364300000000004</v>
      </c>
      <c r="Q77" s="182">
        <f t="shared" si="15"/>
        <v>1.75969</v>
      </c>
      <c r="R77" s="182">
        <f t="shared" si="15"/>
        <v>0.41499999999999998</v>
      </c>
      <c r="S77" s="182">
        <f t="shared" si="15"/>
        <v>0.41499999999999998</v>
      </c>
      <c r="T77" s="182">
        <f t="shared" si="15"/>
        <v>0</v>
      </c>
      <c r="U77" s="182">
        <f t="shared" si="15"/>
        <v>1.224</v>
      </c>
      <c r="V77" s="182">
        <f t="shared" si="15"/>
        <v>-46.128599999999999</v>
      </c>
      <c r="W77" s="182">
        <f t="shared" si="15"/>
        <v>47.218599999999995</v>
      </c>
      <c r="X77" s="182">
        <f t="shared" si="15"/>
        <v>0</v>
      </c>
    </row>
    <row r="78" spans="2:24">
      <c r="C78" s="170" t="s">
        <v>371</v>
      </c>
      <c r="D78" s="168" t="s">
        <v>65</v>
      </c>
      <c r="E78" s="168" t="s">
        <v>69</v>
      </c>
      <c r="F78" s="171"/>
      <c r="G78" s="182">
        <f t="shared" ref="G78:X78" si="16">(+G21)/mil</f>
        <v>48.937779999999997</v>
      </c>
      <c r="H78" s="182">
        <f t="shared" si="16"/>
        <v>97.875559999999993</v>
      </c>
      <c r="I78" s="182">
        <f t="shared" si="16"/>
        <v>254.91403</v>
      </c>
      <c r="J78" s="182">
        <f t="shared" si="16"/>
        <v>302.5761</v>
      </c>
      <c r="K78" s="182">
        <f t="shared" si="16"/>
        <v>302.5761</v>
      </c>
      <c r="L78" s="182">
        <f t="shared" si="16"/>
        <v>470.18336000000056</v>
      </c>
      <c r="M78" s="182">
        <f t="shared" si="16"/>
        <v>470.18336000000056</v>
      </c>
      <c r="N78" s="182">
        <f t="shared" si="16"/>
        <v>167.63119</v>
      </c>
      <c r="O78" s="182">
        <f t="shared" si="16"/>
        <v>17.662780000000001</v>
      </c>
      <c r="P78" s="182">
        <f t="shared" si="16"/>
        <v>17.662780000000001</v>
      </c>
      <c r="Q78" s="182">
        <f t="shared" si="16"/>
        <v>0</v>
      </c>
      <c r="R78" s="182">
        <f t="shared" si="16"/>
        <v>0.76100000000000001</v>
      </c>
      <c r="S78" s="182">
        <f t="shared" si="16"/>
        <v>1</v>
      </c>
      <c r="T78" s="182">
        <f t="shared" si="16"/>
        <v>0.29649999999999999</v>
      </c>
      <c r="U78" s="182">
        <f t="shared" si="16"/>
        <v>4.4225000000000003</v>
      </c>
      <c r="V78" s="182">
        <f t="shared" si="16"/>
        <v>0</v>
      </c>
      <c r="W78" s="182">
        <f t="shared" si="16"/>
        <v>0.32600000000000001</v>
      </c>
      <c r="X78" s="182">
        <f t="shared" si="16"/>
        <v>0</v>
      </c>
    </row>
    <row r="79" spans="2:24">
      <c r="C79" s="170" t="s">
        <v>372</v>
      </c>
      <c r="D79" s="168" t="s">
        <v>65</v>
      </c>
      <c r="E79" s="168" t="s">
        <v>69</v>
      </c>
      <c r="F79" s="171"/>
      <c r="G79" s="182">
        <f t="shared" ref="G79:X79" si="17">(+G22)/mil</f>
        <v>25.615669999999998</v>
      </c>
      <c r="H79" s="182">
        <f t="shared" si="17"/>
        <v>51.231339999999996</v>
      </c>
      <c r="I79" s="182">
        <f t="shared" si="17"/>
        <v>52.5976</v>
      </c>
      <c r="J79" s="182">
        <f t="shared" si="17"/>
        <v>4.6030899999999999</v>
      </c>
      <c r="K79" s="182">
        <f t="shared" si="17"/>
        <v>4.6030899999999999</v>
      </c>
      <c r="L79" s="182">
        <f t="shared" si="17"/>
        <v>1.3372599999999999</v>
      </c>
      <c r="M79" s="182">
        <f t="shared" si="17"/>
        <v>1.3372599999999999</v>
      </c>
      <c r="N79" s="182">
        <f t="shared" si="17"/>
        <v>0.17053000000000001</v>
      </c>
      <c r="O79" s="182">
        <f t="shared" si="17"/>
        <v>1.4618200000000001</v>
      </c>
      <c r="P79" s="182">
        <f t="shared" si="17"/>
        <v>1.4618200000000001</v>
      </c>
      <c r="Q79" s="182">
        <f t="shared" si="17"/>
        <v>0.63639999999999997</v>
      </c>
      <c r="R79" s="182">
        <f t="shared" si="17"/>
        <v>0</v>
      </c>
      <c r="S79" s="182">
        <f t="shared" si="17"/>
        <v>0</v>
      </c>
      <c r="T79" s="182">
        <f t="shared" si="17"/>
        <v>0</v>
      </c>
      <c r="U79" s="182">
        <f t="shared" si="17"/>
        <v>0</v>
      </c>
      <c r="V79" s="182">
        <f t="shared" si="17"/>
        <v>0</v>
      </c>
      <c r="W79" s="182">
        <f t="shared" si="17"/>
        <v>0</v>
      </c>
      <c r="X79" s="182">
        <f t="shared" si="17"/>
        <v>0</v>
      </c>
    </row>
    <row r="80" spans="2:24">
      <c r="C80" s="170" t="s">
        <v>373</v>
      </c>
      <c r="D80" s="168" t="s">
        <v>65</v>
      </c>
      <c r="E80" s="168" t="s">
        <v>69</v>
      </c>
      <c r="F80" s="171"/>
      <c r="G80" s="182">
        <f t="shared" ref="G80:X80" si="18">(+G23)/mil</f>
        <v>131.81501999999998</v>
      </c>
      <c r="H80" s="182">
        <f t="shared" si="18"/>
        <v>263.63003999999995</v>
      </c>
      <c r="I80" s="182">
        <f t="shared" si="18"/>
        <v>139.64585</v>
      </c>
      <c r="J80" s="182">
        <f t="shared" si="18"/>
        <v>79.928830000000005</v>
      </c>
      <c r="K80" s="182">
        <f t="shared" si="18"/>
        <v>79.928830000000005</v>
      </c>
      <c r="L80" s="182">
        <f t="shared" si="18"/>
        <v>11.755319999999999</v>
      </c>
      <c r="M80" s="182">
        <f t="shared" si="18"/>
        <v>11.755319999999999</v>
      </c>
      <c r="N80" s="182">
        <f t="shared" si="18"/>
        <v>21.987950000000001</v>
      </c>
      <c r="O80" s="182">
        <f t="shared" si="18"/>
        <v>15.732550000000002</v>
      </c>
      <c r="P80" s="182">
        <f t="shared" si="18"/>
        <v>15.732550000000002</v>
      </c>
      <c r="Q80" s="182">
        <f t="shared" si="18"/>
        <v>0</v>
      </c>
      <c r="R80" s="182">
        <f t="shared" si="18"/>
        <v>0</v>
      </c>
      <c r="S80" s="182">
        <f t="shared" si="18"/>
        <v>0</v>
      </c>
      <c r="T80" s="182">
        <f t="shared" si="18"/>
        <v>0</v>
      </c>
      <c r="U80" s="182">
        <f t="shared" si="18"/>
        <v>0</v>
      </c>
      <c r="V80" s="182">
        <f t="shared" si="18"/>
        <v>0</v>
      </c>
      <c r="W80" s="182">
        <f t="shared" si="18"/>
        <v>0</v>
      </c>
      <c r="X80" s="182">
        <f t="shared" si="18"/>
        <v>0</v>
      </c>
    </row>
    <row r="81" spans="3:24">
      <c r="C81" s="170" t="s">
        <v>70</v>
      </c>
      <c r="D81" s="168" t="s">
        <v>65</v>
      </c>
      <c r="E81" s="168" t="s">
        <v>69</v>
      </c>
      <c r="F81" s="171"/>
      <c r="G81" s="182">
        <f t="shared" ref="G81:X81" si="19">(+G24)/mil</f>
        <v>6070.5585499999997</v>
      </c>
      <c r="H81" s="182">
        <f t="shared" si="19"/>
        <v>12141.117099999999</v>
      </c>
      <c r="I81" s="182">
        <f t="shared" si="19"/>
        <v>13230.663440000091</v>
      </c>
      <c r="J81" s="182">
        <f t="shared" si="19"/>
        <v>13855.647560000001</v>
      </c>
      <c r="K81" s="182">
        <f t="shared" si="19"/>
        <v>13855.647560000001</v>
      </c>
      <c r="L81" s="182">
        <f t="shared" si="19"/>
        <v>14371.02439</v>
      </c>
      <c r="M81" s="182">
        <f t="shared" si="19"/>
        <v>14371.02439</v>
      </c>
      <c r="N81" s="182">
        <f t="shared" si="19"/>
        <v>14614.876036191801</v>
      </c>
      <c r="O81" s="182">
        <f t="shared" si="19"/>
        <v>15055.781540000002</v>
      </c>
      <c r="P81" s="182">
        <f t="shared" si="19"/>
        <v>15055.781540000002</v>
      </c>
      <c r="Q81" s="182">
        <f t="shared" si="19"/>
        <v>16077.866959999999</v>
      </c>
      <c r="R81" s="182">
        <f t="shared" si="19"/>
        <v>23811.623341781058</v>
      </c>
      <c r="S81" s="182">
        <f t="shared" si="19"/>
        <v>25219.97942771875</v>
      </c>
      <c r="T81" s="182">
        <f t="shared" si="19"/>
        <v>22500.393446496561</v>
      </c>
      <c r="U81" s="182">
        <f t="shared" si="19"/>
        <v>35306.653807907962</v>
      </c>
      <c r="V81" s="182">
        <f t="shared" si="19"/>
        <v>36014.773552309103</v>
      </c>
      <c r="W81" s="182">
        <f t="shared" si="19"/>
        <v>28913.790865199997</v>
      </c>
      <c r="X81" s="182">
        <f t="shared" si="19"/>
        <v>38288.862528922706</v>
      </c>
    </row>
    <row r="82" spans="3:24">
      <c r="C82" s="170" t="s">
        <v>71</v>
      </c>
      <c r="D82" s="168" t="s">
        <v>65</v>
      </c>
      <c r="E82" s="168" t="s">
        <v>69</v>
      </c>
      <c r="F82" s="171"/>
      <c r="G82" s="182">
        <f t="shared" ref="G82:X82" si="20">(+G25)/mil</f>
        <v>4754.4015199999994</v>
      </c>
      <c r="H82" s="182">
        <f t="shared" si="20"/>
        <v>9508.8030399999989</v>
      </c>
      <c r="I82" s="182">
        <f t="shared" si="20"/>
        <v>13037.006840000035</v>
      </c>
      <c r="J82" s="182">
        <f t="shared" si="20"/>
        <v>12373.864640000022</v>
      </c>
      <c r="K82" s="182">
        <f t="shared" si="20"/>
        <v>12373.864640000022</v>
      </c>
      <c r="L82" s="182">
        <f t="shared" si="20"/>
        <v>10055.372529999995</v>
      </c>
      <c r="M82" s="182">
        <f t="shared" si="20"/>
        <v>10055.372529999995</v>
      </c>
      <c r="N82" s="182">
        <f t="shared" si="20"/>
        <v>9977.6810957079997</v>
      </c>
      <c r="O82" s="182">
        <f t="shared" si="20"/>
        <v>8656.1137899999994</v>
      </c>
      <c r="P82" s="182">
        <f t="shared" si="20"/>
        <v>8656.1137899999994</v>
      </c>
      <c r="Q82" s="182">
        <f t="shared" si="20"/>
        <v>11105.799639999999</v>
      </c>
      <c r="R82" s="182">
        <f t="shared" si="20"/>
        <v>10798.725720699998</v>
      </c>
      <c r="S82" s="182">
        <f t="shared" si="20"/>
        <v>10948.152855852941</v>
      </c>
      <c r="T82" s="182">
        <f t="shared" si="20"/>
        <v>7012.3743967542978</v>
      </c>
      <c r="U82" s="182">
        <f t="shared" si="20"/>
        <v>12922.716901670245</v>
      </c>
      <c r="V82" s="182">
        <f t="shared" si="20"/>
        <v>16602.616872564526</v>
      </c>
      <c r="W82" s="182">
        <f t="shared" si="20"/>
        <v>15130.21279198684</v>
      </c>
      <c r="X82" s="182">
        <f t="shared" si="20"/>
        <v>12616.005047382041</v>
      </c>
    </row>
    <row r="83" spans="3:24">
      <c r="C83" s="170" t="s">
        <v>72</v>
      </c>
      <c r="D83" s="168" t="s">
        <v>65</v>
      </c>
      <c r="E83" s="168" t="s">
        <v>69</v>
      </c>
      <c r="F83" s="171"/>
      <c r="G83" s="182">
        <f t="shared" ref="G83:X83" si="21">(+G26)/mil</f>
        <v>12166.859450000014</v>
      </c>
      <c r="H83" s="182">
        <f t="shared" si="21"/>
        <v>24333.718900000029</v>
      </c>
      <c r="I83" s="182">
        <f t="shared" si="21"/>
        <v>22349.432880000015</v>
      </c>
      <c r="J83" s="182">
        <f t="shared" si="21"/>
        <v>24488.202369999992</v>
      </c>
      <c r="K83" s="182">
        <f t="shared" si="21"/>
        <v>24488.202369999992</v>
      </c>
      <c r="L83" s="182">
        <f t="shared" si="21"/>
        <v>21295.422440000013</v>
      </c>
      <c r="M83" s="182">
        <f t="shared" si="21"/>
        <v>21295.422440000013</v>
      </c>
      <c r="N83" s="182">
        <f t="shared" si="21"/>
        <v>15853.04745</v>
      </c>
      <c r="O83" s="182">
        <f t="shared" si="21"/>
        <v>20426.011670000004</v>
      </c>
      <c r="P83" s="182">
        <f t="shared" si="21"/>
        <v>20426.011670000004</v>
      </c>
      <c r="Q83" s="182">
        <f t="shared" si="21"/>
        <v>26184.359339999999</v>
      </c>
      <c r="R83" s="182">
        <f t="shared" si="21"/>
        <v>28156.363799999974</v>
      </c>
      <c r="S83" s="182">
        <f t="shared" si="21"/>
        <v>32527.246449999999</v>
      </c>
      <c r="T83" s="182">
        <f t="shared" si="21"/>
        <v>31939.865749999983</v>
      </c>
      <c r="U83" s="182">
        <f t="shared" si="21"/>
        <v>32504.939619999972</v>
      </c>
      <c r="V83" s="182">
        <f t="shared" si="21"/>
        <v>35015.593439999997</v>
      </c>
      <c r="W83" s="182">
        <f t="shared" si="21"/>
        <v>39543.472670000025</v>
      </c>
      <c r="X83" s="182">
        <f t="shared" si="21"/>
        <v>48692.662859999989</v>
      </c>
    </row>
    <row r="84" spans="3:24">
      <c r="C84" s="170" t="s">
        <v>73</v>
      </c>
      <c r="D84" s="168" t="s">
        <v>65</v>
      </c>
      <c r="E84" s="168" t="s">
        <v>69</v>
      </c>
      <c r="F84" s="171"/>
      <c r="G84" s="182">
        <f t="shared" ref="G84:X84" si="22">(+G27)/mil</f>
        <v>1527.7816700000012</v>
      </c>
      <c r="H84" s="182">
        <f t="shared" si="22"/>
        <v>3055.5633400000024</v>
      </c>
      <c r="I84" s="182">
        <f t="shared" si="22"/>
        <v>3196.1801400000036</v>
      </c>
      <c r="J84" s="182">
        <f t="shared" si="22"/>
        <v>3689.6615299999999</v>
      </c>
      <c r="K84" s="182">
        <f t="shared" si="22"/>
        <v>3689.6615299999999</v>
      </c>
      <c r="L84" s="182">
        <f t="shared" si="22"/>
        <v>3095.5815600000024</v>
      </c>
      <c r="M84" s="182">
        <f t="shared" si="22"/>
        <v>3095.5815600000024</v>
      </c>
      <c r="N84" s="182">
        <f t="shared" si="22"/>
        <v>3184.6033299999967</v>
      </c>
      <c r="O84" s="182">
        <f t="shared" si="22"/>
        <v>3626.4810499999999</v>
      </c>
      <c r="P84" s="182">
        <f t="shared" si="22"/>
        <v>3626.4810499999999</v>
      </c>
      <c r="Q84" s="182">
        <f t="shared" si="22"/>
        <v>4050.3174600000002</v>
      </c>
      <c r="R84" s="182">
        <f t="shared" si="22"/>
        <v>4493.5514899999962</v>
      </c>
      <c r="S84" s="182">
        <f t="shared" si="22"/>
        <v>6112.0106999999989</v>
      </c>
      <c r="T84" s="182">
        <f t="shared" si="22"/>
        <v>5976.1154799999913</v>
      </c>
      <c r="U84" s="182">
        <f t="shared" si="22"/>
        <v>7610.5208300000004</v>
      </c>
      <c r="V84" s="182">
        <f t="shared" si="22"/>
        <v>10202.609840000001</v>
      </c>
      <c r="W84" s="182">
        <f t="shared" si="22"/>
        <v>10873.424109999996</v>
      </c>
      <c r="X84" s="182">
        <f t="shared" si="22"/>
        <v>15038.60989</v>
      </c>
    </row>
    <row r="85" spans="3:24">
      <c r="C85" s="170" t="s">
        <v>74</v>
      </c>
      <c r="D85" s="168" t="s">
        <v>65</v>
      </c>
      <c r="E85" s="168" t="s">
        <v>69</v>
      </c>
      <c r="F85" s="171"/>
      <c r="G85" s="182">
        <f t="shared" ref="G85:X85" si="23">(+G28)/mil</f>
        <v>34.159999999999997</v>
      </c>
      <c r="H85" s="182">
        <f t="shared" si="23"/>
        <v>68.319999999999993</v>
      </c>
      <c r="I85" s="182">
        <f t="shared" si="23"/>
        <v>184.9991</v>
      </c>
      <c r="J85" s="182">
        <f t="shared" si="23"/>
        <v>187.60862000000003</v>
      </c>
      <c r="K85" s="182">
        <f t="shared" si="23"/>
        <v>187.60862000000003</v>
      </c>
      <c r="L85" s="182">
        <f t="shared" si="23"/>
        <v>200.93538999999998</v>
      </c>
      <c r="M85" s="182">
        <f t="shared" si="23"/>
        <v>200.93538999999998</v>
      </c>
      <c r="N85" s="182">
        <f t="shared" si="23"/>
        <v>167.96011999999999</v>
      </c>
      <c r="O85" s="182">
        <f t="shared" si="23"/>
        <v>231.20761999999999</v>
      </c>
      <c r="P85" s="182">
        <f t="shared" si="23"/>
        <v>231.20761999999999</v>
      </c>
      <c r="Q85" s="182">
        <f t="shared" si="23"/>
        <v>306.77929</v>
      </c>
      <c r="R85" s="182">
        <f t="shared" si="23"/>
        <v>327.31263999999896</v>
      </c>
      <c r="S85" s="182">
        <f t="shared" si="23"/>
        <v>401.74346000000003</v>
      </c>
      <c r="T85" s="182">
        <f t="shared" si="23"/>
        <v>182.90759000000008</v>
      </c>
      <c r="U85" s="182">
        <f t="shared" si="23"/>
        <v>13.399260000000032</v>
      </c>
      <c r="V85" s="182">
        <f t="shared" si="23"/>
        <v>111.4805999999999</v>
      </c>
      <c r="W85" s="182">
        <f t="shared" si="23"/>
        <v>823.86383999999964</v>
      </c>
      <c r="X85" s="182">
        <f t="shared" si="23"/>
        <v>992.24256000000003</v>
      </c>
    </row>
    <row r="86" spans="3:24">
      <c r="C86" s="170"/>
      <c r="F86" s="171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</row>
    <row r="87" spans="3:24">
      <c r="C87" s="170" t="s">
        <v>424</v>
      </c>
      <c r="D87" s="168" t="s">
        <v>65</v>
      </c>
      <c r="E87" s="168" t="s">
        <v>69</v>
      </c>
      <c r="F87" s="171"/>
      <c r="G87" s="182">
        <f t="shared" ref="G87" si="24">(+G30)/mil</f>
        <v>0</v>
      </c>
      <c r="H87" s="182">
        <f t="shared" ref="H87:X87" si="25">(+H30)/mil</f>
        <v>0</v>
      </c>
      <c r="I87" s="182">
        <f t="shared" si="25"/>
        <v>0</v>
      </c>
      <c r="J87" s="182">
        <f t="shared" si="25"/>
        <v>0</v>
      </c>
      <c r="K87" s="182">
        <f t="shared" si="25"/>
        <v>0.56629606299212598</v>
      </c>
      <c r="L87" s="182">
        <f t="shared" si="25"/>
        <v>0.97512999999999994</v>
      </c>
      <c r="M87" s="182">
        <f t="shared" si="25"/>
        <v>0.97512999999999994</v>
      </c>
      <c r="N87" s="182">
        <f t="shared" si="25"/>
        <v>1.38974</v>
      </c>
      <c r="O87" s="182">
        <f t="shared" si="25"/>
        <v>11.330500000000001</v>
      </c>
      <c r="P87" s="182">
        <f t="shared" si="25"/>
        <v>11.330500000000001</v>
      </c>
      <c r="Q87" s="182">
        <f t="shared" si="25"/>
        <v>27.77572</v>
      </c>
      <c r="R87" s="182">
        <f t="shared" si="25"/>
        <v>105.2488</v>
      </c>
      <c r="S87" s="182">
        <f t="shared" si="25"/>
        <v>43.417000000000002</v>
      </c>
      <c r="T87" s="182">
        <f t="shared" si="25"/>
        <v>22.263159999999989</v>
      </c>
      <c r="U87" s="182">
        <f t="shared" si="25"/>
        <v>217.42876000000001</v>
      </c>
      <c r="V87" s="182">
        <f t="shared" si="25"/>
        <v>103.71111000000002</v>
      </c>
      <c r="W87" s="182">
        <f t="shared" si="25"/>
        <v>55.901910000000001</v>
      </c>
      <c r="X87" s="182">
        <f t="shared" si="25"/>
        <v>91.811679999999996</v>
      </c>
    </row>
    <row r="88" spans="3:24">
      <c r="C88" s="170" t="s">
        <v>425</v>
      </c>
      <c r="D88" s="168" t="s">
        <v>65</v>
      </c>
      <c r="E88" s="168" t="s">
        <v>69</v>
      </c>
      <c r="F88" s="171"/>
      <c r="G88" s="182">
        <f t="shared" ref="G88:X88" si="26">(+G31)/mil</f>
        <v>0</v>
      </c>
      <c r="H88" s="182">
        <f t="shared" si="26"/>
        <v>0</v>
      </c>
      <c r="I88" s="182">
        <f t="shared" si="26"/>
        <v>0</v>
      </c>
      <c r="J88" s="182">
        <f t="shared" si="26"/>
        <v>0</v>
      </c>
      <c r="K88" s="182">
        <f t="shared" si="26"/>
        <v>7.4888946850393703</v>
      </c>
      <c r="L88" s="182">
        <f t="shared" si="26"/>
        <v>12.89554</v>
      </c>
      <c r="M88" s="182">
        <f t="shared" si="26"/>
        <v>12.89554</v>
      </c>
      <c r="N88" s="182">
        <f t="shared" si="26"/>
        <v>36.792929999999991</v>
      </c>
      <c r="O88" s="182">
        <f t="shared" si="26"/>
        <v>9.9487500000000004</v>
      </c>
      <c r="P88" s="182">
        <f t="shared" si="26"/>
        <v>9.9487500000000004</v>
      </c>
      <c r="Q88" s="182">
        <f t="shared" si="26"/>
        <v>25.320790000000002</v>
      </c>
      <c r="R88" s="182">
        <f t="shared" si="26"/>
        <v>102.46130000000001</v>
      </c>
      <c r="S88" s="182">
        <f t="shared" si="26"/>
        <v>45.460318000000001</v>
      </c>
      <c r="T88" s="182">
        <f t="shared" si="26"/>
        <v>53.001319999999993</v>
      </c>
      <c r="U88" s="182">
        <f t="shared" si="26"/>
        <v>132.90969000000001</v>
      </c>
      <c r="V88" s="182">
        <f t="shared" si="26"/>
        <v>153.04952000000003</v>
      </c>
      <c r="W88" s="182">
        <f t="shared" si="26"/>
        <v>84.13861</v>
      </c>
      <c r="X88" s="182">
        <f t="shared" si="26"/>
        <v>44.183210000000003</v>
      </c>
    </row>
    <row r="89" spans="3:24">
      <c r="C89" s="170" t="s">
        <v>426</v>
      </c>
      <c r="D89" s="168" t="s">
        <v>65</v>
      </c>
      <c r="E89" s="168" t="s">
        <v>69</v>
      </c>
      <c r="F89" s="171"/>
      <c r="G89" s="182">
        <f t="shared" ref="G89:X89" si="27">(+G32)/mil</f>
        <v>0</v>
      </c>
      <c r="H89" s="182">
        <f t="shared" si="27"/>
        <v>0</v>
      </c>
      <c r="I89" s="182">
        <f t="shared" si="27"/>
        <v>0</v>
      </c>
      <c r="J89" s="182">
        <f t="shared" si="27"/>
        <v>0</v>
      </c>
      <c r="K89" s="182">
        <f t="shared" si="27"/>
        <v>8.992795275590551E-2</v>
      </c>
      <c r="L89" s="182">
        <f t="shared" si="27"/>
        <v>0.20247999999999999</v>
      </c>
      <c r="M89" s="182">
        <f t="shared" si="27"/>
        <v>0.20247999999999999</v>
      </c>
      <c r="N89" s="182">
        <f t="shared" si="27"/>
        <v>0.28811000000000003</v>
      </c>
      <c r="O89" s="182">
        <f t="shared" si="27"/>
        <v>8.9192700000000009</v>
      </c>
      <c r="P89" s="182">
        <f t="shared" si="27"/>
        <v>8.9192700000000009</v>
      </c>
      <c r="Q89" s="182">
        <f t="shared" si="27"/>
        <v>18.04468</v>
      </c>
      <c r="R89" s="182">
        <f t="shared" si="27"/>
        <v>1.20644</v>
      </c>
      <c r="S89" s="182">
        <f t="shared" si="27"/>
        <v>21.47091</v>
      </c>
      <c r="T89" s="182">
        <f t="shared" si="27"/>
        <v>85.176500000000033</v>
      </c>
      <c r="U89" s="182">
        <f t="shared" si="27"/>
        <v>10.497</v>
      </c>
      <c r="V89" s="182">
        <f t="shared" si="27"/>
        <v>14.30659</v>
      </c>
      <c r="W89" s="182">
        <f t="shared" si="27"/>
        <v>15.382569999999999</v>
      </c>
      <c r="X89" s="182">
        <f t="shared" si="27"/>
        <v>12.60393</v>
      </c>
    </row>
    <row r="90" spans="3:24">
      <c r="C90" s="170" t="s">
        <v>427</v>
      </c>
      <c r="D90" s="168" t="s">
        <v>65</v>
      </c>
      <c r="E90" s="168" t="s">
        <v>69</v>
      </c>
      <c r="F90" s="171"/>
      <c r="G90" s="182">
        <f t="shared" ref="G90:X90" si="28">(+G33)/mil</f>
        <v>0</v>
      </c>
      <c r="H90" s="182">
        <f t="shared" si="28"/>
        <v>0</v>
      </c>
      <c r="I90" s="182">
        <f t="shared" si="28"/>
        <v>0</v>
      </c>
      <c r="J90" s="182">
        <f t="shared" si="28"/>
        <v>0</v>
      </c>
      <c r="K90" s="182">
        <f t="shared" si="28"/>
        <v>6.8718722440944875</v>
      </c>
      <c r="L90" s="182">
        <f t="shared" si="28"/>
        <v>15.47132</v>
      </c>
      <c r="M90" s="182">
        <f t="shared" si="28"/>
        <v>15.47132</v>
      </c>
      <c r="N90" s="182">
        <f t="shared" si="28"/>
        <v>22.015849999999997</v>
      </c>
      <c r="O90" s="182">
        <f t="shared" si="28"/>
        <v>3.4309699999999999</v>
      </c>
      <c r="P90" s="182">
        <f t="shared" si="28"/>
        <v>3.4309699999999999</v>
      </c>
      <c r="Q90" s="182">
        <f t="shared" si="28"/>
        <v>9.659559999999999</v>
      </c>
      <c r="R90" s="182">
        <f t="shared" si="28"/>
        <v>16.043199999999999</v>
      </c>
      <c r="S90" s="182">
        <f t="shared" si="28"/>
        <v>38.735500000000002</v>
      </c>
      <c r="T90" s="182">
        <f t="shared" si="28"/>
        <v>10.207449999999998</v>
      </c>
      <c r="U90" s="182">
        <f t="shared" si="28"/>
        <v>41.319409999999998</v>
      </c>
      <c r="V90" s="182">
        <f t="shared" si="28"/>
        <v>83.761060000000001</v>
      </c>
      <c r="W90" s="182">
        <f t="shared" si="28"/>
        <v>4.7593199999999998</v>
      </c>
      <c r="X90" s="182">
        <f t="shared" si="28"/>
        <v>3.6379999999999999</v>
      </c>
    </row>
    <row r="91" spans="3:24">
      <c r="C91" s="170" t="s">
        <v>428</v>
      </c>
      <c r="D91" s="168" t="s">
        <v>65</v>
      </c>
      <c r="E91" s="168" t="s">
        <v>69</v>
      </c>
      <c r="F91" s="171"/>
      <c r="G91" s="182">
        <f t="shared" ref="G91:X91" si="29">(+G34)/mil</f>
        <v>0</v>
      </c>
      <c r="H91" s="182">
        <f t="shared" si="29"/>
        <v>0</v>
      </c>
      <c r="I91" s="182">
        <f t="shared" si="29"/>
        <v>0</v>
      </c>
      <c r="J91" s="182">
        <f t="shared" si="29"/>
        <v>0</v>
      </c>
      <c r="K91" s="182">
        <f t="shared" si="29"/>
        <v>21.058157677165351</v>
      </c>
      <c r="L91" s="182">
        <f t="shared" si="29"/>
        <v>44.263550000000002</v>
      </c>
      <c r="M91" s="182">
        <f t="shared" si="29"/>
        <v>44.263550000000002</v>
      </c>
      <c r="N91" s="182">
        <f t="shared" si="29"/>
        <v>243.16045000000003</v>
      </c>
      <c r="O91" s="182">
        <f t="shared" si="29"/>
        <v>69.492040000000003</v>
      </c>
      <c r="P91" s="182">
        <f t="shared" si="29"/>
        <v>69.492040000000003</v>
      </c>
      <c r="Q91" s="182">
        <f t="shared" si="29"/>
        <v>295.03919999999994</v>
      </c>
      <c r="R91" s="182">
        <f t="shared" si="29"/>
        <v>238.70455999999999</v>
      </c>
      <c r="S91" s="182">
        <f t="shared" si="29"/>
        <v>53.886110000000009</v>
      </c>
      <c r="T91" s="182">
        <f t="shared" si="29"/>
        <v>75.930439999999976</v>
      </c>
      <c r="U91" s="182">
        <f t="shared" si="29"/>
        <v>138.25731999999999</v>
      </c>
      <c r="V91" s="182">
        <f t="shared" si="29"/>
        <v>228.56207999999998</v>
      </c>
      <c r="W91" s="182">
        <f t="shared" si="29"/>
        <v>622.28981000000022</v>
      </c>
      <c r="X91" s="182">
        <f t="shared" si="29"/>
        <v>1966.7953200000002</v>
      </c>
    </row>
    <row r="92" spans="3:24">
      <c r="C92" s="170" t="s">
        <v>429</v>
      </c>
      <c r="D92" s="168" t="s">
        <v>65</v>
      </c>
      <c r="E92" s="168" t="s">
        <v>69</v>
      </c>
      <c r="F92" s="171"/>
      <c r="G92" s="182">
        <f t="shared" ref="G92:X92" si="30">(+G35)/mil</f>
        <v>0</v>
      </c>
      <c r="H92" s="182">
        <f t="shared" si="30"/>
        <v>0</v>
      </c>
      <c r="I92" s="182">
        <f t="shared" si="30"/>
        <v>0</v>
      </c>
      <c r="J92" s="182">
        <f t="shared" si="30"/>
        <v>0</v>
      </c>
      <c r="K92" s="182">
        <f t="shared" si="30"/>
        <v>469.61221889763783</v>
      </c>
      <c r="L92" s="182">
        <f t="shared" si="30"/>
        <v>554.35824000000002</v>
      </c>
      <c r="M92" s="182">
        <f t="shared" si="30"/>
        <v>554.35824000000002</v>
      </c>
      <c r="N92" s="182">
        <f t="shared" si="30"/>
        <v>480.73140000000001</v>
      </c>
      <c r="O92" s="182">
        <f t="shared" si="30"/>
        <v>713.7340200000001</v>
      </c>
      <c r="P92" s="182">
        <f t="shared" si="30"/>
        <v>713.7340200000001</v>
      </c>
      <c r="Q92" s="182">
        <f t="shared" si="30"/>
        <v>199.18731</v>
      </c>
      <c r="R92" s="182">
        <f t="shared" si="30"/>
        <v>231.50596000000002</v>
      </c>
      <c r="S92" s="182">
        <f t="shared" si="30"/>
        <v>373.63914000000005</v>
      </c>
      <c r="T92" s="182">
        <f t="shared" si="30"/>
        <v>712.94533000000149</v>
      </c>
      <c r="U92" s="182">
        <f t="shared" si="30"/>
        <v>479.02824000000015</v>
      </c>
      <c r="V92" s="182">
        <f t="shared" si="30"/>
        <v>70.926199999999994</v>
      </c>
      <c r="W92" s="182">
        <f t="shared" si="30"/>
        <v>757.37931000000015</v>
      </c>
      <c r="X92" s="182">
        <f t="shared" si="30"/>
        <v>939.45798000000002</v>
      </c>
    </row>
    <row r="93" spans="3:24">
      <c r="C93" s="170" t="s">
        <v>430</v>
      </c>
      <c r="D93" s="168" t="s">
        <v>65</v>
      </c>
      <c r="E93" s="168" t="s">
        <v>69</v>
      </c>
      <c r="F93" s="171"/>
      <c r="G93" s="182">
        <f t="shared" ref="G93:X93" si="31">(+G36)/mil</f>
        <v>0</v>
      </c>
      <c r="H93" s="182">
        <f t="shared" si="31"/>
        <v>0</v>
      </c>
      <c r="I93" s="182">
        <f t="shared" si="31"/>
        <v>0</v>
      </c>
      <c r="J93" s="182">
        <f t="shared" si="31"/>
        <v>0</v>
      </c>
      <c r="K93" s="182">
        <f t="shared" si="31"/>
        <v>521.75517583780595</v>
      </c>
      <c r="L93" s="182">
        <f t="shared" si="31"/>
        <v>324.85432109933521</v>
      </c>
      <c r="M93" s="182">
        <f t="shared" si="31"/>
        <v>324.85432109933521</v>
      </c>
      <c r="N93" s="182">
        <f t="shared" si="31"/>
        <v>326.20203295392929</v>
      </c>
      <c r="O93" s="182">
        <f t="shared" si="31"/>
        <v>23.746219999999994</v>
      </c>
      <c r="P93" s="182">
        <f t="shared" si="31"/>
        <v>23.746219999999994</v>
      </c>
      <c r="Q93" s="182">
        <f t="shared" si="31"/>
        <v>103.11479000000004</v>
      </c>
      <c r="R93" s="182">
        <f t="shared" si="31"/>
        <v>0</v>
      </c>
      <c r="S93" s="182">
        <f t="shared" si="31"/>
        <v>0</v>
      </c>
      <c r="T93" s="182">
        <f t="shared" si="31"/>
        <v>0</v>
      </c>
      <c r="U93" s="182">
        <f t="shared" si="31"/>
        <v>0</v>
      </c>
      <c r="V93" s="182">
        <f t="shared" si="31"/>
        <v>0</v>
      </c>
      <c r="W93" s="182">
        <f t="shared" si="31"/>
        <v>0</v>
      </c>
      <c r="X93" s="182">
        <f t="shared" si="31"/>
        <v>0</v>
      </c>
    </row>
    <row r="94" spans="3:24">
      <c r="C94" s="170" t="s">
        <v>506</v>
      </c>
      <c r="D94" s="168" t="s">
        <v>65</v>
      </c>
      <c r="E94" s="168" t="s">
        <v>69</v>
      </c>
      <c r="F94" s="171"/>
      <c r="G94" s="182">
        <f t="shared" ref="G94:X94" si="32">(+G37)/mil</f>
        <v>0</v>
      </c>
      <c r="H94" s="182">
        <f t="shared" si="32"/>
        <v>0</v>
      </c>
      <c r="I94" s="182">
        <f t="shared" si="32"/>
        <v>0</v>
      </c>
      <c r="J94" s="182">
        <f t="shared" si="32"/>
        <v>0</v>
      </c>
      <c r="K94" s="182">
        <f t="shared" si="32"/>
        <v>0</v>
      </c>
      <c r="L94" s="182">
        <f t="shared" si="32"/>
        <v>0</v>
      </c>
      <c r="M94" s="182">
        <f t="shared" si="32"/>
        <v>0</v>
      </c>
      <c r="N94" s="182">
        <f t="shared" si="32"/>
        <v>0</v>
      </c>
      <c r="O94" s="182">
        <f t="shared" si="32"/>
        <v>0</v>
      </c>
      <c r="P94" s="182">
        <f t="shared" si="32"/>
        <v>0</v>
      </c>
      <c r="Q94" s="182">
        <f t="shared" si="32"/>
        <v>0</v>
      </c>
      <c r="R94" s="182">
        <f t="shared" si="32"/>
        <v>0</v>
      </c>
      <c r="S94" s="182">
        <f t="shared" si="32"/>
        <v>0</v>
      </c>
      <c r="T94" s="182">
        <f t="shared" si="32"/>
        <v>0</v>
      </c>
      <c r="U94" s="182">
        <f t="shared" si="32"/>
        <v>0</v>
      </c>
      <c r="V94" s="182">
        <f t="shared" si="32"/>
        <v>0</v>
      </c>
      <c r="W94" s="182">
        <f t="shared" si="32"/>
        <v>0</v>
      </c>
      <c r="X94" s="182">
        <f t="shared" si="32"/>
        <v>0</v>
      </c>
    </row>
    <row r="95" spans="3:24">
      <c r="C95" s="170" t="s">
        <v>431</v>
      </c>
      <c r="D95" s="168" t="s">
        <v>65</v>
      </c>
      <c r="E95" s="168" t="s">
        <v>69</v>
      </c>
      <c r="F95" s="171"/>
      <c r="G95" s="182">
        <f t="shared" ref="G95:X95" si="33">(+G38)/mil</f>
        <v>0</v>
      </c>
      <c r="H95" s="182">
        <f t="shared" si="33"/>
        <v>0</v>
      </c>
      <c r="I95" s="182">
        <f t="shared" si="33"/>
        <v>0</v>
      </c>
      <c r="J95" s="182">
        <f t="shared" si="33"/>
        <v>0</v>
      </c>
      <c r="K95" s="182">
        <f t="shared" si="33"/>
        <v>0</v>
      </c>
      <c r="L95" s="182">
        <f t="shared" si="33"/>
        <v>0</v>
      </c>
      <c r="M95" s="182">
        <f t="shared" si="33"/>
        <v>479.2196862459582</v>
      </c>
      <c r="N95" s="182">
        <f t="shared" si="33"/>
        <v>459.48364000000186</v>
      </c>
      <c r="O95" s="182">
        <f t="shared" si="33"/>
        <v>511.26893000000001</v>
      </c>
      <c r="P95" s="182">
        <f t="shared" si="33"/>
        <v>511.26893000000001</v>
      </c>
      <c r="Q95" s="182">
        <f t="shared" si="33"/>
        <v>596.61363000000006</v>
      </c>
      <c r="R95" s="182">
        <f t="shared" si="33"/>
        <v>605.76498000000004</v>
      </c>
      <c r="S95" s="182">
        <f t="shared" si="33"/>
        <v>669.06</v>
      </c>
      <c r="T95" s="182">
        <f t="shared" si="33"/>
        <v>526.64</v>
      </c>
      <c r="U95" s="182">
        <f t="shared" si="33"/>
        <v>607.30999999999995</v>
      </c>
      <c r="V95" s="182">
        <f t="shared" si="33"/>
        <v>663.42840000000001</v>
      </c>
      <c r="W95" s="182">
        <f t="shared" si="33"/>
        <v>701.1</v>
      </c>
      <c r="X95" s="182">
        <f t="shared" si="33"/>
        <v>1250.1300000000001</v>
      </c>
    </row>
    <row r="96" spans="3:24">
      <c r="C96" s="170" t="s">
        <v>847</v>
      </c>
      <c r="D96" s="168" t="s">
        <v>65</v>
      </c>
      <c r="E96" s="168" t="s">
        <v>69</v>
      </c>
      <c r="F96" s="171"/>
      <c r="G96" s="182">
        <f t="shared" ref="G96:X96" si="34">(+G39)/mil</f>
        <v>0</v>
      </c>
      <c r="H96" s="182">
        <f t="shared" si="34"/>
        <v>0</v>
      </c>
      <c r="I96" s="182">
        <f t="shared" si="34"/>
        <v>0</v>
      </c>
      <c r="J96" s="182">
        <f t="shared" si="34"/>
        <v>0</v>
      </c>
      <c r="K96" s="182">
        <f t="shared" si="34"/>
        <v>0</v>
      </c>
      <c r="L96" s="182">
        <f t="shared" si="34"/>
        <v>0</v>
      </c>
      <c r="M96" s="182">
        <f t="shared" si="34"/>
        <v>0</v>
      </c>
      <c r="N96" s="182">
        <f t="shared" si="34"/>
        <v>0</v>
      </c>
      <c r="O96" s="182">
        <f t="shared" si="34"/>
        <v>0</v>
      </c>
      <c r="P96" s="182">
        <f t="shared" si="34"/>
        <v>0</v>
      </c>
      <c r="Q96" s="182">
        <f t="shared" si="34"/>
        <v>0</v>
      </c>
      <c r="R96" s="182">
        <f t="shared" si="34"/>
        <v>0</v>
      </c>
      <c r="S96" s="182">
        <f t="shared" si="34"/>
        <v>0</v>
      </c>
      <c r="T96" s="182">
        <f t="shared" si="34"/>
        <v>0</v>
      </c>
      <c r="U96" s="182">
        <f t="shared" si="34"/>
        <v>0</v>
      </c>
      <c r="V96" s="182">
        <f t="shared" si="34"/>
        <v>67.41</v>
      </c>
      <c r="W96" s="182">
        <f t="shared" si="34"/>
        <v>161.17421000000004</v>
      </c>
      <c r="X96" s="182">
        <f t="shared" si="34"/>
        <v>348.37642</v>
      </c>
    </row>
    <row r="97" spans="3:24">
      <c r="C97" s="170" t="s">
        <v>507</v>
      </c>
      <c r="D97" s="168" t="s">
        <v>65</v>
      </c>
      <c r="E97" s="168" t="s">
        <v>69</v>
      </c>
      <c r="F97" s="171"/>
      <c r="G97" s="182">
        <f t="shared" ref="G97:X97" si="35">(+G40)/mil</f>
        <v>0</v>
      </c>
      <c r="H97" s="182">
        <f t="shared" si="35"/>
        <v>0</v>
      </c>
      <c r="I97" s="182">
        <f t="shared" si="35"/>
        <v>0</v>
      </c>
      <c r="J97" s="182">
        <f t="shared" si="35"/>
        <v>0</v>
      </c>
      <c r="K97" s="182">
        <f t="shared" si="35"/>
        <v>0</v>
      </c>
      <c r="L97" s="182">
        <f t="shared" si="35"/>
        <v>0</v>
      </c>
      <c r="M97" s="182">
        <f t="shared" si="35"/>
        <v>0</v>
      </c>
      <c r="N97" s="182">
        <f t="shared" si="35"/>
        <v>0</v>
      </c>
      <c r="O97" s="182">
        <f t="shared" si="35"/>
        <v>0</v>
      </c>
      <c r="P97" s="182">
        <f t="shared" si="35"/>
        <v>0</v>
      </c>
      <c r="Q97" s="182">
        <f t="shared" si="35"/>
        <v>0</v>
      </c>
      <c r="R97" s="182">
        <f t="shared" si="35"/>
        <v>0</v>
      </c>
      <c r="S97" s="182">
        <f t="shared" si="35"/>
        <v>0</v>
      </c>
      <c r="T97" s="182">
        <f t="shared" si="35"/>
        <v>0</v>
      </c>
      <c r="U97" s="182">
        <f t="shared" si="35"/>
        <v>0</v>
      </c>
      <c r="V97" s="182">
        <f t="shared" si="35"/>
        <v>0</v>
      </c>
      <c r="W97" s="182">
        <f t="shared" si="35"/>
        <v>0</v>
      </c>
      <c r="X97" s="182">
        <f t="shared" si="35"/>
        <v>0</v>
      </c>
    </row>
    <row r="98" spans="3:24">
      <c r="C98" s="170" t="s">
        <v>508</v>
      </c>
      <c r="D98" s="168" t="s">
        <v>65</v>
      </c>
      <c r="E98" s="168" t="s">
        <v>69</v>
      </c>
      <c r="F98" s="171"/>
      <c r="G98" s="182">
        <f t="shared" ref="G98:X98" si="36">(+G41)/mil</f>
        <v>0</v>
      </c>
      <c r="H98" s="182">
        <f t="shared" si="36"/>
        <v>0</v>
      </c>
      <c r="I98" s="182">
        <f t="shared" si="36"/>
        <v>0</v>
      </c>
      <c r="J98" s="182">
        <f t="shared" si="36"/>
        <v>0</v>
      </c>
      <c r="K98" s="182">
        <f t="shared" si="36"/>
        <v>0</v>
      </c>
      <c r="L98" s="182">
        <f t="shared" si="36"/>
        <v>0</v>
      </c>
      <c r="M98" s="182">
        <f t="shared" si="36"/>
        <v>0</v>
      </c>
      <c r="N98" s="182">
        <f t="shared" si="36"/>
        <v>0</v>
      </c>
      <c r="O98" s="182">
        <f t="shared" si="36"/>
        <v>0</v>
      </c>
      <c r="P98" s="182">
        <f t="shared" si="36"/>
        <v>0</v>
      </c>
      <c r="Q98" s="182">
        <f t="shared" si="36"/>
        <v>0</v>
      </c>
      <c r="R98" s="182">
        <f t="shared" si="36"/>
        <v>0</v>
      </c>
      <c r="S98" s="182">
        <f t="shared" si="36"/>
        <v>0</v>
      </c>
      <c r="T98" s="182">
        <f t="shared" si="36"/>
        <v>0</v>
      </c>
      <c r="U98" s="182">
        <f t="shared" si="36"/>
        <v>0</v>
      </c>
      <c r="V98" s="182">
        <f t="shared" si="36"/>
        <v>0</v>
      </c>
      <c r="W98" s="182">
        <f t="shared" si="36"/>
        <v>0</v>
      </c>
      <c r="X98" s="182">
        <f t="shared" si="36"/>
        <v>0</v>
      </c>
    </row>
    <row r="99" spans="3:24">
      <c r="C99" s="170" t="s">
        <v>432</v>
      </c>
      <c r="D99" s="168" t="s">
        <v>65</v>
      </c>
      <c r="E99" s="168" t="s">
        <v>69</v>
      </c>
      <c r="F99" s="171"/>
      <c r="G99" s="182">
        <f t="shared" ref="G99:X99" si="37">(+G42)/mil</f>
        <v>0</v>
      </c>
      <c r="H99" s="182">
        <f t="shared" si="37"/>
        <v>0</v>
      </c>
      <c r="I99" s="182">
        <f t="shared" si="37"/>
        <v>0</v>
      </c>
      <c r="J99" s="182">
        <f t="shared" si="37"/>
        <v>1548.81861</v>
      </c>
      <c r="K99" s="182">
        <f t="shared" si="37"/>
        <v>1548.81861</v>
      </c>
      <c r="L99" s="182">
        <f t="shared" si="37"/>
        <v>1076.0974199999987</v>
      </c>
      <c r="M99" s="182">
        <f t="shared" si="37"/>
        <v>1076.0974199999987</v>
      </c>
      <c r="N99" s="182">
        <f t="shared" si="37"/>
        <v>1171.7161599999995</v>
      </c>
      <c r="O99" s="182">
        <f t="shared" si="37"/>
        <v>409.60033000000004</v>
      </c>
      <c r="P99" s="182">
        <f t="shared" si="37"/>
        <v>409.60033000000004</v>
      </c>
      <c r="Q99" s="182">
        <f t="shared" si="37"/>
        <v>87.25</v>
      </c>
      <c r="R99" s="182">
        <f t="shared" si="37"/>
        <v>0</v>
      </c>
      <c r="S99" s="182">
        <f t="shared" si="37"/>
        <v>25</v>
      </c>
      <c r="T99" s="182">
        <f t="shared" si="37"/>
        <v>5</v>
      </c>
      <c r="U99" s="182">
        <f t="shared" si="37"/>
        <v>10</v>
      </c>
      <c r="V99" s="182">
        <f t="shared" si="37"/>
        <v>0</v>
      </c>
      <c r="W99" s="182">
        <f t="shared" si="37"/>
        <v>5</v>
      </c>
      <c r="X99" s="182">
        <f t="shared" si="37"/>
        <v>5</v>
      </c>
    </row>
    <row r="100" spans="3:24">
      <c r="C100" s="170" t="s">
        <v>433</v>
      </c>
      <c r="D100" s="168" t="s">
        <v>65</v>
      </c>
      <c r="E100" s="168" t="s">
        <v>69</v>
      </c>
      <c r="F100" s="171"/>
      <c r="G100" s="182">
        <f t="shared" ref="G100:X100" si="38">(+G43)/mil</f>
        <v>863.99284</v>
      </c>
      <c r="H100" s="182">
        <f t="shared" si="38"/>
        <v>1727.98568</v>
      </c>
      <c r="I100" s="182">
        <f t="shared" si="38"/>
        <v>2792.7644499999924</v>
      </c>
      <c r="J100" s="182">
        <f t="shared" si="38"/>
        <v>2095.7465900000002</v>
      </c>
      <c r="K100" s="182">
        <f t="shared" si="38"/>
        <v>2095.7465900000002</v>
      </c>
      <c r="L100" s="182">
        <f t="shared" si="38"/>
        <v>2125.51656000001</v>
      </c>
      <c r="M100" s="182">
        <f t="shared" si="38"/>
        <v>2125.51656000001</v>
      </c>
      <c r="N100" s="182">
        <f t="shared" si="38"/>
        <v>3509.8649800000298</v>
      </c>
      <c r="O100" s="182">
        <f t="shared" si="38"/>
        <v>6691.4504500000003</v>
      </c>
      <c r="P100" s="182">
        <f t="shared" si="38"/>
        <v>6691.4504500000003</v>
      </c>
      <c r="Q100" s="182">
        <f t="shared" si="38"/>
        <v>9249.2344600000015</v>
      </c>
      <c r="R100" s="182">
        <f t="shared" si="38"/>
        <v>13948.133070000002</v>
      </c>
      <c r="S100" s="182">
        <f t="shared" si="38"/>
        <v>8242.5344999999998</v>
      </c>
      <c r="T100" s="182">
        <f t="shared" si="38"/>
        <v>10836.17613</v>
      </c>
      <c r="U100" s="182">
        <f t="shared" si="38"/>
        <v>17445.291219999999</v>
      </c>
      <c r="V100" s="182">
        <f t="shared" si="38"/>
        <v>11327.742080000002</v>
      </c>
      <c r="W100" s="182">
        <f t="shared" si="38"/>
        <v>5587.7917600000146</v>
      </c>
      <c r="X100" s="182">
        <f t="shared" si="38"/>
        <v>6464.3096100000002</v>
      </c>
    </row>
    <row r="101" spans="3:24">
      <c r="C101" s="170" t="s">
        <v>434</v>
      </c>
      <c r="D101" s="168" t="s">
        <v>65</v>
      </c>
      <c r="E101" s="168" t="s">
        <v>69</v>
      </c>
      <c r="F101" s="171"/>
      <c r="G101" s="182">
        <f t="shared" ref="G101:X101" si="39">(+G44)/mil</f>
        <v>0</v>
      </c>
      <c r="H101" s="182">
        <f t="shared" si="39"/>
        <v>0</v>
      </c>
      <c r="I101" s="182">
        <f t="shared" si="39"/>
        <v>0</v>
      </c>
      <c r="J101" s="182">
        <f t="shared" si="39"/>
        <v>398.85317999999995</v>
      </c>
      <c r="K101" s="182">
        <f t="shared" si="39"/>
        <v>398.85317999999995</v>
      </c>
      <c r="L101" s="182">
        <f t="shared" si="39"/>
        <v>420.18998999999997</v>
      </c>
      <c r="M101" s="182">
        <f t="shared" si="39"/>
        <v>420.18998999999997</v>
      </c>
      <c r="N101" s="182">
        <f t="shared" si="39"/>
        <v>1449.2908500000001</v>
      </c>
      <c r="O101" s="182">
        <f t="shared" si="39"/>
        <v>2066.7109999999998</v>
      </c>
      <c r="P101" s="182">
        <f t="shared" si="39"/>
        <v>2066.7109999999998</v>
      </c>
      <c r="Q101" s="182">
        <f t="shared" si="39"/>
        <v>2208.06185</v>
      </c>
      <c r="R101" s="182">
        <f t="shared" si="39"/>
        <v>2706.2494999999999</v>
      </c>
      <c r="S101" s="182">
        <f t="shared" si="39"/>
        <v>2597.7804999999998</v>
      </c>
      <c r="T101" s="182">
        <f t="shared" si="39"/>
        <v>2828.6385</v>
      </c>
      <c r="U101" s="182">
        <f t="shared" si="39"/>
        <v>3140.9654999999998</v>
      </c>
      <c r="V101" s="182">
        <f t="shared" si="39"/>
        <v>2692.8780999999999</v>
      </c>
      <c r="W101" s="182">
        <f t="shared" si="39"/>
        <v>2928.5859999999998</v>
      </c>
      <c r="X101" s="182">
        <f t="shared" si="39"/>
        <v>2766.2547200000004</v>
      </c>
    </row>
    <row r="102" spans="3:24">
      <c r="C102" s="170" t="s">
        <v>435</v>
      </c>
      <c r="D102" s="168" t="s">
        <v>65</v>
      </c>
      <c r="E102" s="168" t="s">
        <v>69</v>
      </c>
      <c r="F102" s="171"/>
      <c r="G102" s="182">
        <f t="shared" ref="G102:X102" si="40">(+G45)/mil</f>
        <v>50.430999999999997</v>
      </c>
      <c r="H102" s="182">
        <f t="shared" si="40"/>
        <v>100.86199999999999</v>
      </c>
      <c r="I102" s="182">
        <f t="shared" si="40"/>
        <v>179.8</v>
      </c>
      <c r="J102" s="182">
        <f t="shared" si="40"/>
        <v>412.8</v>
      </c>
      <c r="K102" s="182">
        <f t="shared" si="40"/>
        <v>412.8</v>
      </c>
      <c r="L102" s="182">
        <f t="shared" si="40"/>
        <v>320.39499000000001</v>
      </c>
      <c r="M102" s="182">
        <f t="shared" si="40"/>
        <v>320.39499000000001</v>
      </c>
      <c r="N102" s="182">
        <f t="shared" si="40"/>
        <v>382.55</v>
      </c>
      <c r="O102" s="182">
        <f t="shared" si="40"/>
        <v>380.08</v>
      </c>
      <c r="P102" s="182">
        <f t="shared" si="40"/>
        <v>380.08</v>
      </c>
      <c r="Q102" s="182">
        <f t="shared" si="40"/>
        <v>184.55682000000002</v>
      </c>
      <c r="R102" s="182">
        <f t="shared" si="40"/>
        <v>411.76249999999999</v>
      </c>
      <c r="S102" s="182">
        <f t="shared" si="40"/>
        <v>575.99699999999996</v>
      </c>
      <c r="T102" s="182">
        <f t="shared" si="40"/>
        <v>620.29999999999995</v>
      </c>
      <c r="U102" s="182">
        <f t="shared" si="40"/>
        <v>749.13699999999994</v>
      </c>
      <c r="V102" s="182">
        <f t="shared" si="40"/>
        <v>998.89598000000001</v>
      </c>
      <c r="W102" s="182">
        <f t="shared" si="40"/>
        <v>908.92731000000003</v>
      </c>
      <c r="X102" s="182">
        <f t="shared" si="40"/>
        <v>981.51551000000006</v>
      </c>
    </row>
    <row r="103" spans="3:24">
      <c r="C103" s="170" t="s">
        <v>436</v>
      </c>
      <c r="D103" s="168" t="s">
        <v>65</v>
      </c>
      <c r="E103" s="168" t="s">
        <v>69</v>
      </c>
      <c r="F103" s="171"/>
      <c r="G103" s="182">
        <f t="shared" ref="G103:X103" si="41">(+G46)/mil</f>
        <v>0</v>
      </c>
      <c r="H103" s="182">
        <f t="shared" si="41"/>
        <v>0</v>
      </c>
      <c r="I103" s="182">
        <f t="shared" si="41"/>
        <v>0</v>
      </c>
      <c r="J103" s="182">
        <f t="shared" si="41"/>
        <v>0</v>
      </c>
      <c r="K103" s="182">
        <f t="shared" si="41"/>
        <v>0</v>
      </c>
      <c r="L103" s="182">
        <f t="shared" si="41"/>
        <v>0</v>
      </c>
      <c r="M103" s="182">
        <f t="shared" si="41"/>
        <v>644.38369565217397</v>
      </c>
      <c r="N103" s="182">
        <f t="shared" si="41"/>
        <v>1036.25</v>
      </c>
      <c r="O103" s="182">
        <f t="shared" si="41"/>
        <v>1421.8720000000001</v>
      </c>
      <c r="P103" s="182">
        <f t="shared" si="41"/>
        <v>1421.8720000000001</v>
      </c>
      <c r="Q103" s="182">
        <f t="shared" si="41"/>
        <v>2398.4479999999999</v>
      </c>
      <c r="R103" s="182">
        <f t="shared" si="41"/>
        <v>4426.2550999999994</v>
      </c>
      <c r="S103" s="182">
        <f t="shared" si="41"/>
        <v>4625.8670000000002</v>
      </c>
      <c r="T103" s="182">
        <f t="shared" si="41"/>
        <v>4742.6785</v>
      </c>
      <c r="U103" s="182">
        <f t="shared" si="41"/>
        <v>5428.4979999999996</v>
      </c>
      <c r="V103" s="182">
        <f t="shared" si="41"/>
        <v>5902.4709999999995</v>
      </c>
      <c r="W103" s="182">
        <f t="shared" si="41"/>
        <v>6896.5956000007554</v>
      </c>
      <c r="X103" s="182">
        <f t="shared" si="41"/>
        <v>6689.6190700000006</v>
      </c>
    </row>
    <row r="104" spans="3:24">
      <c r="C104" s="170" t="s">
        <v>437</v>
      </c>
      <c r="D104" s="168" t="s">
        <v>65</v>
      </c>
      <c r="E104" s="168" t="s">
        <v>69</v>
      </c>
      <c r="F104" s="171"/>
      <c r="G104" s="182">
        <f t="shared" ref="G104:X104" si="42">(+G47)/mil</f>
        <v>0</v>
      </c>
      <c r="H104" s="182">
        <f t="shared" si="42"/>
        <v>0</v>
      </c>
      <c r="I104" s="182">
        <f t="shared" si="42"/>
        <v>0</v>
      </c>
      <c r="J104" s="182">
        <f t="shared" si="42"/>
        <v>254.505</v>
      </c>
      <c r="K104" s="182">
        <f t="shared" si="42"/>
        <v>254.505</v>
      </c>
      <c r="L104" s="182">
        <f t="shared" si="42"/>
        <v>430.72719999999964</v>
      </c>
      <c r="M104" s="182">
        <f t="shared" si="42"/>
        <v>430.72719999999964</v>
      </c>
      <c r="N104" s="182">
        <f t="shared" si="42"/>
        <v>357.06738999999993</v>
      </c>
      <c r="O104" s="182">
        <f t="shared" si="42"/>
        <v>376.53189000000003</v>
      </c>
      <c r="P104" s="182">
        <f t="shared" si="42"/>
        <v>376.53189000000003</v>
      </c>
      <c r="Q104" s="182">
        <f t="shared" si="42"/>
        <v>284.42771999999997</v>
      </c>
      <c r="R104" s="182">
        <f t="shared" si="42"/>
        <v>732.16</v>
      </c>
      <c r="S104" s="182">
        <f t="shared" si="42"/>
        <v>371.08800000000002</v>
      </c>
      <c r="T104" s="182">
        <f t="shared" si="42"/>
        <v>468.37099999999998</v>
      </c>
      <c r="U104" s="182">
        <f t="shared" si="42"/>
        <v>782.61099999999999</v>
      </c>
      <c r="V104" s="182">
        <f t="shared" si="42"/>
        <v>1271.3506</v>
      </c>
      <c r="W104" s="182">
        <f t="shared" si="42"/>
        <v>627.13210000000004</v>
      </c>
      <c r="X104" s="182">
        <f t="shared" si="42"/>
        <v>719.93907999999999</v>
      </c>
    </row>
    <row r="105" spans="3:24">
      <c r="C105" s="170" t="s">
        <v>750</v>
      </c>
      <c r="D105" s="168" t="s">
        <v>65</v>
      </c>
      <c r="E105" s="168" t="s">
        <v>69</v>
      </c>
      <c r="F105" s="171"/>
      <c r="G105" s="182">
        <f t="shared" ref="G105:X105" si="43">(+G48)/mil</f>
        <v>0</v>
      </c>
      <c r="H105" s="182">
        <f t="shared" si="43"/>
        <v>0</v>
      </c>
      <c r="I105" s="182">
        <f t="shared" si="43"/>
        <v>0</v>
      </c>
      <c r="J105" s="182">
        <f t="shared" si="43"/>
        <v>0</v>
      </c>
      <c r="K105" s="182">
        <f t="shared" si="43"/>
        <v>0</v>
      </c>
      <c r="L105" s="182">
        <f t="shared" si="43"/>
        <v>0</v>
      </c>
      <c r="M105" s="182">
        <f t="shared" si="43"/>
        <v>525.3575082706767</v>
      </c>
      <c r="N105" s="182">
        <f t="shared" si="43"/>
        <v>891.64152999999999</v>
      </c>
      <c r="O105" s="182">
        <f t="shared" si="43"/>
        <v>996.20670000000018</v>
      </c>
      <c r="P105" s="182">
        <f t="shared" si="43"/>
        <v>996.20670000000018</v>
      </c>
      <c r="Q105" s="182">
        <f t="shared" si="43"/>
        <v>1038.9650800000002</v>
      </c>
      <c r="R105" s="182">
        <f t="shared" si="43"/>
        <v>1327.5122999999999</v>
      </c>
      <c r="S105" s="182">
        <f t="shared" si="43"/>
        <v>1208.3809000000288</v>
      </c>
      <c r="T105" s="182">
        <f t="shared" si="43"/>
        <v>1311.4770000000001</v>
      </c>
      <c r="U105" s="182">
        <f t="shared" si="43"/>
        <v>1980.7742999999998</v>
      </c>
      <c r="V105" s="182">
        <f t="shared" si="43"/>
        <v>2270.9366475530301</v>
      </c>
      <c r="W105" s="182">
        <f t="shared" si="43"/>
        <v>2325.5108043784699</v>
      </c>
      <c r="X105" s="182">
        <f t="shared" si="43"/>
        <v>2263.063104194071</v>
      </c>
    </row>
    <row r="106" spans="3:24">
      <c r="C106" s="170" t="s">
        <v>751</v>
      </c>
      <c r="D106" s="168" t="s">
        <v>65</v>
      </c>
      <c r="E106" s="168" t="s">
        <v>69</v>
      </c>
      <c r="F106" s="171"/>
      <c r="G106" s="182">
        <f t="shared" ref="G106:X106" si="44">(+G49)/mil</f>
        <v>0</v>
      </c>
      <c r="H106" s="182">
        <f t="shared" si="44"/>
        <v>0</v>
      </c>
      <c r="I106" s="182">
        <f t="shared" si="44"/>
        <v>0</v>
      </c>
      <c r="J106" s="182">
        <f t="shared" si="44"/>
        <v>0</v>
      </c>
      <c r="K106" s="182">
        <f t="shared" si="44"/>
        <v>0</v>
      </c>
      <c r="L106" s="182">
        <f t="shared" si="44"/>
        <v>0</v>
      </c>
      <c r="M106" s="182">
        <f t="shared" si="44"/>
        <v>982.34091127819556</v>
      </c>
      <c r="N106" s="182">
        <f t="shared" si="44"/>
        <v>948.11572999999999</v>
      </c>
      <c r="O106" s="182">
        <f t="shared" si="44"/>
        <v>725.99228000000005</v>
      </c>
      <c r="P106" s="182">
        <f t="shared" si="44"/>
        <v>725.99228000000005</v>
      </c>
      <c r="Q106" s="182">
        <f t="shared" si="44"/>
        <v>1220.8201799999999</v>
      </c>
      <c r="R106" s="182">
        <f t="shared" si="44"/>
        <v>1256.1677</v>
      </c>
      <c r="S106" s="182">
        <f t="shared" si="44"/>
        <v>2193.2755999999963</v>
      </c>
      <c r="T106" s="182">
        <f t="shared" si="44"/>
        <v>991.38400000000001</v>
      </c>
      <c r="U106" s="182">
        <f t="shared" si="44"/>
        <v>1051.4633999999999</v>
      </c>
      <c r="V106" s="182">
        <f t="shared" si="44"/>
        <v>1079.5266762728334</v>
      </c>
      <c r="W106" s="182">
        <f t="shared" si="44"/>
        <v>1154.56433584725</v>
      </c>
      <c r="X106" s="182">
        <f t="shared" si="44"/>
        <v>2063.351778179986</v>
      </c>
    </row>
    <row r="107" spans="3:24">
      <c r="C107" s="170" t="s">
        <v>752</v>
      </c>
      <c r="D107" s="168" t="s">
        <v>65</v>
      </c>
      <c r="E107" s="168" t="s">
        <v>69</v>
      </c>
      <c r="F107" s="171"/>
      <c r="G107" s="182">
        <f t="shared" ref="G107:X107" si="45">(+G50)/mil</f>
        <v>0</v>
      </c>
      <c r="H107" s="182">
        <f t="shared" si="45"/>
        <v>0</v>
      </c>
      <c r="I107" s="182">
        <f t="shared" si="45"/>
        <v>0</v>
      </c>
      <c r="J107" s="182">
        <f t="shared" si="45"/>
        <v>0</v>
      </c>
      <c r="K107" s="182">
        <f t="shared" si="45"/>
        <v>0</v>
      </c>
      <c r="L107" s="182">
        <f t="shared" si="45"/>
        <v>0</v>
      </c>
      <c r="M107" s="182">
        <f t="shared" si="45"/>
        <v>20.531589999999998</v>
      </c>
      <c r="N107" s="182">
        <f t="shared" si="45"/>
        <v>26.61956</v>
      </c>
      <c r="O107" s="182">
        <f t="shared" si="45"/>
        <v>48.953540000000004</v>
      </c>
      <c r="P107" s="182">
        <f t="shared" si="45"/>
        <v>48.953540000000004</v>
      </c>
      <c r="Q107" s="182">
        <f t="shared" si="45"/>
        <v>23.540089999999999</v>
      </c>
      <c r="R107" s="182">
        <f t="shared" si="45"/>
        <v>59.997699999999995</v>
      </c>
      <c r="S107" s="182">
        <f t="shared" si="45"/>
        <v>60.261000000000053</v>
      </c>
      <c r="T107" s="182">
        <f t="shared" si="45"/>
        <v>179.554</v>
      </c>
      <c r="U107" s="182">
        <f t="shared" si="45"/>
        <v>107.94419999999865</v>
      </c>
      <c r="V107" s="182">
        <f t="shared" si="45"/>
        <v>177.95809999999713</v>
      </c>
      <c r="W107" s="182">
        <f t="shared" si="45"/>
        <v>222.9337683483156</v>
      </c>
      <c r="X107" s="182">
        <f t="shared" si="45"/>
        <v>212.43536817689747</v>
      </c>
    </row>
    <row r="108" spans="3:24">
      <c r="C108" s="170" t="s">
        <v>753</v>
      </c>
      <c r="D108" s="168" t="s">
        <v>65</v>
      </c>
      <c r="E108" s="168" t="s">
        <v>69</v>
      </c>
      <c r="F108" s="171"/>
      <c r="G108" s="182">
        <f t="shared" ref="G108:X108" si="46">(+G51)/mil</f>
        <v>0</v>
      </c>
      <c r="H108" s="182">
        <f t="shared" si="46"/>
        <v>0</v>
      </c>
      <c r="I108" s="182">
        <f t="shared" si="46"/>
        <v>0</v>
      </c>
      <c r="J108" s="182">
        <f t="shared" si="46"/>
        <v>0</v>
      </c>
      <c r="K108" s="182">
        <f t="shared" si="46"/>
        <v>0</v>
      </c>
      <c r="L108" s="182">
        <f t="shared" si="46"/>
        <v>0</v>
      </c>
      <c r="M108" s="182">
        <f t="shared" si="46"/>
        <v>546.56785037593988</v>
      </c>
      <c r="N108" s="182">
        <f t="shared" si="46"/>
        <v>792.84844000000021</v>
      </c>
      <c r="O108" s="182">
        <f t="shared" si="46"/>
        <v>1558.31855</v>
      </c>
      <c r="P108" s="182">
        <f t="shared" si="46"/>
        <v>1558.31855</v>
      </c>
      <c r="Q108" s="182">
        <f t="shared" si="46"/>
        <v>2032.1421199999982</v>
      </c>
      <c r="R108" s="182">
        <f t="shared" si="46"/>
        <v>2475.623</v>
      </c>
      <c r="S108" s="182">
        <f t="shared" si="46"/>
        <v>2720.9807099998457</v>
      </c>
      <c r="T108" s="182">
        <f t="shared" si="46"/>
        <v>3068.6354999999999</v>
      </c>
      <c r="U108" s="182">
        <f t="shared" si="46"/>
        <v>2197.0679900009741</v>
      </c>
      <c r="V108" s="182">
        <f t="shared" si="46"/>
        <v>2182.5066000004076</v>
      </c>
      <c r="W108" s="182">
        <f t="shared" si="46"/>
        <v>1899.8551193847179</v>
      </c>
      <c r="X108" s="182">
        <f t="shared" si="46"/>
        <v>1299.2155683097531</v>
      </c>
    </row>
    <row r="109" spans="3:24">
      <c r="C109" s="170" t="s">
        <v>438</v>
      </c>
      <c r="D109" s="168" t="s">
        <v>65</v>
      </c>
      <c r="E109" s="168" t="s">
        <v>69</v>
      </c>
      <c r="F109" s="171"/>
      <c r="G109" s="182">
        <f t="shared" ref="G109:X109" si="47">(+G52)/mil</f>
        <v>85.10136</v>
      </c>
      <c r="H109" s="182">
        <f t="shared" si="47"/>
        <v>170.20272</v>
      </c>
      <c r="I109" s="182">
        <f t="shared" si="47"/>
        <v>672.8</v>
      </c>
      <c r="J109" s="182">
        <f t="shared" si="47"/>
        <v>790.67517999999995</v>
      </c>
      <c r="K109" s="182">
        <f t="shared" si="47"/>
        <v>790.67517999999995</v>
      </c>
      <c r="L109" s="182">
        <f t="shared" si="47"/>
        <v>567.11318000000108</v>
      </c>
      <c r="M109" s="182">
        <f t="shared" si="47"/>
        <v>567.11318000000108</v>
      </c>
      <c r="N109" s="182">
        <f t="shared" si="47"/>
        <v>518.59433000000047</v>
      </c>
      <c r="O109" s="182">
        <f t="shared" si="47"/>
        <v>478.30297999999999</v>
      </c>
      <c r="P109" s="182">
        <f t="shared" si="47"/>
        <v>478.30297999999999</v>
      </c>
      <c r="Q109" s="182">
        <f t="shared" si="47"/>
        <v>564.56471999999997</v>
      </c>
      <c r="R109" s="182">
        <f t="shared" si="47"/>
        <v>771.85799999999995</v>
      </c>
      <c r="S109" s="182">
        <f t="shared" si="47"/>
        <v>685.06018999999992</v>
      </c>
      <c r="T109" s="182">
        <f t="shared" si="47"/>
        <v>431.26600000000002</v>
      </c>
      <c r="U109" s="182">
        <f t="shared" si="47"/>
        <v>392.31400000000002</v>
      </c>
      <c r="V109" s="182">
        <f t="shared" si="47"/>
        <v>405.483</v>
      </c>
      <c r="W109" s="182">
        <f t="shared" si="47"/>
        <v>331.20499999999998</v>
      </c>
      <c r="X109" s="182">
        <f t="shared" si="47"/>
        <v>580.73302000000001</v>
      </c>
    </row>
    <row r="110" spans="3:24">
      <c r="C110" s="170" t="s">
        <v>439</v>
      </c>
      <c r="D110" s="168" t="s">
        <v>65</v>
      </c>
      <c r="E110" s="168" t="s">
        <v>69</v>
      </c>
      <c r="F110" s="171"/>
      <c r="G110" s="182">
        <f t="shared" ref="G110:X110" si="48">(+G53)/mil</f>
        <v>425.57204999999999</v>
      </c>
      <c r="H110" s="182">
        <f t="shared" si="48"/>
        <v>851.14409999999998</v>
      </c>
      <c r="I110" s="182">
        <f t="shared" si="48"/>
        <v>700.07786000000021</v>
      </c>
      <c r="J110" s="182">
        <f t="shared" si="48"/>
        <v>180.47669000000002</v>
      </c>
      <c r="K110" s="182">
        <f t="shared" si="48"/>
        <v>180.47669000000002</v>
      </c>
      <c r="L110" s="182">
        <f t="shared" si="48"/>
        <v>479.4402</v>
      </c>
      <c r="M110" s="182">
        <f t="shared" si="48"/>
        <v>479.4402</v>
      </c>
      <c r="N110" s="182">
        <f t="shared" si="48"/>
        <v>1681.5006708543131</v>
      </c>
      <c r="O110" s="182">
        <f t="shared" si="48"/>
        <v>796.85483999999997</v>
      </c>
      <c r="P110" s="182">
        <f t="shared" si="48"/>
        <v>796.85483999999997</v>
      </c>
      <c r="Q110" s="182">
        <f t="shared" si="48"/>
        <v>1532.6506000000002</v>
      </c>
      <c r="R110" s="182">
        <f t="shared" si="48"/>
        <v>940.45126879999998</v>
      </c>
      <c r="S110" s="182">
        <f t="shared" si="48"/>
        <v>944.32492228124988</v>
      </c>
      <c r="T110" s="182">
        <f t="shared" si="48"/>
        <v>1195.0434735033959</v>
      </c>
      <c r="U110" s="182">
        <f t="shared" si="48"/>
        <v>1890.7712588918791</v>
      </c>
      <c r="V110" s="182">
        <f t="shared" si="48"/>
        <v>3025.6030976908955</v>
      </c>
      <c r="W110" s="182">
        <f t="shared" si="48"/>
        <v>922.74297079999997</v>
      </c>
      <c r="X110" s="182">
        <f t="shared" si="48"/>
        <v>1632.4396310772868</v>
      </c>
    </row>
    <row r="111" spans="3:24">
      <c r="C111" s="170" t="s">
        <v>440</v>
      </c>
      <c r="D111" s="168" t="s">
        <v>65</v>
      </c>
      <c r="E111" s="168" t="s">
        <v>69</v>
      </c>
      <c r="F111" s="171"/>
      <c r="G111" s="182">
        <f t="shared" ref="G111:X111" si="49">(+G54)/mil</f>
        <v>0</v>
      </c>
      <c r="H111" s="182">
        <f t="shared" si="49"/>
        <v>0</v>
      </c>
      <c r="I111" s="182">
        <f t="shared" si="49"/>
        <v>0</v>
      </c>
      <c r="J111" s="182">
        <f t="shared" si="49"/>
        <v>0</v>
      </c>
      <c r="K111" s="182">
        <f t="shared" si="49"/>
        <v>0</v>
      </c>
      <c r="L111" s="182">
        <f t="shared" si="49"/>
        <v>0</v>
      </c>
      <c r="M111" s="182">
        <f t="shared" si="49"/>
        <v>0</v>
      </c>
      <c r="N111" s="182">
        <f t="shared" si="49"/>
        <v>0</v>
      </c>
      <c r="O111" s="182">
        <f t="shared" si="49"/>
        <v>0</v>
      </c>
      <c r="P111" s="182">
        <f t="shared" si="49"/>
        <v>521.52867652173916</v>
      </c>
      <c r="Q111" s="182">
        <f t="shared" si="49"/>
        <v>411.21620000000001</v>
      </c>
      <c r="R111" s="182">
        <f t="shared" si="49"/>
        <v>514.86741000000006</v>
      </c>
      <c r="S111" s="182">
        <f t="shared" si="49"/>
        <v>163.8032</v>
      </c>
      <c r="T111" s="182">
        <f t="shared" si="49"/>
        <v>217.39392999999998</v>
      </c>
      <c r="U111" s="182">
        <f t="shared" si="49"/>
        <v>980.05646999999976</v>
      </c>
      <c r="V111" s="182">
        <f t="shared" si="49"/>
        <v>634.36366999999996</v>
      </c>
      <c r="W111" s="182">
        <f t="shared" si="49"/>
        <v>311.51838000000032</v>
      </c>
      <c r="X111" s="182">
        <f t="shared" si="49"/>
        <v>149.64095</v>
      </c>
    </row>
    <row r="112" spans="3:24">
      <c r="C112" s="170" t="s">
        <v>441</v>
      </c>
      <c r="D112" s="168" t="s">
        <v>65</v>
      </c>
      <c r="E112" s="168" t="s">
        <v>69</v>
      </c>
      <c r="F112" s="171"/>
      <c r="G112" s="182">
        <f t="shared" ref="G112:X112" si="50">(+G55)/mil</f>
        <v>174.18278999999998</v>
      </c>
      <c r="H112" s="182">
        <f t="shared" si="50"/>
        <v>348.36557999999997</v>
      </c>
      <c r="I112" s="182">
        <f t="shared" si="50"/>
        <v>1285.2424600000002</v>
      </c>
      <c r="J112" s="182">
        <f t="shared" si="50"/>
        <v>1208.6329900000003</v>
      </c>
      <c r="K112" s="182">
        <f t="shared" si="50"/>
        <v>1208.6329900000003</v>
      </c>
      <c r="L112" s="182">
        <f t="shared" si="50"/>
        <v>927.47535999999991</v>
      </c>
      <c r="M112" s="182">
        <f t="shared" si="50"/>
        <v>927.47535999999991</v>
      </c>
      <c r="N112" s="182">
        <f t="shared" si="50"/>
        <v>2102.1568742920076</v>
      </c>
      <c r="O112" s="182">
        <f t="shared" si="50"/>
        <v>767.63902999999993</v>
      </c>
      <c r="P112" s="182">
        <f t="shared" si="50"/>
        <v>767.63902999999993</v>
      </c>
      <c r="Q112" s="182">
        <f t="shared" si="50"/>
        <v>767.63902999999993</v>
      </c>
      <c r="R112" s="182">
        <f t="shared" si="50"/>
        <v>1016.0288293</v>
      </c>
      <c r="S112" s="182">
        <f t="shared" si="50"/>
        <v>911.31597414705902</v>
      </c>
      <c r="T112" s="182">
        <f t="shared" si="50"/>
        <v>1014.4199332457139</v>
      </c>
      <c r="U112" s="182">
        <f t="shared" si="50"/>
        <v>1886.8810861297166</v>
      </c>
      <c r="V112" s="182">
        <f t="shared" si="50"/>
        <v>2640.5012174354792</v>
      </c>
      <c r="W112" s="182">
        <f t="shared" si="50"/>
        <v>1489.3077380131645</v>
      </c>
      <c r="X112" s="182">
        <f t="shared" si="50"/>
        <v>962.43425261795562</v>
      </c>
    </row>
    <row r="113" spans="1:49">
      <c r="C113" s="170" t="s">
        <v>442</v>
      </c>
      <c r="D113" s="168" t="s">
        <v>65</v>
      </c>
      <c r="E113" s="168" t="s">
        <v>69</v>
      </c>
      <c r="F113" s="171"/>
      <c r="G113" s="182">
        <f t="shared" ref="G113:X113" si="51">(+G56)/mil</f>
        <v>288.25046999999995</v>
      </c>
      <c r="H113" s="182">
        <f t="shared" si="51"/>
        <v>576.5009399999999</v>
      </c>
      <c r="I113" s="182">
        <f t="shared" si="51"/>
        <v>884.53003999999976</v>
      </c>
      <c r="J113" s="182">
        <f t="shared" si="51"/>
        <v>411.20080000000002</v>
      </c>
      <c r="K113" s="182">
        <f t="shared" si="51"/>
        <v>411.20080000000002</v>
      </c>
      <c r="L113" s="182">
        <f t="shared" si="51"/>
        <v>158.27175</v>
      </c>
      <c r="M113" s="182">
        <f t="shared" si="51"/>
        <v>158.27175</v>
      </c>
      <c r="N113" s="182">
        <f t="shared" si="51"/>
        <v>32.665060000000004</v>
      </c>
      <c r="O113" s="182">
        <f t="shared" si="51"/>
        <v>0</v>
      </c>
      <c r="P113" s="182">
        <f t="shared" si="51"/>
        <v>0</v>
      </c>
      <c r="Q113" s="182">
        <f t="shared" si="51"/>
        <v>0</v>
      </c>
      <c r="R113" s="182">
        <f t="shared" si="51"/>
        <v>9.6769999999999995E-2</v>
      </c>
      <c r="S113" s="182">
        <f t="shared" si="51"/>
        <v>59.636660000000006</v>
      </c>
      <c r="T113" s="182">
        <f t="shared" si="51"/>
        <v>0</v>
      </c>
      <c r="U113" s="182">
        <f t="shared" si="51"/>
        <v>9.5829600000000088</v>
      </c>
      <c r="V113" s="182">
        <f t="shared" si="51"/>
        <v>49.902700000000003</v>
      </c>
      <c r="W113" s="182">
        <f t="shared" si="51"/>
        <v>14.560660000000004</v>
      </c>
      <c r="X113" s="182">
        <f t="shared" si="51"/>
        <v>14.031780000000001</v>
      </c>
    </row>
    <row r="114" spans="1:49">
      <c r="C114" s="170" t="s">
        <v>443</v>
      </c>
      <c r="D114" s="168" t="s">
        <v>65</v>
      </c>
      <c r="E114" s="168" t="s">
        <v>69</v>
      </c>
      <c r="F114" s="171"/>
      <c r="G114" s="182">
        <f t="shared" ref="G114:X114" si="52">(+G57)/mil</f>
        <v>121.32805999999999</v>
      </c>
      <c r="H114" s="182">
        <f t="shared" si="52"/>
        <v>242.65611999999999</v>
      </c>
      <c r="I114" s="182">
        <f t="shared" si="52"/>
        <v>228.33137999999988</v>
      </c>
      <c r="J114" s="182">
        <f t="shared" si="52"/>
        <v>131.26455999999999</v>
      </c>
      <c r="K114" s="182">
        <f t="shared" si="52"/>
        <v>131.26455999999999</v>
      </c>
      <c r="L114" s="182">
        <f t="shared" si="52"/>
        <v>310.53903999999994</v>
      </c>
      <c r="M114" s="182">
        <f t="shared" si="52"/>
        <v>310.53903999999994</v>
      </c>
      <c r="N114" s="182">
        <f t="shared" si="52"/>
        <v>222.43460000000002</v>
      </c>
      <c r="O114" s="182">
        <f t="shared" si="52"/>
        <v>187.52500000000001</v>
      </c>
      <c r="P114" s="182">
        <f t="shared" si="52"/>
        <v>187.52500000000001</v>
      </c>
      <c r="Q114" s="182">
        <f t="shared" si="52"/>
        <v>114.821</v>
      </c>
      <c r="R114" s="182">
        <f t="shared" si="52"/>
        <v>139.96460000000002</v>
      </c>
      <c r="S114" s="182">
        <f t="shared" si="52"/>
        <v>162.374</v>
      </c>
      <c r="T114" s="182">
        <f t="shared" si="52"/>
        <v>159.88859999999994</v>
      </c>
      <c r="U114" s="182">
        <f t="shared" si="52"/>
        <v>192.5486999999998</v>
      </c>
      <c r="V114" s="182">
        <f t="shared" si="52"/>
        <v>247.21480000000003</v>
      </c>
      <c r="W114" s="182">
        <f t="shared" si="52"/>
        <v>170.58089999999999</v>
      </c>
      <c r="X114" s="182">
        <f t="shared" si="52"/>
        <v>181.1378</v>
      </c>
    </row>
    <row r="115" spans="1:49">
      <c r="C115" s="364" t="s">
        <v>919</v>
      </c>
      <c r="D115" s="168" t="s">
        <v>65</v>
      </c>
      <c r="E115" s="168" t="s">
        <v>69</v>
      </c>
      <c r="F115" s="171"/>
      <c r="G115" s="182">
        <f t="shared" ref="G115:X115" si="53">(+G58)/mil</f>
        <v>0</v>
      </c>
      <c r="H115" s="182">
        <f t="shared" si="53"/>
        <v>0</v>
      </c>
      <c r="I115" s="182">
        <f t="shared" si="53"/>
        <v>0</v>
      </c>
      <c r="J115" s="182">
        <f t="shared" si="53"/>
        <v>0</v>
      </c>
      <c r="K115" s="182">
        <f t="shared" si="53"/>
        <v>0</v>
      </c>
      <c r="L115" s="182">
        <f t="shared" si="53"/>
        <v>0</v>
      </c>
      <c r="M115" s="182">
        <f t="shared" si="53"/>
        <v>0</v>
      </c>
      <c r="N115" s="182">
        <f t="shared" si="53"/>
        <v>0</v>
      </c>
      <c r="O115" s="182">
        <f t="shared" si="53"/>
        <v>0</v>
      </c>
      <c r="P115" s="182">
        <f t="shared" si="53"/>
        <v>0</v>
      </c>
      <c r="Q115" s="182">
        <f t="shared" si="53"/>
        <v>0</v>
      </c>
      <c r="R115" s="182">
        <f t="shared" si="53"/>
        <v>0</v>
      </c>
      <c r="S115" s="182">
        <f t="shared" si="53"/>
        <v>0</v>
      </c>
      <c r="T115" s="182">
        <f t="shared" si="53"/>
        <v>0</v>
      </c>
      <c r="U115" s="182">
        <f t="shared" si="53"/>
        <v>157.923</v>
      </c>
      <c r="V115" s="182">
        <f t="shared" si="53"/>
        <v>492.34500000000003</v>
      </c>
      <c r="W115" s="182">
        <f t="shared" si="53"/>
        <v>511.28100000000001</v>
      </c>
      <c r="X115" s="182">
        <f t="shared" si="53"/>
        <v>420.03</v>
      </c>
    </row>
    <row r="116" spans="1:49">
      <c r="C116" s="170" t="s">
        <v>444</v>
      </c>
      <c r="D116" s="168" t="s">
        <v>65</v>
      </c>
      <c r="E116" s="168" t="s">
        <v>69</v>
      </c>
      <c r="F116" s="171"/>
      <c r="G116" s="182">
        <f t="shared" ref="G116:X116" si="54">(+G59)/mil</f>
        <v>140.59705999999494</v>
      </c>
      <c r="H116" s="182">
        <f t="shared" si="54"/>
        <v>281.19411999998988</v>
      </c>
      <c r="I116" s="182">
        <f t="shared" si="54"/>
        <v>317.84986999997494</v>
      </c>
      <c r="J116" s="182">
        <f t="shared" si="54"/>
        <v>264.86211999998989</v>
      </c>
      <c r="K116" s="182">
        <f t="shared" si="54"/>
        <v>264.86211999998989</v>
      </c>
      <c r="L116" s="182">
        <f t="shared" si="54"/>
        <v>302.20335000005366</v>
      </c>
      <c r="M116" s="182">
        <f t="shared" si="54"/>
        <v>281.67176000005009</v>
      </c>
      <c r="N116" s="182">
        <f t="shared" si="54"/>
        <v>185.40623999994995</v>
      </c>
      <c r="O116" s="182">
        <f t="shared" si="54"/>
        <v>227.56471999995409</v>
      </c>
      <c r="P116" s="182">
        <f t="shared" si="54"/>
        <v>227.56471999995409</v>
      </c>
      <c r="Q116" s="182">
        <f t="shared" si="54"/>
        <v>409.61677999997141</v>
      </c>
      <c r="R116" s="182">
        <f t="shared" si="54"/>
        <v>430.39264000004528</v>
      </c>
      <c r="S116" s="182">
        <f t="shared" si="54"/>
        <v>302.48340000003577</v>
      </c>
      <c r="T116" s="182">
        <f t="shared" si="54"/>
        <v>160.5776699999571</v>
      </c>
      <c r="U116" s="182">
        <f t="shared" si="54"/>
        <v>151.37630000001192</v>
      </c>
      <c r="V116" s="182">
        <f t="shared" si="54"/>
        <v>127.66066999998689</v>
      </c>
      <c r="W116" s="182">
        <f t="shared" si="54"/>
        <v>252.80401999983192</v>
      </c>
      <c r="X116" s="182">
        <f t="shared" si="54"/>
        <v>304.81444999998808</v>
      </c>
    </row>
    <row r="117" spans="1:49">
      <c r="A117" s="169"/>
      <c r="C117" s="170"/>
      <c r="F117" s="171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Z117" s="169"/>
      <c r="AA117" s="169"/>
      <c r="AB117" s="169"/>
    </row>
    <row r="118" spans="1:49" ht="13.8" thickBot="1">
      <c r="C118" s="178" t="s">
        <v>374</v>
      </c>
      <c r="D118" s="179" t="s">
        <v>65</v>
      </c>
      <c r="E118" s="179" t="s">
        <v>69</v>
      </c>
      <c r="F118" s="171"/>
      <c r="G118" s="368">
        <f>+SUM(G64:G116)</f>
        <v>46167.205900000015</v>
      </c>
      <c r="H118" s="368"/>
      <c r="I118" s="368">
        <f>+SUM(I64:I116)</f>
        <v>92476.630430000107</v>
      </c>
      <c r="J118" s="368">
        <f>+SUM(J64:J116)</f>
        <v>103637.74784</v>
      </c>
      <c r="K118" s="368"/>
      <c r="L118" s="368">
        <f>+SUM(L64:L116)</f>
        <v>98068.032661099132</v>
      </c>
      <c r="M118" s="368"/>
      <c r="N118" s="368">
        <f>+SUM(N64:N116)</f>
        <v>111351.52402880014</v>
      </c>
      <c r="O118" s="368"/>
      <c r="P118" s="368">
        <f t="shared" ref="P118:X118" si="55">+SUM(P64:P116)</f>
        <v>134227.15361652174</v>
      </c>
      <c r="Q118" s="368">
        <f t="shared" si="55"/>
        <v>160671.60953999998</v>
      </c>
      <c r="R118" s="368">
        <f t="shared" si="55"/>
        <v>190075.47647058111</v>
      </c>
      <c r="S118" s="368">
        <f t="shared" si="55"/>
        <v>190693.81602799986</v>
      </c>
      <c r="T118" s="368">
        <f t="shared" si="55"/>
        <v>184758.48371999993</v>
      </c>
      <c r="U118" s="368">
        <f t="shared" si="55"/>
        <v>236162.20288460143</v>
      </c>
      <c r="V118" s="368">
        <f t="shared" si="55"/>
        <v>254098.50620999999</v>
      </c>
      <c r="W118" s="368">
        <f t="shared" si="55"/>
        <v>254922.76156395927</v>
      </c>
      <c r="X118" s="368">
        <f t="shared" si="55"/>
        <v>280912.46432000003</v>
      </c>
    </row>
    <row r="119" spans="1:49">
      <c r="C119" s="143"/>
      <c r="D119" s="161"/>
      <c r="E119" s="161"/>
      <c r="F119" s="17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</row>
    <row r="120" spans="1:49">
      <c r="A120" s="576" t="s">
        <v>817</v>
      </c>
      <c r="B120" s="477" t="s">
        <v>375</v>
      </c>
      <c r="C120" s="474"/>
      <c r="D120" s="476"/>
      <c r="E120" s="476"/>
      <c r="G120" s="474"/>
      <c r="H120" s="474"/>
      <c r="I120" s="474"/>
      <c r="J120" s="474"/>
      <c r="K120" s="474"/>
      <c r="L120" s="474"/>
      <c r="M120" s="474"/>
      <c r="N120" s="474"/>
      <c r="O120" s="474"/>
      <c r="P120" s="474"/>
      <c r="Q120" s="474"/>
      <c r="R120" s="474"/>
      <c r="S120" s="474"/>
      <c r="T120" s="474"/>
      <c r="U120" s="474"/>
      <c r="V120" s="474"/>
      <c r="W120" s="474"/>
      <c r="X120" s="474"/>
    </row>
    <row r="121" spans="1:49">
      <c r="B121" s="143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</row>
    <row r="122" spans="1:49">
      <c r="B122" s="143" t="s">
        <v>67</v>
      </c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</row>
    <row r="123" spans="1:49">
      <c r="C123" s="170" t="s">
        <v>68</v>
      </c>
      <c r="D123" s="168" t="s">
        <v>65</v>
      </c>
      <c r="E123" s="168" t="s">
        <v>376</v>
      </c>
      <c r="F123" s="171"/>
      <c r="G123" s="172">
        <v>6873978.7315134648</v>
      </c>
      <c r="H123" s="172">
        <v>13747957.46302693</v>
      </c>
      <c r="I123" s="172">
        <v>13557546.868134409</v>
      </c>
      <c r="J123" s="172">
        <v>15909249.198613321</v>
      </c>
      <c r="K123" s="172">
        <v>15909249.198613321</v>
      </c>
      <c r="L123" s="172">
        <v>14099390.272180986</v>
      </c>
      <c r="M123" s="172">
        <v>14099390.272180986</v>
      </c>
      <c r="N123" s="172">
        <v>13917725.139005501</v>
      </c>
      <c r="O123" s="172">
        <v>11944685.863066312</v>
      </c>
      <c r="P123" s="173">
        <v>11944685.863066312</v>
      </c>
      <c r="Q123" s="173">
        <v>12204188.287683951</v>
      </c>
      <c r="R123" s="173">
        <v>12268098.469847441</v>
      </c>
      <c r="S123" s="173">
        <v>11614937.609720707</v>
      </c>
      <c r="T123" s="174">
        <v>10741318.017857118</v>
      </c>
      <c r="U123" s="174">
        <v>13326488.798280001</v>
      </c>
      <c r="V123" s="174">
        <v>13078465.855038278</v>
      </c>
      <c r="W123" s="174">
        <v>11893089.7992013</v>
      </c>
      <c r="X123" s="174">
        <v>11863243.823992873</v>
      </c>
      <c r="Y123" s="174"/>
    </row>
    <row r="124" spans="1:49">
      <c r="C124" s="170" t="s">
        <v>358</v>
      </c>
      <c r="D124" s="168" t="s">
        <v>65</v>
      </c>
      <c r="E124" s="142" t="s">
        <v>509</v>
      </c>
      <c r="F124" s="171"/>
      <c r="G124" s="172">
        <v>29497</v>
      </c>
      <c r="H124" s="172">
        <v>58994</v>
      </c>
      <c r="I124" s="172">
        <v>60295</v>
      </c>
      <c r="J124" s="172">
        <v>63970</v>
      </c>
      <c r="K124" s="172">
        <v>63970</v>
      </c>
      <c r="L124" s="172">
        <v>64796</v>
      </c>
      <c r="M124" s="172">
        <v>64796</v>
      </c>
      <c r="N124" s="172">
        <v>113205</v>
      </c>
      <c r="O124" s="172">
        <v>137907</v>
      </c>
      <c r="P124" s="173">
        <v>137907</v>
      </c>
      <c r="Q124" s="173">
        <v>146578</v>
      </c>
      <c r="R124" s="173">
        <v>134141</v>
      </c>
      <c r="S124" s="173">
        <v>112417</v>
      </c>
      <c r="T124" s="174">
        <v>94133</v>
      </c>
      <c r="U124" s="174">
        <v>106143</v>
      </c>
      <c r="V124" s="174">
        <v>80423</v>
      </c>
      <c r="W124" s="174">
        <v>84818</v>
      </c>
      <c r="X124" s="174">
        <v>101368</v>
      </c>
      <c r="Y124" s="174"/>
    </row>
    <row r="125" spans="1:49">
      <c r="C125" s="170" t="s">
        <v>359</v>
      </c>
      <c r="D125" s="168" t="s">
        <v>65</v>
      </c>
      <c r="E125" s="142" t="s">
        <v>509</v>
      </c>
      <c r="F125" s="171"/>
      <c r="G125" s="172">
        <v>30484</v>
      </c>
      <c r="H125" s="172">
        <v>60968</v>
      </c>
      <c r="I125" s="172">
        <v>59251</v>
      </c>
      <c r="J125" s="172">
        <v>70839</v>
      </c>
      <c r="K125" s="172">
        <v>70839</v>
      </c>
      <c r="L125" s="172">
        <v>79623</v>
      </c>
      <c r="M125" s="172">
        <v>79623</v>
      </c>
      <c r="N125" s="172">
        <v>124346</v>
      </c>
      <c r="O125" s="172">
        <v>149371</v>
      </c>
      <c r="P125" s="173">
        <v>149371</v>
      </c>
      <c r="Q125" s="173">
        <v>168292</v>
      </c>
      <c r="R125" s="173">
        <v>192286</v>
      </c>
      <c r="S125" s="173">
        <v>197098</v>
      </c>
      <c r="T125" s="174">
        <v>191145</v>
      </c>
      <c r="U125" s="174">
        <v>215728</v>
      </c>
      <c r="V125" s="174">
        <v>212013</v>
      </c>
      <c r="W125" s="174">
        <v>200143</v>
      </c>
      <c r="X125" s="174">
        <v>190411</v>
      </c>
      <c r="Y125" s="174"/>
    </row>
    <row r="126" spans="1:49">
      <c r="C126" s="170" t="s">
        <v>360</v>
      </c>
      <c r="D126" s="168" t="s">
        <v>65</v>
      </c>
      <c r="E126" s="142" t="s">
        <v>509</v>
      </c>
      <c r="F126" s="171"/>
      <c r="G126" s="172">
        <v>10040</v>
      </c>
      <c r="H126" s="172">
        <v>20080</v>
      </c>
      <c r="I126" s="172">
        <v>15015</v>
      </c>
      <c r="J126" s="172">
        <v>12621</v>
      </c>
      <c r="K126" s="172">
        <v>12621</v>
      </c>
      <c r="L126" s="172">
        <v>14433</v>
      </c>
      <c r="M126" s="172">
        <v>14433</v>
      </c>
      <c r="N126" s="172">
        <v>26178</v>
      </c>
      <c r="O126" s="172">
        <v>36489</v>
      </c>
      <c r="P126" s="173">
        <v>36489</v>
      </c>
      <c r="Q126" s="173">
        <v>33599</v>
      </c>
      <c r="R126" s="173">
        <v>32845</v>
      </c>
      <c r="S126" s="173">
        <v>23027</v>
      </c>
      <c r="T126" s="174">
        <v>23641</v>
      </c>
      <c r="U126" s="174">
        <v>18974</v>
      </c>
      <c r="V126" s="174">
        <v>16225</v>
      </c>
      <c r="W126" s="174">
        <v>25614</v>
      </c>
      <c r="X126" s="174">
        <v>14798</v>
      </c>
      <c r="Y126" s="174"/>
    </row>
    <row r="127" spans="1:49">
      <c r="C127" s="170" t="s">
        <v>361</v>
      </c>
      <c r="D127" s="168" t="s">
        <v>65</v>
      </c>
      <c r="E127" s="142" t="s">
        <v>509</v>
      </c>
      <c r="F127" s="171"/>
      <c r="G127" s="172">
        <v>18328</v>
      </c>
      <c r="H127" s="172">
        <v>36656</v>
      </c>
      <c r="I127" s="172">
        <v>18001</v>
      </c>
      <c r="J127" s="172">
        <v>32893</v>
      </c>
      <c r="K127" s="172">
        <v>32893</v>
      </c>
      <c r="L127" s="172">
        <v>27793</v>
      </c>
      <c r="M127" s="172">
        <v>27793</v>
      </c>
      <c r="N127" s="172">
        <v>55695</v>
      </c>
      <c r="O127" s="172">
        <v>99175</v>
      </c>
      <c r="P127" s="173">
        <v>99175</v>
      </c>
      <c r="Q127" s="173">
        <v>104272</v>
      </c>
      <c r="R127" s="173">
        <v>117768</v>
      </c>
      <c r="S127" s="173">
        <v>107227</v>
      </c>
      <c r="T127" s="174">
        <v>104244</v>
      </c>
      <c r="U127" s="174">
        <v>109417</v>
      </c>
      <c r="V127" s="174">
        <v>120377</v>
      </c>
      <c r="W127" s="174">
        <v>132459</v>
      </c>
      <c r="X127" s="174">
        <v>110645</v>
      </c>
      <c r="Y127" s="174"/>
    </row>
    <row r="128" spans="1:49">
      <c r="C128" s="170" t="s">
        <v>366</v>
      </c>
      <c r="D128" s="168" t="s">
        <v>65</v>
      </c>
      <c r="E128" s="142" t="s">
        <v>509</v>
      </c>
      <c r="F128" s="171"/>
      <c r="G128" s="172">
        <v>20325</v>
      </c>
      <c r="H128" s="172">
        <v>40650</v>
      </c>
      <c r="I128" s="172">
        <v>26398</v>
      </c>
      <c r="J128" s="172">
        <v>32216</v>
      </c>
      <c r="K128" s="172">
        <v>32216</v>
      </c>
      <c r="L128" s="172">
        <v>29995</v>
      </c>
      <c r="M128" s="172">
        <v>29995</v>
      </c>
      <c r="N128" s="172">
        <v>8356</v>
      </c>
      <c r="O128" s="172">
        <v>4471</v>
      </c>
      <c r="P128" s="173">
        <v>4471</v>
      </c>
      <c r="Q128" s="173">
        <v>1965</v>
      </c>
      <c r="R128" s="173">
        <v>1154</v>
      </c>
      <c r="S128" s="173">
        <v>464</v>
      </c>
      <c r="T128" s="174">
        <v>1149</v>
      </c>
      <c r="U128" s="174">
        <v>522</v>
      </c>
      <c r="V128" s="174">
        <v>546</v>
      </c>
      <c r="W128" s="174">
        <v>75</v>
      </c>
      <c r="X128" s="174">
        <v>7</v>
      </c>
      <c r="Y128" s="174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4"/>
      <c r="AP128" s="174"/>
      <c r="AQ128" s="174"/>
      <c r="AR128" s="174"/>
      <c r="AS128" s="174"/>
      <c r="AT128" s="174"/>
      <c r="AU128" s="174"/>
      <c r="AV128" s="174"/>
      <c r="AW128" s="174"/>
    </row>
    <row r="129" spans="2:49">
      <c r="C129" s="170" t="s">
        <v>367</v>
      </c>
      <c r="D129" s="168" t="s">
        <v>65</v>
      </c>
      <c r="E129" s="142" t="s">
        <v>509</v>
      </c>
      <c r="F129" s="171"/>
      <c r="G129" s="172">
        <v>20734</v>
      </c>
      <c r="H129" s="172">
        <v>41468</v>
      </c>
      <c r="I129" s="172">
        <v>26868</v>
      </c>
      <c r="J129" s="172">
        <v>45099</v>
      </c>
      <c r="K129" s="172">
        <v>45099</v>
      </c>
      <c r="L129" s="172">
        <v>32041</v>
      </c>
      <c r="M129" s="172">
        <v>32041</v>
      </c>
      <c r="N129" s="172">
        <v>7972</v>
      </c>
      <c r="O129" s="172">
        <v>3117</v>
      </c>
      <c r="P129" s="173">
        <v>3117</v>
      </c>
      <c r="Q129" s="173">
        <v>1630</v>
      </c>
      <c r="R129" s="173">
        <v>1315</v>
      </c>
      <c r="S129" s="173">
        <v>524</v>
      </c>
      <c r="T129" s="174">
        <v>951</v>
      </c>
      <c r="U129" s="174">
        <v>1149</v>
      </c>
      <c r="V129" s="174">
        <v>1114</v>
      </c>
      <c r="W129" s="174">
        <v>261</v>
      </c>
      <c r="X129" s="174">
        <v>160</v>
      </c>
      <c r="Y129" s="174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4"/>
      <c r="AP129" s="174"/>
      <c r="AQ129" s="174"/>
      <c r="AR129" s="174"/>
      <c r="AS129" s="174"/>
      <c r="AT129" s="174"/>
      <c r="AU129" s="174"/>
      <c r="AV129" s="174"/>
      <c r="AW129" s="174"/>
    </row>
    <row r="130" spans="2:49">
      <c r="C130" s="170" t="s">
        <v>368</v>
      </c>
      <c r="D130" s="168" t="s">
        <v>65</v>
      </c>
      <c r="E130" s="142" t="s">
        <v>509</v>
      </c>
      <c r="F130" s="171"/>
      <c r="G130" s="172">
        <v>7018</v>
      </c>
      <c r="H130" s="172">
        <v>14036</v>
      </c>
      <c r="I130" s="172">
        <v>8133</v>
      </c>
      <c r="J130" s="172">
        <v>9137</v>
      </c>
      <c r="K130" s="172">
        <v>9137</v>
      </c>
      <c r="L130" s="172">
        <v>12055</v>
      </c>
      <c r="M130" s="172">
        <v>12055</v>
      </c>
      <c r="N130" s="172">
        <v>7737</v>
      </c>
      <c r="O130" s="172">
        <v>3599</v>
      </c>
      <c r="P130" s="173">
        <v>3599</v>
      </c>
      <c r="Q130" s="173">
        <v>197</v>
      </c>
      <c r="R130" s="173">
        <v>103</v>
      </c>
      <c r="S130" s="173">
        <v>68</v>
      </c>
      <c r="T130" s="174">
        <v>210</v>
      </c>
      <c r="U130" s="174">
        <v>108</v>
      </c>
      <c r="V130" s="174">
        <v>226</v>
      </c>
      <c r="W130" s="174">
        <v>0</v>
      </c>
      <c r="X130" s="174">
        <v>0</v>
      </c>
      <c r="Y130" s="174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4"/>
      <c r="AP130" s="174"/>
      <c r="AQ130" s="174"/>
      <c r="AR130" s="174"/>
      <c r="AS130" s="174"/>
      <c r="AT130" s="174"/>
      <c r="AU130" s="174"/>
      <c r="AV130" s="174"/>
      <c r="AW130" s="174"/>
    </row>
    <row r="131" spans="2:49">
      <c r="C131" s="170" t="s">
        <v>369</v>
      </c>
      <c r="D131" s="168" t="s">
        <v>65</v>
      </c>
      <c r="E131" s="142" t="s">
        <v>509</v>
      </c>
      <c r="F131" s="171"/>
      <c r="G131" s="172">
        <v>7749</v>
      </c>
      <c r="H131" s="172">
        <v>15498</v>
      </c>
      <c r="I131" s="172">
        <v>7171</v>
      </c>
      <c r="J131" s="172">
        <v>13991</v>
      </c>
      <c r="K131" s="172">
        <v>13991</v>
      </c>
      <c r="L131" s="172">
        <v>12908</v>
      </c>
      <c r="M131" s="172">
        <v>12908</v>
      </c>
      <c r="N131" s="172">
        <v>7095</v>
      </c>
      <c r="O131" s="172">
        <v>3504</v>
      </c>
      <c r="P131" s="173">
        <v>3504</v>
      </c>
      <c r="Q131" s="173">
        <v>656</v>
      </c>
      <c r="R131" s="173">
        <v>81</v>
      </c>
      <c r="S131" s="173">
        <v>44</v>
      </c>
      <c r="T131" s="174">
        <v>1465</v>
      </c>
      <c r="U131" s="174">
        <v>1611</v>
      </c>
      <c r="V131" s="174">
        <v>1835</v>
      </c>
      <c r="W131" s="174">
        <v>47</v>
      </c>
      <c r="X131" s="174">
        <v>41</v>
      </c>
      <c r="Y131" s="174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4"/>
      <c r="AP131" s="174"/>
      <c r="AQ131" s="174"/>
      <c r="AR131" s="174"/>
      <c r="AS131" s="174"/>
      <c r="AT131" s="174"/>
      <c r="AU131" s="174"/>
      <c r="AV131" s="174"/>
      <c r="AW131" s="174"/>
    </row>
    <row r="132" spans="2:49">
      <c r="C132" s="170" t="s">
        <v>362</v>
      </c>
      <c r="D132" s="168" t="s">
        <v>65</v>
      </c>
      <c r="E132" s="168" t="s">
        <v>377</v>
      </c>
      <c r="F132" s="171"/>
      <c r="G132" s="172">
        <v>1495</v>
      </c>
      <c r="H132" s="172">
        <v>2990</v>
      </c>
      <c r="I132" s="172">
        <v>6703</v>
      </c>
      <c r="J132" s="172">
        <v>3666</v>
      </c>
      <c r="K132" s="172">
        <v>3666</v>
      </c>
      <c r="L132" s="172">
        <v>6682</v>
      </c>
      <c r="M132" s="172">
        <v>6682</v>
      </c>
      <c r="N132" s="172">
        <v>7126</v>
      </c>
      <c r="O132" s="172">
        <v>23875</v>
      </c>
      <c r="P132" s="173">
        <v>23875</v>
      </c>
      <c r="Q132" s="173">
        <v>28554</v>
      </c>
      <c r="R132" s="173">
        <v>29020</v>
      </c>
      <c r="S132" s="173">
        <v>24396</v>
      </c>
      <c r="T132" s="174">
        <v>19572</v>
      </c>
      <c r="U132" s="174">
        <v>20138</v>
      </c>
      <c r="V132" s="174">
        <v>14917</v>
      </c>
      <c r="W132" s="174">
        <v>22119</v>
      </c>
      <c r="X132" s="174">
        <v>20965</v>
      </c>
      <c r="Y132" s="174"/>
    </row>
    <row r="133" spans="2:49">
      <c r="C133" s="170" t="s">
        <v>363</v>
      </c>
      <c r="D133" s="168" t="s">
        <v>65</v>
      </c>
      <c r="E133" s="168" t="s">
        <v>377</v>
      </c>
      <c r="F133" s="171"/>
      <c r="G133" s="172">
        <v>1136</v>
      </c>
      <c r="H133" s="172">
        <v>2272</v>
      </c>
      <c r="I133" s="172">
        <v>4467</v>
      </c>
      <c r="J133" s="172">
        <v>4327</v>
      </c>
      <c r="K133" s="172">
        <v>4327</v>
      </c>
      <c r="L133" s="172">
        <v>8764</v>
      </c>
      <c r="M133" s="172">
        <v>8764</v>
      </c>
      <c r="N133" s="172">
        <v>4425</v>
      </c>
      <c r="O133" s="172">
        <v>19268</v>
      </c>
      <c r="P133" s="173">
        <v>19268</v>
      </c>
      <c r="Q133" s="173">
        <v>31485</v>
      </c>
      <c r="R133" s="173">
        <v>30044</v>
      </c>
      <c r="S133" s="173">
        <v>26670</v>
      </c>
      <c r="T133" s="174">
        <v>26539</v>
      </c>
      <c r="U133" s="174">
        <v>31032</v>
      </c>
      <c r="V133" s="174">
        <v>28945</v>
      </c>
      <c r="W133" s="174">
        <v>50881</v>
      </c>
      <c r="X133" s="174">
        <v>57533</v>
      </c>
      <c r="Y133" s="174"/>
    </row>
    <row r="134" spans="2:49">
      <c r="C134" s="170" t="s">
        <v>364</v>
      </c>
      <c r="D134" s="168" t="s">
        <v>65</v>
      </c>
      <c r="E134" s="168" t="s">
        <v>377</v>
      </c>
      <c r="F134" s="171"/>
      <c r="G134" s="172">
        <v>727</v>
      </c>
      <c r="H134" s="172">
        <v>1454</v>
      </c>
      <c r="I134" s="172">
        <v>1076</v>
      </c>
      <c r="J134" s="172">
        <v>407</v>
      </c>
      <c r="K134" s="172">
        <v>407</v>
      </c>
      <c r="L134" s="172">
        <v>68</v>
      </c>
      <c r="M134" s="172">
        <v>68</v>
      </c>
      <c r="N134" s="172">
        <v>530</v>
      </c>
      <c r="O134" s="172">
        <v>2305</v>
      </c>
      <c r="P134" s="172">
        <v>2305</v>
      </c>
      <c r="Q134" s="172">
        <v>2444</v>
      </c>
      <c r="R134" s="172">
        <v>1208</v>
      </c>
      <c r="S134" s="172">
        <v>1165</v>
      </c>
      <c r="T134" s="172">
        <v>223</v>
      </c>
      <c r="U134" s="172">
        <v>8</v>
      </c>
      <c r="V134" s="174">
        <v>1110</v>
      </c>
      <c r="W134" s="174">
        <v>2247</v>
      </c>
      <c r="X134" s="174">
        <v>2626</v>
      </c>
      <c r="Y134" s="174"/>
    </row>
    <row r="135" spans="2:49">
      <c r="C135" s="170" t="s">
        <v>365</v>
      </c>
      <c r="D135" s="168" t="s">
        <v>65</v>
      </c>
      <c r="E135" s="168" t="s">
        <v>377</v>
      </c>
      <c r="F135" s="171"/>
      <c r="G135" s="172">
        <v>3619</v>
      </c>
      <c r="H135" s="172">
        <v>7238</v>
      </c>
      <c r="I135" s="172">
        <v>4118</v>
      </c>
      <c r="J135" s="172">
        <v>1362</v>
      </c>
      <c r="K135" s="172">
        <v>1362</v>
      </c>
      <c r="L135" s="172">
        <v>1247</v>
      </c>
      <c r="M135" s="172">
        <v>1247</v>
      </c>
      <c r="N135" s="172">
        <v>2581</v>
      </c>
      <c r="O135" s="172">
        <v>14874</v>
      </c>
      <c r="P135" s="172">
        <v>14874</v>
      </c>
      <c r="Q135" s="172">
        <v>13249</v>
      </c>
      <c r="R135" s="172">
        <v>10771</v>
      </c>
      <c r="S135" s="172">
        <v>3658</v>
      </c>
      <c r="T135" s="172">
        <v>1201</v>
      </c>
      <c r="U135" s="172">
        <v>578</v>
      </c>
      <c r="V135" s="174">
        <v>10863</v>
      </c>
      <c r="W135" s="174">
        <v>14644</v>
      </c>
      <c r="X135" s="174">
        <v>15679</v>
      </c>
      <c r="Y135" s="174"/>
    </row>
    <row r="136" spans="2:49">
      <c r="C136" s="170" t="s">
        <v>370</v>
      </c>
      <c r="D136" s="168" t="s">
        <v>65</v>
      </c>
      <c r="E136" s="168" t="s">
        <v>377</v>
      </c>
      <c r="F136" s="171"/>
      <c r="G136" s="172">
        <v>866</v>
      </c>
      <c r="H136" s="172">
        <v>1732</v>
      </c>
      <c r="I136" s="172">
        <v>4600</v>
      </c>
      <c r="J136" s="172">
        <v>2351</v>
      </c>
      <c r="K136" s="172">
        <v>2351</v>
      </c>
      <c r="L136" s="172">
        <v>8349</v>
      </c>
      <c r="M136" s="172">
        <v>8349</v>
      </c>
      <c r="N136" s="172">
        <v>3540</v>
      </c>
      <c r="O136" s="172">
        <v>298</v>
      </c>
      <c r="P136" s="172">
        <v>298</v>
      </c>
      <c r="Q136" s="172">
        <v>25</v>
      </c>
      <c r="R136" s="172">
        <v>6</v>
      </c>
      <c r="S136" s="172">
        <v>7</v>
      </c>
      <c r="T136" s="172">
        <v>13</v>
      </c>
      <c r="U136" s="172">
        <v>54</v>
      </c>
      <c r="V136" s="174">
        <v>99</v>
      </c>
      <c r="W136" s="174">
        <v>0</v>
      </c>
      <c r="X136" s="174">
        <v>0</v>
      </c>
      <c r="Y136" s="174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3"/>
      <c r="AJ136" s="173"/>
      <c r="AK136" s="173"/>
      <c r="AL136" s="173"/>
      <c r="AM136" s="173"/>
      <c r="AN136" s="173"/>
      <c r="AO136" s="174"/>
      <c r="AP136" s="174"/>
      <c r="AQ136" s="174"/>
      <c r="AR136" s="174"/>
      <c r="AS136" s="174"/>
      <c r="AT136" s="174"/>
      <c r="AU136" s="174"/>
      <c r="AV136" s="174"/>
      <c r="AW136" s="174"/>
    </row>
    <row r="137" spans="2:49">
      <c r="B137" s="143"/>
      <c r="C137" s="170" t="s">
        <v>371</v>
      </c>
      <c r="D137" s="168" t="s">
        <v>65</v>
      </c>
      <c r="E137" s="168" t="s">
        <v>377</v>
      </c>
      <c r="F137" s="171"/>
      <c r="G137" s="172">
        <v>599</v>
      </c>
      <c r="H137" s="172">
        <v>1198</v>
      </c>
      <c r="I137" s="172">
        <v>2587</v>
      </c>
      <c r="J137" s="172">
        <v>3098</v>
      </c>
      <c r="K137" s="172">
        <v>3098</v>
      </c>
      <c r="L137" s="172">
        <v>5366</v>
      </c>
      <c r="M137" s="172">
        <v>5366</v>
      </c>
      <c r="N137" s="172">
        <v>2000</v>
      </c>
      <c r="O137" s="172">
        <v>196</v>
      </c>
      <c r="P137" s="172">
        <v>196</v>
      </c>
      <c r="Q137" s="172">
        <v>0</v>
      </c>
      <c r="R137" s="172">
        <v>7</v>
      </c>
      <c r="S137" s="172">
        <v>8</v>
      </c>
      <c r="T137" s="172">
        <v>4</v>
      </c>
      <c r="U137" s="172">
        <v>112</v>
      </c>
      <c r="V137" s="174">
        <v>183</v>
      </c>
      <c r="W137" s="174">
        <v>8</v>
      </c>
      <c r="X137" s="174">
        <v>0</v>
      </c>
      <c r="Y137" s="174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3"/>
      <c r="AJ137" s="173"/>
      <c r="AK137" s="173"/>
      <c r="AL137" s="173"/>
      <c r="AM137" s="173"/>
      <c r="AN137" s="173"/>
      <c r="AO137" s="174"/>
      <c r="AP137" s="174"/>
      <c r="AQ137" s="174"/>
      <c r="AR137" s="174"/>
      <c r="AS137" s="174"/>
      <c r="AT137" s="174"/>
      <c r="AU137" s="174"/>
      <c r="AV137" s="174"/>
      <c r="AW137" s="174"/>
    </row>
    <row r="138" spans="2:49">
      <c r="B138" s="143"/>
      <c r="C138" s="170" t="s">
        <v>372</v>
      </c>
      <c r="D138" s="168" t="s">
        <v>65</v>
      </c>
      <c r="E138" s="168" t="s">
        <v>377</v>
      </c>
      <c r="F138" s="171"/>
      <c r="G138" s="172">
        <v>469</v>
      </c>
      <c r="H138" s="172">
        <v>938</v>
      </c>
      <c r="I138" s="172">
        <v>940</v>
      </c>
      <c r="J138" s="172">
        <v>80</v>
      </c>
      <c r="K138" s="172">
        <v>80</v>
      </c>
      <c r="L138" s="172">
        <v>22</v>
      </c>
      <c r="M138" s="172">
        <v>22</v>
      </c>
      <c r="N138" s="172">
        <v>3</v>
      </c>
      <c r="O138" s="172">
        <v>23</v>
      </c>
      <c r="P138" s="172">
        <v>23</v>
      </c>
      <c r="Q138" s="172">
        <v>10</v>
      </c>
      <c r="R138" s="172">
        <v>0</v>
      </c>
      <c r="S138" s="172">
        <v>0</v>
      </c>
      <c r="T138" s="172">
        <v>0</v>
      </c>
      <c r="U138" s="172">
        <v>0</v>
      </c>
      <c r="V138" s="174">
        <v>0</v>
      </c>
      <c r="W138" s="174">
        <v>0</v>
      </c>
      <c r="X138" s="174">
        <v>0</v>
      </c>
      <c r="Y138" s="174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4"/>
      <c r="AP138" s="174"/>
      <c r="AQ138" s="174"/>
      <c r="AR138" s="174"/>
      <c r="AS138" s="174"/>
      <c r="AT138" s="174"/>
      <c r="AU138" s="174"/>
      <c r="AV138" s="174"/>
      <c r="AW138" s="174"/>
    </row>
    <row r="139" spans="2:49">
      <c r="B139" s="143"/>
      <c r="C139" s="170" t="s">
        <v>373</v>
      </c>
      <c r="D139" s="168" t="s">
        <v>65</v>
      </c>
      <c r="E139" s="168" t="s">
        <v>377</v>
      </c>
      <c r="F139" s="171"/>
      <c r="G139" s="172">
        <v>1486</v>
      </c>
      <c r="H139" s="172">
        <v>2972</v>
      </c>
      <c r="I139" s="172">
        <v>1699</v>
      </c>
      <c r="J139" s="172">
        <v>893</v>
      </c>
      <c r="K139" s="172">
        <v>893</v>
      </c>
      <c r="L139" s="172">
        <v>139</v>
      </c>
      <c r="M139" s="172">
        <v>139</v>
      </c>
      <c r="N139" s="172">
        <v>348</v>
      </c>
      <c r="O139" s="172">
        <v>180</v>
      </c>
      <c r="P139" s="172">
        <v>180</v>
      </c>
      <c r="Q139" s="172">
        <v>0</v>
      </c>
      <c r="R139" s="172">
        <v>0</v>
      </c>
      <c r="S139" s="172">
        <v>0</v>
      </c>
      <c r="T139" s="172">
        <v>0</v>
      </c>
      <c r="U139" s="172">
        <v>0</v>
      </c>
      <c r="V139" s="174">
        <v>0</v>
      </c>
      <c r="W139" s="174">
        <v>0</v>
      </c>
      <c r="X139" s="174">
        <v>0</v>
      </c>
      <c r="Y139" s="174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4"/>
      <c r="AP139" s="174"/>
      <c r="AQ139" s="174"/>
      <c r="AR139" s="174"/>
      <c r="AS139" s="174"/>
      <c r="AT139" s="174"/>
      <c r="AU139" s="174"/>
      <c r="AV139" s="174"/>
      <c r="AW139" s="174"/>
    </row>
    <row r="140" spans="2:49">
      <c r="B140" s="143"/>
      <c r="C140" s="170" t="s">
        <v>70</v>
      </c>
      <c r="D140" s="168" t="s">
        <v>65</v>
      </c>
      <c r="E140" s="168" t="s">
        <v>378</v>
      </c>
      <c r="F140" s="171"/>
      <c r="G140" s="172">
        <v>732800.60600000003</v>
      </c>
      <c r="H140" s="172">
        <v>1465601.2120000001</v>
      </c>
      <c r="I140" s="172">
        <v>1797593.1399999987</v>
      </c>
      <c r="J140" s="172">
        <v>1804960.6480000014</v>
      </c>
      <c r="K140" s="172">
        <v>1804960.6480000014</v>
      </c>
      <c r="L140" s="172">
        <v>1824534.0829999999</v>
      </c>
      <c r="M140" s="172">
        <v>1824534.0829999999</v>
      </c>
      <c r="N140" s="172">
        <v>1903448.503</v>
      </c>
      <c r="O140" s="172">
        <v>1798833.4905000003</v>
      </c>
      <c r="P140" s="172">
        <v>1798833.4905000003</v>
      </c>
      <c r="Q140" s="172">
        <v>1876061.1407191604</v>
      </c>
      <c r="R140" s="172">
        <v>2310898.7121924129</v>
      </c>
      <c r="S140" s="172">
        <v>2225325.8676652331</v>
      </c>
      <c r="T140" s="172">
        <v>1916396.4083059998</v>
      </c>
      <c r="U140" s="172">
        <v>2809302.7137221382</v>
      </c>
      <c r="V140" s="174">
        <v>2470794.9107355415</v>
      </c>
      <c r="W140" s="174">
        <v>1757688.6400000006</v>
      </c>
      <c r="X140" s="174">
        <v>2057190.7430999994</v>
      </c>
      <c r="Y140" s="174"/>
    </row>
    <row r="141" spans="2:49">
      <c r="B141" s="143"/>
      <c r="C141" s="170" t="s">
        <v>71</v>
      </c>
      <c r="D141" s="168" t="s">
        <v>65</v>
      </c>
      <c r="E141" s="168" t="s">
        <v>378</v>
      </c>
      <c r="F141" s="171"/>
      <c r="G141" s="172">
        <v>181107.46220000001</v>
      </c>
      <c r="H141" s="172">
        <v>362214.92440000002</v>
      </c>
      <c r="I141" s="172">
        <v>438340.109</v>
      </c>
      <c r="J141" s="172">
        <v>439715.23599999986</v>
      </c>
      <c r="K141" s="172">
        <v>439715.23599999986</v>
      </c>
      <c r="L141" s="172">
        <v>344775.973</v>
      </c>
      <c r="M141" s="172">
        <v>344775.973</v>
      </c>
      <c r="N141" s="172">
        <v>330281.88900000002</v>
      </c>
      <c r="O141" s="172">
        <v>290741.87409999996</v>
      </c>
      <c r="P141" s="172">
        <v>290741.87409999996</v>
      </c>
      <c r="Q141" s="172">
        <v>334505.21000000002</v>
      </c>
      <c r="R141" s="172">
        <v>319561.30325251998</v>
      </c>
      <c r="S141" s="172">
        <v>313678.3297</v>
      </c>
      <c r="T141" s="172">
        <v>205276.58838995581</v>
      </c>
      <c r="U141" s="172">
        <v>392024.78217991057</v>
      </c>
      <c r="V141" s="174">
        <v>400704.48330000014</v>
      </c>
      <c r="W141" s="174">
        <v>338553.57769999985</v>
      </c>
      <c r="X141" s="174">
        <v>280364.57689999999</v>
      </c>
      <c r="Y141" s="174"/>
    </row>
    <row r="142" spans="2:49">
      <c r="B142" s="143"/>
      <c r="C142" s="170" t="s">
        <v>72</v>
      </c>
      <c r="D142" s="168" t="s">
        <v>65</v>
      </c>
      <c r="E142" s="168" t="s">
        <v>378</v>
      </c>
      <c r="F142" s="171"/>
      <c r="G142" s="172">
        <v>3037617.4249999998</v>
      </c>
      <c r="H142" s="172">
        <v>6075234.8499999996</v>
      </c>
      <c r="I142" s="172">
        <v>6046631.909</v>
      </c>
      <c r="J142" s="172">
        <v>6322716.2230000012</v>
      </c>
      <c r="K142" s="172">
        <v>6322716.2230000012</v>
      </c>
      <c r="L142" s="172">
        <v>5430503.3540000003</v>
      </c>
      <c r="M142" s="172">
        <v>5430503.3540000003</v>
      </c>
      <c r="N142" s="172">
        <v>4142005.9950000001</v>
      </c>
      <c r="O142" s="172">
        <v>4971128.49</v>
      </c>
      <c r="P142" s="172">
        <v>4971128.49</v>
      </c>
      <c r="Q142" s="172">
        <v>5831063.3130000001</v>
      </c>
      <c r="R142" s="172">
        <v>5623550.7929999968</v>
      </c>
      <c r="S142" s="172">
        <v>6011189.2375000026</v>
      </c>
      <c r="T142" s="172">
        <v>5713583.9355000006</v>
      </c>
      <c r="U142" s="172">
        <v>5572334.1630000006</v>
      </c>
      <c r="V142" s="174">
        <v>5322960.2179999994</v>
      </c>
      <c r="W142" s="174">
        <v>5272108.3309999993</v>
      </c>
      <c r="X142" s="174">
        <v>5697172.9379999992</v>
      </c>
      <c r="Y142" s="174"/>
    </row>
    <row r="143" spans="2:49">
      <c r="B143" s="143"/>
      <c r="C143" s="170" t="s">
        <v>73</v>
      </c>
      <c r="D143" s="168" t="s">
        <v>65</v>
      </c>
      <c r="E143" s="168" t="s">
        <v>378</v>
      </c>
      <c r="F143" s="171"/>
      <c r="G143" s="172">
        <v>1236180.0920000002</v>
      </c>
      <c r="H143" s="172">
        <v>2472360.1840000004</v>
      </c>
      <c r="I143" s="172">
        <v>2702007.5930000003</v>
      </c>
      <c r="J143" s="172">
        <v>3206439.7750000004</v>
      </c>
      <c r="K143" s="172">
        <v>3206439.7750000004</v>
      </c>
      <c r="L143" s="172">
        <v>2819363.7940000002</v>
      </c>
      <c r="M143" s="172">
        <v>2819363.7940000002</v>
      </c>
      <c r="N143" s="172">
        <v>2715162.8600000008</v>
      </c>
      <c r="O143" s="172">
        <v>2981320.5599999996</v>
      </c>
      <c r="P143" s="172">
        <v>2981320.5599999996</v>
      </c>
      <c r="Q143" s="172">
        <v>2963849.9429999967</v>
      </c>
      <c r="R143" s="172">
        <v>2702002.0014927979</v>
      </c>
      <c r="S143" s="172">
        <v>2687905.6132735191</v>
      </c>
      <c r="T143" s="172">
        <v>2391028.2557300003</v>
      </c>
      <c r="U143" s="172">
        <v>2521702.3370000012</v>
      </c>
      <c r="V143" s="174">
        <v>2494317.9360000002</v>
      </c>
      <c r="W143" s="174">
        <v>2165865.753</v>
      </c>
      <c r="X143" s="174">
        <v>2417007.2140000002</v>
      </c>
      <c r="Y143" s="174"/>
    </row>
    <row r="144" spans="2:49">
      <c r="B144" s="143"/>
      <c r="C144" s="170" t="s">
        <v>74</v>
      </c>
      <c r="D144" s="168" t="s">
        <v>65</v>
      </c>
      <c r="E144" s="168" t="s">
        <v>379</v>
      </c>
      <c r="F144" s="171"/>
      <c r="G144" s="172">
        <v>4270</v>
      </c>
      <c r="H144" s="172">
        <v>8540</v>
      </c>
      <c r="I144" s="172">
        <v>20893</v>
      </c>
      <c r="J144" s="172">
        <v>22956</v>
      </c>
      <c r="K144" s="172">
        <v>22956</v>
      </c>
      <c r="L144" s="172">
        <v>24154</v>
      </c>
      <c r="M144" s="172">
        <v>24154</v>
      </c>
      <c r="N144" s="172">
        <v>19924</v>
      </c>
      <c r="O144" s="172">
        <v>26225</v>
      </c>
      <c r="P144" s="172">
        <v>26225</v>
      </c>
      <c r="Q144" s="172">
        <v>29192</v>
      </c>
      <c r="R144" s="172">
        <v>31007</v>
      </c>
      <c r="S144" s="172">
        <v>32176</v>
      </c>
      <c r="T144" s="172">
        <v>13953</v>
      </c>
      <c r="U144" s="172">
        <v>0</v>
      </c>
      <c r="V144" s="174">
        <v>5894</v>
      </c>
      <c r="W144" s="174">
        <v>41922</v>
      </c>
      <c r="X144" s="174">
        <v>46066</v>
      </c>
      <c r="Y144" s="174"/>
    </row>
    <row r="145" spans="2:25">
      <c r="B145" s="143"/>
      <c r="C145" s="170"/>
      <c r="F145" s="171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4"/>
      <c r="U145" s="174"/>
      <c r="V145" s="174"/>
      <c r="W145" s="174"/>
      <c r="X145" s="174"/>
    </row>
    <row r="146" spans="2:25">
      <c r="B146" s="143"/>
      <c r="C146" s="170" t="s">
        <v>424</v>
      </c>
      <c r="D146" s="168" t="s">
        <v>65</v>
      </c>
      <c r="E146" s="142" t="s">
        <v>378</v>
      </c>
      <c r="F146" s="171"/>
      <c r="G146" s="172">
        <v>0</v>
      </c>
      <c r="H146" s="172">
        <v>0</v>
      </c>
      <c r="I146" s="172">
        <v>0</v>
      </c>
      <c r="J146" s="172">
        <v>0</v>
      </c>
      <c r="K146" s="172">
        <v>192.61653543307085</v>
      </c>
      <c r="L146" s="172">
        <v>329.3</v>
      </c>
      <c r="M146" s="172">
        <v>329.3</v>
      </c>
      <c r="N146" s="172">
        <v>427.85300000000001</v>
      </c>
      <c r="O146" s="172">
        <v>1791.3720000000003</v>
      </c>
      <c r="P146" s="172">
        <v>1791.3720000000003</v>
      </c>
      <c r="Q146" s="172">
        <v>1445.37</v>
      </c>
      <c r="R146" s="172">
        <v>3993.3630000000003</v>
      </c>
      <c r="S146" s="172">
        <v>1615.4</v>
      </c>
      <c r="T146" s="172">
        <v>893.89800000000002</v>
      </c>
      <c r="U146" s="172">
        <v>4703.8279999999995</v>
      </c>
      <c r="V146" s="174">
        <v>2245.92</v>
      </c>
      <c r="W146" s="174">
        <v>1109.8690000000001</v>
      </c>
      <c r="X146" s="174">
        <v>1716.0139999999999</v>
      </c>
      <c r="Y146" s="174"/>
    </row>
    <row r="147" spans="2:25">
      <c r="B147" s="143"/>
      <c r="C147" s="170" t="s">
        <v>425</v>
      </c>
      <c r="D147" s="168" t="s">
        <v>65</v>
      </c>
      <c r="E147" s="142" t="s">
        <v>378</v>
      </c>
      <c r="F147" s="171"/>
      <c r="G147" s="172">
        <v>0</v>
      </c>
      <c r="H147" s="172">
        <v>0</v>
      </c>
      <c r="I147" s="172">
        <v>0</v>
      </c>
      <c r="J147" s="172">
        <v>0</v>
      </c>
      <c r="K147" s="172">
        <v>1456.996653543307</v>
      </c>
      <c r="L147" s="172">
        <v>2489.9899999999998</v>
      </c>
      <c r="M147" s="172">
        <v>2489.9899999999998</v>
      </c>
      <c r="N147" s="172">
        <v>6472.73</v>
      </c>
      <c r="O147" s="172">
        <v>1384.049</v>
      </c>
      <c r="P147" s="172">
        <v>1384.049</v>
      </c>
      <c r="Q147" s="172">
        <v>676.93499999999995</v>
      </c>
      <c r="R147" s="172">
        <v>1834.4580000000001</v>
      </c>
      <c r="S147" s="172">
        <v>791</v>
      </c>
      <c r="T147" s="172">
        <v>532.81299999999999</v>
      </c>
      <c r="U147" s="172">
        <v>990.08150000000001</v>
      </c>
      <c r="V147" s="174">
        <v>1921.81</v>
      </c>
      <c r="W147" s="174">
        <v>872.74800000000005</v>
      </c>
      <c r="X147" s="174">
        <v>519.76</v>
      </c>
      <c r="Y147" s="174"/>
    </row>
    <row r="148" spans="2:25">
      <c r="B148" s="143"/>
      <c r="C148" s="170" t="s">
        <v>426</v>
      </c>
      <c r="D148" s="168" t="s">
        <v>65</v>
      </c>
      <c r="E148" s="142" t="s">
        <v>378</v>
      </c>
      <c r="F148" s="171"/>
      <c r="G148" s="172">
        <v>0</v>
      </c>
      <c r="H148" s="172">
        <v>0</v>
      </c>
      <c r="I148" s="172">
        <v>0</v>
      </c>
      <c r="J148" s="172">
        <v>0</v>
      </c>
      <c r="K148" s="172">
        <v>28.194094488188977</v>
      </c>
      <c r="L148" s="172">
        <v>63.03</v>
      </c>
      <c r="M148" s="172">
        <v>63.03</v>
      </c>
      <c r="N148" s="172">
        <v>86.432000000000002</v>
      </c>
      <c r="O148" s="172">
        <v>1597.61</v>
      </c>
      <c r="P148" s="172">
        <v>1597.61</v>
      </c>
      <c r="Q148" s="172">
        <v>1945.55</v>
      </c>
      <c r="R148" s="172">
        <v>126</v>
      </c>
      <c r="S148" s="172">
        <v>2513.4789999999998</v>
      </c>
      <c r="T148" s="172">
        <v>6594.0480000000007</v>
      </c>
      <c r="U148" s="172">
        <v>505.00299999999999</v>
      </c>
      <c r="V148" s="174">
        <v>1401.1610000000001</v>
      </c>
      <c r="W148" s="174">
        <v>381.22</v>
      </c>
      <c r="X148" s="174">
        <v>1369.992</v>
      </c>
      <c r="Y148" s="174"/>
    </row>
    <row r="149" spans="2:25">
      <c r="B149" s="143"/>
      <c r="C149" s="170" t="s">
        <v>427</v>
      </c>
      <c r="D149" s="168" t="s">
        <v>65</v>
      </c>
      <c r="E149" s="142" t="s">
        <v>378</v>
      </c>
      <c r="F149" s="171"/>
      <c r="G149" s="172">
        <v>0</v>
      </c>
      <c r="H149" s="172">
        <v>0</v>
      </c>
      <c r="I149" s="172">
        <v>0</v>
      </c>
      <c r="J149" s="172">
        <v>0</v>
      </c>
      <c r="K149" s="172">
        <v>1680.1639763779528</v>
      </c>
      <c r="L149" s="172">
        <v>3756.71</v>
      </c>
      <c r="M149" s="172">
        <v>3756.71</v>
      </c>
      <c r="N149" s="172">
        <v>5150.9645</v>
      </c>
      <c r="O149" s="172">
        <v>870.01499999999999</v>
      </c>
      <c r="P149" s="172">
        <v>870.01499999999999</v>
      </c>
      <c r="Q149" s="172">
        <v>850</v>
      </c>
      <c r="R149" s="172">
        <v>724.5</v>
      </c>
      <c r="S149" s="172">
        <v>1548.4575</v>
      </c>
      <c r="T149" s="172">
        <v>281.45</v>
      </c>
      <c r="U149" s="172">
        <v>727.35</v>
      </c>
      <c r="V149" s="174">
        <v>2435.6010000000001</v>
      </c>
      <c r="W149" s="174">
        <v>48.26</v>
      </c>
      <c r="X149" s="174">
        <v>107</v>
      </c>
      <c r="Y149" s="174"/>
    </row>
    <row r="150" spans="2:25">
      <c r="B150" s="143"/>
      <c r="C150" s="170" t="s">
        <v>428</v>
      </c>
      <c r="D150" s="168" t="s">
        <v>65</v>
      </c>
      <c r="E150" s="142" t="s">
        <v>445</v>
      </c>
      <c r="F150" s="171"/>
      <c r="G150" s="172">
        <v>0</v>
      </c>
      <c r="H150" s="172">
        <v>0</v>
      </c>
      <c r="I150" s="172">
        <v>0</v>
      </c>
      <c r="J150" s="172">
        <v>0</v>
      </c>
      <c r="K150" s="172">
        <v>1547.2551181102363</v>
      </c>
      <c r="L150" s="172">
        <v>3188.4970313829763</v>
      </c>
      <c r="M150" s="172">
        <v>3188.4970313829763</v>
      </c>
      <c r="N150" s="172">
        <v>17499.468338072526</v>
      </c>
      <c r="O150" s="172">
        <v>4843.66</v>
      </c>
      <c r="P150" s="172">
        <v>4843.66</v>
      </c>
      <c r="Q150" s="172">
        <v>17641.53</v>
      </c>
      <c r="R150" s="172">
        <v>9625.0529999999999</v>
      </c>
      <c r="S150" s="172">
        <v>1572.4839999999999</v>
      </c>
      <c r="T150" s="172">
        <v>4801.4978260869566</v>
      </c>
      <c r="U150" s="172">
        <v>4544.138857142857</v>
      </c>
      <c r="V150" s="174">
        <v>6543.1399477806799</v>
      </c>
      <c r="W150" s="174">
        <v>20434.795488325079</v>
      </c>
      <c r="X150" s="174">
        <v>64409.633359222862</v>
      </c>
      <c r="Y150" s="174"/>
    </row>
    <row r="151" spans="2:25">
      <c r="B151" s="143"/>
      <c r="C151" s="170" t="s">
        <v>429</v>
      </c>
      <c r="D151" s="168" t="s">
        <v>65</v>
      </c>
      <c r="E151" s="142" t="s">
        <v>445</v>
      </c>
      <c r="F151" s="171"/>
      <c r="G151" s="172">
        <v>0</v>
      </c>
      <c r="H151" s="172">
        <v>0</v>
      </c>
      <c r="I151" s="172">
        <v>0</v>
      </c>
      <c r="J151" s="172">
        <v>0</v>
      </c>
      <c r="K151" s="172">
        <v>36638.939980314964</v>
      </c>
      <c r="L151" s="172">
        <v>42837.842124425995</v>
      </c>
      <c r="M151" s="172">
        <v>42837.842124425995</v>
      </c>
      <c r="N151" s="172">
        <v>36744.91307707403</v>
      </c>
      <c r="O151" s="172">
        <v>51988.21</v>
      </c>
      <c r="P151" s="172">
        <v>51988.21</v>
      </c>
      <c r="Q151" s="172">
        <v>13794.56</v>
      </c>
      <c r="R151" s="172">
        <v>12253.047</v>
      </c>
      <c r="S151" s="172">
        <v>17773.509999999998</v>
      </c>
      <c r="T151" s="172">
        <v>36528.657391304339</v>
      </c>
      <c r="U151" s="172">
        <v>39304.747388289616</v>
      </c>
      <c r="V151" s="174">
        <v>2936.7388949079091</v>
      </c>
      <c r="W151" s="174">
        <v>42238.904388714742</v>
      </c>
      <c r="X151" s="174">
        <v>49350.309085749708</v>
      </c>
      <c r="Y151" s="174"/>
    </row>
    <row r="152" spans="2:25">
      <c r="B152" s="143"/>
      <c r="C152" s="170" t="s">
        <v>430</v>
      </c>
      <c r="D152" s="168" t="s">
        <v>65</v>
      </c>
      <c r="E152" s="142" t="s">
        <v>378</v>
      </c>
      <c r="F152" s="171"/>
      <c r="G152" s="172">
        <v>0</v>
      </c>
      <c r="H152" s="172">
        <v>0</v>
      </c>
      <c r="I152" s="172">
        <v>0</v>
      </c>
      <c r="J152" s="172">
        <v>0</v>
      </c>
      <c r="K152" s="172">
        <v>93910.618901303475</v>
      </c>
      <c r="L152" s="172">
        <v>93153.869974212779</v>
      </c>
      <c r="M152" s="172">
        <v>93153.869974212779</v>
      </c>
      <c r="N152" s="172">
        <v>99357.734999999986</v>
      </c>
      <c r="O152" s="172">
        <v>6735.7</v>
      </c>
      <c r="P152" s="172">
        <v>6735.7</v>
      </c>
      <c r="Q152" s="172">
        <v>30870.27</v>
      </c>
      <c r="R152" s="172">
        <v>0</v>
      </c>
      <c r="S152" s="172">
        <v>0</v>
      </c>
      <c r="T152" s="172">
        <v>0</v>
      </c>
      <c r="U152" s="172">
        <v>0</v>
      </c>
      <c r="V152" s="174">
        <v>0</v>
      </c>
      <c r="W152" s="174">
        <v>0</v>
      </c>
      <c r="X152" s="174">
        <v>0</v>
      </c>
      <c r="Y152" s="174"/>
    </row>
    <row r="153" spans="2:25">
      <c r="B153" s="143"/>
      <c r="C153" s="170" t="s">
        <v>506</v>
      </c>
      <c r="D153" s="168" t="s">
        <v>65</v>
      </c>
      <c r="E153" s="142" t="s">
        <v>378</v>
      </c>
      <c r="F153" s="171"/>
      <c r="G153" s="172">
        <v>0</v>
      </c>
      <c r="H153" s="172">
        <v>0</v>
      </c>
      <c r="I153" s="172">
        <v>0</v>
      </c>
      <c r="J153" s="172">
        <v>0</v>
      </c>
      <c r="K153" s="172">
        <v>0</v>
      </c>
      <c r="L153" s="172">
        <v>0</v>
      </c>
      <c r="M153" s="172">
        <v>0</v>
      </c>
      <c r="N153" s="172">
        <v>0</v>
      </c>
      <c r="O153" s="172">
        <v>0</v>
      </c>
      <c r="P153" s="172">
        <v>0</v>
      </c>
      <c r="Q153" s="172">
        <v>0</v>
      </c>
      <c r="R153" s="172">
        <v>0</v>
      </c>
      <c r="S153" s="172">
        <v>0</v>
      </c>
      <c r="T153" s="172">
        <v>0</v>
      </c>
      <c r="U153" s="172">
        <v>0</v>
      </c>
      <c r="V153" s="174">
        <v>0</v>
      </c>
      <c r="W153" s="174">
        <v>0</v>
      </c>
      <c r="X153" s="174">
        <v>0</v>
      </c>
      <c r="Y153" s="174"/>
    </row>
    <row r="154" spans="2:25">
      <c r="B154" s="143"/>
      <c r="C154" s="170" t="s">
        <v>431</v>
      </c>
      <c r="D154" s="168" t="s">
        <v>65</v>
      </c>
      <c r="E154" s="142" t="s">
        <v>446</v>
      </c>
      <c r="F154" s="171"/>
      <c r="G154" s="172">
        <v>0</v>
      </c>
      <c r="H154" s="172">
        <v>0</v>
      </c>
      <c r="I154" s="172">
        <v>0</v>
      </c>
      <c r="J154" s="172">
        <v>0</v>
      </c>
      <c r="K154" s="172">
        <v>0</v>
      </c>
      <c r="L154" s="172">
        <v>0</v>
      </c>
      <c r="M154" s="172">
        <v>1124.5307443365696</v>
      </c>
      <c r="N154" s="172">
        <v>1071</v>
      </c>
      <c r="O154" s="172">
        <v>1096</v>
      </c>
      <c r="P154" s="172">
        <v>1096</v>
      </c>
      <c r="Q154" s="172">
        <v>858</v>
      </c>
      <c r="R154" s="172">
        <v>730</v>
      </c>
      <c r="S154" s="172">
        <v>621</v>
      </c>
      <c r="T154" s="172">
        <v>454</v>
      </c>
      <c r="U154" s="172">
        <v>460</v>
      </c>
      <c r="V154" s="174">
        <v>458</v>
      </c>
      <c r="W154" s="174">
        <v>453</v>
      </c>
      <c r="X154" s="174">
        <v>762</v>
      </c>
      <c r="Y154" s="174"/>
    </row>
    <row r="155" spans="2:25">
      <c r="B155" s="143"/>
      <c r="C155" s="170" t="s">
        <v>847</v>
      </c>
      <c r="D155" s="168" t="s">
        <v>65</v>
      </c>
      <c r="E155" s="142" t="s">
        <v>450</v>
      </c>
      <c r="F155" s="171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>
        <v>0</v>
      </c>
      <c r="U155" s="172">
        <v>0</v>
      </c>
      <c r="V155" s="174">
        <v>142</v>
      </c>
      <c r="W155" s="174">
        <v>426</v>
      </c>
      <c r="X155" s="174">
        <v>855</v>
      </c>
      <c r="Y155" s="174"/>
    </row>
    <row r="156" spans="2:25">
      <c r="B156" s="143"/>
      <c r="C156" s="170" t="s">
        <v>507</v>
      </c>
      <c r="D156" s="168" t="s">
        <v>65</v>
      </c>
      <c r="E156" s="142" t="s">
        <v>510</v>
      </c>
      <c r="F156" s="171"/>
      <c r="G156" s="172">
        <v>0</v>
      </c>
      <c r="H156" s="172">
        <v>0</v>
      </c>
      <c r="I156" s="172">
        <v>0</v>
      </c>
      <c r="J156" s="172">
        <v>0</v>
      </c>
      <c r="K156" s="172">
        <v>0</v>
      </c>
      <c r="L156" s="172">
        <v>0</v>
      </c>
      <c r="M156" s="172">
        <v>0</v>
      </c>
      <c r="N156" s="172">
        <v>0</v>
      </c>
      <c r="O156" s="172">
        <v>0</v>
      </c>
      <c r="P156" s="172">
        <v>0</v>
      </c>
      <c r="Q156" s="172">
        <v>0</v>
      </c>
      <c r="R156" s="172">
        <v>0</v>
      </c>
      <c r="S156" s="172">
        <v>0</v>
      </c>
      <c r="T156" s="172">
        <v>0</v>
      </c>
      <c r="U156" s="172">
        <v>0</v>
      </c>
      <c r="V156" s="174">
        <v>0</v>
      </c>
      <c r="W156" s="174">
        <v>0</v>
      </c>
      <c r="X156" s="174">
        <v>0</v>
      </c>
      <c r="Y156" s="174"/>
    </row>
    <row r="157" spans="2:25">
      <c r="B157" s="143"/>
      <c r="C157" s="170" t="s">
        <v>508</v>
      </c>
      <c r="D157" s="168" t="s">
        <v>65</v>
      </c>
      <c r="E157" s="142" t="s">
        <v>511</v>
      </c>
      <c r="F157" s="171"/>
      <c r="G157" s="172">
        <v>0</v>
      </c>
      <c r="H157" s="172">
        <v>0</v>
      </c>
      <c r="I157" s="172">
        <v>0</v>
      </c>
      <c r="J157" s="172">
        <v>0</v>
      </c>
      <c r="K157" s="172">
        <v>0</v>
      </c>
      <c r="L157" s="172">
        <v>0</v>
      </c>
      <c r="M157" s="172">
        <v>0</v>
      </c>
      <c r="N157" s="172">
        <v>0</v>
      </c>
      <c r="O157" s="172">
        <v>0</v>
      </c>
      <c r="P157" s="172">
        <v>0</v>
      </c>
      <c r="Q157" s="172">
        <v>0</v>
      </c>
      <c r="R157" s="172">
        <v>0</v>
      </c>
      <c r="S157" s="172">
        <v>0</v>
      </c>
      <c r="T157" s="172">
        <v>0</v>
      </c>
      <c r="U157" s="172">
        <v>0</v>
      </c>
      <c r="V157" s="174">
        <v>0</v>
      </c>
      <c r="W157" s="174">
        <v>0</v>
      </c>
      <c r="X157" s="174">
        <v>0</v>
      </c>
      <c r="Y157" s="174"/>
    </row>
    <row r="158" spans="2:25">
      <c r="B158" s="143"/>
      <c r="C158" s="170" t="s">
        <v>432</v>
      </c>
      <c r="D158" s="168" t="s">
        <v>65</v>
      </c>
      <c r="E158" s="142" t="s">
        <v>447</v>
      </c>
      <c r="F158" s="171"/>
      <c r="G158" s="172">
        <v>0</v>
      </c>
      <c r="H158" s="172">
        <v>0</v>
      </c>
      <c r="I158" s="172">
        <v>0</v>
      </c>
      <c r="J158" s="172">
        <v>885</v>
      </c>
      <c r="K158" s="172">
        <v>885</v>
      </c>
      <c r="L158" s="172">
        <v>609</v>
      </c>
      <c r="M158" s="172">
        <v>609</v>
      </c>
      <c r="N158" s="172">
        <v>596</v>
      </c>
      <c r="O158" s="172">
        <v>205</v>
      </c>
      <c r="P158" s="172">
        <v>205</v>
      </c>
      <c r="Q158" s="172">
        <v>42</v>
      </c>
      <c r="R158" s="172">
        <v>0</v>
      </c>
      <c r="S158" s="172">
        <v>10</v>
      </c>
      <c r="T158" s="172">
        <v>2</v>
      </c>
      <c r="U158" s="172">
        <v>4</v>
      </c>
      <c r="V158" s="174">
        <v>0</v>
      </c>
      <c r="W158" s="174">
        <v>2</v>
      </c>
      <c r="X158" s="174">
        <v>2</v>
      </c>
      <c r="Y158" s="174"/>
    </row>
    <row r="159" spans="2:25">
      <c r="B159" s="143"/>
      <c r="C159" s="170" t="s">
        <v>433</v>
      </c>
      <c r="D159" s="168" t="s">
        <v>65</v>
      </c>
      <c r="E159" s="142" t="s">
        <v>448</v>
      </c>
      <c r="F159" s="171"/>
      <c r="G159" s="172">
        <v>202308</v>
      </c>
      <c r="H159" s="172">
        <v>404616</v>
      </c>
      <c r="I159" s="172">
        <v>324396</v>
      </c>
      <c r="J159" s="172">
        <v>238000</v>
      </c>
      <c r="K159" s="172">
        <v>238000</v>
      </c>
      <c r="L159" s="172">
        <v>208792</v>
      </c>
      <c r="M159" s="172">
        <v>208792</v>
      </c>
      <c r="N159" s="172">
        <v>201414</v>
      </c>
      <c r="O159" s="172">
        <v>354503</v>
      </c>
      <c r="P159" s="172">
        <v>354503</v>
      </c>
      <c r="Q159" s="172">
        <v>718810</v>
      </c>
      <c r="R159" s="172">
        <v>1063070</v>
      </c>
      <c r="S159" s="172">
        <v>584950</v>
      </c>
      <c r="T159" s="172">
        <v>715520</v>
      </c>
      <c r="U159" s="172">
        <v>940006</v>
      </c>
      <c r="V159" s="174">
        <v>808628</v>
      </c>
      <c r="W159" s="174">
        <v>908629</v>
      </c>
      <c r="X159" s="174">
        <v>1288153</v>
      </c>
      <c r="Y159" s="174"/>
    </row>
    <row r="160" spans="2:25">
      <c r="B160" s="143"/>
      <c r="C160" s="170" t="s">
        <v>434</v>
      </c>
      <c r="D160" s="168" t="s">
        <v>65</v>
      </c>
      <c r="E160" s="142" t="s">
        <v>449</v>
      </c>
      <c r="F160" s="171"/>
      <c r="G160" s="172">
        <v>0</v>
      </c>
      <c r="H160" s="172">
        <v>0</v>
      </c>
      <c r="I160" s="172">
        <v>0</v>
      </c>
      <c r="J160" s="172">
        <v>25202</v>
      </c>
      <c r="K160" s="172">
        <v>25202</v>
      </c>
      <c r="L160" s="172">
        <v>22047</v>
      </c>
      <c r="M160" s="172">
        <v>22047</v>
      </c>
      <c r="N160" s="172">
        <v>26607</v>
      </c>
      <c r="O160" s="172">
        <v>30963</v>
      </c>
      <c r="P160" s="172">
        <v>30963</v>
      </c>
      <c r="Q160" s="172">
        <v>44873</v>
      </c>
      <c r="R160" s="172">
        <v>47223</v>
      </c>
      <c r="S160" s="172">
        <v>53674</v>
      </c>
      <c r="T160" s="172">
        <v>41969</v>
      </c>
      <c r="U160" s="172">
        <v>44191</v>
      </c>
      <c r="V160" s="174">
        <v>46639</v>
      </c>
      <c r="W160" s="174">
        <v>35030</v>
      </c>
      <c r="X160" s="174">
        <v>55803</v>
      </c>
      <c r="Y160" s="174"/>
    </row>
    <row r="161" spans="1:28">
      <c r="B161" s="143"/>
      <c r="C161" s="170" t="s">
        <v>435</v>
      </c>
      <c r="D161" s="168" t="s">
        <v>65</v>
      </c>
      <c r="E161" s="142" t="s">
        <v>449</v>
      </c>
      <c r="F161" s="171"/>
      <c r="G161" s="172">
        <v>645</v>
      </c>
      <c r="H161" s="172">
        <v>1290</v>
      </c>
      <c r="I161" s="172">
        <v>2185</v>
      </c>
      <c r="J161" s="172">
        <v>2048</v>
      </c>
      <c r="K161" s="172">
        <v>2048</v>
      </c>
      <c r="L161" s="172">
        <v>1222</v>
      </c>
      <c r="M161" s="172">
        <v>1222</v>
      </c>
      <c r="N161" s="172">
        <v>1503</v>
      </c>
      <c r="O161" s="172">
        <v>1398</v>
      </c>
      <c r="P161" s="172">
        <v>1398</v>
      </c>
      <c r="Q161" s="172">
        <v>992</v>
      </c>
      <c r="R161" s="172">
        <v>2125</v>
      </c>
      <c r="S161" s="172">
        <v>2892</v>
      </c>
      <c r="T161" s="172">
        <v>1588</v>
      </c>
      <c r="U161" s="172">
        <v>1396</v>
      </c>
      <c r="V161" s="174">
        <v>1728</v>
      </c>
      <c r="W161" s="174">
        <v>1692</v>
      </c>
      <c r="X161" s="174">
        <v>1925</v>
      </c>
      <c r="Y161" s="174"/>
    </row>
    <row r="162" spans="1:28">
      <c r="B162" s="143"/>
      <c r="C162" s="170" t="s">
        <v>436</v>
      </c>
      <c r="D162" s="168" t="s">
        <v>65</v>
      </c>
      <c r="E162" s="142" t="s">
        <v>449</v>
      </c>
      <c r="F162" s="171"/>
      <c r="G162" s="172">
        <v>0</v>
      </c>
      <c r="H162" s="172">
        <v>0</v>
      </c>
      <c r="I162" s="172">
        <v>0</v>
      </c>
      <c r="J162" s="172">
        <v>0</v>
      </c>
      <c r="K162" s="172">
        <v>0</v>
      </c>
      <c r="L162" s="172">
        <v>0</v>
      </c>
      <c r="M162" s="172">
        <v>198663.15217391305</v>
      </c>
      <c r="N162" s="172">
        <v>293328</v>
      </c>
      <c r="O162" s="172">
        <v>506064</v>
      </c>
      <c r="P162" s="172">
        <v>506064</v>
      </c>
      <c r="Q162" s="172">
        <v>574576</v>
      </c>
      <c r="R162" s="172">
        <v>653212</v>
      </c>
      <c r="S162" s="172">
        <v>520553</v>
      </c>
      <c r="T162" s="172">
        <v>445579</v>
      </c>
      <c r="U162" s="172">
        <v>670525</v>
      </c>
      <c r="V162" s="174">
        <v>692721</v>
      </c>
      <c r="W162" s="174">
        <v>778156</v>
      </c>
      <c r="X162" s="174">
        <v>738152</v>
      </c>
      <c r="Y162" s="174"/>
    </row>
    <row r="163" spans="1:28">
      <c r="B163" s="143"/>
      <c r="C163" s="170" t="s">
        <v>437</v>
      </c>
      <c r="D163" s="168" t="s">
        <v>65</v>
      </c>
      <c r="E163" s="142" t="s">
        <v>450</v>
      </c>
      <c r="F163" s="171"/>
      <c r="G163" s="172">
        <v>0</v>
      </c>
      <c r="H163" s="172">
        <v>0</v>
      </c>
      <c r="I163" s="172">
        <v>0</v>
      </c>
      <c r="J163" s="172">
        <v>1001</v>
      </c>
      <c r="K163" s="172">
        <v>1001</v>
      </c>
      <c r="L163" s="172">
        <v>1125</v>
      </c>
      <c r="M163" s="172">
        <v>1125</v>
      </c>
      <c r="N163" s="172">
        <v>1100</v>
      </c>
      <c r="O163" s="172">
        <v>1295</v>
      </c>
      <c r="P163" s="172">
        <v>1295</v>
      </c>
      <c r="Q163" s="172">
        <v>1721</v>
      </c>
      <c r="R163" s="172">
        <v>2818</v>
      </c>
      <c r="S163" s="172">
        <v>3121</v>
      </c>
      <c r="T163" s="172">
        <v>9176.6</v>
      </c>
      <c r="U163" s="172">
        <v>14011</v>
      </c>
      <c r="V163" s="174">
        <v>22199</v>
      </c>
      <c r="W163" s="174">
        <v>12394</v>
      </c>
      <c r="X163" s="174">
        <v>13942.842919271541</v>
      </c>
      <c r="Y163" s="174"/>
    </row>
    <row r="164" spans="1:28">
      <c r="B164" s="143"/>
      <c r="C164" s="170" t="s">
        <v>750</v>
      </c>
      <c r="D164" s="168" t="s">
        <v>65</v>
      </c>
      <c r="E164" s="142" t="s">
        <v>450</v>
      </c>
      <c r="F164" s="171"/>
      <c r="G164" s="172">
        <v>0</v>
      </c>
      <c r="H164" s="172">
        <v>0</v>
      </c>
      <c r="I164" s="172">
        <v>0</v>
      </c>
      <c r="J164" s="172">
        <v>0</v>
      </c>
      <c r="K164" s="172">
        <v>0</v>
      </c>
      <c r="L164" s="172">
        <v>0</v>
      </c>
      <c r="M164" s="172">
        <v>16586.917293233084</v>
      </c>
      <c r="N164" s="172">
        <v>18723</v>
      </c>
      <c r="O164" s="172">
        <v>18451</v>
      </c>
      <c r="P164" s="172">
        <v>18451</v>
      </c>
      <c r="Q164" s="172">
        <v>25822</v>
      </c>
      <c r="R164" s="172">
        <v>25078</v>
      </c>
      <c r="S164" s="172">
        <v>40165</v>
      </c>
      <c r="T164" s="172">
        <v>35047</v>
      </c>
      <c r="U164" s="172">
        <v>54284</v>
      </c>
      <c r="V164" s="174">
        <v>67640</v>
      </c>
      <c r="W164" s="174">
        <v>70924</v>
      </c>
      <c r="X164" s="174">
        <v>72496</v>
      </c>
      <c r="Y164" s="174"/>
    </row>
    <row r="165" spans="1:28">
      <c r="B165" s="143"/>
      <c r="C165" s="170" t="s">
        <v>751</v>
      </c>
      <c r="D165" s="168" t="s">
        <v>65</v>
      </c>
      <c r="E165" s="142" t="s">
        <v>450</v>
      </c>
      <c r="F165" s="171"/>
      <c r="G165" s="172">
        <v>0</v>
      </c>
      <c r="H165" s="172">
        <v>0</v>
      </c>
      <c r="I165" s="172">
        <v>0</v>
      </c>
      <c r="J165" s="172">
        <v>0</v>
      </c>
      <c r="K165" s="172">
        <v>0</v>
      </c>
      <c r="L165" s="172">
        <v>0</v>
      </c>
      <c r="M165" s="172">
        <v>40711.221804511275</v>
      </c>
      <c r="N165" s="172">
        <v>26989</v>
      </c>
      <c r="O165" s="172">
        <v>19282</v>
      </c>
      <c r="P165" s="172">
        <v>19282</v>
      </c>
      <c r="Q165" s="172">
        <v>43582</v>
      </c>
      <c r="R165" s="172">
        <v>37222</v>
      </c>
      <c r="S165" s="172">
        <v>27660</v>
      </c>
      <c r="T165" s="172">
        <v>25276</v>
      </c>
      <c r="U165" s="172">
        <v>36670</v>
      </c>
      <c r="V165" s="174">
        <v>36747</v>
      </c>
      <c r="W165" s="174">
        <v>30298</v>
      </c>
      <c r="X165" s="174">
        <v>49769</v>
      </c>
      <c r="Y165" s="174"/>
    </row>
    <row r="166" spans="1:28">
      <c r="B166" s="143"/>
      <c r="C166" s="170" t="s">
        <v>752</v>
      </c>
      <c r="D166" s="168" t="s">
        <v>65</v>
      </c>
      <c r="E166" s="142" t="s">
        <v>450</v>
      </c>
      <c r="F166" s="171"/>
      <c r="G166" s="172">
        <v>0</v>
      </c>
      <c r="H166" s="172">
        <v>0</v>
      </c>
      <c r="I166" s="172">
        <v>0</v>
      </c>
      <c r="J166" s="172">
        <v>0</v>
      </c>
      <c r="K166" s="172">
        <v>0</v>
      </c>
      <c r="L166" s="172">
        <v>0</v>
      </c>
      <c r="M166" s="172">
        <v>99</v>
      </c>
      <c r="N166" s="172">
        <v>140</v>
      </c>
      <c r="O166" s="172">
        <v>237</v>
      </c>
      <c r="P166" s="172">
        <v>237</v>
      </c>
      <c r="Q166" s="172">
        <v>177</v>
      </c>
      <c r="R166" s="172">
        <v>269</v>
      </c>
      <c r="S166" s="172">
        <v>253</v>
      </c>
      <c r="T166" s="172">
        <v>325</v>
      </c>
      <c r="U166" s="172">
        <v>571</v>
      </c>
      <c r="V166" s="172">
        <v>933</v>
      </c>
      <c r="W166" s="172">
        <v>953</v>
      </c>
      <c r="X166" s="172">
        <v>1075</v>
      </c>
      <c r="Y166" s="174"/>
    </row>
    <row r="167" spans="1:28">
      <c r="B167" s="143"/>
      <c r="C167" s="170" t="s">
        <v>753</v>
      </c>
      <c r="D167" s="168" t="s">
        <v>65</v>
      </c>
      <c r="E167" s="142" t="s">
        <v>450</v>
      </c>
      <c r="F167" s="171"/>
      <c r="G167" s="172">
        <v>0</v>
      </c>
      <c r="H167" s="172">
        <v>0</v>
      </c>
      <c r="I167" s="172">
        <v>0</v>
      </c>
      <c r="J167" s="172">
        <v>0</v>
      </c>
      <c r="K167" s="172">
        <v>0</v>
      </c>
      <c r="L167" s="172">
        <v>0</v>
      </c>
      <c r="M167" s="172">
        <v>5667.105263157895</v>
      </c>
      <c r="N167" s="172">
        <v>5365</v>
      </c>
      <c r="O167" s="172">
        <v>9798</v>
      </c>
      <c r="P167" s="172">
        <v>9798</v>
      </c>
      <c r="Q167" s="172">
        <v>15052</v>
      </c>
      <c r="R167" s="172">
        <v>18296</v>
      </c>
      <c r="S167" s="172">
        <v>20473</v>
      </c>
      <c r="T167" s="172">
        <v>23157</v>
      </c>
      <c r="U167" s="172">
        <v>21531</v>
      </c>
      <c r="V167" s="174">
        <v>21075</v>
      </c>
      <c r="W167" s="174">
        <v>17453</v>
      </c>
      <c r="X167" s="174">
        <v>13092</v>
      </c>
      <c r="Y167" s="174"/>
    </row>
    <row r="168" spans="1:28">
      <c r="B168" s="143"/>
      <c r="C168" s="170" t="s">
        <v>438</v>
      </c>
      <c r="D168" s="168" t="s">
        <v>65</v>
      </c>
      <c r="E168" s="142" t="s">
        <v>451</v>
      </c>
      <c r="F168" s="171"/>
      <c r="G168" s="172">
        <v>988</v>
      </c>
      <c r="H168" s="172">
        <v>1976</v>
      </c>
      <c r="I168" s="172">
        <v>2099</v>
      </c>
      <c r="J168" s="172">
        <v>1967</v>
      </c>
      <c r="K168" s="172">
        <v>1967</v>
      </c>
      <c r="L168" s="172">
        <v>1355</v>
      </c>
      <c r="M168" s="172">
        <v>1355</v>
      </c>
      <c r="N168" s="172">
        <v>1129</v>
      </c>
      <c r="O168" s="172">
        <v>1224</v>
      </c>
      <c r="P168" s="172">
        <v>1224</v>
      </c>
      <c r="Q168" s="172">
        <v>1424</v>
      </c>
      <c r="R168" s="172">
        <v>1685</v>
      </c>
      <c r="S168" s="172">
        <v>1218</v>
      </c>
      <c r="T168" s="172">
        <v>727</v>
      </c>
      <c r="U168" s="172">
        <v>684</v>
      </c>
      <c r="V168" s="174">
        <v>701</v>
      </c>
      <c r="W168" s="174">
        <v>596</v>
      </c>
      <c r="X168" s="174">
        <v>918</v>
      </c>
      <c r="Y168" s="174"/>
    </row>
    <row r="169" spans="1:28">
      <c r="B169" s="143"/>
      <c r="C169" s="170" t="s">
        <v>439</v>
      </c>
      <c r="D169" s="168" t="s">
        <v>65</v>
      </c>
      <c r="E169" s="142" t="s">
        <v>452</v>
      </c>
      <c r="F169" s="171"/>
      <c r="G169" s="172">
        <v>53196.506249999999</v>
      </c>
      <c r="H169" s="172">
        <v>106393.0125</v>
      </c>
      <c r="I169" s="172">
        <v>87509.732500000027</v>
      </c>
      <c r="J169" s="172">
        <v>56694.232000000004</v>
      </c>
      <c r="K169" s="172">
        <v>56694.232000000004</v>
      </c>
      <c r="L169" s="172">
        <v>40477.599999999999</v>
      </c>
      <c r="M169" s="172">
        <v>40477.599999999999</v>
      </c>
      <c r="N169" s="172">
        <v>78184.678999999946</v>
      </c>
      <c r="O169" s="172">
        <v>27408.7212</v>
      </c>
      <c r="P169" s="172">
        <v>27408.7212</v>
      </c>
      <c r="Q169" s="172">
        <v>52131.342052000007</v>
      </c>
      <c r="R169" s="172">
        <v>26654.151999999995</v>
      </c>
      <c r="S169" s="172">
        <v>60339.200765624992</v>
      </c>
      <c r="T169" s="172">
        <v>68303.964000000007</v>
      </c>
      <c r="U169" s="172">
        <v>87204.84699999998</v>
      </c>
      <c r="V169" s="172">
        <v>137055.58500000008</v>
      </c>
      <c r="W169" s="172">
        <v>36181.563000000024</v>
      </c>
      <c r="X169" s="172">
        <v>77016.936000000045</v>
      </c>
      <c r="Y169" s="174"/>
    </row>
    <row r="170" spans="1:28">
      <c r="B170" s="143"/>
      <c r="C170" s="170" t="s">
        <v>440</v>
      </c>
      <c r="D170" s="168" t="s">
        <v>65</v>
      </c>
      <c r="E170" s="142" t="s">
        <v>452</v>
      </c>
      <c r="F170" s="171"/>
      <c r="G170" s="172">
        <v>0</v>
      </c>
      <c r="H170" s="172">
        <v>0</v>
      </c>
      <c r="I170" s="172">
        <v>0</v>
      </c>
      <c r="J170" s="172">
        <v>0</v>
      </c>
      <c r="K170" s="172">
        <v>0</v>
      </c>
      <c r="L170" s="172">
        <v>0</v>
      </c>
      <c r="M170" s="172">
        <v>0</v>
      </c>
      <c r="N170" s="172">
        <v>0</v>
      </c>
      <c r="O170" s="172">
        <v>0</v>
      </c>
      <c r="P170" s="172">
        <v>9556.5066521739118</v>
      </c>
      <c r="Q170" s="172">
        <v>5647.15</v>
      </c>
      <c r="R170" s="172">
        <v>8085.2890000000025</v>
      </c>
      <c r="S170" s="172">
        <v>2835.1349999999998</v>
      </c>
      <c r="T170" s="172">
        <v>3042.8989999999999</v>
      </c>
      <c r="U170" s="172">
        <v>12590.326068965516</v>
      </c>
      <c r="V170" s="174">
        <v>8585.3250000000007</v>
      </c>
      <c r="W170" s="174">
        <v>5449.085</v>
      </c>
      <c r="X170" s="174">
        <v>2416.3330000000001</v>
      </c>
      <c r="Y170" s="174"/>
    </row>
    <row r="171" spans="1:28">
      <c r="B171" s="143"/>
      <c r="C171" s="170" t="s">
        <v>441</v>
      </c>
      <c r="D171" s="168" t="s">
        <v>65</v>
      </c>
      <c r="E171" s="142" t="s">
        <v>452</v>
      </c>
      <c r="F171" s="171"/>
      <c r="G171" s="172">
        <v>6226.8935968258638</v>
      </c>
      <c r="H171" s="172">
        <v>12453.787193651728</v>
      </c>
      <c r="I171" s="172">
        <v>45946.376473489283</v>
      </c>
      <c r="J171" s="172">
        <v>43207.65</v>
      </c>
      <c r="K171" s="172">
        <v>43207.65</v>
      </c>
      <c r="L171" s="172">
        <v>30712.17</v>
      </c>
      <c r="M171" s="172">
        <v>30712.17</v>
      </c>
      <c r="N171" s="172">
        <v>37012.560300000005</v>
      </c>
      <c r="O171" s="172">
        <v>14983.331000000002</v>
      </c>
      <c r="P171" s="172">
        <v>14983.331000000002</v>
      </c>
      <c r="Q171" s="172">
        <v>17783.037326470585</v>
      </c>
      <c r="R171" s="172">
        <v>19492.092000000001</v>
      </c>
      <c r="S171" s="172">
        <v>31770.981000000003</v>
      </c>
      <c r="T171" s="172">
        <v>12936.630000000001</v>
      </c>
      <c r="U171" s="172">
        <v>23041.971999999998</v>
      </c>
      <c r="V171" s="172">
        <v>24099.799000000006</v>
      </c>
      <c r="W171" s="172">
        <v>17692.30799999999</v>
      </c>
      <c r="X171" s="172">
        <v>9920.5810000000001</v>
      </c>
      <c r="Y171" s="174"/>
    </row>
    <row r="172" spans="1:28">
      <c r="B172" s="143"/>
      <c r="C172" s="170" t="s">
        <v>442</v>
      </c>
      <c r="D172" s="168" t="s">
        <v>65</v>
      </c>
      <c r="E172" s="142" t="s">
        <v>452</v>
      </c>
      <c r="F172" s="171"/>
      <c r="G172" s="172">
        <v>230935.55096511627</v>
      </c>
      <c r="H172" s="172">
        <v>461871.10193023254</v>
      </c>
      <c r="I172" s="172">
        <v>354326.2776511627</v>
      </c>
      <c r="J172" s="172">
        <v>164719.39023255813</v>
      </c>
      <c r="K172" s="172">
        <v>164719.39023255813</v>
      </c>
      <c r="L172" s="172">
        <v>63400.718459302327</v>
      </c>
      <c r="M172" s="172">
        <v>63400.718459302327</v>
      </c>
      <c r="N172" s="172">
        <v>10204.235000000001</v>
      </c>
      <c r="O172" s="172">
        <v>0</v>
      </c>
      <c r="P172" s="172">
        <v>0</v>
      </c>
      <c r="Q172" s="172">
        <v>0</v>
      </c>
      <c r="R172" s="172">
        <v>35.189</v>
      </c>
      <c r="S172" s="172">
        <v>89037.62</v>
      </c>
      <c r="T172" s="172">
        <v>0</v>
      </c>
      <c r="U172" s="172">
        <v>6335</v>
      </c>
      <c r="V172" s="174">
        <v>16308.260000000002</v>
      </c>
      <c r="W172" s="174">
        <v>5020.9000000000005</v>
      </c>
      <c r="X172" s="174">
        <v>10137.130000000001</v>
      </c>
      <c r="Y172" s="174"/>
    </row>
    <row r="173" spans="1:28">
      <c r="B173" s="143"/>
      <c r="C173" s="170" t="s">
        <v>443</v>
      </c>
      <c r="D173" s="168" t="s">
        <v>65</v>
      </c>
      <c r="E173" s="142" t="s">
        <v>452</v>
      </c>
      <c r="F173" s="171"/>
      <c r="G173" s="172">
        <v>77279.019108280248</v>
      </c>
      <c r="H173" s="172">
        <v>154558.0382165605</v>
      </c>
      <c r="I173" s="172">
        <v>72716.999999999956</v>
      </c>
      <c r="J173" s="172">
        <v>41804</v>
      </c>
      <c r="K173" s="172">
        <v>41804</v>
      </c>
      <c r="L173" s="172">
        <v>51756.506666666653</v>
      </c>
      <c r="M173" s="172">
        <v>51756.506666666653</v>
      </c>
      <c r="N173" s="172">
        <v>32759</v>
      </c>
      <c r="O173" s="172">
        <v>29260</v>
      </c>
      <c r="P173" s="172">
        <v>29260</v>
      </c>
      <c r="Q173" s="172">
        <v>16403</v>
      </c>
      <c r="R173" s="172">
        <v>17485.7</v>
      </c>
      <c r="S173" s="172">
        <v>19148</v>
      </c>
      <c r="T173" s="172">
        <v>18377.999999999996</v>
      </c>
      <c r="U173" s="172">
        <v>21638.955056179773</v>
      </c>
      <c r="V173" s="174">
        <v>26045.568627450979</v>
      </c>
      <c r="W173" s="174">
        <v>18159.049624060157</v>
      </c>
      <c r="X173" s="174">
        <v>13754.252724441827</v>
      </c>
      <c r="Y173" s="174"/>
    </row>
    <row r="174" spans="1:28">
      <c r="B174" s="143"/>
      <c r="C174" s="364" t="s">
        <v>919</v>
      </c>
      <c r="D174" s="168" t="s">
        <v>65</v>
      </c>
      <c r="E174" s="142" t="s">
        <v>450</v>
      </c>
      <c r="F174" s="171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>
        <v>0</v>
      </c>
      <c r="U174" s="172">
        <v>17547</v>
      </c>
      <c r="V174" s="174">
        <v>54705</v>
      </c>
      <c r="W174" s="174">
        <v>56809</v>
      </c>
      <c r="X174" s="174">
        <v>46670</v>
      </c>
      <c r="Y174" s="174"/>
    </row>
    <row r="175" spans="1:28">
      <c r="B175" s="143"/>
      <c r="C175" s="170" t="s">
        <v>444</v>
      </c>
      <c r="D175" s="168" t="s">
        <v>65</v>
      </c>
      <c r="E175" s="142" t="s">
        <v>36</v>
      </c>
      <c r="F175" s="171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365"/>
      <c r="U175" s="365"/>
      <c r="V175" s="365"/>
      <c r="W175" s="365"/>
      <c r="X175" s="365"/>
      <c r="Y175" s="174"/>
    </row>
    <row r="176" spans="1:28">
      <c r="A176" s="169"/>
      <c r="C176" s="170"/>
      <c r="F176" s="171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Z176" s="169"/>
      <c r="AA176" s="169"/>
      <c r="AB176" s="169"/>
    </row>
    <row r="177" spans="2:24" ht="13.8" thickBot="1">
      <c r="C177" s="178" t="s">
        <v>381</v>
      </c>
      <c r="D177" s="179" t="s">
        <v>65</v>
      </c>
      <c r="E177" s="179" t="s">
        <v>380</v>
      </c>
      <c r="F177" s="171"/>
      <c r="G177" s="183">
        <f>+SUM(G123:G176)</f>
        <v>12792105.286633685</v>
      </c>
      <c r="H177" s="183">
        <f t="shared" ref="H177:X177" si="56">+SUM(H123:H176)</f>
        <v>25584210.57326737</v>
      </c>
      <c r="I177" s="183">
        <f t="shared" si="56"/>
        <v>25699514.005759064</v>
      </c>
      <c r="J177" s="183">
        <f t="shared" si="56"/>
        <v>28578515.352845881</v>
      </c>
      <c r="K177" s="183">
        <f t="shared" si="56"/>
        <v>28713970.138105448</v>
      </c>
      <c r="L177" s="183">
        <f t="shared" si="56"/>
        <v>25414318.710436981</v>
      </c>
      <c r="M177" s="183">
        <f t="shared" si="56"/>
        <v>25677170.637716133</v>
      </c>
      <c r="N177" s="183">
        <f t="shared" si="56"/>
        <v>24301550.956220649</v>
      </c>
      <c r="O177" s="183">
        <f t="shared" si="56"/>
        <v>23596965.945866313</v>
      </c>
      <c r="P177" s="183">
        <f t="shared" si="56"/>
        <v>23606522.452518485</v>
      </c>
      <c r="Q177" s="183">
        <f t="shared" si="56"/>
        <v>25358933.638781577</v>
      </c>
      <c r="R177" s="183">
        <f t="shared" si="56"/>
        <v>25757904.122785166</v>
      </c>
      <c r="S177" s="183">
        <f t="shared" si="56"/>
        <v>24866520.925125089</v>
      </c>
      <c r="T177" s="183">
        <f t="shared" si="56"/>
        <v>22897160.663000468</v>
      </c>
      <c r="U177" s="183">
        <f t="shared" si="56"/>
        <v>27130893.043052625</v>
      </c>
      <c r="V177" s="183">
        <f t="shared" si="56"/>
        <v>26245908.31154396</v>
      </c>
      <c r="W177" s="183">
        <f t="shared" si="56"/>
        <v>24063947.803402394</v>
      </c>
      <c r="X177" s="183">
        <f t="shared" si="56"/>
        <v>25389611.08008156</v>
      </c>
    </row>
    <row r="178" spans="2:24"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</row>
    <row r="179" spans="2:24">
      <c r="B179" s="143" t="s">
        <v>755</v>
      </c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</row>
    <row r="180" spans="2:24">
      <c r="C180" s="170" t="s">
        <v>68</v>
      </c>
      <c r="D180" s="168" t="s">
        <v>65</v>
      </c>
      <c r="E180" s="168" t="s">
        <v>376</v>
      </c>
      <c r="F180" s="171"/>
      <c r="G180" s="182">
        <f t="shared" ref="G180:X180" si="57">+G123/mil</f>
        <v>6873.9787315134645</v>
      </c>
      <c r="H180" s="182">
        <f t="shared" si="57"/>
        <v>13747.957463026929</v>
      </c>
      <c r="I180" s="182">
        <f t="shared" si="57"/>
        <v>13557.54686813441</v>
      </c>
      <c r="J180" s="182">
        <f t="shared" si="57"/>
        <v>15909.249198613321</v>
      </c>
      <c r="K180" s="182">
        <f t="shared" si="57"/>
        <v>15909.249198613321</v>
      </c>
      <c r="L180" s="182">
        <f t="shared" si="57"/>
        <v>14099.390272180986</v>
      </c>
      <c r="M180" s="182">
        <f t="shared" si="57"/>
        <v>14099.390272180986</v>
      </c>
      <c r="N180" s="182">
        <f t="shared" si="57"/>
        <v>13917.725139005501</v>
      </c>
      <c r="O180" s="182">
        <f t="shared" si="57"/>
        <v>11944.685863066312</v>
      </c>
      <c r="P180" s="182">
        <f t="shared" si="57"/>
        <v>11944.685863066312</v>
      </c>
      <c r="Q180" s="182">
        <f t="shared" si="57"/>
        <v>12204.18828768395</v>
      </c>
      <c r="R180" s="182">
        <f t="shared" si="57"/>
        <v>12268.09846984744</v>
      </c>
      <c r="S180" s="182">
        <f t="shared" si="57"/>
        <v>11614.937609720708</v>
      </c>
      <c r="T180" s="182">
        <f t="shared" si="57"/>
        <v>10741.318017857118</v>
      </c>
      <c r="U180" s="182">
        <f t="shared" si="57"/>
        <v>13326.488798280001</v>
      </c>
      <c r="V180" s="182">
        <f t="shared" si="57"/>
        <v>13078.465855038277</v>
      </c>
      <c r="W180" s="182">
        <f t="shared" si="57"/>
        <v>11893.0897992013</v>
      </c>
      <c r="X180" s="182">
        <f t="shared" si="57"/>
        <v>11863.243823992872</v>
      </c>
    </row>
    <row r="181" spans="2:24">
      <c r="C181" s="170" t="s">
        <v>358</v>
      </c>
      <c r="D181" s="168" t="s">
        <v>65</v>
      </c>
      <c r="E181" s="142" t="s">
        <v>509</v>
      </c>
      <c r="F181" s="171"/>
      <c r="G181" s="182">
        <f t="shared" ref="G181:X181" si="58">+G124/mil</f>
        <v>29.497</v>
      </c>
      <c r="H181" s="182">
        <f t="shared" si="58"/>
        <v>58.994</v>
      </c>
      <c r="I181" s="182">
        <f t="shared" si="58"/>
        <v>60.295000000000002</v>
      </c>
      <c r="J181" s="182">
        <f t="shared" si="58"/>
        <v>63.97</v>
      </c>
      <c r="K181" s="182">
        <f t="shared" si="58"/>
        <v>63.97</v>
      </c>
      <c r="L181" s="182">
        <f t="shared" si="58"/>
        <v>64.796000000000006</v>
      </c>
      <c r="M181" s="182">
        <f t="shared" si="58"/>
        <v>64.796000000000006</v>
      </c>
      <c r="N181" s="182">
        <f t="shared" si="58"/>
        <v>113.205</v>
      </c>
      <c r="O181" s="182">
        <f t="shared" si="58"/>
        <v>137.90700000000001</v>
      </c>
      <c r="P181" s="182">
        <f t="shared" si="58"/>
        <v>137.90700000000001</v>
      </c>
      <c r="Q181" s="182">
        <f t="shared" si="58"/>
        <v>146.578</v>
      </c>
      <c r="R181" s="182">
        <f t="shared" si="58"/>
        <v>134.14099999999999</v>
      </c>
      <c r="S181" s="182">
        <f t="shared" si="58"/>
        <v>112.417</v>
      </c>
      <c r="T181" s="182">
        <f t="shared" si="58"/>
        <v>94.132999999999996</v>
      </c>
      <c r="U181" s="182">
        <f t="shared" si="58"/>
        <v>106.143</v>
      </c>
      <c r="V181" s="182">
        <f t="shared" si="58"/>
        <v>80.423000000000002</v>
      </c>
      <c r="W181" s="182">
        <f t="shared" si="58"/>
        <v>84.817999999999998</v>
      </c>
      <c r="X181" s="182">
        <f t="shared" si="58"/>
        <v>101.36799999999999</v>
      </c>
    </row>
    <row r="182" spans="2:24">
      <c r="C182" s="170" t="s">
        <v>359</v>
      </c>
      <c r="D182" s="168" t="s">
        <v>65</v>
      </c>
      <c r="E182" s="142" t="s">
        <v>509</v>
      </c>
      <c r="F182" s="171"/>
      <c r="G182" s="182">
        <f t="shared" ref="G182:X182" si="59">+G125/mil</f>
        <v>30.484000000000002</v>
      </c>
      <c r="H182" s="182">
        <f t="shared" si="59"/>
        <v>60.968000000000004</v>
      </c>
      <c r="I182" s="182">
        <f t="shared" si="59"/>
        <v>59.250999999999998</v>
      </c>
      <c r="J182" s="182">
        <f t="shared" si="59"/>
        <v>70.838999999999999</v>
      </c>
      <c r="K182" s="182">
        <f t="shared" si="59"/>
        <v>70.838999999999999</v>
      </c>
      <c r="L182" s="182">
        <f t="shared" si="59"/>
        <v>79.623000000000005</v>
      </c>
      <c r="M182" s="182">
        <f t="shared" si="59"/>
        <v>79.623000000000005</v>
      </c>
      <c r="N182" s="182">
        <f t="shared" si="59"/>
        <v>124.346</v>
      </c>
      <c r="O182" s="182">
        <f t="shared" si="59"/>
        <v>149.37100000000001</v>
      </c>
      <c r="P182" s="182">
        <f t="shared" si="59"/>
        <v>149.37100000000001</v>
      </c>
      <c r="Q182" s="182">
        <f t="shared" si="59"/>
        <v>168.292</v>
      </c>
      <c r="R182" s="182">
        <f t="shared" si="59"/>
        <v>192.286</v>
      </c>
      <c r="S182" s="182">
        <f t="shared" si="59"/>
        <v>197.09800000000001</v>
      </c>
      <c r="T182" s="182">
        <f t="shared" si="59"/>
        <v>191.14500000000001</v>
      </c>
      <c r="U182" s="182">
        <f t="shared" si="59"/>
        <v>215.72800000000001</v>
      </c>
      <c r="V182" s="182">
        <f t="shared" si="59"/>
        <v>212.01300000000001</v>
      </c>
      <c r="W182" s="182">
        <f t="shared" si="59"/>
        <v>200.143</v>
      </c>
      <c r="X182" s="182">
        <f t="shared" si="59"/>
        <v>190.411</v>
      </c>
    </row>
    <row r="183" spans="2:24">
      <c r="C183" s="170" t="s">
        <v>360</v>
      </c>
      <c r="D183" s="168" t="s">
        <v>65</v>
      </c>
      <c r="E183" s="142" t="s">
        <v>509</v>
      </c>
      <c r="F183" s="171"/>
      <c r="G183" s="182">
        <f t="shared" ref="G183:X183" si="60">+G126/mil</f>
        <v>10.039999999999999</v>
      </c>
      <c r="H183" s="182">
        <f t="shared" si="60"/>
        <v>20.079999999999998</v>
      </c>
      <c r="I183" s="182">
        <f t="shared" si="60"/>
        <v>15.015000000000001</v>
      </c>
      <c r="J183" s="182">
        <f t="shared" si="60"/>
        <v>12.621</v>
      </c>
      <c r="K183" s="182">
        <f t="shared" si="60"/>
        <v>12.621</v>
      </c>
      <c r="L183" s="182">
        <f t="shared" si="60"/>
        <v>14.433</v>
      </c>
      <c r="M183" s="182">
        <f t="shared" si="60"/>
        <v>14.433</v>
      </c>
      <c r="N183" s="182">
        <f t="shared" si="60"/>
        <v>26.178000000000001</v>
      </c>
      <c r="O183" s="182">
        <f t="shared" si="60"/>
        <v>36.488999999999997</v>
      </c>
      <c r="P183" s="182">
        <f t="shared" si="60"/>
        <v>36.488999999999997</v>
      </c>
      <c r="Q183" s="182">
        <f t="shared" si="60"/>
        <v>33.598999999999997</v>
      </c>
      <c r="R183" s="182">
        <f t="shared" si="60"/>
        <v>32.844999999999999</v>
      </c>
      <c r="S183" s="182">
        <f t="shared" si="60"/>
        <v>23.027000000000001</v>
      </c>
      <c r="T183" s="182">
        <f t="shared" si="60"/>
        <v>23.640999999999998</v>
      </c>
      <c r="U183" s="182">
        <f t="shared" si="60"/>
        <v>18.974</v>
      </c>
      <c r="V183" s="182">
        <f t="shared" si="60"/>
        <v>16.225000000000001</v>
      </c>
      <c r="W183" s="182">
        <f t="shared" si="60"/>
        <v>25.614000000000001</v>
      </c>
      <c r="X183" s="182">
        <f t="shared" si="60"/>
        <v>14.798</v>
      </c>
    </row>
    <row r="184" spans="2:24">
      <c r="C184" s="170" t="s">
        <v>361</v>
      </c>
      <c r="D184" s="168" t="s">
        <v>65</v>
      </c>
      <c r="E184" s="142" t="s">
        <v>509</v>
      </c>
      <c r="F184" s="171"/>
      <c r="G184" s="182">
        <f t="shared" ref="G184:X184" si="61">+G127/mil</f>
        <v>18.327999999999999</v>
      </c>
      <c r="H184" s="182">
        <f t="shared" si="61"/>
        <v>36.655999999999999</v>
      </c>
      <c r="I184" s="182">
        <f t="shared" si="61"/>
        <v>18.001000000000001</v>
      </c>
      <c r="J184" s="182">
        <f t="shared" si="61"/>
        <v>32.893000000000001</v>
      </c>
      <c r="K184" s="182">
        <f t="shared" si="61"/>
        <v>32.893000000000001</v>
      </c>
      <c r="L184" s="182">
        <f t="shared" si="61"/>
        <v>27.792999999999999</v>
      </c>
      <c r="M184" s="182">
        <f t="shared" si="61"/>
        <v>27.792999999999999</v>
      </c>
      <c r="N184" s="182">
        <f t="shared" si="61"/>
        <v>55.695</v>
      </c>
      <c r="O184" s="182">
        <f t="shared" si="61"/>
        <v>99.174999999999997</v>
      </c>
      <c r="P184" s="182">
        <f t="shared" si="61"/>
        <v>99.174999999999997</v>
      </c>
      <c r="Q184" s="182">
        <f t="shared" si="61"/>
        <v>104.27200000000001</v>
      </c>
      <c r="R184" s="182">
        <f t="shared" si="61"/>
        <v>117.768</v>
      </c>
      <c r="S184" s="182">
        <f t="shared" si="61"/>
        <v>107.227</v>
      </c>
      <c r="T184" s="182">
        <f t="shared" si="61"/>
        <v>104.244</v>
      </c>
      <c r="U184" s="182">
        <f t="shared" si="61"/>
        <v>109.417</v>
      </c>
      <c r="V184" s="182">
        <f t="shared" si="61"/>
        <v>120.377</v>
      </c>
      <c r="W184" s="182">
        <f t="shared" si="61"/>
        <v>132.459</v>
      </c>
      <c r="X184" s="182">
        <f t="shared" si="61"/>
        <v>110.645</v>
      </c>
    </row>
    <row r="185" spans="2:24">
      <c r="C185" s="170" t="s">
        <v>362</v>
      </c>
      <c r="D185" s="168" t="s">
        <v>65</v>
      </c>
      <c r="E185" s="168" t="s">
        <v>377</v>
      </c>
      <c r="F185" s="171"/>
      <c r="G185" s="182">
        <f t="shared" ref="G185:X185" si="62">+G128/mil</f>
        <v>20.324999999999999</v>
      </c>
      <c r="H185" s="182">
        <f t="shared" si="62"/>
        <v>40.65</v>
      </c>
      <c r="I185" s="182">
        <f t="shared" si="62"/>
        <v>26.398</v>
      </c>
      <c r="J185" s="182">
        <f t="shared" si="62"/>
        <v>32.216000000000001</v>
      </c>
      <c r="K185" s="182">
        <f t="shared" si="62"/>
        <v>32.216000000000001</v>
      </c>
      <c r="L185" s="182">
        <f t="shared" si="62"/>
        <v>29.995000000000001</v>
      </c>
      <c r="M185" s="182">
        <f t="shared" si="62"/>
        <v>29.995000000000001</v>
      </c>
      <c r="N185" s="182">
        <f t="shared" si="62"/>
        <v>8.3559999999999999</v>
      </c>
      <c r="O185" s="182">
        <f t="shared" si="62"/>
        <v>4.4710000000000001</v>
      </c>
      <c r="P185" s="182">
        <f t="shared" si="62"/>
        <v>4.4710000000000001</v>
      </c>
      <c r="Q185" s="182">
        <f t="shared" si="62"/>
        <v>1.9650000000000001</v>
      </c>
      <c r="R185" s="182">
        <f t="shared" si="62"/>
        <v>1.1539999999999999</v>
      </c>
      <c r="S185" s="182">
        <f t="shared" si="62"/>
        <v>0.46400000000000002</v>
      </c>
      <c r="T185" s="182">
        <f t="shared" si="62"/>
        <v>1.149</v>
      </c>
      <c r="U185" s="182">
        <f t="shared" si="62"/>
        <v>0.52200000000000002</v>
      </c>
      <c r="V185" s="182">
        <f t="shared" si="62"/>
        <v>0.54600000000000004</v>
      </c>
      <c r="W185" s="182">
        <f t="shared" si="62"/>
        <v>7.4999999999999997E-2</v>
      </c>
      <c r="X185" s="182">
        <f t="shared" si="62"/>
        <v>7.0000000000000001E-3</v>
      </c>
    </row>
    <row r="186" spans="2:24">
      <c r="C186" s="170" t="s">
        <v>363</v>
      </c>
      <c r="D186" s="168" t="s">
        <v>65</v>
      </c>
      <c r="E186" s="168" t="s">
        <v>377</v>
      </c>
      <c r="F186" s="171"/>
      <c r="G186" s="182">
        <f t="shared" ref="G186:X186" si="63">+G129/mil</f>
        <v>20.734000000000002</v>
      </c>
      <c r="H186" s="182">
        <f t="shared" si="63"/>
        <v>41.468000000000004</v>
      </c>
      <c r="I186" s="182">
        <f t="shared" si="63"/>
        <v>26.867999999999999</v>
      </c>
      <c r="J186" s="182">
        <f t="shared" si="63"/>
        <v>45.098999999999997</v>
      </c>
      <c r="K186" s="182">
        <f t="shared" si="63"/>
        <v>45.098999999999997</v>
      </c>
      <c r="L186" s="182">
        <f t="shared" si="63"/>
        <v>32.040999999999997</v>
      </c>
      <c r="M186" s="182">
        <f t="shared" si="63"/>
        <v>32.040999999999997</v>
      </c>
      <c r="N186" s="182">
        <f t="shared" si="63"/>
        <v>7.9720000000000004</v>
      </c>
      <c r="O186" s="182">
        <f t="shared" si="63"/>
        <v>3.117</v>
      </c>
      <c r="P186" s="182">
        <f t="shared" si="63"/>
        <v>3.117</v>
      </c>
      <c r="Q186" s="182">
        <f t="shared" si="63"/>
        <v>1.63</v>
      </c>
      <c r="R186" s="182">
        <f t="shared" si="63"/>
        <v>1.3149999999999999</v>
      </c>
      <c r="S186" s="182">
        <f t="shared" si="63"/>
        <v>0.52400000000000002</v>
      </c>
      <c r="T186" s="182">
        <f t="shared" si="63"/>
        <v>0.95099999999999996</v>
      </c>
      <c r="U186" s="182">
        <f t="shared" si="63"/>
        <v>1.149</v>
      </c>
      <c r="V186" s="182">
        <f t="shared" si="63"/>
        <v>1.1140000000000001</v>
      </c>
      <c r="W186" s="182">
        <f t="shared" si="63"/>
        <v>0.26100000000000001</v>
      </c>
      <c r="X186" s="182">
        <f t="shared" si="63"/>
        <v>0.16</v>
      </c>
    </row>
    <row r="187" spans="2:24">
      <c r="C187" s="170" t="s">
        <v>364</v>
      </c>
      <c r="D187" s="168" t="s">
        <v>65</v>
      </c>
      <c r="E187" s="168" t="s">
        <v>377</v>
      </c>
      <c r="F187" s="171"/>
      <c r="G187" s="182">
        <f t="shared" ref="G187:X187" si="64">+G130/mil</f>
        <v>7.0179999999999998</v>
      </c>
      <c r="H187" s="182">
        <f t="shared" si="64"/>
        <v>14.036</v>
      </c>
      <c r="I187" s="182">
        <f t="shared" si="64"/>
        <v>8.1329999999999991</v>
      </c>
      <c r="J187" s="182">
        <f t="shared" si="64"/>
        <v>9.1370000000000005</v>
      </c>
      <c r="K187" s="182">
        <f t="shared" si="64"/>
        <v>9.1370000000000005</v>
      </c>
      <c r="L187" s="182">
        <f t="shared" si="64"/>
        <v>12.055</v>
      </c>
      <c r="M187" s="182">
        <f t="shared" si="64"/>
        <v>12.055</v>
      </c>
      <c r="N187" s="182">
        <f t="shared" si="64"/>
        <v>7.7370000000000001</v>
      </c>
      <c r="O187" s="182">
        <f t="shared" si="64"/>
        <v>3.5990000000000002</v>
      </c>
      <c r="P187" s="182">
        <f t="shared" si="64"/>
        <v>3.5990000000000002</v>
      </c>
      <c r="Q187" s="182">
        <f t="shared" si="64"/>
        <v>0.19700000000000001</v>
      </c>
      <c r="R187" s="182">
        <f t="shared" si="64"/>
        <v>0.10299999999999999</v>
      </c>
      <c r="S187" s="182">
        <f t="shared" si="64"/>
        <v>6.8000000000000005E-2</v>
      </c>
      <c r="T187" s="182">
        <f t="shared" si="64"/>
        <v>0.21</v>
      </c>
      <c r="U187" s="182">
        <f t="shared" si="64"/>
        <v>0.108</v>
      </c>
      <c r="V187" s="182">
        <f t="shared" si="64"/>
        <v>0.22600000000000001</v>
      </c>
      <c r="W187" s="182">
        <f t="shared" si="64"/>
        <v>0</v>
      </c>
      <c r="X187" s="182">
        <f t="shared" si="64"/>
        <v>0</v>
      </c>
    </row>
    <row r="188" spans="2:24">
      <c r="C188" s="170" t="s">
        <v>365</v>
      </c>
      <c r="D188" s="168" t="s">
        <v>65</v>
      </c>
      <c r="E188" s="168" t="s">
        <v>377</v>
      </c>
      <c r="F188" s="171"/>
      <c r="G188" s="182">
        <f t="shared" ref="G188:X188" si="65">+G131/mil</f>
        <v>7.7489999999999997</v>
      </c>
      <c r="H188" s="182">
        <f t="shared" si="65"/>
        <v>15.497999999999999</v>
      </c>
      <c r="I188" s="182">
        <f t="shared" si="65"/>
        <v>7.1710000000000003</v>
      </c>
      <c r="J188" s="182">
        <f t="shared" si="65"/>
        <v>13.991</v>
      </c>
      <c r="K188" s="182">
        <f t="shared" si="65"/>
        <v>13.991</v>
      </c>
      <c r="L188" s="182">
        <f t="shared" si="65"/>
        <v>12.907999999999999</v>
      </c>
      <c r="M188" s="182">
        <f t="shared" si="65"/>
        <v>12.907999999999999</v>
      </c>
      <c r="N188" s="182">
        <f t="shared" si="65"/>
        <v>7.0949999999999998</v>
      </c>
      <c r="O188" s="182">
        <f t="shared" si="65"/>
        <v>3.504</v>
      </c>
      <c r="P188" s="182">
        <f t="shared" si="65"/>
        <v>3.504</v>
      </c>
      <c r="Q188" s="182">
        <f t="shared" si="65"/>
        <v>0.65600000000000003</v>
      </c>
      <c r="R188" s="182">
        <f t="shared" si="65"/>
        <v>8.1000000000000003E-2</v>
      </c>
      <c r="S188" s="182">
        <f t="shared" si="65"/>
        <v>4.3999999999999997E-2</v>
      </c>
      <c r="T188" s="182">
        <f t="shared" si="65"/>
        <v>1.4650000000000001</v>
      </c>
      <c r="U188" s="182">
        <f t="shared" si="65"/>
        <v>1.611</v>
      </c>
      <c r="V188" s="182">
        <f t="shared" si="65"/>
        <v>1.835</v>
      </c>
      <c r="W188" s="182">
        <f t="shared" si="65"/>
        <v>4.7E-2</v>
      </c>
      <c r="X188" s="182">
        <f t="shared" si="65"/>
        <v>4.1000000000000002E-2</v>
      </c>
    </row>
    <row r="189" spans="2:24">
      <c r="B189" s="143"/>
      <c r="C189" s="170" t="s">
        <v>366</v>
      </c>
      <c r="D189" s="168" t="s">
        <v>65</v>
      </c>
      <c r="E189" s="142" t="s">
        <v>509</v>
      </c>
      <c r="F189" s="171"/>
      <c r="G189" s="182">
        <f t="shared" ref="G189:X189" si="66">+G132/mil</f>
        <v>1.4950000000000001</v>
      </c>
      <c r="H189" s="182">
        <f t="shared" si="66"/>
        <v>2.99</v>
      </c>
      <c r="I189" s="182">
        <f t="shared" si="66"/>
        <v>6.7030000000000003</v>
      </c>
      <c r="J189" s="182">
        <f t="shared" si="66"/>
        <v>3.6659999999999999</v>
      </c>
      <c r="K189" s="182">
        <f t="shared" si="66"/>
        <v>3.6659999999999999</v>
      </c>
      <c r="L189" s="182">
        <f t="shared" si="66"/>
        <v>6.6820000000000004</v>
      </c>
      <c r="M189" s="182">
        <f t="shared" si="66"/>
        <v>6.6820000000000004</v>
      </c>
      <c r="N189" s="182">
        <f t="shared" si="66"/>
        <v>7.1260000000000003</v>
      </c>
      <c r="O189" s="182">
        <f t="shared" si="66"/>
        <v>23.875</v>
      </c>
      <c r="P189" s="182">
        <f t="shared" si="66"/>
        <v>23.875</v>
      </c>
      <c r="Q189" s="182">
        <f t="shared" si="66"/>
        <v>28.553999999999998</v>
      </c>
      <c r="R189" s="182">
        <f t="shared" si="66"/>
        <v>29.02</v>
      </c>
      <c r="S189" s="182">
        <f t="shared" si="66"/>
        <v>24.396000000000001</v>
      </c>
      <c r="T189" s="182">
        <f t="shared" si="66"/>
        <v>19.571999999999999</v>
      </c>
      <c r="U189" s="182">
        <f t="shared" si="66"/>
        <v>20.138000000000002</v>
      </c>
      <c r="V189" s="182">
        <f t="shared" si="66"/>
        <v>14.917</v>
      </c>
      <c r="W189" s="182">
        <f t="shared" si="66"/>
        <v>22.119</v>
      </c>
      <c r="X189" s="182">
        <f t="shared" si="66"/>
        <v>20.965</v>
      </c>
    </row>
    <row r="190" spans="2:24">
      <c r="B190" s="143"/>
      <c r="C190" s="170" t="s">
        <v>367</v>
      </c>
      <c r="D190" s="168" t="s">
        <v>65</v>
      </c>
      <c r="E190" s="142" t="s">
        <v>509</v>
      </c>
      <c r="F190" s="171"/>
      <c r="G190" s="182">
        <f t="shared" ref="G190:X190" si="67">+G133/mil</f>
        <v>1.1359999999999999</v>
      </c>
      <c r="H190" s="182">
        <f t="shared" si="67"/>
        <v>2.2719999999999998</v>
      </c>
      <c r="I190" s="182">
        <f t="shared" si="67"/>
        <v>4.4669999999999996</v>
      </c>
      <c r="J190" s="182">
        <f t="shared" si="67"/>
        <v>4.327</v>
      </c>
      <c r="K190" s="182">
        <f t="shared" si="67"/>
        <v>4.327</v>
      </c>
      <c r="L190" s="182">
        <f t="shared" si="67"/>
        <v>8.7639999999999993</v>
      </c>
      <c r="M190" s="182">
        <f t="shared" si="67"/>
        <v>8.7639999999999993</v>
      </c>
      <c r="N190" s="182">
        <f t="shared" si="67"/>
        <v>4.4249999999999998</v>
      </c>
      <c r="O190" s="182">
        <f t="shared" si="67"/>
        <v>19.268000000000001</v>
      </c>
      <c r="P190" s="182">
        <f t="shared" si="67"/>
        <v>19.268000000000001</v>
      </c>
      <c r="Q190" s="182">
        <f t="shared" si="67"/>
        <v>31.484999999999999</v>
      </c>
      <c r="R190" s="182">
        <f t="shared" si="67"/>
        <v>30.044</v>
      </c>
      <c r="S190" s="182">
        <f t="shared" si="67"/>
        <v>26.67</v>
      </c>
      <c r="T190" s="182">
        <f t="shared" si="67"/>
        <v>26.539000000000001</v>
      </c>
      <c r="U190" s="182">
        <f t="shared" si="67"/>
        <v>31.032</v>
      </c>
      <c r="V190" s="182">
        <f t="shared" si="67"/>
        <v>28.945</v>
      </c>
      <c r="W190" s="182">
        <f t="shared" si="67"/>
        <v>50.881</v>
      </c>
      <c r="X190" s="182">
        <f t="shared" si="67"/>
        <v>57.533000000000001</v>
      </c>
    </row>
    <row r="191" spans="2:24">
      <c r="B191" s="143"/>
      <c r="C191" s="170" t="s">
        <v>368</v>
      </c>
      <c r="D191" s="168" t="s">
        <v>65</v>
      </c>
      <c r="E191" s="142" t="s">
        <v>509</v>
      </c>
      <c r="F191" s="171"/>
      <c r="G191" s="182">
        <f t="shared" ref="G191:X191" si="68">+G134/mil</f>
        <v>0.72699999999999998</v>
      </c>
      <c r="H191" s="182">
        <f t="shared" si="68"/>
        <v>1.454</v>
      </c>
      <c r="I191" s="182">
        <f t="shared" si="68"/>
        <v>1.0760000000000001</v>
      </c>
      <c r="J191" s="182">
        <f t="shared" si="68"/>
        <v>0.40699999999999997</v>
      </c>
      <c r="K191" s="182">
        <f t="shared" si="68"/>
        <v>0.40699999999999997</v>
      </c>
      <c r="L191" s="182">
        <f t="shared" si="68"/>
        <v>6.8000000000000005E-2</v>
      </c>
      <c r="M191" s="182">
        <f t="shared" si="68"/>
        <v>6.8000000000000005E-2</v>
      </c>
      <c r="N191" s="182">
        <f t="shared" si="68"/>
        <v>0.53</v>
      </c>
      <c r="O191" s="182">
        <f t="shared" si="68"/>
        <v>2.3050000000000002</v>
      </c>
      <c r="P191" s="182">
        <f t="shared" si="68"/>
        <v>2.3050000000000002</v>
      </c>
      <c r="Q191" s="182">
        <f t="shared" si="68"/>
        <v>2.444</v>
      </c>
      <c r="R191" s="182">
        <f t="shared" si="68"/>
        <v>1.208</v>
      </c>
      <c r="S191" s="182">
        <f t="shared" si="68"/>
        <v>1.165</v>
      </c>
      <c r="T191" s="182">
        <f t="shared" si="68"/>
        <v>0.223</v>
      </c>
      <c r="U191" s="182">
        <f t="shared" si="68"/>
        <v>8.0000000000000002E-3</v>
      </c>
      <c r="V191" s="182">
        <f t="shared" si="68"/>
        <v>1.1100000000000001</v>
      </c>
      <c r="W191" s="182">
        <f t="shared" si="68"/>
        <v>2.2469999999999999</v>
      </c>
      <c r="X191" s="182">
        <f t="shared" si="68"/>
        <v>2.6259999999999999</v>
      </c>
    </row>
    <row r="192" spans="2:24">
      <c r="B192" s="143"/>
      <c r="C192" s="170" t="s">
        <v>369</v>
      </c>
      <c r="D192" s="168" t="s">
        <v>65</v>
      </c>
      <c r="E192" s="142" t="s">
        <v>509</v>
      </c>
      <c r="F192" s="171"/>
      <c r="G192" s="182">
        <f t="shared" ref="G192:X192" si="69">+G135/mil</f>
        <v>3.6190000000000002</v>
      </c>
      <c r="H192" s="182">
        <f t="shared" si="69"/>
        <v>7.2380000000000004</v>
      </c>
      <c r="I192" s="182">
        <f t="shared" si="69"/>
        <v>4.1180000000000003</v>
      </c>
      <c r="J192" s="182">
        <f t="shared" si="69"/>
        <v>1.3620000000000001</v>
      </c>
      <c r="K192" s="182">
        <f t="shared" si="69"/>
        <v>1.3620000000000001</v>
      </c>
      <c r="L192" s="182">
        <f t="shared" si="69"/>
        <v>1.2470000000000001</v>
      </c>
      <c r="M192" s="182">
        <f t="shared" si="69"/>
        <v>1.2470000000000001</v>
      </c>
      <c r="N192" s="182">
        <f t="shared" si="69"/>
        <v>2.581</v>
      </c>
      <c r="O192" s="182">
        <f t="shared" si="69"/>
        <v>14.874000000000001</v>
      </c>
      <c r="P192" s="182">
        <f t="shared" si="69"/>
        <v>14.874000000000001</v>
      </c>
      <c r="Q192" s="182">
        <f t="shared" si="69"/>
        <v>13.249000000000001</v>
      </c>
      <c r="R192" s="182">
        <f t="shared" si="69"/>
        <v>10.771000000000001</v>
      </c>
      <c r="S192" s="182">
        <f t="shared" si="69"/>
        <v>3.6579999999999999</v>
      </c>
      <c r="T192" s="182">
        <f t="shared" si="69"/>
        <v>1.2010000000000001</v>
      </c>
      <c r="U192" s="182">
        <f t="shared" si="69"/>
        <v>0.57799999999999996</v>
      </c>
      <c r="V192" s="182">
        <f t="shared" si="69"/>
        <v>10.863</v>
      </c>
      <c r="W192" s="182">
        <f t="shared" si="69"/>
        <v>14.644</v>
      </c>
      <c r="X192" s="182">
        <f t="shared" si="69"/>
        <v>15.679</v>
      </c>
    </row>
    <row r="193" spans="2:24">
      <c r="B193" s="143"/>
      <c r="C193" s="170" t="s">
        <v>370</v>
      </c>
      <c r="D193" s="168" t="s">
        <v>65</v>
      </c>
      <c r="E193" s="168" t="s">
        <v>377</v>
      </c>
      <c r="F193" s="171"/>
      <c r="G193" s="182">
        <f t="shared" ref="G193:X193" si="70">+G136/mil</f>
        <v>0.86599999999999999</v>
      </c>
      <c r="H193" s="182">
        <f t="shared" si="70"/>
        <v>1.732</v>
      </c>
      <c r="I193" s="182">
        <f t="shared" si="70"/>
        <v>4.5999999999999996</v>
      </c>
      <c r="J193" s="182">
        <f t="shared" si="70"/>
        <v>2.351</v>
      </c>
      <c r="K193" s="182">
        <f t="shared" si="70"/>
        <v>2.351</v>
      </c>
      <c r="L193" s="182">
        <f t="shared" si="70"/>
        <v>8.3490000000000002</v>
      </c>
      <c r="M193" s="182">
        <f t="shared" si="70"/>
        <v>8.3490000000000002</v>
      </c>
      <c r="N193" s="182">
        <f t="shared" si="70"/>
        <v>3.54</v>
      </c>
      <c r="O193" s="182">
        <f t="shared" si="70"/>
        <v>0.29799999999999999</v>
      </c>
      <c r="P193" s="182">
        <f t="shared" si="70"/>
        <v>0.29799999999999999</v>
      </c>
      <c r="Q193" s="182">
        <f t="shared" si="70"/>
        <v>2.5000000000000001E-2</v>
      </c>
      <c r="R193" s="182">
        <f t="shared" si="70"/>
        <v>6.0000000000000001E-3</v>
      </c>
      <c r="S193" s="182">
        <f t="shared" si="70"/>
        <v>7.0000000000000001E-3</v>
      </c>
      <c r="T193" s="182">
        <f t="shared" si="70"/>
        <v>1.2999999999999999E-2</v>
      </c>
      <c r="U193" s="182">
        <f t="shared" si="70"/>
        <v>5.3999999999999999E-2</v>
      </c>
      <c r="V193" s="182">
        <f t="shared" si="70"/>
        <v>9.9000000000000005E-2</v>
      </c>
      <c r="W193" s="182">
        <f t="shared" si="70"/>
        <v>0</v>
      </c>
      <c r="X193" s="182">
        <f t="shared" si="70"/>
        <v>0</v>
      </c>
    </row>
    <row r="194" spans="2:24">
      <c r="B194" s="143"/>
      <c r="C194" s="170" t="s">
        <v>371</v>
      </c>
      <c r="D194" s="168" t="s">
        <v>65</v>
      </c>
      <c r="E194" s="168" t="s">
        <v>377</v>
      </c>
      <c r="F194" s="171"/>
      <c r="G194" s="182">
        <f t="shared" ref="G194:X194" si="71">+G137/mil</f>
        <v>0.59899999999999998</v>
      </c>
      <c r="H194" s="182">
        <f t="shared" si="71"/>
        <v>1.198</v>
      </c>
      <c r="I194" s="182">
        <f t="shared" si="71"/>
        <v>2.5870000000000002</v>
      </c>
      <c r="J194" s="182">
        <f t="shared" si="71"/>
        <v>3.0979999999999999</v>
      </c>
      <c r="K194" s="182">
        <f t="shared" si="71"/>
        <v>3.0979999999999999</v>
      </c>
      <c r="L194" s="182">
        <f t="shared" si="71"/>
        <v>5.3659999999999997</v>
      </c>
      <c r="M194" s="182">
        <f t="shared" si="71"/>
        <v>5.3659999999999997</v>
      </c>
      <c r="N194" s="182">
        <f t="shared" si="71"/>
        <v>2</v>
      </c>
      <c r="O194" s="182">
        <f t="shared" si="71"/>
        <v>0.19600000000000001</v>
      </c>
      <c r="P194" s="182">
        <f t="shared" si="71"/>
        <v>0.19600000000000001</v>
      </c>
      <c r="Q194" s="182">
        <f t="shared" si="71"/>
        <v>0</v>
      </c>
      <c r="R194" s="182">
        <f t="shared" si="71"/>
        <v>7.0000000000000001E-3</v>
      </c>
      <c r="S194" s="182">
        <f t="shared" si="71"/>
        <v>8.0000000000000002E-3</v>
      </c>
      <c r="T194" s="182">
        <f t="shared" si="71"/>
        <v>4.0000000000000001E-3</v>
      </c>
      <c r="U194" s="182">
        <f t="shared" si="71"/>
        <v>0.112</v>
      </c>
      <c r="V194" s="182">
        <f t="shared" si="71"/>
        <v>0.183</v>
      </c>
      <c r="W194" s="182">
        <f t="shared" si="71"/>
        <v>8.0000000000000002E-3</v>
      </c>
      <c r="X194" s="182">
        <f t="shared" si="71"/>
        <v>0</v>
      </c>
    </row>
    <row r="195" spans="2:24">
      <c r="B195" s="143"/>
      <c r="C195" s="170" t="s">
        <v>372</v>
      </c>
      <c r="D195" s="168" t="s">
        <v>65</v>
      </c>
      <c r="E195" s="168" t="s">
        <v>377</v>
      </c>
      <c r="F195" s="171"/>
      <c r="G195" s="182">
        <f t="shared" ref="G195:X195" si="72">+G138/mil</f>
        <v>0.46899999999999997</v>
      </c>
      <c r="H195" s="182">
        <f t="shared" si="72"/>
        <v>0.93799999999999994</v>
      </c>
      <c r="I195" s="182">
        <f t="shared" si="72"/>
        <v>0.94</v>
      </c>
      <c r="J195" s="182">
        <f t="shared" si="72"/>
        <v>0.08</v>
      </c>
      <c r="K195" s="182">
        <f t="shared" si="72"/>
        <v>0.08</v>
      </c>
      <c r="L195" s="182">
        <f t="shared" si="72"/>
        <v>2.1999999999999999E-2</v>
      </c>
      <c r="M195" s="182">
        <f t="shared" si="72"/>
        <v>2.1999999999999999E-2</v>
      </c>
      <c r="N195" s="182">
        <f t="shared" si="72"/>
        <v>3.0000000000000001E-3</v>
      </c>
      <c r="O195" s="182">
        <f t="shared" si="72"/>
        <v>2.3E-2</v>
      </c>
      <c r="P195" s="182">
        <f t="shared" si="72"/>
        <v>2.3E-2</v>
      </c>
      <c r="Q195" s="182">
        <f t="shared" si="72"/>
        <v>0.01</v>
      </c>
      <c r="R195" s="182">
        <f t="shared" si="72"/>
        <v>0</v>
      </c>
      <c r="S195" s="182">
        <f t="shared" si="72"/>
        <v>0</v>
      </c>
      <c r="T195" s="182">
        <f t="shared" si="72"/>
        <v>0</v>
      </c>
      <c r="U195" s="182">
        <f t="shared" si="72"/>
        <v>0</v>
      </c>
      <c r="V195" s="182">
        <f t="shared" si="72"/>
        <v>0</v>
      </c>
      <c r="W195" s="182">
        <f t="shared" si="72"/>
        <v>0</v>
      </c>
      <c r="X195" s="182">
        <f t="shared" si="72"/>
        <v>0</v>
      </c>
    </row>
    <row r="196" spans="2:24">
      <c r="B196" s="143"/>
      <c r="C196" s="170" t="s">
        <v>373</v>
      </c>
      <c r="D196" s="168" t="s">
        <v>65</v>
      </c>
      <c r="E196" s="168" t="s">
        <v>377</v>
      </c>
      <c r="F196" s="171"/>
      <c r="G196" s="182">
        <f t="shared" ref="G196:X196" si="73">+G139/mil</f>
        <v>1.486</v>
      </c>
      <c r="H196" s="182">
        <f t="shared" si="73"/>
        <v>2.972</v>
      </c>
      <c r="I196" s="182">
        <f t="shared" si="73"/>
        <v>1.6990000000000001</v>
      </c>
      <c r="J196" s="182">
        <f t="shared" si="73"/>
        <v>0.89300000000000002</v>
      </c>
      <c r="K196" s="182">
        <f t="shared" si="73"/>
        <v>0.89300000000000002</v>
      </c>
      <c r="L196" s="182">
        <f t="shared" si="73"/>
        <v>0.13900000000000001</v>
      </c>
      <c r="M196" s="182">
        <f t="shared" si="73"/>
        <v>0.13900000000000001</v>
      </c>
      <c r="N196" s="182">
        <f t="shared" si="73"/>
        <v>0.34799999999999998</v>
      </c>
      <c r="O196" s="182">
        <f t="shared" si="73"/>
        <v>0.18</v>
      </c>
      <c r="P196" s="182">
        <f t="shared" si="73"/>
        <v>0.18</v>
      </c>
      <c r="Q196" s="182">
        <f t="shared" si="73"/>
        <v>0</v>
      </c>
      <c r="R196" s="182">
        <f t="shared" si="73"/>
        <v>0</v>
      </c>
      <c r="S196" s="182">
        <f t="shared" si="73"/>
        <v>0</v>
      </c>
      <c r="T196" s="182">
        <f t="shared" si="73"/>
        <v>0</v>
      </c>
      <c r="U196" s="182">
        <f t="shared" si="73"/>
        <v>0</v>
      </c>
      <c r="V196" s="182">
        <f t="shared" si="73"/>
        <v>0</v>
      </c>
      <c r="W196" s="182">
        <f t="shared" si="73"/>
        <v>0</v>
      </c>
      <c r="X196" s="182">
        <f t="shared" si="73"/>
        <v>0</v>
      </c>
    </row>
    <row r="197" spans="2:24">
      <c r="B197" s="143"/>
      <c r="C197" s="170" t="s">
        <v>70</v>
      </c>
      <c r="D197" s="168" t="s">
        <v>65</v>
      </c>
      <c r="E197" s="168" t="s">
        <v>378</v>
      </c>
      <c r="F197" s="171"/>
      <c r="G197" s="182">
        <f t="shared" ref="G197:X197" si="74">+G140/mil</f>
        <v>732.80060600000002</v>
      </c>
      <c r="H197" s="182">
        <f t="shared" si="74"/>
        <v>1465.601212</v>
      </c>
      <c r="I197" s="182">
        <f t="shared" si="74"/>
        <v>1797.5931399999988</v>
      </c>
      <c r="J197" s="182">
        <f t="shared" si="74"/>
        <v>1804.9606480000014</v>
      </c>
      <c r="K197" s="182">
        <f t="shared" si="74"/>
        <v>1804.9606480000014</v>
      </c>
      <c r="L197" s="182">
        <f t="shared" si="74"/>
        <v>1824.5340829999998</v>
      </c>
      <c r="M197" s="182">
        <f t="shared" si="74"/>
        <v>1824.5340829999998</v>
      </c>
      <c r="N197" s="182">
        <f t="shared" si="74"/>
        <v>1903.4485030000001</v>
      </c>
      <c r="O197" s="182">
        <f t="shared" si="74"/>
        <v>1798.8334905000004</v>
      </c>
      <c r="P197" s="182">
        <f t="shared" si="74"/>
        <v>1798.8334905000004</v>
      </c>
      <c r="Q197" s="182">
        <f t="shared" si="74"/>
        <v>1876.0611407191604</v>
      </c>
      <c r="R197" s="182">
        <f t="shared" si="74"/>
        <v>2310.8987121924129</v>
      </c>
      <c r="S197" s="182">
        <f t="shared" si="74"/>
        <v>2225.3258676652331</v>
      </c>
      <c r="T197" s="182">
        <f t="shared" si="74"/>
        <v>1916.3964083059998</v>
      </c>
      <c r="U197" s="182">
        <f t="shared" si="74"/>
        <v>2809.3027137221384</v>
      </c>
      <c r="V197" s="182">
        <f t="shared" si="74"/>
        <v>2470.7949107355416</v>
      </c>
      <c r="W197" s="182">
        <f t="shared" si="74"/>
        <v>1757.6886400000005</v>
      </c>
      <c r="X197" s="182">
        <f t="shared" si="74"/>
        <v>2057.1907430999995</v>
      </c>
    </row>
    <row r="198" spans="2:24">
      <c r="B198" s="143"/>
      <c r="C198" s="170" t="s">
        <v>71</v>
      </c>
      <c r="D198" s="168" t="s">
        <v>65</v>
      </c>
      <c r="E198" s="168" t="s">
        <v>378</v>
      </c>
      <c r="F198" s="171"/>
      <c r="G198" s="182">
        <f t="shared" ref="G198:X198" si="75">+G141/mil</f>
        <v>181.10746220000001</v>
      </c>
      <c r="H198" s="182">
        <f t="shared" si="75"/>
        <v>362.21492440000003</v>
      </c>
      <c r="I198" s="182">
        <f t="shared" si="75"/>
        <v>438.34010899999998</v>
      </c>
      <c r="J198" s="182">
        <f t="shared" si="75"/>
        <v>439.71523599999983</v>
      </c>
      <c r="K198" s="182">
        <f t="shared" si="75"/>
        <v>439.71523599999983</v>
      </c>
      <c r="L198" s="182">
        <f t="shared" si="75"/>
        <v>344.77597300000002</v>
      </c>
      <c r="M198" s="182">
        <f t="shared" si="75"/>
        <v>344.77597300000002</v>
      </c>
      <c r="N198" s="182">
        <f t="shared" si="75"/>
        <v>330.28188900000004</v>
      </c>
      <c r="O198" s="182">
        <f t="shared" si="75"/>
        <v>290.74187409999996</v>
      </c>
      <c r="P198" s="182">
        <f t="shared" si="75"/>
        <v>290.74187409999996</v>
      </c>
      <c r="Q198" s="182">
        <f t="shared" si="75"/>
        <v>334.50521000000003</v>
      </c>
      <c r="R198" s="182">
        <f t="shared" si="75"/>
        <v>319.56130325251996</v>
      </c>
      <c r="S198" s="182">
        <f t="shared" si="75"/>
        <v>313.67832970000001</v>
      </c>
      <c r="T198" s="182">
        <f t="shared" si="75"/>
        <v>205.2765883899558</v>
      </c>
      <c r="U198" s="182">
        <f t="shared" si="75"/>
        <v>392.02478217991057</v>
      </c>
      <c r="V198" s="182">
        <f t="shared" si="75"/>
        <v>400.70448330000016</v>
      </c>
      <c r="W198" s="182">
        <f t="shared" si="75"/>
        <v>338.55357769999983</v>
      </c>
      <c r="X198" s="182">
        <f t="shared" si="75"/>
        <v>280.36457689999997</v>
      </c>
    </row>
    <row r="199" spans="2:24">
      <c r="B199" s="143"/>
      <c r="C199" s="170" t="s">
        <v>72</v>
      </c>
      <c r="D199" s="168" t="s">
        <v>65</v>
      </c>
      <c r="E199" s="168" t="s">
        <v>378</v>
      </c>
      <c r="F199" s="171"/>
      <c r="G199" s="182">
        <f t="shared" ref="G199:X199" si="76">+G142/mil</f>
        <v>3037.6174249999999</v>
      </c>
      <c r="H199" s="182">
        <f t="shared" si="76"/>
        <v>6075.2348499999998</v>
      </c>
      <c r="I199" s="182">
        <f t="shared" si="76"/>
        <v>6046.6319089999997</v>
      </c>
      <c r="J199" s="182">
        <f t="shared" si="76"/>
        <v>6322.7162230000013</v>
      </c>
      <c r="K199" s="182">
        <f t="shared" si="76"/>
        <v>6322.7162230000013</v>
      </c>
      <c r="L199" s="182">
        <f t="shared" si="76"/>
        <v>5430.5033540000004</v>
      </c>
      <c r="M199" s="182">
        <f t="shared" si="76"/>
        <v>5430.5033540000004</v>
      </c>
      <c r="N199" s="182">
        <f t="shared" si="76"/>
        <v>4142.0059950000004</v>
      </c>
      <c r="O199" s="182">
        <f t="shared" si="76"/>
        <v>4971.1284900000001</v>
      </c>
      <c r="P199" s="182">
        <f t="shared" si="76"/>
        <v>4971.1284900000001</v>
      </c>
      <c r="Q199" s="182">
        <f t="shared" si="76"/>
        <v>5831.0633129999997</v>
      </c>
      <c r="R199" s="182">
        <f t="shared" si="76"/>
        <v>5623.5507929999967</v>
      </c>
      <c r="S199" s="182">
        <f t="shared" si="76"/>
        <v>6011.1892375000025</v>
      </c>
      <c r="T199" s="182">
        <f t="shared" si="76"/>
        <v>5713.5839355000007</v>
      </c>
      <c r="U199" s="182">
        <f t="shared" si="76"/>
        <v>5572.3341630000004</v>
      </c>
      <c r="V199" s="182">
        <f t="shared" si="76"/>
        <v>5322.9602179999993</v>
      </c>
      <c r="W199" s="182">
        <f t="shared" si="76"/>
        <v>5272.1083309999995</v>
      </c>
      <c r="X199" s="182">
        <f t="shared" si="76"/>
        <v>5697.1729379999988</v>
      </c>
    </row>
    <row r="200" spans="2:24">
      <c r="B200" s="143"/>
      <c r="C200" s="170" t="s">
        <v>73</v>
      </c>
      <c r="D200" s="168" t="s">
        <v>65</v>
      </c>
      <c r="E200" s="168" t="s">
        <v>378</v>
      </c>
      <c r="F200" s="171"/>
      <c r="G200" s="182">
        <f t="shared" ref="G200:X200" si="77">+G143/mil</f>
        <v>1236.1800920000003</v>
      </c>
      <c r="H200" s="182">
        <f t="shared" si="77"/>
        <v>2472.3601840000006</v>
      </c>
      <c r="I200" s="182">
        <f t="shared" si="77"/>
        <v>2702.0075930000003</v>
      </c>
      <c r="J200" s="182">
        <f t="shared" si="77"/>
        <v>3206.4397750000003</v>
      </c>
      <c r="K200" s="182">
        <f t="shared" si="77"/>
        <v>3206.4397750000003</v>
      </c>
      <c r="L200" s="182">
        <f t="shared" si="77"/>
        <v>2819.3637940000003</v>
      </c>
      <c r="M200" s="182">
        <f t="shared" si="77"/>
        <v>2819.3637940000003</v>
      </c>
      <c r="N200" s="182">
        <f t="shared" si="77"/>
        <v>2715.1628600000008</v>
      </c>
      <c r="O200" s="182">
        <f t="shared" si="77"/>
        <v>2981.3205599999997</v>
      </c>
      <c r="P200" s="182">
        <f t="shared" si="77"/>
        <v>2981.3205599999997</v>
      </c>
      <c r="Q200" s="182">
        <f t="shared" si="77"/>
        <v>2963.8499429999965</v>
      </c>
      <c r="R200" s="182">
        <f t="shared" si="77"/>
        <v>2702.0020014927977</v>
      </c>
      <c r="S200" s="182">
        <f t="shared" si="77"/>
        <v>2687.9056132735191</v>
      </c>
      <c r="T200" s="182">
        <f t="shared" si="77"/>
        <v>2391.0282557300002</v>
      </c>
      <c r="U200" s="182">
        <f t="shared" si="77"/>
        <v>2521.7023370000011</v>
      </c>
      <c r="V200" s="182">
        <f t="shared" si="77"/>
        <v>2494.3179360000004</v>
      </c>
      <c r="W200" s="182">
        <f t="shared" si="77"/>
        <v>2165.865753</v>
      </c>
      <c r="X200" s="182">
        <f t="shared" si="77"/>
        <v>2417.0072140000002</v>
      </c>
    </row>
    <row r="201" spans="2:24">
      <c r="B201" s="143"/>
      <c r="C201" s="170" t="s">
        <v>74</v>
      </c>
      <c r="D201" s="168" t="s">
        <v>65</v>
      </c>
      <c r="E201" s="168" t="s">
        <v>379</v>
      </c>
      <c r="F201" s="171"/>
      <c r="G201" s="182">
        <f t="shared" ref="G201:X201" si="78">+G144/mil</f>
        <v>4.2699999999999996</v>
      </c>
      <c r="H201" s="182">
        <f t="shared" si="78"/>
        <v>8.5399999999999991</v>
      </c>
      <c r="I201" s="182">
        <f t="shared" si="78"/>
        <v>20.893000000000001</v>
      </c>
      <c r="J201" s="182">
        <f t="shared" si="78"/>
        <v>22.956</v>
      </c>
      <c r="K201" s="182">
        <f t="shared" si="78"/>
        <v>22.956</v>
      </c>
      <c r="L201" s="182">
        <f t="shared" si="78"/>
        <v>24.154</v>
      </c>
      <c r="M201" s="182">
        <f t="shared" si="78"/>
        <v>24.154</v>
      </c>
      <c r="N201" s="182">
        <f t="shared" si="78"/>
        <v>19.923999999999999</v>
      </c>
      <c r="O201" s="182">
        <f t="shared" si="78"/>
        <v>26.225000000000001</v>
      </c>
      <c r="P201" s="182">
        <f t="shared" si="78"/>
        <v>26.225000000000001</v>
      </c>
      <c r="Q201" s="182">
        <f t="shared" si="78"/>
        <v>29.192</v>
      </c>
      <c r="R201" s="182">
        <f t="shared" si="78"/>
        <v>31.007000000000001</v>
      </c>
      <c r="S201" s="182">
        <f t="shared" si="78"/>
        <v>32.176000000000002</v>
      </c>
      <c r="T201" s="182">
        <f t="shared" si="78"/>
        <v>13.952999999999999</v>
      </c>
      <c r="U201" s="182">
        <f t="shared" si="78"/>
        <v>0</v>
      </c>
      <c r="V201" s="182">
        <f t="shared" si="78"/>
        <v>5.8940000000000001</v>
      </c>
      <c r="W201" s="182">
        <f t="shared" si="78"/>
        <v>41.921999999999997</v>
      </c>
      <c r="X201" s="182">
        <f t="shared" si="78"/>
        <v>46.066000000000003</v>
      </c>
    </row>
    <row r="202" spans="2:24">
      <c r="B202" s="143"/>
      <c r="C202" s="170"/>
      <c r="F202" s="171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</row>
    <row r="203" spans="2:24">
      <c r="B203" s="143"/>
      <c r="C203" s="170" t="s">
        <v>424</v>
      </c>
      <c r="D203" s="168" t="s">
        <v>65</v>
      </c>
      <c r="E203" s="142" t="s">
        <v>378</v>
      </c>
      <c r="F203" s="171"/>
      <c r="G203" s="182">
        <f t="shared" ref="G203:X203" si="79">+G146/mil</f>
        <v>0</v>
      </c>
      <c r="H203" s="182">
        <f t="shared" si="79"/>
        <v>0</v>
      </c>
      <c r="I203" s="182">
        <f t="shared" si="79"/>
        <v>0</v>
      </c>
      <c r="J203" s="182">
        <f t="shared" si="79"/>
        <v>0</v>
      </c>
      <c r="K203" s="182">
        <f t="shared" si="79"/>
        <v>0.19261653543307086</v>
      </c>
      <c r="L203" s="182">
        <f t="shared" si="79"/>
        <v>0.32930000000000004</v>
      </c>
      <c r="M203" s="182">
        <f t="shared" si="79"/>
        <v>0.32930000000000004</v>
      </c>
      <c r="N203" s="182">
        <f t="shared" si="79"/>
        <v>0.42785299999999998</v>
      </c>
      <c r="O203" s="182">
        <f t="shared" si="79"/>
        <v>1.7913720000000004</v>
      </c>
      <c r="P203" s="182">
        <f t="shared" si="79"/>
        <v>1.7913720000000004</v>
      </c>
      <c r="Q203" s="182">
        <f t="shared" si="79"/>
        <v>1.4453699999999998</v>
      </c>
      <c r="R203" s="182">
        <f t="shared" si="79"/>
        <v>3.9933630000000004</v>
      </c>
      <c r="S203" s="182">
        <f t="shared" si="79"/>
        <v>1.6154000000000002</v>
      </c>
      <c r="T203" s="182">
        <f t="shared" si="79"/>
        <v>0.89389799999999997</v>
      </c>
      <c r="U203" s="182">
        <f t="shared" si="79"/>
        <v>4.7038279999999997</v>
      </c>
      <c r="V203" s="182">
        <f t="shared" si="79"/>
        <v>2.2459199999999999</v>
      </c>
      <c r="W203" s="182">
        <f t="shared" si="79"/>
        <v>1.1098690000000002</v>
      </c>
      <c r="X203" s="182">
        <f t="shared" si="79"/>
        <v>1.7160139999999999</v>
      </c>
    </row>
    <row r="204" spans="2:24">
      <c r="B204" s="143"/>
      <c r="C204" s="170" t="s">
        <v>425</v>
      </c>
      <c r="D204" s="168" t="s">
        <v>65</v>
      </c>
      <c r="E204" s="142" t="s">
        <v>378</v>
      </c>
      <c r="F204" s="171"/>
      <c r="G204" s="182">
        <f t="shared" ref="G204:X204" si="80">+G147/mil</f>
        <v>0</v>
      </c>
      <c r="H204" s="182">
        <f t="shared" si="80"/>
        <v>0</v>
      </c>
      <c r="I204" s="182">
        <f t="shared" si="80"/>
        <v>0</v>
      </c>
      <c r="J204" s="182">
        <f t="shared" si="80"/>
        <v>0</v>
      </c>
      <c r="K204" s="182">
        <f t="shared" si="80"/>
        <v>1.456996653543307</v>
      </c>
      <c r="L204" s="182">
        <f t="shared" si="80"/>
        <v>2.4899899999999997</v>
      </c>
      <c r="M204" s="182">
        <f t="shared" si="80"/>
        <v>2.4899899999999997</v>
      </c>
      <c r="N204" s="182">
        <f t="shared" si="80"/>
        <v>6.4727299999999994</v>
      </c>
      <c r="O204" s="182">
        <f t="shared" si="80"/>
        <v>1.3840490000000001</v>
      </c>
      <c r="P204" s="182">
        <f t="shared" si="80"/>
        <v>1.3840490000000001</v>
      </c>
      <c r="Q204" s="182">
        <f t="shared" si="80"/>
        <v>0.67693499999999995</v>
      </c>
      <c r="R204" s="182">
        <f t="shared" si="80"/>
        <v>1.8344580000000001</v>
      </c>
      <c r="S204" s="182">
        <f t="shared" si="80"/>
        <v>0.79100000000000004</v>
      </c>
      <c r="T204" s="182">
        <f t="shared" si="80"/>
        <v>0.53281299999999998</v>
      </c>
      <c r="U204" s="182">
        <f t="shared" si="80"/>
        <v>0.99008150000000006</v>
      </c>
      <c r="V204" s="182">
        <f t="shared" si="80"/>
        <v>1.92181</v>
      </c>
      <c r="W204" s="182">
        <f t="shared" si="80"/>
        <v>0.87274800000000008</v>
      </c>
      <c r="X204" s="182">
        <f t="shared" si="80"/>
        <v>0.51976</v>
      </c>
    </row>
    <row r="205" spans="2:24">
      <c r="B205" s="143"/>
      <c r="C205" s="170" t="s">
        <v>426</v>
      </c>
      <c r="D205" s="168" t="s">
        <v>65</v>
      </c>
      <c r="E205" s="142" t="s">
        <v>378</v>
      </c>
      <c r="F205" s="171"/>
      <c r="G205" s="182">
        <f t="shared" ref="G205:X205" si="81">+G148/mil</f>
        <v>0</v>
      </c>
      <c r="H205" s="182">
        <f t="shared" si="81"/>
        <v>0</v>
      </c>
      <c r="I205" s="182">
        <f t="shared" si="81"/>
        <v>0</v>
      </c>
      <c r="J205" s="182">
        <f t="shared" si="81"/>
        <v>0</v>
      </c>
      <c r="K205" s="182">
        <f t="shared" si="81"/>
        <v>2.8194094488188978E-2</v>
      </c>
      <c r="L205" s="182">
        <f t="shared" si="81"/>
        <v>6.3030000000000003E-2</v>
      </c>
      <c r="M205" s="182">
        <f t="shared" si="81"/>
        <v>6.3030000000000003E-2</v>
      </c>
      <c r="N205" s="182">
        <f t="shared" si="81"/>
        <v>8.6432000000000009E-2</v>
      </c>
      <c r="O205" s="182">
        <f t="shared" si="81"/>
        <v>1.59761</v>
      </c>
      <c r="P205" s="182">
        <f t="shared" si="81"/>
        <v>1.59761</v>
      </c>
      <c r="Q205" s="182">
        <f t="shared" si="81"/>
        <v>1.9455499999999999</v>
      </c>
      <c r="R205" s="182">
        <f t="shared" si="81"/>
        <v>0.126</v>
      </c>
      <c r="S205" s="182">
        <f t="shared" si="81"/>
        <v>2.5134789999999998</v>
      </c>
      <c r="T205" s="182">
        <f t="shared" si="81"/>
        <v>6.5940480000000008</v>
      </c>
      <c r="U205" s="182">
        <f t="shared" si="81"/>
        <v>0.50500299999999998</v>
      </c>
      <c r="V205" s="182">
        <f t="shared" si="81"/>
        <v>1.4011610000000001</v>
      </c>
      <c r="W205" s="182">
        <f t="shared" si="81"/>
        <v>0.38122</v>
      </c>
      <c r="X205" s="182">
        <f t="shared" si="81"/>
        <v>1.3699919999999999</v>
      </c>
    </row>
    <row r="206" spans="2:24">
      <c r="B206" s="143"/>
      <c r="C206" s="170" t="s">
        <v>427</v>
      </c>
      <c r="D206" s="168" t="s">
        <v>65</v>
      </c>
      <c r="E206" s="142" t="s">
        <v>378</v>
      </c>
      <c r="F206" s="171"/>
      <c r="G206" s="182">
        <f t="shared" ref="G206:X206" si="82">+G149/mil</f>
        <v>0</v>
      </c>
      <c r="H206" s="182">
        <f t="shared" si="82"/>
        <v>0</v>
      </c>
      <c r="I206" s="182">
        <f t="shared" si="82"/>
        <v>0</v>
      </c>
      <c r="J206" s="182">
        <f t="shared" si="82"/>
        <v>0</v>
      </c>
      <c r="K206" s="182">
        <f t="shared" si="82"/>
        <v>1.6801639763779528</v>
      </c>
      <c r="L206" s="182">
        <f t="shared" si="82"/>
        <v>3.75671</v>
      </c>
      <c r="M206" s="182">
        <f t="shared" si="82"/>
        <v>3.75671</v>
      </c>
      <c r="N206" s="182">
        <f t="shared" si="82"/>
        <v>5.1509644999999997</v>
      </c>
      <c r="O206" s="182">
        <f t="shared" si="82"/>
        <v>0.87001499999999998</v>
      </c>
      <c r="P206" s="182">
        <f t="shared" si="82"/>
        <v>0.87001499999999998</v>
      </c>
      <c r="Q206" s="182">
        <f t="shared" si="82"/>
        <v>0.85</v>
      </c>
      <c r="R206" s="182">
        <f t="shared" si="82"/>
        <v>0.72450000000000003</v>
      </c>
      <c r="S206" s="182">
        <f t="shared" si="82"/>
        <v>1.5484575</v>
      </c>
      <c r="T206" s="182">
        <f t="shared" si="82"/>
        <v>0.28144999999999998</v>
      </c>
      <c r="U206" s="182">
        <f t="shared" si="82"/>
        <v>0.72735000000000005</v>
      </c>
      <c r="V206" s="182">
        <f t="shared" si="82"/>
        <v>2.4356010000000001</v>
      </c>
      <c r="W206" s="182">
        <f t="shared" si="82"/>
        <v>4.8259999999999997E-2</v>
      </c>
      <c r="X206" s="182">
        <f t="shared" si="82"/>
        <v>0.107</v>
      </c>
    </row>
    <row r="207" spans="2:24">
      <c r="B207" s="143"/>
      <c r="C207" s="170" t="s">
        <v>428</v>
      </c>
      <c r="D207" s="168" t="s">
        <v>65</v>
      </c>
      <c r="E207" s="142" t="s">
        <v>445</v>
      </c>
      <c r="F207" s="171"/>
      <c r="G207" s="182">
        <f t="shared" ref="G207:X207" si="83">+G150/mil</f>
        <v>0</v>
      </c>
      <c r="H207" s="182">
        <f t="shared" si="83"/>
        <v>0</v>
      </c>
      <c r="I207" s="182">
        <f t="shared" si="83"/>
        <v>0</v>
      </c>
      <c r="J207" s="182">
        <f t="shared" si="83"/>
        <v>0</v>
      </c>
      <c r="K207" s="182">
        <f t="shared" si="83"/>
        <v>1.5472551181102363</v>
      </c>
      <c r="L207" s="182">
        <f t="shared" si="83"/>
        <v>3.1884970313829761</v>
      </c>
      <c r="M207" s="182">
        <f t="shared" si="83"/>
        <v>3.1884970313829761</v>
      </c>
      <c r="N207" s="182">
        <f t="shared" si="83"/>
        <v>17.499468338072525</v>
      </c>
      <c r="O207" s="182">
        <f t="shared" si="83"/>
        <v>4.8436599999999999</v>
      </c>
      <c r="P207" s="182">
        <f t="shared" si="83"/>
        <v>4.8436599999999999</v>
      </c>
      <c r="Q207" s="182">
        <f t="shared" si="83"/>
        <v>17.641529999999999</v>
      </c>
      <c r="R207" s="182">
        <f t="shared" si="83"/>
        <v>9.6250529999999994</v>
      </c>
      <c r="S207" s="182">
        <f t="shared" si="83"/>
        <v>1.572484</v>
      </c>
      <c r="T207" s="182">
        <f t="shared" si="83"/>
        <v>4.8014978260869565</v>
      </c>
      <c r="U207" s="182">
        <f t="shared" si="83"/>
        <v>4.5441388571428574</v>
      </c>
      <c r="V207" s="182">
        <f t="shared" si="83"/>
        <v>6.5431399477806798</v>
      </c>
      <c r="W207" s="182">
        <f t="shared" si="83"/>
        <v>20.434795488325079</v>
      </c>
      <c r="X207" s="182">
        <f t="shared" si="83"/>
        <v>64.409633359222866</v>
      </c>
    </row>
    <row r="208" spans="2:24">
      <c r="B208" s="143"/>
      <c r="C208" s="170" t="s">
        <v>429</v>
      </c>
      <c r="D208" s="168" t="s">
        <v>65</v>
      </c>
      <c r="E208" s="142" t="s">
        <v>445</v>
      </c>
      <c r="F208" s="171"/>
      <c r="G208" s="182">
        <f t="shared" ref="G208:X208" si="84">+G151/mil</f>
        <v>0</v>
      </c>
      <c r="H208" s="182">
        <f t="shared" si="84"/>
        <v>0</v>
      </c>
      <c r="I208" s="182">
        <f t="shared" si="84"/>
        <v>0</v>
      </c>
      <c r="J208" s="182">
        <f t="shared" si="84"/>
        <v>0</v>
      </c>
      <c r="K208" s="182">
        <f t="shared" si="84"/>
        <v>36.638939980314966</v>
      </c>
      <c r="L208" s="182">
        <f t="shared" si="84"/>
        <v>42.837842124425997</v>
      </c>
      <c r="M208" s="182">
        <f t="shared" si="84"/>
        <v>42.837842124425997</v>
      </c>
      <c r="N208" s="182">
        <f t="shared" si="84"/>
        <v>36.744913077074031</v>
      </c>
      <c r="O208" s="182">
        <f t="shared" si="84"/>
        <v>51.988210000000002</v>
      </c>
      <c r="P208" s="182">
        <f t="shared" si="84"/>
        <v>51.988210000000002</v>
      </c>
      <c r="Q208" s="182">
        <f t="shared" si="84"/>
        <v>13.794559999999999</v>
      </c>
      <c r="R208" s="182">
        <f t="shared" si="84"/>
        <v>12.253047</v>
      </c>
      <c r="S208" s="182">
        <f t="shared" si="84"/>
        <v>17.773509999999998</v>
      </c>
      <c r="T208" s="182">
        <f t="shared" si="84"/>
        <v>36.528657391304343</v>
      </c>
      <c r="U208" s="182">
        <f t="shared" si="84"/>
        <v>39.304747388289613</v>
      </c>
      <c r="V208" s="182">
        <f t="shared" si="84"/>
        <v>2.9367388949079092</v>
      </c>
      <c r="W208" s="182">
        <f t="shared" si="84"/>
        <v>42.238904388714744</v>
      </c>
      <c r="X208" s="182">
        <f t="shared" si="84"/>
        <v>49.350309085749707</v>
      </c>
    </row>
    <row r="209" spans="2:24">
      <c r="B209" s="143"/>
      <c r="C209" s="170" t="s">
        <v>430</v>
      </c>
      <c r="D209" s="168" t="s">
        <v>65</v>
      </c>
      <c r="E209" s="142" t="s">
        <v>378</v>
      </c>
      <c r="F209" s="171"/>
      <c r="G209" s="182">
        <f t="shared" ref="G209:X209" si="85">+G152/mil</f>
        <v>0</v>
      </c>
      <c r="H209" s="182">
        <f t="shared" si="85"/>
        <v>0</v>
      </c>
      <c r="I209" s="182">
        <f t="shared" si="85"/>
        <v>0</v>
      </c>
      <c r="J209" s="182">
        <f t="shared" si="85"/>
        <v>0</v>
      </c>
      <c r="K209" s="182">
        <f t="shared" si="85"/>
        <v>93.910618901303479</v>
      </c>
      <c r="L209" s="182">
        <f t="shared" si="85"/>
        <v>93.153869974212782</v>
      </c>
      <c r="M209" s="182">
        <f t="shared" si="85"/>
        <v>93.153869974212782</v>
      </c>
      <c r="N209" s="182">
        <f t="shared" si="85"/>
        <v>99.357734999999991</v>
      </c>
      <c r="O209" s="182">
        <f t="shared" si="85"/>
        <v>6.7356999999999996</v>
      </c>
      <c r="P209" s="182">
        <f t="shared" si="85"/>
        <v>6.7356999999999996</v>
      </c>
      <c r="Q209" s="182">
        <f t="shared" si="85"/>
        <v>30.870270000000001</v>
      </c>
      <c r="R209" s="182">
        <f t="shared" si="85"/>
        <v>0</v>
      </c>
      <c r="S209" s="182">
        <f t="shared" si="85"/>
        <v>0</v>
      </c>
      <c r="T209" s="182">
        <f t="shared" si="85"/>
        <v>0</v>
      </c>
      <c r="U209" s="182">
        <f t="shared" si="85"/>
        <v>0</v>
      </c>
      <c r="V209" s="182">
        <f t="shared" si="85"/>
        <v>0</v>
      </c>
      <c r="W209" s="182">
        <f t="shared" si="85"/>
        <v>0</v>
      </c>
      <c r="X209" s="182">
        <f t="shared" si="85"/>
        <v>0</v>
      </c>
    </row>
    <row r="210" spans="2:24">
      <c r="B210" s="143"/>
      <c r="C210" s="170" t="s">
        <v>506</v>
      </c>
      <c r="D210" s="168" t="s">
        <v>65</v>
      </c>
      <c r="E210" s="142" t="s">
        <v>378</v>
      </c>
      <c r="F210" s="171"/>
      <c r="G210" s="182">
        <f t="shared" ref="G210:X210" si="86">+G153/mil</f>
        <v>0</v>
      </c>
      <c r="H210" s="182">
        <f t="shared" si="86"/>
        <v>0</v>
      </c>
      <c r="I210" s="182">
        <f t="shared" si="86"/>
        <v>0</v>
      </c>
      <c r="J210" s="182">
        <f t="shared" si="86"/>
        <v>0</v>
      </c>
      <c r="K210" s="182">
        <f t="shared" si="86"/>
        <v>0</v>
      </c>
      <c r="L210" s="182">
        <f t="shared" si="86"/>
        <v>0</v>
      </c>
      <c r="M210" s="182">
        <f t="shared" si="86"/>
        <v>0</v>
      </c>
      <c r="N210" s="182">
        <f t="shared" si="86"/>
        <v>0</v>
      </c>
      <c r="O210" s="182">
        <f t="shared" si="86"/>
        <v>0</v>
      </c>
      <c r="P210" s="182">
        <f t="shared" si="86"/>
        <v>0</v>
      </c>
      <c r="Q210" s="182">
        <f t="shared" si="86"/>
        <v>0</v>
      </c>
      <c r="R210" s="182">
        <f t="shared" si="86"/>
        <v>0</v>
      </c>
      <c r="S210" s="182">
        <f t="shared" si="86"/>
        <v>0</v>
      </c>
      <c r="T210" s="182">
        <f t="shared" si="86"/>
        <v>0</v>
      </c>
      <c r="U210" s="182">
        <f t="shared" si="86"/>
        <v>0</v>
      </c>
      <c r="V210" s="182">
        <f t="shared" si="86"/>
        <v>0</v>
      </c>
      <c r="W210" s="182">
        <f t="shared" si="86"/>
        <v>0</v>
      </c>
      <c r="X210" s="182">
        <f t="shared" si="86"/>
        <v>0</v>
      </c>
    </row>
    <row r="211" spans="2:24">
      <c r="B211" s="143"/>
      <c r="C211" s="170" t="s">
        <v>431</v>
      </c>
      <c r="D211" s="168" t="s">
        <v>65</v>
      </c>
      <c r="E211" s="142" t="s">
        <v>446</v>
      </c>
      <c r="F211" s="171"/>
      <c r="G211" s="182">
        <f t="shared" ref="G211:X211" si="87">+G154/mil</f>
        <v>0</v>
      </c>
      <c r="H211" s="182">
        <f t="shared" si="87"/>
        <v>0</v>
      </c>
      <c r="I211" s="182">
        <f t="shared" si="87"/>
        <v>0</v>
      </c>
      <c r="J211" s="182">
        <f t="shared" si="87"/>
        <v>0</v>
      </c>
      <c r="K211" s="182">
        <f t="shared" si="87"/>
        <v>0</v>
      </c>
      <c r="L211" s="182">
        <f t="shared" si="87"/>
        <v>0</v>
      </c>
      <c r="M211" s="182">
        <f t="shared" si="87"/>
        <v>1.1245307443365695</v>
      </c>
      <c r="N211" s="182">
        <f t="shared" si="87"/>
        <v>1.071</v>
      </c>
      <c r="O211" s="182">
        <f t="shared" si="87"/>
        <v>1.0960000000000001</v>
      </c>
      <c r="P211" s="182">
        <f t="shared" si="87"/>
        <v>1.0960000000000001</v>
      </c>
      <c r="Q211" s="182">
        <f t="shared" si="87"/>
        <v>0.85799999999999998</v>
      </c>
      <c r="R211" s="182">
        <f t="shared" si="87"/>
        <v>0.73</v>
      </c>
      <c r="S211" s="182">
        <f t="shared" si="87"/>
        <v>0.621</v>
      </c>
      <c r="T211" s="182">
        <f t="shared" si="87"/>
        <v>0.45400000000000001</v>
      </c>
      <c r="U211" s="182">
        <f t="shared" si="87"/>
        <v>0.46</v>
      </c>
      <c r="V211" s="182">
        <f t="shared" si="87"/>
        <v>0.45800000000000002</v>
      </c>
      <c r="W211" s="182">
        <f t="shared" si="87"/>
        <v>0.45300000000000001</v>
      </c>
      <c r="X211" s="182">
        <f t="shared" si="87"/>
        <v>0.76200000000000001</v>
      </c>
    </row>
    <row r="212" spans="2:24">
      <c r="B212" s="143"/>
      <c r="C212" s="170" t="s">
        <v>847</v>
      </c>
      <c r="D212" s="168" t="s">
        <v>65</v>
      </c>
      <c r="E212" s="142" t="s">
        <v>450</v>
      </c>
      <c r="F212" s="171"/>
      <c r="G212" s="182">
        <f t="shared" ref="G212:X212" si="88">+G155/mil</f>
        <v>0</v>
      </c>
      <c r="H212" s="182">
        <f t="shared" si="88"/>
        <v>0</v>
      </c>
      <c r="I212" s="182">
        <f t="shared" si="88"/>
        <v>0</v>
      </c>
      <c r="J212" s="182">
        <f t="shared" si="88"/>
        <v>0</v>
      </c>
      <c r="K212" s="182">
        <f t="shared" si="88"/>
        <v>0</v>
      </c>
      <c r="L212" s="182">
        <f t="shared" si="88"/>
        <v>0</v>
      </c>
      <c r="M212" s="182">
        <f t="shared" si="88"/>
        <v>0</v>
      </c>
      <c r="N212" s="182">
        <f t="shared" si="88"/>
        <v>0</v>
      </c>
      <c r="O212" s="182">
        <f t="shared" si="88"/>
        <v>0</v>
      </c>
      <c r="P212" s="182">
        <f t="shared" si="88"/>
        <v>0</v>
      </c>
      <c r="Q212" s="182">
        <f t="shared" si="88"/>
        <v>0</v>
      </c>
      <c r="R212" s="182">
        <f t="shared" si="88"/>
        <v>0</v>
      </c>
      <c r="S212" s="182">
        <f t="shared" si="88"/>
        <v>0</v>
      </c>
      <c r="T212" s="182">
        <f t="shared" si="88"/>
        <v>0</v>
      </c>
      <c r="U212" s="182">
        <f t="shared" si="88"/>
        <v>0</v>
      </c>
      <c r="V212" s="182">
        <f t="shared" si="88"/>
        <v>0.14199999999999999</v>
      </c>
      <c r="W212" s="182">
        <f t="shared" si="88"/>
        <v>0.42599999999999999</v>
      </c>
      <c r="X212" s="182">
        <f t="shared" si="88"/>
        <v>0.85499999999999998</v>
      </c>
    </row>
    <row r="213" spans="2:24">
      <c r="B213" s="143"/>
      <c r="C213" s="170" t="s">
        <v>507</v>
      </c>
      <c r="D213" s="168" t="s">
        <v>65</v>
      </c>
      <c r="E213" s="142" t="s">
        <v>510</v>
      </c>
      <c r="F213" s="171"/>
      <c r="G213" s="182">
        <f t="shared" ref="G213:X213" si="89">+G156/mil</f>
        <v>0</v>
      </c>
      <c r="H213" s="182">
        <f t="shared" si="89"/>
        <v>0</v>
      </c>
      <c r="I213" s="182">
        <f t="shared" si="89"/>
        <v>0</v>
      </c>
      <c r="J213" s="182">
        <f t="shared" si="89"/>
        <v>0</v>
      </c>
      <c r="K213" s="182">
        <f t="shared" si="89"/>
        <v>0</v>
      </c>
      <c r="L213" s="182">
        <f t="shared" si="89"/>
        <v>0</v>
      </c>
      <c r="M213" s="182">
        <f t="shared" si="89"/>
        <v>0</v>
      </c>
      <c r="N213" s="182">
        <f t="shared" si="89"/>
        <v>0</v>
      </c>
      <c r="O213" s="182">
        <f t="shared" si="89"/>
        <v>0</v>
      </c>
      <c r="P213" s="182">
        <f t="shared" si="89"/>
        <v>0</v>
      </c>
      <c r="Q213" s="182">
        <f t="shared" si="89"/>
        <v>0</v>
      </c>
      <c r="R213" s="182">
        <f t="shared" si="89"/>
        <v>0</v>
      </c>
      <c r="S213" s="182">
        <f t="shared" si="89"/>
        <v>0</v>
      </c>
      <c r="T213" s="182">
        <f t="shared" si="89"/>
        <v>0</v>
      </c>
      <c r="U213" s="182">
        <f t="shared" si="89"/>
        <v>0</v>
      </c>
      <c r="V213" s="182">
        <f t="shared" si="89"/>
        <v>0</v>
      </c>
      <c r="W213" s="182">
        <f t="shared" si="89"/>
        <v>0</v>
      </c>
      <c r="X213" s="182">
        <f t="shared" si="89"/>
        <v>0</v>
      </c>
    </row>
    <row r="214" spans="2:24">
      <c r="B214" s="143"/>
      <c r="C214" s="170" t="s">
        <v>508</v>
      </c>
      <c r="D214" s="168" t="s">
        <v>65</v>
      </c>
      <c r="E214" s="142" t="s">
        <v>511</v>
      </c>
      <c r="F214" s="171"/>
      <c r="G214" s="182">
        <f t="shared" ref="G214:X214" si="90">+G157/mil</f>
        <v>0</v>
      </c>
      <c r="H214" s="182">
        <f t="shared" si="90"/>
        <v>0</v>
      </c>
      <c r="I214" s="182">
        <f t="shared" si="90"/>
        <v>0</v>
      </c>
      <c r="J214" s="182">
        <f t="shared" si="90"/>
        <v>0</v>
      </c>
      <c r="K214" s="182">
        <f t="shared" si="90"/>
        <v>0</v>
      </c>
      <c r="L214" s="182">
        <f t="shared" si="90"/>
        <v>0</v>
      </c>
      <c r="M214" s="182">
        <f t="shared" si="90"/>
        <v>0</v>
      </c>
      <c r="N214" s="182">
        <f t="shared" si="90"/>
        <v>0</v>
      </c>
      <c r="O214" s="182">
        <f t="shared" si="90"/>
        <v>0</v>
      </c>
      <c r="P214" s="182">
        <f t="shared" si="90"/>
        <v>0</v>
      </c>
      <c r="Q214" s="182">
        <f t="shared" si="90"/>
        <v>0</v>
      </c>
      <c r="R214" s="182">
        <f t="shared" si="90"/>
        <v>0</v>
      </c>
      <c r="S214" s="182">
        <f t="shared" si="90"/>
        <v>0</v>
      </c>
      <c r="T214" s="182">
        <f t="shared" si="90"/>
        <v>0</v>
      </c>
      <c r="U214" s="182">
        <f t="shared" si="90"/>
        <v>0</v>
      </c>
      <c r="V214" s="182">
        <f t="shared" si="90"/>
        <v>0</v>
      </c>
      <c r="W214" s="182">
        <f t="shared" si="90"/>
        <v>0</v>
      </c>
      <c r="X214" s="182">
        <f t="shared" si="90"/>
        <v>0</v>
      </c>
    </row>
    <row r="215" spans="2:24">
      <c r="B215" s="143"/>
      <c r="C215" s="170" t="s">
        <v>432</v>
      </c>
      <c r="D215" s="168" t="s">
        <v>65</v>
      </c>
      <c r="E215" s="142" t="s">
        <v>447</v>
      </c>
      <c r="F215" s="171"/>
      <c r="G215" s="182">
        <f t="shared" ref="G215:X215" si="91">+G158/mil</f>
        <v>0</v>
      </c>
      <c r="H215" s="182">
        <f t="shared" si="91"/>
        <v>0</v>
      </c>
      <c r="I215" s="182">
        <f t="shared" si="91"/>
        <v>0</v>
      </c>
      <c r="J215" s="182">
        <f t="shared" si="91"/>
        <v>0.88500000000000001</v>
      </c>
      <c r="K215" s="182">
        <f t="shared" si="91"/>
        <v>0.88500000000000001</v>
      </c>
      <c r="L215" s="182">
        <f t="shared" si="91"/>
        <v>0.60899999999999999</v>
      </c>
      <c r="M215" s="182">
        <f t="shared" si="91"/>
        <v>0.60899999999999999</v>
      </c>
      <c r="N215" s="182">
        <f t="shared" si="91"/>
        <v>0.59599999999999997</v>
      </c>
      <c r="O215" s="182">
        <f t="shared" si="91"/>
        <v>0.20499999999999999</v>
      </c>
      <c r="P215" s="182">
        <f t="shared" si="91"/>
        <v>0.20499999999999999</v>
      </c>
      <c r="Q215" s="182">
        <f t="shared" si="91"/>
        <v>4.2000000000000003E-2</v>
      </c>
      <c r="R215" s="182">
        <f t="shared" si="91"/>
        <v>0</v>
      </c>
      <c r="S215" s="182">
        <f t="shared" si="91"/>
        <v>0.01</v>
      </c>
      <c r="T215" s="182">
        <f t="shared" si="91"/>
        <v>2E-3</v>
      </c>
      <c r="U215" s="182">
        <f t="shared" si="91"/>
        <v>4.0000000000000001E-3</v>
      </c>
      <c r="V215" s="182">
        <f t="shared" si="91"/>
        <v>0</v>
      </c>
      <c r="W215" s="182">
        <f t="shared" si="91"/>
        <v>2E-3</v>
      </c>
      <c r="X215" s="182">
        <f t="shared" si="91"/>
        <v>2E-3</v>
      </c>
    </row>
    <row r="216" spans="2:24">
      <c r="B216" s="143"/>
      <c r="C216" s="170" t="s">
        <v>433</v>
      </c>
      <c r="D216" s="168" t="s">
        <v>65</v>
      </c>
      <c r="E216" s="142" t="s">
        <v>448</v>
      </c>
      <c r="F216" s="171"/>
      <c r="G216" s="182">
        <f t="shared" ref="G216:X216" si="92">+G159/mil</f>
        <v>202.30799999999999</v>
      </c>
      <c r="H216" s="182">
        <f t="shared" si="92"/>
        <v>404.61599999999999</v>
      </c>
      <c r="I216" s="182">
        <f t="shared" si="92"/>
        <v>324.39600000000002</v>
      </c>
      <c r="J216" s="182">
        <f t="shared" si="92"/>
        <v>238</v>
      </c>
      <c r="K216" s="182">
        <f t="shared" si="92"/>
        <v>238</v>
      </c>
      <c r="L216" s="182">
        <f t="shared" si="92"/>
        <v>208.792</v>
      </c>
      <c r="M216" s="182">
        <f t="shared" si="92"/>
        <v>208.792</v>
      </c>
      <c r="N216" s="182">
        <f t="shared" si="92"/>
        <v>201.41399999999999</v>
      </c>
      <c r="O216" s="182">
        <f t="shared" si="92"/>
        <v>354.50299999999999</v>
      </c>
      <c r="P216" s="182">
        <f t="shared" si="92"/>
        <v>354.50299999999999</v>
      </c>
      <c r="Q216" s="182">
        <f t="shared" si="92"/>
        <v>718.81</v>
      </c>
      <c r="R216" s="182">
        <f t="shared" si="92"/>
        <v>1063.07</v>
      </c>
      <c r="S216" s="182">
        <f t="shared" si="92"/>
        <v>584.95000000000005</v>
      </c>
      <c r="T216" s="182">
        <f t="shared" si="92"/>
        <v>715.52</v>
      </c>
      <c r="U216" s="182">
        <f t="shared" si="92"/>
        <v>940.00599999999997</v>
      </c>
      <c r="V216" s="182">
        <f t="shared" si="92"/>
        <v>808.62800000000004</v>
      </c>
      <c r="W216" s="182">
        <f t="shared" si="92"/>
        <v>908.62900000000002</v>
      </c>
      <c r="X216" s="182">
        <f t="shared" si="92"/>
        <v>1288.153</v>
      </c>
    </row>
    <row r="217" spans="2:24">
      <c r="B217" s="143"/>
      <c r="C217" s="170" t="s">
        <v>434</v>
      </c>
      <c r="D217" s="168" t="s">
        <v>65</v>
      </c>
      <c r="E217" s="142" t="s">
        <v>449</v>
      </c>
      <c r="F217" s="171"/>
      <c r="G217" s="182">
        <f t="shared" ref="G217:X217" si="93">+G160/mil</f>
        <v>0</v>
      </c>
      <c r="H217" s="182">
        <f t="shared" si="93"/>
        <v>0</v>
      </c>
      <c r="I217" s="182">
        <f t="shared" si="93"/>
        <v>0</v>
      </c>
      <c r="J217" s="182">
        <f t="shared" si="93"/>
        <v>25.202000000000002</v>
      </c>
      <c r="K217" s="182">
        <f t="shared" si="93"/>
        <v>25.202000000000002</v>
      </c>
      <c r="L217" s="182">
        <f t="shared" si="93"/>
        <v>22.047000000000001</v>
      </c>
      <c r="M217" s="182">
        <f t="shared" si="93"/>
        <v>22.047000000000001</v>
      </c>
      <c r="N217" s="182">
        <f t="shared" si="93"/>
        <v>26.606999999999999</v>
      </c>
      <c r="O217" s="182">
        <f t="shared" si="93"/>
        <v>30.963000000000001</v>
      </c>
      <c r="P217" s="182">
        <f t="shared" si="93"/>
        <v>30.963000000000001</v>
      </c>
      <c r="Q217" s="182">
        <f t="shared" si="93"/>
        <v>44.872999999999998</v>
      </c>
      <c r="R217" s="182">
        <f t="shared" si="93"/>
        <v>47.222999999999999</v>
      </c>
      <c r="S217" s="182">
        <f t="shared" si="93"/>
        <v>53.673999999999999</v>
      </c>
      <c r="T217" s="182">
        <f t="shared" si="93"/>
        <v>41.969000000000001</v>
      </c>
      <c r="U217" s="182">
        <f t="shared" si="93"/>
        <v>44.191000000000003</v>
      </c>
      <c r="V217" s="182">
        <f t="shared" si="93"/>
        <v>46.639000000000003</v>
      </c>
      <c r="W217" s="182">
        <f t="shared" si="93"/>
        <v>35.03</v>
      </c>
      <c r="X217" s="182">
        <f t="shared" si="93"/>
        <v>55.802999999999997</v>
      </c>
    </row>
    <row r="218" spans="2:24">
      <c r="B218" s="143"/>
      <c r="C218" s="170" t="s">
        <v>435</v>
      </c>
      <c r="D218" s="168" t="s">
        <v>65</v>
      </c>
      <c r="E218" s="142" t="s">
        <v>449</v>
      </c>
      <c r="F218" s="171"/>
      <c r="G218" s="182">
        <f t="shared" ref="G218:X218" si="94">+G161/mil</f>
        <v>0.64500000000000002</v>
      </c>
      <c r="H218" s="182">
        <f t="shared" si="94"/>
        <v>1.29</v>
      </c>
      <c r="I218" s="182">
        <f t="shared" si="94"/>
        <v>2.1850000000000001</v>
      </c>
      <c r="J218" s="182">
        <f t="shared" si="94"/>
        <v>2.048</v>
      </c>
      <c r="K218" s="182">
        <f t="shared" si="94"/>
        <v>2.048</v>
      </c>
      <c r="L218" s="182">
        <f t="shared" si="94"/>
        <v>1.222</v>
      </c>
      <c r="M218" s="182">
        <f t="shared" si="94"/>
        <v>1.222</v>
      </c>
      <c r="N218" s="182">
        <f t="shared" si="94"/>
        <v>1.5029999999999999</v>
      </c>
      <c r="O218" s="182">
        <f t="shared" si="94"/>
        <v>1.3979999999999999</v>
      </c>
      <c r="P218" s="182">
        <f t="shared" si="94"/>
        <v>1.3979999999999999</v>
      </c>
      <c r="Q218" s="182">
        <f t="shared" si="94"/>
        <v>0.99199999999999999</v>
      </c>
      <c r="R218" s="182">
        <f t="shared" si="94"/>
        <v>2.125</v>
      </c>
      <c r="S218" s="182">
        <f t="shared" si="94"/>
        <v>2.8919999999999999</v>
      </c>
      <c r="T218" s="182">
        <f t="shared" si="94"/>
        <v>1.5880000000000001</v>
      </c>
      <c r="U218" s="182">
        <f t="shared" si="94"/>
        <v>1.3959999999999999</v>
      </c>
      <c r="V218" s="182">
        <f t="shared" si="94"/>
        <v>1.728</v>
      </c>
      <c r="W218" s="182">
        <f t="shared" si="94"/>
        <v>1.6919999999999999</v>
      </c>
      <c r="X218" s="182">
        <f t="shared" si="94"/>
        <v>1.925</v>
      </c>
    </row>
    <row r="219" spans="2:24">
      <c r="B219" s="143"/>
      <c r="C219" s="170" t="s">
        <v>436</v>
      </c>
      <c r="D219" s="168" t="s">
        <v>65</v>
      </c>
      <c r="E219" s="142" t="s">
        <v>450</v>
      </c>
      <c r="F219" s="171"/>
      <c r="G219" s="182">
        <f t="shared" ref="G219:X219" si="95">+G162/mil</f>
        <v>0</v>
      </c>
      <c r="H219" s="182">
        <f t="shared" si="95"/>
        <v>0</v>
      </c>
      <c r="I219" s="182">
        <f t="shared" si="95"/>
        <v>0</v>
      </c>
      <c r="J219" s="182">
        <f t="shared" si="95"/>
        <v>0</v>
      </c>
      <c r="K219" s="182">
        <f t="shared" si="95"/>
        <v>0</v>
      </c>
      <c r="L219" s="182">
        <f t="shared" si="95"/>
        <v>0</v>
      </c>
      <c r="M219" s="182">
        <f t="shared" si="95"/>
        <v>198.66315217391306</v>
      </c>
      <c r="N219" s="182">
        <f t="shared" si="95"/>
        <v>293.32799999999997</v>
      </c>
      <c r="O219" s="182">
        <f t="shared" si="95"/>
        <v>506.06400000000002</v>
      </c>
      <c r="P219" s="182">
        <f t="shared" si="95"/>
        <v>506.06400000000002</v>
      </c>
      <c r="Q219" s="182">
        <f t="shared" si="95"/>
        <v>574.57600000000002</v>
      </c>
      <c r="R219" s="182">
        <f t="shared" si="95"/>
        <v>653.21199999999999</v>
      </c>
      <c r="S219" s="182">
        <f t="shared" si="95"/>
        <v>520.553</v>
      </c>
      <c r="T219" s="182">
        <f t="shared" si="95"/>
        <v>445.57900000000001</v>
      </c>
      <c r="U219" s="182">
        <f t="shared" si="95"/>
        <v>670.52499999999998</v>
      </c>
      <c r="V219" s="182">
        <f t="shared" si="95"/>
        <v>692.721</v>
      </c>
      <c r="W219" s="182">
        <f t="shared" si="95"/>
        <v>778.15599999999995</v>
      </c>
      <c r="X219" s="182">
        <f t="shared" si="95"/>
        <v>738.15200000000004</v>
      </c>
    </row>
    <row r="220" spans="2:24">
      <c r="B220" s="143"/>
      <c r="C220" s="170" t="s">
        <v>437</v>
      </c>
      <c r="D220" s="168" t="s">
        <v>65</v>
      </c>
      <c r="E220" s="142" t="s">
        <v>450</v>
      </c>
      <c r="F220" s="171"/>
      <c r="G220" s="182">
        <f t="shared" ref="G220:X220" si="96">+G163/mil</f>
        <v>0</v>
      </c>
      <c r="H220" s="182">
        <f t="shared" si="96"/>
        <v>0</v>
      </c>
      <c r="I220" s="182">
        <f t="shared" si="96"/>
        <v>0</v>
      </c>
      <c r="J220" s="182">
        <f t="shared" si="96"/>
        <v>1.0009999999999999</v>
      </c>
      <c r="K220" s="182">
        <f t="shared" si="96"/>
        <v>1.0009999999999999</v>
      </c>
      <c r="L220" s="182">
        <f t="shared" si="96"/>
        <v>1.125</v>
      </c>
      <c r="M220" s="182">
        <f t="shared" si="96"/>
        <v>1.125</v>
      </c>
      <c r="N220" s="182">
        <f t="shared" si="96"/>
        <v>1.1000000000000001</v>
      </c>
      <c r="O220" s="182">
        <f t="shared" si="96"/>
        <v>1.2949999999999999</v>
      </c>
      <c r="P220" s="182">
        <f t="shared" si="96"/>
        <v>1.2949999999999999</v>
      </c>
      <c r="Q220" s="182">
        <f t="shared" si="96"/>
        <v>1.7210000000000001</v>
      </c>
      <c r="R220" s="182">
        <f t="shared" si="96"/>
        <v>2.8180000000000001</v>
      </c>
      <c r="S220" s="182">
        <f t="shared" si="96"/>
        <v>3.121</v>
      </c>
      <c r="T220" s="182">
        <f t="shared" si="96"/>
        <v>9.1766000000000005</v>
      </c>
      <c r="U220" s="182">
        <f t="shared" si="96"/>
        <v>14.010999999999999</v>
      </c>
      <c r="V220" s="182">
        <f t="shared" si="96"/>
        <v>22.199000000000002</v>
      </c>
      <c r="W220" s="182">
        <f t="shared" si="96"/>
        <v>12.394</v>
      </c>
      <c r="X220" s="182">
        <f t="shared" si="96"/>
        <v>13.942842919271541</v>
      </c>
    </row>
    <row r="221" spans="2:24">
      <c r="B221" s="143"/>
      <c r="C221" s="170" t="s">
        <v>750</v>
      </c>
      <c r="D221" s="168" t="s">
        <v>65</v>
      </c>
      <c r="E221" s="142" t="s">
        <v>450</v>
      </c>
      <c r="F221" s="171"/>
      <c r="G221" s="182">
        <f t="shared" ref="G221:X221" si="97">+G164/mil</f>
        <v>0</v>
      </c>
      <c r="H221" s="182">
        <f t="shared" si="97"/>
        <v>0</v>
      </c>
      <c r="I221" s="182">
        <f t="shared" si="97"/>
        <v>0</v>
      </c>
      <c r="J221" s="182">
        <f t="shared" si="97"/>
        <v>0</v>
      </c>
      <c r="K221" s="182">
        <f t="shared" si="97"/>
        <v>0</v>
      </c>
      <c r="L221" s="182">
        <f t="shared" si="97"/>
        <v>0</v>
      </c>
      <c r="M221" s="182">
        <f t="shared" si="97"/>
        <v>16.586917293233086</v>
      </c>
      <c r="N221" s="182">
        <f t="shared" si="97"/>
        <v>18.722999999999999</v>
      </c>
      <c r="O221" s="182">
        <f t="shared" si="97"/>
        <v>18.451000000000001</v>
      </c>
      <c r="P221" s="182">
        <f t="shared" si="97"/>
        <v>18.451000000000001</v>
      </c>
      <c r="Q221" s="182">
        <f t="shared" si="97"/>
        <v>25.821999999999999</v>
      </c>
      <c r="R221" s="182">
        <f t="shared" si="97"/>
        <v>25.077999999999999</v>
      </c>
      <c r="S221" s="182">
        <f t="shared" si="97"/>
        <v>40.164999999999999</v>
      </c>
      <c r="T221" s="182">
        <f t="shared" si="97"/>
        <v>35.046999999999997</v>
      </c>
      <c r="U221" s="182">
        <f t="shared" si="97"/>
        <v>54.283999999999999</v>
      </c>
      <c r="V221" s="182">
        <f t="shared" si="97"/>
        <v>67.64</v>
      </c>
      <c r="W221" s="182">
        <f t="shared" si="97"/>
        <v>70.924000000000007</v>
      </c>
      <c r="X221" s="182">
        <f t="shared" si="97"/>
        <v>72.495999999999995</v>
      </c>
    </row>
    <row r="222" spans="2:24">
      <c r="B222" s="143"/>
      <c r="C222" s="170" t="s">
        <v>751</v>
      </c>
      <c r="D222" s="168" t="s">
        <v>65</v>
      </c>
      <c r="E222" s="142" t="s">
        <v>450</v>
      </c>
      <c r="F222" s="171"/>
      <c r="G222" s="182">
        <f t="shared" ref="G222:X222" si="98">+G165/mil</f>
        <v>0</v>
      </c>
      <c r="H222" s="182">
        <f t="shared" si="98"/>
        <v>0</v>
      </c>
      <c r="I222" s="182">
        <f t="shared" si="98"/>
        <v>0</v>
      </c>
      <c r="J222" s="182">
        <f t="shared" si="98"/>
        <v>0</v>
      </c>
      <c r="K222" s="182">
        <f t="shared" si="98"/>
        <v>0</v>
      </c>
      <c r="L222" s="182">
        <f t="shared" si="98"/>
        <v>0</v>
      </c>
      <c r="M222" s="182">
        <f t="shared" si="98"/>
        <v>40.711221804511275</v>
      </c>
      <c r="N222" s="182">
        <f t="shared" si="98"/>
        <v>26.989000000000001</v>
      </c>
      <c r="O222" s="182">
        <f t="shared" si="98"/>
        <v>19.282</v>
      </c>
      <c r="P222" s="182">
        <f t="shared" si="98"/>
        <v>19.282</v>
      </c>
      <c r="Q222" s="182">
        <f t="shared" si="98"/>
        <v>43.582000000000001</v>
      </c>
      <c r="R222" s="182">
        <f t="shared" si="98"/>
        <v>37.222000000000001</v>
      </c>
      <c r="S222" s="182">
        <f t="shared" si="98"/>
        <v>27.66</v>
      </c>
      <c r="T222" s="182">
        <f t="shared" si="98"/>
        <v>25.276</v>
      </c>
      <c r="U222" s="182">
        <f t="shared" si="98"/>
        <v>36.67</v>
      </c>
      <c r="V222" s="182">
        <f t="shared" si="98"/>
        <v>36.747</v>
      </c>
      <c r="W222" s="182">
        <f t="shared" si="98"/>
        <v>30.297999999999998</v>
      </c>
      <c r="X222" s="182">
        <f t="shared" si="98"/>
        <v>49.768999999999998</v>
      </c>
    </row>
    <row r="223" spans="2:24">
      <c r="B223" s="143"/>
      <c r="C223" s="170" t="s">
        <v>752</v>
      </c>
      <c r="D223" s="168" t="s">
        <v>65</v>
      </c>
      <c r="E223" s="142" t="s">
        <v>450</v>
      </c>
      <c r="F223" s="171"/>
      <c r="G223" s="182">
        <f t="shared" ref="G223:X223" si="99">+G166/mil</f>
        <v>0</v>
      </c>
      <c r="H223" s="182">
        <f t="shared" si="99"/>
        <v>0</v>
      </c>
      <c r="I223" s="182">
        <f t="shared" si="99"/>
        <v>0</v>
      </c>
      <c r="J223" s="182">
        <f t="shared" si="99"/>
        <v>0</v>
      </c>
      <c r="K223" s="182">
        <f t="shared" si="99"/>
        <v>0</v>
      </c>
      <c r="L223" s="182">
        <f t="shared" si="99"/>
        <v>0</v>
      </c>
      <c r="M223" s="182">
        <f t="shared" si="99"/>
        <v>9.9000000000000005E-2</v>
      </c>
      <c r="N223" s="182">
        <f t="shared" si="99"/>
        <v>0.14000000000000001</v>
      </c>
      <c r="O223" s="182">
        <f t="shared" si="99"/>
        <v>0.23699999999999999</v>
      </c>
      <c r="P223" s="182">
        <f t="shared" si="99"/>
        <v>0.23699999999999999</v>
      </c>
      <c r="Q223" s="182">
        <f t="shared" si="99"/>
        <v>0.17699999999999999</v>
      </c>
      <c r="R223" s="182">
        <f t="shared" si="99"/>
        <v>0.26900000000000002</v>
      </c>
      <c r="S223" s="182">
        <f t="shared" si="99"/>
        <v>0.253</v>
      </c>
      <c r="T223" s="182">
        <f t="shared" si="99"/>
        <v>0.32500000000000001</v>
      </c>
      <c r="U223" s="182">
        <f t="shared" si="99"/>
        <v>0.57099999999999995</v>
      </c>
      <c r="V223" s="182">
        <f t="shared" si="99"/>
        <v>0.93300000000000005</v>
      </c>
      <c r="W223" s="182">
        <f t="shared" si="99"/>
        <v>0.95299999999999996</v>
      </c>
      <c r="X223" s="182">
        <f t="shared" si="99"/>
        <v>1.075</v>
      </c>
    </row>
    <row r="224" spans="2:24">
      <c r="B224" s="143"/>
      <c r="C224" s="170" t="s">
        <v>753</v>
      </c>
      <c r="D224" s="168" t="s">
        <v>65</v>
      </c>
      <c r="E224" s="142" t="s">
        <v>450</v>
      </c>
      <c r="F224" s="171"/>
      <c r="G224" s="182">
        <f t="shared" ref="G224:X224" si="100">+G167/mil</f>
        <v>0</v>
      </c>
      <c r="H224" s="182">
        <f t="shared" si="100"/>
        <v>0</v>
      </c>
      <c r="I224" s="182">
        <f t="shared" si="100"/>
        <v>0</v>
      </c>
      <c r="J224" s="182">
        <f t="shared" si="100"/>
        <v>0</v>
      </c>
      <c r="K224" s="182">
        <f t="shared" si="100"/>
        <v>0</v>
      </c>
      <c r="L224" s="182">
        <f t="shared" si="100"/>
        <v>0</v>
      </c>
      <c r="M224" s="182">
        <f t="shared" si="100"/>
        <v>5.6671052631578949</v>
      </c>
      <c r="N224" s="182">
        <f t="shared" si="100"/>
        <v>5.3650000000000002</v>
      </c>
      <c r="O224" s="182">
        <f t="shared" si="100"/>
        <v>9.798</v>
      </c>
      <c r="P224" s="182">
        <f t="shared" si="100"/>
        <v>9.798</v>
      </c>
      <c r="Q224" s="182">
        <f t="shared" si="100"/>
        <v>15.052</v>
      </c>
      <c r="R224" s="182">
        <f t="shared" si="100"/>
        <v>18.295999999999999</v>
      </c>
      <c r="S224" s="182">
        <f t="shared" si="100"/>
        <v>20.472999999999999</v>
      </c>
      <c r="T224" s="182">
        <f t="shared" si="100"/>
        <v>23.157</v>
      </c>
      <c r="U224" s="182">
        <f t="shared" si="100"/>
        <v>21.530999999999999</v>
      </c>
      <c r="V224" s="182">
        <f t="shared" si="100"/>
        <v>21.074999999999999</v>
      </c>
      <c r="W224" s="182">
        <f t="shared" si="100"/>
        <v>17.452999999999999</v>
      </c>
      <c r="X224" s="182">
        <f t="shared" si="100"/>
        <v>13.092000000000001</v>
      </c>
    </row>
    <row r="225" spans="1:28">
      <c r="B225" s="143"/>
      <c r="C225" s="170" t="s">
        <v>438</v>
      </c>
      <c r="D225" s="168" t="s">
        <v>65</v>
      </c>
      <c r="E225" s="142" t="s">
        <v>451</v>
      </c>
      <c r="F225" s="171"/>
      <c r="G225" s="182">
        <f t="shared" ref="G225:X225" si="101">+G168/mil</f>
        <v>0.98799999999999999</v>
      </c>
      <c r="H225" s="182">
        <f t="shared" si="101"/>
        <v>1.976</v>
      </c>
      <c r="I225" s="182">
        <f t="shared" si="101"/>
        <v>2.0990000000000002</v>
      </c>
      <c r="J225" s="182">
        <f t="shared" si="101"/>
        <v>1.9670000000000001</v>
      </c>
      <c r="K225" s="182">
        <f t="shared" si="101"/>
        <v>1.9670000000000001</v>
      </c>
      <c r="L225" s="182">
        <f t="shared" si="101"/>
        <v>1.355</v>
      </c>
      <c r="M225" s="182">
        <f t="shared" si="101"/>
        <v>1.355</v>
      </c>
      <c r="N225" s="182">
        <f t="shared" si="101"/>
        <v>1.129</v>
      </c>
      <c r="O225" s="182">
        <f t="shared" si="101"/>
        <v>1.224</v>
      </c>
      <c r="P225" s="182">
        <f t="shared" si="101"/>
        <v>1.224</v>
      </c>
      <c r="Q225" s="182">
        <f t="shared" si="101"/>
        <v>1.4239999999999999</v>
      </c>
      <c r="R225" s="182">
        <f t="shared" si="101"/>
        <v>1.6850000000000001</v>
      </c>
      <c r="S225" s="182">
        <f t="shared" si="101"/>
        <v>1.218</v>
      </c>
      <c r="T225" s="182">
        <f t="shared" si="101"/>
        <v>0.72699999999999998</v>
      </c>
      <c r="U225" s="182">
        <f t="shared" si="101"/>
        <v>0.68400000000000005</v>
      </c>
      <c r="V225" s="182">
        <f t="shared" si="101"/>
        <v>0.70099999999999996</v>
      </c>
      <c r="W225" s="182">
        <f t="shared" si="101"/>
        <v>0.59599999999999997</v>
      </c>
      <c r="X225" s="182">
        <f t="shared" si="101"/>
        <v>0.91800000000000004</v>
      </c>
    </row>
    <row r="226" spans="1:28">
      <c r="B226" s="143"/>
      <c r="C226" s="170" t="s">
        <v>439</v>
      </c>
      <c r="D226" s="168" t="s">
        <v>65</v>
      </c>
      <c r="E226" s="142" t="s">
        <v>452</v>
      </c>
      <c r="F226" s="171"/>
      <c r="G226" s="182">
        <f t="shared" ref="G226:X226" si="102">+G169/mil</f>
        <v>53.196506249999999</v>
      </c>
      <c r="H226" s="182">
        <f t="shared" si="102"/>
        <v>106.3930125</v>
      </c>
      <c r="I226" s="182">
        <f t="shared" si="102"/>
        <v>87.509732500000027</v>
      </c>
      <c r="J226" s="182">
        <f t="shared" si="102"/>
        <v>56.694232000000007</v>
      </c>
      <c r="K226" s="182">
        <f t="shared" si="102"/>
        <v>56.694232000000007</v>
      </c>
      <c r="L226" s="182">
        <f t="shared" si="102"/>
        <v>40.477599999999995</v>
      </c>
      <c r="M226" s="182">
        <f t="shared" si="102"/>
        <v>40.477599999999995</v>
      </c>
      <c r="N226" s="182">
        <f t="shared" si="102"/>
        <v>78.184678999999946</v>
      </c>
      <c r="O226" s="182">
        <f t="shared" si="102"/>
        <v>27.408721199999999</v>
      </c>
      <c r="P226" s="182">
        <f t="shared" si="102"/>
        <v>27.408721199999999</v>
      </c>
      <c r="Q226" s="182">
        <f t="shared" si="102"/>
        <v>52.131342052000008</v>
      </c>
      <c r="R226" s="182">
        <f t="shared" si="102"/>
        <v>26.654151999999996</v>
      </c>
      <c r="S226" s="182">
        <f t="shared" si="102"/>
        <v>60.339200765624994</v>
      </c>
      <c r="T226" s="182">
        <f t="shared" si="102"/>
        <v>68.303964000000008</v>
      </c>
      <c r="U226" s="182">
        <f t="shared" si="102"/>
        <v>87.204846999999987</v>
      </c>
      <c r="V226" s="182">
        <f t="shared" si="102"/>
        <v>137.05558500000009</v>
      </c>
      <c r="W226" s="182">
        <f t="shared" si="102"/>
        <v>36.181563000000025</v>
      </c>
      <c r="X226" s="182">
        <f t="shared" si="102"/>
        <v>77.016936000000044</v>
      </c>
    </row>
    <row r="227" spans="1:28">
      <c r="B227" s="143"/>
      <c r="C227" s="170" t="s">
        <v>440</v>
      </c>
      <c r="D227" s="168" t="s">
        <v>65</v>
      </c>
      <c r="E227" s="142" t="s">
        <v>452</v>
      </c>
      <c r="F227" s="171"/>
      <c r="G227" s="182">
        <f t="shared" ref="G227:X227" si="103">+G170/mil</f>
        <v>0</v>
      </c>
      <c r="H227" s="182">
        <f t="shared" si="103"/>
        <v>0</v>
      </c>
      <c r="I227" s="182">
        <f t="shared" si="103"/>
        <v>0</v>
      </c>
      <c r="J227" s="182">
        <f t="shared" si="103"/>
        <v>0</v>
      </c>
      <c r="K227" s="182">
        <f t="shared" si="103"/>
        <v>0</v>
      </c>
      <c r="L227" s="182">
        <f t="shared" si="103"/>
        <v>0</v>
      </c>
      <c r="M227" s="182">
        <f t="shared" si="103"/>
        <v>0</v>
      </c>
      <c r="N227" s="182">
        <f t="shared" si="103"/>
        <v>0</v>
      </c>
      <c r="O227" s="182">
        <f t="shared" si="103"/>
        <v>0</v>
      </c>
      <c r="P227" s="182">
        <f t="shared" si="103"/>
        <v>9.5565066521739119</v>
      </c>
      <c r="Q227" s="182">
        <f t="shared" si="103"/>
        <v>5.6471499999999999</v>
      </c>
      <c r="R227" s="182">
        <f t="shared" si="103"/>
        <v>8.0852890000000031</v>
      </c>
      <c r="S227" s="182">
        <f t="shared" si="103"/>
        <v>2.8351349999999997</v>
      </c>
      <c r="T227" s="182">
        <f t="shared" si="103"/>
        <v>3.0428989999999998</v>
      </c>
      <c r="U227" s="182">
        <f t="shared" si="103"/>
        <v>12.590326068965517</v>
      </c>
      <c r="V227" s="182">
        <f t="shared" si="103"/>
        <v>8.585325000000001</v>
      </c>
      <c r="W227" s="182">
        <f t="shared" si="103"/>
        <v>5.4490850000000002</v>
      </c>
      <c r="X227" s="182">
        <f t="shared" si="103"/>
        <v>2.4163330000000003</v>
      </c>
    </row>
    <row r="228" spans="1:28">
      <c r="B228" s="143"/>
      <c r="C228" s="170" t="s">
        <v>441</v>
      </c>
      <c r="D228" s="168" t="s">
        <v>65</v>
      </c>
      <c r="E228" s="142" t="s">
        <v>452</v>
      </c>
      <c r="F228" s="171"/>
      <c r="G228" s="182">
        <f t="shared" ref="G228:X228" si="104">+G171/mil</f>
        <v>6.2268935968258639</v>
      </c>
      <c r="H228" s="182">
        <f t="shared" si="104"/>
        <v>12.453787193651728</v>
      </c>
      <c r="I228" s="182">
        <f t="shared" si="104"/>
        <v>45.946376473489281</v>
      </c>
      <c r="J228" s="182">
        <f t="shared" si="104"/>
        <v>43.207650000000001</v>
      </c>
      <c r="K228" s="182">
        <f t="shared" si="104"/>
        <v>43.207650000000001</v>
      </c>
      <c r="L228" s="182">
        <f t="shared" si="104"/>
        <v>30.712169999999997</v>
      </c>
      <c r="M228" s="182">
        <f t="shared" si="104"/>
        <v>30.712169999999997</v>
      </c>
      <c r="N228" s="182">
        <f t="shared" si="104"/>
        <v>37.012560300000004</v>
      </c>
      <c r="O228" s="182">
        <f t="shared" si="104"/>
        <v>14.983331000000002</v>
      </c>
      <c r="P228" s="182">
        <f t="shared" si="104"/>
        <v>14.983331000000002</v>
      </c>
      <c r="Q228" s="182">
        <f t="shared" si="104"/>
        <v>17.783037326470584</v>
      </c>
      <c r="R228" s="182">
        <f t="shared" si="104"/>
        <v>19.492092</v>
      </c>
      <c r="S228" s="182">
        <f t="shared" si="104"/>
        <v>31.770981000000003</v>
      </c>
      <c r="T228" s="182">
        <f t="shared" si="104"/>
        <v>12.936630000000001</v>
      </c>
      <c r="U228" s="182">
        <f t="shared" si="104"/>
        <v>23.041971999999998</v>
      </c>
      <c r="V228" s="182">
        <f t="shared" si="104"/>
        <v>24.099799000000008</v>
      </c>
      <c r="W228" s="182">
        <f t="shared" si="104"/>
        <v>17.69230799999999</v>
      </c>
      <c r="X228" s="182">
        <f t="shared" si="104"/>
        <v>9.9205810000000003</v>
      </c>
    </row>
    <row r="229" spans="1:28">
      <c r="B229" s="143"/>
      <c r="C229" s="170" t="s">
        <v>442</v>
      </c>
      <c r="D229" s="168" t="s">
        <v>65</v>
      </c>
      <c r="E229" s="142" t="s">
        <v>452</v>
      </c>
      <c r="F229" s="171"/>
      <c r="G229" s="182">
        <f t="shared" ref="G229:X229" si="105">+G172/mil</f>
        <v>230.93555096511628</v>
      </c>
      <c r="H229" s="182">
        <f t="shared" si="105"/>
        <v>461.87110193023256</v>
      </c>
      <c r="I229" s="182">
        <f t="shared" si="105"/>
        <v>354.32627765116268</v>
      </c>
      <c r="J229" s="182">
        <f t="shared" si="105"/>
        <v>164.71939023255814</v>
      </c>
      <c r="K229" s="182">
        <f t="shared" si="105"/>
        <v>164.71939023255814</v>
      </c>
      <c r="L229" s="182">
        <f t="shared" si="105"/>
        <v>63.400718459302325</v>
      </c>
      <c r="M229" s="182">
        <f t="shared" si="105"/>
        <v>63.400718459302325</v>
      </c>
      <c r="N229" s="182">
        <f t="shared" si="105"/>
        <v>10.204235000000001</v>
      </c>
      <c r="O229" s="182">
        <f t="shared" si="105"/>
        <v>0</v>
      </c>
      <c r="P229" s="182">
        <f t="shared" si="105"/>
        <v>0</v>
      </c>
      <c r="Q229" s="182">
        <f t="shared" si="105"/>
        <v>0</v>
      </c>
      <c r="R229" s="182">
        <f t="shared" si="105"/>
        <v>3.5188999999999998E-2</v>
      </c>
      <c r="S229" s="182">
        <f t="shared" si="105"/>
        <v>89.03761999999999</v>
      </c>
      <c r="T229" s="182">
        <f t="shared" si="105"/>
        <v>0</v>
      </c>
      <c r="U229" s="182">
        <f t="shared" si="105"/>
        <v>6.335</v>
      </c>
      <c r="V229" s="182">
        <f t="shared" si="105"/>
        <v>16.308260000000001</v>
      </c>
      <c r="W229" s="182">
        <f t="shared" si="105"/>
        <v>5.0209000000000001</v>
      </c>
      <c r="X229" s="182">
        <f t="shared" si="105"/>
        <v>10.137130000000001</v>
      </c>
    </row>
    <row r="230" spans="1:28">
      <c r="B230" s="143"/>
      <c r="C230" s="170" t="s">
        <v>443</v>
      </c>
      <c r="D230" s="168" t="s">
        <v>65</v>
      </c>
      <c r="E230" s="142" t="s">
        <v>452</v>
      </c>
      <c r="F230" s="171"/>
      <c r="G230" s="182">
        <f t="shared" ref="G230:X230" si="106">+G173/mil</f>
        <v>77.279019108280252</v>
      </c>
      <c r="H230" s="182">
        <f t="shared" si="106"/>
        <v>154.5580382165605</v>
      </c>
      <c r="I230" s="182">
        <f t="shared" si="106"/>
        <v>72.716999999999956</v>
      </c>
      <c r="J230" s="182">
        <f t="shared" si="106"/>
        <v>41.804000000000002</v>
      </c>
      <c r="K230" s="182">
        <f t="shared" si="106"/>
        <v>41.804000000000002</v>
      </c>
      <c r="L230" s="182">
        <f t="shared" si="106"/>
        <v>51.756506666666652</v>
      </c>
      <c r="M230" s="182">
        <f t="shared" si="106"/>
        <v>51.756506666666652</v>
      </c>
      <c r="N230" s="182">
        <f t="shared" si="106"/>
        <v>32.759</v>
      </c>
      <c r="O230" s="182">
        <f t="shared" si="106"/>
        <v>29.26</v>
      </c>
      <c r="P230" s="182">
        <f t="shared" si="106"/>
        <v>29.26</v>
      </c>
      <c r="Q230" s="182">
        <f t="shared" si="106"/>
        <v>16.402999999999999</v>
      </c>
      <c r="R230" s="182">
        <f t="shared" si="106"/>
        <v>17.485700000000001</v>
      </c>
      <c r="S230" s="182">
        <f t="shared" si="106"/>
        <v>19.148</v>
      </c>
      <c r="T230" s="182">
        <f t="shared" si="106"/>
        <v>18.377999999999997</v>
      </c>
      <c r="U230" s="182">
        <f t="shared" si="106"/>
        <v>21.638955056179775</v>
      </c>
      <c r="V230" s="182">
        <f t="shared" si="106"/>
        <v>26.045568627450979</v>
      </c>
      <c r="W230" s="182">
        <f t="shared" si="106"/>
        <v>18.159049624060156</v>
      </c>
      <c r="X230" s="182">
        <f t="shared" si="106"/>
        <v>13.754252724441827</v>
      </c>
    </row>
    <row r="231" spans="1:28">
      <c r="B231" s="143"/>
      <c r="C231" s="364" t="s">
        <v>919</v>
      </c>
      <c r="D231" s="168" t="s">
        <v>65</v>
      </c>
      <c r="E231" s="142" t="s">
        <v>450</v>
      </c>
      <c r="F231" s="171"/>
      <c r="G231" s="182">
        <f t="shared" ref="G231:X231" si="107">+G174/mil</f>
        <v>0</v>
      </c>
      <c r="H231" s="182">
        <f t="shared" si="107"/>
        <v>0</v>
      </c>
      <c r="I231" s="182">
        <f t="shared" si="107"/>
        <v>0</v>
      </c>
      <c r="J231" s="182">
        <f t="shared" si="107"/>
        <v>0</v>
      </c>
      <c r="K231" s="182">
        <f t="shared" si="107"/>
        <v>0</v>
      </c>
      <c r="L231" s="182">
        <f t="shared" si="107"/>
        <v>0</v>
      </c>
      <c r="M231" s="182">
        <f t="shared" si="107"/>
        <v>0</v>
      </c>
      <c r="N231" s="182">
        <f t="shared" si="107"/>
        <v>0</v>
      </c>
      <c r="O231" s="182">
        <f t="shared" si="107"/>
        <v>0</v>
      </c>
      <c r="P231" s="182">
        <f t="shared" si="107"/>
        <v>0</v>
      </c>
      <c r="Q231" s="182">
        <f t="shared" si="107"/>
        <v>0</v>
      </c>
      <c r="R231" s="182">
        <f t="shared" si="107"/>
        <v>0</v>
      </c>
      <c r="S231" s="182">
        <f t="shared" si="107"/>
        <v>0</v>
      </c>
      <c r="T231" s="182">
        <f t="shared" si="107"/>
        <v>0</v>
      </c>
      <c r="U231" s="182">
        <f t="shared" si="107"/>
        <v>17.547000000000001</v>
      </c>
      <c r="V231" s="182">
        <f t="shared" si="107"/>
        <v>54.704999999999998</v>
      </c>
      <c r="W231" s="182">
        <f t="shared" si="107"/>
        <v>56.808999999999997</v>
      </c>
      <c r="X231" s="182">
        <f t="shared" si="107"/>
        <v>46.67</v>
      </c>
    </row>
    <row r="232" spans="1:28">
      <c r="B232" s="143"/>
      <c r="C232" s="170" t="s">
        <v>444</v>
      </c>
      <c r="D232" s="168" t="s">
        <v>65</v>
      </c>
      <c r="E232" s="142" t="s">
        <v>36</v>
      </c>
      <c r="F232" s="171"/>
      <c r="G232" s="182">
        <f t="shared" ref="G232:X232" si="108">+G175/mil</f>
        <v>0</v>
      </c>
      <c r="H232" s="182">
        <f t="shared" si="108"/>
        <v>0</v>
      </c>
      <c r="I232" s="182">
        <f t="shared" si="108"/>
        <v>0</v>
      </c>
      <c r="J232" s="182">
        <f t="shared" si="108"/>
        <v>0</v>
      </c>
      <c r="K232" s="182">
        <f t="shared" si="108"/>
        <v>0</v>
      </c>
      <c r="L232" s="182">
        <f t="shared" si="108"/>
        <v>0</v>
      </c>
      <c r="M232" s="182">
        <f t="shared" si="108"/>
        <v>0</v>
      </c>
      <c r="N232" s="182">
        <f t="shared" si="108"/>
        <v>0</v>
      </c>
      <c r="O232" s="182">
        <f t="shared" si="108"/>
        <v>0</v>
      </c>
      <c r="P232" s="182">
        <f t="shared" si="108"/>
        <v>0</v>
      </c>
      <c r="Q232" s="182">
        <f t="shared" si="108"/>
        <v>0</v>
      </c>
      <c r="R232" s="182">
        <f t="shared" si="108"/>
        <v>0</v>
      </c>
      <c r="S232" s="182">
        <f t="shared" si="108"/>
        <v>0</v>
      </c>
      <c r="T232" s="182">
        <f t="shared" si="108"/>
        <v>0</v>
      </c>
      <c r="U232" s="182">
        <f t="shared" si="108"/>
        <v>0</v>
      </c>
      <c r="V232" s="182">
        <f t="shared" si="108"/>
        <v>0</v>
      </c>
      <c r="W232" s="182">
        <f t="shared" si="108"/>
        <v>0</v>
      </c>
      <c r="X232" s="182">
        <f t="shared" si="108"/>
        <v>0</v>
      </c>
    </row>
    <row r="233" spans="1:28">
      <c r="A233" s="169"/>
      <c r="C233" s="170"/>
      <c r="F233" s="171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Z233" s="169"/>
      <c r="AA233" s="169"/>
      <c r="AB233" s="169"/>
    </row>
    <row r="234" spans="1:28" ht="13.8" thickBot="1">
      <c r="C234" s="178" t="s">
        <v>381</v>
      </c>
      <c r="D234" s="179" t="s">
        <v>65</v>
      </c>
      <c r="E234" s="179" t="s">
        <v>380</v>
      </c>
      <c r="F234" s="171"/>
      <c r="G234" s="183">
        <f t="shared" ref="G234:X234" si="109">+SUM(G180:G233)</f>
        <v>12792.105286633689</v>
      </c>
      <c r="H234" s="183">
        <f t="shared" si="109"/>
        <v>25584.210573267377</v>
      </c>
      <c r="I234" s="183">
        <f t="shared" si="109"/>
        <v>25699.514005759065</v>
      </c>
      <c r="J234" s="183">
        <f t="shared" si="109"/>
        <v>28578.51535284588</v>
      </c>
      <c r="K234" s="183">
        <f t="shared" si="109"/>
        <v>28713.970138105451</v>
      </c>
      <c r="L234" s="183">
        <f t="shared" si="109"/>
        <v>25414.318710436983</v>
      </c>
      <c r="M234" s="183">
        <f t="shared" si="109"/>
        <v>25677.170637716132</v>
      </c>
      <c r="N234" s="183">
        <f t="shared" si="109"/>
        <v>24301.550956220653</v>
      </c>
      <c r="O234" s="183">
        <f t="shared" si="109"/>
        <v>23596.965945866308</v>
      </c>
      <c r="P234" s="183">
        <f t="shared" si="109"/>
        <v>23606.522452518482</v>
      </c>
      <c r="Q234" s="183">
        <f t="shared" si="109"/>
        <v>25358.933638781571</v>
      </c>
      <c r="R234" s="183">
        <f t="shared" si="109"/>
        <v>25757.90412278517</v>
      </c>
      <c r="S234" s="183">
        <f t="shared" si="109"/>
        <v>24866.520925125093</v>
      </c>
      <c r="T234" s="183">
        <f t="shared" si="109"/>
        <v>22897.160663000468</v>
      </c>
      <c r="U234" s="183">
        <f t="shared" si="109"/>
        <v>27130.893043052627</v>
      </c>
      <c r="V234" s="183">
        <f t="shared" si="109"/>
        <v>26245.908311543972</v>
      </c>
      <c r="W234" s="183">
        <f t="shared" si="109"/>
        <v>24063.947803402403</v>
      </c>
      <c r="X234" s="183">
        <f t="shared" si="109"/>
        <v>25389.611080081548</v>
      </c>
    </row>
    <row r="235" spans="1:28">
      <c r="F235" s="171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</row>
    <row r="236" spans="1:28">
      <c r="A236" s="576" t="s">
        <v>817</v>
      </c>
      <c r="B236" s="477" t="s">
        <v>76</v>
      </c>
      <c r="C236" s="474"/>
      <c r="D236" s="476"/>
      <c r="E236" s="476"/>
      <c r="G236" s="474"/>
      <c r="H236" s="474"/>
      <c r="I236" s="474"/>
      <c r="J236" s="474"/>
      <c r="K236" s="474"/>
      <c r="L236" s="474"/>
      <c r="M236" s="474"/>
      <c r="N236" s="474"/>
      <c r="O236" s="474"/>
      <c r="P236" s="474"/>
      <c r="Q236" s="474"/>
      <c r="R236" s="474"/>
      <c r="S236" s="474"/>
      <c r="T236" s="474"/>
      <c r="U236" s="474"/>
      <c r="V236" s="474"/>
      <c r="W236" s="474"/>
      <c r="X236" s="474"/>
    </row>
    <row r="237" spans="1:28"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</row>
    <row r="238" spans="1:28">
      <c r="C238" s="144" t="s">
        <v>78</v>
      </c>
      <c r="D238" s="168" t="s">
        <v>65</v>
      </c>
      <c r="E238" s="184" t="s">
        <v>39</v>
      </c>
      <c r="G238" s="185">
        <v>0.03</v>
      </c>
      <c r="H238" s="185">
        <v>0.03</v>
      </c>
      <c r="I238" s="185">
        <v>0.03</v>
      </c>
      <c r="J238" s="185">
        <v>0.03</v>
      </c>
      <c r="K238" s="185">
        <v>0.03</v>
      </c>
      <c r="L238" s="185">
        <v>0.03</v>
      </c>
      <c r="M238" s="185">
        <v>0.03</v>
      </c>
      <c r="N238" s="185">
        <v>0.03</v>
      </c>
      <c r="O238" s="185">
        <v>0.03</v>
      </c>
      <c r="P238" s="185">
        <v>0.03</v>
      </c>
      <c r="Q238" s="185">
        <v>0.03</v>
      </c>
      <c r="R238" s="185">
        <v>0.03</v>
      </c>
      <c r="S238" s="185">
        <v>0.03</v>
      </c>
      <c r="T238" s="363">
        <v>0.03</v>
      </c>
      <c r="U238" s="363">
        <v>0.03</v>
      </c>
      <c r="V238" s="363">
        <v>0.03</v>
      </c>
      <c r="W238" s="363">
        <v>0.03</v>
      </c>
      <c r="X238" s="363">
        <v>0.03</v>
      </c>
    </row>
    <row r="239" spans="1:28">
      <c r="C239" s="144" t="s">
        <v>80</v>
      </c>
      <c r="D239" s="168" t="s">
        <v>65</v>
      </c>
      <c r="E239" s="184" t="s">
        <v>39</v>
      </c>
      <c r="G239" s="185">
        <v>0.01</v>
      </c>
      <c r="H239" s="185">
        <v>0.01</v>
      </c>
      <c r="I239" s="185">
        <v>0.01</v>
      </c>
      <c r="J239" s="185">
        <v>0.01</v>
      </c>
      <c r="K239" s="185">
        <v>0.01</v>
      </c>
      <c r="L239" s="185">
        <v>0.01</v>
      </c>
      <c r="M239" s="185">
        <v>0.01</v>
      </c>
      <c r="N239" s="185">
        <v>0.01</v>
      </c>
      <c r="O239" s="185">
        <v>0.01</v>
      </c>
      <c r="P239" s="185">
        <v>0.01</v>
      </c>
      <c r="Q239" s="185">
        <v>0.01</v>
      </c>
      <c r="R239" s="185">
        <v>0.01</v>
      </c>
      <c r="S239" s="185">
        <v>0.01</v>
      </c>
      <c r="T239" s="363">
        <v>0.01</v>
      </c>
      <c r="U239" s="363">
        <v>0.01</v>
      </c>
      <c r="V239" s="363">
        <v>0.01</v>
      </c>
      <c r="W239" s="363">
        <v>0.01</v>
      </c>
      <c r="X239" s="363">
        <v>0.01</v>
      </c>
    </row>
    <row r="240" spans="1:28"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</row>
    <row r="241" spans="1:25">
      <c r="C241" s="144" t="s">
        <v>78</v>
      </c>
      <c r="D241" s="168" t="s">
        <v>65</v>
      </c>
      <c r="E241" s="168" t="s">
        <v>33</v>
      </c>
      <c r="G241" s="186">
        <f t="shared" ref="G241:X241" si="110">G238*G61/mil</f>
        <v>1385.0161770000004</v>
      </c>
      <c r="H241" s="186">
        <f t="shared" si="110"/>
        <v>2770.0323540000009</v>
      </c>
      <c r="I241" s="186">
        <f t="shared" si="110"/>
        <v>2774.2989129000025</v>
      </c>
      <c r="J241" s="186">
        <f t="shared" si="110"/>
        <v>3109.1324352000011</v>
      </c>
      <c r="K241" s="186">
        <f t="shared" si="110"/>
        <v>3139.9557115007251</v>
      </c>
      <c r="L241" s="186">
        <f t="shared" si="110"/>
        <v>2942.0409798329729</v>
      </c>
      <c r="M241" s="186">
        <f t="shared" si="110"/>
        <v>3037.3770693876618</v>
      </c>
      <c r="N241" s="186">
        <f t="shared" si="110"/>
        <v>3340.5457208640041</v>
      </c>
      <c r="O241" s="186">
        <f t="shared" si="110"/>
        <v>4011.1687481999993</v>
      </c>
      <c r="P241" s="186">
        <f t="shared" si="110"/>
        <v>4026.8146084956511</v>
      </c>
      <c r="Q241" s="186">
        <f t="shared" si="110"/>
        <v>4820.1482861999984</v>
      </c>
      <c r="R241" s="186">
        <f t="shared" si="110"/>
        <v>5702.2642941174308</v>
      </c>
      <c r="S241" s="186">
        <f t="shared" si="110"/>
        <v>5720.8144808399957</v>
      </c>
      <c r="T241" s="186">
        <f t="shared" si="110"/>
        <v>5542.7545115999965</v>
      </c>
      <c r="U241" s="186">
        <f t="shared" si="110"/>
        <v>7084.8660865380398</v>
      </c>
      <c r="V241" s="186">
        <f t="shared" si="110"/>
        <v>7622.9551863000006</v>
      </c>
      <c r="W241" s="186">
        <f t="shared" si="110"/>
        <v>7647.6828469187831</v>
      </c>
      <c r="X241" s="186">
        <f t="shared" si="110"/>
        <v>8427.3739295999949</v>
      </c>
    </row>
    <row r="242" spans="1:25">
      <c r="C242" s="188" t="s">
        <v>80</v>
      </c>
      <c r="D242" s="189" t="s">
        <v>65</v>
      </c>
      <c r="E242" s="189" t="s">
        <v>33</v>
      </c>
      <c r="G242" s="186">
        <f t="shared" ref="G242:X242" si="111">G239*G61/mil</f>
        <v>461.6720590000001</v>
      </c>
      <c r="H242" s="186">
        <f t="shared" si="111"/>
        <v>923.34411800000021</v>
      </c>
      <c r="I242" s="186">
        <f t="shared" si="111"/>
        <v>924.76630430000102</v>
      </c>
      <c r="J242" s="186">
        <f t="shared" si="111"/>
        <v>1036.3774784000004</v>
      </c>
      <c r="K242" s="186">
        <f t="shared" si="111"/>
        <v>1046.651903833575</v>
      </c>
      <c r="L242" s="186">
        <f t="shared" si="111"/>
        <v>980.68032661099107</v>
      </c>
      <c r="M242" s="186">
        <f t="shared" si="111"/>
        <v>1012.4590231292206</v>
      </c>
      <c r="N242" s="186">
        <f t="shared" si="111"/>
        <v>1113.5152402880015</v>
      </c>
      <c r="O242" s="186">
        <f t="shared" si="111"/>
        <v>1337.0562493999998</v>
      </c>
      <c r="P242" s="186">
        <f t="shared" si="111"/>
        <v>1342.2715361652172</v>
      </c>
      <c r="Q242" s="186">
        <f t="shared" si="111"/>
        <v>1606.7160953999994</v>
      </c>
      <c r="R242" s="186">
        <f t="shared" si="111"/>
        <v>1900.7547647058107</v>
      </c>
      <c r="S242" s="186">
        <f t="shared" si="111"/>
        <v>1906.9381602799986</v>
      </c>
      <c r="T242" s="186">
        <f t="shared" si="111"/>
        <v>1847.5848371999987</v>
      </c>
      <c r="U242" s="186">
        <f t="shared" si="111"/>
        <v>2361.622028846014</v>
      </c>
      <c r="V242" s="186">
        <f t="shared" si="111"/>
        <v>2540.9850621000001</v>
      </c>
      <c r="W242" s="186">
        <f t="shared" si="111"/>
        <v>2549.2276156395942</v>
      </c>
      <c r="X242" s="186">
        <f t="shared" si="111"/>
        <v>2809.1246431999984</v>
      </c>
    </row>
    <row r="243" spans="1:25">
      <c r="C243" s="143" t="s">
        <v>81</v>
      </c>
      <c r="D243" s="161" t="s">
        <v>65</v>
      </c>
      <c r="E243" s="161" t="s">
        <v>33</v>
      </c>
      <c r="G243" s="190">
        <f>+SUM(G241:G242)</f>
        <v>1846.6882360000004</v>
      </c>
      <c r="H243" s="190">
        <f t="shared" ref="H243:X243" si="112">+SUM(H241:H242)</f>
        <v>3693.3764720000008</v>
      </c>
      <c r="I243" s="190">
        <f t="shared" si="112"/>
        <v>3699.0652172000036</v>
      </c>
      <c r="J243" s="190">
        <f t="shared" si="112"/>
        <v>4145.5099136000017</v>
      </c>
      <c r="K243" s="190">
        <f t="shared" si="112"/>
        <v>4186.6076153343001</v>
      </c>
      <c r="L243" s="190">
        <f t="shared" si="112"/>
        <v>3922.7213064439638</v>
      </c>
      <c r="M243" s="190">
        <f t="shared" si="112"/>
        <v>4049.8360925168822</v>
      </c>
      <c r="N243" s="190">
        <f t="shared" si="112"/>
        <v>4454.0609611520058</v>
      </c>
      <c r="O243" s="190">
        <f t="shared" si="112"/>
        <v>5348.2249975999994</v>
      </c>
      <c r="P243" s="190">
        <f t="shared" si="112"/>
        <v>5369.0861446608687</v>
      </c>
      <c r="Q243" s="190">
        <f t="shared" si="112"/>
        <v>6426.8643815999976</v>
      </c>
      <c r="R243" s="190">
        <f t="shared" si="112"/>
        <v>7603.0190588232417</v>
      </c>
      <c r="S243" s="190">
        <f t="shared" si="112"/>
        <v>7627.7526411199942</v>
      </c>
      <c r="T243" s="190">
        <f t="shared" si="112"/>
        <v>7390.3393487999947</v>
      </c>
      <c r="U243" s="190">
        <f t="shared" si="112"/>
        <v>9446.4881153840543</v>
      </c>
      <c r="V243" s="190">
        <f t="shared" si="112"/>
        <v>10163.9402484</v>
      </c>
      <c r="W243" s="190">
        <f t="shared" si="112"/>
        <v>10196.910462558377</v>
      </c>
      <c r="X243" s="190">
        <f t="shared" si="112"/>
        <v>11236.498572799994</v>
      </c>
    </row>
    <row r="245" spans="1:25">
      <c r="C245" s="144" t="s">
        <v>382</v>
      </c>
      <c r="D245" s="168" t="s">
        <v>65</v>
      </c>
      <c r="E245" s="168" t="s">
        <v>33</v>
      </c>
      <c r="G245" s="187">
        <v>2689.1084100000003</v>
      </c>
      <c r="H245" s="187">
        <v>5378.2168200000006</v>
      </c>
      <c r="I245" s="187">
        <v>4059.1874700000003</v>
      </c>
      <c r="J245" s="187">
        <v>6599.0725499999999</v>
      </c>
      <c r="K245" s="187">
        <v>6599.0725499999999</v>
      </c>
      <c r="L245" s="187">
        <v>4103.17749</v>
      </c>
      <c r="M245" s="187">
        <v>4103.17749</v>
      </c>
      <c r="N245" s="187">
        <v>4631.1377899999998</v>
      </c>
      <c r="O245" s="187">
        <v>4454.4290599999995</v>
      </c>
      <c r="P245" s="187">
        <v>4454.4290599999995</v>
      </c>
      <c r="Q245" s="187">
        <v>3957.64723</v>
      </c>
      <c r="R245" s="187">
        <v>6236.1438200000002</v>
      </c>
      <c r="S245" s="187">
        <v>8841.1057000000001</v>
      </c>
      <c r="T245" s="187">
        <v>11544.179039999999</v>
      </c>
      <c r="U245" s="187">
        <v>15274.831132975767</v>
      </c>
      <c r="V245" s="187">
        <v>15852.954239999999</v>
      </c>
      <c r="W245" s="187">
        <v>17729.310182241821</v>
      </c>
      <c r="X245" s="187">
        <v>21380.67067</v>
      </c>
      <c r="Y245" s="187"/>
    </row>
    <row r="247" spans="1:25">
      <c r="A247" s="279" t="s">
        <v>817</v>
      </c>
      <c r="B247" s="278" t="s">
        <v>922</v>
      </c>
      <c r="C247" s="300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</row>
    <row r="248" spans="1:25"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</row>
  </sheetData>
  <conditionalFormatting sqref="C247">
    <cfRule type="cellIs" dxfId="0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8FAC2-C304-4A44-B48D-DB28760AC462}">
  <sheetPr codeName="Hoja17"/>
  <dimension ref="A1:W277"/>
  <sheetViews>
    <sheetView showGridLines="0" zoomScale="70" zoomScaleNormal="70" workbookViewId="0">
      <pane xSplit="6" ySplit="2" topLeftCell="O283" activePane="bottomRight" state="frozen"/>
      <selection pane="topRight" activeCell="H1" sqref="H1"/>
      <selection pane="bottomLeft" activeCell="A3" sqref="A3"/>
      <selection pane="bottomRight" activeCell="J51" sqref="J51"/>
    </sheetView>
    <sheetView tabSelected="1" zoomScale="55" zoomScaleNormal="55" workbookViewId="1">
      <selection activeCell="P51" sqref="P51"/>
    </sheetView>
  </sheetViews>
  <sheetFormatPr baseColWidth="10" defaultColWidth="0" defaultRowHeight="13.2"/>
  <cols>
    <col min="1" max="2" width="2.59765625" style="144" customWidth="1"/>
    <col min="3" max="3" width="37.5" style="144" customWidth="1"/>
    <col min="4" max="4" width="10.69921875" style="168" customWidth="1"/>
    <col min="5" max="5" width="14.796875" style="168" customWidth="1"/>
    <col min="6" max="6" width="1.59765625" style="144" customWidth="1"/>
    <col min="7" max="8" width="12.19921875" style="144" customWidth="1"/>
    <col min="9" max="11" width="11.296875" style="144" customWidth="1"/>
    <col min="12" max="12" width="9.59765625" style="144" customWidth="1"/>
    <col min="13" max="13" width="10" style="144" customWidth="1"/>
    <col min="14" max="14" width="11.296875" style="144" customWidth="1"/>
    <col min="15" max="16" width="12.59765625" style="144" customWidth="1"/>
    <col min="17" max="21" width="11.296875" style="144" customWidth="1"/>
    <col min="22" max="22" width="1.59765625" style="144" customWidth="1"/>
    <col min="23" max="23" width="0" style="144" hidden="1" customWidth="1"/>
    <col min="24" max="16384" width="11.296875" style="144" hidden="1"/>
  </cols>
  <sheetData>
    <row r="1" spans="1:21">
      <c r="D1" s="161" t="s">
        <v>54</v>
      </c>
      <c r="E1" s="161" t="s">
        <v>55</v>
      </c>
      <c r="G1" s="161">
        <v>2011</v>
      </c>
      <c r="H1" s="161" t="s">
        <v>695</v>
      </c>
      <c r="I1" s="161">
        <v>2012</v>
      </c>
      <c r="J1" s="161">
        <v>2013</v>
      </c>
      <c r="K1" s="161">
        <v>2014</v>
      </c>
      <c r="L1" s="161">
        <v>2015</v>
      </c>
      <c r="M1" s="161">
        <v>2016</v>
      </c>
      <c r="N1" s="161">
        <v>2017</v>
      </c>
      <c r="O1" s="161">
        <v>2018</v>
      </c>
      <c r="P1" s="161">
        <v>2019</v>
      </c>
      <c r="Q1" s="161">
        <f>+P1+1</f>
        <v>2020</v>
      </c>
      <c r="R1" s="161">
        <f t="shared" ref="R1:U1" si="0">+Q1+1</f>
        <v>2021</v>
      </c>
      <c r="S1" s="161">
        <f t="shared" si="0"/>
        <v>2022</v>
      </c>
      <c r="T1" s="161">
        <f t="shared" si="0"/>
        <v>2023</v>
      </c>
      <c r="U1" s="161">
        <f t="shared" si="0"/>
        <v>2024</v>
      </c>
    </row>
    <row r="2" spans="1:21">
      <c r="B2" s="162"/>
      <c r="C2" s="162"/>
      <c r="D2" s="163"/>
      <c r="E2" s="163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4"/>
      <c r="R2" s="164"/>
      <c r="S2" s="164"/>
      <c r="T2" s="164"/>
      <c r="U2" s="164"/>
    </row>
    <row r="4" spans="1:21">
      <c r="A4" s="576" t="s">
        <v>817</v>
      </c>
      <c r="B4" s="477" t="s">
        <v>104</v>
      </c>
      <c r="C4" s="477"/>
      <c r="D4" s="476"/>
      <c r="E4" s="476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</row>
    <row r="6" spans="1:21">
      <c r="B6" s="143" t="s">
        <v>104</v>
      </c>
    </row>
    <row r="7" spans="1:21">
      <c r="C7" s="144" t="s">
        <v>106</v>
      </c>
      <c r="D7" s="168" t="s">
        <v>65</v>
      </c>
      <c r="E7" s="168" t="s">
        <v>33</v>
      </c>
      <c r="G7" s="197">
        <v>1699.7159999999999</v>
      </c>
      <c r="H7" s="198">
        <f>+G7*2</f>
        <v>3399.4319999999998</v>
      </c>
      <c r="I7" s="197">
        <v>7262.4475100000009</v>
      </c>
      <c r="J7" s="197">
        <v>8173.2581999999993</v>
      </c>
      <c r="K7" s="197">
        <v>10139.088179999997</v>
      </c>
      <c r="L7" s="197">
        <v>10232.393640000002</v>
      </c>
      <c r="M7" s="197">
        <v>10186.776139999998</v>
      </c>
      <c r="N7" s="197">
        <v>11395.574029999998</v>
      </c>
      <c r="O7" s="197">
        <v>12052.264380000002</v>
      </c>
      <c r="P7" s="197">
        <v>11397.14601</v>
      </c>
      <c r="Q7" s="584"/>
      <c r="R7" s="584"/>
      <c r="S7" s="584"/>
      <c r="T7" s="584"/>
      <c r="U7" s="584"/>
    </row>
    <row r="8" spans="1:21">
      <c r="C8" s="144" t="s">
        <v>383</v>
      </c>
      <c r="D8" s="168" t="s">
        <v>65</v>
      </c>
      <c r="E8" s="168" t="s">
        <v>33</v>
      </c>
      <c r="G8" s="197">
        <v>5574.5814499999997</v>
      </c>
      <c r="H8" s="198">
        <f t="shared" ref="H8:H9" si="1">+G8*2</f>
        <v>11149.162899999999</v>
      </c>
      <c r="I8" s="197">
        <v>12701.794649999998</v>
      </c>
      <c r="J8" s="197">
        <v>14135.451420000001</v>
      </c>
      <c r="K8" s="197">
        <v>15192.277749999999</v>
      </c>
      <c r="L8" s="197">
        <v>15429.121136388891</v>
      </c>
      <c r="M8" s="197">
        <v>15531.319149999999</v>
      </c>
      <c r="N8" s="197">
        <v>16398.798989999999</v>
      </c>
      <c r="O8" s="197">
        <v>17095.129490000003</v>
      </c>
      <c r="P8" s="197">
        <v>16759.562480000001</v>
      </c>
      <c r="Q8" s="584"/>
      <c r="R8" s="584"/>
      <c r="S8" s="584"/>
      <c r="T8" s="584"/>
      <c r="U8" s="584"/>
    </row>
    <row r="9" spans="1:21">
      <c r="C9" s="188" t="s">
        <v>108</v>
      </c>
      <c r="D9" s="189" t="s">
        <v>65</v>
      </c>
      <c r="E9" s="189" t="s">
        <v>33</v>
      </c>
      <c r="G9" s="197">
        <v>8259.0849699999999</v>
      </c>
      <c r="H9" s="198">
        <f t="shared" si="1"/>
        <v>16518.16994</v>
      </c>
      <c r="I9" s="197">
        <v>13867.004999999999</v>
      </c>
      <c r="J9" s="197">
        <v>12324.727699999998</v>
      </c>
      <c r="K9" s="197">
        <v>10504.787200000001</v>
      </c>
      <c r="L9" s="197">
        <v>9463.7059462954167</v>
      </c>
      <c r="M9" s="197">
        <v>8554.4935800000003</v>
      </c>
      <c r="N9" s="197">
        <v>9069.2894900000028</v>
      </c>
      <c r="O9" s="197">
        <v>9608.8595700000005</v>
      </c>
      <c r="P9" s="197">
        <v>9117.0935700000009</v>
      </c>
      <c r="Q9" s="584"/>
      <c r="R9" s="584"/>
      <c r="S9" s="584"/>
      <c r="T9" s="584"/>
      <c r="U9" s="584"/>
    </row>
    <row r="10" spans="1:21">
      <c r="C10" s="143" t="s">
        <v>34</v>
      </c>
      <c r="D10" s="161" t="s">
        <v>65</v>
      </c>
      <c r="E10" s="161" t="s">
        <v>33</v>
      </c>
      <c r="F10" s="143"/>
      <c r="G10" s="199">
        <f>+SUM(G7:G9)</f>
        <v>15533.38242</v>
      </c>
      <c r="H10" s="199">
        <f>+SUM(H7:H9)</f>
        <v>31066.76484</v>
      </c>
      <c r="I10" s="199">
        <f t="shared" ref="I10:P10" si="2">+SUM(I7:I9)</f>
        <v>33831.247159999999</v>
      </c>
      <c r="J10" s="199">
        <f t="shared" si="2"/>
        <v>34633.437319999997</v>
      </c>
      <c r="K10" s="199">
        <f t="shared" si="2"/>
        <v>35836.153129999999</v>
      </c>
      <c r="L10" s="199">
        <f t="shared" si="2"/>
        <v>35125.220722684309</v>
      </c>
      <c r="M10" s="199">
        <f t="shared" si="2"/>
        <v>34272.58887</v>
      </c>
      <c r="N10" s="199">
        <f t="shared" si="2"/>
        <v>36863.662510000002</v>
      </c>
      <c r="O10" s="199">
        <f t="shared" si="2"/>
        <v>38756.253440000008</v>
      </c>
      <c r="P10" s="199">
        <f t="shared" si="2"/>
        <v>37273.802060000002</v>
      </c>
      <c r="Q10" s="585"/>
      <c r="R10" s="585"/>
      <c r="S10" s="585"/>
      <c r="T10" s="585"/>
      <c r="U10" s="585"/>
    </row>
    <row r="12" spans="1:21">
      <c r="C12" s="144" t="s">
        <v>533</v>
      </c>
      <c r="D12" s="168" t="s">
        <v>65</v>
      </c>
      <c r="E12" s="168" t="s">
        <v>33</v>
      </c>
      <c r="G12" s="200">
        <f>+G14*AVERAGE($K$12/$K$14,$L$12/$L$14,$M$12/$M$14,$N$12/$N$14,$O$12/$O$14,$P$12/$P$14)</f>
        <v>664.0256224488196</v>
      </c>
      <c r="H12" s="200">
        <f t="shared" ref="H12:J12" si="3">+H14*AVERAGE($K$12/$K$14,$L$12/$L$14,$M$12/$M$14,$N$12/$N$14,$O$12/$O$14,$P$12/$P$14)</f>
        <v>1328.0512448976392</v>
      </c>
      <c r="I12" s="200">
        <f t="shared" si="3"/>
        <v>2837.2099976287986</v>
      </c>
      <c r="J12" s="200">
        <f t="shared" si="3"/>
        <v>3193.0351092123146</v>
      </c>
      <c r="K12" s="201">
        <v>4714.3530656073735</v>
      </c>
      <c r="L12" s="201">
        <v>3161.9593750817862</v>
      </c>
      <c r="M12" s="201">
        <v>3725.4205415011857</v>
      </c>
      <c r="N12" s="201">
        <v>4335.7640098946658</v>
      </c>
      <c r="O12" s="201">
        <v>4883.0357595996229</v>
      </c>
      <c r="P12" s="201">
        <v>4771.8057435555847</v>
      </c>
      <c r="Q12" s="586"/>
      <c r="R12" s="586"/>
      <c r="S12" s="586"/>
      <c r="T12" s="586"/>
      <c r="U12" s="586"/>
    </row>
    <row r="13" spans="1:21">
      <c r="B13" s="188"/>
      <c r="C13" s="188" t="s">
        <v>534</v>
      </c>
      <c r="D13" s="189" t="s">
        <v>65</v>
      </c>
      <c r="E13" s="404" t="s">
        <v>33</v>
      </c>
      <c r="G13" s="200">
        <f>+G14-G12</f>
        <v>1035.6903775511803</v>
      </c>
      <c r="H13" s="200">
        <f t="shared" ref="H13" si="4">+H14-H12</f>
        <v>2071.3807551023606</v>
      </c>
      <c r="I13" s="200">
        <f t="shared" ref="I13" si="5">+I14-I12</f>
        <v>4425.2375123712027</v>
      </c>
      <c r="J13" s="200">
        <f t="shared" ref="J13" si="6">+J14-J12</f>
        <v>4980.2230907876847</v>
      </c>
      <c r="K13" s="201">
        <v>5424.7351143926244</v>
      </c>
      <c r="L13" s="201">
        <v>7070.4342649182154</v>
      </c>
      <c r="M13" s="201">
        <v>6461.3555984988125</v>
      </c>
      <c r="N13" s="201">
        <v>7059.8100201053312</v>
      </c>
      <c r="O13" s="201">
        <v>7169.2286204003794</v>
      </c>
      <c r="P13" s="201">
        <v>6625.3402664444147</v>
      </c>
      <c r="Q13" s="586"/>
      <c r="R13" s="586"/>
      <c r="S13" s="586"/>
      <c r="T13" s="586"/>
      <c r="U13" s="586"/>
    </row>
    <row r="14" spans="1:21">
      <c r="C14" s="143" t="s">
        <v>34</v>
      </c>
      <c r="D14" s="161" t="s">
        <v>65</v>
      </c>
      <c r="E14" s="161" t="s">
        <v>33</v>
      </c>
      <c r="G14" s="199">
        <f>+G7</f>
        <v>1699.7159999999999</v>
      </c>
      <c r="H14" s="199">
        <f t="shared" ref="H14:J14" si="7">+H7</f>
        <v>3399.4319999999998</v>
      </c>
      <c r="I14" s="199">
        <f t="shared" si="7"/>
        <v>7262.4475100000009</v>
      </c>
      <c r="J14" s="199">
        <f t="shared" si="7"/>
        <v>8173.2581999999993</v>
      </c>
      <c r="K14" s="199">
        <f t="shared" ref="K14:P14" si="8">+SUM(K12:K13)</f>
        <v>10139.088179999999</v>
      </c>
      <c r="L14" s="199">
        <f t="shared" si="8"/>
        <v>10232.393640000002</v>
      </c>
      <c r="M14" s="199">
        <f t="shared" si="8"/>
        <v>10186.776139999998</v>
      </c>
      <c r="N14" s="199">
        <f t="shared" si="8"/>
        <v>11395.574029999996</v>
      </c>
      <c r="O14" s="199">
        <f t="shared" si="8"/>
        <v>12052.264380000002</v>
      </c>
      <c r="P14" s="199">
        <f t="shared" si="8"/>
        <v>11397.14601</v>
      </c>
      <c r="Q14" s="585"/>
      <c r="R14" s="585"/>
      <c r="S14" s="585"/>
      <c r="T14" s="585"/>
      <c r="U14" s="585"/>
    </row>
    <row r="15" spans="1:21">
      <c r="C15" s="143"/>
      <c r="D15" s="161"/>
      <c r="E15" s="161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</row>
    <row r="16" spans="1:21">
      <c r="C16" s="144" t="s">
        <v>106</v>
      </c>
      <c r="D16" s="168" t="s">
        <v>65</v>
      </c>
      <c r="E16" s="168" t="s">
        <v>33</v>
      </c>
      <c r="G16" s="203">
        <f>+G7-G12</f>
        <v>1035.6903775511803</v>
      </c>
      <c r="H16" s="203">
        <f t="shared" ref="H16:P16" si="9">+H7-H12</f>
        <v>2071.3807551023606</v>
      </c>
      <c r="I16" s="203">
        <f t="shared" si="9"/>
        <v>4425.2375123712027</v>
      </c>
      <c r="J16" s="203">
        <f t="shared" si="9"/>
        <v>4980.2230907876847</v>
      </c>
      <c r="K16" s="203">
        <f t="shared" si="9"/>
        <v>5424.7351143926235</v>
      </c>
      <c r="L16" s="203">
        <f t="shared" si="9"/>
        <v>7070.4342649182163</v>
      </c>
      <c r="M16" s="203">
        <f t="shared" si="9"/>
        <v>6461.3555984988125</v>
      </c>
      <c r="N16" s="203">
        <f t="shared" si="9"/>
        <v>7059.8100201053321</v>
      </c>
      <c r="O16" s="203">
        <f t="shared" si="9"/>
        <v>7169.2286204003794</v>
      </c>
      <c r="P16" s="203">
        <f t="shared" si="9"/>
        <v>6625.3402664444156</v>
      </c>
      <c r="Q16" s="201">
        <v>10826.688350000004</v>
      </c>
      <c r="R16" s="201">
        <v>11191.361309999998</v>
      </c>
      <c r="S16" s="201">
        <v>12378.001080000002</v>
      </c>
      <c r="T16" s="201">
        <v>11002.274520000003</v>
      </c>
      <c r="U16" s="201">
        <v>11703.702169999997</v>
      </c>
    </row>
    <row r="17" spans="2:21">
      <c r="C17" s="144" t="s">
        <v>107</v>
      </c>
      <c r="D17" s="168" t="s">
        <v>65</v>
      </c>
      <c r="E17" s="168" t="s">
        <v>33</v>
      </c>
      <c r="G17" s="203">
        <f>+G8+G12</f>
        <v>6238.6070724488191</v>
      </c>
      <c r="H17" s="203">
        <f t="shared" ref="H17:P17" si="10">+H8+H12</f>
        <v>12477.214144897638</v>
      </c>
      <c r="I17" s="203">
        <f t="shared" si="10"/>
        <v>15539.004647628797</v>
      </c>
      <c r="J17" s="203">
        <f t="shared" si="10"/>
        <v>17328.486529212314</v>
      </c>
      <c r="K17" s="203">
        <f t="shared" si="10"/>
        <v>19906.630815607372</v>
      </c>
      <c r="L17" s="203">
        <f t="shared" si="10"/>
        <v>18591.080511470678</v>
      </c>
      <c r="M17" s="203">
        <f t="shared" si="10"/>
        <v>19256.739691501185</v>
      </c>
      <c r="N17" s="203">
        <f t="shared" si="10"/>
        <v>20734.562999894664</v>
      </c>
      <c r="O17" s="203">
        <f t="shared" si="10"/>
        <v>21978.165249599624</v>
      </c>
      <c r="P17" s="203">
        <f t="shared" si="10"/>
        <v>21531.368223555586</v>
      </c>
      <c r="Q17" s="201">
        <v>21669.483319999999</v>
      </c>
      <c r="R17" s="201">
        <v>17199.359469999999</v>
      </c>
      <c r="S17" s="201">
        <v>22627.469149999997</v>
      </c>
      <c r="T17" s="201">
        <v>22603.706449999998</v>
      </c>
      <c r="U17" s="201">
        <v>26166.587469999999</v>
      </c>
    </row>
    <row r="18" spans="2:21">
      <c r="B18" s="188"/>
      <c r="C18" s="188" t="s">
        <v>108</v>
      </c>
      <c r="D18" s="189" t="s">
        <v>65</v>
      </c>
      <c r="E18" s="404" t="s">
        <v>33</v>
      </c>
      <c r="G18" s="203">
        <f>+G9</f>
        <v>8259.0849699999999</v>
      </c>
      <c r="H18" s="203">
        <f t="shared" ref="H18:P18" si="11">+H9</f>
        <v>16518.16994</v>
      </c>
      <c r="I18" s="203">
        <f t="shared" si="11"/>
        <v>13867.004999999999</v>
      </c>
      <c r="J18" s="203">
        <f t="shared" si="11"/>
        <v>12324.727699999998</v>
      </c>
      <c r="K18" s="203">
        <f t="shared" si="11"/>
        <v>10504.787200000001</v>
      </c>
      <c r="L18" s="203">
        <f t="shared" si="11"/>
        <v>9463.7059462954167</v>
      </c>
      <c r="M18" s="203">
        <f t="shared" si="11"/>
        <v>8554.4935800000003</v>
      </c>
      <c r="N18" s="203">
        <f t="shared" si="11"/>
        <v>9069.2894900000028</v>
      </c>
      <c r="O18" s="203">
        <f t="shared" si="11"/>
        <v>9608.8595700000005</v>
      </c>
      <c r="P18" s="203">
        <f t="shared" si="11"/>
        <v>9117.0935700000009</v>
      </c>
      <c r="Q18" s="201">
        <v>10094.587650000003</v>
      </c>
      <c r="R18" s="201">
        <v>15126.249620000002</v>
      </c>
      <c r="S18" s="201">
        <v>15120.499989999998</v>
      </c>
      <c r="T18" s="201">
        <v>12696.629819999998</v>
      </c>
      <c r="U18" s="201">
        <v>16713.54808</v>
      </c>
    </row>
    <row r="19" spans="2:21">
      <c r="C19" s="143" t="s">
        <v>34</v>
      </c>
      <c r="D19" s="161" t="s">
        <v>65</v>
      </c>
      <c r="E19" s="161" t="s">
        <v>33</v>
      </c>
      <c r="G19" s="199">
        <f>+SUM(G16:G18)</f>
        <v>15533.382419999998</v>
      </c>
      <c r="H19" s="199">
        <f t="shared" ref="H19" si="12">+SUM(H16:H18)</f>
        <v>31066.764839999996</v>
      </c>
      <c r="I19" s="199">
        <f t="shared" ref="I19" si="13">+SUM(I16:I18)</f>
        <v>33831.247159999999</v>
      </c>
      <c r="J19" s="199">
        <f t="shared" ref="J19" si="14">+SUM(J16:J18)</f>
        <v>34633.437319999997</v>
      </c>
      <c r="K19" s="199">
        <f t="shared" ref="K19" si="15">+SUM(K16:K18)</f>
        <v>35836.153129999999</v>
      </c>
      <c r="L19" s="199">
        <f t="shared" ref="L19" si="16">+SUM(L16:L18)</f>
        <v>35125.220722684317</v>
      </c>
      <c r="M19" s="199">
        <f t="shared" ref="M19" si="17">+SUM(M16:M18)</f>
        <v>34272.58887</v>
      </c>
      <c r="N19" s="199">
        <f t="shared" ref="N19" si="18">+SUM(N16:N18)</f>
        <v>36863.662509999995</v>
      </c>
      <c r="O19" s="199">
        <f t="shared" ref="O19" si="19">+SUM(O16:O18)</f>
        <v>38756.25344</v>
      </c>
      <c r="P19" s="199">
        <f t="shared" ref="P19" si="20">+SUM(P16:P18)</f>
        <v>37273.802060000002</v>
      </c>
      <c r="Q19" s="199">
        <f t="shared" ref="Q19" si="21">+SUM(Q16:Q18)</f>
        <v>42590.759320000005</v>
      </c>
      <c r="R19" s="199">
        <f t="shared" ref="R19" si="22">+SUM(R16:R18)</f>
        <v>43516.970399999998</v>
      </c>
      <c r="S19" s="199">
        <f t="shared" ref="S19" si="23">+SUM(S16:S18)</f>
        <v>50125.970219999996</v>
      </c>
      <c r="T19" s="199">
        <f t="shared" ref="T19" si="24">+SUM(T16:T18)</f>
        <v>46302.610790000006</v>
      </c>
      <c r="U19" s="199">
        <f t="shared" ref="U19" si="25">+SUM(U16:U18)</f>
        <v>54583.837719999996</v>
      </c>
    </row>
    <row r="20" spans="2:21">
      <c r="C20" s="143"/>
      <c r="D20" s="161"/>
      <c r="E20" s="161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</row>
    <row r="21" spans="2:21">
      <c r="B21" s="165" t="s">
        <v>384</v>
      </c>
      <c r="C21" s="165"/>
      <c r="D21" s="167"/>
      <c r="E21" s="167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345"/>
      <c r="R21" s="345"/>
      <c r="S21" s="345"/>
      <c r="T21" s="345"/>
      <c r="U21" s="345"/>
    </row>
    <row r="22" spans="2:21"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</row>
    <row r="23" spans="2:21">
      <c r="C23" s="144" t="s">
        <v>106</v>
      </c>
      <c r="D23" s="168" t="s">
        <v>65</v>
      </c>
      <c r="E23" s="168" t="s">
        <v>110</v>
      </c>
      <c r="G23" s="201">
        <v>85.536000000000001</v>
      </c>
      <c r="H23" s="203">
        <f>+G23*2</f>
        <v>171.072</v>
      </c>
      <c r="I23" s="201">
        <v>286.17599999999999</v>
      </c>
      <c r="J23" s="201">
        <v>382.416</v>
      </c>
      <c r="K23" s="201">
        <v>269.37599999999998</v>
      </c>
      <c r="L23" s="201">
        <v>315.83999999999997</v>
      </c>
      <c r="M23" s="201">
        <v>370.14</v>
      </c>
      <c r="N23" s="201">
        <v>394.81200000000001</v>
      </c>
      <c r="O23" s="201">
        <v>417.15600000000001</v>
      </c>
      <c r="P23" s="201">
        <v>405.06</v>
      </c>
      <c r="Q23" s="587"/>
      <c r="R23" s="587"/>
      <c r="S23" s="587"/>
      <c r="T23" s="587"/>
      <c r="U23" s="587"/>
    </row>
    <row r="24" spans="2:21">
      <c r="C24" s="144" t="s">
        <v>107</v>
      </c>
      <c r="D24" s="168" t="s">
        <v>65</v>
      </c>
      <c r="E24" s="168" t="s">
        <v>110</v>
      </c>
      <c r="G24" s="201">
        <v>436.86</v>
      </c>
      <c r="H24" s="203">
        <f t="shared" ref="H24:H25" si="26">+G24*2</f>
        <v>873.72</v>
      </c>
      <c r="I24" s="201">
        <v>1033.3800000000001</v>
      </c>
      <c r="J24" s="201">
        <v>1058.58</v>
      </c>
      <c r="K24" s="201">
        <v>1260.72</v>
      </c>
      <c r="L24" s="201">
        <v>1306.2329547708882</v>
      </c>
      <c r="M24" s="201">
        <v>1544.04</v>
      </c>
      <c r="N24" s="201">
        <v>1576.8</v>
      </c>
      <c r="O24" s="201">
        <v>1600.74</v>
      </c>
      <c r="P24" s="201">
        <v>1619.1</v>
      </c>
      <c r="Q24" s="587"/>
      <c r="R24" s="587"/>
      <c r="S24" s="587"/>
      <c r="T24" s="587"/>
      <c r="U24" s="587"/>
    </row>
    <row r="25" spans="2:21">
      <c r="B25" s="188"/>
      <c r="C25" s="188" t="s">
        <v>108</v>
      </c>
      <c r="D25" s="189" t="s">
        <v>65</v>
      </c>
      <c r="E25" s="189" t="s">
        <v>110</v>
      </c>
      <c r="G25" s="201">
        <v>642.58819135397709</v>
      </c>
      <c r="H25" s="203">
        <f t="shared" si="26"/>
        <v>1285.1763827079542</v>
      </c>
      <c r="I25" s="201">
        <v>1149.3599999999999</v>
      </c>
      <c r="J25" s="201">
        <v>1297.2159999999999</v>
      </c>
      <c r="K25" s="201">
        <v>1227.856</v>
      </c>
      <c r="L25" s="201">
        <v>1118.7573031745849</v>
      </c>
      <c r="M25" s="201">
        <v>1021.032</v>
      </c>
      <c r="N25" s="201">
        <v>973.56799999999998</v>
      </c>
      <c r="O25" s="201">
        <v>980.92</v>
      </c>
      <c r="P25" s="201">
        <v>940.68799999999999</v>
      </c>
      <c r="Q25" s="587"/>
      <c r="R25" s="587"/>
      <c r="S25" s="587"/>
      <c r="T25" s="587"/>
      <c r="U25" s="587"/>
    </row>
    <row r="26" spans="2:21">
      <c r="C26" s="143" t="s">
        <v>34</v>
      </c>
      <c r="D26" s="161" t="s">
        <v>65</v>
      </c>
      <c r="E26" s="161" t="s">
        <v>110</v>
      </c>
      <c r="G26" s="199">
        <f>+SUM(G23:G25)</f>
        <v>1164.9841913539772</v>
      </c>
      <c r="H26" s="199">
        <f>+SUM(H23:H25)</f>
        <v>2329.9683827079543</v>
      </c>
      <c r="I26" s="199">
        <f t="shared" ref="I26:P26" si="27">+SUM(I23:I25)</f>
        <v>2468.9160000000002</v>
      </c>
      <c r="J26" s="199">
        <f t="shared" si="27"/>
        <v>2738.2119999999995</v>
      </c>
      <c r="K26" s="199">
        <f t="shared" si="27"/>
        <v>2757.9520000000002</v>
      </c>
      <c r="L26" s="199">
        <f t="shared" si="27"/>
        <v>2740.830257945473</v>
      </c>
      <c r="M26" s="199">
        <f t="shared" si="27"/>
        <v>2935.212</v>
      </c>
      <c r="N26" s="199">
        <f t="shared" si="27"/>
        <v>2945.1800000000003</v>
      </c>
      <c r="O26" s="199">
        <f t="shared" si="27"/>
        <v>2998.8159999999998</v>
      </c>
      <c r="P26" s="199">
        <f t="shared" si="27"/>
        <v>2964.848</v>
      </c>
      <c r="Q26" s="585"/>
      <c r="R26" s="585"/>
      <c r="S26" s="585"/>
      <c r="T26" s="585"/>
      <c r="U26" s="585"/>
    </row>
    <row r="27" spans="2:21">
      <c r="C27" s="143"/>
      <c r="D27" s="161"/>
      <c r="E27" s="161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</row>
    <row r="28" spans="2:21">
      <c r="C28" s="144" t="s">
        <v>533</v>
      </c>
      <c r="D28" s="168" t="s">
        <v>65</v>
      </c>
      <c r="E28" s="168" t="s">
        <v>110</v>
      </c>
      <c r="G28" s="200">
        <f>+G30*AVERAGE($K$28/$K$30,$L$28/$L$30,$M$28/$M$30,$N$28/$N$30,$O$28/$O$30,$P$28/$P$30)</f>
        <v>61.265093906810094</v>
      </c>
      <c r="H28" s="200">
        <f t="shared" ref="H28:J28" si="28">+H30*AVERAGE($K$28/$K$30,$L$28/$L$30,$M$28/$M$30,$N$28/$N$30,$O$28/$O$30,$P$28/$P$30)</f>
        <v>122.53018781362019</v>
      </c>
      <c r="I28" s="200">
        <f t="shared" si="28"/>
        <v>204.97333887340167</v>
      </c>
      <c r="J28" s="200">
        <f t="shared" si="28"/>
        <v>273.90516450929067</v>
      </c>
      <c r="K28" s="201">
        <v>207.27583077866339</v>
      </c>
      <c r="L28" s="201">
        <v>206.26995594713654</v>
      </c>
      <c r="M28" s="201">
        <v>257.27534090909091</v>
      </c>
      <c r="N28" s="201">
        <v>279.77993226226658</v>
      </c>
      <c r="O28" s="201">
        <v>307.88848816936485</v>
      </c>
      <c r="P28" s="201">
        <v>296.97493606138107</v>
      </c>
      <c r="Q28" s="586"/>
      <c r="R28" s="586"/>
      <c r="S28" s="586"/>
      <c r="T28" s="586"/>
      <c r="U28" s="586"/>
    </row>
    <row r="29" spans="2:21">
      <c r="B29" s="188"/>
      <c r="C29" s="188" t="s">
        <v>534</v>
      </c>
      <c r="D29" s="189" t="s">
        <v>65</v>
      </c>
      <c r="E29" s="189" t="s">
        <v>110</v>
      </c>
      <c r="G29" s="200">
        <f>+G30-G28</f>
        <v>24.270906093189907</v>
      </c>
      <c r="H29" s="200">
        <f t="shared" ref="H29:J29" si="29">+H30-H28</f>
        <v>48.541812186379815</v>
      </c>
      <c r="I29" s="200">
        <f t="shared" si="29"/>
        <v>81.202661126598315</v>
      </c>
      <c r="J29" s="200">
        <f t="shared" si="29"/>
        <v>108.51083549070933</v>
      </c>
      <c r="K29" s="201">
        <v>62.1001692213366</v>
      </c>
      <c r="L29" s="201">
        <v>109.57004405286344</v>
      </c>
      <c r="M29" s="201">
        <v>112.86465909090909</v>
      </c>
      <c r="N29" s="201">
        <v>115.03206773773341</v>
      </c>
      <c r="O29" s="201">
        <v>109.26751183063512</v>
      </c>
      <c r="P29" s="201">
        <v>108.08506393861893</v>
      </c>
      <c r="Q29" s="586"/>
      <c r="R29" s="586"/>
      <c r="S29" s="586"/>
      <c r="T29" s="586"/>
      <c r="U29" s="586"/>
    </row>
    <row r="30" spans="2:21">
      <c r="C30" s="143" t="s">
        <v>34</v>
      </c>
      <c r="D30" s="161" t="s">
        <v>65</v>
      </c>
      <c r="E30" s="161" t="s">
        <v>110</v>
      </c>
      <c r="G30" s="199">
        <f>+G23</f>
        <v>85.536000000000001</v>
      </c>
      <c r="H30" s="199">
        <f t="shared" ref="H30:J30" si="30">+H23</f>
        <v>171.072</v>
      </c>
      <c r="I30" s="199">
        <f t="shared" si="30"/>
        <v>286.17599999999999</v>
      </c>
      <c r="J30" s="199">
        <f t="shared" si="30"/>
        <v>382.416</v>
      </c>
      <c r="K30" s="199">
        <f t="shared" ref="K30:P30" si="31">+SUM(K28:K29)</f>
        <v>269.37599999999998</v>
      </c>
      <c r="L30" s="199">
        <f t="shared" si="31"/>
        <v>315.83999999999997</v>
      </c>
      <c r="M30" s="199">
        <f t="shared" si="31"/>
        <v>370.14</v>
      </c>
      <c r="N30" s="199">
        <f t="shared" si="31"/>
        <v>394.81200000000001</v>
      </c>
      <c r="O30" s="199">
        <f t="shared" si="31"/>
        <v>417.15599999999995</v>
      </c>
      <c r="P30" s="199">
        <f t="shared" si="31"/>
        <v>405.06</v>
      </c>
      <c r="Q30" s="585"/>
      <c r="R30" s="585"/>
      <c r="S30" s="585"/>
      <c r="T30" s="585"/>
      <c r="U30" s="585"/>
    </row>
    <row r="31" spans="2:21">
      <c r="C31" s="143"/>
      <c r="D31" s="161"/>
      <c r="E31" s="161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</row>
    <row r="32" spans="2:21">
      <c r="C32" s="144" t="s">
        <v>106</v>
      </c>
      <c r="D32" s="168" t="s">
        <v>65</v>
      </c>
      <c r="E32" s="168" t="s">
        <v>110</v>
      </c>
      <c r="G32" s="203">
        <f>+G23-G28</f>
        <v>24.270906093189907</v>
      </c>
      <c r="H32" s="203">
        <f t="shared" ref="H32:P32" si="32">+H23-H28</f>
        <v>48.541812186379815</v>
      </c>
      <c r="I32" s="203">
        <f t="shared" si="32"/>
        <v>81.202661126598315</v>
      </c>
      <c r="J32" s="203">
        <f t="shared" si="32"/>
        <v>108.51083549070933</v>
      </c>
      <c r="K32" s="203">
        <f t="shared" si="32"/>
        <v>62.100169221336586</v>
      </c>
      <c r="L32" s="203">
        <f t="shared" si="32"/>
        <v>109.57004405286344</v>
      </c>
      <c r="M32" s="203">
        <f t="shared" si="32"/>
        <v>112.86465909090907</v>
      </c>
      <c r="N32" s="203">
        <f t="shared" si="32"/>
        <v>115.03206773773343</v>
      </c>
      <c r="O32" s="203">
        <f t="shared" si="32"/>
        <v>109.26751183063516</v>
      </c>
      <c r="P32" s="203">
        <f t="shared" si="32"/>
        <v>108.08506393861893</v>
      </c>
      <c r="Q32" s="201">
        <v>130.75846999999999</v>
      </c>
      <c r="R32" s="201">
        <v>147.66004000000024</v>
      </c>
      <c r="S32" s="201">
        <v>148.88887000000025</v>
      </c>
      <c r="T32" s="201">
        <v>211.40532000000042</v>
      </c>
      <c r="U32" s="201">
        <v>203.99592000000038</v>
      </c>
    </row>
    <row r="33" spans="1:21">
      <c r="C33" s="144" t="s">
        <v>107</v>
      </c>
      <c r="D33" s="168" t="s">
        <v>65</v>
      </c>
      <c r="E33" s="168" t="s">
        <v>110</v>
      </c>
      <c r="G33" s="203">
        <f>+G24+G28</f>
        <v>498.12509390681009</v>
      </c>
      <c r="H33" s="203">
        <f t="shared" ref="H33:P33" si="33">+H24+H28</f>
        <v>996.25018781362019</v>
      </c>
      <c r="I33" s="203">
        <f t="shared" si="33"/>
        <v>1238.3533388734018</v>
      </c>
      <c r="J33" s="203">
        <f t="shared" si="33"/>
        <v>1332.4851645092906</v>
      </c>
      <c r="K33" s="203">
        <f t="shared" si="33"/>
        <v>1467.9958307786635</v>
      </c>
      <c r="L33" s="203">
        <f t="shared" si="33"/>
        <v>1512.5029107180249</v>
      </c>
      <c r="M33" s="200">
        <f>+(M24+M28)*99.3793220531166%</f>
        <v>1790.1349738342406</v>
      </c>
      <c r="N33" s="203">
        <f t="shared" si="33"/>
        <v>1856.5799322622665</v>
      </c>
      <c r="O33" s="203">
        <f t="shared" si="33"/>
        <v>1908.6284881693648</v>
      </c>
      <c r="P33" s="203">
        <f t="shared" si="33"/>
        <v>1916.0749360613809</v>
      </c>
      <c r="Q33" s="201">
        <v>1721.2524489189191</v>
      </c>
      <c r="R33" s="201">
        <v>1837.2007978378376</v>
      </c>
      <c r="S33" s="201">
        <v>2104.7115083783783</v>
      </c>
      <c r="T33" s="201">
        <v>2025.6665718918919</v>
      </c>
      <c r="U33" s="201">
        <v>2021.285917837838</v>
      </c>
    </row>
    <row r="34" spans="1:21">
      <c r="B34" s="188"/>
      <c r="C34" s="188" t="s">
        <v>108</v>
      </c>
      <c r="D34" s="189" t="s">
        <v>65</v>
      </c>
      <c r="E34" s="189" t="s">
        <v>110</v>
      </c>
      <c r="G34" s="203">
        <f>+G25</f>
        <v>642.58819135397709</v>
      </c>
      <c r="H34" s="203">
        <f t="shared" ref="H34:P34" si="34">+H25</f>
        <v>1285.1763827079542</v>
      </c>
      <c r="I34" s="203">
        <f t="shared" si="34"/>
        <v>1149.3599999999999</v>
      </c>
      <c r="J34" s="203">
        <f t="shared" si="34"/>
        <v>1297.2159999999999</v>
      </c>
      <c r="K34" s="203">
        <f t="shared" si="34"/>
        <v>1227.856</v>
      </c>
      <c r="L34" s="203">
        <f t="shared" si="34"/>
        <v>1118.7573031745849</v>
      </c>
      <c r="M34" s="200">
        <f>+M25*99.3793220531166%</f>
        <v>1014.6946795453774</v>
      </c>
      <c r="N34" s="203">
        <f t="shared" si="34"/>
        <v>973.56799999999998</v>
      </c>
      <c r="O34" s="203">
        <f t="shared" si="34"/>
        <v>980.92</v>
      </c>
      <c r="P34" s="203">
        <f t="shared" si="34"/>
        <v>940.68799999999999</v>
      </c>
      <c r="Q34" s="201">
        <v>1031.7982456140351</v>
      </c>
      <c r="R34" s="201">
        <v>1010.3368421052631</v>
      </c>
      <c r="S34" s="201">
        <v>1031.7982456140351</v>
      </c>
      <c r="T34" s="201">
        <v>1045.0052631578947</v>
      </c>
      <c r="U34" s="201">
        <v>1059.8631578947366</v>
      </c>
    </row>
    <row r="35" spans="1:21">
      <c r="C35" s="143" t="s">
        <v>34</v>
      </c>
      <c r="D35" s="161" t="s">
        <v>65</v>
      </c>
      <c r="E35" s="161" t="s">
        <v>110</v>
      </c>
      <c r="G35" s="199">
        <f>+SUM(G32:G34)</f>
        <v>1164.9841913539772</v>
      </c>
      <c r="H35" s="199">
        <f t="shared" ref="H35:U35" si="35">+SUM(H32:H34)</f>
        <v>2329.9683827079543</v>
      </c>
      <c r="I35" s="199">
        <f t="shared" si="35"/>
        <v>2468.9160000000002</v>
      </c>
      <c r="J35" s="199">
        <f t="shared" si="35"/>
        <v>2738.2119999999995</v>
      </c>
      <c r="K35" s="199">
        <f t="shared" si="35"/>
        <v>2757.9520000000002</v>
      </c>
      <c r="L35" s="199">
        <f t="shared" si="35"/>
        <v>2740.830257945473</v>
      </c>
      <c r="M35" s="199">
        <f t="shared" si="35"/>
        <v>2917.6943124705272</v>
      </c>
      <c r="N35" s="199">
        <f t="shared" si="35"/>
        <v>2945.1800000000003</v>
      </c>
      <c r="O35" s="199">
        <f t="shared" si="35"/>
        <v>2998.8159999999998</v>
      </c>
      <c r="P35" s="199">
        <f t="shared" si="35"/>
        <v>2964.848</v>
      </c>
      <c r="Q35" s="199">
        <f t="shared" si="35"/>
        <v>2883.8091645329541</v>
      </c>
      <c r="R35" s="199">
        <f t="shared" si="35"/>
        <v>2995.1976799431009</v>
      </c>
      <c r="S35" s="199">
        <f t="shared" si="35"/>
        <v>3285.3986239924134</v>
      </c>
      <c r="T35" s="199">
        <f t="shared" si="35"/>
        <v>3282.0771550497871</v>
      </c>
      <c r="U35" s="199">
        <f t="shared" si="35"/>
        <v>3285.1449957325749</v>
      </c>
    </row>
    <row r="36" spans="1:21">
      <c r="C36" s="143"/>
      <c r="D36" s="161"/>
      <c r="E36" s="161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</row>
    <row r="37" spans="1:21">
      <c r="A37" s="576" t="s">
        <v>817</v>
      </c>
      <c r="B37" s="477" t="s">
        <v>119</v>
      </c>
      <c r="C37" s="474"/>
      <c r="D37" s="476"/>
      <c r="E37" s="476"/>
      <c r="G37" s="476"/>
      <c r="H37" s="476"/>
      <c r="I37" s="476"/>
      <c r="J37" s="476"/>
      <c r="K37" s="476"/>
      <c r="L37" s="476"/>
      <c r="M37" s="476"/>
      <c r="N37" s="476"/>
      <c r="O37" s="476"/>
      <c r="P37" s="476"/>
      <c r="Q37" s="476"/>
      <c r="R37" s="476"/>
      <c r="S37" s="476"/>
      <c r="T37" s="476"/>
      <c r="U37" s="476"/>
    </row>
    <row r="39" spans="1:21">
      <c r="B39" s="143" t="s">
        <v>694</v>
      </c>
    </row>
    <row r="40" spans="1:21">
      <c r="C40" s="144" t="s">
        <v>385</v>
      </c>
      <c r="D40" s="168" t="s">
        <v>65</v>
      </c>
      <c r="E40" s="168" t="s">
        <v>33</v>
      </c>
      <c r="G40" s="205">
        <v>8297.4108000000015</v>
      </c>
      <c r="H40" s="223">
        <f>+G40*2</f>
        <v>16594.821600000003</v>
      </c>
      <c r="I40" s="205">
        <v>7751.0619199999992</v>
      </c>
      <c r="J40" s="205">
        <v>8620.5982800000002</v>
      </c>
      <c r="K40" s="205">
        <v>8585.1313399999999</v>
      </c>
      <c r="L40" s="205">
        <v>9620.357350000002</v>
      </c>
      <c r="M40" s="205">
        <v>9881.6015299999999</v>
      </c>
      <c r="N40" s="205">
        <v>11724.025359999998</v>
      </c>
      <c r="O40" s="205">
        <v>10242.640179999999</v>
      </c>
      <c r="P40" s="205">
        <v>10138.387379999996</v>
      </c>
      <c r="Q40" s="205">
        <v>11169.965399999999</v>
      </c>
      <c r="R40" s="205">
        <v>13207.727284164001</v>
      </c>
      <c r="S40" s="205">
        <v>11306.197614000002</v>
      </c>
      <c r="T40" s="205">
        <v>6510.8289152857151</v>
      </c>
      <c r="U40" s="205">
        <v>7752.7653250000003</v>
      </c>
    </row>
    <row r="41" spans="1:21">
      <c r="C41" s="144" t="s">
        <v>386</v>
      </c>
      <c r="D41" s="168" t="s">
        <v>65</v>
      </c>
      <c r="E41" s="168" t="s">
        <v>33</v>
      </c>
      <c r="G41" s="205">
        <v>3406.5491400000005</v>
      </c>
      <c r="H41" s="223">
        <f t="shared" ref="H41:H47" si="36">+G41*2</f>
        <v>6813.0982800000011</v>
      </c>
      <c r="I41" s="205">
        <v>3230.1757599999996</v>
      </c>
      <c r="J41" s="205">
        <v>2895.0772699999998</v>
      </c>
      <c r="K41" s="205">
        <v>2138.3890500000002</v>
      </c>
      <c r="L41" s="205">
        <v>2109.99667</v>
      </c>
      <c r="M41" s="205">
        <v>2116.8495600000001</v>
      </c>
      <c r="N41" s="205">
        <v>1908.7745899999998</v>
      </c>
      <c r="O41" s="205">
        <v>1950.3940099999998</v>
      </c>
      <c r="P41" s="205">
        <v>1811.3034299999999</v>
      </c>
      <c r="Q41" s="205">
        <v>2132.5331800000004</v>
      </c>
      <c r="R41" s="205">
        <v>1716.9950000000001</v>
      </c>
      <c r="S41" s="205">
        <v>2026.3400200000001</v>
      </c>
      <c r="T41" s="205">
        <v>4152.4004499999992</v>
      </c>
      <c r="U41" s="205">
        <v>3782.3800151906917</v>
      </c>
    </row>
    <row r="42" spans="1:21">
      <c r="C42" s="144" t="s">
        <v>387</v>
      </c>
      <c r="D42" s="168" t="s">
        <v>65</v>
      </c>
      <c r="E42" s="168" t="s">
        <v>33</v>
      </c>
      <c r="G42" s="205">
        <v>1176.9263199999998</v>
      </c>
      <c r="H42" s="223">
        <f t="shared" si="36"/>
        <v>2353.8526399999996</v>
      </c>
      <c r="I42" s="205">
        <v>1427.1543100000001</v>
      </c>
      <c r="J42" s="205">
        <v>1359.7539899999999</v>
      </c>
      <c r="K42" s="205">
        <v>1463.0715599999999</v>
      </c>
      <c r="L42" s="205">
        <v>2240.3244599999998</v>
      </c>
      <c r="M42" s="205">
        <v>2905.7992100000001</v>
      </c>
      <c r="N42" s="205">
        <v>2585.20246</v>
      </c>
      <c r="O42" s="205">
        <v>2435.6868899999999</v>
      </c>
      <c r="P42" s="205">
        <v>2575.9088099999999</v>
      </c>
      <c r="Q42" s="205">
        <v>1887.2931299999998</v>
      </c>
      <c r="R42" s="205">
        <v>1828.5685100000001</v>
      </c>
      <c r="S42" s="205">
        <v>1981.9736499999999</v>
      </c>
      <c r="T42" s="205">
        <v>2044.2383963593688</v>
      </c>
      <c r="U42" s="205">
        <v>1435.9067462285177</v>
      </c>
    </row>
    <row r="43" spans="1:21">
      <c r="C43" s="144" t="s">
        <v>388</v>
      </c>
      <c r="D43" s="168" t="s">
        <v>65</v>
      </c>
      <c r="E43" s="168" t="s">
        <v>33</v>
      </c>
      <c r="G43" s="205">
        <v>1727.14192</v>
      </c>
      <c r="H43" s="223">
        <f t="shared" si="36"/>
        <v>3454.2838400000001</v>
      </c>
      <c r="I43" s="205">
        <v>2184.9997599999997</v>
      </c>
      <c r="J43" s="205">
        <v>2687.4779599999997</v>
      </c>
      <c r="K43" s="205">
        <v>3528.5381499999999</v>
      </c>
      <c r="L43" s="205">
        <v>3371.7980400000001</v>
      </c>
      <c r="M43" s="205">
        <v>5391.3660099999997</v>
      </c>
      <c r="N43" s="205">
        <v>8611.0540899999996</v>
      </c>
      <c r="O43" s="205">
        <v>12934.47328</v>
      </c>
      <c r="P43" s="205">
        <v>10865.788159999998</v>
      </c>
      <c r="Q43" s="205">
        <v>7505.6308899999995</v>
      </c>
      <c r="R43" s="205">
        <v>11023.073900000001</v>
      </c>
      <c r="S43" s="205">
        <v>13265.218990000001</v>
      </c>
      <c r="T43" s="205">
        <v>12368.850418489037</v>
      </c>
      <c r="U43" s="205">
        <v>12938.806982583706</v>
      </c>
    </row>
    <row r="44" spans="1:21">
      <c r="C44" s="144" t="s">
        <v>389</v>
      </c>
      <c r="D44" s="168" t="s">
        <v>65</v>
      </c>
      <c r="E44" s="168" t="s">
        <v>33</v>
      </c>
      <c r="G44" s="205">
        <v>1444.3386</v>
      </c>
      <c r="H44" s="223">
        <f t="shared" si="36"/>
        <v>2888.6772000000001</v>
      </c>
      <c r="I44" s="205">
        <v>1704.82852</v>
      </c>
      <c r="J44" s="205">
        <v>2493.3229000000001</v>
      </c>
      <c r="K44" s="205">
        <v>2655.5786600000001</v>
      </c>
      <c r="L44" s="205">
        <v>2011.4886000000001</v>
      </c>
      <c r="M44" s="205">
        <v>2247.9425099999999</v>
      </c>
      <c r="N44" s="205">
        <v>2097.6233499999998</v>
      </c>
      <c r="O44" s="205">
        <v>2262.2871399999995</v>
      </c>
      <c r="P44" s="205">
        <v>2034.2636199999999</v>
      </c>
      <c r="Q44" s="205">
        <v>1555.4581699999999</v>
      </c>
      <c r="R44" s="205">
        <v>2409.5648100000003</v>
      </c>
      <c r="S44" s="205">
        <v>3636.1924899999999</v>
      </c>
      <c r="T44" s="205">
        <v>3217.9031100000002</v>
      </c>
      <c r="U44" s="205">
        <v>2703.3382512457124</v>
      </c>
    </row>
    <row r="45" spans="1:21">
      <c r="C45" s="144" t="s">
        <v>390</v>
      </c>
      <c r="D45" s="168" t="s">
        <v>65</v>
      </c>
      <c r="E45" s="168" t="s">
        <v>33</v>
      </c>
      <c r="G45" s="205">
        <v>1162.8663799999999</v>
      </c>
      <c r="H45" s="223">
        <f t="shared" si="36"/>
        <v>2325.7327599999999</v>
      </c>
      <c r="I45" s="205">
        <v>714.74987999999996</v>
      </c>
      <c r="J45" s="205">
        <v>1015.3835800000001</v>
      </c>
      <c r="K45" s="205">
        <v>897.63118999999995</v>
      </c>
      <c r="L45" s="205">
        <v>1016.93614</v>
      </c>
      <c r="M45" s="205">
        <v>1121.0720700000004</v>
      </c>
      <c r="N45" s="205">
        <v>1153.8732500000001</v>
      </c>
      <c r="O45" s="205">
        <v>1162.0875600000002</v>
      </c>
      <c r="P45" s="205">
        <v>1714.24965</v>
      </c>
      <c r="Q45" s="205">
        <v>4452.7402199999997</v>
      </c>
      <c r="R45" s="205">
        <v>4836.2515600000006</v>
      </c>
      <c r="S45" s="205">
        <v>2694.8764799999999</v>
      </c>
      <c r="T45" s="205">
        <v>2030.64119014468</v>
      </c>
      <c r="U45" s="205">
        <v>2840.2259230061791</v>
      </c>
    </row>
    <row r="46" spans="1:21">
      <c r="C46" s="144" t="s">
        <v>391</v>
      </c>
      <c r="D46" s="168" t="s">
        <v>65</v>
      </c>
      <c r="E46" s="168" t="s">
        <v>33</v>
      </c>
      <c r="G46" s="205">
        <v>3390.6257000000001</v>
      </c>
      <c r="H46" s="223">
        <f t="shared" si="36"/>
        <v>6781.2514000000001</v>
      </c>
      <c r="I46" s="205">
        <v>3099.0134200000002</v>
      </c>
      <c r="J46" s="205">
        <v>3273.2610900000009</v>
      </c>
      <c r="K46" s="205">
        <v>3420.1400799999992</v>
      </c>
      <c r="L46" s="205">
        <v>3943.0526900000004</v>
      </c>
      <c r="M46" s="205">
        <v>4499.0905300000004</v>
      </c>
      <c r="N46" s="205">
        <v>4523.4614100000008</v>
      </c>
      <c r="O46" s="205">
        <v>4843.3902199999993</v>
      </c>
      <c r="P46" s="205">
        <v>4878.274190000001</v>
      </c>
      <c r="Q46" s="205">
        <v>5173.7628699999996</v>
      </c>
      <c r="R46" s="205">
        <v>2816.0274700000059</v>
      </c>
      <c r="S46" s="205">
        <v>3981.2975599999995</v>
      </c>
      <c r="T46" s="205">
        <v>4771.2132030711955</v>
      </c>
      <c r="U46" s="205">
        <v>4873.5682318361514</v>
      </c>
    </row>
    <row r="47" spans="1:21">
      <c r="C47" s="144" t="s">
        <v>392</v>
      </c>
      <c r="D47" s="168" t="s">
        <v>65</v>
      </c>
      <c r="E47" s="168" t="s">
        <v>33</v>
      </c>
      <c r="G47" s="205">
        <v>1924.68732</v>
      </c>
      <c r="H47" s="223">
        <f t="shared" si="36"/>
        <v>3849.37464</v>
      </c>
      <c r="I47" s="205">
        <v>1338.8444300000001</v>
      </c>
      <c r="J47" s="205">
        <v>671.45267999999999</v>
      </c>
      <c r="K47" s="205">
        <v>1019.4279500000001</v>
      </c>
      <c r="L47" s="205">
        <v>1107.4684899999995</v>
      </c>
      <c r="M47" s="205">
        <v>753.57372999999995</v>
      </c>
      <c r="N47" s="205">
        <v>1385.1715300000001</v>
      </c>
      <c r="O47" s="205">
        <v>2080.3079700000003</v>
      </c>
      <c r="P47" s="205">
        <v>1214.2073300000002</v>
      </c>
      <c r="Q47" s="205">
        <v>2669.3233399999999</v>
      </c>
      <c r="R47" s="205">
        <v>2669.3233399999999</v>
      </c>
      <c r="S47" s="205">
        <v>2669.3233399999999</v>
      </c>
      <c r="T47" s="205">
        <v>8351.1774183134567</v>
      </c>
      <c r="U47" s="205">
        <v>7161.4855252258021</v>
      </c>
    </row>
    <row r="48" spans="1:21">
      <c r="C48" s="208" t="s">
        <v>34</v>
      </c>
      <c r="D48" s="180" t="s">
        <v>65</v>
      </c>
      <c r="E48" s="180" t="s">
        <v>33</v>
      </c>
      <c r="G48" s="209">
        <f t="shared" ref="G48:U48" si="37">+SUM(G40:G47)</f>
        <v>22530.546180000005</v>
      </c>
      <c r="H48" s="209">
        <f t="shared" si="37"/>
        <v>45061.09236000001</v>
      </c>
      <c r="I48" s="209">
        <f t="shared" si="37"/>
        <v>21450.827999999998</v>
      </c>
      <c r="J48" s="209">
        <f t="shared" si="37"/>
        <v>23016.32775</v>
      </c>
      <c r="K48" s="209">
        <f t="shared" si="37"/>
        <v>23707.90798</v>
      </c>
      <c r="L48" s="209">
        <f t="shared" si="37"/>
        <v>25421.422440000006</v>
      </c>
      <c r="M48" s="209">
        <f t="shared" si="37"/>
        <v>28917.295150000002</v>
      </c>
      <c r="N48" s="209">
        <f t="shared" si="37"/>
        <v>33989.186040000001</v>
      </c>
      <c r="O48" s="209">
        <f t="shared" si="37"/>
        <v>37911.267250000004</v>
      </c>
      <c r="P48" s="209">
        <f t="shared" si="37"/>
        <v>35232.382570000002</v>
      </c>
      <c r="Q48" s="209">
        <f t="shared" si="37"/>
        <v>36546.707199999997</v>
      </c>
      <c r="R48" s="209">
        <f t="shared" si="37"/>
        <v>40507.531874164015</v>
      </c>
      <c r="S48" s="209">
        <f t="shared" si="37"/>
        <v>41561.420144000003</v>
      </c>
      <c r="T48" s="209">
        <f t="shared" si="37"/>
        <v>43447.253101663453</v>
      </c>
      <c r="U48" s="209">
        <f t="shared" si="37"/>
        <v>43488.477000316765</v>
      </c>
    </row>
    <row r="49" spans="2:21">
      <c r="D49" s="144"/>
      <c r="E49" s="144"/>
    </row>
    <row r="50" spans="2:21">
      <c r="B50" s="143" t="s">
        <v>535</v>
      </c>
      <c r="C50" s="204"/>
      <c r="D50" s="204"/>
      <c r="E50" s="204"/>
      <c r="F50" s="479"/>
      <c r="G50" s="204"/>
      <c r="H50" s="204"/>
      <c r="I50" s="204"/>
      <c r="J50" s="204"/>
      <c r="K50" s="204"/>
    </row>
    <row r="51" spans="2:21">
      <c r="C51" s="206" t="s">
        <v>390</v>
      </c>
      <c r="D51" s="168" t="s">
        <v>65</v>
      </c>
      <c r="E51" s="168" t="s">
        <v>33</v>
      </c>
      <c r="G51" s="271">
        <v>0</v>
      </c>
      <c r="H51" s="272">
        <v>0</v>
      </c>
      <c r="I51" s="271">
        <v>0</v>
      </c>
      <c r="J51" s="271">
        <v>1.4399999999999999E-3</v>
      </c>
      <c r="K51" s="271">
        <v>0</v>
      </c>
      <c r="L51" s="271">
        <v>0</v>
      </c>
      <c r="M51" s="271">
        <v>0</v>
      </c>
      <c r="N51" s="271">
        <v>0</v>
      </c>
      <c r="O51" s="271">
        <v>0</v>
      </c>
      <c r="P51" s="27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</row>
    <row r="52" spans="2:21">
      <c r="C52" s="206" t="s">
        <v>389</v>
      </c>
      <c r="D52" s="168" t="s">
        <v>65</v>
      </c>
      <c r="E52" s="168" t="s">
        <v>33</v>
      </c>
      <c r="G52" s="271">
        <v>0</v>
      </c>
      <c r="H52" s="272">
        <v>0</v>
      </c>
      <c r="I52" s="271">
        <v>0</v>
      </c>
      <c r="J52" s="271">
        <v>2.7401799999999996</v>
      </c>
      <c r="K52" s="271">
        <v>0</v>
      </c>
      <c r="L52" s="271">
        <v>0</v>
      </c>
      <c r="M52" s="271">
        <v>0</v>
      </c>
      <c r="N52" s="271">
        <v>0</v>
      </c>
      <c r="O52" s="271">
        <v>0</v>
      </c>
      <c r="P52" s="27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</row>
    <row r="53" spans="2:21">
      <c r="C53" s="206" t="s">
        <v>536</v>
      </c>
      <c r="D53" s="168" t="s">
        <v>65</v>
      </c>
      <c r="E53" s="168" t="s">
        <v>33</v>
      </c>
      <c r="G53" s="271">
        <v>7.2676999999999996</v>
      </c>
      <c r="H53" s="272">
        <f>((+G53*2)/1000)*1000</f>
        <v>14.535399999999999</v>
      </c>
      <c r="I53" s="271">
        <v>36.254779999999997</v>
      </c>
      <c r="J53" s="271">
        <v>6.05375</v>
      </c>
      <c r="K53" s="271">
        <v>0.15737999999999999</v>
      </c>
      <c r="L53" s="271">
        <v>330.58893999999998</v>
      </c>
      <c r="M53" s="271">
        <v>64.340490000000003</v>
      </c>
      <c r="N53" s="271">
        <v>3.5129699999999997</v>
      </c>
      <c r="O53" s="271">
        <v>0</v>
      </c>
      <c r="P53" s="27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</row>
    <row r="54" spans="2:21">
      <c r="C54" s="206" t="s">
        <v>537</v>
      </c>
      <c r="D54" s="168" t="s">
        <v>65</v>
      </c>
      <c r="E54" s="168" t="s">
        <v>33</v>
      </c>
      <c r="G54" s="271">
        <v>339.20857999999998</v>
      </c>
      <c r="H54" s="272">
        <f>((+G54*2)/1000)*1000</f>
        <v>678.41715999999997</v>
      </c>
      <c r="I54" s="271">
        <v>706.55506000000003</v>
      </c>
      <c r="J54" s="271">
        <v>677.27660000000003</v>
      </c>
      <c r="K54" s="271">
        <v>551.43459999999993</v>
      </c>
      <c r="L54" s="271">
        <v>541.92313999999999</v>
      </c>
      <c r="M54" s="271">
        <v>449.24496000000005</v>
      </c>
      <c r="N54" s="271">
        <v>525.78242</v>
      </c>
      <c r="O54" s="271">
        <v>536.92203000000006</v>
      </c>
      <c r="P54" s="271">
        <v>549.52690000000007</v>
      </c>
      <c r="Q54" s="201">
        <v>1201.3289800000002</v>
      </c>
      <c r="R54" s="201">
        <v>708.32409999999993</v>
      </c>
      <c r="S54" s="201">
        <v>-27.482880000000005</v>
      </c>
      <c r="T54" s="201">
        <v>6.4044200000000009</v>
      </c>
      <c r="U54" s="201">
        <v>8.1034299999999995</v>
      </c>
    </row>
    <row r="55" spans="2:21">
      <c r="C55" s="206" t="s">
        <v>538</v>
      </c>
      <c r="D55" s="168" t="s">
        <v>65</v>
      </c>
      <c r="E55" s="168" t="s">
        <v>33</v>
      </c>
      <c r="G55" s="271">
        <v>23.091330000000003</v>
      </c>
      <c r="H55" s="272">
        <f>((+G55)/1000)*1000</f>
        <v>23.091330000000003</v>
      </c>
      <c r="I55" s="271">
        <v>10.82574</v>
      </c>
      <c r="J55" s="271">
        <v>0.25335000000000002</v>
      </c>
      <c r="K55" s="271">
        <v>0</v>
      </c>
      <c r="L55" s="271">
        <v>2.6000000000000003E-4</v>
      </c>
      <c r="M55" s="271">
        <v>0</v>
      </c>
      <c r="N55" s="271">
        <v>0</v>
      </c>
      <c r="O55" s="271">
        <v>0</v>
      </c>
      <c r="P55" s="271">
        <v>4.8049999999999995E-2</v>
      </c>
      <c r="Q55" s="201">
        <v>2.8E-3</v>
      </c>
      <c r="R55" s="201">
        <v>126.27195</v>
      </c>
      <c r="S55" s="201">
        <v>0</v>
      </c>
      <c r="T55" s="201">
        <v>0</v>
      </c>
      <c r="U55" s="201">
        <v>0</v>
      </c>
    </row>
    <row r="56" spans="2:21">
      <c r="C56" s="206" t="s">
        <v>539</v>
      </c>
      <c r="D56" s="168" t="s">
        <v>65</v>
      </c>
      <c r="E56" s="168" t="s">
        <v>33</v>
      </c>
      <c r="G56" s="271">
        <v>0</v>
      </c>
      <c r="H56" s="272">
        <f>((+G56*2)/1000)*1000</f>
        <v>0</v>
      </c>
      <c r="I56" s="271">
        <v>2.3251399999999998</v>
      </c>
      <c r="J56" s="271">
        <v>0</v>
      </c>
      <c r="K56" s="271">
        <v>0</v>
      </c>
      <c r="L56" s="271">
        <v>0</v>
      </c>
      <c r="M56" s="271">
        <v>0</v>
      </c>
      <c r="N56" s="271">
        <v>0</v>
      </c>
      <c r="O56" s="271">
        <v>0</v>
      </c>
      <c r="P56" s="27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</row>
    <row r="57" spans="2:21">
      <c r="C57" s="206" t="s">
        <v>540</v>
      </c>
      <c r="D57" s="168" t="s">
        <v>65</v>
      </c>
      <c r="E57" s="168" t="s">
        <v>33</v>
      </c>
      <c r="G57" s="271">
        <v>87.118499999999997</v>
      </c>
      <c r="H57" s="272">
        <f>((+G57*2)/1000)*1000</f>
        <v>174.23699999999999</v>
      </c>
      <c r="I57" s="271">
        <v>201.36858999999998</v>
      </c>
      <c r="J57" s="271">
        <v>37.735190000000003</v>
      </c>
      <c r="K57" s="271">
        <v>158.97128000000001</v>
      </c>
      <c r="L57" s="271">
        <v>283.97944000000001</v>
      </c>
      <c r="M57" s="271">
        <v>215.16376</v>
      </c>
      <c r="N57" s="271">
        <v>264.22071999999997</v>
      </c>
      <c r="O57" s="271">
        <v>129.16183000000001</v>
      </c>
      <c r="P57" s="271">
        <v>166.75846999999999</v>
      </c>
      <c r="Q57" s="201">
        <v>-19.753890000000002</v>
      </c>
      <c r="R57" s="201">
        <v>0</v>
      </c>
      <c r="S57" s="201">
        <v>166.96553</v>
      </c>
      <c r="T57" s="201">
        <v>192.86276999999998</v>
      </c>
      <c r="U57" s="201">
        <v>183.63219000000001</v>
      </c>
    </row>
    <row r="58" spans="2:21">
      <c r="C58" s="206" t="s">
        <v>820</v>
      </c>
      <c r="D58" s="168" t="s">
        <v>65</v>
      </c>
      <c r="E58" s="168" t="s">
        <v>33</v>
      </c>
      <c r="G58" s="271">
        <v>0</v>
      </c>
      <c r="H58" s="273">
        <v>0</v>
      </c>
      <c r="I58" s="271">
        <v>0</v>
      </c>
      <c r="J58" s="271">
        <v>0</v>
      </c>
      <c r="K58" s="271">
        <v>0</v>
      </c>
      <c r="L58" s="271">
        <v>0</v>
      </c>
      <c r="M58" s="271">
        <v>0</v>
      </c>
      <c r="N58" s="271">
        <v>0</v>
      </c>
      <c r="O58" s="271">
        <v>0</v>
      </c>
      <c r="P58" s="271">
        <v>0</v>
      </c>
      <c r="Q58" s="201">
        <v>0</v>
      </c>
      <c r="R58" s="201">
        <v>0</v>
      </c>
      <c r="S58" s="201">
        <v>468.25898999999993</v>
      </c>
      <c r="T58" s="201">
        <v>438.03378000000004</v>
      </c>
      <c r="U58" s="201">
        <v>478.69580000000002</v>
      </c>
    </row>
    <row r="59" spans="2:21">
      <c r="C59" s="206" t="s">
        <v>821</v>
      </c>
      <c r="D59" s="168" t="s">
        <v>65</v>
      </c>
      <c r="E59" s="168" t="s">
        <v>33</v>
      </c>
      <c r="G59" s="271">
        <v>0</v>
      </c>
      <c r="H59" s="273">
        <v>0</v>
      </c>
      <c r="I59" s="271">
        <v>0</v>
      </c>
      <c r="J59" s="271">
        <v>0</v>
      </c>
      <c r="K59" s="271">
        <v>0</v>
      </c>
      <c r="L59" s="271">
        <v>0</v>
      </c>
      <c r="M59" s="271">
        <v>0</v>
      </c>
      <c r="N59" s="271">
        <v>0</v>
      </c>
      <c r="O59" s="271">
        <v>0</v>
      </c>
      <c r="P59" s="271">
        <v>0</v>
      </c>
      <c r="Q59" s="201">
        <v>0</v>
      </c>
      <c r="R59" s="201">
        <v>0</v>
      </c>
      <c r="S59" s="201">
        <v>80.897739999999985</v>
      </c>
      <c r="T59" s="201">
        <v>124.54949000000001</v>
      </c>
      <c r="U59" s="201">
        <v>110.69983000000002</v>
      </c>
    </row>
    <row r="60" spans="2:21">
      <c r="C60" s="206" t="s">
        <v>541</v>
      </c>
      <c r="D60" s="168" t="s">
        <v>65</v>
      </c>
      <c r="E60" s="168" t="s">
        <v>33</v>
      </c>
      <c r="G60" s="271">
        <v>3.718</v>
      </c>
      <c r="H60" s="272">
        <f>((+G60*2)/1000)*1000</f>
        <v>7.4359999999999999</v>
      </c>
      <c r="I60" s="271">
        <v>20.746560000000002</v>
      </c>
      <c r="J60" s="271">
        <v>23.595230000000001</v>
      </c>
      <c r="K60" s="271">
        <v>27.010020000000001</v>
      </c>
      <c r="L60" s="271">
        <v>24.471049999999998</v>
      </c>
      <c r="M60" s="271">
        <v>22.049589999999998</v>
      </c>
      <c r="N60" s="271">
        <v>23.04562</v>
      </c>
      <c r="O60" s="271">
        <v>19.87078</v>
      </c>
      <c r="P60" s="271">
        <v>25.577729999999999</v>
      </c>
      <c r="Q60" s="201">
        <v>17.653329999999997</v>
      </c>
      <c r="R60" s="201">
        <v>22.016560000000002</v>
      </c>
      <c r="S60" s="201">
        <v>19.915230000000005</v>
      </c>
      <c r="T60" s="201">
        <v>23.52356</v>
      </c>
      <c r="U60" s="201">
        <v>25.845239999999997</v>
      </c>
    </row>
    <row r="61" spans="2:21">
      <c r="C61" s="206" t="s">
        <v>542</v>
      </c>
      <c r="D61" s="168" t="s">
        <v>65</v>
      </c>
      <c r="E61" s="168" t="s">
        <v>33</v>
      </c>
      <c r="G61" s="271">
        <v>34.364280000000001</v>
      </c>
      <c r="H61" s="272">
        <f>((+G61*2)/1000)*1000</f>
        <v>68.728560000000002</v>
      </c>
      <c r="I61" s="271">
        <v>42.124730000000007</v>
      </c>
      <c r="J61" s="271">
        <v>14.280190000000001</v>
      </c>
      <c r="K61" s="271">
        <v>95.460009999999997</v>
      </c>
      <c r="L61" s="271">
        <v>72.574179999999998</v>
      </c>
      <c r="M61" s="271">
        <v>46.108080000000001</v>
      </c>
      <c r="N61" s="271">
        <v>41.60331</v>
      </c>
      <c r="O61" s="271">
        <v>20.45187</v>
      </c>
      <c r="P61" s="271">
        <v>13.264430000000001</v>
      </c>
      <c r="Q61" s="201">
        <v>-1.9030199999999999</v>
      </c>
      <c r="R61" s="201">
        <v>0.95986999999999989</v>
      </c>
      <c r="S61" s="201">
        <v>5.31874</v>
      </c>
      <c r="T61" s="201">
        <v>2.9206000000000012</v>
      </c>
      <c r="U61" s="201">
        <v>16.781200000000002</v>
      </c>
    </row>
    <row r="62" spans="2:21">
      <c r="C62" s="206" t="s">
        <v>543</v>
      </c>
      <c r="D62" s="168" t="s">
        <v>65</v>
      </c>
      <c r="E62" s="168" t="s">
        <v>33</v>
      </c>
      <c r="G62" s="271">
        <v>6.9473199999999995</v>
      </c>
      <c r="H62" s="272">
        <f>((+G62)/1000)*1000</f>
        <v>6.9473199999999995</v>
      </c>
      <c r="I62" s="271">
        <v>2.87046</v>
      </c>
      <c r="J62" s="271">
        <v>0</v>
      </c>
      <c r="K62" s="271">
        <v>-3.2000000000000003E-4</v>
      </c>
      <c r="L62" s="271">
        <v>0</v>
      </c>
      <c r="M62" s="271">
        <v>0</v>
      </c>
      <c r="N62" s="271">
        <v>4.4450000000000003E-2</v>
      </c>
      <c r="O62" s="271">
        <v>0</v>
      </c>
      <c r="P62" s="271">
        <v>1.32355</v>
      </c>
      <c r="Q62" s="201">
        <v>0</v>
      </c>
      <c r="R62" s="201">
        <v>0</v>
      </c>
      <c r="S62" s="201">
        <v>14.873330000000001</v>
      </c>
      <c r="T62" s="201">
        <v>23.681850000000001</v>
      </c>
      <c r="U62" s="201">
        <v>24.826709999999999</v>
      </c>
    </row>
    <row r="63" spans="2:21">
      <c r="C63" s="206" t="s">
        <v>544</v>
      </c>
      <c r="D63" s="168" t="s">
        <v>65</v>
      </c>
      <c r="E63" s="168" t="s">
        <v>33</v>
      </c>
      <c r="G63" s="271">
        <v>5.0867100000000001</v>
      </c>
      <c r="H63" s="272">
        <f>((+G63*2)/1000)*1000</f>
        <v>10.17342</v>
      </c>
      <c r="I63" s="271">
        <v>41.092829999999999</v>
      </c>
      <c r="J63" s="271">
        <v>12.630610000000001</v>
      </c>
      <c r="K63" s="271">
        <v>11.220750000000001</v>
      </c>
      <c r="L63" s="271">
        <v>14.94116</v>
      </c>
      <c r="M63" s="271">
        <v>21.901119999999999</v>
      </c>
      <c r="N63" s="271">
        <v>16.414000000000001</v>
      </c>
      <c r="O63" s="271">
        <v>37.023669999999996</v>
      </c>
      <c r="P63" s="271">
        <v>66.631169999999997</v>
      </c>
      <c r="Q63" s="201">
        <v>8.7193000000000005</v>
      </c>
      <c r="R63" s="201">
        <v>15.347529999999999</v>
      </c>
      <c r="S63" s="201">
        <v>6.9367000000000001</v>
      </c>
      <c r="T63" s="201">
        <v>114.7555</v>
      </c>
      <c r="U63" s="201">
        <v>262.90949000000001</v>
      </c>
    </row>
    <row r="64" spans="2:21">
      <c r="C64" s="206" t="s">
        <v>545</v>
      </c>
      <c r="D64" s="168" t="s">
        <v>65</v>
      </c>
      <c r="E64" s="168" t="s">
        <v>33</v>
      </c>
      <c r="G64" s="271">
        <v>0</v>
      </c>
      <c r="H64" s="272">
        <f>((+G64*2)/1000)*1000</f>
        <v>0</v>
      </c>
      <c r="I64" s="271">
        <v>1.2761300000000002</v>
      </c>
      <c r="J64" s="271">
        <v>0</v>
      </c>
      <c r="K64" s="271">
        <v>0</v>
      </c>
      <c r="L64" s="271">
        <v>0</v>
      </c>
      <c r="M64" s="271">
        <v>0.21130000000000002</v>
      </c>
      <c r="N64" s="271">
        <v>0.22606999999999999</v>
      </c>
      <c r="O64" s="271">
        <v>1.451E-2</v>
      </c>
      <c r="P64" s="271">
        <v>0.77259</v>
      </c>
      <c r="Q64" s="201">
        <v>0</v>
      </c>
      <c r="R64" s="201">
        <v>0</v>
      </c>
      <c r="S64" s="201">
        <v>0</v>
      </c>
      <c r="T64" s="201">
        <v>4.0470899999999999</v>
      </c>
      <c r="U64" s="201">
        <v>0.8176199999999999</v>
      </c>
    </row>
    <row r="65" spans="3:21">
      <c r="C65" s="206" t="s">
        <v>546</v>
      </c>
      <c r="D65" s="168" t="s">
        <v>65</v>
      </c>
      <c r="E65" s="168" t="s">
        <v>33</v>
      </c>
      <c r="G65" s="271">
        <v>15.35022</v>
      </c>
      <c r="H65" s="272">
        <f>((+G65)/1000)*1000</f>
        <v>15.35022</v>
      </c>
      <c r="I65" s="271">
        <v>0.30141000000000001</v>
      </c>
      <c r="J65" s="271">
        <v>0</v>
      </c>
      <c r="K65" s="271">
        <v>0</v>
      </c>
      <c r="L65" s="271">
        <v>0.4123</v>
      </c>
      <c r="M65" s="271">
        <v>0</v>
      </c>
      <c r="N65" s="271">
        <v>0</v>
      </c>
      <c r="O65" s="271">
        <v>0</v>
      </c>
      <c r="P65" s="271">
        <v>6.1317599999999999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</row>
    <row r="66" spans="3:21">
      <c r="C66" s="206" t="s">
        <v>547</v>
      </c>
      <c r="D66" s="168" t="s">
        <v>65</v>
      </c>
      <c r="E66" s="168" t="s">
        <v>33</v>
      </c>
      <c r="G66" s="271">
        <v>-3.6000000000001363E-4</v>
      </c>
      <c r="H66" s="272">
        <f>((+G66*2)/1000)*1000</f>
        <v>-7.2000000000002726E-4</v>
      </c>
      <c r="I66" s="271">
        <v>1.0315099999999999</v>
      </c>
      <c r="J66" s="271">
        <v>0</v>
      </c>
      <c r="K66" s="271">
        <v>0</v>
      </c>
      <c r="L66" s="271">
        <v>0</v>
      </c>
      <c r="M66" s="271">
        <v>0</v>
      </c>
      <c r="N66" s="271">
        <v>0</v>
      </c>
      <c r="O66" s="271">
        <v>0</v>
      </c>
      <c r="P66" s="27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</row>
    <row r="67" spans="3:21">
      <c r="C67" s="206" t="s">
        <v>548</v>
      </c>
      <c r="D67" s="168" t="s">
        <v>65</v>
      </c>
      <c r="E67" s="168" t="s">
        <v>33</v>
      </c>
      <c r="G67" s="271">
        <v>4.7500900000000001</v>
      </c>
      <c r="H67" s="272">
        <f>((+G67)/1000)*1000</f>
        <v>4.7500900000000001</v>
      </c>
      <c r="I67" s="271">
        <v>1.92916</v>
      </c>
      <c r="J67" s="271">
        <v>1.9309999999999997E-2</v>
      </c>
      <c r="K67" s="271">
        <v>0</v>
      </c>
      <c r="L67" s="271">
        <v>0</v>
      </c>
      <c r="M67" s="271">
        <v>0</v>
      </c>
      <c r="N67" s="271">
        <v>0</v>
      </c>
      <c r="O67" s="271">
        <v>0</v>
      </c>
      <c r="P67" s="27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</row>
    <row r="68" spans="3:21">
      <c r="C68" s="206" t="s">
        <v>549</v>
      </c>
      <c r="D68" s="168" t="s">
        <v>65</v>
      </c>
      <c r="E68" s="168" t="s">
        <v>33</v>
      </c>
      <c r="G68" s="271">
        <v>15.639290000000001</v>
      </c>
      <c r="H68" s="272">
        <f>((+G68)/1000)*1000</f>
        <v>15.639290000000001</v>
      </c>
      <c r="I68" s="271">
        <v>10.34713</v>
      </c>
      <c r="J68" s="271">
        <v>6.0657500000000004</v>
      </c>
      <c r="K68" s="271">
        <v>6.2689999999999996E-2</v>
      </c>
      <c r="L68" s="271">
        <v>3.1573000000000002</v>
      </c>
      <c r="M68" s="271">
        <v>6.8847500000000004</v>
      </c>
      <c r="N68" s="271">
        <v>6.02142</v>
      </c>
      <c r="O68" s="271">
        <v>15.898160000000001</v>
      </c>
      <c r="P68" s="271">
        <v>4.3569700000000005</v>
      </c>
      <c r="Q68" s="201">
        <v>10.526719999999999</v>
      </c>
      <c r="R68" s="201">
        <v>6.6606299999999994</v>
      </c>
      <c r="S68" s="201">
        <v>6.5790100000000002</v>
      </c>
      <c r="T68" s="201">
        <v>4.7970800000000002</v>
      </c>
      <c r="U68" s="201">
        <v>5.5926</v>
      </c>
    </row>
    <row r="69" spans="3:21">
      <c r="C69" s="206" t="s">
        <v>550</v>
      </c>
      <c r="D69" s="168" t="s">
        <v>65</v>
      </c>
      <c r="E69" s="168" t="s">
        <v>33</v>
      </c>
      <c r="G69" s="271">
        <v>0</v>
      </c>
      <c r="H69" s="272">
        <f>((+G69*2)/1000)*1000</f>
        <v>0</v>
      </c>
      <c r="I69" s="271">
        <v>11.673959999999999</v>
      </c>
      <c r="J69" s="271">
        <v>84.063369999999992</v>
      </c>
      <c r="K69" s="271">
        <v>136.94056</v>
      </c>
      <c r="L69" s="271">
        <v>97.287999999999997</v>
      </c>
      <c r="M69" s="271">
        <v>140.64982000000001</v>
      </c>
      <c r="N69" s="271">
        <v>502.82853</v>
      </c>
      <c r="O69" s="271">
        <v>973.57434000000001</v>
      </c>
      <c r="P69" s="271">
        <v>527.17360999999994</v>
      </c>
      <c r="Q69" s="201">
        <v>938.05084999999997</v>
      </c>
      <c r="R69" s="201">
        <v>2047.2587500000002</v>
      </c>
      <c r="S69" s="201">
        <v>1228.1977300000001</v>
      </c>
      <c r="T69" s="201">
        <v>414.50211999999999</v>
      </c>
      <c r="U69" s="201">
        <v>448.68284000000006</v>
      </c>
    </row>
    <row r="70" spans="3:21">
      <c r="C70" s="206" t="s">
        <v>822</v>
      </c>
      <c r="D70" s="168" t="s">
        <v>65</v>
      </c>
      <c r="E70" s="168" t="s">
        <v>33</v>
      </c>
      <c r="G70" s="271">
        <v>0</v>
      </c>
      <c r="H70" s="273">
        <v>0</v>
      </c>
      <c r="I70" s="271">
        <v>0</v>
      </c>
      <c r="J70" s="271">
        <v>0</v>
      </c>
      <c r="K70" s="271">
        <v>0</v>
      </c>
      <c r="L70" s="271">
        <v>0</v>
      </c>
      <c r="M70" s="271">
        <v>0</v>
      </c>
      <c r="N70" s="271">
        <v>0</v>
      </c>
      <c r="O70" s="271">
        <v>0</v>
      </c>
      <c r="P70" s="271">
        <v>0</v>
      </c>
      <c r="Q70" s="201">
        <v>0</v>
      </c>
      <c r="R70" s="201">
        <v>139.40613000000002</v>
      </c>
      <c r="S70" s="201">
        <v>366.89780000000007</v>
      </c>
      <c r="T70" s="201">
        <v>375.33810999999997</v>
      </c>
      <c r="U70" s="201">
        <v>384.98375000000004</v>
      </c>
    </row>
    <row r="71" spans="3:21">
      <c r="C71" s="206" t="s">
        <v>823</v>
      </c>
      <c r="D71" s="168" t="s">
        <v>65</v>
      </c>
      <c r="E71" s="168" t="s">
        <v>33</v>
      </c>
      <c r="G71" s="271">
        <v>0</v>
      </c>
      <c r="H71" s="273">
        <v>0</v>
      </c>
      <c r="I71" s="271">
        <v>0</v>
      </c>
      <c r="J71" s="271">
        <v>0</v>
      </c>
      <c r="K71" s="271">
        <v>0</v>
      </c>
      <c r="L71" s="271">
        <v>0</v>
      </c>
      <c r="M71" s="271">
        <v>0</v>
      </c>
      <c r="N71" s="271">
        <v>0</v>
      </c>
      <c r="O71" s="271">
        <v>0</v>
      </c>
      <c r="P71" s="271">
        <v>0</v>
      </c>
      <c r="Q71" s="201">
        <v>0</v>
      </c>
      <c r="R71" s="201">
        <v>0</v>
      </c>
      <c r="S71" s="201">
        <v>161.89493000000002</v>
      </c>
      <c r="T71" s="201">
        <v>127.92553999999998</v>
      </c>
      <c r="U71" s="201">
        <v>179.22579000000002</v>
      </c>
    </row>
    <row r="72" spans="3:21">
      <c r="C72" s="206" t="s">
        <v>551</v>
      </c>
      <c r="D72" s="168" t="s">
        <v>65</v>
      </c>
      <c r="E72" s="168" t="s">
        <v>33</v>
      </c>
      <c r="G72" s="271">
        <v>269.23456724379048</v>
      </c>
      <c r="H72" s="272">
        <f>((+G72)/1000)*1000</f>
        <v>269.23456724379048</v>
      </c>
      <c r="I72" s="271">
        <v>467.1214001836438</v>
      </c>
      <c r="J72" s="271">
        <v>377.93274999999994</v>
      </c>
      <c r="K72" s="271">
        <v>728.99778000000003</v>
      </c>
      <c r="L72" s="271">
        <v>665.77796999999987</v>
      </c>
      <c r="M72" s="271">
        <v>630.95152000000007</v>
      </c>
      <c r="N72" s="271">
        <v>650.05416999999989</v>
      </c>
      <c r="O72" s="271">
        <v>462.31506999999988</v>
      </c>
      <c r="P72" s="271">
        <v>600.63608000000011</v>
      </c>
      <c r="Q72" s="201">
        <v>1175.0960299999999</v>
      </c>
      <c r="R72" s="201">
        <v>2186.1019100000003</v>
      </c>
      <c r="S72" s="201">
        <v>959.32436000000007</v>
      </c>
      <c r="T72" s="201">
        <v>1155.2971600000001</v>
      </c>
      <c r="U72" s="201">
        <v>1021.80022</v>
      </c>
    </row>
    <row r="73" spans="3:21">
      <c r="C73" s="206" t="s">
        <v>552</v>
      </c>
      <c r="D73" s="168" t="s">
        <v>65</v>
      </c>
      <c r="E73" s="168" t="s">
        <v>33</v>
      </c>
      <c r="G73" s="271">
        <v>98.257989999999992</v>
      </c>
      <c r="H73" s="272">
        <f>((+G73*2)/1000)*1000</f>
        <v>196.51597999999998</v>
      </c>
      <c r="I73" s="271">
        <v>107.70178</v>
      </c>
      <c r="J73" s="271">
        <v>209.92007000000001</v>
      </c>
      <c r="K73" s="271">
        <v>746.04966000000002</v>
      </c>
      <c r="L73" s="271">
        <v>511.48232000000002</v>
      </c>
      <c r="M73" s="271">
        <v>455.03747999999996</v>
      </c>
      <c r="N73" s="271">
        <v>597.11471999999992</v>
      </c>
      <c r="O73" s="271">
        <v>354.59305000000001</v>
      </c>
      <c r="P73" s="271">
        <v>383.17509999999999</v>
      </c>
      <c r="Q73" s="201">
        <v>476.28215999999992</v>
      </c>
      <c r="R73" s="201">
        <v>387.51702999999992</v>
      </c>
      <c r="S73" s="201">
        <v>282.10039999999998</v>
      </c>
      <c r="T73" s="201">
        <v>32.510410000000007</v>
      </c>
      <c r="U73" s="201">
        <v>12.091190000000001</v>
      </c>
    </row>
    <row r="74" spans="3:21">
      <c r="C74" s="206" t="s">
        <v>553</v>
      </c>
      <c r="D74" s="168" t="s">
        <v>65</v>
      </c>
      <c r="E74" s="168" t="s">
        <v>33</v>
      </c>
      <c r="G74" s="271">
        <v>52.221019999999996</v>
      </c>
      <c r="H74" s="272">
        <f>((+G74*2)/1000)*1000</f>
        <v>104.44203999999999</v>
      </c>
      <c r="I74" s="271">
        <v>126.92138</v>
      </c>
      <c r="J74" s="271">
        <v>55.158739999999995</v>
      </c>
      <c r="K74" s="271">
        <v>0</v>
      </c>
      <c r="L74" s="271">
        <v>0</v>
      </c>
      <c r="M74" s="271">
        <v>0</v>
      </c>
      <c r="N74" s="271">
        <v>0</v>
      </c>
      <c r="O74" s="271">
        <v>0</v>
      </c>
      <c r="P74" s="27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</row>
    <row r="75" spans="3:21">
      <c r="C75" s="206" t="s">
        <v>554</v>
      </c>
      <c r="D75" s="168" t="s">
        <v>65</v>
      </c>
      <c r="E75" s="168" t="s">
        <v>33</v>
      </c>
      <c r="G75" s="271">
        <v>0</v>
      </c>
      <c r="H75" s="272">
        <f>((+G75*2)/1000)*1000</f>
        <v>0</v>
      </c>
      <c r="I75" s="271">
        <v>59.425110000000004</v>
      </c>
      <c r="J75" s="271">
        <v>1.97E-3</v>
      </c>
      <c r="K75" s="271">
        <v>0</v>
      </c>
      <c r="L75" s="271">
        <v>0</v>
      </c>
      <c r="M75" s="271">
        <v>0</v>
      </c>
      <c r="N75" s="271">
        <v>1.9609999999999999E-2</v>
      </c>
      <c r="O75" s="271">
        <v>0</v>
      </c>
      <c r="P75" s="27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</row>
    <row r="76" spans="3:21">
      <c r="C76" s="206" t="s">
        <v>555</v>
      </c>
      <c r="D76" s="168" t="s">
        <v>65</v>
      </c>
      <c r="E76" s="168" t="s">
        <v>33</v>
      </c>
      <c r="G76" s="271">
        <v>0</v>
      </c>
      <c r="H76" s="272">
        <f>((+G76*2)/1000)*1000</f>
        <v>0</v>
      </c>
      <c r="I76" s="271">
        <v>110.92686999999999</v>
      </c>
      <c r="J76" s="271">
        <v>2.1333200000000003</v>
      </c>
      <c r="K76" s="271">
        <v>32.799999999999997</v>
      </c>
      <c r="L76" s="271">
        <v>44</v>
      </c>
      <c r="M76" s="271">
        <v>0</v>
      </c>
      <c r="N76" s="271">
        <v>0</v>
      </c>
      <c r="O76" s="271">
        <v>0</v>
      </c>
      <c r="P76" s="271">
        <v>0.65946000000000005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</row>
    <row r="77" spans="3:21">
      <c r="C77" s="206" t="s">
        <v>824</v>
      </c>
      <c r="D77" s="168" t="s">
        <v>65</v>
      </c>
      <c r="E77" s="168" t="s">
        <v>33</v>
      </c>
      <c r="G77" s="271">
        <v>0</v>
      </c>
      <c r="H77" s="273">
        <v>0</v>
      </c>
      <c r="I77" s="271">
        <v>0</v>
      </c>
      <c r="J77" s="271">
        <v>0</v>
      </c>
      <c r="K77" s="271">
        <v>0</v>
      </c>
      <c r="L77" s="271">
        <v>0</v>
      </c>
      <c r="M77" s="271">
        <v>0</v>
      </c>
      <c r="N77" s="271">
        <v>0</v>
      </c>
      <c r="O77" s="271">
        <v>0</v>
      </c>
      <c r="P77" s="271">
        <v>0</v>
      </c>
      <c r="Q77" s="201">
        <v>0</v>
      </c>
      <c r="R77" s="201">
        <v>0</v>
      </c>
      <c r="S77" s="201">
        <v>213.29690000000002</v>
      </c>
      <c r="T77" s="201">
        <v>175.54449</v>
      </c>
      <c r="U77" s="201">
        <v>190.64245000000003</v>
      </c>
    </row>
    <row r="78" spans="3:21">
      <c r="C78" s="206" t="s">
        <v>825</v>
      </c>
      <c r="D78" s="168" t="s">
        <v>65</v>
      </c>
      <c r="E78" s="168" t="s">
        <v>33</v>
      </c>
      <c r="G78" s="271">
        <v>0</v>
      </c>
      <c r="H78" s="273">
        <v>0</v>
      </c>
      <c r="I78" s="271">
        <v>0</v>
      </c>
      <c r="J78" s="271">
        <v>0</v>
      </c>
      <c r="K78" s="271">
        <v>0</v>
      </c>
      <c r="L78" s="271">
        <v>0</v>
      </c>
      <c r="M78" s="271">
        <v>0</v>
      </c>
      <c r="N78" s="271">
        <v>0</v>
      </c>
      <c r="O78" s="271">
        <v>0</v>
      </c>
      <c r="P78" s="271">
        <v>0</v>
      </c>
      <c r="Q78" s="201">
        <v>0</v>
      </c>
      <c r="R78" s="201">
        <v>0</v>
      </c>
      <c r="S78" s="201">
        <v>85.648200000000003</v>
      </c>
      <c r="T78" s="201">
        <v>66.295720000000003</v>
      </c>
      <c r="U78" s="201">
        <v>83.070320000000009</v>
      </c>
    </row>
    <row r="79" spans="3:21">
      <c r="C79" s="206" t="s">
        <v>556</v>
      </c>
      <c r="D79" s="168" t="s">
        <v>65</v>
      </c>
      <c r="E79" s="168" t="s">
        <v>33</v>
      </c>
      <c r="G79" s="271">
        <v>92.445879999999988</v>
      </c>
      <c r="H79" s="272">
        <f>((+G79)/1000)*1000</f>
        <v>92.445879999999988</v>
      </c>
      <c r="I79" s="271">
        <v>129.23463000000001</v>
      </c>
      <c r="J79" s="271">
        <v>30.59226</v>
      </c>
      <c r="K79" s="271">
        <v>0</v>
      </c>
      <c r="L79" s="271">
        <v>13.5</v>
      </c>
      <c r="M79" s="271">
        <v>0</v>
      </c>
      <c r="N79" s="271">
        <v>3.45139</v>
      </c>
      <c r="O79" s="271">
        <v>-3.4513099999999999</v>
      </c>
      <c r="P79" s="27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</row>
    <row r="80" spans="3:21">
      <c r="C80" s="206" t="s">
        <v>557</v>
      </c>
      <c r="D80" s="168" t="s">
        <v>65</v>
      </c>
      <c r="E80" s="168" t="s">
        <v>33</v>
      </c>
      <c r="G80" s="271">
        <v>23.479689999999998</v>
      </c>
      <c r="H80" s="272">
        <f>((+G80)/1000)*1000</f>
        <v>23.479689999999998</v>
      </c>
      <c r="I80" s="271">
        <v>87.819059999999993</v>
      </c>
      <c r="J80" s="271">
        <v>99.24114999999999</v>
      </c>
      <c r="K80" s="271">
        <v>76.514769999999999</v>
      </c>
      <c r="L80" s="271">
        <v>86.222160000000002</v>
      </c>
      <c r="M80" s="271">
        <v>66.173720000000003</v>
      </c>
      <c r="N80" s="271">
        <v>86.496729999999999</v>
      </c>
      <c r="O80" s="271">
        <v>77.109769999999997</v>
      </c>
      <c r="P80" s="271">
        <v>67.865039999999993</v>
      </c>
      <c r="Q80" s="201">
        <v>73.304170000000013</v>
      </c>
      <c r="R80" s="201">
        <v>58.910640000000001</v>
      </c>
      <c r="S80" s="201">
        <v>62.021560000000001</v>
      </c>
      <c r="T80" s="201">
        <v>60.952540000000013</v>
      </c>
      <c r="U80" s="201">
        <v>51.923209999999997</v>
      </c>
    </row>
    <row r="81" spans="3:21">
      <c r="C81" s="206" t="s">
        <v>558</v>
      </c>
      <c r="D81" s="168" t="s">
        <v>65</v>
      </c>
      <c r="E81" s="168" t="s">
        <v>33</v>
      </c>
      <c r="G81" s="271">
        <v>0</v>
      </c>
      <c r="H81" s="272">
        <f>((+G81*2)/1000)*1000</f>
        <v>0</v>
      </c>
      <c r="I81" s="271">
        <v>44.342239999999997</v>
      </c>
      <c r="J81" s="271">
        <v>131.73098000000002</v>
      </c>
      <c r="K81" s="271">
        <v>92.815850000000012</v>
      </c>
      <c r="L81" s="271">
        <v>115.24825</v>
      </c>
      <c r="M81" s="271">
        <v>93.918120000000002</v>
      </c>
      <c r="N81" s="271">
        <v>108.16937</v>
      </c>
      <c r="O81" s="271">
        <v>103.54186</v>
      </c>
      <c r="P81" s="271">
        <v>127.22028</v>
      </c>
      <c r="Q81" s="201">
        <v>102.07822999999999</v>
      </c>
      <c r="R81" s="201">
        <v>193.79336999999998</v>
      </c>
      <c r="S81" s="201">
        <v>131.42786000000001</v>
      </c>
      <c r="T81" s="201">
        <v>145.53019999999998</v>
      </c>
      <c r="U81" s="201">
        <v>149.21737999999999</v>
      </c>
    </row>
    <row r="82" spans="3:21">
      <c r="C82" s="206" t="s">
        <v>559</v>
      </c>
      <c r="D82" s="168" t="s">
        <v>65</v>
      </c>
      <c r="E82" s="168" t="s">
        <v>33</v>
      </c>
      <c r="G82" s="271">
        <v>32.195740000000008</v>
      </c>
      <c r="H82" s="272">
        <f>((+G82)/1000)*1000</f>
        <v>32.195740000000008</v>
      </c>
      <c r="I82" s="271">
        <v>64.274990000000003</v>
      </c>
      <c r="J82" s="271">
        <v>46.781680000000001</v>
      </c>
      <c r="K82" s="271">
        <v>37.054449999999996</v>
      </c>
      <c r="L82" s="271">
        <v>45.714930000000003</v>
      </c>
      <c r="M82" s="271">
        <v>44.139519999999997</v>
      </c>
      <c r="N82" s="271">
        <v>34.591610000000003</v>
      </c>
      <c r="O82" s="271">
        <v>30.899259999999998</v>
      </c>
      <c r="P82" s="271">
        <v>40.472099999999998</v>
      </c>
      <c r="Q82" s="201">
        <v>36.431779999999996</v>
      </c>
      <c r="R82" s="201">
        <v>49.746049999999997</v>
      </c>
      <c r="S82" s="201">
        <v>21.978250000000003</v>
      </c>
      <c r="T82" s="201">
        <v>26.338589999999996</v>
      </c>
      <c r="U82" s="201">
        <v>79.033699999999996</v>
      </c>
    </row>
    <row r="83" spans="3:21">
      <c r="C83" s="206" t="s">
        <v>560</v>
      </c>
      <c r="D83" s="168" t="s">
        <v>65</v>
      </c>
      <c r="E83" s="168" t="s">
        <v>33</v>
      </c>
      <c r="G83" s="271">
        <v>4.5899999999965075E-3</v>
      </c>
      <c r="H83" s="272">
        <f>((+G83*2)/1000)*1000</f>
        <v>9.1799999999930149E-3</v>
      </c>
      <c r="I83" s="271">
        <v>3.36416</v>
      </c>
      <c r="J83" s="271">
        <v>0</v>
      </c>
      <c r="K83" s="271">
        <v>0</v>
      </c>
      <c r="L83" s="271">
        <v>0</v>
      </c>
      <c r="M83" s="271">
        <v>0</v>
      </c>
      <c r="N83" s="271">
        <v>0</v>
      </c>
      <c r="O83" s="271">
        <v>0</v>
      </c>
      <c r="P83" s="27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</row>
    <row r="84" spans="3:21">
      <c r="C84" s="206" t="s">
        <v>561</v>
      </c>
      <c r="D84" s="168" t="s">
        <v>65</v>
      </c>
      <c r="E84" s="168" t="s">
        <v>33</v>
      </c>
      <c r="G84" s="271">
        <v>6.4431700000000003</v>
      </c>
      <c r="H84" s="272">
        <f>((+G84)/1000)*1000</f>
        <v>6.4431700000000003</v>
      </c>
      <c r="I84" s="271">
        <v>75.989990000000006</v>
      </c>
      <c r="J84" s="271">
        <v>3.0166500000000003</v>
      </c>
      <c r="K84" s="271">
        <v>14.26295</v>
      </c>
      <c r="L84" s="271">
        <v>12.001790000000002</v>
      </c>
      <c r="M84" s="271">
        <v>62.321539999999999</v>
      </c>
      <c r="N84" s="271">
        <v>10.760999999999999</v>
      </c>
      <c r="O84" s="271">
        <v>0</v>
      </c>
      <c r="P84" s="27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</row>
    <row r="85" spans="3:21">
      <c r="C85" s="206" t="s">
        <v>562</v>
      </c>
      <c r="D85" s="168" t="s">
        <v>65</v>
      </c>
      <c r="E85" s="168" t="s">
        <v>33</v>
      </c>
      <c r="G85" s="271">
        <v>0</v>
      </c>
      <c r="H85" s="272">
        <f>((+G85*2)/1000)*1000</f>
        <v>0</v>
      </c>
      <c r="I85" s="271">
        <v>8.1615599999999997</v>
      </c>
      <c r="J85" s="271">
        <v>8.4055800000000005</v>
      </c>
      <c r="K85" s="271">
        <v>7.6116599999999996</v>
      </c>
      <c r="L85" s="271">
        <v>9.4059299999999997</v>
      </c>
      <c r="M85" s="271">
        <v>5.2560000000000002</v>
      </c>
      <c r="N85" s="271">
        <v>5.4100100000000007</v>
      </c>
      <c r="O85" s="271">
        <v>5.3739999999999997</v>
      </c>
      <c r="P85" s="271">
        <v>6.9080000000000004</v>
      </c>
      <c r="Q85" s="201">
        <v>1.0880000000000001</v>
      </c>
      <c r="R85" s="201">
        <v>5.0880000000000001</v>
      </c>
      <c r="S85" s="201">
        <v>2.92</v>
      </c>
      <c r="T85" s="201">
        <v>4</v>
      </c>
      <c r="U85" s="201">
        <v>4.7919999999999998</v>
      </c>
    </row>
    <row r="86" spans="3:21">
      <c r="C86" s="206" t="s">
        <v>563</v>
      </c>
      <c r="D86" s="168" t="s">
        <v>65</v>
      </c>
      <c r="E86" s="168" t="s">
        <v>33</v>
      </c>
      <c r="G86" s="271">
        <v>43.812860000000001</v>
      </c>
      <c r="H86" s="272">
        <f>((+G86)/1000)*1000</f>
        <v>43.812860000000001</v>
      </c>
      <c r="I86" s="271">
        <v>5.0025000000000004</v>
      </c>
      <c r="J86" s="271">
        <v>0.13661000000000001</v>
      </c>
      <c r="K86" s="271">
        <v>0</v>
      </c>
      <c r="L86" s="271">
        <v>0</v>
      </c>
      <c r="M86" s="271">
        <v>0</v>
      </c>
      <c r="N86" s="271">
        <v>0</v>
      </c>
      <c r="O86" s="271">
        <v>0</v>
      </c>
      <c r="P86" s="27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</row>
    <row r="87" spans="3:21">
      <c r="C87" s="206" t="s">
        <v>826</v>
      </c>
      <c r="D87" s="168" t="s">
        <v>65</v>
      </c>
      <c r="E87" s="168" t="s">
        <v>33</v>
      </c>
      <c r="G87" s="271">
        <v>0</v>
      </c>
      <c r="H87" s="273">
        <v>0</v>
      </c>
      <c r="I87" s="271">
        <v>0</v>
      </c>
      <c r="J87" s="271">
        <v>0</v>
      </c>
      <c r="K87" s="271">
        <v>0</v>
      </c>
      <c r="L87" s="271">
        <v>0</v>
      </c>
      <c r="M87" s="271">
        <v>0</v>
      </c>
      <c r="N87" s="271">
        <v>0</v>
      </c>
      <c r="O87" s="271">
        <v>0</v>
      </c>
      <c r="P87" s="271">
        <v>0</v>
      </c>
      <c r="Q87" s="201">
        <v>-5.8000000000000003E-2</v>
      </c>
      <c r="R87" s="201">
        <v>0</v>
      </c>
      <c r="S87" s="201">
        <v>0</v>
      </c>
      <c r="T87" s="201">
        <v>0</v>
      </c>
      <c r="U87" s="201">
        <v>0</v>
      </c>
    </row>
    <row r="88" spans="3:21">
      <c r="C88" s="206" t="s">
        <v>564</v>
      </c>
      <c r="D88" s="168" t="s">
        <v>65</v>
      </c>
      <c r="E88" s="168" t="s">
        <v>33</v>
      </c>
      <c r="G88" s="271">
        <v>8.8668600000000009</v>
      </c>
      <c r="H88" s="272">
        <f>((+G88)/1000)*1000</f>
        <v>8.8668600000000009</v>
      </c>
      <c r="I88" s="271">
        <v>3.3071599999999997</v>
      </c>
      <c r="J88" s="271">
        <v>0</v>
      </c>
      <c r="K88" s="271">
        <v>0</v>
      </c>
      <c r="L88" s="271">
        <v>0</v>
      </c>
      <c r="M88" s="271">
        <v>0</v>
      </c>
      <c r="N88" s="271">
        <v>0</v>
      </c>
      <c r="O88" s="271">
        <v>0</v>
      </c>
      <c r="P88" s="27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</row>
    <row r="89" spans="3:21">
      <c r="C89" s="206" t="s">
        <v>565</v>
      </c>
      <c r="D89" s="168" t="s">
        <v>65</v>
      </c>
      <c r="E89" s="168" t="s">
        <v>33</v>
      </c>
      <c r="G89" s="271">
        <v>33.030529999999999</v>
      </c>
      <c r="H89" s="272">
        <f t="shared" ref="H89:H96" si="38">((+G89*2)/1000)*1000</f>
        <v>66.061059999999998</v>
      </c>
      <c r="I89" s="271">
        <v>66.123190000000008</v>
      </c>
      <c r="J89" s="271">
        <v>94.413250000000005</v>
      </c>
      <c r="K89" s="271">
        <v>75.412429999999986</v>
      </c>
      <c r="L89" s="271">
        <v>94.607919999999993</v>
      </c>
      <c r="M89" s="271">
        <v>99.623320000000007</v>
      </c>
      <c r="N89" s="271">
        <v>148.07827</v>
      </c>
      <c r="O89" s="271">
        <v>145.42063000000002</v>
      </c>
      <c r="P89" s="271">
        <v>122.38642</v>
      </c>
      <c r="Q89" s="201">
        <v>130.62195</v>
      </c>
      <c r="R89" s="201">
        <v>139.23718</v>
      </c>
      <c r="S89" s="201">
        <v>271.21618000000007</v>
      </c>
      <c r="T89" s="201">
        <v>151.2423</v>
      </c>
      <c r="U89" s="201">
        <v>167.76246</v>
      </c>
    </row>
    <row r="90" spans="3:21">
      <c r="C90" s="206" t="s">
        <v>566</v>
      </c>
      <c r="D90" s="168" t="s">
        <v>65</v>
      </c>
      <c r="E90" s="168" t="s">
        <v>33</v>
      </c>
      <c r="G90" s="271">
        <v>25</v>
      </c>
      <c r="H90" s="272">
        <f t="shared" si="38"/>
        <v>50</v>
      </c>
      <c r="I90" s="271">
        <v>125.64364999999999</v>
      </c>
      <c r="J90" s="271">
        <v>380.24126000000001</v>
      </c>
      <c r="K90" s="271">
        <v>266.73510999999996</v>
      </c>
      <c r="L90" s="271">
        <v>219.27021999999999</v>
      </c>
      <c r="M90" s="271">
        <v>213.04574</v>
      </c>
      <c r="N90" s="271">
        <v>196.47524999999999</v>
      </c>
      <c r="O90" s="271">
        <v>199.66326999999998</v>
      </c>
      <c r="P90" s="271">
        <v>247.90129999999999</v>
      </c>
      <c r="Q90" s="201">
        <v>551.56971999999996</v>
      </c>
      <c r="R90" s="201">
        <v>436.46542999999997</v>
      </c>
      <c r="S90" s="201">
        <v>-13.756159999999998</v>
      </c>
      <c r="T90" s="201">
        <v>-49.890399999999985</v>
      </c>
      <c r="U90" s="201">
        <v>-0.13422999999999999</v>
      </c>
    </row>
    <row r="91" spans="3:21">
      <c r="C91" s="206" t="s">
        <v>827</v>
      </c>
      <c r="D91" s="168" t="s">
        <v>65</v>
      </c>
      <c r="E91" s="168" t="s">
        <v>33</v>
      </c>
      <c r="G91" s="271">
        <v>0</v>
      </c>
      <c r="H91" s="273">
        <v>0</v>
      </c>
      <c r="I91" s="271">
        <v>0</v>
      </c>
      <c r="J91" s="271">
        <v>0</v>
      </c>
      <c r="K91" s="271">
        <v>0</v>
      </c>
      <c r="L91" s="271">
        <v>0</v>
      </c>
      <c r="M91" s="271">
        <v>0</v>
      </c>
      <c r="N91" s="271">
        <v>0</v>
      </c>
      <c r="O91" s="271">
        <v>0</v>
      </c>
      <c r="P91" s="271">
        <v>0</v>
      </c>
      <c r="Q91" s="201">
        <v>0</v>
      </c>
      <c r="R91" s="201">
        <v>0</v>
      </c>
      <c r="S91" s="201">
        <v>390.55086</v>
      </c>
      <c r="T91" s="201">
        <v>232.50272999999996</v>
      </c>
      <c r="U91" s="201">
        <v>288.24637000000001</v>
      </c>
    </row>
    <row r="92" spans="3:21">
      <c r="C92" s="206" t="s">
        <v>828</v>
      </c>
      <c r="D92" s="168" t="s">
        <v>65</v>
      </c>
      <c r="E92" s="168" t="s">
        <v>33</v>
      </c>
      <c r="G92" s="271">
        <v>0</v>
      </c>
      <c r="H92" s="273">
        <v>0</v>
      </c>
      <c r="I92" s="271">
        <v>0</v>
      </c>
      <c r="J92" s="271">
        <v>0</v>
      </c>
      <c r="K92" s="271">
        <v>0</v>
      </c>
      <c r="L92" s="271">
        <v>0</v>
      </c>
      <c r="M92" s="271">
        <v>0</v>
      </c>
      <c r="N92" s="271">
        <v>0</v>
      </c>
      <c r="O92" s="271">
        <v>0</v>
      </c>
      <c r="P92" s="271">
        <v>0</v>
      </c>
      <c r="Q92" s="201">
        <v>0</v>
      </c>
      <c r="R92" s="201">
        <v>0</v>
      </c>
      <c r="S92" s="201">
        <v>159.32619999999997</v>
      </c>
      <c r="T92" s="201">
        <v>51.316040000000001</v>
      </c>
      <c r="U92" s="201">
        <v>60.208220000000004</v>
      </c>
    </row>
    <row r="93" spans="3:21">
      <c r="C93" s="206" t="s">
        <v>567</v>
      </c>
      <c r="D93" s="168" t="s">
        <v>65</v>
      </c>
      <c r="E93" s="168" t="s">
        <v>33</v>
      </c>
      <c r="G93" s="271">
        <v>175.22401000000002</v>
      </c>
      <c r="H93" s="272">
        <f t="shared" si="38"/>
        <v>350.44802000000004</v>
      </c>
      <c r="I93" s="271">
        <v>33.884599999999999</v>
      </c>
      <c r="J93" s="271">
        <v>449.41025000000002</v>
      </c>
      <c r="K93" s="271">
        <v>505.61255</v>
      </c>
      <c r="L93" s="271">
        <f>(427187.11-31817.3242564928)/1000</f>
        <v>395.36978574350718</v>
      </c>
      <c r="M93" s="271">
        <f>(1175598.23*99.3793220531166%)/1000</f>
        <v>1168.3015510424382</v>
      </c>
      <c r="N93" s="271">
        <v>712.55385999999999</v>
      </c>
      <c r="O93" s="271">
        <v>3846.3007200000002</v>
      </c>
      <c r="P93" s="271">
        <v>2285.2045800000001</v>
      </c>
      <c r="Q93" s="201">
        <v>3623.8047700000002</v>
      </c>
      <c r="R93" s="201">
        <v>5160.4233999999997</v>
      </c>
      <c r="S93" s="201">
        <v>1049.35688</v>
      </c>
      <c r="T93" s="201">
        <v>-149.73754</v>
      </c>
      <c r="U93" s="201">
        <v>0</v>
      </c>
    </row>
    <row r="94" spans="3:21">
      <c r="C94" s="206" t="s">
        <v>568</v>
      </c>
      <c r="D94" s="168" t="s">
        <v>65</v>
      </c>
      <c r="E94" s="168" t="s">
        <v>33</v>
      </c>
      <c r="G94" s="271">
        <v>5.7201799999999992</v>
      </c>
      <c r="H94" s="272">
        <f t="shared" si="38"/>
        <v>11.440359999999998</v>
      </c>
      <c r="I94" s="271">
        <v>85.957440000000005</v>
      </c>
      <c r="J94" s="271">
        <v>54.757249999999999</v>
      </c>
      <c r="K94" s="271">
        <v>78.041350000000008</v>
      </c>
      <c r="L94" s="271">
        <v>76.573059999999998</v>
      </c>
      <c r="M94" s="271">
        <v>14.7746</v>
      </c>
      <c r="N94" s="271">
        <v>42.204480000000004</v>
      </c>
      <c r="O94" s="271">
        <v>41.886360000000003</v>
      </c>
      <c r="P94" s="271">
        <v>28.409029999999998</v>
      </c>
      <c r="Q94" s="201">
        <v>34.770789999999998</v>
      </c>
      <c r="R94" s="201">
        <v>22.072000000000006</v>
      </c>
      <c r="S94" s="201">
        <v>19.169690000000003</v>
      </c>
      <c r="T94" s="201">
        <v>19.29307</v>
      </c>
      <c r="U94" s="201">
        <v>17.712109999999999</v>
      </c>
    </row>
    <row r="95" spans="3:21">
      <c r="C95" s="206" t="s">
        <v>569</v>
      </c>
      <c r="D95" s="168" t="s">
        <v>65</v>
      </c>
      <c r="E95" s="168" t="s">
        <v>33</v>
      </c>
      <c r="G95" s="271">
        <v>107.40281</v>
      </c>
      <c r="H95" s="272">
        <f t="shared" si="38"/>
        <v>214.80562</v>
      </c>
      <c r="I95" s="271">
        <v>404.97046999999998</v>
      </c>
      <c r="J95" s="271">
        <v>274.04341999999997</v>
      </c>
      <c r="K95" s="271">
        <v>639.67436999999995</v>
      </c>
      <c r="L95" s="271">
        <v>519.67138</v>
      </c>
      <c r="M95" s="271">
        <v>1019.07309</v>
      </c>
      <c r="N95" s="271">
        <v>3704.89644</v>
      </c>
      <c r="O95" s="271">
        <v>4050.9044399999998</v>
      </c>
      <c r="P95" s="271">
        <v>4025.4813899999999</v>
      </c>
      <c r="Q95" s="201">
        <v>3396.8621800000001</v>
      </c>
      <c r="R95" s="201">
        <v>5446.75414</v>
      </c>
      <c r="S95" s="201">
        <v>1521.0079299999998</v>
      </c>
      <c r="T95" s="201">
        <v>24.249539999999996</v>
      </c>
      <c r="U95" s="201">
        <v>29.44951</v>
      </c>
    </row>
    <row r="96" spans="3:21">
      <c r="C96" s="206" t="s">
        <v>570</v>
      </c>
      <c r="D96" s="168" t="s">
        <v>65</v>
      </c>
      <c r="E96" s="168" t="s">
        <v>33</v>
      </c>
      <c r="G96" s="271">
        <v>15.727379999999998</v>
      </c>
      <c r="H96" s="272">
        <f t="shared" si="38"/>
        <v>31.454759999999997</v>
      </c>
      <c r="I96" s="271">
        <v>87.877529999999993</v>
      </c>
      <c r="J96" s="271">
        <v>0</v>
      </c>
      <c r="K96" s="271">
        <v>2.402E-2</v>
      </c>
      <c r="L96" s="271">
        <v>0</v>
      </c>
      <c r="M96" s="271">
        <v>0</v>
      </c>
      <c r="N96" s="271">
        <v>0</v>
      </c>
      <c r="O96" s="271">
        <v>0</v>
      </c>
      <c r="P96" s="27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</row>
    <row r="97" spans="3:21">
      <c r="C97" s="206" t="s">
        <v>571</v>
      </c>
      <c r="D97" s="168" t="s">
        <v>65</v>
      </c>
      <c r="E97" s="168" t="s">
        <v>33</v>
      </c>
      <c r="G97" s="271">
        <v>29.678170000000005</v>
      </c>
      <c r="H97" s="272">
        <f>((+G97)/1000)*1000</f>
        <v>29.678170000000005</v>
      </c>
      <c r="I97" s="271">
        <v>13.666129999999999</v>
      </c>
      <c r="J97" s="271">
        <v>0</v>
      </c>
      <c r="K97" s="271">
        <v>0</v>
      </c>
      <c r="L97" s="271">
        <v>0</v>
      </c>
      <c r="M97" s="271">
        <v>0</v>
      </c>
      <c r="N97" s="271">
        <v>0</v>
      </c>
      <c r="O97" s="271">
        <v>0</v>
      </c>
      <c r="P97" s="27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</row>
    <row r="98" spans="3:21">
      <c r="C98" s="206" t="s">
        <v>572</v>
      </c>
      <c r="D98" s="168" t="s">
        <v>65</v>
      </c>
      <c r="E98" s="168" t="s">
        <v>33</v>
      </c>
      <c r="G98" s="271">
        <v>71.126639999999995</v>
      </c>
      <c r="H98" s="272">
        <f>((+G98*2)/1000)*1000</f>
        <v>142.25327999999999</v>
      </c>
      <c r="I98" s="271">
        <v>63.05912</v>
      </c>
      <c r="J98" s="271">
        <v>53.90757</v>
      </c>
      <c r="K98" s="271">
        <v>53.12265</v>
      </c>
      <c r="L98" s="271">
        <v>0</v>
      </c>
      <c r="M98" s="271">
        <v>0</v>
      </c>
      <c r="N98" s="271">
        <v>0</v>
      </c>
      <c r="O98" s="271">
        <v>0</v>
      </c>
      <c r="P98" s="27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</row>
    <row r="99" spans="3:21">
      <c r="C99" s="206" t="s">
        <v>573</v>
      </c>
      <c r="D99" s="168" t="s">
        <v>65</v>
      </c>
      <c r="E99" s="168" t="s">
        <v>33</v>
      </c>
      <c r="G99" s="271">
        <v>80</v>
      </c>
      <c r="H99" s="272">
        <f>((+G99*2)/1000)*1000</f>
        <v>160</v>
      </c>
      <c r="I99" s="271">
        <v>402.13340000000005</v>
      </c>
      <c r="J99" s="271">
        <v>383.00169</v>
      </c>
      <c r="K99" s="271">
        <v>340.16746000000001</v>
      </c>
      <c r="L99" s="271">
        <v>347.60946000000001</v>
      </c>
      <c r="M99" s="271">
        <v>354.14979</v>
      </c>
      <c r="N99" s="271">
        <v>411.21168</v>
      </c>
      <c r="O99" s="271">
        <v>437.7663</v>
      </c>
      <c r="P99" s="271">
        <v>396.73856000000001</v>
      </c>
      <c r="Q99" s="201">
        <v>431.64211999999992</v>
      </c>
      <c r="R99" s="201">
        <v>288.21303999999992</v>
      </c>
      <c r="S99" s="201">
        <v>302.43309000000005</v>
      </c>
      <c r="T99" s="201">
        <v>424.96652</v>
      </c>
      <c r="U99" s="201">
        <v>1025.1323</v>
      </c>
    </row>
    <row r="100" spans="3:21">
      <c r="C100" s="206" t="s">
        <v>574</v>
      </c>
      <c r="D100" s="168" t="s">
        <v>65</v>
      </c>
      <c r="E100" s="168" t="s">
        <v>33</v>
      </c>
      <c r="G100" s="271">
        <v>2.4951399999999997</v>
      </c>
      <c r="H100" s="272">
        <f>((+G100*2)/1000)*1000</f>
        <v>4.9902799999999994</v>
      </c>
      <c r="I100" s="271">
        <v>33.518999999999998</v>
      </c>
      <c r="J100" s="271">
        <v>0</v>
      </c>
      <c r="K100" s="271">
        <v>0</v>
      </c>
      <c r="L100" s="271">
        <v>0</v>
      </c>
      <c r="M100" s="271">
        <v>0</v>
      </c>
      <c r="N100" s="271">
        <v>0</v>
      </c>
      <c r="O100" s="271">
        <v>0</v>
      </c>
      <c r="P100" s="27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</row>
    <row r="101" spans="3:21">
      <c r="C101" s="206" t="s">
        <v>575</v>
      </c>
      <c r="D101" s="168" t="s">
        <v>65</v>
      </c>
      <c r="E101" s="168" t="s">
        <v>33</v>
      </c>
      <c r="G101" s="271">
        <v>20.269389999999998</v>
      </c>
      <c r="H101" s="272">
        <f>((+G101*2)/1000)*1000</f>
        <v>40.538779999999996</v>
      </c>
      <c r="I101" s="271">
        <v>23.521369999999997</v>
      </c>
      <c r="J101" s="271">
        <v>0</v>
      </c>
      <c r="K101" s="271">
        <v>0</v>
      </c>
      <c r="L101" s="271">
        <v>0</v>
      </c>
      <c r="M101" s="271">
        <v>0</v>
      </c>
      <c r="N101" s="271">
        <v>0</v>
      </c>
      <c r="O101" s="271">
        <v>0</v>
      </c>
      <c r="P101" s="27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</row>
    <row r="102" spans="3:21">
      <c r="C102" s="206" t="s">
        <v>576</v>
      </c>
      <c r="D102" s="168" t="s">
        <v>65</v>
      </c>
      <c r="E102" s="168" t="s">
        <v>33</v>
      </c>
      <c r="G102" s="271">
        <v>0</v>
      </c>
      <c r="H102" s="272">
        <v>0</v>
      </c>
      <c r="I102" s="271">
        <v>0</v>
      </c>
      <c r="J102" s="271">
        <v>23.54843</v>
      </c>
      <c r="K102" s="271">
        <v>38.978209999999997</v>
      </c>
      <c r="L102" s="271">
        <v>44.889300000000006</v>
      </c>
      <c r="M102" s="271">
        <v>31.389389999999999</v>
      </c>
      <c r="N102" s="271">
        <v>2.2046300000000003</v>
      </c>
      <c r="O102" s="271">
        <v>0</v>
      </c>
      <c r="P102" s="27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</row>
    <row r="103" spans="3:21">
      <c r="C103" s="206" t="s">
        <v>577</v>
      </c>
      <c r="D103" s="168" t="s">
        <v>65</v>
      </c>
      <c r="E103" s="168" t="s">
        <v>33</v>
      </c>
      <c r="G103" s="271">
        <v>0</v>
      </c>
      <c r="H103" s="272">
        <v>0</v>
      </c>
      <c r="I103" s="271">
        <v>0</v>
      </c>
      <c r="J103" s="271">
        <v>22.480880000000003</v>
      </c>
      <c r="K103" s="271">
        <v>47.931019999999997</v>
      </c>
      <c r="L103" s="271">
        <v>0</v>
      </c>
      <c r="M103" s="271">
        <v>0</v>
      </c>
      <c r="N103" s="271">
        <v>0</v>
      </c>
      <c r="O103" s="271">
        <v>0</v>
      </c>
      <c r="P103" s="271">
        <v>0</v>
      </c>
      <c r="Q103" s="201">
        <v>0</v>
      </c>
      <c r="R103" s="201">
        <v>0</v>
      </c>
      <c r="S103" s="201">
        <v>0</v>
      </c>
      <c r="T103" s="201">
        <v>0</v>
      </c>
      <c r="U103" s="201">
        <v>0</v>
      </c>
    </row>
    <row r="104" spans="3:21">
      <c r="C104" s="206" t="s">
        <v>829</v>
      </c>
      <c r="D104" s="168" t="s">
        <v>65</v>
      </c>
      <c r="E104" s="168" t="s">
        <v>33</v>
      </c>
      <c r="G104" s="271">
        <v>0</v>
      </c>
      <c r="H104" s="273">
        <v>0</v>
      </c>
      <c r="I104" s="271">
        <v>0</v>
      </c>
      <c r="J104" s="271">
        <v>0</v>
      </c>
      <c r="K104" s="271">
        <v>0</v>
      </c>
      <c r="L104" s="271">
        <v>0</v>
      </c>
      <c r="M104" s="271">
        <v>0</v>
      </c>
      <c r="N104" s="271">
        <v>0</v>
      </c>
      <c r="O104" s="271">
        <v>0</v>
      </c>
      <c r="P104" s="271">
        <v>0</v>
      </c>
      <c r="Q104" s="201">
        <v>0</v>
      </c>
      <c r="R104" s="201">
        <v>0</v>
      </c>
      <c r="S104" s="201">
        <v>1719.4303699999998</v>
      </c>
      <c r="T104" s="201">
        <v>2042.7308399999997</v>
      </c>
      <c r="U104" s="201">
        <v>2032.95847</v>
      </c>
    </row>
    <row r="105" spans="3:21">
      <c r="C105" s="206" t="s">
        <v>830</v>
      </c>
      <c r="D105" s="168" t="s">
        <v>65</v>
      </c>
      <c r="E105" s="168" t="s">
        <v>33</v>
      </c>
      <c r="G105" s="271">
        <v>0</v>
      </c>
      <c r="H105" s="273">
        <v>0</v>
      </c>
      <c r="I105" s="271">
        <v>0</v>
      </c>
      <c r="J105" s="271">
        <v>0</v>
      </c>
      <c r="K105" s="271">
        <v>0</v>
      </c>
      <c r="L105" s="271">
        <v>0</v>
      </c>
      <c r="M105" s="271">
        <v>0</v>
      </c>
      <c r="N105" s="271">
        <v>0</v>
      </c>
      <c r="O105" s="271">
        <v>0</v>
      </c>
      <c r="P105" s="271">
        <v>0</v>
      </c>
      <c r="Q105" s="201">
        <v>0</v>
      </c>
      <c r="R105" s="201">
        <v>0</v>
      </c>
      <c r="S105" s="201">
        <v>698.10913999999991</v>
      </c>
      <c r="T105" s="201">
        <v>943.73093999999992</v>
      </c>
      <c r="U105" s="201">
        <v>2573.1636699999999</v>
      </c>
    </row>
    <row r="106" spans="3:21">
      <c r="C106" s="206" t="s">
        <v>831</v>
      </c>
      <c r="D106" s="168" t="s">
        <v>65</v>
      </c>
      <c r="E106" s="168" t="s">
        <v>33</v>
      </c>
      <c r="G106" s="271">
        <v>0</v>
      </c>
      <c r="H106" s="273">
        <v>0</v>
      </c>
      <c r="I106" s="271">
        <v>0</v>
      </c>
      <c r="J106" s="271">
        <v>0</v>
      </c>
      <c r="K106" s="271">
        <v>0</v>
      </c>
      <c r="L106" s="271">
        <v>0</v>
      </c>
      <c r="M106" s="271">
        <v>0</v>
      </c>
      <c r="N106" s="271">
        <v>0</v>
      </c>
      <c r="O106" s="271">
        <v>0</v>
      </c>
      <c r="P106" s="271">
        <v>0</v>
      </c>
      <c r="Q106" s="201">
        <v>0</v>
      </c>
      <c r="R106" s="201">
        <v>0</v>
      </c>
      <c r="S106" s="201">
        <v>475.10737</v>
      </c>
      <c r="T106" s="201">
        <v>612.81650999999999</v>
      </c>
      <c r="U106" s="201">
        <v>916.08387000000005</v>
      </c>
    </row>
    <row r="107" spans="3:21">
      <c r="C107" s="206" t="s">
        <v>832</v>
      </c>
      <c r="D107" s="168" t="s">
        <v>65</v>
      </c>
      <c r="E107" s="168" t="s">
        <v>33</v>
      </c>
      <c r="G107" s="271">
        <v>0</v>
      </c>
      <c r="H107" s="273">
        <v>0</v>
      </c>
      <c r="I107" s="271">
        <v>0</v>
      </c>
      <c r="J107" s="271">
        <v>0</v>
      </c>
      <c r="K107" s="271">
        <v>0</v>
      </c>
      <c r="L107" s="271">
        <v>0</v>
      </c>
      <c r="M107" s="271">
        <v>0</v>
      </c>
      <c r="N107" s="271">
        <v>0</v>
      </c>
      <c r="O107" s="271">
        <v>0</v>
      </c>
      <c r="P107" s="271">
        <v>0</v>
      </c>
      <c r="Q107" s="201">
        <v>0</v>
      </c>
      <c r="R107" s="201">
        <v>0</v>
      </c>
      <c r="S107" s="201">
        <v>501.88596999999993</v>
      </c>
      <c r="T107" s="201">
        <v>761.73139000000003</v>
      </c>
      <c r="U107" s="201">
        <v>856.85567000000003</v>
      </c>
    </row>
    <row r="108" spans="3:21">
      <c r="C108" s="206" t="s">
        <v>833</v>
      </c>
      <c r="D108" s="168" t="s">
        <v>65</v>
      </c>
      <c r="E108" s="168" t="s">
        <v>33</v>
      </c>
      <c r="G108" s="271">
        <v>0</v>
      </c>
      <c r="H108" s="273">
        <v>0</v>
      </c>
      <c r="I108" s="271">
        <v>0</v>
      </c>
      <c r="J108" s="271">
        <v>0</v>
      </c>
      <c r="K108" s="271">
        <v>0</v>
      </c>
      <c r="L108" s="271">
        <v>0</v>
      </c>
      <c r="M108" s="271">
        <v>0</v>
      </c>
      <c r="N108" s="271">
        <v>0</v>
      </c>
      <c r="O108" s="271">
        <v>0</v>
      </c>
      <c r="P108" s="271">
        <v>0</v>
      </c>
      <c r="Q108" s="201">
        <v>0</v>
      </c>
      <c r="R108" s="201">
        <v>0</v>
      </c>
      <c r="S108" s="201">
        <v>54.5426</v>
      </c>
      <c r="T108" s="201">
        <v>119.85061999999998</v>
      </c>
      <c r="U108" s="201">
        <v>184.59651000000008</v>
      </c>
    </row>
    <row r="109" spans="3:21">
      <c r="C109" s="206" t="s">
        <v>834</v>
      </c>
      <c r="D109" s="168" t="s">
        <v>65</v>
      </c>
      <c r="E109" s="168" t="s">
        <v>33</v>
      </c>
      <c r="G109" s="271">
        <v>0</v>
      </c>
      <c r="H109" s="273">
        <v>0</v>
      </c>
      <c r="I109" s="271">
        <v>0</v>
      </c>
      <c r="J109" s="271">
        <v>0</v>
      </c>
      <c r="K109" s="271">
        <v>0</v>
      </c>
      <c r="L109" s="271">
        <v>0</v>
      </c>
      <c r="M109" s="271">
        <v>0</v>
      </c>
      <c r="N109" s="271">
        <v>0</v>
      </c>
      <c r="O109" s="271">
        <v>0</v>
      </c>
      <c r="P109" s="271">
        <v>0</v>
      </c>
      <c r="Q109" s="201">
        <v>0</v>
      </c>
      <c r="R109" s="201">
        <v>0</v>
      </c>
      <c r="S109" s="201">
        <v>713.81199000000004</v>
      </c>
      <c r="T109" s="201">
        <v>976.7570800000002</v>
      </c>
      <c r="U109" s="201">
        <v>1297.9488000000001</v>
      </c>
    </row>
    <row r="110" spans="3:21">
      <c r="C110" s="206" t="s">
        <v>835</v>
      </c>
      <c r="D110" s="168" t="s">
        <v>65</v>
      </c>
      <c r="E110" s="168" t="s">
        <v>33</v>
      </c>
      <c r="G110" s="271">
        <v>0</v>
      </c>
      <c r="H110" s="273">
        <v>0</v>
      </c>
      <c r="I110" s="271">
        <v>0</v>
      </c>
      <c r="J110" s="271">
        <v>0</v>
      </c>
      <c r="K110" s="271">
        <v>0</v>
      </c>
      <c r="L110" s="271">
        <v>0</v>
      </c>
      <c r="M110" s="271">
        <v>0</v>
      </c>
      <c r="N110" s="271">
        <v>0</v>
      </c>
      <c r="O110" s="271">
        <v>0</v>
      </c>
      <c r="P110" s="271">
        <v>0</v>
      </c>
      <c r="Q110" s="201">
        <v>0</v>
      </c>
      <c r="R110" s="201">
        <v>0</v>
      </c>
      <c r="S110" s="201">
        <v>887.51038999999992</v>
      </c>
      <c r="T110" s="201">
        <v>1371.5485099999996</v>
      </c>
      <c r="U110" s="201">
        <v>1878.0678399999999</v>
      </c>
    </row>
    <row r="111" spans="3:21">
      <c r="C111" s="206" t="s">
        <v>836</v>
      </c>
      <c r="D111" s="168" t="s">
        <v>65</v>
      </c>
      <c r="E111" s="168" t="s">
        <v>33</v>
      </c>
      <c r="G111" s="271">
        <v>0</v>
      </c>
      <c r="H111" s="273">
        <v>0</v>
      </c>
      <c r="I111" s="271">
        <v>0</v>
      </c>
      <c r="J111" s="271">
        <v>0</v>
      </c>
      <c r="K111" s="271">
        <v>0</v>
      </c>
      <c r="L111" s="271">
        <v>0</v>
      </c>
      <c r="M111" s="271">
        <v>0</v>
      </c>
      <c r="N111" s="271">
        <v>0</v>
      </c>
      <c r="O111" s="271">
        <v>0</v>
      </c>
      <c r="P111" s="271">
        <v>0</v>
      </c>
      <c r="Q111" s="201">
        <v>0</v>
      </c>
      <c r="R111" s="201">
        <v>0</v>
      </c>
      <c r="S111" s="201">
        <v>1583.2267600000002</v>
      </c>
      <c r="T111" s="201">
        <v>1994.9402799999998</v>
      </c>
      <c r="U111" s="201">
        <v>1156.8541400000004</v>
      </c>
    </row>
    <row r="112" spans="3:21">
      <c r="C112" s="206" t="s">
        <v>837</v>
      </c>
      <c r="D112" s="168" t="s">
        <v>65</v>
      </c>
      <c r="E112" s="168" t="s">
        <v>33</v>
      </c>
      <c r="G112" s="271">
        <v>0</v>
      </c>
      <c r="H112" s="273">
        <v>0</v>
      </c>
      <c r="I112" s="271">
        <v>0</v>
      </c>
      <c r="J112" s="271">
        <v>0</v>
      </c>
      <c r="K112" s="271">
        <v>0</v>
      </c>
      <c r="L112" s="271">
        <v>0</v>
      </c>
      <c r="M112" s="271">
        <v>0</v>
      </c>
      <c r="N112" s="271">
        <v>0</v>
      </c>
      <c r="O112" s="271">
        <v>0</v>
      </c>
      <c r="P112" s="271">
        <v>0</v>
      </c>
      <c r="Q112" s="201">
        <v>0</v>
      </c>
      <c r="R112" s="201">
        <v>0</v>
      </c>
      <c r="S112" s="201">
        <v>2180.2601099999997</v>
      </c>
      <c r="T112" s="201">
        <v>4737.5732200000002</v>
      </c>
      <c r="U112" s="201">
        <v>688.33068000000003</v>
      </c>
    </row>
    <row r="113" spans="3:21">
      <c r="C113" s="206" t="s">
        <v>838</v>
      </c>
      <c r="D113" s="168" t="s">
        <v>65</v>
      </c>
      <c r="E113" s="168" t="s">
        <v>33</v>
      </c>
      <c r="G113" s="271">
        <v>0</v>
      </c>
      <c r="H113" s="273">
        <v>0</v>
      </c>
      <c r="I113" s="271">
        <v>0</v>
      </c>
      <c r="J113" s="271">
        <v>0</v>
      </c>
      <c r="K113" s="271">
        <v>0</v>
      </c>
      <c r="L113" s="271">
        <v>0</v>
      </c>
      <c r="M113" s="271">
        <v>0</v>
      </c>
      <c r="N113" s="271">
        <v>0</v>
      </c>
      <c r="O113" s="271">
        <v>0</v>
      </c>
      <c r="P113" s="271">
        <v>0</v>
      </c>
      <c r="Q113" s="201">
        <v>0</v>
      </c>
      <c r="R113" s="201">
        <v>0</v>
      </c>
      <c r="S113" s="201">
        <v>233.68633000000003</v>
      </c>
      <c r="T113" s="201">
        <v>234.60657999999998</v>
      </c>
      <c r="U113" s="201">
        <v>327.65899999999993</v>
      </c>
    </row>
    <row r="114" spans="3:21">
      <c r="C114" s="206" t="s">
        <v>839</v>
      </c>
      <c r="D114" s="168" t="s">
        <v>65</v>
      </c>
      <c r="E114" s="168" t="s">
        <v>33</v>
      </c>
      <c r="G114" s="271">
        <v>0</v>
      </c>
      <c r="H114" s="273">
        <v>0</v>
      </c>
      <c r="I114" s="271">
        <v>0</v>
      </c>
      <c r="J114" s="271">
        <v>0</v>
      </c>
      <c r="K114" s="271">
        <v>0</v>
      </c>
      <c r="L114" s="271">
        <v>0</v>
      </c>
      <c r="M114" s="271">
        <v>0</v>
      </c>
      <c r="N114" s="271">
        <v>0</v>
      </c>
      <c r="O114" s="271">
        <v>0</v>
      </c>
      <c r="P114" s="271">
        <v>0</v>
      </c>
      <c r="Q114" s="201">
        <v>0</v>
      </c>
      <c r="R114" s="201">
        <v>0</v>
      </c>
      <c r="S114" s="201">
        <v>0</v>
      </c>
      <c r="T114" s="201">
        <v>0.12387999999999999</v>
      </c>
      <c r="U114" s="201">
        <v>1.3627400000000001</v>
      </c>
    </row>
    <row r="115" spans="3:21">
      <c r="C115" s="206" t="s">
        <v>840</v>
      </c>
      <c r="D115" s="168" t="s">
        <v>65</v>
      </c>
      <c r="E115" s="168" t="s">
        <v>33</v>
      </c>
      <c r="G115" s="271">
        <v>0</v>
      </c>
      <c r="H115" s="273">
        <v>0</v>
      </c>
      <c r="I115" s="271">
        <v>0</v>
      </c>
      <c r="J115" s="271">
        <v>0</v>
      </c>
      <c r="K115" s="271">
        <v>0</v>
      </c>
      <c r="L115" s="271">
        <v>0</v>
      </c>
      <c r="M115" s="271">
        <v>0</v>
      </c>
      <c r="N115" s="271">
        <v>0</v>
      </c>
      <c r="O115" s="271">
        <v>0</v>
      </c>
      <c r="P115" s="271">
        <v>0</v>
      </c>
      <c r="Q115" s="201">
        <v>0</v>
      </c>
      <c r="R115" s="201">
        <v>0</v>
      </c>
      <c r="S115" s="201">
        <v>139.05859000000001</v>
      </c>
      <c r="T115" s="201">
        <v>119.13520000000001</v>
      </c>
      <c r="U115" s="201">
        <v>131.76800999999998</v>
      </c>
    </row>
    <row r="116" spans="3:21">
      <c r="C116" s="206" t="s">
        <v>841</v>
      </c>
      <c r="D116" s="168" t="s">
        <v>65</v>
      </c>
      <c r="E116" s="168" t="s">
        <v>33</v>
      </c>
      <c r="G116" s="271">
        <v>0</v>
      </c>
      <c r="H116" s="273">
        <v>0</v>
      </c>
      <c r="I116" s="271">
        <v>0</v>
      </c>
      <c r="J116" s="271">
        <v>0</v>
      </c>
      <c r="K116" s="271">
        <v>0</v>
      </c>
      <c r="L116" s="271">
        <v>0</v>
      </c>
      <c r="M116" s="271">
        <v>0</v>
      </c>
      <c r="N116" s="271">
        <v>0</v>
      </c>
      <c r="O116" s="271">
        <v>0</v>
      </c>
      <c r="P116" s="271">
        <v>0</v>
      </c>
      <c r="Q116" s="201">
        <v>0</v>
      </c>
      <c r="R116" s="201">
        <v>0</v>
      </c>
      <c r="S116" s="201">
        <v>0</v>
      </c>
      <c r="T116" s="201">
        <v>0.30642000000000003</v>
      </c>
      <c r="U116" s="201">
        <v>2.5074300000000003</v>
      </c>
    </row>
    <row r="117" spans="3:21">
      <c r="C117" s="206" t="s">
        <v>842</v>
      </c>
      <c r="D117" s="168" t="s">
        <v>65</v>
      </c>
      <c r="E117" s="168" t="s">
        <v>33</v>
      </c>
      <c r="G117" s="271">
        <v>0</v>
      </c>
      <c r="H117" s="273">
        <v>0</v>
      </c>
      <c r="I117" s="271">
        <v>0</v>
      </c>
      <c r="J117" s="271">
        <v>0</v>
      </c>
      <c r="K117" s="271">
        <v>0</v>
      </c>
      <c r="L117" s="271">
        <v>0</v>
      </c>
      <c r="M117" s="271">
        <v>0</v>
      </c>
      <c r="N117" s="271">
        <v>0</v>
      </c>
      <c r="O117" s="271">
        <v>0</v>
      </c>
      <c r="P117" s="271">
        <v>0</v>
      </c>
      <c r="Q117" s="201">
        <v>0</v>
      </c>
      <c r="R117" s="201">
        <v>0</v>
      </c>
      <c r="S117" s="201">
        <v>0</v>
      </c>
      <c r="T117" s="201">
        <v>0</v>
      </c>
      <c r="U117" s="201">
        <v>2417.5907900000002</v>
      </c>
    </row>
    <row r="118" spans="3:21">
      <c r="C118" s="206" t="s">
        <v>843</v>
      </c>
      <c r="D118" s="168" t="s">
        <v>65</v>
      </c>
      <c r="E118" s="168" t="s">
        <v>33</v>
      </c>
      <c r="G118" s="271">
        <v>0</v>
      </c>
      <c r="H118" s="273">
        <v>0</v>
      </c>
      <c r="I118" s="271">
        <v>0</v>
      </c>
      <c r="J118" s="271">
        <v>0</v>
      </c>
      <c r="K118" s="271">
        <v>0</v>
      </c>
      <c r="L118" s="271">
        <v>0</v>
      </c>
      <c r="M118" s="271">
        <v>0</v>
      </c>
      <c r="N118" s="271">
        <v>0</v>
      </c>
      <c r="O118" s="271">
        <v>0</v>
      </c>
      <c r="P118" s="271">
        <v>0</v>
      </c>
      <c r="Q118" s="201">
        <v>0</v>
      </c>
      <c r="R118" s="201">
        <v>0</v>
      </c>
      <c r="S118" s="201">
        <v>0</v>
      </c>
      <c r="T118" s="201">
        <v>0.13584000000000002</v>
      </c>
      <c r="U118" s="201">
        <v>2.6700000000000001E-3</v>
      </c>
    </row>
    <row r="119" spans="3:21">
      <c r="C119" s="206" t="s">
        <v>578</v>
      </c>
      <c r="D119" s="168" t="s">
        <v>65</v>
      </c>
      <c r="E119" s="168" t="s">
        <v>33</v>
      </c>
      <c r="G119" s="271">
        <v>0</v>
      </c>
      <c r="H119" s="272">
        <v>0</v>
      </c>
      <c r="I119" s="271">
        <v>0</v>
      </c>
      <c r="J119" s="271">
        <v>5.6999999999999998E-4</v>
      </c>
      <c r="K119" s="271">
        <v>0</v>
      </c>
      <c r="L119" s="271">
        <v>0</v>
      </c>
      <c r="M119" s="271">
        <v>0</v>
      </c>
      <c r="N119" s="271">
        <v>9.8379999999999995E-2</v>
      </c>
      <c r="O119" s="271">
        <v>0.15106999999999998</v>
      </c>
      <c r="P119" s="27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</row>
    <row r="120" spans="3:21">
      <c r="C120" s="206" t="s">
        <v>579</v>
      </c>
      <c r="D120" s="168" t="s">
        <v>65</v>
      </c>
      <c r="E120" s="168" t="s">
        <v>33</v>
      </c>
      <c r="G120" s="271">
        <v>0</v>
      </c>
      <c r="H120" s="272">
        <f>((+G120*2)/1000)*1000</f>
        <v>0</v>
      </c>
      <c r="I120" s="271">
        <v>0</v>
      </c>
      <c r="J120" s="271">
        <v>9.1259699999999988</v>
      </c>
      <c r="K120" s="271">
        <v>3.5</v>
      </c>
      <c r="L120" s="271">
        <v>3.6510899999999999</v>
      </c>
      <c r="M120" s="271">
        <v>0</v>
      </c>
      <c r="N120" s="271">
        <v>0</v>
      </c>
      <c r="O120" s="271">
        <v>0</v>
      </c>
      <c r="P120" s="271">
        <v>12.69383</v>
      </c>
      <c r="Q120" s="201">
        <v>19.874580000000002</v>
      </c>
      <c r="R120" s="201">
        <v>11.189450000000001</v>
      </c>
      <c r="S120" s="201">
        <v>0</v>
      </c>
      <c r="T120" s="201">
        <v>7.0265500000000003</v>
      </c>
      <c r="U120" s="201">
        <v>0</v>
      </c>
    </row>
    <row r="121" spans="3:21">
      <c r="C121" s="206" t="s">
        <v>580</v>
      </c>
      <c r="D121" s="168" t="s">
        <v>65</v>
      </c>
      <c r="E121" s="168" t="s">
        <v>33</v>
      </c>
      <c r="G121" s="271">
        <v>345.84127999999998</v>
      </c>
      <c r="H121" s="272">
        <f>((+G121*2)/1000)*1000</f>
        <v>691.68255999999997</v>
      </c>
      <c r="I121" s="271">
        <v>1795.52421</v>
      </c>
      <c r="J121" s="271">
        <v>2186.5848699999997</v>
      </c>
      <c r="K121" s="271">
        <v>1224.58466</v>
      </c>
      <c r="L121" s="271">
        <v>1363.41236</v>
      </c>
      <c r="M121" s="271">
        <v>1152.2967699999999</v>
      </c>
      <c r="N121" s="271">
        <v>1494.8621799999999</v>
      </c>
      <c r="O121" s="271">
        <v>459.34165999999999</v>
      </c>
      <c r="P121" s="271">
        <v>671.17193000000009</v>
      </c>
      <c r="Q121" s="201">
        <v>460.36450000000002</v>
      </c>
      <c r="R121" s="201">
        <v>806.3655</v>
      </c>
      <c r="S121" s="201">
        <v>1492.2215200000001</v>
      </c>
      <c r="T121" s="201">
        <v>403.61757</v>
      </c>
      <c r="U121" s="201">
        <v>850.90814</v>
      </c>
    </row>
    <row r="122" spans="3:21">
      <c r="C122" s="206" t="s">
        <v>581</v>
      </c>
      <c r="D122" s="168" t="s">
        <v>65</v>
      </c>
      <c r="E122" s="168" t="s">
        <v>33</v>
      </c>
      <c r="G122" s="271">
        <v>46.443860000000001</v>
      </c>
      <c r="H122" s="272">
        <f>((+G122*2)/1000)*1000</f>
        <v>92.887720000000002</v>
      </c>
      <c r="I122" s="271">
        <v>146.67489</v>
      </c>
      <c r="J122" s="271">
        <v>5.70289</v>
      </c>
      <c r="K122" s="271">
        <v>0</v>
      </c>
      <c r="L122" s="271">
        <v>0</v>
      </c>
      <c r="M122" s="271">
        <v>0.23351</v>
      </c>
      <c r="N122" s="271">
        <v>2.2523299999999997</v>
      </c>
      <c r="O122" s="271">
        <v>0</v>
      </c>
      <c r="P122" s="271">
        <v>0</v>
      </c>
      <c r="Q122" s="201">
        <v>0</v>
      </c>
      <c r="R122" s="201">
        <v>0</v>
      </c>
      <c r="S122" s="201">
        <v>0</v>
      </c>
      <c r="T122" s="201">
        <v>0</v>
      </c>
      <c r="U122" s="201">
        <v>0</v>
      </c>
    </row>
    <row r="123" spans="3:21">
      <c r="C123" s="206" t="s">
        <v>582</v>
      </c>
      <c r="D123" s="168" t="s">
        <v>65</v>
      </c>
      <c r="E123" s="168" t="s">
        <v>33</v>
      </c>
      <c r="G123" s="271">
        <v>8.0591200000000001</v>
      </c>
      <c r="H123" s="272">
        <f>((+G123*2)/1000)*1000</f>
        <v>16.11824</v>
      </c>
      <c r="I123" s="271">
        <v>41.128329999999998</v>
      </c>
      <c r="J123" s="271">
        <v>41.267600000000002</v>
      </c>
      <c r="K123" s="271">
        <v>151.79846000000001</v>
      </c>
      <c r="L123" s="271">
        <v>94.999920000000003</v>
      </c>
      <c r="M123" s="271">
        <v>102.28552999999999</v>
      </c>
      <c r="N123" s="271">
        <v>178.00843</v>
      </c>
      <c r="O123" s="271">
        <v>54.285069999999997</v>
      </c>
      <c r="P123" s="271">
        <v>130.67569</v>
      </c>
      <c r="Q123" s="201">
        <v>79.465599999999995</v>
      </c>
      <c r="R123" s="201">
        <v>167.96619999999999</v>
      </c>
      <c r="S123" s="201">
        <v>119.20895000000003</v>
      </c>
      <c r="T123" s="201">
        <v>78.627290000000002</v>
      </c>
      <c r="U123" s="201">
        <v>48.723999999999997</v>
      </c>
    </row>
    <row r="124" spans="3:21">
      <c r="C124" s="206" t="s">
        <v>583</v>
      </c>
      <c r="D124" s="168" t="s">
        <v>65</v>
      </c>
      <c r="E124" s="168" t="s">
        <v>33</v>
      </c>
      <c r="G124" s="271">
        <v>33.587940000000003</v>
      </c>
      <c r="H124" s="272">
        <f>((+G124*2)/1000)*1000</f>
        <v>67.175880000000006</v>
      </c>
      <c r="I124" s="271">
        <v>41.733910000000002</v>
      </c>
      <c r="J124" s="271">
        <v>90.88673</v>
      </c>
      <c r="K124" s="271">
        <v>41.58175</v>
      </c>
      <c r="L124" s="271">
        <v>31.286360000000002</v>
      </c>
      <c r="M124" s="271">
        <v>41.891059999999996</v>
      </c>
      <c r="N124" s="271">
        <v>23.834880000000002</v>
      </c>
      <c r="O124" s="271">
        <v>24.685110000000002</v>
      </c>
      <c r="P124" s="271">
        <v>31.54956</v>
      </c>
      <c r="Q124" s="201">
        <v>74.680449999999993</v>
      </c>
      <c r="R124" s="201">
        <v>72.928429999999992</v>
      </c>
      <c r="S124" s="201">
        <v>120.19033999999999</v>
      </c>
      <c r="T124" s="201">
        <v>188.74030999999997</v>
      </c>
      <c r="U124" s="201">
        <v>73.00367</v>
      </c>
    </row>
    <row r="125" spans="3:21">
      <c r="C125" s="206" t="s">
        <v>584</v>
      </c>
      <c r="D125" s="168" t="s">
        <v>65</v>
      </c>
      <c r="E125" s="168" t="s">
        <v>33</v>
      </c>
      <c r="G125" s="271">
        <v>0</v>
      </c>
      <c r="H125" s="272">
        <v>0</v>
      </c>
      <c r="I125" s="271">
        <v>0</v>
      </c>
      <c r="J125" s="271">
        <v>0</v>
      </c>
      <c r="K125" s="271">
        <v>359.93993999999998</v>
      </c>
      <c r="L125" s="271">
        <v>378.16140000000001</v>
      </c>
      <c r="M125" s="271">
        <v>382.05948999999998</v>
      </c>
      <c r="N125" s="271">
        <v>523.46320000000003</v>
      </c>
      <c r="O125" s="271">
        <v>448.44789000000003</v>
      </c>
      <c r="P125" s="271">
        <v>439.96073999999999</v>
      </c>
      <c r="Q125" s="201">
        <v>350.22280999999998</v>
      </c>
      <c r="R125" s="201">
        <v>352.45</v>
      </c>
      <c r="S125" s="201">
        <v>331.10599999999999</v>
      </c>
      <c r="T125" s="201">
        <v>375.452</v>
      </c>
      <c r="U125" s="201">
        <v>552.03675999999996</v>
      </c>
    </row>
    <row r="126" spans="3:21">
      <c r="C126" s="206" t="s">
        <v>585</v>
      </c>
      <c r="D126" s="168" t="s">
        <v>65</v>
      </c>
      <c r="E126" s="168" t="s">
        <v>33</v>
      </c>
      <c r="G126" s="271">
        <v>137.40326000000002</v>
      </c>
      <c r="H126" s="272">
        <f t="shared" ref="H126:H131" si="39">((+G126*2)/1000)*1000</f>
        <v>274.80652000000003</v>
      </c>
      <c r="I126" s="271">
        <v>126.27997000000001</v>
      </c>
      <c r="J126" s="271">
        <v>133.77851000000001</v>
      </c>
      <c r="K126" s="271">
        <v>275.80465000000004</v>
      </c>
      <c r="L126" s="271">
        <v>297.84246999999999</v>
      </c>
      <c r="M126" s="271">
        <v>404.92182000000003</v>
      </c>
      <c r="N126" s="271">
        <v>503.06849</v>
      </c>
      <c r="O126" s="271">
        <v>434.03821000000005</v>
      </c>
      <c r="P126" s="271">
        <v>403.51636999999999</v>
      </c>
      <c r="Q126" s="201">
        <v>419.49797999999998</v>
      </c>
      <c r="R126" s="201">
        <v>388.53173000000004</v>
      </c>
      <c r="S126" s="201">
        <v>406.15100999999999</v>
      </c>
      <c r="T126" s="201">
        <v>470.93676999999997</v>
      </c>
      <c r="U126" s="201">
        <v>520.60513000000003</v>
      </c>
    </row>
    <row r="127" spans="3:21">
      <c r="C127" s="206" t="s">
        <v>206</v>
      </c>
      <c r="D127" s="168" t="s">
        <v>65</v>
      </c>
      <c r="E127" s="168" t="s">
        <v>33</v>
      </c>
      <c r="G127" s="271">
        <v>12.23664</v>
      </c>
      <c r="H127" s="272">
        <f t="shared" si="39"/>
        <v>24.473279999999999</v>
      </c>
      <c r="I127" s="271">
        <v>1.5891999999999999</v>
      </c>
      <c r="J127" s="271">
        <v>0</v>
      </c>
      <c r="K127" s="271">
        <v>0</v>
      </c>
      <c r="L127" s="271">
        <v>0.09</v>
      </c>
      <c r="M127" s="271">
        <v>0</v>
      </c>
      <c r="N127" s="271">
        <v>0</v>
      </c>
      <c r="O127" s="271">
        <v>0</v>
      </c>
      <c r="P127" s="271">
        <v>0</v>
      </c>
      <c r="Q127" s="201">
        <v>0</v>
      </c>
      <c r="R127" s="201">
        <v>0</v>
      </c>
      <c r="S127" s="201">
        <v>0</v>
      </c>
      <c r="T127" s="201">
        <v>0</v>
      </c>
      <c r="U127" s="201">
        <v>0</v>
      </c>
    </row>
    <row r="128" spans="3:21">
      <c r="C128" s="206" t="s">
        <v>191</v>
      </c>
      <c r="D128" s="168" t="s">
        <v>65</v>
      </c>
      <c r="E128" s="168" t="s">
        <v>33</v>
      </c>
      <c r="G128" s="271">
        <v>1.00108</v>
      </c>
      <c r="H128" s="272">
        <f t="shared" si="39"/>
        <v>2.0021599999999999</v>
      </c>
      <c r="I128" s="271">
        <v>7.1390000000000002</v>
      </c>
      <c r="J128" s="271">
        <v>0</v>
      </c>
      <c r="K128" s="271">
        <v>0</v>
      </c>
      <c r="L128" s="271">
        <v>0</v>
      </c>
      <c r="M128" s="271">
        <v>0</v>
      </c>
      <c r="N128" s="271">
        <v>0</v>
      </c>
      <c r="O128" s="271">
        <v>0</v>
      </c>
      <c r="P128" s="27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</row>
    <row r="129" spans="3:21">
      <c r="C129" s="206" t="s">
        <v>586</v>
      </c>
      <c r="D129" s="168" t="s">
        <v>65</v>
      </c>
      <c r="E129" s="168" t="s">
        <v>33</v>
      </c>
      <c r="G129" s="271">
        <v>410.05076999999989</v>
      </c>
      <c r="H129" s="272">
        <f t="shared" si="39"/>
        <v>820.10153999999977</v>
      </c>
      <c r="I129" s="271">
        <v>921.91377</v>
      </c>
      <c r="J129" s="271">
        <v>1005.4367099999999</v>
      </c>
      <c r="K129" s="271">
        <v>1014.7137700000001</v>
      </c>
      <c r="L129" s="271">
        <f>(1666930.16-37457.533777667)/1000</f>
        <v>1629.472626222333</v>
      </c>
      <c r="M129" s="271">
        <f>(2284926.14*99.3793220531166%)/1000</f>
        <v>2270.7441073464456</v>
      </c>
      <c r="N129" s="271">
        <v>1713.93994</v>
      </c>
      <c r="O129" s="271">
        <v>1714.3062399999999</v>
      </c>
      <c r="P129" s="271">
        <v>1946.4896999999999</v>
      </c>
      <c r="Q129" s="201">
        <v>1887.2931299999998</v>
      </c>
      <c r="R129" s="201">
        <v>1828.5685100000003</v>
      </c>
      <c r="S129" s="201">
        <v>1981.9736500000001</v>
      </c>
      <c r="T129" s="201">
        <v>2043.83566</v>
      </c>
      <c r="U129" s="201">
        <v>1435.1448599999999</v>
      </c>
    </row>
    <row r="130" spans="3:21">
      <c r="C130" s="206" t="s">
        <v>587</v>
      </c>
      <c r="D130" s="168" t="s">
        <v>65</v>
      </c>
      <c r="E130" s="168" t="s">
        <v>33</v>
      </c>
      <c r="G130" s="271">
        <v>78.067359999999994</v>
      </c>
      <c r="H130" s="272">
        <f t="shared" si="39"/>
        <v>156.13471999999999</v>
      </c>
      <c r="I130" s="271">
        <v>238.53501</v>
      </c>
      <c r="J130" s="271">
        <v>151.88292000000001</v>
      </c>
      <c r="K130" s="271">
        <v>248.70160999999999</v>
      </c>
      <c r="L130" s="271">
        <f>(324678.64-7295.84323118071)/1000</f>
        <v>317.38279676881933</v>
      </c>
      <c r="M130" s="271">
        <f>(353763.27*99.3793220531166%)/1000</f>
        <v>351.56753939893645</v>
      </c>
      <c r="N130" s="271">
        <v>630.93022999999994</v>
      </c>
      <c r="O130" s="271">
        <v>477.84810999999996</v>
      </c>
      <c r="P130" s="271">
        <v>391.20517000000001</v>
      </c>
      <c r="Q130" s="201">
        <v>331.82838999999996</v>
      </c>
      <c r="R130" s="201">
        <v>274.89452999999997</v>
      </c>
      <c r="S130" s="201">
        <v>205.99992</v>
      </c>
      <c r="T130" s="201">
        <v>168.07501999999999</v>
      </c>
      <c r="U130" s="201">
        <v>177.23727</v>
      </c>
    </row>
    <row r="131" spans="3:21">
      <c r="C131" s="206" t="s">
        <v>588</v>
      </c>
      <c r="D131" s="168" t="s">
        <v>65</v>
      </c>
      <c r="E131" s="168" t="s">
        <v>33</v>
      </c>
      <c r="G131" s="271">
        <v>71.168290000000013</v>
      </c>
      <c r="H131" s="272">
        <f t="shared" si="39"/>
        <v>142.33658000000003</v>
      </c>
      <c r="I131" s="271">
        <v>139.11667</v>
      </c>
      <c r="J131" s="271">
        <v>121.88291000000001</v>
      </c>
      <c r="K131" s="271">
        <v>112.95632000000001</v>
      </c>
      <c r="L131" s="271">
        <v>109.85536999999999</v>
      </c>
      <c r="M131" s="271">
        <v>97.690649999999991</v>
      </c>
      <c r="N131" s="271">
        <v>59.312449999999998</v>
      </c>
      <c r="O131" s="271">
        <v>62.386400000000002</v>
      </c>
      <c r="P131" s="271">
        <v>60.728559999999995</v>
      </c>
      <c r="Q131" s="201">
        <v>93.093820000000008</v>
      </c>
      <c r="R131" s="201">
        <v>73.505650000000003</v>
      </c>
      <c r="S131" s="201">
        <v>87.640849999999986</v>
      </c>
      <c r="T131" s="201">
        <v>51.760829999999999</v>
      </c>
      <c r="U131" s="201">
        <v>31.978789999999996</v>
      </c>
    </row>
    <row r="132" spans="3:21">
      <c r="C132" s="206" t="s">
        <v>589</v>
      </c>
      <c r="D132" s="168" t="s">
        <v>65</v>
      </c>
      <c r="E132" s="168" t="s">
        <v>33</v>
      </c>
      <c r="G132" s="271">
        <v>0</v>
      </c>
      <c r="H132" s="272">
        <v>0</v>
      </c>
      <c r="I132" s="271">
        <v>0</v>
      </c>
      <c r="J132" s="271">
        <v>0</v>
      </c>
      <c r="K132" s="271">
        <v>0</v>
      </c>
      <c r="L132" s="271">
        <v>0</v>
      </c>
      <c r="M132" s="271">
        <v>8.3412699999999997</v>
      </c>
      <c r="N132" s="271">
        <v>11.54698</v>
      </c>
      <c r="O132" s="271">
        <v>7.5642100000000001</v>
      </c>
      <c r="P132" s="271">
        <v>0.34454000000000001</v>
      </c>
      <c r="Q132" s="201">
        <v>-1.0355600000000009</v>
      </c>
      <c r="R132" s="201">
        <v>1.10419</v>
      </c>
      <c r="S132" s="201">
        <v>-2.2880399999999996</v>
      </c>
      <c r="T132" s="201">
        <v>0.22957999999999998</v>
      </c>
      <c r="U132" s="201">
        <v>0</v>
      </c>
    </row>
    <row r="133" spans="3:21">
      <c r="C133" s="206" t="s">
        <v>590</v>
      </c>
      <c r="D133" s="168" t="s">
        <v>65</v>
      </c>
      <c r="E133" s="168" t="s">
        <v>33</v>
      </c>
      <c r="G133" s="271">
        <v>13.492290000000001</v>
      </c>
      <c r="H133" s="272">
        <f>((+G133*2)/1000)*1000</f>
        <v>26.984580000000001</v>
      </c>
      <c r="I133" s="271">
        <v>42.951550000000005</v>
      </c>
      <c r="J133" s="271">
        <v>20.284110000000002</v>
      </c>
      <c r="K133" s="271">
        <v>27.247060000000001</v>
      </c>
      <c r="L133" s="271">
        <v>37.842660000000002</v>
      </c>
      <c r="M133" s="271">
        <v>45.267650000000003</v>
      </c>
      <c r="N133" s="271">
        <v>74.167280000000005</v>
      </c>
      <c r="O133" s="271">
        <v>35.67295</v>
      </c>
      <c r="P133" s="271">
        <v>47.690529999999995</v>
      </c>
      <c r="Q133" s="201">
        <v>25.37595</v>
      </c>
      <c r="R133" s="201">
        <v>26.251180000000002</v>
      </c>
      <c r="S133" s="201">
        <v>43.355599999999995</v>
      </c>
      <c r="T133" s="201">
        <v>-3.2204199999999985</v>
      </c>
      <c r="U133" s="201">
        <v>8.6874399999999987</v>
      </c>
    </row>
    <row r="134" spans="3:21">
      <c r="C134" s="206" t="s">
        <v>591</v>
      </c>
      <c r="D134" s="168" t="s">
        <v>65</v>
      </c>
      <c r="E134" s="168" t="s">
        <v>33</v>
      </c>
      <c r="G134" s="271">
        <v>15.68445</v>
      </c>
      <c r="H134" s="272">
        <f>((+G134*2)/1000)*1000</f>
        <v>31.368899999999996</v>
      </c>
      <c r="I134" s="271">
        <v>55.467309999999998</v>
      </c>
      <c r="J134" s="271">
        <v>38.153839999999995</v>
      </c>
      <c r="K134" s="271">
        <v>39.79063</v>
      </c>
      <c r="L134" s="271">
        <v>81.799030000000002</v>
      </c>
      <c r="M134" s="271">
        <v>98.398820000000001</v>
      </c>
      <c r="N134" s="271">
        <v>95.305580000000006</v>
      </c>
      <c r="O134" s="271">
        <v>136.80898000000002</v>
      </c>
      <c r="P134" s="271">
        <v>129.20031</v>
      </c>
      <c r="Q134" s="201">
        <v>151.08840000000001</v>
      </c>
      <c r="R134" s="201">
        <v>89.285679999999999</v>
      </c>
      <c r="S134" s="201">
        <v>64.892859999999999</v>
      </c>
      <c r="T134" s="201">
        <v>185.66354000000001</v>
      </c>
      <c r="U134" s="201">
        <v>97.297169999999994</v>
      </c>
    </row>
    <row r="135" spans="3:21">
      <c r="C135" s="206" t="s">
        <v>592</v>
      </c>
      <c r="D135" s="168" t="s">
        <v>65</v>
      </c>
      <c r="E135" s="168" t="s">
        <v>33</v>
      </c>
      <c r="G135" s="271">
        <v>0</v>
      </c>
      <c r="H135" s="272">
        <f>((+G135*2)/1000)*1000</f>
        <v>0</v>
      </c>
      <c r="I135" s="271">
        <v>29.17</v>
      </c>
      <c r="J135" s="271">
        <v>22.113499999999998</v>
      </c>
      <c r="K135" s="271">
        <v>19.66217</v>
      </c>
      <c r="L135" s="271">
        <f>(19218.6-5588.8815614715)/1000</f>
        <v>13.629718438528498</v>
      </c>
      <c r="M135" s="271">
        <f>(17411.41*99.3793220531166%)/1000</f>
        <v>17.303341217888548</v>
      </c>
      <c r="N135" s="271">
        <v>0</v>
      </c>
      <c r="O135" s="271">
        <v>1.1000000000000001</v>
      </c>
      <c r="P135" s="271">
        <v>0.25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</row>
    <row r="136" spans="3:21">
      <c r="C136" s="206" t="s">
        <v>593</v>
      </c>
      <c r="D136" s="168" t="s">
        <v>65</v>
      </c>
      <c r="E136" s="168" t="s">
        <v>33</v>
      </c>
      <c r="G136" s="271">
        <v>97.25784000000003</v>
      </c>
      <c r="H136" s="272">
        <f>((+G136*2)/1000)*1000</f>
        <v>194.51568000000006</v>
      </c>
      <c r="I136" s="271">
        <v>151.98146</v>
      </c>
      <c r="J136" s="271">
        <v>89.490139999999997</v>
      </c>
      <c r="K136" s="271">
        <v>80.114990000000006</v>
      </c>
      <c r="L136" s="271">
        <v>15.77347</v>
      </c>
      <c r="M136" s="271">
        <v>57.229239999999997</v>
      </c>
      <c r="N136" s="271">
        <v>63.911070000000002</v>
      </c>
      <c r="O136" s="271">
        <v>57.152550000000005</v>
      </c>
      <c r="P136" s="271">
        <v>15.275589999999999</v>
      </c>
      <c r="Q136" s="201">
        <v>6.8826499999999999</v>
      </c>
      <c r="R136" s="201">
        <v>15.23413</v>
      </c>
      <c r="S136" s="201">
        <v>26.769259999999999</v>
      </c>
      <c r="T136" s="201">
        <v>66.048369999999991</v>
      </c>
      <c r="U136" s="201">
        <v>44.897890000000004</v>
      </c>
    </row>
    <row r="137" spans="3:21">
      <c r="C137" s="206" t="s">
        <v>594</v>
      </c>
      <c r="D137" s="168" t="s">
        <v>65</v>
      </c>
      <c r="E137" s="168" t="s">
        <v>33</v>
      </c>
      <c r="G137" s="271">
        <v>15.537870000000003</v>
      </c>
      <c r="H137" s="272">
        <f>((+G137*2)/1000)*1000</f>
        <v>31.075740000000007</v>
      </c>
      <c r="I137" s="271">
        <v>120.33127999999999</v>
      </c>
      <c r="J137" s="271">
        <v>105.28667999999999</v>
      </c>
      <c r="K137" s="271">
        <v>71.715759999999989</v>
      </c>
      <c r="L137" s="271">
        <v>78.711490000000012</v>
      </c>
      <c r="M137" s="271">
        <v>41.948169999999998</v>
      </c>
      <c r="N137" s="271">
        <v>38.384910000000005</v>
      </c>
      <c r="O137" s="271">
        <v>40.728480000000005</v>
      </c>
      <c r="P137" s="271">
        <v>28.68066</v>
      </c>
      <c r="Q137" s="201">
        <v>9.9699100000000023</v>
      </c>
      <c r="R137" s="201">
        <v>22.120950000000001</v>
      </c>
      <c r="S137" s="201">
        <v>73.023200000000017</v>
      </c>
      <c r="T137" s="201">
        <v>-2.1767699999999999</v>
      </c>
      <c r="U137" s="201">
        <v>23.8736</v>
      </c>
    </row>
    <row r="138" spans="3:21">
      <c r="C138" s="206" t="s">
        <v>595</v>
      </c>
      <c r="D138" s="168" t="s">
        <v>65</v>
      </c>
      <c r="E138" s="168" t="s">
        <v>33</v>
      </c>
      <c r="G138" s="271">
        <v>168.42340999999999</v>
      </c>
      <c r="H138" s="272">
        <f>((+G138)/1000)*1000</f>
        <v>168.42340999999999</v>
      </c>
      <c r="I138" s="271">
        <v>2.6589999999999999E-2</v>
      </c>
      <c r="J138" s="271">
        <v>0</v>
      </c>
      <c r="K138" s="271">
        <v>0</v>
      </c>
      <c r="L138" s="271">
        <v>0</v>
      </c>
      <c r="M138" s="271">
        <v>0</v>
      </c>
      <c r="N138" s="271">
        <v>2.3359999999999999E-2</v>
      </c>
      <c r="O138" s="271">
        <v>0</v>
      </c>
      <c r="P138" s="271">
        <v>0</v>
      </c>
      <c r="Q138" s="201">
        <v>0</v>
      </c>
      <c r="R138" s="201">
        <v>0</v>
      </c>
      <c r="S138" s="201">
        <v>0</v>
      </c>
      <c r="T138" s="201">
        <v>0</v>
      </c>
      <c r="U138" s="201">
        <v>0</v>
      </c>
    </row>
    <row r="139" spans="3:21">
      <c r="C139" s="206" t="s">
        <v>596</v>
      </c>
      <c r="D139" s="168" t="s">
        <v>65</v>
      </c>
      <c r="E139" s="168" t="s">
        <v>33</v>
      </c>
      <c r="G139" s="271">
        <v>4.6900000000005097E-3</v>
      </c>
      <c r="H139" s="272">
        <f>((+G139*2)/1000)*1000</f>
        <v>9.3800000000010195E-3</v>
      </c>
      <c r="I139" s="271">
        <v>25.891009999999998</v>
      </c>
      <c r="J139" s="271">
        <v>49.952440000000003</v>
      </c>
      <c r="K139" s="271">
        <v>124.59008</v>
      </c>
      <c r="L139" s="271">
        <v>370.31759999999997</v>
      </c>
      <c r="M139" s="271">
        <v>287.99723</v>
      </c>
      <c r="N139" s="271">
        <v>401.80788999999999</v>
      </c>
      <c r="O139" s="271">
        <v>387.33348000000001</v>
      </c>
      <c r="P139" s="271">
        <v>251.06979999999999</v>
      </c>
      <c r="Q139" s="201">
        <v>144.32687000000001</v>
      </c>
      <c r="R139" s="201">
        <v>317.73011000000008</v>
      </c>
      <c r="S139" s="201">
        <v>347.74910000000006</v>
      </c>
      <c r="T139" s="201">
        <v>305.37307999999996</v>
      </c>
      <c r="U139" s="201">
        <v>239.39818</v>
      </c>
    </row>
    <row r="140" spans="3:21">
      <c r="C140" s="206" t="s">
        <v>597</v>
      </c>
      <c r="D140" s="168" t="s">
        <v>65</v>
      </c>
      <c r="E140" s="168" t="s">
        <v>33</v>
      </c>
      <c r="G140" s="271">
        <v>0</v>
      </c>
      <c r="H140" s="272">
        <v>0</v>
      </c>
      <c r="I140" s="271">
        <v>0</v>
      </c>
      <c r="J140" s="271">
        <v>0</v>
      </c>
      <c r="K140" s="271">
        <v>0</v>
      </c>
      <c r="L140" s="271">
        <v>5.0587999999999997</v>
      </c>
      <c r="M140" s="271">
        <v>306.62496000000004</v>
      </c>
      <c r="N140" s="271">
        <v>352.10826000000003</v>
      </c>
      <c r="O140" s="271">
        <v>0</v>
      </c>
      <c r="P140" s="271">
        <v>0</v>
      </c>
      <c r="Q140" s="201">
        <v>309.56029999999998</v>
      </c>
      <c r="R140" s="201">
        <v>404.09596999999991</v>
      </c>
      <c r="S140" s="201">
        <v>303.76512999999994</v>
      </c>
      <c r="T140" s="201">
        <v>182.98181000000005</v>
      </c>
      <c r="U140" s="201">
        <v>249.26002</v>
      </c>
    </row>
    <row r="141" spans="3:21">
      <c r="C141" s="206" t="s">
        <v>598</v>
      </c>
      <c r="D141" s="168" t="s">
        <v>65</v>
      </c>
      <c r="E141" s="168" t="s">
        <v>33</v>
      </c>
      <c r="G141" s="271">
        <v>56.823970000000003</v>
      </c>
      <c r="H141" s="272">
        <f>((+G141)/1000)*1000</f>
        <v>56.823970000000003</v>
      </c>
      <c r="I141" s="271">
        <v>20.868080000000003</v>
      </c>
      <c r="J141" s="271">
        <v>0.30008999999999997</v>
      </c>
      <c r="K141" s="271">
        <v>0</v>
      </c>
      <c r="L141" s="271">
        <v>1.5383800000000001</v>
      </c>
      <c r="M141" s="271">
        <v>2.0905800000000001</v>
      </c>
      <c r="N141" s="271">
        <v>22.690939999999998</v>
      </c>
      <c r="O141" s="271">
        <v>21.647629999999999</v>
      </c>
      <c r="P141" s="271">
        <v>14.380610000000001</v>
      </c>
      <c r="Q141" s="201">
        <v>-0.50631999999999999</v>
      </c>
      <c r="R141" s="201">
        <v>2.3934799999999998</v>
      </c>
      <c r="S141" s="201">
        <v>1.93544</v>
      </c>
      <c r="T141" s="201">
        <v>0</v>
      </c>
      <c r="U141" s="201">
        <v>14.05677</v>
      </c>
    </row>
    <row r="142" spans="3:21">
      <c r="C142" s="206" t="s">
        <v>599</v>
      </c>
      <c r="D142" s="168" t="s">
        <v>65</v>
      </c>
      <c r="E142" s="168" t="s">
        <v>33</v>
      </c>
      <c r="G142" s="271">
        <v>0</v>
      </c>
      <c r="H142" s="272">
        <f t="shared" ref="H142:H147" si="40">((+G142*2)/1000)*1000</f>
        <v>0</v>
      </c>
      <c r="I142" s="271">
        <v>47.042389999999997</v>
      </c>
      <c r="J142" s="271">
        <v>0.77954999999999997</v>
      </c>
      <c r="K142" s="271">
        <v>55.132580000000004</v>
      </c>
      <c r="L142" s="271">
        <v>87.53631</v>
      </c>
      <c r="M142" s="271">
        <v>130.73330999999999</v>
      </c>
      <c r="N142" s="271">
        <v>246.21432999999999</v>
      </c>
      <c r="O142" s="271">
        <v>101.19053</v>
      </c>
      <c r="P142" s="271">
        <v>71.624479999999991</v>
      </c>
      <c r="Q142" s="201">
        <v>16.967919999999999</v>
      </c>
      <c r="R142" s="201">
        <v>-31.621410000000008</v>
      </c>
      <c r="S142" s="201">
        <v>16.779329999999998</v>
      </c>
      <c r="T142" s="201">
        <v>131.56516999999999</v>
      </c>
      <c r="U142" s="201">
        <v>112.27321999999999</v>
      </c>
    </row>
    <row r="143" spans="3:21">
      <c r="C143" s="206" t="s">
        <v>600</v>
      </c>
      <c r="D143" s="168" t="s">
        <v>65</v>
      </c>
      <c r="E143" s="168" t="s">
        <v>33</v>
      </c>
      <c r="G143" s="271">
        <v>732.86917999999991</v>
      </c>
      <c r="H143" s="272">
        <f t="shared" si="40"/>
        <v>1465.7383599999998</v>
      </c>
      <c r="I143" s="271">
        <v>40.149239999999999</v>
      </c>
      <c r="J143" s="271">
        <v>1.1000000000000001</v>
      </c>
      <c r="K143" s="271">
        <v>3.5800000000000003E-3</v>
      </c>
      <c r="L143" s="271">
        <v>0</v>
      </c>
      <c r="M143" s="271">
        <v>0</v>
      </c>
      <c r="N143" s="271">
        <v>0</v>
      </c>
      <c r="O143" s="271">
        <v>0</v>
      </c>
      <c r="P143" s="271">
        <v>0</v>
      </c>
      <c r="Q143" s="201">
        <v>0</v>
      </c>
      <c r="R143" s="201">
        <v>0</v>
      </c>
      <c r="S143" s="201">
        <v>0</v>
      </c>
      <c r="T143" s="201">
        <v>0</v>
      </c>
      <c r="U143" s="201">
        <v>0</v>
      </c>
    </row>
    <row r="144" spans="3:21">
      <c r="C144" s="206" t="s">
        <v>601</v>
      </c>
      <c r="D144" s="168" t="s">
        <v>65</v>
      </c>
      <c r="E144" s="168" t="s">
        <v>33</v>
      </c>
      <c r="G144" s="271">
        <v>225.81115999999997</v>
      </c>
      <c r="H144" s="272">
        <f t="shared" si="40"/>
        <v>451.62231999999995</v>
      </c>
      <c r="I144" s="271">
        <v>116.47778</v>
      </c>
      <c r="J144" s="271">
        <v>146.06741</v>
      </c>
      <c r="K144" s="271">
        <v>290.86718000000002</v>
      </c>
      <c r="L144" s="271">
        <v>680.54250999999999</v>
      </c>
      <c r="M144" s="271">
        <v>0.84045000000000003</v>
      </c>
      <c r="N144" s="271">
        <v>18.429179999999999</v>
      </c>
      <c r="O144" s="271">
        <v>1.2662500000000001</v>
      </c>
      <c r="P144" s="271">
        <v>0</v>
      </c>
      <c r="Q144" s="201">
        <v>0</v>
      </c>
      <c r="R144" s="201">
        <v>0</v>
      </c>
      <c r="S144" s="201">
        <v>-0.76785000000000003</v>
      </c>
      <c r="T144" s="201">
        <v>0</v>
      </c>
      <c r="U144" s="201">
        <v>0</v>
      </c>
    </row>
    <row r="145" spans="3:21">
      <c r="C145" s="206" t="s">
        <v>602</v>
      </c>
      <c r="D145" s="168" t="s">
        <v>65</v>
      </c>
      <c r="E145" s="168" t="s">
        <v>33</v>
      </c>
      <c r="G145" s="271">
        <v>93.818319999999986</v>
      </c>
      <c r="H145" s="272">
        <f t="shared" si="40"/>
        <v>187.63663999999997</v>
      </c>
      <c r="I145" s="271">
        <v>0</v>
      </c>
      <c r="J145" s="271">
        <v>0.34856999999999999</v>
      </c>
      <c r="K145" s="271">
        <v>0.67312000000000005</v>
      </c>
      <c r="L145" s="271">
        <v>0</v>
      </c>
      <c r="M145" s="271">
        <v>0</v>
      </c>
      <c r="N145" s="271">
        <v>0</v>
      </c>
      <c r="O145" s="271">
        <v>0</v>
      </c>
      <c r="P145" s="271">
        <v>0</v>
      </c>
      <c r="Q145" s="201">
        <v>0</v>
      </c>
      <c r="R145" s="201">
        <v>0</v>
      </c>
      <c r="S145" s="201">
        <v>0</v>
      </c>
      <c r="T145" s="201">
        <v>0</v>
      </c>
      <c r="U145" s="201">
        <v>0</v>
      </c>
    </row>
    <row r="146" spans="3:21">
      <c r="C146" s="206" t="s">
        <v>603</v>
      </c>
      <c r="D146" s="168" t="s">
        <v>65</v>
      </c>
      <c r="E146" s="168" t="s">
        <v>33</v>
      </c>
      <c r="G146" s="271">
        <v>100.64185999999999</v>
      </c>
      <c r="H146" s="272">
        <f t="shared" si="40"/>
        <v>201.28371999999999</v>
      </c>
      <c r="I146" s="271">
        <v>0</v>
      </c>
      <c r="J146" s="271">
        <v>230.51012</v>
      </c>
      <c r="K146" s="271">
        <v>149.07434000000001</v>
      </c>
      <c r="L146" s="271">
        <v>200.48770999999999</v>
      </c>
      <c r="M146" s="271">
        <v>121.56267999999999</v>
      </c>
      <c r="N146" s="271">
        <v>109.06164</v>
      </c>
      <c r="O146" s="271">
        <v>91.675049999999999</v>
      </c>
      <c r="P146" s="271">
        <v>56.294269999999997</v>
      </c>
      <c r="Q146" s="201">
        <v>37.315549999999995</v>
      </c>
      <c r="R146" s="201">
        <v>-2.4077899999999999</v>
      </c>
      <c r="S146" s="201">
        <v>0</v>
      </c>
      <c r="T146" s="201">
        <v>0</v>
      </c>
      <c r="U146" s="201">
        <v>0</v>
      </c>
    </row>
    <row r="147" spans="3:21">
      <c r="C147" s="206" t="s">
        <v>604</v>
      </c>
      <c r="D147" s="168" t="s">
        <v>65</v>
      </c>
      <c r="E147" s="168" t="s">
        <v>33</v>
      </c>
      <c r="G147" s="271">
        <v>64.594239999999999</v>
      </c>
      <c r="H147" s="272">
        <f t="shared" si="40"/>
        <v>129.18848</v>
      </c>
      <c r="I147" s="271">
        <v>320.65696999999994</v>
      </c>
      <c r="J147" s="271">
        <v>80.855609999999999</v>
      </c>
      <c r="K147" s="271">
        <v>126.02985000000001</v>
      </c>
      <c r="L147" s="271">
        <v>156.46184</v>
      </c>
      <c r="M147" s="271">
        <v>99.299949999999995</v>
      </c>
      <c r="N147" s="271">
        <v>79.073119999999989</v>
      </c>
      <c r="O147" s="271">
        <v>49.939910000000005</v>
      </c>
      <c r="P147" s="271">
        <v>22.760810000000003</v>
      </c>
      <c r="Q147" s="201">
        <v>19.807089999999999</v>
      </c>
      <c r="R147" s="201">
        <v>32.125999999999998</v>
      </c>
      <c r="S147" s="201">
        <v>29.124779999999998</v>
      </c>
      <c r="T147" s="201">
        <v>84.099699999999999</v>
      </c>
      <c r="U147" s="201">
        <v>57.726449999999993</v>
      </c>
    </row>
    <row r="148" spans="3:21">
      <c r="C148" s="206" t="s">
        <v>605</v>
      </c>
      <c r="D148" s="168" t="s">
        <v>65</v>
      </c>
      <c r="E148" s="168" t="s">
        <v>33</v>
      </c>
      <c r="G148" s="271">
        <v>632.35299999999995</v>
      </c>
      <c r="H148" s="272">
        <f>((+G148)/1000)*1000</f>
        <v>632.35299999999995</v>
      </c>
      <c r="I148" s="271">
        <v>867.64700000000005</v>
      </c>
      <c r="J148" s="271">
        <v>1001.25001</v>
      </c>
      <c r="K148" s="271">
        <v>999.99999000000003</v>
      </c>
      <c r="L148" s="271">
        <v>1000</v>
      </c>
      <c r="M148" s="271">
        <v>1000.0000699999999</v>
      </c>
      <c r="N148" s="271">
        <v>999.99900000000002</v>
      </c>
      <c r="O148" s="271">
        <v>999.99300000000005</v>
      </c>
      <c r="P148" s="271">
        <v>999.99599999999998</v>
      </c>
      <c r="Q148" s="201">
        <v>999.99599999999998</v>
      </c>
      <c r="R148" s="201">
        <v>666.66399999999999</v>
      </c>
      <c r="S148" s="201">
        <v>999.99599999999998</v>
      </c>
      <c r="T148" s="201">
        <v>999.99599999999998</v>
      </c>
      <c r="U148" s="201">
        <v>999.99608999999998</v>
      </c>
    </row>
    <row r="149" spans="3:21">
      <c r="C149" s="206" t="s">
        <v>606</v>
      </c>
      <c r="D149" s="168" t="s">
        <v>65</v>
      </c>
      <c r="E149" s="168" t="s">
        <v>33</v>
      </c>
      <c r="G149" s="271">
        <v>0</v>
      </c>
      <c r="H149" s="272">
        <v>0</v>
      </c>
      <c r="I149" s="271">
        <v>356.32499999999999</v>
      </c>
      <c r="J149" s="271">
        <v>482.51299</v>
      </c>
      <c r="K149" s="271">
        <v>412.30002000000002</v>
      </c>
      <c r="L149" s="271">
        <v>326.43799999999999</v>
      </c>
      <c r="M149" s="271">
        <v>942.57500000000005</v>
      </c>
      <c r="N149" s="271">
        <v>797.35581999999999</v>
      </c>
      <c r="O149" s="271">
        <v>983.75436000000002</v>
      </c>
      <c r="P149" s="271">
        <v>1106.8473799999999</v>
      </c>
      <c r="Q149" s="201">
        <v>1258.5628700000002</v>
      </c>
      <c r="R149" s="201">
        <v>1237.6441399999999</v>
      </c>
      <c r="S149" s="201">
        <v>1684.3705400000001</v>
      </c>
      <c r="T149" s="201">
        <v>1730.9674600000003</v>
      </c>
      <c r="U149" s="201">
        <v>1945.4664300000002</v>
      </c>
    </row>
    <row r="150" spans="3:21">
      <c r="C150" s="206" t="s">
        <v>607</v>
      </c>
      <c r="D150" s="168" t="s">
        <v>65</v>
      </c>
      <c r="E150" s="168" t="s">
        <v>33</v>
      </c>
      <c r="G150" s="271">
        <v>0</v>
      </c>
      <c r="H150" s="272">
        <v>0</v>
      </c>
      <c r="I150" s="271">
        <v>366.29545000000002</v>
      </c>
      <c r="J150" s="271">
        <v>24.938380000000002</v>
      </c>
      <c r="K150" s="271">
        <v>2.2723800000000001</v>
      </c>
      <c r="L150" s="271">
        <v>-1.1E-4</v>
      </c>
      <c r="M150" s="271">
        <v>0</v>
      </c>
      <c r="N150" s="271">
        <v>-2.1853500000000001</v>
      </c>
      <c r="O150" s="271">
        <v>0</v>
      </c>
      <c r="P150" s="271">
        <v>0</v>
      </c>
      <c r="Q150" s="201">
        <v>0</v>
      </c>
      <c r="R150" s="201">
        <v>0</v>
      </c>
      <c r="S150" s="201">
        <v>0</v>
      </c>
      <c r="T150" s="201">
        <v>0</v>
      </c>
      <c r="U150" s="201">
        <v>0</v>
      </c>
    </row>
    <row r="151" spans="3:21">
      <c r="C151" s="206" t="s">
        <v>608</v>
      </c>
      <c r="D151" s="168" t="s">
        <v>65</v>
      </c>
      <c r="E151" s="168" t="s">
        <v>33</v>
      </c>
      <c r="G151" s="271">
        <v>0</v>
      </c>
      <c r="H151" s="272">
        <v>0</v>
      </c>
      <c r="I151" s="271">
        <v>282.38348999999999</v>
      </c>
      <c r="J151" s="271">
        <v>708.73037999999997</v>
      </c>
      <c r="K151" s="271">
        <v>847.70821000000001</v>
      </c>
      <c r="L151" s="271">
        <v>1104.72279</v>
      </c>
      <c r="M151" s="271">
        <v>1196.5195900000001</v>
      </c>
      <c r="N151" s="271">
        <v>1122.8005000000001</v>
      </c>
      <c r="O151" s="271">
        <v>1074.5588500000001</v>
      </c>
      <c r="P151" s="271">
        <v>1066.18245</v>
      </c>
      <c r="Q151" s="201">
        <v>1092.0595800000001</v>
      </c>
      <c r="R151" s="201">
        <v>950.76591000000019</v>
      </c>
      <c r="S151" s="201">
        <v>768.51013</v>
      </c>
      <c r="T151" s="201">
        <v>511.33747999999997</v>
      </c>
      <c r="U151" s="201">
        <v>511.37136000000004</v>
      </c>
    </row>
    <row r="152" spans="3:21">
      <c r="C152" s="206" t="s">
        <v>609</v>
      </c>
      <c r="D152" s="168" t="s">
        <v>65</v>
      </c>
      <c r="E152" s="168" t="s">
        <v>33</v>
      </c>
      <c r="G152" s="271">
        <v>20.600339999999999</v>
      </c>
      <c r="H152" s="272">
        <f>((+G152)/1000)*1000</f>
        <v>20.600339999999999</v>
      </c>
      <c r="I152" s="271">
        <v>0.72699999999999998</v>
      </c>
      <c r="J152" s="271">
        <v>76.883570000000006</v>
      </c>
      <c r="K152" s="271">
        <v>50.554639999999999</v>
      </c>
      <c r="L152" s="271">
        <v>0</v>
      </c>
      <c r="M152" s="271">
        <v>95.796859999999995</v>
      </c>
      <c r="N152" s="271">
        <v>114.08287</v>
      </c>
      <c r="O152" s="271">
        <v>127.12669</v>
      </c>
      <c r="P152" s="271">
        <v>71.398289999999989</v>
      </c>
      <c r="Q152" s="201">
        <v>86.624589999999998</v>
      </c>
      <c r="R152" s="201">
        <v>80.55525999999999</v>
      </c>
      <c r="S152" s="201">
        <v>66.269230000000007</v>
      </c>
      <c r="T152" s="201">
        <v>73.129050000000007</v>
      </c>
      <c r="U152" s="201">
        <v>24.21949</v>
      </c>
    </row>
    <row r="153" spans="3:21">
      <c r="C153" s="206" t="s">
        <v>610</v>
      </c>
      <c r="D153" s="168" t="s">
        <v>65</v>
      </c>
      <c r="E153" s="168" t="s">
        <v>33</v>
      </c>
      <c r="G153" s="271">
        <v>0</v>
      </c>
      <c r="H153" s="272">
        <f>((+G153*2)/1000)*1000</f>
        <v>0</v>
      </c>
      <c r="I153" s="271">
        <v>8.4984099999999998</v>
      </c>
      <c r="J153" s="271">
        <v>9.6077099999999991</v>
      </c>
      <c r="K153" s="271">
        <v>0</v>
      </c>
      <c r="L153" s="271">
        <v>0</v>
      </c>
      <c r="M153" s="271">
        <v>0</v>
      </c>
      <c r="N153" s="271">
        <v>0</v>
      </c>
      <c r="O153" s="271">
        <v>0</v>
      </c>
      <c r="P153" s="271">
        <v>0</v>
      </c>
      <c r="Q153" s="201">
        <v>0</v>
      </c>
      <c r="R153" s="201">
        <v>0</v>
      </c>
      <c r="S153" s="201">
        <v>0</v>
      </c>
      <c r="T153" s="201">
        <v>0</v>
      </c>
      <c r="U153" s="201">
        <v>0</v>
      </c>
    </row>
    <row r="154" spans="3:21">
      <c r="C154" s="206" t="s">
        <v>611</v>
      </c>
      <c r="D154" s="168" t="s">
        <v>65</v>
      </c>
      <c r="E154" s="168" t="s">
        <v>33</v>
      </c>
      <c r="G154" s="271">
        <v>0</v>
      </c>
      <c r="H154" s="272">
        <f>((+G154*2)/1000)*1000</f>
        <v>0</v>
      </c>
      <c r="I154" s="271">
        <v>110.17468</v>
      </c>
      <c r="J154" s="271">
        <v>47.55442</v>
      </c>
      <c r="K154" s="271">
        <v>50.792050000000003</v>
      </c>
      <c r="L154" s="271">
        <v>13.51351</v>
      </c>
      <c r="M154" s="271">
        <v>0</v>
      </c>
      <c r="N154" s="271">
        <v>0</v>
      </c>
      <c r="O154" s="271">
        <v>0</v>
      </c>
      <c r="P154" s="271">
        <v>0</v>
      </c>
      <c r="Q154" s="201">
        <v>0</v>
      </c>
      <c r="R154" s="201">
        <v>0</v>
      </c>
      <c r="S154" s="201">
        <v>0</v>
      </c>
      <c r="T154" s="201">
        <v>0</v>
      </c>
      <c r="U154" s="201">
        <v>0</v>
      </c>
    </row>
    <row r="155" spans="3:21">
      <c r="C155" s="206" t="s">
        <v>612</v>
      </c>
      <c r="D155" s="168" t="s">
        <v>65</v>
      </c>
      <c r="E155" s="168" t="s">
        <v>33</v>
      </c>
      <c r="G155" s="271">
        <v>0</v>
      </c>
      <c r="H155" s="272">
        <f>((+G155*2)/1000)*1000</f>
        <v>0</v>
      </c>
      <c r="I155" s="271">
        <v>25.493299999999998</v>
      </c>
      <c r="J155" s="271">
        <v>4.9771599999999996</v>
      </c>
      <c r="K155" s="271">
        <v>0</v>
      </c>
      <c r="L155" s="271">
        <v>0</v>
      </c>
      <c r="M155" s="271">
        <v>0</v>
      </c>
      <c r="N155" s="271">
        <v>0</v>
      </c>
      <c r="O155" s="271">
        <v>0</v>
      </c>
      <c r="P155" s="271">
        <v>0</v>
      </c>
      <c r="Q155" s="201">
        <v>0</v>
      </c>
      <c r="R155" s="201">
        <v>0</v>
      </c>
      <c r="S155" s="201">
        <v>0</v>
      </c>
      <c r="T155" s="201">
        <v>0</v>
      </c>
      <c r="U155" s="201">
        <v>0</v>
      </c>
    </row>
    <row r="156" spans="3:21">
      <c r="C156" s="206" t="s">
        <v>613</v>
      </c>
      <c r="D156" s="168" t="s">
        <v>65</v>
      </c>
      <c r="E156" s="168" t="s">
        <v>33</v>
      </c>
      <c r="G156" s="271">
        <v>10.969250000000001</v>
      </c>
      <c r="H156" s="272">
        <f>((+G156*2)/1000)*1000</f>
        <v>21.938500000000001</v>
      </c>
      <c r="I156" s="271">
        <v>20.891759999999998</v>
      </c>
      <c r="J156" s="271">
        <v>0</v>
      </c>
      <c r="K156" s="271">
        <v>0</v>
      </c>
      <c r="L156" s="271">
        <v>0</v>
      </c>
      <c r="M156" s="271">
        <v>0</v>
      </c>
      <c r="N156" s="271">
        <v>0</v>
      </c>
      <c r="O156" s="271">
        <v>0</v>
      </c>
      <c r="P156" s="271">
        <v>0</v>
      </c>
      <c r="Q156" s="201">
        <v>0</v>
      </c>
      <c r="R156" s="201">
        <v>0</v>
      </c>
      <c r="S156" s="201">
        <v>0</v>
      </c>
      <c r="T156" s="201">
        <v>0</v>
      </c>
      <c r="U156" s="201">
        <v>0</v>
      </c>
    </row>
    <row r="157" spans="3:21">
      <c r="C157" s="206" t="s">
        <v>614</v>
      </c>
      <c r="D157" s="168" t="s">
        <v>65</v>
      </c>
      <c r="E157" s="168" t="s">
        <v>33</v>
      </c>
      <c r="G157" s="271">
        <v>0</v>
      </c>
      <c r="H157" s="272">
        <f>((+G157*2)/1000)*1000</f>
        <v>0</v>
      </c>
      <c r="I157" s="271">
        <v>21.117380000000001</v>
      </c>
      <c r="J157" s="271">
        <v>7.4044999999999996</v>
      </c>
      <c r="K157" s="271">
        <v>0</v>
      </c>
      <c r="L157" s="271">
        <v>0</v>
      </c>
      <c r="M157" s="271">
        <v>0</v>
      </c>
      <c r="N157" s="271">
        <v>0</v>
      </c>
      <c r="O157" s="271">
        <v>0</v>
      </c>
      <c r="P157" s="271">
        <v>0</v>
      </c>
      <c r="Q157" s="201">
        <v>0</v>
      </c>
      <c r="R157" s="201">
        <v>0</v>
      </c>
      <c r="S157" s="201">
        <v>0</v>
      </c>
      <c r="T157" s="201">
        <v>0</v>
      </c>
      <c r="U157" s="201">
        <v>0</v>
      </c>
    </row>
    <row r="158" spans="3:21">
      <c r="C158" s="206" t="s">
        <v>615</v>
      </c>
      <c r="D158" s="168" t="s">
        <v>65</v>
      </c>
      <c r="E158" s="168" t="s">
        <v>33</v>
      </c>
      <c r="G158" s="271">
        <v>0</v>
      </c>
      <c r="H158" s="272">
        <v>0</v>
      </c>
      <c r="I158" s="271">
        <v>0</v>
      </c>
      <c r="J158" s="271">
        <v>0</v>
      </c>
      <c r="K158" s="271">
        <v>0</v>
      </c>
      <c r="L158" s="271">
        <v>0</v>
      </c>
      <c r="M158" s="271">
        <v>59.267720000000004</v>
      </c>
      <c r="N158" s="271">
        <v>68.673869999999994</v>
      </c>
      <c r="O158" s="271">
        <v>72.269559999999998</v>
      </c>
      <c r="P158" s="271">
        <v>115.37978</v>
      </c>
      <c r="Q158" s="201">
        <v>130.60725999999997</v>
      </c>
      <c r="R158" s="201">
        <v>95.143909999999991</v>
      </c>
      <c r="S158" s="201">
        <v>169.87583999999995</v>
      </c>
      <c r="T158" s="201">
        <v>188.61181999999994</v>
      </c>
      <c r="U158" s="201">
        <v>100.08868999999999</v>
      </c>
    </row>
    <row r="159" spans="3:21">
      <c r="C159" s="206" t="s">
        <v>616</v>
      </c>
      <c r="D159" s="168" t="s">
        <v>65</v>
      </c>
      <c r="E159" s="168" t="s">
        <v>33</v>
      </c>
      <c r="G159" s="271">
        <v>0</v>
      </c>
      <c r="H159" s="272">
        <v>0</v>
      </c>
      <c r="I159" s="271">
        <v>0</v>
      </c>
      <c r="J159" s="271">
        <v>0</v>
      </c>
      <c r="K159" s="271">
        <v>0</v>
      </c>
      <c r="L159" s="271">
        <v>18.388490000000001</v>
      </c>
      <c r="M159" s="271">
        <v>21.835529999999999</v>
      </c>
      <c r="N159" s="271">
        <v>29.925270000000001</v>
      </c>
      <c r="O159" s="271">
        <v>37.01885</v>
      </c>
      <c r="P159" s="271">
        <v>40.147210000000001</v>
      </c>
      <c r="Q159" s="201">
        <v>43.633630000000004</v>
      </c>
      <c r="R159" s="201">
        <v>38.857430000000001</v>
      </c>
      <c r="S159" s="201">
        <v>38.637849999999993</v>
      </c>
      <c r="T159" s="201">
        <v>27.44613</v>
      </c>
      <c r="U159" s="201">
        <v>53.339999999999989</v>
      </c>
    </row>
    <row r="160" spans="3:21">
      <c r="C160" s="206" t="s">
        <v>617</v>
      </c>
      <c r="D160" s="168" t="s">
        <v>65</v>
      </c>
      <c r="E160" s="168" t="s">
        <v>33</v>
      </c>
      <c r="G160" s="271">
        <v>0</v>
      </c>
      <c r="H160" s="272">
        <v>0</v>
      </c>
      <c r="I160" s="271">
        <v>0</v>
      </c>
      <c r="J160" s="271">
        <v>0</v>
      </c>
      <c r="K160" s="271">
        <v>0</v>
      </c>
      <c r="L160" s="271">
        <v>0</v>
      </c>
      <c r="M160" s="271">
        <v>7.0439999999999996</v>
      </c>
      <c r="N160" s="271">
        <v>0</v>
      </c>
      <c r="O160" s="271">
        <v>7.7830000000000004</v>
      </c>
      <c r="P160" s="271">
        <v>55.879309999999997</v>
      </c>
      <c r="Q160" s="201">
        <v>349.11698999999999</v>
      </c>
      <c r="R160" s="201">
        <v>37.366689999999998</v>
      </c>
      <c r="S160" s="201">
        <v>89.372240000000005</v>
      </c>
      <c r="T160" s="201">
        <v>214.92967999999999</v>
      </c>
      <c r="U160" s="201">
        <v>343.37670000000008</v>
      </c>
    </row>
    <row r="161" spans="3:21">
      <c r="C161" s="206" t="s">
        <v>618</v>
      </c>
      <c r="D161" s="168" t="s">
        <v>65</v>
      </c>
      <c r="E161" s="168" t="s">
        <v>33</v>
      </c>
      <c r="G161" s="271">
        <v>0</v>
      </c>
      <c r="H161" s="272">
        <v>0</v>
      </c>
      <c r="I161" s="271">
        <v>0</v>
      </c>
      <c r="J161" s="271">
        <v>0</v>
      </c>
      <c r="K161" s="271">
        <v>0</v>
      </c>
      <c r="L161" s="271">
        <v>0</v>
      </c>
      <c r="M161" s="271">
        <v>5.4548000000000005</v>
      </c>
      <c r="N161" s="271">
        <v>32.915129999999998</v>
      </c>
      <c r="O161" s="271">
        <v>49.64367</v>
      </c>
      <c r="P161" s="271">
        <v>42.466029999999996</v>
      </c>
      <c r="Q161" s="201">
        <v>75.100700000000018</v>
      </c>
      <c r="R161" s="201">
        <v>117.81177</v>
      </c>
      <c r="S161" s="201">
        <v>34.935669999999988</v>
      </c>
      <c r="T161" s="201">
        <v>20.463329999999999</v>
      </c>
      <c r="U161" s="201">
        <v>-20</v>
      </c>
    </row>
    <row r="162" spans="3:21">
      <c r="C162" s="206" t="s">
        <v>619</v>
      </c>
      <c r="D162" s="168" t="s">
        <v>65</v>
      </c>
      <c r="E162" s="168" t="s">
        <v>33</v>
      </c>
      <c r="G162" s="271">
        <v>0</v>
      </c>
      <c r="H162" s="272">
        <v>0</v>
      </c>
      <c r="I162" s="271">
        <v>0</v>
      </c>
      <c r="J162" s="271">
        <v>0</v>
      </c>
      <c r="K162" s="271">
        <v>0</v>
      </c>
      <c r="L162" s="271">
        <v>0</v>
      </c>
      <c r="M162" s="271">
        <v>12.88485</v>
      </c>
      <c r="N162" s="271">
        <v>68.613309999999998</v>
      </c>
      <c r="O162" s="271">
        <v>90.747489999999999</v>
      </c>
      <c r="P162" s="271">
        <v>75.06586999999999</v>
      </c>
      <c r="Q162" s="201">
        <v>6.3226099999999983</v>
      </c>
      <c r="R162" s="201">
        <v>62.337989999999998</v>
      </c>
      <c r="S162" s="201">
        <v>325.29618000000005</v>
      </c>
      <c r="T162" s="201">
        <v>111.17085</v>
      </c>
      <c r="U162" s="201">
        <v>319.64409000000001</v>
      </c>
    </row>
    <row r="163" spans="3:21">
      <c r="C163" s="206" t="s">
        <v>620</v>
      </c>
      <c r="D163" s="168" t="s">
        <v>65</v>
      </c>
      <c r="E163" s="168" t="s">
        <v>33</v>
      </c>
      <c r="G163" s="271">
        <v>0</v>
      </c>
      <c r="H163" s="272">
        <v>0</v>
      </c>
      <c r="I163" s="271">
        <v>0</v>
      </c>
      <c r="J163" s="271">
        <v>0</v>
      </c>
      <c r="K163" s="271">
        <v>0</v>
      </c>
      <c r="L163" s="271">
        <v>0</v>
      </c>
      <c r="M163" s="271">
        <v>4.7645900000000001</v>
      </c>
      <c r="N163" s="271">
        <v>6.3773400000000002</v>
      </c>
      <c r="O163" s="271">
        <v>16.34009</v>
      </c>
      <c r="P163" s="271">
        <v>14.375170000000001</v>
      </c>
      <c r="Q163" s="201">
        <v>5.9254900000000017</v>
      </c>
      <c r="R163" s="201">
        <v>19.393259999999998</v>
      </c>
      <c r="S163" s="201">
        <v>18.26248</v>
      </c>
      <c r="T163" s="201">
        <v>18.534379999999999</v>
      </c>
      <c r="U163" s="201">
        <v>0</v>
      </c>
    </row>
    <row r="164" spans="3:21">
      <c r="C164" s="206" t="s">
        <v>615</v>
      </c>
      <c r="D164" s="168" t="s">
        <v>65</v>
      </c>
      <c r="E164" s="168" t="s">
        <v>33</v>
      </c>
      <c r="G164" s="271">
        <v>0</v>
      </c>
      <c r="H164" s="272">
        <v>0</v>
      </c>
      <c r="I164" s="271">
        <v>0</v>
      </c>
      <c r="J164" s="271">
        <v>0</v>
      </c>
      <c r="K164" s="271">
        <v>0</v>
      </c>
      <c r="L164" s="271">
        <v>0</v>
      </c>
      <c r="M164" s="271">
        <v>1</v>
      </c>
      <c r="N164" s="271">
        <v>0</v>
      </c>
      <c r="O164" s="271">
        <v>0</v>
      </c>
      <c r="P164" s="271">
        <v>0</v>
      </c>
      <c r="Q164" s="201">
        <v>0</v>
      </c>
      <c r="R164" s="201">
        <v>0</v>
      </c>
      <c r="S164" s="201">
        <v>0</v>
      </c>
      <c r="T164" s="201">
        <v>0</v>
      </c>
      <c r="U164" s="201">
        <v>0</v>
      </c>
    </row>
    <row r="165" spans="3:21">
      <c r="C165" s="206" t="s">
        <v>621</v>
      </c>
      <c r="D165" s="168" t="s">
        <v>65</v>
      </c>
      <c r="E165" s="168" t="s">
        <v>33</v>
      </c>
      <c r="G165" s="271">
        <v>0</v>
      </c>
      <c r="H165" s="272">
        <v>0</v>
      </c>
      <c r="I165" s="271">
        <v>0</v>
      </c>
      <c r="J165" s="271">
        <v>0</v>
      </c>
      <c r="K165" s="271">
        <v>0</v>
      </c>
      <c r="L165" s="271">
        <v>0</v>
      </c>
      <c r="M165" s="271">
        <v>131.32953000000001</v>
      </c>
      <c r="N165" s="271">
        <v>126.28066</v>
      </c>
      <c r="O165" s="271">
        <v>135.10742999999999</v>
      </c>
      <c r="P165" s="271">
        <v>136.38056</v>
      </c>
      <c r="Q165" s="201">
        <v>128.83004</v>
      </c>
      <c r="R165" s="201">
        <v>104.63460000000001</v>
      </c>
      <c r="S165" s="201">
        <v>20.269839999999999</v>
      </c>
      <c r="T165" s="201">
        <v>0</v>
      </c>
      <c r="U165" s="201">
        <v>0</v>
      </c>
    </row>
    <row r="166" spans="3:21">
      <c r="C166" s="206" t="s">
        <v>622</v>
      </c>
      <c r="D166" s="168" t="s">
        <v>65</v>
      </c>
      <c r="E166" s="168" t="s">
        <v>33</v>
      </c>
      <c r="G166" s="271">
        <v>0</v>
      </c>
      <c r="H166" s="272">
        <v>0</v>
      </c>
      <c r="I166" s="271">
        <v>0</v>
      </c>
      <c r="J166" s="271">
        <v>0</v>
      </c>
      <c r="K166" s="271">
        <v>0</v>
      </c>
      <c r="L166" s="271">
        <v>0</v>
      </c>
      <c r="M166" s="271">
        <v>166.82604999999998</v>
      </c>
      <c r="N166" s="271">
        <v>365.90909999999997</v>
      </c>
      <c r="O166" s="271">
        <v>304.00259999999997</v>
      </c>
      <c r="P166" s="271">
        <v>268.96465999999998</v>
      </c>
      <c r="Q166" s="201">
        <v>94.940650000000005</v>
      </c>
      <c r="R166" s="201">
        <v>109.16861999999999</v>
      </c>
      <c r="S166" s="201">
        <v>294.82497999999998</v>
      </c>
      <c r="T166" s="201">
        <v>332.3102100000001</v>
      </c>
      <c r="U166" s="201">
        <v>413.86355000000003</v>
      </c>
    </row>
    <row r="167" spans="3:21">
      <c r="C167" s="206" t="s">
        <v>623</v>
      </c>
      <c r="D167" s="168" t="s">
        <v>65</v>
      </c>
      <c r="E167" s="168" t="s">
        <v>33</v>
      </c>
      <c r="G167" s="271">
        <v>0</v>
      </c>
      <c r="H167" s="272">
        <v>0</v>
      </c>
      <c r="I167" s="271">
        <v>0</v>
      </c>
      <c r="J167" s="271">
        <v>0</v>
      </c>
      <c r="K167" s="271">
        <v>0</v>
      </c>
      <c r="L167" s="271">
        <v>15.33681</v>
      </c>
      <c r="M167" s="271">
        <v>15.005459999999999</v>
      </c>
      <c r="N167" s="271">
        <v>13.083780000000001</v>
      </c>
      <c r="O167" s="271">
        <v>-15.6</v>
      </c>
      <c r="P167" s="271">
        <v>0</v>
      </c>
      <c r="Q167" s="201">
        <v>0</v>
      </c>
      <c r="R167" s="201">
        <v>0</v>
      </c>
      <c r="S167" s="201">
        <v>0</v>
      </c>
      <c r="T167" s="201">
        <v>0</v>
      </c>
      <c r="U167" s="201">
        <v>0</v>
      </c>
    </row>
    <row r="168" spans="3:21">
      <c r="C168" s="206" t="s">
        <v>624</v>
      </c>
      <c r="D168" s="168" t="s">
        <v>65</v>
      </c>
      <c r="E168" s="168" t="s">
        <v>33</v>
      </c>
      <c r="G168" s="271">
        <v>0</v>
      </c>
      <c r="H168" s="272">
        <v>0</v>
      </c>
      <c r="I168" s="271">
        <v>0</v>
      </c>
      <c r="J168" s="271">
        <v>0</v>
      </c>
      <c r="K168" s="271">
        <v>0</v>
      </c>
      <c r="L168" s="271">
        <v>0</v>
      </c>
      <c r="M168" s="271">
        <v>0</v>
      </c>
      <c r="N168" s="271">
        <v>0</v>
      </c>
      <c r="O168" s="271">
        <v>56.923739999999995</v>
      </c>
      <c r="P168" s="271">
        <v>35.39819</v>
      </c>
      <c r="Q168" s="201">
        <v>68.987740000000002</v>
      </c>
      <c r="R168" s="201">
        <v>80.174329999999998</v>
      </c>
      <c r="S168" s="201">
        <v>163.79952000000003</v>
      </c>
      <c r="T168" s="201">
        <v>110.4104</v>
      </c>
      <c r="U168" s="201">
        <v>137.62416999999999</v>
      </c>
    </row>
    <row r="169" spans="3:21">
      <c r="C169" s="206" t="s">
        <v>844</v>
      </c>
      <c r="D169" s="168" t="s">
        <v>65</v>
      </c>
      <c r="E169" s="168" t="s">
        <v>33</v>
      </c>
      <c r="G169" s="271">
        <v>0</v>
      </c>
      <c r="H169" s="273">
        <v>0</v>
      </c>
      <c r="I169" s="271">
        <v>0</v>
      </c>
      <c r="J169" s="271">
        <v>0</v>
      </c>
      <c r="K169" s="271">
        <v>0</v>
      </c>
      <c r="L169" s="271">
        <v>0</v>
      </c>
      <c r="M169" s="271">
        <v>0</v>
      </c>
      <c r="N169" s="271">
        <v>0</v>
      </c>
      <c r="O169" s="271">
        <v>0</v>
      </c>
      <c r="P169" s="271">
        <v>0</v>
      </c>
      <c r="Q169" s="201">
        <v>0</v>
      </c>
      <c r="R169" s="201">
        <v>0</v>
      </c>
      <c r="S169" s="201">
        <v>0</v>
      </c>
      <c r="T169" s="201">
        <v>0</v>
      </c>
      <c r="U169" s="201">
        <v>48.43712</v>
      </c>
    </row>
    <row r="170" spans="3:21">
      <c r="C170" s="206" t="s">
        <v>845</v>
      </c>
      <c r="D170" s="168" t="s">
        <v>65</v>
      </c>
      <c r="E170" s="168" t="s">
        <v>33</v>
      </c>
      <c r="G170" s="271">
        <v>0</v>
      </c>
      <c r="H170" s="273">
        <v>0</v>
      </c>
      <c r="I170" s="271">
        <v>0</v>
      </c>
      <c r="J170" s="271">
        <v>0</v>
      </c>
      <c r="K170" s="271">
        <v>0</v>
      </c>
      <c r="L170" s="271">
        <v>0</v>
      </c>
      <c r="M170" s="271">
        <v>0</v>
      </c>
      <c r="N170" s="271">
        <v>0</v>
      </c>
      <c r="O170" s="271">
        <v>0</v>
      </c>
      <c r="P170" s="271">
        <v>0</v>
      </c>
      <c r="Q170" s="201">
        <v>0</v>
      </c>
      <c r="R170" s="201">
        <v>0</v>
      </c>
      <c r="S170" s="201">
        <v>0</v>
      </c>
      <c r="T170" s="201">
        <v>0</v>
      </c>
      <c r="U170" s="201">
        <v>99.284639999999996</v>
      </c>
    </row>
    <row r="171" spans="3:21">
      <c r="C171" s="206" t="s">
        <v>846</v>
      </c>
      <c r="D171" s="168" t="s">
        <v>65</v>
      </c>
      <c r="E171" s="168" t="s">
        <v>33</v>
      </c>
      <c r="G171" s="271">
        <v>0</v>
      </c>
      <c r="H171" s="273">
        <v>0</v>
      </c>
      <c r="I171" s="271">
        <v>0</v>
      </c>
      <c r="J171" s="271">
        <v>0</v>
      </c>
      <c r="K171" s="271">
        <v>0</v>
      </c>
      <c r="L171" s="271">
        <v>0</v>
      </c>
      <c r="M171" s="271">
        <v>0</v>
      </c>
      <c r="N171" s="271">
        <v>0</v>
      </c>
      <c r="O171" s="271">
        <v>0</v>
      </c>
      <c r="P171" s="271">
        <v>0</v>
      </c>
      <c r="Q171" s="201">
        <v>0</v>
      </c>
      <c r="R171" s="201">
        <v>0</v>
      </c>
      <c r="S171" s="201">
        <v>0</v>
      </c>
      <c r="T171" s="201">
        <v>0</v>
      </c>
      <c r="U171" s="201">
        <v>216.72872000000001</v>
      </c>
    </row>
    <row r="172" spans="3:21">
      <c r="C172" s="206" t="s">
        <v>625</v>
      </c>
      <c r="D172" s="168" t="s">
        <v>65</v>
      </c>
      <c r="E172" s="168" t="s">
        <v>33</v>
      </c>
      <c r="G172" s="271">
        <v>1244.2073600000001</v>
      </c>
      <c r="H172" s="272">
        <f>((+G172*2)/1000)*1000</f>
        <v>2488.4147200000002</v>
      </c>
      <c r="I172" s="271">
        <v>2553.5485299999996</v>
      </c>
      <c r="J172" s="271">
        <v>2213.3897599999996</v>
      </c>
      <c r="K172" s="271">
        <v>1611.2729999999999</v>
      </c>
      <c r="L172" s="271">
        <f>(1785672.76-47413.6670112741)/1000</f>
        <v>1738.259092988726</v>
      </c>
      <c r="M172" s="271">
        <f>(1407560.34*99.3793220531166%)/1000</f>
        <v>1398.823923380543</v>
      </c>
      <c r="N172" s="271">
        <v>1251.9189799999999</v>
      </c>
      <c r="O172" s="271">
        <v>1230.5654</v>
      </c>
      <c r="P172" s="271">
        <v>1145.0380299999999</v>
      </c>
      <c r="Q172" s="201">
        <v>1028.4285500000001</v>
      </c>
      <c r="R172" s="201">
        <v>674.7166900000002</v>
      </c>
      <c r="S172" s="201">
        <v>1283.2440999999999</v>
      </c>
      <c r="T172" s="201">
        <v>2066.3340900000003</v>
      </c>
      <c r="U172" s="201">
        <v>1750.1987999999999</v>
      </c>
    </row>
    <row r="173" spans="3:21">
      <c r="C173" s="206" t="s">
        <v>626</v>
      </c>
      <c r="D173" s="168" t="s">
        <v>65</v>
      </c>
      <c r="E173" s="168" t="s">
        <v>33</v>
      </c>
      <c r="G173" s="271">
        <v>280.24730999999997</v>
      </c>
      <c r="H173" s="272">
        <f>((+G173*2)/1000)*1000</f>
        <v>560.49461999999994</v>
      </c>
      <c r="I173" s="271">
        <v>398.18034</v>
      </c>
      <c r="J173" s="271">
        <v>281.95846</v>
      </c>
      <c r="K173" s="271">
        <v>182.84614000000002</v>
      </c>
      <c r="L173" s="271">
        <v>0</v>
      </c>
      <c r="M173" s="271">
        <v>0</v>
      </c>
      <c r="N173" s="271">
        <v>0</v>
      </c>
      <c r="O173" s="271">
        <v>0</v>
      </c>
      <c r="P173" s="271">
        <v>0</v>
      </c>
      <c r="Q173" s="201">
        <v>0</v>
      </c>
      <c r="R173" s="201">
        <v>0</v>
      </c>
      <c r="S173" s="201">
        <v>0</v>
      </c>
      <c r="T173" s="201">
        <v>0</v>
      </c>
      <c r="U173" s="201">
        <v>0</v>
      </c>
    </row>
    <row r="174" spans="3:21">
      <c r="C174" s="206" t="s">
        <v>627</v>
      </c>
      <c r="D174" s="168" t="s">
        <v>65</v>
      </c>
      <c r="E174" s="168" t="s">
        <v>33</v>
      </c>
      <c r="G174" s="271">
        <v>0</v>
      </c>
      <c r="H174" s="272">
        <v>0</v>
      </c>
      <c r="I174" s="271">
        <v>0</v>
      </c>
      <c r="J174" s="271">
        <v>0</v>
      </c>
      <c r="K174" s="271">
        <v>0</v>
      </c>
      <c r="L174" s="271">
        <v>0</v>
      </c>
      <c r="M174" s="271">
        <v>138.38475</v>
      </c>
      <c r="N174" s="271">
        <v>114.17564</v>
      </c>
      <c r="O174" s="271">
        <v>119.94122999999999</v>
      </c>
      <c r="P174" s="271">
        <v>196.62592999999998</v>
      </c>
      <c r="Q174" s="201">
        <v>248.84886</v>
      </c>
      <c r="R174" s="201">
        <v>231.41693999999998</v>
      </c>
      <c r="S174" s="201">
        <v>208.45097999999999</v>
      </c>
      <c r="T174" s="201">
        <v>280.00564999999995</v>
      </c>
      <c r="U174" s="201">
        <v>305.23308000000003</v>
      </c>
    </row>
    <row r="175" spans="3:21">
      <c r="C175" s="206" t="s">
        <v>628</v>
      </c>
      <c r="D175" s="168" t="s">
        <v>65</v>
      </c>
      <c r="E175" s="168" t="s">
        <v>33</v>
      </c>
      <c r="G175" s="271">
        <v>178.81990000000002</v>
      </c>
      <c r="H175" s="272">
        <f>((+G175*2)/1000)*1000</f>
        <v>357.63980000000004</v>
      </c>
      <c r="I175" s="271">
        <v>278.44689</v>
      </c>
      <c r="J175" s="271">
        <v>399.72904999999997</v>
      </c>
      <c r="K175" s="271">
        <v>344.26990999999998</v>
      </c>
      <c r="L175" s="271">
        <v>324.32390999999996</v>
      </c>
      <c r="M175" s="271">
        <v>570.90446999999995</v>
      </c>
      <c r="N175" s="271">
        <v>542.67997000000003</v>
      </c>
      <c r="O175" s="271">
        <v>599.88738000000001</v>
      </c>
      <c r="P175" s="271">
        <v>469.63946999999996</v>
      </c>
      <c r="Q175" s="201">
        <v>855.25576999999998</v>
      </c>
      <c r="R175" s="201">
        <v>609.96103999999991</v>
      </c>
      <c r="S175" s="201">
        <v>534.64493999999991</v>
      </c>
      <c r="T175" s="201">
        <v>530.69153000000006</v>
      </c>
      <c r="U175" s="201">
        <v>524.32639000000006</v>
      </c>
    </row>
    <row r="176" spans="3:21">
      <c r="C176" s="206" t="s">
        <v>629</v>
      </c>
      <c r="D176" s="168" t="s">
        <v>65</v>
      </c>
      <c r="E176" s="168" t="s">
        <v>33</v>
      </c>
      <c r="G176" s="271">
        <v>4</v>
      </c>
      <c r="H176" s="272">
        <f>((+G176*2)/1000)*1000</f>
        <v>8</v>
      </c>
      <c r="I176" s="271">
        <v>15.35</v>
      </c>
      <c r="J176" s="271">
        <v>17.11</v>
      </c>
      <c r="K176" s="271">
        <v>33.995419999999996</v>
      </c>
      <c r="L176" s="271">
        <v>10.4</v>
      </c>
      <c r="M176" s="271">
        <v>0</v>
      </c>
      <c r="N176" s="271">
        <v>0</v>
      </c>
      <c r="O176" s="271">
        <v>0</v>
      </c>
      <c r="P176" s="271">
        <v>0</v>
      </c>
      <c r="Q176" s="201">
        <v>0</v>
      </c>
      <c r="R176" s="201">
        <v>0</v>
      </c>
      <c r="S176" s="201">
        <v>0</v>
      </c>
      <c r="T176" s="201">
        <v>0</v>
      </c>
      <c r="U176" s="201">
        <v>0</v>
      </c>
    </row>
    <row r="177" spans="3:21">
      <c r="C177" s="206" t="s">
        <v>630</v>
      </c>
      <c r="D177" s="168" t="s">
        <v>65</v>
      </c>
      <c r="E177" s="168" t="s">
        <v>33</v>
      </c>
      <c r="G177" s="271">
        <v>38.928550000000001</v>
      </c>
      <c r="H177" s="272">
        <f>((+G177)/1000)*1000</f>
        <v>38.928550000000001</v>
      </c>
      <c r="I177" s="271">
        <v>14.22791</v>
      </c>
      <c r="J177" s="271">
        <v>0</v>
      </c>
      <c r="K177" s="271">
        <v>0</v>
      </c>
      <c r="L177" s="271">
        <v>0</v>
      </c>
      <c r="M177" s="271">
        <v>0</v>
      </c>
      <c r="N177" s="271">
        <v>0</v>
      </c>
      <c r="O177" s="271">
        <v>0</v>
      </c>
      <c r="P177" s="271">
        <v>0</v>
      </c>
      <c r="Q177" s="201">
        <v>0</v>
      </c>
      <c r="R177" s="201">
        <v>0</v>
      </c>
      <c r="S177" s="201">
        <v>0</v>
      </c>
      <c r="T177" s="201">
        <v>0</v>
      </c>
      <c r="U177" s="201">
        <v>0</v>
      </c>
    </row>
    <row r="178" spans="3:21">
      <c r="C178" s="206" t="s">
        <v>631</v>
      </c>
      <c r="D178" s="168" t="s">
        <v>65</v>
      </c>
      <c r="E178" s="168" t="s">
        <v>33</v>
      </c>
      <c r="G178" s="271">
        <v>20.04814</v>
      </c>
      <c r="H178" s="272">
        <f>((+G178*2)/1000)*1000</f>
        <v>40.09628</v>
      </c>
      <c r="I178" s="271">
        <v>139.82589000000002</v>
      </c>
      <c r="J178" s="271">
        <v>107.19172</v>
      </c>
      <c r="K178" s="271">
        <v>141.71492000000001</v>
      </c>
      <c r="L178" s="271">
        <v>115.62661999999999</v>
      </c>
      <c r="M178" s="271">
        <v>126.51423</v>
      </c>
      <c r="N178" s="271">
        <v>242.74526</v>
      </c>
      <c r="O178" s="271">
        <v>311.84522999999996</v>
      </c>
      <c r="P178" s="271">
        <v>292.37815999999998</v>
      </c>
      <c r="Q178" s="201">
        <v>260.84612000000004</v>
      </c>
      <c r="R178" s="201">
        <v>153.45817000000005</v>
      </c>
      <c r="S178" s="201">
        <v>335.08500000000004</v>
      </c>
      <c r="T178" s="201">
        <v>266.67317000000003</v>
      </c>
      <c r="U178" s="201">
        <v>339.92662999999999</v>
      </c>
    </row>
    <row r="179" spans="3:21">
      <c r="C179" s="206" t="s">
        <v>632</v>
      </c>
      <c r="D179" s="168" t="s">
        <v>65</v>
      </c>
      <c r="E179" s="168" t="s">
        <v>33</v>
      </c>
      <c r="G179" s="271">
        <v>4.7921700000000005</v>
      </c>
      <c r="H179" s="272">
        <f>((+G179)/1000)*1000</f>
        <v>4.7921700000000005</v>
      </c>
      <c r="I179" s="271">
        <v>1.2681800000000001</v>
      </c>
      <c r="J179" s="271">
        <v>0</v>
      </c>
      <c r="K179" s="271">
        <v>0</v>
      </c>
      <c r="L179" s="271">
        <v>6.0999999999999999E-2</v>
      </c>
      <c r="M179" s="271">
        <v>0</v>
      </c>
      <c r="N179" s="271">
        <v>0</v>
      </c>
      <c r="O179" s="271">
        <v>0</v>
      </c>
      <c r="P179" s="271">
        <v>0</v>
      </c>
      <c r="Q179" s="201">
        <v>0</v>
      </c>
      <c r="R179" s="201">
        <v>0</v>
      </c>
      <c r="S179" s="201">
        <v>0</v>
      </c>
      <c r="T179" s="201">
        <v>0</v>
      </c>
      <c r="U179" s="201">
        <v>0</v>
      </c>
    </row>
    <row r="180" spans="3:21">
      <c r="C180" s="206" t="s">
        <v>633</v>
      </c>
      <c r="D180" s="168" t="s">
        <v>65</v>
      </c>
      <c r="E180" s="168" t="s">
        <v>33</v>
      </c>
      <c r="G180" s="271">
        <v>44.668680000000002</v>
      </c>
      <c r="H180" s="272">
        <f>((+G180)/1000)*1000</f>
        <v>44.668680000000002</v>
      </c>
      <c r="I180" s="271">
        <v>64.116110000000006</v>
      </c>
      <c r="J180" s="271">
        <v>0</v>
      </c>
      <c r="K180" s="271">
        <v>0.75</v>
      </c>
      <c r="L180" s="271">
        <v>12.314959999999999</v>
      </c>
      <c r="M180" s="271">
        <v>-8.6691299999999991</v>
      </c>
      <c r="N180" s="271">
        <v>0</v>
      </c>
      <c r="O180" s="271">
        <v>12.29092</v>
      </c>
      <c r="P180" s="271">
        <v>0</v>
      </c>
      <c r="Q180" s="201">
        <v>18.551030000000001</v>
      </c>
      <c r="R180" s="201">
        <v>8.0755099999999995</v>
      </c>
      <c r="S180" s="201">
        <v>42.340849999999996</v>
      </c>
      <c r="T180" s="201">
        <v>191.97920999999997</v>
      </c>
      <c r="U180" s="201">
        <v>155.50895</v>
      </c>
    </row>
    <row r="181" spans="3:21">
      <c r="C181" s="206" t="s">
        <v>634</v>
      </c>
      <c r="D181" s="168" t="s">
        <v>65</v>
      </c>
      <c r="E181" s="168" t="s">
        <v>33</v>
      </c>
      <c r="G181" s="271">
        <v>107.14712</v>
      </c>
      <c r="H181" s="272">
        <f>((+G181)/1000)*1000</f>
        <v>107.14712</v>
      </c>
      <c r="I181" s="271">
        <v>96.499289999999988</v>
      </c>
      <c r="J181" s="271">
        <v>302.89837</v>
      </c>
      <c r="K181" s="271">
        <v>30.886060000000001</v>
      </c>
      <c r="L181" s="271">
        <v>118.60812</v>
      </c>
      <c r="M181" s="271">
        <v>202.80103</v>
      </c>
      <c r="N181" s="271">
        <v>147.9427</v>
      </c>
      <c r="O181" s="271">
        <v>71.841440000000006</v>
      </c>
      <c r="P181" s="271">
        <v>96.192359999999994</v>
      </c>
      <c r="Q181" s="201">
        <v>131.55206000000001</v>
      </c>
      <c r="R181" s="201">
        <v>916.18094000000019</v>
      </c>
      <c r="S181" s="201">
        <v>33.650889999999997</v>
      </c>
      <c r="T181" s="201">
        <v>-32.196249999999999</v>
      </c>
      <c r="U181" s="201">
        <v>59.679130000000001</v>
      </c>
    </row>
    <row r="182" spans="3:21">
      <c r="C182" s="206" t="s">
        <v>635</v>
      </c>
      <c r="D182" s="168" t="s">
        <v>65</v>
      </c>
      <c r="E182" s="168" t="s">
        <v>33</v>
      </c>
      <c r="G182" s="271">
        <v>0</v>
      </c>
      <c r="H182" s="272">
        <v>0</v>
      </c>
      <c r="I182" s="271">
        <v>0</v>
      </c>
      <c r="J182" s="271">
        <v>219.75022000000001</v>
      </c>
      <c r="K182" s="271">
        <v>65.892039999999994</v>
      </c>
      <c r="L182" s="271">
        <v>115.17822</v>
      </c>
      <c r="M182" s="271">
        <v>60.106660000000005</v>
      </c>
      <c r="N182" s="271">
        <v>68.171490000000006</v>
      </c>
      <c r="O182" s="271">
        <v>71.195449999999994</v>
      </c>
      <c r="P182" s="271">
        <v>37.982410000000002</v>
      </c>
      <c r="Q182" s="201">
        <v>102.35515000000001</v>
      </c>
      <c r="R182" s="201">
        <v>65.970600000000005</v>
      </c>
      <c r="S182" s="201">
        <v>165.82234</v>
      </c>
      <c r="T182" s="201">
        <v>114.49030999999999</v>
      </c>
      <c r="U182" s="201">
        <v>138.30142000000001</v>
      </c>
    </row>
    <row r="183" spans="3:21">
      <c r="C183" s="206" t="s">
        <v>636</v>
      </c>
      <c r="D183" s="168" t="s">
        <v>65</v>
      </c>
      <c r="E183" s="168" t="s">
        <v>33</v>
      </c>
      <c r="G183" s="271">
        <v>0</v>
      </c>
      <c r="H183" s="272">
        <v>0</v>
      </c>
      <c r="I183" s="271">
        <v>0</v>
      </c>
      <c r="J183" s="271">
        <v>0.84547000000000005</v>
      </c>
      <c r="K183" s="271">
        <v>0</v>
      </c>
      <c r="L183" s="271">
        <v>11.429209999999999</v>
      </c>
      <c r="M183" s="271">
        <v>0</v>
      </c>
      <c r="N183" s="271">
        <v>6.5290000000000001E-2</v>
      </c>
      <c r="O183" s="271">
        <v>0</v>
      </c>
      <c r="P183" s="271">
        <v>0</v>
      </c>
      <c r="Q183" s="201">
        <v>0</v>
      </c>
      <c r="R183" s="201">
        <v>0</v>
      </c>
      <c r="S183" s="201">
        <v>0</v>
      </c>
      <c r="T183" s="201">
        <v>0</v>
      </c>
      <c r="U183" s="201">
        <v>0</v>
      </c>
    </row>
    <row r="184" spans="3:21">
      <c r="C184" s="206" t="s">
        <v>637</v>
      </c>
      <c r="D184" s="168" t="s">
        <v>65</v>
      </c>
      <c r="E184" s="168" t="s">
        <v>33</v>
      </c>
      <c r="G184" s="271">
        <v>0</v>
      </c>
      <c r="H184" s="272">
        <v>0</v>
      </c>
      <c r="I184" s="271">
        <v>0</v>
      </c>
      <c r="J184" s="271">
        <v>0</v>
      </c>
      <c r="K184" s="271">
        <v>4.4999999999999998E-2</v>
      </c>
      <c r="L184" s="271">
        <v>16.500979999999998</v>
      </c>
      <c r="M184" s="271">
        <v>0</v>
      </c>
      <c r="N184" s="271">
        <v>0</v>
      </c>
      <c r="O184" s="271">
        <v>0</v>
      </c>
      <c r="P184" s="271">
        <v>0</v>
      </c>
      <c r="Q184" s="201">
        <v>0</v>
      </c>
      <c r="R184" s="201">
        <v>0</v>
      </c>
      <c r="S184" s="201">
        <v>0</v>
      </c>
      <c r="T184" s="201">
        <v>0</v>
      </c>
      <c r="U184" s="201">
        <v>0</v>
      </c>
    </row>
    <row r="185" spans="3:21">
      <c r="C185" s="206" t="s">
        <v>638</v>
      </c>
      <c r="D185" s="168" t="s">
        <v>65</v>
      </c>
      <c r="E185" s="168" t="s">
        <v>33</v>
      </c>
      <c r="G185" s="271">
        <v>0</v>
      </c>
      <c r="H185" s="272">
        <v>0</v>
      </c>
      <c r="I185" s="271">
        <v>0</v>
      </c>
      <c r="J185" s="271">
        <v>0</v>
      </c>
      <c r="K185" s="271">
        <v>0</v>
      </c>
      <c r="L185" s="271">
        <v>17.744310000000002</v>
      </c>
      <c r="M185" s="271">
        <v>0</v>
      </c>
      <c r="N185" s="271">
        <v>0</v>
      </c>
      <c r="O185" s="271">
        <v>0</v>
      </c>
      <c r="P185" s="271">
        <v>0</v>
      </c>
      <c r="Q185" s="201">
        <v>0</v>
      </c>
      <c r="R185" s="201">
        <v>0</v>
      </c>
      <c r="S185" s="201">
        <v>0</v>
      </c>
      <c r="T185" s="201">
        <v>0</v>
      </c>
      <c r="U185" s="201">
        <v>0</v>
      </c>
    </row>
    <row r="186" spans="3:21">
      <c r="C186" s="206" t="s">
        <v>639</v>
      </c>
      <c r="D186" s="168" t="s">
        <v>65</v>
      </c>
      <c r="E186" s="168" t="s">
        <v>33</v>
      </c>
      <c r="G186" s="271">
        <v>0</v>
      </c>
      <c r="H186" s="272">
        <v>0</v>
      </c>
      <c r="I186" s="271">
        <v>0</v>
      </c>
      <c r="J186" s="271">
        <v>0</v>
      </c>
      <c r="K186" s="271">
        <v>0</v>
      </c>
      <c r="L186" s="271">
        <v>1.24146</v>
      </c>
      <c r="M186" s="271">
        <v>0</v>
      </c>
      <c r="N186" s="271">
        <v>0</v>
      </c>
      <c r="O186" s="271">
        <v>0</v>
      </c>
      <c r="P186" s="271">
        <v>0</v>
      </c>
      <c r="Q186" s="201">
        <v>0</v>
      </c>
      <c r="R186" s="201">
        <v>0</v>
      </c>
      <c r="S186" s="201">
        <v>0</v>
      </c>
      <c r="T186" s="201">
        <v>0</v>
      </c>
      <c r="U186" s="201">
        <v>0</v>
      </c>
    </row>
    <row r="187" spans="3:21">
      <c r="C187" s="206" t="s">
        <v>640</v>
      </c>
      <c r="D187" s="168" t="s">
        <v>65</v>
      </c>
      <c r="E187" s="168" t="s">
        <v>33</v>
      </c>
      <c r="G187" s="271">
        <v>0</v>
      </c>
      <c r="H187" s="272">
        <v>0</v>
      </c>
      <c r="I187" s="271">
        <v>0</v>
      </c>
      <c r="J187" s="271">
        <v>0</v>
      </c>
      <c r="K187" s="271">
        <v>0</v>
      </c>
      <c r="L187" s="271">
        <v>0</v>
      </c>
      <c r="M187" s="271">
        <v>0</v>
      </c>
      <c r="N187" s="271">
        <v>0</v>
      </c>
      <c r="O187" s="271">
        <v>0</v>
      </c>
      <c r="P187" s="271">
        <v>0</v>
      </c>
      <c r="Q187" s="201">
        <v>0</v>
      </c>
      <c r="R187" s="201">
        <v>0</v>
      </c>
      <c r="S187" s="201">
        <v>0</v>
      </c>
      <c r="T187" s="201">
        <v>0</v>
      </c>
      <c r="U187" s="201">
        <v>0</v>
      </c>
    </row>
    <row r="188" spans="3:21">
      <c r="C188" s="206" t="s">
        <v>641</v>
      </c>
      <c r="D188" s="168" t="s">
        <v>65</v>
      </c>
      <c r="E188" s="168" t="s">
        <v>33</v>
      </c>
      <c r="G188" s="271">
        <v>0</v>
      </c>
      <c r="H188" s="272">
        <v>0</v>
      </c>
      <c r="I188" s="271">
        <v>0</v>
      </c>
      <c r="J188" s="271">
        <v>0</v>
      </c>
      <c r="K188" s="271">
        <v>0</v>
      </c>
      <c r="L188" s="271">
        <v>0.63114999999999999</v>
      </c>
      <c r="M188" s="271">
        <v>2.5000000000000001E-2</v>
      </c>
      <c r="N188" s="271">
        <v>0</v>
      </c>
      <c r="O188" s="271">
        <v>0</v>
      </c>
      <c r="P188" s="271">
        <v>0</v>
      </c>
      <c r="Q188" s="201">
        <v>0</v>
      </c>
      <c r="R188" s="201">
        <v>0</v>
      </c>
      <c r="S188" s="201">
        <v>0</v>
      </c>
      <c r="T188" s="201">
        <v>0</v>
      </c>
      <c r="U188" s="201">
        <v>0</v>
      </c>
    </row>
    <row r="189" spans="3:21">
      <c r="C189" s="206" t="s">
        <v>642</v>
      </c>
      <c r="D189" s="168" t="s">
        <v>65</v>
      </c>
      <c r="E189" s="168" t="s">
        <v>33</v>
      </c>
      <c r="G189" s="271">
        <v>0</v>
      </c>
      <c r="H189" s="272">
        <v>0</v>
      </c>
      <c r="I189" s="271">
        <v>0</v>
      </c>
      <c r="J189" s="271">
        <v>1.9936099999999999</v>
      </c>
      <c r="K189" s="271">
        <v>0</v>
      </c>
      <c r="L189" s="271">
        <v>0</v>
      </c>
      <c r="M189" s="271">
        <v>7.1869100000000001</v>
      </c>
      <c r="N189" s="271">
        <v>10.196069999999999</v>
      </c>
      <c r="O189" s="271">
        <v>6.1772999999999998</v>
      </c>
      <c r="P189" s="271">
        <v>0</v>
      </c>
      <c r="Q189" s="201">
        <v>1.49068</v>
      </c>
      <c r="R189" s="201">
        <v>1.4141600000000003</v>
      </c>
      <c r="S189" s="201">
        <v>1.7677</v>
      </c>
      <c r="T189" s="201">
        <v>0</v>
      </c>
      <c r="U189" s="201">
        <v>0</v>
      </c>
    </row>
    <row r="190" spans="3:21">
      <c r="C190" s="206" t="s">
        <v>643</v>
      </c>
      <c r="D190" s="168" t="s">
        <v>65</v>
      </c>
      <c r="E190" s="168" t="s">
        <v>33</v>
      </c>
      <c r="G190" s="271">
        <v>0</v>
      </c>
      <c r="H190" s="272">
        <v>0</v>
      </c>
      <c r="I190" s="271">
        <v>0</v>
      </c>
      <c r="J190" s="271">
        <v>0</v>
      </c>
      <c r="K190" s="271">
        <v>0</v>
      </c>
      <c r="L190" s="271">
        <v>0</v>
      </c>
      <c r="M190" s="271">
        <v>112.94851</v>
      </c>
      <c r="N190" s="271">
        <v>102.92192</v>
      </c>
      <c r="O190" s="271">
        <v>125.48667</v>
      </c>
      <c r="P190" s="271">
        <v>99.214429999999993</v>
      </c>
      <c r="Q190" s="201">
        <v>143.70670999999999</v>
      </c>
      <c r="R190" s="201">
        <v>109.30164000000001</v>
      </c>
      <c r="S190" s="201">
        <v>49.175909999999995</v>
      </c>
      <c r="T190" s="201">
        <v>12.363839999999998</v>
      </c>
      <c r="U190" s="201">
        <v>4.8877499999999987</v>
      </c>
    </row>
    <row r="191" spans="3:21">
      <c r="C191" s="206" t="s">
        <v>644</v>
      </c>
      <c r="D191" s="168" t="s">
        <v>65</v>
      </c>
      <c r="E191" s="168" t="s">
        <v>33</v>
      </c>
      <c r="G191" s="271">
        <v>0</v>
      </c>
      <c r="H191" s="272">
        <v>0</v>
      </c>
      <c r="I191" s="271">
        <v>0</v>
      </c>
      <c r="J191" s="271">
        <v>0</v>
      </c>
      <c r="K191" s="271">
        <v>0</v>
      </c>
      <c r="L191" s="271">
        <v>0</v>
      </c>
      <c r="M191" s="271">
        <v>0</v>
      </c>
      <c r="N191" s="271">
        <v>0</v>
      </c>
      <c r="O191" s="271">
        <v>0</v>
      </c>
      <c r="P191" s="271">
        <v>0</v>
      </c>
      <c r="Q191" s="201">
        <v>0</v>
      </c>
      <c r="R191" s="201">
        <v>0</v>
      </c>
      <c r="S191" s="201">
        <v>0</v>
      </c>
      <c r="T191" s="201">
        <v>0</v>
      </c>
      <c r="U191" s="201">
        <v>0</v>
      </c>
    </row>
    <row r="192" spans="3:21">
      <c r="C192" s="143" t="s">
        <v>645</v>
      </c>
      <c r="G192" s="271"/>
      <c r="H192" s="274"/>
      <c r="I192" s="271"/>
      <c r="J192" s="271"/>
      <c r="K192" s="271"/>
      <c r="L192" s="271"/>
      <c r="M192" s="271"/>
      <c r="N192" s="271"/>
      <c r="O192" s="271"/>
      <c r="P192" s="271"/>
      <c r="Q192" s="203"/>
      <c r="R192" s="203"/>
      <c r="S192" s="203"/>
      <c r="T192" s="203"/>
      <c r="U192" s="203"/>
    </row>
    <row r="193" spans="3:21">
      <c r="C193" s="206" t="s">
        <v>646</v>
      </c>
      <c r="D193" s="168" t="s">
        <v>65</v>
      </c>
      <c r="E193" s="168" t="s">
        <v>33</v>
      </c>
      <c r="G193" s="271">
        <v>1096.2629100000001</v>
      </c>
      <c r="H193" s="272">
        <f t="shared" ref="H193:H201" si="41">((+G193*2)/1000)*1000</f>
        <v>2192.5258200000003</v>
      </c>
      <c r="I193" s="271">
        <v>2023.6677199999999</v>
      </c>
      <c r="J193" s="271">
        <v>1802.32879</v>
      </c>
      <c r="K193" s="271">
        <v>1650.9093799999998</v>
      </c>
      <c r="L193" s="271">
        <f>(1866890.72-88604.2096225529)/1000</f>
        <v>1778.286510377447</v>
      </c>
      <c r="M193" s="271">
        <f>(2514207.72*99.3793220531166%)/1000</f>
        <v>2498.6025871431198</v>
      </c>
      <c r="N193" s="271">
        <v>2155.2997400000004</v>
      </c>
      <c r="O193" s="271">
        <v>2223.4809500000001</v>
      </c>
      <c r="P193" s="271">
        <v>2643.5747099999999</v>
      </c>
      <c r="Q193" s="201">
        <v>2963.5959900000007</v>
      </c>
      <c r="R193" s="201">
        <v>2709.6214299999997</v>
      </c>
      <c r="S193" s="201">
        <v>3783.5017399999997</v>
      </c>
      <c r="T193" s="201">
        <v>4366.8546900000001</v>
      </c>
      <c r="U193" s="201">
        <v>4274.2555999999995</v>
      </c>
    </row>
    <row r="194" spans="3:21">
      <c r="C194" s="206" t="s">
        <v>647</v>
      </c>
      <c r="D194" s="168" t="s">
        <v>65</v>
      </c>
      <c r="E194" s="168" t="s">
        <v>33</v>
      </c>
      <c r="G194" s="271">
        <v>37.211750000000002</v>
      </c>
      <c r="H194" s="272">
        <f t="shared" si="41"/>
        <v>74.423500000000004</v>
      </c>
      <c r="I194" s="271">
        <v>56.967030000000001</v>
      </c>
      <c r="J194" s="271">
        <v>22.68224</v>
      </c>
      <c r="K194" s="271">
        <v>43.447300000000006</v>
      </c>
      <c r="L194" s="271">
        <v>31.443279999999998</v>
      </c>
      <c r="M194" s="271">
        <v>50.091790000000003</v>
      </c>
      <c r="N194" s="271">
        <v>118.68342999999999</v>
      </c>
      <c r="O194" s="271">
        <v>360.67507000000001</v>
      </c>
      <c r="P194" s="271">
        <v>53.753219999999999</v>
      </c>
      <c r="Q194" s="201">
        <v>130.16873999999999</v>
      </c>
      <c r="R194" s="201">
        <v>112.35256</v>
      </c>
      <c r="S194" s="201">
        <v>193.96181000000001</v>
      </c>
      <c r="T194" s="201">
        <v>228.0701</v>
      </c>
      <c r="U194" s="201">
        <v>362.57864999999998</v>
      </c>
    </row>
    <row r="195" spans="3:21">
      <c r="C195" s="206" t="s">
        <v>648</v>
      </c>
      <c r="D195" s="168" t="s">
        <v>65</v>
      </c>
      <c r="E195" s="168" t="s">
        <v>33</v>
      </c>
      <c r="G195" s="271">
        <v>5.80016</v>
      </c>
      <c r="H195" s="272">
        <f t="shared" si="41"/>
        <v>11.60032</v>
      </c>
      <c r="I195" s="271">
        <v>28.53847</v>
      </c>
      <c r="J195" s="271">
        <v>24.356669999999998</v>
      </c>
      <c r="K195" s="271">
        <v>34.205019999999998</v>
      </c>
      <c r="L195" s="271">
        <v>22.90625</v>
      </c>
      <c r="M195" s="271">
        <v>17.729020000000002</v>
      </c>
      <c r="N195" s="271">
        <v>19.555169999999997</v>
      </c>
      <c r="O195" s="271">
        <v>10.645530000000001</v>
      </c>
      <c r="P195" s="271">
        <v>-6.2036000000000007</v>
      </c>
      <c r="Q195" s="201">
        <v>3.2901799999999999</v>
      </c>
      <c r="R195" s="201">
        <v>7.8033799999999998</v>
      </c>
      <c r="S195" s="201">
        <v>4.0245200000000008</v>
      </c>
      <c r="T195" s="201">
        <v>-2.0085100000000002</v>
      </c>
      <c r="U195" s="201">
        <v>0</v>
      </c>
    </row>
    <row r="196" spans="3:21">
      <c r="C196" s="206" t="s">
        <v>649</v>
      </c>
      <c r="D196" s="168" t="s">
        <v>65</v>
      </c>
      <c r="E196" s="168" t="s">
        <v>33</v>
      </c>
      <c r="G196" s="271">
        <v>0.25255</v>
      </c>
      <c r="H196" s="272">
        <f t="shared" si="41"/>
        <v>0.50509999999999999</v>
      </c>
      <c r="I196" s="271">
        <v>1.3806400000000001</v>
      </c>
      <c r="J196" s="271">
        <v>2.12846</v>
      </c>
      <c r="K196" s="271">
        <v>1.1352500000000001</v>
      </c>
      <c r="L196" s="271">
        <v>0.78129999999999999</v>
      </c>
      <c r="M196" s="271">
        <v>1.9608599999999998</v>
      </c>
      <c r="N196" s="271">
        <v>0.57365999999999995</v>
      </c>
      <c r="O196" s="271">
        <v>1.42302</v>
      </c>
      <c r="P196" s="271">
        <v>-0.21256999999999998</v>
      </c>
      <c r="Q196" s="201">
        <v>0.35464000000000001</v>
      </c>
      <c r="R196" s="201">
        <v>0.19442000000000001</v>
      </c>
      <c r="S196" s="201">
        <v>0.40965999999999997</v>
      </c>
      <c r="T196" s="201">
        <v>0.16466</v>
      </c>
      <c r="U196" s="201">
        <v>5.806E-2</v>
      </c>
    </row>
    <row r="197" spans="3:21">
      <c r="C197" s="206" t="s">
        <v>650</v>
      </c>
      <c r="D197" s="168" t="s">
        <v>65</v>
      </c>
      <c r="E197" s="168" t="s">
        <v>33</v>
      </c>
      <c r="G197" s="271">
        <v>19.630419999999997</v>
      </c>
      <c r="H197" s="272">
        <f t="shared" si="41"/>
        <v>39.260839999999995</v>
      </c>
      <c r="I197" s="271">
        <v>30.390599999999999</v>
      </c>
      <c r="J197" s="271">
        <v>53.590449999999997</v>
      </c>
      <c r="K197" s="271">
        <v>27.69322</v>
      </c>
      <c r="L197" s="271">
        <v>24.182539999999999</v>
      </c>
      <c r="M197" s="271">
        <v>47.678330000000003</v>
      </c>
      <c r="N197" s="271">
        <v>141.35739000000001</v>
      </c>
      <c r="O197" s="271">
        <v>98.135890000000003</v>
      </c>
      <c r="P197" s="271">
        <v>58.671080000000003</v>
      </c>
      <c r="Q197" s="201">
        <v>50.020319999999998</v>
      </c>
      <c r="R197" s="201">
        <v>53.134309999999999</v>
      </c>
      <c r="S197" s="201">
        <v>176.61160000000004</v>
      </c>
      <c r="T197" s="201">
        <v>55.401100000000007</v>
      </c>
      <c r="U197" s="201">
        <v>63.157050000000005</v>
      </c>
    </row>
    <row r="198" spans="3:21">
      <c r="C198" s="206" t="s">
        <v>651</v>
      </c>
      <c r="D198" s="168" t="s">
        <v>65</v>
      </c>
      <c r="E198" s="168" t="s">
        <v>33</v>
      </c>
      <c r="G198" s="271">
        <v>263.11836999999997</v>
      </c>
      <c r="H198" s="272">
        <f t="shared" si="41"/>
        <v>526.23673999999994</v>
      </c>
      <c r="I198" s="271">
        <v>209.92641</v>
      </c>
      <c r="J198" s="271">
        <v>217.16748999999999</v>
      </c>
      <c r="K198" s="271">
        <v>139.28822</v>
      </c>
      <c r="L198" s="271">
        <v>170.04288</v>
      </c>
      <c r="M198" s="271">
        <v>199.84351000000001</v>
      </c>
      <c r="N198" s="271">
        <v>270.60266999999999</v>
      </c>
      <c r="O198" s="271">
        <v>319.80321000000004</v>
      </c>
      <c r="P198" s="271">
        <v>309.66903000000002</v>
      </c>
      <c r="Q198" s="201">
        <v>296.43688000000003</v>
      </c>
      <c r="R198" s="201">
        <v>274.98141999999996</v>
      </c>
      <c r="S198" s="201">
        <v>159.62785</v>
      </c>
      <c r="T198" s="201">
        <v>210.54003999999998</v>
      </c>
      <c r="U198" s="201">
        <v>213.86253000000002</v>
      </c>
    </row>
    <row r="199" spans="3:21">
      <c r="C199" s="206" t="s">
        <v>652</v>
      </c>
      <c r="D199" s="168" t="s">
        <v>65</v>
      </c>
      <c r="E199" s="168" t="s">
        <v>33</v>
      </c>
      <c r="G199" s="271">
        <v>18.826930000000001</v>
      </c>
      <c r="H199" s="272">
        <f t="shared" si="41"/>
        <v>37.653860000000002</v>
      </c>
      <c r="I199" s="271">
        <v>47.302699999999994</v>
      </c>
      <c r="J199" s="271">
        <v>59.933660000000003</v>
      </c>
      <c r="K199" s="271">
        <v>48.748730000000002</v>
      </c>
      <c r="L199" s="271">
        <v>47.818330000000003</v>
      </c>
      <c r="M199" s="271">
        <v>43.16836</v>
      </c>
      <c r="N199" s="271">
        <v>-9.8063400000000005</v>
      </c>
      <c r="O199" s="271">
        <v>1.6316900000000001</v>
      </c>
      <c r="P199" s="271">
        <v>-0.13500000000000001</v>
      </c>
      <c r="Q199" s="201">
        <v>0</v>
      </c>
      <c r="R199" s="201">
        <v>0</v>
      </c>
      <c r="S199" s="201">
        <v>0</v>
      </c>
      <c r="T199" s="201">
        <v>0</v>
      </c>
      <c r="U199" s="201">
        <v>0</v>
      </c>
    </row>
    <row r="200" spans="3:21">
      <c r="C200" s="206" t="s">
        <v>653</v>
      </c>
      <c r="D200" s="168" t="s">
        <v>65</v>
      </c>
      <c r="E200" s="168" t="s">
        <v>33</v>
      </c>
      <c r="G200" s="271">
        <v>20.922600000000003</v>
      </c>
      <c r="H200" s="272">
        <f t="shared" si="41"/>
        <v>41.845200000000006</v>
      </c>
      <c r="I200" s="271">
        <v>82.93844</v>
      </c>
      <c r="J200" s="271">
        <v>193.89668</v>
      </c>
      <c r="K200" s="271">
        <v>166.64308</v>
      </c>
      <c r="L200" s="271">
        <v>94.129589999999993</v>
      </c>
      <c r="M200" s="271">
        <v>96.388859999999994</v>
      </c>
      <c r="N200" s="271">
        <v>89.275350000000003</v>
      </c>
      <c r="O200" s="271">
        <v>89.432050000000004</v>
      </c>
      <c r="P200" s="271">
        <v>91.867410000000007</v>
      </c>
      <c r="Q200" s="201">
        <v>82.338950000000011</v>
      </c>
      <c r="R200" s="201">
        <v>87.589100000000002</v>
      </c>
      <c r="S200" s="201">
        <v>88.664819999999992</v>
      </c>
      <c r="T200" s="201">
        <v>45.394489999999998</v>
      </c>
      <c r="U200" s="201">
        <v>25.727450000000001</v>
      </c>
    </row>
    <row r="201" spans="3:21">
      <c r="C201" s="206" t="s">
        <v>654</v>
      </c>
      <c r="D201" s="168" t="s">
        <v>65</v>
      </c>
      <c r="E201" s="168" t="s">
        <v>33</v>
      </c>
      <c r="G201" s="271">
        <v>1.0980099999999999</v>
      </c>
      <c r="H201" s="272">
        <f t="shared" si="41"/>
        <v>2.1960199999999999</v>
      </c>
      <c r="I201" s="271">
        <v>6.5230100000000002</v>
      </c>
      <c r="J201" s="271">
        <v>2.7513800000000002</v>
      </c>
      <c r="K201" s="271">
        <v>2.83249</v>
      </c>
      <c r="L201" s="271">
        <v>0</v>
      </c>
      <c r="M201" s="271">
        <v>0</v>
      </c>
      <c r="N201" s="271">
        <v>0</v>
      </c>
      <c r="O201" s="271">
        <v>0</v>
      </c>
      <c r="P201" s="271">
        <v>0</v>
      </c>
      <c r="Q201" s="201">
        <v>0</v>
      </c>
      <c r="R201" s="201">
        <v>0</v>
      </c>
      <c r="S201" s="201">
        <v>0</v>
      </c>
      <c r="T201" s="201">
        <v>0</v>
      </c>
      <c r="U201" s="201">
        <v>0</v>
      </c>
    </row>
    <row r="202" spans="3:21">
      <c r="C202" s="206" t="s">
        <v>655</v>
      </c>
      <c r="D202" s="168" t="s">
        <v>65</v>
      </c>
      <c r="E202" s="168" t="s">
        <v>33</v>
      </c>
      <c r="G202" s="271">
        <v>200.2</v>
      </c>
      <c r="H202" s="272">
        <f>((+G202)/1000)*1000</f>
        <v>200.2</v>
      </c>
      <c r="I202" s="271">
        <v>1.1641700000000001</v>
      </c>
      <c r="J202" s="271">
        <v>-66.430030000000002</v>
      </c>
      <c r="K202" s="271">
        <v>78.51500999999999</v>
      </c>
      <c r="L202" s="271">
        <v>331.77787999999998</v>
      </c>
      <c r="M202" s="271">
        <v>29.060770000000002</v>
      </c>
      <c r="N202" s="271">
        <v>64.849959999999996</v>
      </c>
      <c r="O202" s="271">
        <v>49.520089999999996</v>
      </c>
      <c r="P202" s="271">
        <v>13.36408</v>
      </c>
      <c r="Q202" s="201">
        <v>13.995410000000001</v>
      </c>
      <c r="R202" s="201">
        <v>-143.11967000000001</v>
      </c>
      <c r="S202" s="201">
        <v>15.195160000000003</v>
      </c>
      <c r="T202" s="201">
        <v>194.96698000000004</v>
      </c>
      <c r="U202" s="201">
        <v>233.0598700000001</v>
      </c>
    </row>
    <row r="203" spans="3:21">
      <c r="C203" s="206" t="s">
        <v>656</v>
      </c>
      <c r="D203" s="168" t="s">
        <v>65</v>
      </c>
      <c r="E203" s="168" t="s">
        <v>33</v>
      </c>
      <c r="G203" s="271">
        <v>8.2454499999999999</v>
      </c>
      <c r="H203" s="272">
        <f t="shared" ref="H203:H208" si="42">((+G203*2)/1000)*1000</f>
        <v>16.4909</v>
      </c>
      <c r="I203" s="271">
        <v>30.532990000000002</v>
      </c>
      <c r="J203" s="271">
        <v>59.826680000000003</v>
      </c>
      <c r="K203" s="271">
        <v>63.685589999999998</v>
      </c>
      <c r="L203" s="271">
        <v>52.696349999999995</v>
      </c>
      <c r="M203" s="271">
        <v>74.352249999999998</v>
      </c>
      <c r="N203" s="271">
        <v>107.15002</v>
      </c>
      <c r="O203" s="271">
        <v>108.88736</v>
      </c>
      <c r="P203" s="271">
        <v>104.40632000000001</v>
      </c>
      <c r="Q203" s="201">
        <v>69.446399999999997</v>
      </c>
      <c r="R203" s="201">
        <v>130.99135000000001</v>
      </c>
      <c r="S203" s="201">
        <v>173.30413000000001</v>
      </c>
      <c r="T203" s="201">
        <v>29.957429999999988</v>
      </c>
      <c r="U203" s="201">
        <v>25.314460000000004</v>
      </c>
    </row>
    <row r="204" spans="3:21">
      <c r="C204" s="206" t="s">
        <v>657</v>
      </c>
      <c r="D204" s="168" t="s">
        <v>65</v>
      </c>
      <c r="E204" s="168" t="s">
        <v>33</v>
      </c>
      <c r="G204" s="271">
        <v>3.3144899999999997</v>
      </c>
      <c r="H204" s="272">
        <f t="shared" si="42"/>
        <v>6.6289799999999994</v>
      </c>
      <c r="I204" s="271">
        <v>15.53059</v>
      </c>
      <c r="J204" s="271">
        <v>35.59948</v>
      </c>
      <c r="K204" s="271">
        <v>34.069069999999996</v>
      </c>
      <c r="L204" s="271">
        <v>37.398240000000001</v>
      </c>
      <c r="M204" s="271">
        <v>41.547460000000001</v>
      </c>
      <c r="N204" s="271">
        <v>47.077220000000004</v>
      </c>
      <c r="O204" s="271">
        <v>8.3135400000000015</v>
      </c>
      <c r="P204" s="271">
        <v>4.4629899999999996</v>
      </c>
      <c r="Q204" s="201">
        <v>38.811759999999992</v>
      </c>
      <c r="R204" s="201">
        <v>9.0761300000000009</v>
      </c>
      <c r="S204" s="201">
        <v>52.272640000000003</v>
      </c>
      <c r="T204" s="201">
        <v>26.937270000000005</v>
      </c>
      <c r="U204" s="201">
        <v>21.437130000000003</v>
      </c>
    </row>
    <row r="205" spans="3:21">
      <c r="C205" s="206" t="s">
        <v>658</v>
      </c>
      <c r="D205" s="168" t="s">
        <v>65</v>
      </c>
      <c r="E205" s="168" t="s">
        <v>33</v>
      </c>
      <c r="G205" s="271">
        <v>20.429209999999998</v>
      </c>
      <c r="H205" s="272">
        <f t="shared" si="42"/>
        <v>40.858419999999995</v>
      </c>
      <c r="I205" s="271">
        <v>76.515820000000005</v>
      </c>
      <c r="J205" s="271">
        <v>0</v>
      </c>
      <c r="K205" s="271">
        <v>0</v>
      </c>
      <c r="L205" s="271">
        <v>0</v>
      </c>
      <c r="M205" s="271">
        <v>0</v>
      </c>
      <c r="N205" s="271">
        <v>0</v>
      </c>
      <c r="O205" s="271">
        <v>0</v>
      </c>
      <c r="P205" s="271">
        <v>0</v>
      </c>
      <c r="Q205" s="201">
        <v>0</v>
      </c>
      <c r="R205" s="201">
        <v>0</v>
      </c>
      <c r="S205" s="201">
        <v>0</v>
      </c>
      <c r="T205" s="201">
        <v>0</v>
      </c>
      <c r="U205" s="201">
        <v>0</v>
      </c>
    </row>
    <row r="206" spans="3:21">
      <c r="C206" s="206" t="s">
        <v>659</v>
      </c>
      <c r="D206" s="168" t="s">
        <v>65</v>
      </c>
      <c r="E206" s="168" t="s">
        <v>33</v>
      </c>
      <c r="G206" s="271">
        <v>0</v>
      </c>
      <c r="H206" s="272">
        <f t="shared" si="42"/>
        <v>0</v>
      </c>
      <c r="I206" s="271">
        <v>5.3420899999999998</v>
      </c>
      <c r="J206" s="271">
        <v>12.2767</v>
      </c>
      <c r="K206" s="271">
        <v>12.423110000000001</v>
      </c>
      <c r="L206" s="271">
        <v>5.8003500000000008</v>
      </c>
      <c r="M206" s="271">
        <v>7.6973000000000003</v>
      </c>
      <c r="N206" s="271">
        <v>5.9244399999999997</v>
      </c>
      <c r="O206" s="271">
        <v>11.624549999999999</v>
      </c>
      <c r="P206" s="271">
        <v>8.9506200000000007</v>
      </c>
      <c r="Q206" s="201">
        <v>1.3652300000000004</v>
      </c>
      <c r="R206" s="201">
        <v>0.23851000000000006</v>
      </c>
      <c r="S206" s="201">
        <v>3.8766800000000003</v>
      </c>
      <c r="T206" s="201">
        <v>0.7724500000000003</v>
      </c>
      <c r="U206" s="201">
        <v>5.0307399999999998</v>
      </c>
    </row>
    <row r="207" spans="3:21">
      <c r="C207" s="206" t="s">
        <v>660</v>
      </c>
      <c r="D207" s="168" t="s">
        <v>65</v>
      </c>
      <c r="E207" s="168" t="s">
        <v>33</v>
      </c>
      <c r="G207" s="271">
        <v>0</v>
      </c>
      <c r="H207" s="272">
        <f t="shared" si="42"/>
        <v>0</v>
      </c>
      <c r="I207" s="271">
        <v>441.29871999999995</v>
      </c>
      <c r="J207" s="271">
        <v>690.30522000000008</v>
      </c>
      <c r="K207" s="271">
        <v>928.85559999999998</v>
      </c>
      <c r="L207" s="271">
        <v>1120.26964</v>
      </c>
      <c r="M207" s="271">
        <v>1311.20922</v>
      </c>
      <c r="N207" s="271">
        <v>1494.25233</v>
      </c>
      <c r="O207" s="271">
        <v>1486.02423</v>
      </c>
      <c r="P207" s="271">
        <v>1449.4875</v>
      </c>
      <c r="Q207" s="201">
        <v>1356.2317800000001</v>
      </c>
      <c r="R207" s="201">
        <v>1179.1199799999999</v>
      </c>
      <c r="S207" s="201">
        <v>1534.1572699999997</v>
      </c>
      <c r="T207" s="201">
        <v>1141.03756</v>
      </c>
      <c r="U207" s="201">
        <v>1318.8609199999999</v>
      </c>
    </row>
    <row r="208" spans="3:21">
      <c r="C208" s="206" t="s">
        <v>661</v>
      </c>
      <c r="D208" s="168" t="s">
        <v>65</v>
      </c>
      <c r="E208" s="168" t="s">
        <v>33</v>
      </c>
      <c r="G208" s="271">
        <v>0</v>
      </c>
      <c r="H208" s="272">
        <f t="shared" si="42"/>
        <v>0</v>
      </c>
      <c r="I208" s="271">
        <v>40.994019999999999</v>
      </c>
      <c r="J208" s="271">
        <v>162.84721999999999</v>
      </c>
      <c r="K208" s="271">
        <v>187.68901</v>
      </c>
      <c r="L208" s="271">
        <v>136.91533999999999</v>
      </c>
      <c r="M208" s="271">
        <v>104.63172</v>
      </c>
      <c r="N208" s="271">
        <v>50.706429999999997</v>
      </c>
      <c r="O208" s="271">
        <v>102.14539000000001</v>
      </c>
      <c r="P208" s="271">
        <v>143.60932</v>
      </c>
      <c r="Q208" s="201">
        <v>170.32024999999999</v>
      </c>
      <c r="R208" s="201">
        <v>222.30787000000001</v>
      </c>
      <c r="S208" s="201">
        <v>567.99824000000001</v>
      </c>
      <c r="T208" s="201">
        <v>220.22378</v>
      </c>
      <c r="U208" s="201">
        <v>190.89398</v>
      </c>
    </row>
    <row r="209" spans="3:21">
      <c r="C209" s="206" t="s">
        <v>662</v>
      </c>
      <c r="D209" s="168" t="s">
        <v>65</v>
      </c>
      <c r="E209" s="168" t="s">
        <v>33</v>
      </c>
      <c r="G209" s="271">
        <v>0</v>
      </c>
      <c r="H209" s="272">
        <v>0</v>
      </c>
      <c r="I209" s="271">
        <v>0</v>
      </c>
      <c r="J209" s="271">
        <v>0</v>
      </c>
      <c r="K209" s="271">
        <v>0</v>
      </c>
      <c r="L209" s="271">
        <v>0</v>
      </c>
      <c r="M209" s="271">
        <v>-40.476639999999996</v>
      </c>
      <c r="N209" s="271">
        <v>-32.040060000000004</v>
      </c>
      <c r="O209" s="271">
        <v>-28.352349999999998</v>
      </c>
      <c r="P209" s="271">
        <v>3.00908</v>
      </c>
      <c r="Q209" s="201">
        <v>-2.6136600000000003</v>
      </c>
      <c r="R209" s="201">
        <v>1.1808899999999998</v>
      </c>
      <c r="S209" s="201">
        <v>-12.666260000000005</v>
      </c>
      <c r="T209" s="201">
        <v>-1.6078400000000008</v>
      </c>
      <c r="U209" s="201">
        <v>2.6246799999999992</v>
      </c>
    </row>
    <row r="210" spans="3:21">
      <c r="C210" s="206" t="s">
        <v>848</v>
      </c>
      <c r="D210" s="168" t="s">
        <v>65</v>
      </c>
      <c r="E210" s="168" t="s">
        <v>33</v>
      </c>
      <c r="G210" s="271">
        <v>0</v>
      </c>
      <c r="H210" s="273">
        <v>0</v>
      </c>
      <c r="I210" s="271">
        <v>0</v>
      </c>
      <c r="J210" s="271">
        <v>0</v>
      </c>
      <c r="K210" s="271">
        <v>0</v>
      </c>
      <c r="L210" s="271">
        <v>0</v>
      </c>
      <c r="M210" s="271">
        <v>0</v>
      </c>
      <c r="N210" s="271">
        <v>0</v>
      </c>
      <c r="O210" s="271">
        <v>0</v>
      </c>
      <c r="P210" s="271">
        <v>0</v>
      </c>
      <c r="Q210" s="201">
        <v>0</v>
      </c>
      <c r="R210" s="201">
        <v>0</v>
      </c>
      <c r="S210" s="201">
        <v>0</v>
      </c>
      <c r="T210" s="201">
        <v>97.889329999999987</v>
      </c>
      <c r="U210" s="201">
        <v>130.25639000000001</v>
      </c>
    </row>
    <row r="211" spans="3:21">
      <c r="C211" s="206" t="s">
        <v>849</v>
      </c>
      <c r="D211" s="168" t="s">
        <v>65</v>
      </c>
      <c r="E211" s="168" t="s">
        <v>33</v>
      </c>
      <c r="G211" s="271">
        <v>0</v>
      </c>
      <c r="H211" s="273">
        <v>0</v>
      </c>
      <c r="I211" s="271">
        <v>0</v>
      </c>
      <c r="J211" s="271">
        <v>0</v>
      </c>
      <c r="K211" s="271">
        <v>0</v>
      </c>
      <c r="L211" s="271">
        <v>0</v>
      </c>
      <c r="M211" s="271">
        <v>0</v>
      </c>
      <c r="N211" s="271">
        <v>0</v>
      </c>
      <c r="O211" s="271">
        <v>0</v>
      </c>
      <c r="P211" s="271">
        <v>0</v>
      </c>
      <c r="Q211" s="201">
        <v>0</v>
      </c>
      <c r="R211" s="201">
        <v>0</v>
      </c>
      <c r="S211" s="201">
        <v>0</v>
      </c>
      <c r="T211" s="201">
        <v>33.634869999999999</v>
      </c>
      <c r="U211" s="201">
        <v>47.774529999999999</v>
      </c>
    </row>
    <row r="212" spans="3:21">
      <c r="C212" s="206" t="s">
        <v>850</v>
      </c>
      <c r="D212" s="168" t="s">
        <v>65</v>
      </c>
      <c r="E212" s="168" t="s">
        <v>33</v>
      </c>
      <c r="G212" s="271">
        <v>0</v>
      </c>
      <c r="H212" s="273">
        <v>0</v>
      </c>
      <c r="I212" s="271">
        <v>0</v>
      </c>
      <c r="J212" s="271">
        <v>0</v>
      </c>
      <c r="K212" s="271">
        <v>0</v>
      </c>
      <c r="L212" s="271">
        <v>0</v>
      </c>
      <c r="M212" s="271">
        <v>0</v>
      </c>
      <c r="N212" s="271">
        <v>0</v>
      </c>
      <c r="O212" s="271">
        <v>0</v>
      </c>
      <c r="P212" s="271">
        <v>0</v>
      </c>
      <c r="Q212" s="201">
        <v>0</v>
      </c>
      <c r="R212" s="201">
        <v>0</v>
      </c>
      <c r="S212" s="201">
        <v>0</v>
      </c>
      <c r="T212" s="201">
        <v>29.515670000000004</v>
      </c>
      <c r="U212" s="201">
        <v>55.252139999999997</v>
      </c>
    </row>
    <row r="213" spans="3:21">
      <c r="C213" s="206" t="s">
        <v>851</v>
      </c>
      <c r="D213" s="168" t="s">
        <v>65</v>
      </c>
      <c r="E213" s="168" t="s">
        <v>33</v>
      </c>
      <c r="G213" s="271">
        <v>0</v>
      </c>
      <c r="H213" s="273">
        <v>0</v>
      </c>
      <c r="I213" s="271">
        <v>0</v>
      </c>
      <c r="J213" s="271">
        <v>0</v>
      </c>
      <c r="K213" s="271">
        <v>0</v>
      </c>
      <c r="L213" s="271">
        <v>0</v>
      </c>
      <c r="M213" s="271">
        <v>0</v>
      </c>
      <c r="N213" s="271">
        <v>0</v>
      </c>
      <c r="O213" s="271">
        <v>0</v>
      </c>
      <c r="P213" s="271">
        <v>0</v>
      </c>
      <c r="Q213" s="201">
        <v>0</v>
      </c>
      <c r="R213" s="201">
        <v>0</v>
      </c>
      <c r="S213" s="201">
        <v>0</v>
      </c>
      <c r="T213" s="201">
        <v>34.070430000000002</v>
      </c>
      <c r="U213" s="201">
        <v>39.291410000000006</v>
      </c>
    </row>
    <row r="214" spans="3:21">
      <c r="C214" s="206" t="s">
        <v>852</v>
      </c>
      <c r="D214" s="168" t="s">
        <v>65</v>
      </c>
      <c r="E214" s="168" t="s">
        <v>33</v>
      </c>
      <c r="G214" s="271">
        <v>0</v>
      </c>
      <c r="H214" s="273">
        <v>0</v>
      </c>
      <c r="I214" s="271">
        <v>0</v>
      </c>
      <c r="J214" s="271">
        <v>0</v>
      </c>
      <c r="K214" s="271">
        <v>0</v>
      </c>
      <c r="L214" s="271">
        <v>0</v>
      </c>
      <c r="M214" s="271">
        <v>0</v>
      </c>
      <c r="N214" s="271">
        <v>0</v>
      </c>
      <c r="O214" s="271">
        <v>0</v>
      </c>
      <c r="P214" s="271">
        <v>0</v>
      </c>
      <c r="Q214" s="201">
        <v>0</v>
      </c>
      <c r="R214" s="201">
        <v>0</v>
      </c>
      <c r="S214" s="201">
        <v>0</v>
      </c>
      <c r="T214" s="201">
        <v>22.030240000000003</v>
      </c>
      <c r="U214" s="201">
        <v>27.785790000000002</v>
      </c>
    </row>
    <row r="215" spans="3:21">
      <c r="C215" s="206" t="s">
        <v>853</v>
      </c>
      <c r="D215" s="168" t="s">
        <v>65</v>
      </c>
      <c r="E215" s="168" t="s">
        <v>33</v>
      </c>
      <c r="G215" s="271">
        <v>0</v>
      </c>
      <c r="H215" s="273">
        <v>0</v>
      </c>
      <c r="I215" s="271">
        <v>0</v>
      </c>
      <c r="J215" s="271">
        <v>0</v>
      </c>
      <c r="K215" s="271">
        <v>0</v>
      </c>
      <c r="L215" s="271">
        <v>0</v>
      </c>
      <c r="M215" s="271">
        <v>0</v>
      </c>
      <c r="N215" s="271">
        <v>0</v>
      </c>
      <c r="O215" s="271">
        <v>0</v>
      </c>
      <c r="P215" s="271">
        <v>0</v>
      </c>
      <c r="Q215" s="201">
        <v>0</v>
      </c>
      <c r="R215" s="201">
        <v>0</v>
      </c>
      <c r="S215" s="201">
        <v>0</v>
      </c>
      <c r="T215" s="201">
        <v>34.011340000000004</v>
      </c>
      <c r="U215" s="201">
        <v>40.008880000000005</v>
      </c>
    </row>
    <row r="216" spans="3:21">
      <c r="C216" s="206" t="s">
        <v>854</v>
      </c>
      <c r="D216" s="168" t="s">
        <v>65</v>
      </c>
      <c r="E216" s="168" t="s">
        <v>33</v>
      </c>
      <c r="G216" s="271">
        <v>0</v>
      </c>
      <c r="H216" s="273">
        <v>0</v>
      </c>
      <c r="I216" s="271">
        <v>0</v>
      </c>
      <c r="J216" s="271">
        <v>0</v>
      </c>
      <c r="K216" s="271">
        <v>0</v>
      </c>
      <c r="L216" s="271">
        <v>0</v>
      </c>
      <c r="M216" s="271">
        <v>0</v>
      </c>
      <c r="N216" s="271">
        <v>0</v>
      </c>
      <c r="O216" s="271">
        <v>0</v>
      </c>
      <c r="P216" s="271">
        <v>0</v>
      </c>
      <c r="Q216" s="201">
        <v>0</v>
      </c>
      <c r="R216" s="201">
        <v>0</v>
      </c>
      <c r="S216" s="201">
        <v>0</v>
      </c>
      <c r="T216" s="201">
        <v>13.584380000000001</v>
      </c>
      <c r="U216" s="201">
        <v>20.858730000000001</v>
      </c>
    </row>
    <row r="217" spans="3:21">
      <c r="C217" s="206" t="s">
        <v>855</v>
      </c>
      <c r="D217" s="168" t="s">
        <v>65</v>
      </c>
      <c r="E217" s="168" t="s">
        <v>33</v>
      </c>
      <c r="G217" s="271">
        <v>0</v>
      </c>
      <c r="H217" s="273">
        <v>0</v>
      </c>
      <c r="I217" s="271">
        <v>0</v>
      </c>
      <c r="J217" s="271">
        <v>0</v>
      </c>
      <c r="K217" s="271">
        <v>0</v>
      </c>
      <c r="L217" s="271">
        <v>0</v>
      </c>
      <c r="M217" s="271">
        <v>0</v>
      </c>
      <c r="N217" s="271">
        <v>0</v>
      </c>
      <c r="O217" s="271">
        <v>0</v>
      </c>
      <c r="P217" s="271">
        <v>0</v>
      </c>
      <c r="Q217" s="201">
        <v>52.82546</v>
      </c>
      <c r="R217" s="201">
        <v>54.639769999999999</v>
      </c>
      <c r="S217" s="201">
        <v>48.920960000000001</v>
      </c>
      <c r="T217" s="201">
        <v>9.6298300000000001</v>
      </c>
      <c r="U217" s="201">
        <v>79.401070000000004</v>
      </c>
    </row>
    <row r="218" spans="3:21">
      <c r="C218" s="206" t="s">
        <v>856</v>
      </c>
      <c r="D218" s="168" t="s">
        <v>65</v>
      </c>
      <c r="E218" s="168" t="s">
        <v>33</v>
      </c>
      <c r="G218" s="271">
        <v>0</v>
      </c>
      <c r="H218" s="273">
        <v>0</v>
      </c>
      <c r="I218" s="271">
        <v>0</v>
      </c>
      <c r="J218" s="271">
        <v>0</v>
      </c>
      <c r="K218" s="271">
        <v>0</v>
      </c>
      <c r="L218" s="271">
        <v>0</v>
      </c>
      <c r="M218" s="271">
        <v>0</v>
      </c>
      <c r="N218" s="271">
        <v>0</v>
      </c>
      <c r="O218" s="271">
        <v>0</v>
      </c>
      <c r="P218" s="271">
        <v>0</v>
      </c>
      <c r="Q218" s="201">
        <v>0</v>
      </c>
      <c r="R218" s="201">
        <v>0</v>
      </c>
      <c r="S218" s="201">
        <v>0</v>
      </c>
      <c r="T218" s="201">
        <v>0</v>
      </c>
      <c r="U218" s="201">
        <v>0</v>
      </c>
    </row>
    <row r="219" spans="3:21">
      <c r="C219" s="206" t="s">
        <v>857</v>
      </c>
      <c r="D219" s="168" t="s">
        <v>65</v>
      </c>
      <c r="E219" s="168" t="s">
        <v>33</v>
      </c>
      <c r="G219" s="271">
        <v>0</v>
      </c>
      <c r="H219" s="273">
        <v>0</v>
      </c>
      <c r="I219" s="271">
        <v>0</v>
      </c>
      <c r="J219" s="271">
        <v>0</v>
      </c>
      <c r="K219" s="271">
        <v>0</v>
      </c>
      <c r="L219" s="271">
        <v>0</v>
      </c>
      <c r="M219" s="271">
        <v>0</v>
      </c>
      <c r="N219" s="271">
        <v>0</v>
      </c>
      <c r="O219" s="271">
        <v>0</v>
      </c>
      <c r="P219" s="271">
        <v>0</v>
      </c>
      <c r="Q219" s="201">
        <v>0</v>
      </c>
      <c r="R219" s="201">
        <v>0</v>
      </c>
      <c r="S219" s="201">
        <v>0</v>
      </c>
      <c r="T219" s="201">
        <v>0</v>
      </c>
      <c r="U219" s="201">
        <v>0</v>
      </c>
    </row>
    <row r="220" spans="3:21">
      <c r="C220" s="206" t="s">
        <v>858</v>
      </c>
      <c r="D220" s="168" t="s">
        <v>65</v>
      </c>
      <c r="E220" s="168" t="s">
        <v>33</v>
      </c>
      <c r="G220" s="271">
        <v>0</v>
      </c>
      <c r="H220" s="273">
        <v>0</v>
      </c>
      <c r="I220" s="271">
        <v>0</v>
      </c>
      <c r="J220" s="271">
        <v>0</v>
      </c>
      <c r="K220" s="271">
        <v>0</v>
      </c>
      <c r="L220" s="271">
        <v>0</v>
      </c>
      <c r="M220" s="271">
        <v>0</v>
      </c>
      <c r="N220" s="271">
        <v>0</v>
      </c>
      <c r="O220" s="271">
        <v>0</v>
      </c>
      <c r="P220" s="271">
        <v>0</v>
      </c>
      <c r="Q220" s="201">
        <v>0</v>
      </c>
      <c r="R220" s="201">
        <v>0</v>
      </c>
      <c r="S220" s="201">
        <v>0</v>
      </c>
      <c r="T220" s="201">
        <v>0</v>
      </c>
      <c r="U220" s="201">
        <v>0</v>
      </c>
    </row>
    <row r="221" spans="3:21">
      <c r="C221" s="206" t="s">
        <v>859</v>
      </c>
      <c r="D221" s="168" t="s">
        <v>65</v>
      </c>
      <c r="E221" s="168" t="s">
        <v>33</v>
      </c>
      <c r="G221" s="271">
        <v>0</v>
      </c>
      <c r="H221" s="273">
        <v>0</v>
      </c>
      <c r="I221" s="271">
        <v>0</v>
      </c>
      <c r="J221" s="271">
        <v>0</v>
      </c>
      <c r="K221" s="271">
        <v>0</v>
      </c>
      <c r="L221" s="271">
        <v>0</v>
      </c>
      <c r="M221" s="271">
        <v>0</v>
      </c>
      <c r="N221" s="271">
        <v>0</v>
      </c>
      <c r="O221" s="271">
        <v>0</v>
      </c>
      <c r="P221" s="271">
        <v>0</v>
      </c>
      <c r="Q221" s="201">
        <v>0.58187999999999995</v>
      </c>
      <c r="R221" s="201">
        <v>-0.58187999999999995</v>
      </c>
      <c r="S221" s="201">
        <v>0</v>
      </c>
      <c r="T221" s="201">
        <v>0</v>
      </c>
      <c r="U221" s="201">
        <v>0</v>
      </c>
    </row>
    <row r="222" spans="3:21">
      <c r="C222" s="206" t="s">
        <v>663</v>
      </c>
      <c r="D222" s="168" t="s">
        <v>65</v>
      </c>
      <c r="E222" s="168" t="s">
        <v>33</v>
      </c>
      <c r="G222" s="271">
        <v>24.89846</v>
      </c>
      <c r="H222" s="272">
        <f>((+G222)/1000)*1000</f>
        <v>24.89846</v>
      </c>
      <c r="I222" s="271">
        <v>11.00685</v>
      </c>
      <c r="J222" s="271">
        <v>1.5265</v>
      </c>
      <c r="K222" s="271">
        <v>0</v>
      </c>
      <c r="L222" s="271">
        <v>2.1719400000000002</v>
      </c>
      <c r="M222" s="271">
        <v>0</v>
      </c>
      <c r="N222" s="271">
        <v>0</v>
      </c>
      <c r="O222" s="271">
        <v>0</v>
      </c>
      <c r="P222" s="271">
        <v>0.18078999999999998</v>
      </c>
      <c r="Q222" s="201">
        <v>0.95577999999999996</v>
      </c>
      <c r="R222" s="201">
        <v>3.0869799999999996</v>
      </c>
      <c r="S222" s="201">
        <v>3.6310899999999999</v>
      </c>
      <c r="T222" s="201">
        <v>5.8193900000000003</v>
      </c>
      <c r="U222" s="201">
        <v>2.2128699999999997</v>
      </c>
    </row>
    <row r="223" spans="3:21">
      <c r="C223" s="206" t="s">
        <v>860</v>
      </c>
      <c r="D223" s="168" t="s">
        <v>65</v>
      </c>
      <c r="E223" s="168" t="s">
        <v>33</v>
      </c>
      <c r="G223" s="271">
        <v>0</v>
      </c>
      <c r="H223" s="273">
        <v>0</v>
      </c>
      <c r="I223" s="271">
        <v>0</v>
      </c>
      <c r="J223" s="271">
        <v>0</v>
      </c>
      <c r="K223" s="271">
        <v>0</v>
      </c>
      <c r="L223" s="271">
        <v>0</v>
      </c>
      <c r="M223" s="271">
        <v>0</v>
      </c>
      <c r="N223" s="271">
        <v>0</v>
      </c>
      <c r="O223" s="271">
        <v>0</v>
      </c>
      <c r="P223" s="271">
        <v>0</v>
      </c>
      <c r="Q223" s="201">
        <v>0</v>
      </c>
      <c r="R223" s="201">
        <v>0</v>
      </c>
      <c r="S223" s="201">
        <v>0</v>
      </c>
      <c r="T223" s="201">
        <v>0</v>
      </c>
      <c r="U223" s="201">
        <v>0</v>
      </c>
    </row>
    <row r="224" spans="3:21">
      <c r="C224" s="206" t="s">
        <v>860</v>
      </c>
      <c r="D224" s="168" t="s">
        <v>65</v>
      </c>
      <c r="E224" s="168" t="s">
        <v>33</v>
      </c>
      <c r="G224" s="271">
        <v>0</v>
      </c>
      <c r="H224" s="273">
        <v>0</v>
      </c>
      <c r="I224" s="271">
        <v>0</v>
      </c>
      <c r="J224" s="271">
        <v>0</v>
      </c>
      <c r="K224" s="271">
        <v>0</v>
      </c>
      <c r="L224" s="271">
        <v>0</v>
      </c>
      <c r="M224" s="271">
        <v>0</v>
      </c>
      <c r="N224" s="271">
        <v>0</v>
      </c>
      <c r="O224" s="271">
        <v>0</v>
      </c>
      <c r="P224" s="271">
        <v>0</v>
      </c>
      <c r="Q224" s="201">
        <v>0</v>
      </c>
      <c r="R224" s="201">
        <v>0</v>
      </c>
      <c r="S224" s="201">
        <v>0</v>
      </c>
      <c r="T224" s="201">
        <v>0</v>
      </c>
      <c r="U224" s="201">
        <v>0</v>
      </c>
    </row>
    <row r="225" spans="3:21">
      <c r="C225" s="206" t="s">
        <v>861</v>
      </c>
      <c r="D225" s="168" t="s">
        <v>65</v>
      </c>
      <c r="E225" s="168" t="s">
        <v>33</v>
      </c>
      <c r="G225" s="271">
        <v>0</v>
      </c>
      <c r="H225" s="273">
        <v>0</v>
      </c>
      <c r="I225" s="271">
        <v>0</v>
      </c>
      <c r="J225" s="271">
        <v>0</v>
      </c>
      <c r="K225" s="271">
        <v>0</v>
      </c>
      <c r="L225" s="271">
        <v>0</v>
      </c>
      <c r="M225" s="271">
        <v>0</v>
      </c>
      <c r="N225" s="271">
        <v>0</v>
      </c>
      <c r="O225" s="271">
        <v>0</v>
      </c>
      <c r="P225" s="271">
        <v>0</v>
      </c>
      <c r="Q225" s="201">
        <v>0</v>
      </c>
      <c r="R225" s="201">
        <v>0</v>
      </c>
      <c r="S225" s="201">
        <v>0</v>
      </c>
      <c r="T225" s="201">
        <v>0</v>
      </c>
      <c r="U225" s="201">
        <v>6.6500000000000004E-2</v>
      </c>
    </row>
    <row r="226" spans="3:21">
      <c r="C226" s="206" t="s">
        <v>862</v>
      </c>
      <c r="D226" s="168" t="s">
        <v>65</v>
      </c>
      <c r="E226" s="168" t="s">
        <v>33</v>
      </c>
      <c r="G226" s="271">
        <v>0</v>
      </c>
      <c r="H226" s="273">
        <v>0</v>
      </c>
      <c r="I226" s="271">
        <v>0</v>
      </c>
      <c r="J226" s="271">
        <v>0</v>
      </c>
      <c r="K226" s="271">
        <v>0</v>
      </c>
      <c r="L226" s="271">
        <v>0</v>
      </c>
      <c r="M226" s="271">
        <v>0</v>
      </c>
      <c r="N226" s="271">
        <v>0</v>
      </c>
      <c r="O226" s="271">
        <v>0</v>
      </c>
      <c r="P226" s="271">
        <v>0</v>
      </c>
      <c r="Q226" s="201">
        <v>0</v>
      </c>
      <c r="R226" s="201">
        <v>0</v>
      </c>
      <c r="S226" s="201">
        <v>0</v>
      </c>
      <c r="T226" s="201">
        <v>0.72727999999999993</v>
      </c>
      <c r="U226" s="201">
        <v>0</v>
      </c>
    </row>
    <row r="227" spans="3:21">
      <c r="C227" s="206" t="s">
        <v>863</v>
      </c>
      <c r="D227" s="168" t="s">
        <v>65</v>
      </c>
      <c r="E227" s="168" t="s">
        <v>33</v>
      </c>
      <c r="G227" s="271">
        <v>0</v>
      </c>
      <c r="H227" s="273">
        <v>0</v>
      </c>
      <c r="I227" s="271">
        <v>0</v>
      </c>
      <c r="J227" s="271">
        <v>0</v>
      </c>
      <c r="K227" s="271">
        <v>0</v>
      </c>
      <c r="L227" s="271">
        <v>0</v>
      </c>
      <c r="M227" s="271">
        <v>0</v>
      </c>
      <c r="N227" s="271">
        <v>0</v>
      </c>
      <c r="O227" s="271">
        <v>0</v>
      </c>
      <c r="P227" s="271">
        <v>0</v>
      </c>
      <c r="Q227" s="201">
        <v>0</v>
      </c>
      <c r="R227" s="201">
        <v>0</v>
      </c>
      <c r="S227" s="201">
        <v>0</v>
      </c>
      <c r="T227" s="201">
        <v>0</v>
      </c>
      <c r="U227" s="201">
        <v>0</v>
      </c>
    </row>
    <row r="228" spans="3:21">
      <c r="C228" s="206" t="s">
        <v>864</v>
      </c>
      <c r="D228" s="168" t="s">
        <v>65</v>
      </c>
      <c r="E228" s="168" t="s">
        <v>33</v>
      </c>
      <c r="G228" s="271">
        <v>0</v>
      </c>
      <c r="H228" s="273">
        <v>0</v>
      </c>
      <c r="I228" s="271">
        <v>0</v>
      </c>
      <c r="J228" s="271">
        <v>0</v>
      </c>
      <c r="K228" s="271">
        <v>0</v>
      </c>
      <c r="L228" s="271">
        <v>0</v>
      </c>
      <c r="M228" s="271">
        <v>0</v>
      </c>
      <c r="N228" s="271">
        <v>0</v>
      </c>
      <c r="O228" s="271">
        <v>0</v>
      </c>
      <c r="P228" s="271">
        <v>0</v>
      </c>
      <c r="Q228" s="201">
        <v>0</v>
      </c>
      <c r="R228" s="201">
        <v>0</v>
      </c>
      <c r="S228" s="201">
        <v>0</v>
      </c>
      <c r="T228" s="201">
        <v>0</v>
      </c>
      <c r="U228" s="201">
        <v>0</v>
      </c>
    </row>
    <row r="229" spans="3:21">
      <c r="C229" s="206" t="s">
        <v>865</v>
      </c>
      <c r="D229" s="168" t="s">
        <v>65</v>
      </c>
      <c r="E229" s="168" t="s">
        <v>33</v>
      </c>
      <c r="G229" s="271">
        <v>0</v>
      </c>
      <c r="H229" s="273">
        <v>0</v>
      </c>
      <c r="I229" s="271">
        <v>0</v>
      </c>
      <c r="J229" s="271">
        <v>0</v>
      </c>
      <c r="K229" s="271">
        <v>0</v>
      </c>
      <c r="L229" s="271">
        <v>0</v>
      </c>
      <c r="M229" s="271">
        <v>0</v>
      </c>
      <c r="N229" s="271">
        <v>0</v>
      </c>
      <c r="O229" s="271">
        <v>0</v>
      </c>
      <c r="P229" s="271">
        <v>0</v>
      </c>
      <c r="Q229" s="201">
        <v>0</v>
      </c>
      <c r="R229" s="201">
        <v>0</v>
      </c>
      <c r="S229" s="201">
        <v>0</v>
      </c>
      <c r="T229" s="201">
        <v>0</v>
      </c>
      <c r="U229" s="201">
        <v>1.9855399999999999</v>
      </c>
    </row>
    <row r="230" spans="3:21">
      <c r="C230" s="206" t="s">
        <v>866</v>
      </c>
      <c r="D230" s="168" t="s">
        <v>65</v>
      </c>
      <c r="E230" s="168" t="s">
        <v>33</v>
      </c>
      <c r="G230" s="271">
        <v>0</v>
      </c>
      <c r="H230" s="273">
        <v>0</v>
      </c>
      <c r="I230" s="271">
        <v>0</v>
      </c>
      <c r="J230" s="271">
        <v>0</v>
      </c>
      <c r="K230" s="271">
        <v>0</v>
      </c>
      <c r="L230" s="271">
        <v>0</v>
      </c>
      <c r="M230" s="271">
        <v>0</v>
      </c>
      <c r="N230" s="271">
        <v>0</v>
      </c>
      <c r="O230" s="271">
        <v>0</v>
      </c>
      <c r="P230" s="271">
        <v>0</v>
      </c>
      <c r="Q230" s="201">
        <v>0</v>
      </c>
      <c r="R230" s="201">
        <v>0</v>
      </c>
      <c r="S230" s="201">
        <v>0</v>
      </c>
      <c r="T230" s="201">
        <v>19.614509999999999</v>
      </c>
      <c r="U230" s="201">
        <v>6.2202299999999999</v>
      </c>
    </row>
    <row r="231" spans="3:21">
      <c r="C231" s="206" t="s">
        <v>867</v>
      </c>
      <c r="D231" s="168" t="s">
        <v>65</v>
      </c>
      <c r="E231" s="168" t="s">
        <v>33</v>
      </c>
      <c r="G231" s="271">
        <v>0</v>
      </c>
      <c r="H231" s="273">
        <v>0</v>
      </c>
      <c r="I231" s="271">
        <v>0</v>
      </c>
      <c r="J231" s="271">
        <v>0</v>
      </c>
      <c r="K231" s="271">
        <v>0</v>
      </c>
      <c r="L231" s="271">
        <v>0</v>
      </c>
      <c r="M231" s="271">
        <v>0</v>
      </c>
      <c r="N231" s="271">
        <v>0</v>
      </c>
      <c r="O231" s="271">
        <v>0</v>
      </c>
      <c r="P231" s="271">
        <v>0</v>
      </c>
      <c r="Q231" s="201">
        <v>0</v>
      </c>
      <c r="R231" s="201">
        <v>0</v>
      </c>
      <c r="S231" s="201">
        <v>0</v>
      </c>
      <c r="T231" s="201">
        <v>0</v>
      </c>
      <c r="U231" s="201">
        <v>0</v>
      </c>
    </row>
    <row r="232" spans="3:21">
      <c r="C232" s="206" t="s">
        <v>868</v>
      </c>
      <c r="D232" s="168" t="s">
        <v>65</v>
      </c>
      <c r="E232" s="168" t="s">
        <v>33</v>
      </c>
      <c r="G232" s="271">
        <v>0</v>
      </c>
      <c r="H232" s="273">
        <v>0</v>
      </c>
      <c r="I232" s="271">
        <v>0</v>
      </c>
      <c r="J232" s="271">
        <v>0</v>
      </c>
      <c r="K232" s="271">
        <v>0</v>
      </c>
      <c r="L232" s="271">
        <v>0</v>
      </c>
      <c r="M232" s="271">
        <v>0</v>
      </c>
      <c r="N232" s="271">
        <v>0</v>
      </c>
      <c r="O232" s="271">
        <v>0</v>
      </c>
      <c r="P232" s="271">
        <v>0</v>
      </c>
      <c r="Q232" s="201">
        <v>0</v>
      </c>
      <c r="R232" s="201">
        <v>0</v>
      </c>
      <c r="S232" s="201">
        <v>0</v>
      </c>
      <c r="T232" s="201">
        <v>0</v>
      </c>
      <c r="U232" s="201">
        <v>0</v>
      </c>
    </row>
    <row r="233" spans="3:21">
      <c r="C233" s="206" t="s">
        <v>869</v>
      </c>
      <c r="D233" s="168" t="s">
        <v>65</v>
      </c>
      <c r="E233" s="168" t="s">
        <v>33</v>
      </c>
      <c r="G233" s="271">
        <v>0</v>
      </c>
      <c r="H233" s="273">
        <v>0</v>
      </c>
      <c r="I233" s="271">
        <v>0</v>
      </c>
      <c r="J233" s="271">
        <v>0</v>
      </c>
      <c r="K233" s="271">
        <v>0</v>
      </c>
      <c r="L233" s="271">
        <v>0</v>
      </c>
      <c r="M233" s="271">
        <v>0</v>
      </c>
      <c r="N233" s="271">
        <v>0</v>
      </c>
      <c r="O233" s="271">
        <v>0</v>
      </c>
      <c r="P233" s="271">
        <v>0</v>
      </c>
      <c r="Q233" s="201">
        <v>0</v>
      </c>
      <c r="R233" s="201">
        <v>0</v>
      </c>
      <c r="S233" s="201">
        <v>0</v>
      </c>
      <c r="T233" s="201">
        <v>0</v>
      </c>
      <c r="U233" s="201">
        <v>1.4039999999999999E-2</v>
      </c>
    </row>
    <row r="234" spans="3:21">
      <c r="C234" s="206" t="s">
        <v>870</v>
      </c>
      <c r="D234" s="168" t="s">
        <v>65</v>
      </c>
      <c r="E234" s="168" t="s">
        <v>33</v>
      </c>
      <c r="G234" s="271">
        <v>0</v>
      </c>
      <c r="H234" s="273">
        <v>0</v>
      </c>
      <c r="I234" s="271">
        <v>0</v>
      </c>
      <c r="J234" s="271">
        <v>0</v>
      </c>
      <c r="K234" s="271">
        <v>0</v>
      </c>
      <c r="L234" s="271">
        <v>0</v>
      </c>
      <c r="M234" s="271">
        <v>0</v>
      </c>
      <c r="N234" s="271">
        <v>0</v>
      </c>
      <c r="O234" s="271">
        <v>0</v>
      </c>
      <c r="P234" s="271">
        <v>0</v>
      </c>
      <c r="Q234" s="201">
        <v>0</v>
      </c>
      <c r="R234" s="201">
        <v>0</v>
      </c>
      <c r="S234" s="201">
        <v>0</v>
      </c>
      <c r="T234" s="201">
        <v>0.31984999999999997</v>
      </c>
      <c r="U234" s="201">
        <v>0</v>
      </c>
    </row>
    <row r="235" spans="3:21">
      <c r="C235" s="206" t="s">
        <v>871</v>
      </c>
      <c r="D235" s="168" t="s">
        <v>65</v>
      </c>
      <c r="E235" s="168" t="s">
        <v>33</v>
      </c>
      <c r="G235" s="271">
        <v>0</v>
      </c>
      <c r="H235" s="273">
        <v>0</v>
      </c>
      <c r="I235" s="271">
        <v>0</v>
      </c>
      <c r="J235" s="271">
        <v>0</v>
      </c>
      <c r="K235" s="271">
        <v>0</v>
      </c>
      <c r="L235" s="271">
        <v>0</v>
      </c>
      <c r="M235" s="271">
        <v>0</v>
      </c>
      <c r="N235" s="271">
        <v>0</v>
      </c>
      <c r="O235" s="271">
        <v>0</v>
      </c>
      <c r="P235" s="271">
        <v>0</v>
      </c>
      <c r="Q235" s="201">
        <v>0</v>
      </c>
      <c r="R235" s="201">
        <v>0</v>
      </c>
      <c r="S235" s="201">
        <v>0</v>
      </c>
      <c r="T235" s="201">
        <v>1.6669100000000001</v>
      </c>
      <c r="U235" s="201">
        <v>0</v>
      </c>
    </row>
    <row r="236" spans="3:21">
      <c r="C236" s="206" t="s">
        <v>872</v>
      </c>
      <c r="D236" s="168" t="s">
        <v>65</v>
      </c>
      <c r="E236" s="168" t="s">
        <v>33</v>
      </c>
      <c r="G236" s="271">
        <v>0</v>
      </c>
      <c r="H236" s="273">
        <v>0</v>
      </c>
      <c r="I236" s="271">
        <v>0</v>
      </c>
      <c r="J236" s="271">
        <v>0</v>
      </c>
      <c r="K236" s="271">
        <v>0</v>
      </c>
      <c r="L236" s="271">
        <v>0</v>
      </c>
      <c r="M236" s="271">
        <v>0</v>
      </c>
      <c r="N236" s="271">
        <v>0</v>
      </c>
      <c r="O236" s="271">
        <v>0</v>
      </c>
      <c r="P236" s="271">
        <v>0</v>
      </c>
      <c r="Q236" s="201">
        <v>0</v>
      </c>
      <c r="R236" s="201">
        <v>0</v>
      </c>
      <c r="S236" s="201">
        <v>0</v>
      </c>
      <c r="T236" s="201">
        <v>0.88002000000000002</v>
      </c>
      <c r="U236" s="201">
        <v>0</v>
      </c>
    </row>
    <row r="237" spans="3:21">
      <c r="C237" s="206" t="s">
        <v>873</v>
      </c>
      <c r="D237" s="168" t="s">
        <v>65</v>
      </c>
      <c r="E237" s="168" t="s">
        <v>33</v>
      </c>
      <c r="G237" s="271">
        <v>0</v>
      </c>
      <c r="H237" s="273">
        <v>0</v>
      </c>
      <c r="I237" s="271">
        <v>0</v>
      </c>
      <c r="J237" s="271">
        <v>0</v>
      </c>
      <c r="K237" s="271">
        <v>0</v>
      </c>
      <c r="L237" s="271">
        <v>0</v>
      </c>
      <c r="M237" s="271">
        <v>0</v>
      </c>
      <c r="N237" s="271">
        <v>0</v>
      </c>
      <c r="O237" s="271">
        <v>0</v>
      </c>
      <c r="P237" s="271">
        <v>0</v>
      </c>
      <c r="Q237" s="201">
        <v>0</v>
      </c>
      <c r="R237" s="201">
        <v>0</v>
      </c>
      <c r="S237" s="201">
        <v>0</v>
      </c>
      <c r="T237" s="201">
        <v>0</v>
      </c>
      <c r="U237" s="201">
        <v>0</v>
      </c>
    </row>
    <row r="238" spans="3:21">
      <c r="C238" s="206" t="s">
        <v>664</v>
      </c>
      <c r="D238" s="168" t="s">
        <v>65</v>
      </c>
      <c r="E238" s="168" t="s">
        <v>33</v>
      </c>
      <c r="G238" s="271">
        <v>60.917109999999994</v>
      </c>
      <c r="H238" s="272">
        <f>((+G238)/1000)*1000</f>
        <v>60.917109999999994</v>
      </c>
      <c r="I238" s="271">
        <v>63.201080000000005</v>
      </c>
      <c r="J238" s="271">
        <v>60.537410000000001</v>
      </c>
      <c r="K238" s="271">
        <v>57.999169999999999</v>
      </c>
      <c r="L238" s="271">
        <v>51.114319999999999</v>
      </c>
      <c r="M238" s="271">
        <v>32.956330000000001</v>
      </c>
      <c r="N238" s="271">
        <v>29.98574</v>
      </c>
      <c r="O238" s="271">
        <v>42.613589999999995</v>
      </c>
      <c r="P238" s="271">
        <v>68.263589999999994</v>
      </c>
      <c r="Q238" s="201">
        <v>50.007669999999997</v>
      </c>
      <c r="R238" s="201">
        <v>60.897240000000004</v>
      </c>
      <c r="S238" s="201">
        <v>43.935589999999998</v>
      </c>
      <c r="T238" s="201">
        <v>46.852930000000001</v>
      </c>
      <c r="U238" s="201">
        <v>54.935809999999996</v>
      </c>
    </row>
    <row r="239" spans="3:21">
      <c r="C239" s="206" t="s">
        <v>665</v>
      </c>
      <c r="D239" s="168" t="s">
        <v>65</v>
      </c>
      <c r="E239" s="168" t="s">
        <v>33</v>
      </c>
      <c r="G239" s="271">
        <v>52.462290000000003</v>
      </c>
      <c r="H239" s="272">
        <f>((+G239)/1000)*1000</f>
        <v>52.462290000000003</v>
      </c>
      <c r="I239" s="271">
        <v>73.122450000000001</v>
      </c>
      <c r="J239" s="271">
        <v>17.818549999999998</v>
      </c>
      <c r="K239" s="271">
        <v>34.608830000000005</v>
      </c>
      <c r="L239" s="271">
        <v>41.327739999999999</v>
      </c>
      <c r="M239" s="271">
        <v>25.704689999999999</v>
      </c>
      <c r="N239" s="271">
        <v>71.244500000000002</v>
      </c>
      <c r="O239" s="271">
        <v>25.373349999999999</v>
      </c>
      <c r="P239" s="271">
        <v>23.207159999999998</v>
      </c>
      <c r="Q239" s="201">
        <v>19.285210000000003</v>
      </c>
      <c r="R239" s="201">
        <v>40.559229999999999</v>
      </c>
      <c r="S239" s="201">
        <v>158.83427</v>
      </c>
      <c r="T239" s="201">
        <v>72.409750000000003</v>
      </c>
      <c r="U239" s="201">
        <v>49.528349999999996</v>
      </c>
    </row>
    <row r="240" spans="3:21">
      <c r="C240" s="206" t="s">
        <v>666</v>
      </c>
      <c r="D240" s="168" t="s">
        <v>65</v>
      </c>
      <c r="E240" s="168" t="s">
        <v>33</v>
      </c>
      <c r="G240" s="271">
        <v>1.4810900000000002</v>
      </c>
      <c r="H240" s="272">
        <f>((+G240)/1000)*1000</f>
        <v>1.4810900000000002</v>
      </c>
      <c r="I240" s="271">
        <v>0.40361999999999998</v>
      </c>
      <c r="J240" s="271">
        <v>2.5933600000000001</v>
      </c>
      <c r="K240" s="271">
        <v>0.15336000000000002</v>
      </c>
      <c r="L240" s="271">
        <v>4.4609999999999997E-2</v>
      </c>
      <c r="M240" s="271">
        <v>0</v>
      </c>
      <c r="N240" s="271">
        <v>7.4020000000000002E-2</v>
      </c>
      <c r="O240" s="271">
        <v>0</v>
      </c>
      <c r="P240" s="271">
        <v>0</v>
      </c>
      <c r="Q240" s="201">
        <v>0</v>
      </c>
      <c r="R240" s="201">
        <v>33.791460000000008</v>
      </c>
      <c r="S240" s="201">
        <v>68.862529999999992</v>
      </c>
      <c r="T240" s="201">
        <v>126.17638000000001</v>
      </c>
      <c r="U240" s="201">
        <v>74.188800000000001</v>
      </c>
    </row>
    <row r="241" spans="3:21">
      <c r="C241" s="206" t="s">
        <v>667</v>
      </c>
      <c r="D241" s="168" t="s">
        <v>65</v>
      </c>
      <c r="E241" s="168" t="s">
        <v>33</v>
      </c>
      <c r="G241" s="271">
        <v>15.267009999999999</v>
      </c>
      <c r="H241" s="272">
        <f t="shared" ref="H241:H248" si="43">((+G241*2)/1000)*1000</f>
        <v>30.534019999999998</v>
      </c>
      <c r="I241" s="271">
        <v>89.47081</v>
      </c>
      <c r="J241" s="271">
        <v>115.23130999999999</v>
      </c>
      <c r="K241" s="271">
        <v>122.00922</v>
      </c>
      <c r="L241" s="271">
        <v>107.79169999999999</v>
      </c>
      <c r="M241" s="271">
        <v>71.066659999999999</v>
      </c>
      <c r="N241" s="271">
        <v>51.134120000000003</v>
      </c>
      <c r="O241" s="271">
        <v>52.169609999999999</v>
      </c>
      <c r="P241" s="271">
        <v>14.40452</v>
      </c>
      <c r="Q241" s="201">
        <v>169.83197999999999</v>
      </c>
      <c r="R241" s="201">
        <v>57.961110000000005</v>
      </c>
      <c r="S241" s="201">
        <v>82.967479999999995</v>
      </c>
      <c r="T241" s="201">
        <v>72.005200000000002</v>
      </c>
      <c r="U241" s="201">
        <v>55.158740000000009</v>
      </c>
    </row>
    <row r="242" spans="3:21">
      <c r="C242" s="206" t="s">
        <v>668</v>
      </c>
      <c r="D242" s="168" t="s">
        <v>65</v>
      </c>
      <c r="E242" s="168" t="s">
        <v>33</v>
      </c>
      <c r="G242" s="271">
        <v>4.6843200000000005</v>
      </c>
      <c r="H242" s="272">
        <f t="shared" si="43"/>
        <v>9.368640000000001</v>
      </c>
      <c r="I242" s="271">
        <v>7.7576899999999993</v>
      </c>
      <c r="J242" s="271">
        <v>13.343950000000001</v>
      </c>
      <c r="K242" s="271">
        <v>18.941549999999999</v>
      </c>
      <c r="L242" s="271">
        <v>44.243050000000004</v>
      </c>
      <c r="M242" s="271">
        <v>87.197829999999996</v>
      </c>
      <c r="N242" s="271">
        <v>128.33664999999999</v>
      </c>
      <c r="O242" s="271">
        <v>133.44946999999999</v>
      </c>
      <c r="P242" s="271">
        <v>121.97175999999999</v>
      </c>
      <c r="Q242" s="201">
        <v>84.936159999999987</v>
      </c>
      <c r="R242" s="201">
        <v>-8.7825199999999874</v>
      </c>
      <c r="S242" s="201">
        <v>54.693549999999995</v>
      </c>
      <c r="T242" s="201">
        <v>144.82990000000001</v>
      </c>
      <c r="U242" s="201">
        <v>114.54566</v>
      </c>
    </row>
    <row r="243" spans="3:21">
      <c r="C243" s="206" t="s">
        <v>669</v>
      </c>
      <c r="D243" s="168" t="s">
        <v>65</v>
      </c>
      <c r="E243" s="168" t="s">
        <v>33</v>
      </c>
      <c r="G243" s="271">
        <v>1.5112300000000001</v>
      </c>
      <c r="H243" s="272">
        <f t="shared" si="43"/>
        <v>3.0224600000000001</v>
      </c>
      <c r="I243" s="271">
        <v>16.861349999999998</v>
      </c>
      <c r="J243" s="271">
        <v>15.73549</v>
      </c>
      <c r="K243" s="271">
        <v>26.29888</v>
      </c>
      <c r="L243" s="271">
        <v>37.274149999999999</v>
      </c>
      <c r="M243" s="271">
        <v>30.67334</v>
      </c>
      <c r="N243" s="271">
        <v>39.4893</v>
      </c>
      <c r="O243" s="271">
        <v>52.01294</v>
      </c>
      <c r="P243" s="271">
        <v>22.13167</v>
      </c>
      <c r="Q243" s="201">
        <v>364.83337</v>
      </c>
      <c r="R243" s="201">
        <v>3812.7172599999999</v>
      </c>
      <c r="S243" s="201">
        <v>1499.17635</v>
      </c>
      <c r="T243" s="201">
        <v>19.614270000000001</v>
      </c>
      <c r="U243" s="201">
        <v>3.2072099999999999</v>
      </c>
    </row>
    <row r="244" spans="3:21">
      <c r="C244" s="206" t="s">
        <v>670</v>
      </c>
      <c r="D244" s="168" t="s">
        <v>65</v>
      </c>
      <c r="E244" s="168" t="s">
        <v>33</v>
      </c>
      <c r="G244" s="271">
        <v>355.92723999999998</v>
      </c>
      <c r="H244" s="272">
        <f t="shared" si="43"/>
        <v>711.85447999999997</v>
      </c>
      <c r="I244" s="271">
        <v>1036.4106999999999</v>
      </c>
      <c r="J244" s="271">
        <v>1426.3270299999997</v>
      </c>
      <c r="K244" s="271">
        <v>1824.9865199999999</v>
      </c>
      <c r="L244" s="271">
        <f>(1955867.73-66736.0674305199)/1000</f>
        <v>1889.1316625694801</v>
      </c>
      <c r="M244" s="271">
        <f>(2796380.91*99.3793220531166%)/1000</f>
        <v>2779.0243903807727</v>
      </c>
      <c r="N244" s="271">
        <v>3736.4630000000002</v>
      </c>
      <c r="O244" s="271">
        <v>4537.6453499999998</v>
      </c>
      <c r="P244" s="271">
        <v>4129.8803200000002</v>
      </c>
      <c r="Q244" s="201">
        <v>3308.86654</v>
      </c>
      <c r="R244" s="201">
        <v>50.078980000000008</v>
      </c>
      <c r="S244" s="201">
        <v>45.27769</v>
      </c>
      <c r="T244" s="201">
        <v>37.67437000000001</v>
      </c>
      <c r="U244" s="201">
        <v>32.836300000000001</v>
      </c>
    </row>
    <row r="245" spans="3:21">
      <c r="C245" s="206" t="s">
        <v>671</v>
      </c>
      <c r="D245" s="168" t="s">
        <v>65</v>
      </c>
      <c r="E245" s="168" t="s">
        <v>33</v>
      </c>
      <c r="G245" s="271">
        <v>0.83920000000000006</v>
      </c>
      <c r="H245" s="272">
        <f t="shared" si="43"/>
        <v>1.6784000000000001</v>
      </c>
      <c r="I245" s="271">
        <v>89.139150000000001</v>
      </c>
      <c r="J245" s="271">
        <v>69.974599999999995</v>
      </c>
      <c r="K245" s="271">
        <v>47.56474</v>
      </c>
      <c r="L245" s="271">
        <v>89.688670000000002</v>
      </c>
      <c r="M245" s="271">
        <v>105.68682000000001</v>
      </c>
      <c r="N245" s="271">
        <v>84.332399999999993</v>
      </c>
      <c r="O245" s="271">
        <v>114.00859</v>
      </c>
      <c r="P245" s="271">
        <v>73.416759999999996</v>
      </c>
      <c r="Q245" s="201">
        <v>23.964299999999998</v>
      </c>
      <c r="R245" s="201">
        <v>458.62103000000008</v>
      </c>
      <c r="S245" s="201">
        <v>243.32106999999999</v>
      </c>
      <c r="T245" s="201">
        <v>387.50238000000002</v>
      </c>
      <c r="U245" s="201">
        <v>568.67670999999996</v>
      </c>
    </row>
    <row r="246" spans="3:21">
      <c r="C246" s="206" t="s">
        <v>672</v>
      </c>
      <c r="D246" s="168" t="s">
        <v>65</v>
      </c>
      <c r="E246" s="168" t="s">
        <v>33</v>
      </c>
      <c r="G246" s="271">
        <v>87.349900000000005</v>
      </c>
      <c r="H246" s="272">
        <f t="shared" si="43"/>
        <v>174.69980000000001</v>
      </c>
      <c r="I246" s="271">
        <v>183.38842000000002</v>
      </c>
      <c r="J246" s="271">
        <v>309.47995000000003</v>
      </c>
      <c r="K246" s="271">
        <v>316.78269</v>
      </c>
      <c r="L246" s="271">
        <v>358.78222</v>
      </c>
      <c r="M246" s="271">
        <v>445.08271999999999</v>
      </c>
      <c r="N246" s="271">
        <v>462.99880999999999</v>
      </c>
      <c r="O246" s="271">
        <v>351.41763000000003</v>
      </c>
      <c r="P246" s="271">
        <v>312.20636999999999</v>
      </c>
      <c r="Q246" s="201">
        <v>330.88424000000003</v>
      </c>
      <c r="R246" s="201">
        <v>78.289880000000011</v>
      </c>
      <c r="S246" s="201">
        <v>234.58117999999996</v>
      </c>
      <c r="T246" s="201">
        <v>541.51900000000001</v>
      </c>
      <c r="U246" s="201">
        <v>413.41730000000001</v>
      </c>
    </row>
    <row r="247" spans="3:21">
      <c r="C247" s="206" t="s">
        <v>673</v>
      </c>
      <c r="D247" s="168" t="s">
        <v>65</v>
      </c>
      <c r="E247" s="168" t="s">
        <v>33</v>
      </c>
      <c r="G247" s="271">
        <v>0</v>
      </c>
      <c r="H247" s="272">
        <f t="shared" si="43"/>
        <v>0</v>
      </c>
      <c r="I247" s="271">
        <v>1.4317299999999999</v>
      </c>
      <c r="J247" s="271">
        <v>0.44286999999999999</v>
      </c>
      <c r="K247" s="271">
        <v>0</v>
      </c>
      <c r="L247" s="271">
        <v>0</v>
      </c>
      <c r="M247" s="271">
        <v>0</v>
      </c>
      <c r="N247" s="271">
        <v>0</v>
      </c>
      <c r="O247" s="271">
        <v>0</v>
      </c>
      <c r="P247" s="271">
        <v>0</v>
      </c>
      <c r="Q247" s="201">
        <v>0</v>
      </c>
      <c r="R247" s="201">
        <v>0</v>
      </c>
      <c r="S247" s="201">
        <v>0</v>
      </c>
      <c r="T247" s="201">
        <v>0</v>
      </c>
      <c r="U247" s="201">
        <v>0</v>
      </c>
    </row>
    <row r="248" spans="3:21">
      <c r="C248" s="206" t="s">
        <v>674</v>
      </c>
      <c r="D248" s="168" t="s">
        <v>65</v>
      </c>
      <c r="E248" s="168" t="s">
        <v>33</v>
      </c>
      <c r="G248" s="271">
        <v>78.236490000000003</v>
      </c>
      <c r="H248" s="272">
        <f t="shared" si="43"/>
        <v>156.47298000000001</v>
      </c>
      <c r="I248" s="271">
        <v>126.35375999999999</v>
      </c>
      <c r="J248" s="271">
        <v>363.17662999999999</v>
      </c>
      <c r="K248" s="271">
        <v>30.086099999999998</v>
      </c>
      <c r="L248" s="271">
        <v>27.345179999999999</v>
      </c>
      <c r="M248" s="271">
        <v>37.478670000000001</v>
      </c>
      <c r="N248" s="271">
        <v>57.588269999999994</v>
      </c>
      <c r="O248" s="271">
        <v>72.266750000000002</v>
      </c>
      <c r="P248" s="271">
        <v>87.810369999999992</v>
      </c>
      <c r="Q248" s="201">
        <v>215.49300999999997</v>
      </c>
      <c r="R248" s="201">
        <v>0</v>
      </c>
      <c r="S248" s="201">
        <v>0</v>
      </c>
      <c r="T248" s="201">
        <v>0</v>
      </c>
      <c r="U248" s="201">
        <v>0</v>
      </c>
    </row>
    <row r="249" spans="3:21">
      <c r="C249" s="206" t="s">
        <v>675</v>
      </c>
      <c r="D249" s="168" t="s">
        <v>65</v>
      </c>
      <c r="E249" s="168" t="s">
        <v>33</v>
      </c>
      <c r="G249" s="271">
        <v>282.52489000000003</v>
      </c>
      <c r="H249" s="272">
        <f>((+G249)/1000)*1000</f>
        <v>282.52489000000003</v>
      </c>
      <c r="I249" s="271">
        <v>62.294599999999996</v>
      </c>
      <c r="J249" s="271">
        <v>173.07835999999998</v>
      </c>
      <c r="K249" s="271">
        <v>243.18664999999999</v>
      </c>
      <c r="L249" s="271">
        <v>256.40017999999998</v>
      </c>
      <c r="M249" s="271">
        <v>284.77929</v>
      </c>
      <c r="N249" s="271">
        <v>228.03466</v>
      </c>
      <c r="O249" s="271">
        <v>317.01024999999998</v>
      </c>
      <c r="P249" s="271">
        <v>990.51278000000002</v>
      </c>
      <c r="Q249" s="201">
        <v>378.86318999999997</v>
      </c>
      <c r="R249" s="201">
        <v>-34.346979999999995</v>
      </c>
      <c r="S249" s="201">
        <v>401.48121000000003</v>
      </c>
      <c r="T249" s="201">
        <v>658.89116999999999</v>
      </c>
      <c r="U249" s="201">
        <v>450.06927000000013</v>
      </c>
    </row>
    <row r="250" spans="3:21">
      <c r="C250" s="206" t="s">
        <v>676</v>
      </c>
      <c r="D250" s="168" t="s">
        <v>65</v>
      </c>
      <c r="E250" s="168" t="s">
        <v>33</v>
      </c>
      <c r="G250" s="271">
        <v>26.182459999999999</v>
      </c>
      <c r="H250" s="272">
        <f t="shared" ref="H250:H255" si="44">((+G250*2)/1000)*1000</f>
        <v>52.364919999999998</v>
      </c>
      <c r="I250" s="271">
        <v>78.388809999999992</v>
      </c>
      <c r="J250" s="271">
        <v>24.15193</v>
      </c>
      <c r="K250" s="271">
        <v>10.211799999999998</v>
      </c>
      <c r="L250" s="271">
        <v>20.944459999999999</v>
      </c>
      <c r="M250" s="271">
        <v>40.182310000000001</v>
      </c>
      <c r="N250" s="271">
        <v>43.66489</v>
      </c>
      <c r="O250" s="271">
        <v>47.15343</v>
      </c>
      <c r="P250" s="271">
        <v>42.171879999999994</v>
      </c>
      <c r="Q250" s="201">
        <v>23.813209999999994</v>
      </c>
      <c r="R250" s="201">
        <v>29.639359999999996</v>
      </c>
      <c r="S250" s="201">
        <v>64.111869999999996</v>
      </c>
      <c r="T250" s="201">
        <v>57.343070000000004</v>
      </c>
      <c r="U250" s="201">
        <v>46.522590000000001</v>
      </c>
    </row>
    <row r="251" spans="3:21">
      <c r="C251" s="206" t="s">
        <v>677</v>
      </c>
      <c r="D251" s="168" t="s">
        <v>65</v>
      </c>
      <c r="E251" s="168" t="s">
        <v>33</v>
      </c>
      <c r="G251" s="271">
        <v>0.84398000000000006</v>
      </c>
      <c r="H251" s="272">
        <f t="shared" si="44"/>
        <v>1.6879600000000001</v>
      </c>
      <c r="I251" s="271">
        <v>1.3252200000000001</v>
      </c>
      <c r="J251" s="271">
        <v>1.2418699999999998</v>
      </c>
      <c r="K251" s="271">
        <v>2.03634</v>
      </c>
      <c r="L251" s="271">
        <v>0.97738000000000003</v>
      </c>
      <c r="M251" s="271">
        <v>0.44360000000000005</v>
      </c>
      <c r="N251" s="271">
        <v>0.65477999999999992</v>
      </c>
      <c r="O251" s="271">
        <v>0.35893000000000003</v>
      </c>
      <c r="P251" s="271">
        <v>0.38815</v>
      </c>
      <c r="Q251" s="201">
        <v>1.58175</v>
      </c>
      <c r="R251" s="201">
        <v>1.29928</v>
      </c>
      <c r="S251" s="201">
        <v>0.46582999999999997</v>
      </c>
      <c r="T251" s="201">
        <v>0</v>
      </c>
      <c r="U251" s="201">
        <v>0</v>
      </c>
    </row>
    <row r="252" spans="3:21">
      <c r="C252" s="206" t="s">
        <v>678</v>
      </c>
      <c r="D252" s="168" t="s">
        <v>65</v>
      </c>
      <c r="E252" s="168" t="s">
        <v>33</v>
      </c>
      <c r="G252" s="271">
        <v>0</v>
      </c>
      <c r="H252" s="272">
        <f t="shared" si="44"/>
        <v>0</v>
      </c>
      <c r="I252" s="271">
        <v>0</v>
      </c>
      <c r="J252" s="271">
        <v>0</v>
      </c>
      <c r="K252" s="271">
        <v>7.7471199999999998</v>
      </c>
      <c r="L252" s="271">
        <v>1.9469400000000001</v>
      </c>
      <c r="M252" s="271">
        <v>0</v>
      </c>
      <c r="N252" s="271">
        <v>0</v>
      </c>
      <c r="O252" s="271">
        <v>0</v>
      </c>
      <c r="P252" s="271">
        <v>0</v>
      </c>
      <c r="Q252" s="201">
        <v>0</v>
      </c>
      <c r="R252" s="201">
        <v>0</v>
      </c>
      <c r="S252" s="201">
        <v>0</v>
      </c>
      <c r="T252" s="201">
        <v>0</v>
      </c>
      <c r="U252" s="201">
        <v>0</v>
      </c>
    </row>
    <row r="253" spans="3:21">
      <c r="C253" s="206" t="s">
        <v>679</v>
      </c>
      <c r="D253" s="168" t="s">
        <v>65</v>
      </c>
      <c r="E253" s="168" t="s">
        <v>33</v>
      </c>
      <c r="G253" s="271">
        <v>679.09411999999998</v>
      </c>
      <c r="H253" s="272">
        <f t="shared" si="44"/>
        <v>1358.18824</v>
      </c>
      <c r="I253" s="271">
        <v>1576.52468</v>
      </c>
      <c r="J253" s="271">
        <v>2343.29252</v>
      </c>
      <c r="K253" s="271">
        <v>2399.9539799999998</v>
      </c>
      <c r="L253" s="271">
        <f>(1774357.6-45200.0953524603)/1000</f>
        <v>1729.1575046475398</v>
      </c>
      <c r="M253" s="271">
        <f>(1958162.44*99.3793220531166%)/1000</f>
        <v>1946.008557570766</v>
      </c>
      <c r="N253" s="271">
        <v>1741.7072000000001</v>
      </c>
      <c r="O253" s="271">
        <v>1923.9613899999999</v>
      </c>
      <c r="P253" s="271">
        <v>1741.32474</v>
      </c>
      <c r="Q253" s="201">
        <v>1294.1026499999998</v>
      </c>
      <c r="R253" s="201">
        <v>2030.7682200000002</v>
      </c>
      <c r="S253" s="201">
        <v>3314.9585400000001</v>
      </c>
      <c r="T253" s="201">
        <v>2866.6611999999996</v>
      </c>
      <c r="U253" s="201">
        <v>2270.9850200000001</v>
      </c>
    </row>
    <row r="254" spans="3:21">
      <c r="C254" s="206" t="s">
        <v>680</v>
      </c>
      <c r="D254" s="168" t="s">
        <v>65</v>
      </c>
      <c r="E254" s="168" t="s">
        <v>33</v>
      </c>
      <c r="G254" s="271">
        <v>14.248799999999999</v>
      </c>
      <c r="H254" s="272">
        <f t="shared" si="44"/>
        <v>28.497599999999998</v>
      </c>
      <c r="I254" s="271">
        <v>31.35155</v>
      </c>
      <c r="J254" s="271">
        <v>-0.34705999999999998</v>
      </c>
      <c r="K254" s="271">
        <v>77.430160000000001</v>
      </c>
      <c r="L254" s="271">
        <v>22.92454</v>
      </c>
      <c r="M254" s="271">
        <v>25.004650000000002</v>
      </c>
      <c r="N254" s="271">
        <v>16.65044</v>
      </c>
      <c r="O254" s="271">
        <v>14.60904</v>
      </c>
      <c r="P254" s="271">
        <v>7.28226</v>
      </c>
      <c r="Q254" s="201">
        <v>13.078530000000002</v>
      </c>
      <c r="R254" s="201">
        <v>20.046579999999999</v>
      </c>
      <c r="S254" s="201">
        <v>29.742449999999998</v>
      </c>
      <c r="T254" s="201">
        <v>69.332639999999998</v>
      </c>
      <c r="U254" s="201">
        <v>134.41376</v>
      </c>
    </row>
    <row r="255" spans="3:21">
      <c r="C255" s="206" t="s">
        <v>681</v>
      </c>
      <c r="D255" s="168" t="s">
        <v>65</v>
      </c>
      <c r="E255" s="168" t="s">
        <v>33</v>
      </c>
      <c r="G255" s="271">
        <v>2.6439199999999996</v>
      </c>
      <c r="H255" s="272">
        <f t="shared" si="44"/>
        <v>5.2878399999999992</v>
      </c>
      <c r="I255" s="271">
        <v>18.563479999999998</v>
      </c>
      <c r="J255" s="271">
        <v>123.41654000000003</v>
      </c>
      <c r="K255" s="271">
        <v>167.98272</v>
      </c>
      <c r="L255" s="271">
        <v>193.262</v>
      </c>
      <c r="M255" s="271">
        <v>224.59311</v>
      </c>
      <c r="N255" s="271">
        <v>295.60082</v>
      </c>
      <c r="O255" s="271">
        <v>276.56328000000002</v>
      </c>
      <c r="P255" s="271">
        <v>243.48473999999999</v>
      </c>
      <c r="Q255" s="201">
        <v>224.46377999999996</v>
      </c>
      <c r="R255" s="201">
        <v>329.11064999999996</v>
      </c>
      <c r="S255" s="201">
        <v>227.37962999999999</v>
      </c>
      <c r="T255" s="201">
        <v>281.90661999999998</v>
      </c>
      <c r="U255" s="201">
        <v>298.24555000000004</v>
      </c>
    </row>
    <row r="256" spans="3:21">
      <c r="C256" s="206" t="s">
        <v>682</v>
      </c>
      <c r="D256" s="168" t="s">
        <v>65</v>
      </c>
      <c r="E256" s="168" t="s">
        <v>33</v>
      </c>
      <c r="G256" s="271">
        <v>0</v>
      </c>
      <c r="H256" s="272">
        <v>0</v>
      </c>
      <c r="I256" s="271">
        <v>0</v>
      </c>
      <c r="J256" s="271">
        <v>0</v>
      </c>
      <c r="K256" s="271">
        <v>0</v>
      </c>
      <c r="L256" s="271">
        <v>0</v>
      </c>
      <c r="M256" s="271">
        <v>0</v>
      </c>
      <c r="N256" s="271">
        <v>1.52</v>
      </c>
      <c r="O256" s="271">
        <v>7.6791899999999993</v>
      </c>
      <c r="P256" s="271">
        <v>7.4279999999999999E-2</v>
      </c>
      <c r="Q256" s="201">
        <v>0</v>
      </c>
      <c r="R256" s="201">
        <v>506.58629999999999</v>
      </c>
      <c r="S256" s="201">
        <v>291.96895000000001</v>
      </c>
      <c r="T256" s="201">
        <v>-31.429229999999997</v>
      </c>
      <c r="U256" s="201">
        <v>186.60772</v>
      </c>
    </row>
    <row r="257" spans="3:21">
      <c r="C257" s="206" t="s">
        <v>683</v>
      </c>
      <c r="D257" s="168" t="s">
        <v>65</v>
      </c>
      <c r="E257" s="168" t="s">
        <v>33</v>
      </c>
      <c r="G257" s="271">
        <v>0</v>
      </c>
      <c r="H257" s="272">
        <v>0</v>
      </c>
      <c r="I257" s="271">
        <v>0</v>
      </c>
      <c r="J257" s="271">
        <v>0</v>
      </c>
      <c r="K257" s="271">
        <v>1.405E-2</v>
      </c>
      <c r="L257" s="271">
        <v>0</v>
      </c>
      <c r="M257" s="271">
        <v>2.1199999999999999E-3</v>
      </c>
      <c r="N257" s="271">
        <v>0</v>
      </c>
      <c r="O257" s="271">
        <v>0</v>
      </c>
      <c r="P257" s="271">
        <v>0</v>
      </c>
      <c r="Q257" s="201">
        <v>0</v>
      </c>
      <c r="R257" s="201">
        <v>0</v>
      </c>
      <c r="S257" s="201">
        <v>0</v>
      </c>
      <c r="T257" s="201">
        <v>0</v>
      </c>
      <c r="U257" s="201">
        <v>0</v>
      </c>
    </row>
    <row r="258" spans="3:21">
      <c r="C258" s="206" t="s">
        <v>874</v>
      </c>
      <c r="D258" s="168" t="s">
        <v>65</v>
      </c>
      <c r="E258" s="168" t="s">
        <v>33</v>
      </c>
      <c r="G258" s="271">
        <v>0</v>
      </c>
      <c r="H258" s="273">
        <v>0</v>
      </c>
      <c r="I258" s="271">
        <v>0</v>
      </c>
      <c r="J258" s="271">
        <v>0</v>
      </c>
      <c r="K258" s="271">
        <v>0</v>
      </c>
      <c r="L258" s="271">
        <v>0</v>
      </c>
      <c r="M258" s="271">
        <v>0</v>
      </c>
      <c r="N258" s="271">
        <v>0</v>
      </c>
      <c r="O258" s="271">
        <v>0</v>
      </c>
      <c r="P258" s="271">
        <v>0</v>
      </c>
      <c r="Q258" s="201">
        <v>0</v>
      </c>
      <c r="R258" s="201">
        <v>8.1040000000000001E-2</v>
      </c>
      <c r="S258" s="201">
        <v>0</v>
      </c>
      <c r="T258" s="201">
        <v>0</v>
      </c>
      <c r="U258" s="201">
        <v>0</v>
      </c>
    </row>
    <row r="259" spans="3:21">
      <c r="C259" s="206" t="s">
        <v>684</v>
      </c>
      <c r="D259" s="168" t="s">
        <v>65</v>
      </c>
      <c r="E259" s="168" t="s">
        <v>33</v>
      </c>
      <c r="G259" s="271">
        <v>0</v>
      </c>
      <c r="H259" s="272">
        <v>0</v>
      </c>
      <c r="I259" s="271">
        <v>0</v>
      </c>
      <c r="J259" s="271">
        <v>0</v>
      </c>
      <c r="K259" s="271">
        <v>0</v>
      </c>
      <c r="L259" s="271">
        <v>0</v>
      </c>
      <c r="M259" s="271">
        <v>0</v>
      </c>
      <c r="N259" s="271">
        <v>0</v>
      </c>
      <c r="O259" s="271">
        <v>1.1026800000000001</v>
      </c>
      <c r="P259" s="271">
        <v>0</v>
      </c>
      <c r="Q259" s="201">
        <v>1.0033000000000001</v>
      </c>
      <c r="R259" s="201">
        <v>0</v>
      </c>
      <c r="S259" s="201">
        <v>0</v>
      </c>
      <c r="T259" s="201">
        <v>0</v>
      </c>
      <c r="U259" s="201">
        <v>0</v>
      </c>
    </row>
    <row r="260" spans="3:21">
      <c r="C260" s="206" t="s">
        <v>875</v>
      </c>
      <c r="D260" s="168" t="s">
        <v>65</v>
      </c>
      <c r="E260" s="168" t="s">
        <v>33</v>
      </c>
      <c r="G260" s="271">
        <v>0</v>
      </c>
      <c r="H260" s="273">
        <v>0</v>
      </c>
      <c r="I260" s="271">
        <v>0</v>
      </c>
      <c r="J260" s="271">
        <v>0</v>
      </c>
      <c r="K260" s="271">
        <v>0</v>
      </c>
      <c r="L260" s="271">
        <v>0</v>
      </c>
      <c r="M260" s="271">
        <v>0</v>
      </c>
      <c r="N260" s="271">
        <v>0</v>
      </c>
      <c r="O260" s="271">
        <v>0</v>
      </c>
      <c r="P260" s="271">
        <v>0</v>
      </c>
      <c r="Q260" s="201">
        <v>106.24690000000001</v>
      </c>
      <c r="R260" s="201">
        <v>177.86018999999996</v>
      </c>
      <c r="S260" s="201">
        <v>102.18003000000002</v>
      </c>
      <c r="T260" s="201">
        <v>34.187210000000007</v>
      </c>
      <c r="U260" s="201">
        <v>59.270649999999996</v>
      </c>
    </row>
    <row r="261" spans="3:21">
      <c r="C261" s="206" t="s">
        <v>876</v>
      </c>
      <c r="D261" s="168" t="s">
        <v>65</v>
      </c>
      <c r="E261" s="168" t="s">
        <v>33</v>
      </c>
      <c r="G261" s="271">
        <v>0</v>
      </c>
      <c r="H261" s="273">
        <v>0</v>
      </c>
      <c r="I261" s="271">
        <v>0</v>
      </c>
      <c r="J261" s="271">
        <v>0</v>
      </c>
      <c r="K261" s="271">
        <v>0</v>
      </c>
      <c r="L261" s="271">
        <v>0</v>
      </c>
      <c r="M261" s="271">
        <v>0</v>
      </c>
      <c r="N261" s="271">
        <v>0</v>
      </c>
      <c r="O261" s="271">
        <v>0</v>
      </c>
      <c r="P261" s="271">
        <v>0</v>
      </c>
      <c r="Q261" s="201">
        <v>1087.8357800000001</v>
      </c>
      <c r="R261" s="201">
        <v>2623.5203099999999</v>
      </c>
      <c r="S261" s="201">
        <v>-1883.3011099999999</v>
      </c>
      <c r="T261" s="201">
        <v>215.56789000000001</v>
      </c>
      <c r="U261" s="201">
        <v>230.03727000000003</v>
      </c>
    </row>
    <row r="262" spans="3:21">
      <c r="C262" s="206" t="s">
        <v>685</v>
      </c>
      <c r="D262" s="168" t="s">
        <v>65</v>
      </c>
      <c r="E262" s="168" t="s">
        <v>33</v>
      </c>
      <c r="G262" s="271">
        <v>0</v>
      </c>
      <c r="H262" s="272">
        <f>((+G262*2)/1000)*1000</f>
        <v>0</v>
      </c>
      <c r="I262" s="271">
        <v>1.8750899999999999</v>
      </c>
      <c r="J262" s="271">
        <v>0</v>
      </c>
      <c r="K262" s="271">
        <v>0</v>
      </c>
      <c r="L262" s="271">
        <v>0</v>
      </c>
      <c r="M262" s="271">
        <v>0</v>
      </c>
      <c r="N262" s="271">
        <v>0</v>
      </c>
      <c r="O262" s="271">
        <v>0</v>
      </c>
      <c r="P262" s="271">
        <v>0</v>
      </c>
      <c r="Q262" s="201">
        <v>0</v>
      </c>
      <c r="R262" s="201">
        <v>0</v>
      </c>
      <c r="S262" s="201">
        <v>0</v>
      </c>
      <c r="T262" s="201">
        <v>0</v>
      </c>
      <c r="U262" s="201">
        <v>0</v>
      </c>
    </row>
    <row r="263" spans="3:21">
      <c r="C263" s="206" t="s">
        <v>878</v>
      </c>
      <c r="D263" s="168" t="s">
        <v>65</v>
      </c>
      <c r="E263" s="168" t="s">
        <v>33</v>
      </c>
      <c r="G263" s="271">
        <v>0</v>
      </c>
      <c r="H263" s="273">
        <v>0</v>
      </c>
      <c r="I263" s="271">
        <v>0</v>
      </c>
      <c r="J263" s="271">
        <v>0</v>
      </c>
      <c r="K263" s="271">
        <v>0</v>
      </c>
      <c r="L263" s="271">
        <v>0</v>
      </c>
      <c r="M263" s="271">
        <v>0</v>
      </c>
      <c r="N263" s="271">
        <v>0</v>
      </c>
      <c r="O263" s="271">
        <v>0</v>
      </c>
      <c r="P263" s="271">
        <v>0</v>
      </c>
      <c r="Q263" s="201">
        <v>-2.5595900000000009</v>
      </c>
      <c r="R263" s="201">
        <v>7.6161400000000006</v>
      </c>
      <c r="S263" s="201">
        <v>70.46135000000001</v>
      </c>
      <c r="T263" s="201">
        <v>117.12945999999999</v>
      </c>
      <c r="U263" s="201">
        <v>72.476190000000003</v>
      </c>
    </row>
    <row r="264" spans="3:21">
      <c r="C264" s="206" t="s">
        <v>686</v>
      </c>
      <c r="D264" s="168" t="s">
        <v>65</v>
      </c>
      <c r="E264" s="168" t="s">
        <v>33</v>
      </c>
      <c r="G264" s="271">
        <v>67.895709999999994</v>
      </c>
      <c r="H264" s="272">
        <f>((+G264*2)/1000)*1000</f>
        <v>135.79141999999999</v>
      </c>
      <c r="I264" s="271">
        <v>82.396059999999991</v>
      </c>
      <c r="J264" s="271">
        <v>77.889990000000012</v>
      </c>
      <c r="K264" s="271">
        <v>49.652449999999995</v>
      </c>
      <c r="L264" s="271">
        <v>29.184290000000001</v>
      </c>
      <c r="M264" s="271">
        <v>32.026249999999997</v>
      </c>
      <c r="N264" s="271">
        <v>38.391469999999998</v>
      </c>
      <c r="O264" s="271">
        <v>31.220610000000001</v>
      </c>
      <c r="P264" s="271">
        <v>32.42051</v>
      </c>
      <c r="Q264" s="201">
        <v>10.1838</v>
      </c>
      <c r="R264" s="201">
        <v>8.0020199999999999</v>
      </c>
      <c r="S264" s="201">
        <v>7.8759400000000008</v>
      </c>
      <c r="T264" s="201">
        <v>-0.84597</v>
      </c>
      <c r="U264" s="201">
        <v>1.669E-2</v>
      </c>
    </row>
    <row r="265" spans="3:21">
      <c r="C265" s="206" t="s">
        <v>687</v>
      </c>
      <c r="D265" s="168" t="s">
        <v>65</v>
      </c>
      <c r="E265" s="168" t="s">
        <v>33</v>
      </c>
      <c r="G265" s="271">
        <v>104.51006</v>
      </c>
      <c r="H265" s="272">
        <f>((+G265)/1000)*1000</f>
        <v>104.51006</v>
      </c>
      <c r="I265" s="271">
        <v>31.862069999999999</v>
      </c>
      <c r="J265" s="271">
        <v>2.1613200000000004</v>
      </c>
      <c r="K265" s="271">
        <v>20.470179999999999</v>
      </c>
      <c r="L265" s="271">
        <v>0</v>
      </c>
      <c r="M265" s="271">
        <v>0</v>
      </c>
      <c r="N265" s="271">
        <v>0</v>
      </c>
      <c r="O265" s="271">
        <v>0</v>
      </c>
      <c r="P265" s="271">
        <v>0</v>
      </c>
      <c r="Q265" s="201">
        <v>0</v>
      </c>
      <c r="R265" s="201">
        <v>0</v>
      </c>
      <c r="S265" s="201">
        <v>0</v>
      </c>
      <c r="T265" s="201">
        <v>0</v>
      </c>
      <c r="U265" s="201">
        <v>0</v>
      </c>
    </row>
    <row r="266" spans="3:21">
      <c r="C266" s="206" t="s">
        <v>877</v>
      </c>
      <c r="D266" s="168" t="s">
        <v>65</v>
      </c>
      <c r="E266" s="168" t="s">
        <v>33</v>
      </c>
      <c r="G266" s="271">
        <v>0</v>
      </c>
      <c r="H266" s="273">
        <v>0</v>
      </c>
      <c r="I266" s="271">
        <v>0</v>
      </c>
      <c r="J266" s="271">
        <v>0</v>
      </c>
      <c r="K266" s="271">
        <v>0</v>
      </c>
      <c r="L266" s="271">
        <v>0</v>
      </c>
      <c r="M266" s="271">
        <v>0</v>
      </c>
      <c r="N266" s="271">
        <v>0</v>
      </c>
      <c r="O266" s="271">
        <v>0</v>
      </c>
      <c r="P266" s="271">
        <v>0</v>
      </c>
      <c r="Q266" s="201">
        <v>4.6637399999999998</v>
      </c>
      <c r="R266" s="201">
        <v>7.5637000000000008</v>
      </c>
      <c r="S266" s="201">
        <v>-1.2962400000000003</v>
      </c>
      <c r="T266" s="201">
        <v>-5.6231399999999994</v>
      </c>
      <c r="U266" s="201">
        <v>-4.5022100000000007</v>
      </c>
    </row>
    <row r="267" spans="3:21">
      <c r="C267" s="206" t="s">
        <v>688</v>
      </c>
      <c r="D267" s="168" t="s">
        <v>65</v>
      </c>
      <c r="E267" s="168" t="s">
        <v>33</v>
      </c>
      <c r="G267" s="271">
        <v>19.674250000000001</v>
      </c>
      <c r="H267" s="272">
        <f>((+G267*2)/1000)*1000</f>
        <v>39.348500000000001</v>
      </c>
      <c r="I267" s="271">
        <v>325.05351999999999</v>
      </c>
      <c r="J267" s="271">
        <v>411.90014999999994</v>
      </c>
      <c r="K267" s="271">
        <v>596.08905000000004</v>
      </c>
      <c r="L267" s="271">
        <v>610.54873999999995</v>
      </c>
      <c r="M267" s="271">
        <v>247.50183999999999</v>
      </c>
      <c r="N267" s="271">
        <v>723.66383999999994</v>
      </c>
      <c r="O267" s="271">
        <v>1126.39337</v>
      </c>
      <c r="P267" s="271">
        <v>515.21228000000008</v>
      </c>
      <c r="Q267" s="201">
        <v>1246.6945599999999</v>
      </c>
      <c r="R267" s="201">
        <v>964.38038000000017</v>
      </c>
      <c r="S267" s="201">
        <v>951.06478000000004</v>
      </c>
      <c r="T267" s="201">
        <v>342.00222000000002</v>
      </c>
      <c r="U267" s="201">
        <v>364.65688</v>
      </c>
    </row>
    <row r="268" spans="3:21">
      <c r="C268" s="206" t="s">
        <v>689</v>
      </c>
      <c r="D268" s="168" t="s">
        <v>65</v>
      </c>
      <c r="E268" s="168" t="s">
        <v>33</v>
      </c>
      <c r="G268" s="271">
        <v>55.700760000000002</v>
      </c>
      <c r="H268" s="272">
        <f>((+G268)/1000)*1000</f>
        <v>55.700760000000002</v>
      </c>
      <c r="I268" s="271">
        <v>77.755099999999999</v>
      </c>
      <c r="J268" s="271">
        <v>48.556530000000002</v>
      </c>
      <c r="K268" s="271">
        <v>22.6647</v>
      </c>
      <c r="L268" s="271">
        <v>34.234730000000006</v>
      </c>
      <c r="M268" s="271">
        <v>75.462000000000003</v>
      </c>
      <c r="N268" s="271">
        <v>25.397119999999997</v>
      </c>
      <c r="O268" s="271">
        <v>58.4223</v>
      </c>
      <c r="P268" s="271">
        <v>-26.137220000000003</v>
      </c>
      <c r="Q268" s="201">
        <v>0.54874000000000001</v>
      </c>
      <c r="R268" s="201">
        <v>4.7411799999999999</v>
      </c>
      <c r="S268" s="201">
        <v>20.219459999999998</v>
      </c>
      <c r="T268" s="201">
        <v>6.7475100000000001</v>
      </c>
      <c r="U268" s="201">
        <v>29.142179999999993</v>
      </c>
    </row>
    <row r="269" spans="3:21">
      <c r="C269" s="206" t="s">
        <v>690</v>
      </c>
      <c r="D269" s="168" t="s">
        <v>65</v>
      </c>
      <c r="E269" s="168" t="s">
        <v>33</v>
      </c>
      <c r="G269" s="271">
        <v>0</v>
      </c>
      <c r="H269" s="272">
        <v>0</v>
      </c>
      <c r="I269" s="271">
        <v>0.53333000000000008</v>
      </c>
      <c r="J269" s="271">
        <v>16.917470000000002</v>
      </c>
      <c r="K269" s="271">
        <v>10.13936</v>
      </c>
      <c r="L269" s="271">
        <v>1.45289</v>
      </c>
      <c r="M269" s="271">
        <v>60.872489999999999</v>
      </c>
      <c r="N269" s="271">
        <v>43.909059999999997</v>
      </c>
      <c r="O269" s="271">
        <v>627.11050999999998</v>
      </c>
      <c r="P269" s="271">
        <v>352.34708000000001</v>
      </c>
      <c r="Q269" s="201">
        <v>86.235060000000004</v>
      </c>
      <c r="R269" s="201">
        <v>33.343180000000004</v>
      </c>
      <c r="S269" s="201">
        <v>10.056839999999999</v>
      </c>
      <c r="T269" s="201">
        <v>0</v>
      </c>
      <c r="U269" s="201">
        <v>0</v>
      </c>
    </row>
    <row r="270" spans="3:21">
      <c r="C270" s="206" t="s">
        <v>691</v>
      </c>
      <c r="D270" s="168" t="s">
        <v>65</v>
      </c>
      <c r="E270" s="168" t="s">
        <v>33</v>
      </c>
      <c r="G270" s="271">
        <v>0</v>
      </c>
      <c r="H270" s="272">
        <v>0</v>
      </c>
      <c r="I270" s="271">
        <v>0</v>
      </c>
      <c r="J270" s="271">
        <v>0</v>
      </c>
      <c r="K270" s="271">
        <v>-0.15821000000000002</v>
      </c>
      <c r="L270" s="271">
        <v>0</v>
      </c>
      <c r="M270" s="271">
        <v>0</v>
      </c>
      <c r="N270" s="271">
        <v>0</v>
      </c>
      <c r="O270" s="271">
        <v>0.30376999999999998</v>
      </c>
      <c r="P270" s="271">
        <v>-0.24427000000000001</v>
      </c>
      <c r="Q270" s="201">
        <v>0</v>
      </c>
      <c r="R270" s="201">
        <v>0</v>
      </c>
      <c r="S270" s="201">
        <v>1.4654899999999995</v>
      </c>
      <c r="T270" s="201">
        <v>1.9512699999999998</v>
      </c>
      <c r="U270" s="201">
        <v>-1.7742599999999997</v>
      </c>
    </row>
    <row r="271" spans="3:21">
      <c r="C271" s="206" t="s">
        <v>687</v>
      </c>
      <c r="D271" s="168" t="s">
        <v>65</v>
      </c>
      <c r="E271" s="168" t="s">
        <v>33</v>
      </c>
      <c r="G271" s="271">
        <v>0</v>
      </c>
      <c r="H271" s="272">
        <v>0</v>
      </c>
      <c r="I271" s="271">
        <v>0</v>
      </c>
      <c r="J271" s="271">
        <v>0</v>
      </c>
      <c r="K271" s="271">
        <v>4.4452499999999997</v>
      </c>
      <c r="L271" s="271">
        <v>0</v>
      </c>
      <c r="M271" s="271">
        <v>0</v>
      </c>
      <c r="N271" s="271">
        <v>0</v>
      </c>
      <c r="O271" s="271">
        <v>0</v>
      </c>
      <c r="P271" s="271">
        <v>0</v>
      </c>
      <c r="Q271" s="201">
        <v>0</v>
      </c>
      <c r="R271" s="201">
        <v>0</v>
      </c>
      <c r="S271" s="201">
        <v>0</v>
      </c>
      <c r="T271" s="201">
        <v>0</v>
      </c>
      <c r="U271" s="201">
        <v>0</v>
      </c>
    </row>
    <row r="272" spans="3:21">
      <c r="C272" s="206" t="s">
        <v>692</v>
      </c>
      <c r="D272" s="168" t="s">
        <v>65</v>
      </c>
      <c r="E272" s="168" t="s">
        <v>33</v>
      </c>
      <c r="G272" s="271">
        <v>0</v>
      </c>
      <c r="H272" s="272">
        <v>0</v>
      </c>
      <c r="I272" s="271">
        <v>0</v>
      </c>
      <c r="J272" s="271">
        <v>0</v>
      </c>
      <c r="K272" s="271">
        <v>0</v>
      </c>
      <c r="L272" s="271">
        <v>0.22291999999999998</v>
      </c>
      <c r="M272" s="271">
        <v>0</v>
      </c>
      <c r="N272" s="271">
        <v>0.2205</v>
      </c>
      <c r="O272" s="271">
        <v>0.13025999999999999</v>
      </c>
      <c r="P272" s="271">
        <v>0</v>
      </c>
      <c r="Q272" s="201">
        <v>0</v>
      </c>
      <c r="R272" s="201">
        <v>0</v>
      </c>
      <c r="S272" s="201">
        <v>0</v>
      </c>
      <c r="T272" s="201">
        <v>0</v>
      </c>
      <c r="U272" s="201">
        <v>0</v>
      </c>
    </row>
    <row r="273" spans="1:21">
      <c r="C273" s="206" t="s">
        <v>693</v>
      </c>
      <c r="D273" s="168" t="s">
        <v>65</v>
      </c>
      <c r="E273" s="168" t="s">
        <v>33</v>
      </c>
      <c r="G273" s="271">
        <v>0</v>
      </c>
      <c r="H273" s="272">
        <v>0</v>
      </c>
      <c r="I273" s="271">
        <v>0</v>
      </c>
      <c r="J273" s="271">
        <v>0</v>
      </c>
      <c r="K273" s="271">
        <v>0</v>
      </c>
      <c r="L273" s="271">
        <v>2.66615</v>
      </c>
      <c r="M273" s="271">
        <v>22.252080000000003</v>
      </c>
      <c r="N273" s="271">
        <v>157.39520000000002</v>
      </c>
      <c r="O273" s="271">
        <v>22.172159999999998</v>
      </c>
      <c r="P273" s="271">
        <v>6.7311999999999994</v>
      </c>
      <c r="Q273" s="201">
        <v>1.8883800000000002</v>
      </c>
      <c r="R273" s="201">
        <v>-1.6034300000000001</v>
      </c>
      <c r="S273" s="201">
        <v>0</v>
      </c>
      <c r="T273" s="201">
        <v>0</v>
      </c>
      <c r="U273" s="201">
        <v>0</v>
      </c>
    </row>
    <row r="274" spans="1:21">
      <c r="C274" s="208" t="s">
        <v>34</v>
      </c>
      <c r="D274" s="180" t="s">
        <v>65</v>
      </c>
      <c r="E274" s="180" t="s">
        <v>33</v>
      </c>
      <c r="G274" s="209">
        <f t="shared" ref="G274:U274" si="45">+SUM(G51:G273)</f>
        <v>10682.985117243792</v>
      </c>
      <c r="H274" s="209">
        <f t="shared" si="45"/>
        <v>18937.603147243797</v>
      </c>
      <c r="I274" s="209">
        <f t="shared" si="45"/>
        <v>20861.821690183635</v>
      </c>
      <c r="J274" s="209">
        <f t="shared" si="45"/>
        <v>22897.796609999998</v>
      </c>
      <c r="K274" s="209">
        <f t="shared" si="45"/>
        <v>23468.282279999992</v>
      </c>
      <c r="L274" s="209">
        <f t="shared" si="45"/>
        <v>24894.539127756387</v>
      </c>
      <c r="M274" s="209">
        <f t="shared" si="45"/>
        <v>28572.852927480912</v>
      </c>
      <c r="N274" s="209">
        <f t="shared" si="45"/>
        <v>33466.454600000005</v>
      </c>
      <c r="O274" s="209">
        <f t="shared" si="45"/>
        <v>37260.249410000004</v>
      </c>
      <c r="P274" s="209">
        <f t="shared" si="45"/>
        <v>34423.053319999999</v>
      </c>
      <c r="Q274" s="209">
        <f t="shared" si="45"/>
        <v>38030.808319999982</v>
      </c>
      <c r="R274" s="209">
        <f t="shared" si="45"/>
        <v>44659.652139999998</v>
      </c>
      <c r="S274" s="209">
        <f t="shared" si="45"/>
        <v>42955.315570000006</v>
      </c>
      <c r="T274" s="209">
        <f t="shared" si="45"/>
        <v>43530.529339999972</v>
      </c>
      <c r="U274" s="209">
        <f t="shared" si="45"/>
        <v>45476.757970000035</v>
      </c>
    </row>
    <row r="276" spans="1:21">
      <c r="A276" s="279" t="s">
        <v>817</v>
      </c>
      <c r="B276" s="278" t="s">
        <v>922</v>
      </c>
      <c r="G276" s="207"/>
      <c r="Q276" s="171"/>
      <c r="R276" s="171"/>
      <c r="S276" s="171"/>
      <c r="T276" s="171"/>
      <c r="U276" s="171"/>
    </row>
    <row r="277" spans="1:21">
      <c r="Q277" s="344"/>
      <c r="R277" s="344"/>
      <c r="S277" s="344"/>
      <c r="T277" s="344"/>
      <c r="U277" s="344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0C784-B25B-4142-A1A9-04E9FF2AD383}">
  <sheetPr codeName="Hoja18"/>
  <dimension ref="A1:Y358"/>
  <sheetViews>
    <sheetView showGridLines="0" zoomScale="70" zoomScaleNormal="70" workbookViewId="0">
      <pane xSplit="6" ySplit="2" topLeftCell="Q3" activePane="bottomRight" state="frozen"/>
      <selection pane="topRight" activeCell="H1" sqref="H1"/>
      <selection pane="bottomLeft" activeCell="A3" sqref="A3"/>
      <selection pane="bottomRight" activeCell="C244" sqref="C244"/>
    </sheetView>
    <sheetView workbookViewId="1"/>
  </sheetViews>
  <sheetFormatPr baseColWidth="10" defaultColWidth="0" defaultRowHeight="13.2"/>
  <cols>
    <col min="1" max="1" width="3.69921875" style="140" customWidth="1"/>
    <col min="2" max="2" width="2.09765625" style="140" customWidth="1"/>
    <col min="3" max="3" width="53.296875" style="140" customWidth="1"/>
    <col min="4" max="5" width="10.59765625" style="140" customWidth="1"/>
    <col min="6" max="6" width="1.59765625" style="140" customWidth="1"/>
    <col min="7" max="20" width="12.5" style="140" customWidth="1"/>
    <col min="21" max="21" width="2.59765625" style="140" customWidth="1"/>
    <col min="22" max="25" width="0" style="140" hidden="1" customWidth="1"/>
    <col min="26" max="16384" width="10.59765625" style="140" hidden="1"/>
  </cols>
  <sheetData>
    <row r="1" spans="1:21" s="3" customFormat="1">
      <c r="D1" s="5"/>
      <c r="E1" s="5"/>
      <c r="F1" s="5"/>
      <c r="G1" s="18">
        <v>2011</v>
      </c>
      <c r="H1" s="18">
        <f t="shared" ref="H1:O1" si="0">+G1+1</f>
        <v>2012</v>
      </c>
      <c r="I1" s="18">
        <f t="shared" si="0"/>
        <v>2013</v>
      </c>
      <c r="J1" s="18">
        <f t="shared" si="0"/>
        <v>2014</v>
      </c>
      <c r="K1" s="18">
        <f t="shared" si="0"/>
        <v>2015</v>
      </c>
      <c r="L1" s="18">
        <f t="shared" si="0"/>
        <v>2016</v>
      </c>
      <c r="M1" s="18">
        <f t="shared" si="0"/>
        <v>2017</v>
      </c>
      <c r="N1" s="18">
        <f t="shared" si="0"/>
        <v>2018</v>
      </c>
      <c r="O1" s="18">
        <f t="shared" si="0"/>
        <v>2019</v>
      </c>
      <c r="P1" s="18">
        <f>+O1+1</f>
        <v>2020</v>
      </c>
      <c r="Q1" s="18">
        <f t="shared" ref="Q1:T1" si="1">+P1+1</f>
        <v>2021</v>
      </c>
      <c r="R1" s="18">
        <f t="shared" si="1"/>
        <v>2022</v>
      </c>
      <c r="S1" s="18">
        <f t="shared" si="1"/>
        <v>2023</v>
      </c>
      <c r="T1" s="18">
        <f t="shared" si="1"/>
        <v>2024</v>
      </c>
    </row>
    <row r="2" spans="1:21" s="3" customFormat="1">
      <c r="B2" s="19"/>
      <c r="C2" s="19"/>
      <c r="D2" s="34" t="s">
        <v>54</v>
      </c>
      <c r="E2" s="34" t="s">
        <v>32</v>
      </c>
      <c r="F2" s="280"/>
      <c r="G2" s="19"/>
      <c r="H2" s="19"/>
      <c r="I2" s="19"/>
      <c r="J2" s="19"/>
      <c r="K2" s="19"/>
      <c r="L2" s="19"/>
      <c r="M2" s="19"/>
      <c r="N2" s="19"/>
      <c r="O2" s="19"/>
      <c r="P2" s="34"/>
      <c r="Q2" s="34"/>
      <c r="R2" s="34"/>
      <c r="S2" s="34"/>
      <c r="T2" s="34"/>
    </row>
    <row r="3" spans="1:21" s="3" customFormat="1"/>
    <row r="4" spans="1:21" s="3" customFormat="1" ht="12.75" customHeight="1">
      <c r="A4" s="409" t="s">
        <v>817</v>
      </c>
      <c r="B4" s="64" t="s">
        <v>177</v>
      </c>
      <c r="C4" s="63"/>
      <c r="D4" s="63"/>
      <c r="E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</row>
    <row r="5" spans="1:21" s="3" customFormat="1" ht="12.75" customHeight="1"/>
    <row r="6" spans="1:21" s="3" customFormat="1" ht="12.75" customHeight="1">
      <c r="B6" s="6" t="s">
        <v>178</v>
      </c>
    </row>
    <row r="7" spans="1:21" s="3" customFormat="1" ht="12.75" customHeight="1">
      <c r="C7" s="3" t="s">
        <v>179</v>
      </c>
      <c r="D7" s="5" t="s">
        <v>65</v>
      </c>
      <c r="E7" s="5" t="s">
        <v>317</v>
      </c>
      <c r="F7" s="5"/>
      <c r="G7" s="15">
        <v>30527949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</row>
    <row r="8" spans="1:21" s="3" customFormat="1" ht="12.75" customHeight="1">
      <c r="C8" s="3" t="s">
        <v>180</v>
      </c>
      <c r="D8" s="5" t="s">
        <v>65</v>
      </c>
      <c r="E8" s="5" t="s">
        <v>317</v>
      </c>
      <c r="F8" s="5"/>
      <c r="G8" s="15">
        <v>27780819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</row>
    <row r="9" spans="1:21" s="3" customFormat="1" ht="12.75" customHeight="1" collapsed="1"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</row>
    <row r="10" spans="1:21" s="3" customFormat="1" ht="12.45" customHeight="1">
      <c r="A10" s="409" t="s">
        <v>817</v>
      </c>
      <c r="B10" s="64" t="s">
        <v>920</v>
      </c>
      <c r="C10" s="64"/>
      <c r="D10" s="389"/>
      <c r="E10" s="389"/>
      <c r="F10" s="5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</row>
    <row r="11" spans="1:21" s="3" customFormat="1" ht="12.75" customHeight="1">
      <c r="B11" s="384"/>
      <c r="C11" s="136" t="s">
        <v>525</v>
      </c>
      <c r="D11" s="59"/>
      <c r="E11" s="59"/>
      <c r="F11" s="5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</row>
    <row r="12" spans="1:21" s="3" customFormat="1" ht="12.75" customHeight="1">
      <c r="A12" s="354"/>
      <c r="B12" s="145"/>
      <c r="C12" s="380" t="s">
        <v>756</v>
      </c>
      <c r="D12" s="381" t="s">
        <v>65</v>
      </c>
      <c r="E12" s="381" t="s">
        <v>317</v>
      </c>
      <c r="F12" s="5"/>
      <c r="G12" s="383">
        <v>47395.262375740436</v>
      </c>
      <c r="H12" s="383">
        <v>29138.271199542527</v>
      </c>
      <c r="I12" s="383">
        <v>87344</v>
      </c>
      <c r="J12" s="383">
        <v>-95.140000000000015</v>
      </c>
      <c r="K12" s="383">
        <v>0</v>
      </c>
      <c r="L12" s="383">
        <v>0</v>
      </c>
      <c r="M12" s="383">
        <v>0</v>
      </c>
      <c r="N12" s="383">
        <v>0</v>
      </c>
      <c r="O12" s="383">
        <v>0</v>
      </c>
      <c r="P12" s="383">
        <v>0</v>
      </c>
      <c r="Q12" s="383">
        <v>0</v>
      </c>
      <c r="R12" s="383">
        <v>0</v>
      </c>
      <c r="S12" s="383">
        <v>0</v>
      </c>
      <c r="T12" s="383">
        <v>0</v>
      </c>
      <c r="U12" s="15"/>
    </row>
    <row r="13" spans="1:21" s="3" customFormat="1" ht="12.75" customHeight="1">
      <c r="A13" s="355"/>
      <c r="B13" s="145"/>
      <c r="C13" s="20" t="s">
        <v>757</v>
      </c>
      <c r="D13" s="5" t="s">
        <v>65</v>
      </c>
      <c r="E13" s="5" t="s">
        <v>317</v>
      </c>
      <c r="F13" s="5"/>
      <c r="G13" s="15">
        <v>0</v>
      </c>
      <c r="H13" s="15">
        <v>0</v>
      </c>
      <c r="I13" s="15">
        <v>9883.74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/>
    </row>
    <row r="14" spans="1:21" s="3" customFormat="1" ht="12.75" customHeight="1">
      <c r="A14" s="355"/>
      <c r="B14" s="145"/>
      <c r="C14" s="20" t="s">
        <v>758</v>
      </c>
      <c r="D14" s="5" t="s">
        <v>65</v>
      </c>
      <c r="E14" s="5" t="s">
        <v>317</v>
      </c>
      <c r="F14" s="5"/>
      <c r="G14" s="15">
        <v>6268.3973716160326</v>
      </c>
      <c r="H14" s="15">
        <v>20.715800925711847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/>
    </row>
    <row r="15" spans="1:21" s="3" customFormat="1" ht="12.75" customHeight="1">
      <c r="A15" s="355"/>
      <c r="B15" s="145"/>
      <c r="C15" s="20" t="s">
        <v>759</v>
      </c>
      <c r="D15" s="5" t="s">
        <v>65</v>
      </c>
      <c r="E15" s="5" t="s">
        <v>317</v>
      </c>
      <c r="F15" s="5"/>
      <c r="G15" s="15">
        <v>3698.3528219782174</v>
      </c>
      <c r="H15" s="15">
        <v>12.222317168350401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/>
    </row>
    <row r="16" spans="1:21" s="3" customFormat="1" ht="12.75" customHeight="1">
      <c r="A16" s="355"/>
      <c r="B16" s="145"/>
      <c r="C16" s="20" t="s">
        <v>760</v>
      </c>
      <c r="D16" s="5" t="s">
        <v>65</v>
      </c>
      <c r="E16" s="5" t="s">
        <v>317</v>
      </c>
      <c r="F16" s="5"/>
      <c r="G16" s="15">
        <v>0</v>
      </c>
      <c r="H16" s="15">
        <v>9712.134971025258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/>
    </row>
    <row r="17" spans="1:21" s="3" customFormat="1" ht="12.75" customHeight="1">
      <c r="A17" s="355"/>
      <c r="B17" s="145"/>
      <c r="C17" s="20" t="s">
        <v>761</v>
      </c>
      <c r="D17" s="5" t="s">
        <v>65</v>
      </c>
      <c r="E17" s="5" t="s">
        <v>317</v>
      </c>
      <c r="F17" s="5"/>
      <c r="G17" s="15">
        <v>0</v>
      </c>
      <c r="H17" s="15">
        <v>0</v>
      </c>
      <c r="I17" s="15">
        <v>9207.77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/>
    </row>
    <row r="18" spans="1:21" s="3" customFormat="1" ht="12.75" customHeight="1">
      <c r="A18" s="355"/>
      <c r="B18" s="145"/>
      <c r="C18" s="20" t="s">
        <v>762</v>
      </c>
      <c r="D18" s="5" t="s">
        <v>65</v>
      </c>
      <c r="E18" s="5" t="s">
        <v>317</v>
      </c>
      <c r="F18" s="5"/>
      <c r="G18" s="15">
        <v>0</v>
      </c>
      <c r="H18" s="15">
        <v>0</v>
      </c>
      <c r="I18" s="15">
        <v>11550.62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/>
    </row>
    <row r="19" spans="1:21" s="3" customFormat="1" ht="12.75" customHeight="1" collapsed="1">
      <c r="A19" s="355"/>
      <c r="B19" s="145"/>
      <c r="C19" s="20" t="s">
        <v>763</v>
      </c>
      <c r="D19" s="5" t="s">
        <v>65</v>
      </c>
      <c r="E19" s="5" t="s">
        <v>317</v>
      </c>
      <c r="F19" s="5"/>
      <c r="G19" s="15">
        <v>0</v>
      </c>
      <c r="H19" s="15">
        <v>4130.92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/>
    </row>
    <row r="20" spans="1:21" s="3" customFormat="1" ht="12.75" customHeight="1">
      <c r="A20" s="355"/>
      <c r="B20" s="145"/>
      <c r="C20" s="20" t="s">
        <v>764</v>
      </c>
      <c r="D20" s="5" t="s">
        <v>65</v>
      </c>
      <c r="E20" s="5" t="s">
        <v>317</v>
      </c>
      <c r="F20" s="5"/>
      <c r="G20" s="15">
        <v>0</v>
      </c>
      <c r="H20" s="15">
        <v>0</v>
      </c>
      <c r="I20" s="15">
        <v>0</v>
      </c>
      <c r="J20" s="15">
        <v>3080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/>
    </row>
    <row r="21" spans="1:21" s="3" customFormat="1" ht="12.75" customHeight="1">
      <c r="A21" s="355"/>
      <c r="B21" s="145"/>
      <c r="C21" s="20" t="s">
        <v>765</v>
      </c>
      <c r="D21" s="5" t="s">
        <v>65</v>
      </c>
      <c r="E21" s="5" t="s">
        <v>317</v>
      </c>
      <c r="F21" s="5"/>
      <c r="G21" s="15">
        <v>0</v>
      </c>
      <c r="H21" s="15">
        <v>313.73593760505094</v>
      </c>
      <c r="I21" s="15">
        <v>4.0623949490736777E-3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/>
    </row>
    <row r="22" spans="1:21" s="3" customFormat="1" ht="12.75" customHeight="1">
      <c r="A22" s="355"/>
      <c r="B22" s="145"/>
      <c r="C22" s="20" t="s">
        <v>474</v>
      </c>
      <c r="D22" s="5" t="s">
        <v>65</v>
      </c>
      <c r="E22" s="5" t="s">
        <v>317</v>
      </c>
      <c r="F22" s="5"/>
      <c r="G22" s="15">
        <v>201674.13987272503</v>
      </c>
      <c r="H22" s="15">
        <v>439368.58457521966</v>
      </c>
      <c r="I22" s="15">
        <v>267337.84000000003</v>
      </c>
      <c r="J22" s="15">
        <v>76489.5</v>
      </c>
      <c r="K22" s="15">
        <v>37030.71</v>
      </c>
      <c r="L22" s="15">
        <v>-9270.2999999999993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/>
    </row>
    <row r="23" spans="1:21" s="3" customFormat="1" ht="12.75" customHeight="1">
      <c r="A23" s="355"/>
      <c r="B23" s="145"/>
      <c r="C23" s="20" t="s">
        <v>766</v>
      </c>
      <c r="D23" s="5" t="s">
        <v>65</v>
      </c>
      <c r="E23" s="5" t="s">
        <v>317</v>
      </c>
      <c r="F23" s="5"/>
      <c r="G23" s="15">
        <v>29573.319889672697</v>
      </c>
      <c r="H23" s="15">
        <v>269643.74727470143</v>
      </c>
      <c r="I23" s="15">
        <v>88573.13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-33032.79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/>
    </row>
    <row r="24" spans="1:21" s="3" customFormat="1" ht="12.75" customHeight="1">
      <c r="A24" s="355"/>
      <c r="B24" s="145"/>
      <c r="C24" s="20" t="s">
        <v>767</v>
      </c>
      <c r="D24" s="5" t="s">
        <v>65</v>
      </c>
      <c r="E24" s="5" t="s">
        <v>317</v>
      </c>
      <c r="F24" s="5"/>
      <c r="G24" s="15">
        <v>0</v>
      </c>
      <c r="H24" s="15">
        <v>0</v>
      </c>
      <c r="I24" s="15">
        <v>0</v>
      </c>
      <c r="J24" s="15">
        <v>12217.16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/>
    </row>
    <row r="25" spans="1:21" s="3" customFormat="1" ht="12.75" customHeight="1">
      <c r="A25" s="355"/>
      <c r="B25" s="145"/>
      <c r="C25" s="20" t="s">
        <v>768</v>
      </c>
      <c r="D25" s="5" t="s">
        <v>65</v>
      </c>
      <c r="E25" s="5" t="s">
        <v>317</v>
      </c>
      <c r="F25" s="5"/>
      <c r="G25" s="15">
        <v>0</v>
      </c>
      <c r="H25" s="15">
        <v>0</v>
      </c>
      <c r="I25" s="15">
        <v>9525.36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/>
    </row>
    <row r="26" spans="1:21" s="3" customFormat="1" ht="12.75" customHeight="1">
      <c r="A26" s="355"/>
      <c r="B26" s="145"/>
      <c r="C26" s="20" t="s">
        <v>769</v>
      </c>
      <c r="D26" s="5" t="s">
        <v>65</v>
      </c>
      <c r="E26" s="5" t="s">
        <v>317</v>
      </c>
      <c r="F26" s="5"/>
      <c r="G26" s="15">
        <v>0</v>
      </c>
      <c r="H26" s="15">
        <v>7886.5539717786851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/>
    </row>
    <row r="27" spans="1:21" s="3" customFormat="1" ht="12.75" customHeight="1">
      <c r="A27" s="355"/>
      <c r="B27" s="145"/>
      <c r="C27" s="20" t="s">
        <v>185</v>
      </c>
      <c r="D27" s="5" t="s">
        <v>65</v>
      </c>
      <c r="E27" s="5" t="s">
        <v>317</v>
      </c>
      <c r="F27" s="5"/>
      <c r="G27" s="15">
        <v>0</v>
      </c>
      <c r="H27" s="15">
        <v>67228.97</v>
      </c>
      <c r="I27" s="15">
        <v>0</v>
      </c>
      <c r="J27" s="15">
        <v>0</v>
      </c>
      <c r="K27" s="15">
        <v>0</v>
      </c>
      <c r="L27" s="15">
        <v>5870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/>
    </row>
    <row r="28" spans="1:21" s="3" customFormat="1" ht="12.75" customHeight="1">
      <c r="A28" s="355"/>
      <c r="B28" s="145"/>
      <c r="C28" s="20" t="s">
        <v>770</v>
      </c>
      <c r="D28" s="5" t="s">
        <v>65</v>
      </c>
      <c r="E28" s="5" t="s">
        <v>317</v>
      </c>
      <c r="F28" s="5"/>
      <c r="G28" s="15">
        <v>0</v>
      </c>
      <c r="H28" s="15">
        <v>12618.758571910113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/>
    </row>
    <row r="29" spans="1:21" s="3" customFormat="1" ht="12.75" customHeight="1">
      <c r="A29" s="355"/>
      <c r="B29" s="145"/>
      <c r="C29" s="20" t="s">
        <v>771</v>
      </c>
      <c r="D29" s="5" t="s">
        <v>65</v>
      </c>
      <c r="E29" s="5" t="s">
        <v>317</v>
      </c>
      <c r="F29" s="5"/>
      <c r="G29" s="15">
        <v>0</v>
      </c>
      <c r="H29" s="15">
        <v>4967.96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/>
    </row>
    <row r="30" spans="1:21" s="3" customFormat="1" ht="12.75" customHeight="1">
      <c r="A30" s="355"/>
      <c r="B30" s="145"/>
      <c r="C30" s="20" t="s">
        <v>772</v>
      </c>
      <c r="D30" s="5" t="s">
        <v>65</v>
      </c>
      <c r="E30" s="5" t="s">
        <v>317</v>
      </c>
      <c r="F30" s="5"/>
      <c r="G30" s="15">
        <v>0</v>
      </c>
      <c r="H30" s="15">
        <v>3457.1512905198779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/>
    </row>
    <row r="31" spans="1:21" s="3" customFormat="1" ht="12.75" customHeight="1">
      <c r="A31" s="355"/>
      <c r="B31" s="145"/>
      <c r="C31" s="20" t="s">
        <v>773</v>
      </c>
      <c r="D31" s="5" t="s">
        <v>65</v>
      </c>
      <c r="E31" s="5" t="s">
        <v>317</v>
      </c>
      <c r="F31" s="5"/>
      <c r="G31" s="15">
        <v>0</v>
      </c>
      <c r="H31" s="15">
        <v>28969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/>
    </row>
    <row r="32" spans="1:21" s="3" customFormat="1" ht="12.75" customHeight="1">
      <c r="A32" s="355"/>
      <c r="B32" s="145"/>
      <c r="C32" s="20" t="s">
        <v>774</v>
      </c>
      <c r="D32" s="5" t="s">
        <v>65</v>
      </c>
      <c r="E32" s="5" t="s">
        <v>317</v>
      </c>
      <c r="F32" s="5"/>
      <c r="G32" s="15">
        <v>0</v>
      </c>
      <c r="H32" s="15">
        <v>0</v>
      </c>
      <c r="I32" s="15">
        <v>1387.12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/>
    </row>
    <row r="33" spans="1:21" s="3" customFormat="1" ht="12.75" customHeight="1">
      <c r="A33" s="355"/>
      <c r="B33" s="145"/>
      <c r="C33" s="20" t="s">
        <v>775</v>
      </c>
      <c r="D33" s="5" t="s">
        <v>65</v>
      </c>
      <c r="E33" s="5" t="s">
        <v>317</v>
      </c>
      <c r="F33" s="5"/>
      <c r="G33" s="15">
        <v>0</v>
      </c>
      <c r="H33" s="15">
        <v>0</v>
      </c>
      <c r="I33" s="15">
        <v>8383.61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/>
    </row>
    <row r="34" spans="1:21" s="3" customFormat="1" ht="12.75" customHeight="1">
      <c r="A34" s="355"/>
      <c r="B34" s="145"/>
      <c r="C34" s="20" t="s">
        <v>775</v>
      </c>
      <c r="D34" s="5" t="s">
        <v>65</v>
      </c>
      <c r="E34" s="5" t="s">
        <v>317</v>
      </c>
      <c r="F34" s="5"/>
      <c r="G34" s="15">
        <v>0</v>
      </c>
      <c r="H34" s="15">
        <v>0</v>
      </c>
      <c r="I34" s="15">
        <v>7714.4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/>
    </row>
    <row r="35" spans="1:21" s="3" customFormat="1" ht="12.75" customHeight="1">
      <c r="A35" s="355"/>
      <c r="B35" s="145"/>
      <c r="C35" s="20" t="s">
        <v>776</v>
      </c>
      <c r="D35" s="5" t="s">
        <v>65</v>
      </c>
      <c r="E35" s="5" t="s">
        <v>317</v>
      </c>
      <c r="F35" s="5"/>
      <c r="G35" s="15">
        <v>0</v>
      </c>
      <c r="H35" s="15">
        <v>0</v>
      </c>
      <c r="I35" s="15">
        <v>0</v>
      </c>
      <c r="J35" s="15">
        <v>12144.49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/>
    </row>
    <row r="36" spans="1:21" s="3" customFormat="1" ht="12.75" customHeight="1">
      <c r="A36" s="355"/>
      <c r="B36" s="145"/>
      <c r="C36" s="20" t="s">
        <v>777</v>
      </c>
      <c r="D36" s="5" t="s">
        <v>65</v>
      </c>
      <c r="E36" s="5" t="s">
        <v>317</v>
      </c>
      <c r="F36" s="5"/>
      <c r="G36" s="15">
        <v>0</v>
      </c>
      <c r="H36" s="15">
        <v>0</v>
      </c>
      <c r="I36" s="15">
        <v>0</v>
      </c>
      <c r="J36" s="15">
        <v>80524.84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/>
    </row>
    <row r="37" spans="1:21" s="3" customFormat="1" ht="12.75" customHeight="1">
      <c r="A37" s="355"/>
      <c r="B37" s="145"/>
      <c r="C37" s="20" t="s">
        <v>778</v>
      </c>
      <c r="D37" s="5" t="s">
        <v>65</v>
      </c>
      <c r="E37" s="5" t="s">
        <v>317</v>
      </c>
      <c r="F37" s="5"/>
      <c r="G37" s="15">
        <v>0</v>
      </c>
      <c r="H37" s="15">
        <v>0</v>
      </c>
      <c r="I37" s="15">
        <v>0</v>
      </c>
      <c r="J37" s="15">
        <v>16408.61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/>
    </row>
    <row r="38" spans="1:21" s="3" customFormat="1" ht="12.75" customHeight="1">
      <c r="A38" s="355"/>
      <c r="B38" s="145"/>
      <c r="C38" s="20" t="s">
        <v>779</v>
      </c>
      <c r="D38" s="5" t="s">
        <v>65</v>
      </c>
      <c r="E38" s="5" t="s">
        <v>317</v>
      </c>
      <c r="F38" s="5"/>
      <c r="G38" s="15">
        <v>0</v>
      </c>
      <c r="H38" s="15">
        <v>0</v>
      </c>
      <c r="I38" s="15">
        <v>0</v>
      </c>
      <c r="J38" s="15">
        <v>0</v>
      </c>
      <c r="K38" s="15">
        <v>34291.870000000003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/>
    </row>
    <row r="39" spans="1:21" s="3" customFormat="1" ht="12.75" customHeight="1">
      <c r="A39" s="355"/>
      <c r="B39" s="145"/>
      <c r="C39" s="20" t="s">
        <v>780</v>
      </c>
      <c r="D39" s="5" t="s">
        <v>65</v>
      </c>
      <c r="E39" s="5" t="s">
        <v>317</v>
      </c>
      <c r="F39" s="5"/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51670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/>
    </row>
    <row r="40" spans="1:21" s="3" customFormat="1" ht="12.75" customHeight="1">
      <c r="A40" s="355"/>
      <c r="B40" s="145"/>
      <c r="C40" s="20" t="s">
        <v>781</v>
      </c>
      <c r="D40" s="5" t="s">
        <v>65</v>
      </c>
      <c r="E40" s="5" t="s">
        <v>317</v>
      </c>
      <c r="F40" s="5"/>
      <c r="G40" s="15">
        <v>0</v>
      </c>
      <c r="H40" s="15">
        <v>113008.20999999999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/>
    </row>
    <row r="41" spans="1:21" s="3" customFormat="1" ht="12.75" customHeight="1">
      <c r="A41" s="355"/>
      <c r="B41" s="145"/>
      <c r="C41" s="20" t="s">
        <v>782</v>
      </c>
      <c r="D41" s="5" t="s">
        <v>65</v>
      </c>
      <c r="E41" s="5" t="s">
        <v>317</v>
      </c>
      <c r="F41" s="5"/>
      <c r="G41" s="15">
        <v>0</v>
      </c>
      <c r="H41" s="15">
        <v>0</v>
      </c>
      <c r="I41" s="15">
        <v>133315.81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/>
    </row>
    <row r="42" spans="1:21" s="3" customFormat="1" ht="12.75" customHeight="1">
      <c r="A42" s="355"/>
      <c r="B42" s="145"/>
      <c r="C42" s="20" t="s">
        <v>783</v>
      </c>
      <c r="D42" s="5" t="s">
        <v>65</v>
      </c>
      <c r="E42" s="5" t="s">
        <v>317</v>
      </c>
      <c r="F42" s="5"/>
      <c r="G42" s="15">
        <v>189002.56055125355</v>
      </c>
      <c r="H42" s="15">
        <v>203.37944874644745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/>
    </row>
    <row r="43" spans="1:21" s="3" customFormat="1" ht="12.75" customHeight="1">
      <c r="A43" s="355"/>
      <c r="B43" s="145"/>
      <c r="C43" s="20" t="s">
        <v>784</v>
      </c>
      <c r="D43" s="5" t="s">
        <v>65</v>
      </c>
      <c r="E43" s="5" t="s">
        <v>317</v>
      </c>
      <c r="F43" s="5"/>
      <c r="G43" s="15">
        <v>0</v>
      </c>
      <c r="H43" s="15">
        <v>0</v>
      </c>
      <c r="I43" s="15">
        <v>0</v>
      </c>
      <c r="J43" s="15">
        <v>0</v>
      </c>
      <c r="K43" s="15">
        <v>348255.19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/>
    </row>
    <row r="44" spans="1:21" s="3" customFormat="1" ht="12.75" customHeight="1">
      <c r="A44" s="355"/>
      <c r="B44" s="145"/>
      <c r="C44" s="20" t="s">
        <v>785</v>
      </c>
      <c r="D44" s="5" t="s">
        <v>65</v>
      </c>
      <c r="E44" s="5" t="s">
        <v>317</v>
      </c>
      <c r="F44" s="5"/>
      <c r="G44" s="15">
        <v>0</v>
      </c>
      <c r="H44" s="15">
        <v>0</v>
      </c>
      <c r="I44" s="15">
        <v>2766.69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/>
    </row>
    <row r="45" spans="1:21" s="3" customFormat="1" ht="12.75" customHeight="1">
      <c r="A45" s="355"/>
      <c r="B45" s="145"/>
      <c r="C45" s="20" t="s">
        <v>181</v>
      </c>
      <c r="D45" s="5" t="s">
        <v>65</v>
      </c>
      <c r="E45" s="5" t="s">
        <v>317</v>
      </c>
      <c r="F45" s="5"/>
      <c r="G45" s="15">
        <v>0</v>
      </c>
      <c r="H45" s="15">
        <v>5161.7979509202451</v>
      </c>
      <c r="I45" s="15">
        <v>4.37624024834804E-3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/>
    </row>
    <row r="46" spans="1:21" s="3" customFormat="1" ht="12.75" customHeight="1">
      <c r="A46" s="355"/>
      <c r="B46" s="145"/>
      <c r="C46" s="20" t="s">
        <v>182</v>
      </c>
      <c r="D46" s="5" t="s">
        <v>65</v>
      </c>
      <c r="E46" s="5" t="s">
        <v>317</v>
      </c>
      <c r="F46" s="5"/>
      <c r="G46" s="15">
        <v>0</v>
      </c>
      <c r="H46" s="15">
        <v>2520.0576728395063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/>
    </row>
    <row r="47" spans="1:21" s="3" customFormat="1" ht="12.75" customHeight="1">
      <c r="A47" s="355"/>
      <c r="B47" s="145"/>
      <c r="C47" s="20" t="s">
        <v>183</v>
      </c>
      <c r="D47" s="5" t="s">
        <v>65</v>
      </c>
      <c r="E47" s="5" t="s">
        <v>317</v>
      </c>
      <c r="F47" s="5"/>
      <c r="G47" s="15">
        <v>0</v>
      </c>
      <c r="H47" s="15">
        <v>0</v>
      </c>
      <c r="I47" s="15">
        <v>258648.6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/>
    </row>
    <row r="48" spans="1:21" s="3" customFormat="1" ht="12.75" customHeight="1">
      <c r="A48" s="355"/>
      <c r="B48" s="145"/>
      <c r="C48" s="20" t="s">
        <v>186</v>
      </c>
      <c r="D48" s="5" t="s">
        <v>65</v>
      </c>
      <c r="E48" s="5" t="s">
        <v>317</v>
      </c>
      <c r="F48" s="5"/>
      <c r="G48" s="15">
        <v>0</v>
      </c>
      <c r="H48" s="15">
        <v>0</v>
      </c>
      <c r="I48" s="15">
        <v>136265.60000000001</v>
      </c>
      <c r="J48" s="15">
        <v>22311.049999999988</v>
      </c>
      <c r="K48" s="15">
        <v>0</v>
      </c>
      <c r="L48" s="15">
        <v>4275</v>
      </c>
      <c r="M48" s="15">
        <v>29430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/>
    </row>
    <row r="49" spans="1:21" s="3" customFormat="1" ht="12.75" customHeight="1">
      <c r="A49" s="355"/>
      <c r="B49" s="145"/>
      <c r="C49" s="20" t="s">
        <v>184</v>
      </c>
      <c r="D49" s="5" t="s">
        <v>65</v>
      </c>
      <c r="E49" s="5" t="s">
        <v>317</v>
      </c>
      <c r="F49" s="5"/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8350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/>
    </row>
    <row r="50" spans="1:21" s="3" customFormat="1" ht="12.75" customHeight="1" collapsed="1">
      <c r="A50" s="355"/>
      <c r="B50" s="145"/>
      <c r="C50" s="20" t="s">
        <v>468</v>
      </c>
      <c r="D50" s="5" t="s">
        <v>65</v>
      </c>
      <c r="E50" s="5" t="s">
        <v>317</v>
      </c>
      <c r="F50" s="5"/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374721.56</v>
      </c>
      <c r="U50" s="15"/>
    </row>
    <row r="51" spans="1:21" s="3" customFormat="1" ht="12.75" customHeight="1">
      <c r="A51" s="355"/>
      <c r="B51" s="145"/>
      <c r="C51" s="20" t="s">
        <v>469</v>
      </c>
      <c r="D51" s="5" t="s">
        <v>65</v>
      </c>
      <c r="E51" s="5" t="s">
        <v>317</v>
      </c>
      <c r="F51" s="5"/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109807.74</v>
      </c>
      <c r="U51" s="15"/>
    </row>
    <row r="52" spans="1:21" s="3" customFormat="1" ht="12.75" customHeight="1">
      <c r="A52" s="355"/>
      <c r="B52" s="145"/>
      <c r="C52" s="20" t="s">
        <v>470</v>
      </c>
      <c r="D52" s="5" t="s">
        <v>65</v>
      </c>
      <c r="E52" s="5" t="s">
        <v>317</v>
      </c>
      <c r="F52" s="5"/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15359.25</v>
      </c>
      <c r="U52" s="15"/>
    </row>
    <row r="53" spans="1:21" s="3" customFormat="1" ht="12.75" customHeight="1">
      <c r="A53" s="355"/>
      <c r="B53" s="145"/>
      <c r="C53" s="20" t="s">
        <v>471</v>
      </c>
      <c r="D53" s="5" t="s">
        <v>65</v>
      </c>
      <c r="E53" s="5" t="s">
        <v>317</v>
      </c>
      <c r="F53" s="5"/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43040.97</v>
      </c>
      <c r="U53" s="15"/>
    </row>
    <row r="54" spans="1:21" s="3" customFormat="1" ht="12.75" customHeight="1">
      <c r="A54" s="356"/>
      <c r="B54" s="145"/>
      <c r="C54" s="20" t="s">
        <v>879</v>
      </c>
      <c r="D54" s="5" t="s">
        <v>65</v>
      </c>
      <c r="E54" s="5" t="s">
        <v>317</v>
      </c>
      <c r="F54" s="5"/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669788.66</v>
      </c>
      <c r="T54" s="15">
        <v>0</v>
      </c>
      <c r="U54" s="15"/>
    </row>
    <row r="55" spans="1:21" s="3" customFormat="1" ht="12.75" customHeight="1">
      <c r="A55" s="356"/>
      <c r="B55" s="145"/>
      <c r="C55" s="20" t="s">
        <v>880</v>
      </c>
      <c r="D55" s="5" t="s">
        <v>65</v>
      </c>
      <c r="E55" s="5" t="s">
        <v>317</v>
      </c>
      <c r="F55" s="5"/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809012.16</v>
      </c>
      <c r="T55" s="15">
        <v>0</v>
      </c>
      <c r="U55" s="15"/>
    </row>
    <row r="56" spans="1:21" s="3" customFormat="1" ht="12.75" customHeight="1">
      <c r="A56" s="355"/>
      <c r="B56" s="145"/>
      <c r="C56" s="20" t="s">
        <v>472</v>
      </c>
      <c r="D56" s="5" t="s">
        <v>65</v>
      </c>
      <c r="E56" s="5" t="s">
        <v>317</v>
      </c>
      <c r="F56" s="5"/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21200</v>
      </c>
      <c r="T56" s="15">
        <v>0</v>
      </c>
      <c r="U56" s="15"/>
    </row>
    <row r="57" spans="1:21" s="3" customFormat="1" ht="12.75" customHeight="1">
      <c r="A57" s="355"/>
      <c r="B57" s="145"/>
      <c r="C57" s="20" t="s">
        <v>473</v>
      </c>
      <c r="D57" s="5" t="s">
        <v>65</v>
      </c>
      <c r="E57" s="5" t="s">
        <v>317</v>
      </c>
      <c r="F57" s="5"/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11988.1</v>
      </c>
      <c r="S57" s="15">
        <v>0</v>
      </c>
      <c r="T57" s="15">
        <v>0</v>
      </c>
      <c r="U57" s="15"/>
    </row>
    <row r="58" spans="1:21" s="3" customFormat="1" ht="12.75" customHeight="1">
      <c r="A58" s="355"/>
      <c r="B58" s="145"/>
      <c r="C58" s="20" t="s">
        <v>474</v>
      </c>
      <c r="D58" s="5" t="s">
        <v>65</v>
      </c>
      <c r="E58" s="5" t="s">
        <v>317</v>
      </c>
      <c r="F58" s="5"/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5401.27</v>
      </c>
      <c r="S58" s="15">
        <v>0</v>
      </c>
      <c r="T58" s="15">
        <v>0</v>
      </c>
      <c r="U58" s="15"/>
    </row>
    <row r="59" spans="1:21" s="3" customFormat="1" ht="12.75" customHeight="1">
      <c r="A59" s="355"/>
      <c r="B59" s="145"/>
      <c r="C59" s="20" t="s">
        <v>475</v>
      </c>
      <c r="D59" s="5" t="s">
        <v>65</v>
      </c>
      <c r="E59" s="5" t="s">
        <v>317</v>
      </c>
      <c r="F59" s="5"/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15349.45</v>
      </c>
      <c r="S59" s="15">
        <v>0</v>
      </c>
      <c r="T59" s="15">
        <v>0</v>
      </c>
      <c r="U59" s="15"/>
    </row>
    <row r="60" spans="1:21" s="3" customFormat="1" ht="12.75" customHeight="1">
      <c r="A60" s="355"/>
      <c r="B60" s="145"/>
      <c r="C60" s="20" t="s">
        <v>476</v>
      </c>
      <c r="D60" s="5" t="s">
        <v>65</v>
      </c>
      <c r="E60" s="5" t="s">
        <v>317</v>
      </c>
      <c r="F60" s="5"/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173790.88</v>
      </c>
      <c r="U60" s="15"/>
    </row>
    <row r="61" spans="1:21" s="3" customFormat="1" ht="12.75" customHeight="1">
      <c r="A61" s="355"/>
      <c r="B61" s="145"/>
      <c r="C61" s="20" t="s">
        <v>477</v>
      </c>
      <c r="D61" s="5" t="s">
        <v>65</v>
      </c>
      <c r="E61" s="5" t="s">
        <v>317</v>
      </c>
      <c r="F61" s="5"/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1036501.63</v>
      </c>
      <c r="U61" s="15"/>
    </row>
    <row r="62" spans="1:21" s="3" customFormat="1" ht="12.75" customHeight="1">
      <c r="A62" s="355"/>
      <c r="B62" s="145"/>
      <c r="C62" s="20" t="s">
        <v>478</v>
      </c>
      <c r="D62" s="5" t="s">
        <v>65</v>
      </c>
      <c r="E62" s="5" t="s">
        <v>317</v>
      </c>
      <c r="F62" s="5"/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14014</v>
      </c>
      <c r="R62" s="15">
        <v>0</v>
      </c>
      <c r="S62" s="15">
        <v>0</v>
      </c>
      <c r="T62" s="15">
        <v>0</v>
      </c>
      <c r="U62" s="15"/>
    </row>
    <row r="63" spans="1:21" s="3" customFormat="1" ht="12.75" customHeight="1">
      <c r="A63" s="355"/>
      <c r="B63" s="145"/>
      <c r="C63" s="20" t="s">
        <v>479</v>
      </c>
      <c r="D63" s="5" t="s">
        <v>65</v>
      </c>
      <c r="E63" s="5" t="s">
        <v>317</v>
      </c>
      <c r="F63" s="5"/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77943</v>
      </c>
      <c r="R63" s="15">
        <v>0</v>
      </c>
      <c r="S63" s="15">
        <v>0</v>
      </c>
      <c r="T63" s="15">
        <v>0</v>
      </c>
      <c r="U63" s="15"/>
    </row>
    <row r="64" spans="1:21" s="3" customFormat="1" ht="12.75" customHeight="1">
      <c r="A64" s="355"/>
      <c r="B64" s="145"/>
      <c r="C64" s="20" t="s">
        <v>480</v>
      </c>
      <c r="D64" s="5" t="s">
        <v>65</v>
      </c>
      <c r="E64" s="5" t="s">
        <v>317</v>
      </c>
      <c r="F64" s="5"/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17162.599999999999</v>
      </c>
      <c r="R64" s="15">
        <v>0</v>
      </c>
      <c r="S64" s="15">
        <v>0</v>
      </c>
      <c r="T64" s="15">
        <v>0</v>
      </c>
      <c r="U64" s="15"/>
    </row>
    <row r="65" spans="1:21" s="3" customFormat="1" ht="12.75" customHeight="1">
      <c r="A65" s="355"/>
      <c r="B65" s="145"/>
      <c r="C65" s="20" t="s">
        <v>481</v>
      </c>
      <c r="D65" s="5" t="s">
        <v>65</v>
      </c>
      <c r="E65" s="5" t="s">
        <v>317</v>
      </c>
      <c r="F65" s="5"/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72706.7</v>
      </c>
      <c r="R65" s="15">
        <v>0</v>
      </c>
      <c r="S65" s="15">
        <v>0</v>
      </c>
      <c r="T65" s="15">
        <v>0</v>
      </c>
      <c r="U65" s="15"/>
    </row>
    <row r="66" spans="1:21" s="3" customFormat="1" ht="12.75" customHeight="1">
      <c r="A66" s="355"/>
      <c r="B66" s="145"/>
      <c r="C66" s="20" t="s">
        <v>482</v>
      </c>
      <c r="D66" s="5" t="s">
        <v>65</v>
      </c>
      <c r="E66" s="5" t="s">
        <v>317</v>
      </c>
      <c r="F66" s="5"/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150973.29999999999</v>
      </c>
      <c r="R66" s="15">
        <v>0</v>
      </c>
      <c r="S66" s="15">
        <v>0</v>
      </c>
      <c r="T66" s="15">
        <v>0</v>
      </c>
      <c r="U66" s="15"/>
    </row>
    <row r="67" spans="1:21" s="3" customFormat="1" ht="12.75" customHeight="1">
      <c r="A67" s="356"/>
      <c r="B67" s="145"/>
      <c r="C67" s="20" t="s">
        <v>881</v>
      </c>
      <c r="D67" s="5" t="s">
        <v>65</v>
      </c>
      <c r="E67" s="5" t="s">
        <v>317</v>
      </c>
      <c r="F67" s="5"/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25900</v>
      </c>
      <c r="S67" s="15">
        <v>0</v>
      </c>
      <c r="T67" s="15">
        <v>0</v>
      </c>
      <c r="U67" s="15"/>
    </row>
    <row r="68" spans="1:21" s="3" customFormat="1" ht="12.75" customHeight="1">
      <c r="A68" s="356"/>
      <c r="B68" s="145"/>
      <c r="C68" s="20" t="s">
        <v>882</v>
      </c>
      <c r="D68" s="5" t="s">
        <v>65</v>
      </c>
      <c r="E68" s="5" t="s">
        <v>317</v>
      </c>
      <c r="F68" s="5"/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118142.64</v>
      </c>
      <c r="S68" s="15">
        <v>0</v>
      </c>
      <c r="T68" s="15">
        <v>0</v>
      </c>
      <c r="U68" s="15"/>
    </row>
    <row r="69" spans="1:21" s="3" customFormat="1" ht="12.75" customHeight="1">
      <c r="A69" s="356"/>
      <c r="B69" s="145"/>
      <c r="C69" s="20" t="s">
        <v>883</v>
      </c>
      <c r="D69" s="5" t="s">
        <v>65</v>
      </c>
      <c r="E69" s="5" t="s">
        <v>317</v>
      </c>
      <c r="F69" s="5"/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187835.77</v>
      </c>
      <c r="S69" s="15">
        <v>0</v>
      </c>
      <c r="T69" s="15">
        <v>0</v>
      </c>
      <c r="U69" s="15"/>
    </row>
    <row r="70" spans="1:21" s="3" customFormat="1" ht="12.75" customHeight="1">
      <c r="A70" s="356"/>
      <c r="B70" s="145"/>
      <c r="C70" s="378" t="s">
        <v>884</v>
      </c>
      <c r="D70" s="379" t="s">
        <v>65</v>
      </c>
      <c r="E70" s="379" t="s">
        <v>317</v>
      </c>
      <c r="F70" s="5"/>
      <c r="G70" s="382">
        <v>0</v>
      </c>
      <c r="H70" s="382">
        <v>0</v>
      </c>
      <c r="I70" s="382">
        <v>0</v>
      </c>
      <c r="J70" s="382">
        <v>0</v>
      </c>
      <c r="K70" s="382">
        <v>0</v>
      </c>
      <c r="L70" s="382">
        <v>0</v>
      </c>
      <c r="M70" s="382">
        <v>0</v>
      </c>
      <c r="N70" s="382">
        <v>0</v>
      </c>
      <c r="O70" s="382">
        <v>0</v>
      </c>
      <c r="P70" s="382">
        <v>0</v>
      </c>
      <c r="Q70" s="382">
        <v>0</v>
      </c>
      <c r="R70" s="382">
        <v>52650</v>
      </c>
      <c r="S70" s="382">
        <v>0</v>
      </c>
      <c r="T70" s="382">
        <v>0</v>
      </c>
      <c r="U70" s="15"/>
    </row>
    <row r="71" spans="1:21" s="3" customFormat="1" ht="12.75" customHeight="1" collapsed="1">
      <c r="A71" s="355"/>
      <c r="B71" s="145"/>
      <c r="C71" s="24" t="s">
        <v>526</v>
      </c>
      <c r="D71" s="18"/>
      <c r="E71" s="18"/>
      <c r="F71" s="5"/>
      <c r="G71" s="412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412"/>
      <c r="S71" s="412"/>
      <c r="T71" s="412"/>
      <c r="U71" s="15"/>
    </row>
    <row r="72" spans="1:21" s="3" customFormat="1" ht="12.75" customHeight="1">
      <c r="A72" s="355"/>
      <c r="B72" s="145"/>
      <c r="C72" s="380" t="s">
        <v>187</v>
      </c>
      <c r="D72" s="381" t="s">
        <v>65</v>
      </c>
      <c r="E72" s="381" t="s">
        <v>317</v>
      </c>
      <c r="F72" s="5"/>
      <c r="G72" s="383">
        <v>610329.86011924851</v>
      </c>
      <c r="H72" s="383">
        <v>59624.694689610158</v>
      </c>
      <c r="I72" s="383">
        <v>97025.425191141432</v>
      </c>
      <c r="J72" s="383">
        <v>-46610.170000000042</v>
      </c>
      <c r="K72" s="383">
        <v>0</v>
      </c>
      <c r="L72" s="383">
        <v>0</v>
      </c>
      <c r="M72" s="383">
        <v>0</v>
      </c>
      <c r="N72" s="383">
        <v>0</v>
      </c>
      <c r="O72" s="383">
        <v>0</v>
      </c>
      <c r="P72" s="383">
        <v>0</v>
      </c>
      <c r="Q72" s="383">
        <v>0</v>
      </c>
      <c r="R72" s="383">
        <v>0</v>
      </c>
      <c r="S72" s="383">
        <v>0</v>
      </c>
      <c r="T72" s="383">
        <v>0</v>
      </c>
      <c r="U72" s="15"/>
    </row>
    <row r="73" spans="1:21" s="3" customFormat="1" ht="12.75" customHeight="1">
      <c r="A73" s="355"/>
      <c r="B73" s="145"/>
      <c r="C73" s="20" t="s">
        <v>786</v>
      </c>
      <c r="D73" s="5" t="s">
        <v>65</v>
      </c>
      <c r="E73" s="5" t="s">
        <v>317</v>
      </c>
      <c r="F73" s="5"/>
      <c r="G73" s="15">
        <v>500129.35601626721</v>
      </c>
      <c r="H73" s="15">
        <v>5188.1496131484746</v>
      </c>
      <c r="I73" s="15">
        <v>4.3705843272618949E-3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/>
    </row>
    <row r="74" spans="1:21" s="3" customFormat="1" ht="12.75" customHeight="1">
      <c r="A74" s="355"/>
      <c r="B74" s="145"/>
      <c r="C74" s="20" t="s">
        <v>188</v>
      </c>
      <c r="D74" s="5" t="s">
        <v>65</v>
      </c>
      <c r="E74" s="5" t="s">
        <v>317</v>
      </c>
      <c r="F74" s="5"/>
      <c r="G74" s="15">
        <v>6772.7108583095596</v>
      </c>
      <c r="H74" s="15">
        <v>70.25749797890785</v>
      </c>
      <c r="I74" s="15">
        <v>-8.356288467439299E-3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/>
    </row>
    <row r="75" spans="1:21" s="3" customFormat="1" ht="12.75" customHeight="1">
      <c r="A75" s="355"/>
      <c r="B75" s="145"/>
      <c r="C75" s="20" t="s">
        <v>189</v>
      </c>
      <c r="D75" s="5" t="s">
        <v>65</v>
      </c>
      <c r="E75" s="5" t="s">
        <v>317</v>
      </c>
      <c r="F75" s="5"/>
      <c r="G75" s="15">
        <v>0</v>
      </c>
      <c r="H75" s="15">
        <v>17647.771040863532</v>
      </c>
      <c r="I75" s="15">
        <v>-1.040863531670766E-3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/>
    </row>
    <row r="76" spans="1:21" s="3" customFormat="1" ht="12.75" customHeight="1">
      <c r="A76" s="355"/>
      <c r="B76" s="145"/>
      <c r="C76" s="378" t="s">
        <v>190</v>
      </c>
      <c r="D76" s="379" t="s">
        <v>65</v>
      </c>
      <c r="E76" s="379" t="s">
        <v>317</v>
      </c>
      <c r="F76" s="5"/>
      <c r="G76" s="382">
        <v>0</v>
      </c>
      <c r="H76" s="382">
        <v>0</v>
      </c>
      <c r="I76" s="382">
        <v>0</v>
      </c>
      <c r="J76" s="382">
        <v>0</v>
      </c>
      <c r="K76" s="382">
        <v>0</v>
      </c>
      <c r="L76" s="382">
        <v>57194.94</v>
      </c>
      <c r="M76" s="382">
        <v>0</v>
      </c>
      <c r="N76" s="382">
        <v>0</v>
      </c>
      <c r="O76" s="382">
        <v>0</v>
      </c>
      <c r="P76" s="382">
        <v>0</v>
      </c>
      <c r="Q76" s="382">
        <v>0</v>
      </c>
      <c r="R76" s="382">
        <v>0</v>
      </c>
      <c r="S76" s="382">
        <v>0</v>
      </c>
      <c r="T76" s="382">
        <v>0</v>
      </c>
      <c r="U76" s="15"/>
    </row>
    <row r="77" spans="1:21" s="3" customFormat="1" ht="12.75" customHeight="1" collapsed="1">
      <c r="A77" s="355"/>
      <c r="B77" s="145"/>
      <c r="C77" s="24" t="s">
        <v>205</v>
      </c>
      <c r="D77" s="18"/>
      <c r="E77" s="18"/>
      <c r="F77" s="5"/>
      <c r="G77" s="412"/>
      <c r="H77" s="412"/>
      <c r="I77" s="412"/>
      <c r="J77" s="412"/>
      <c r="K77" s="412"/>
      <c r="L77" s="412"/>
      <c r="M77" s="412"/>
      <c r="N77" s="412"/>
      <c r="O77" s="412"/>
      <c r="P77" s="412"/>
      <c r="Q77" s="412"/>
      <c r="R77" s="412"/>
      <c r="S77" s="412"/>
      <c r="T77" s="412"/>
      <c r="U77" s="15"/>
    </row>
    <row r="78" spans="1:21" s="3" customFormat="1" ht="12.75" customHeight="1">
      <c r="A78" s="356"/>
      <c r="B78" s="145"/>
      <c r="C78" s="380" t="s">
        <v>885</v>
      </c>
      <c r="D78" s="381" t="s">
        <v>65</v>
      </c>
      <c r="E78" s="381" t="s">
        <v>317</v>
      </c>
      <c r="F78" s="5"/>
      <c r="G78" s="383">
        <v>735.64763337326644</v>
      </c>
      <c r="H78" s="383">
        <v>0.17796959519364464</v>
      </c>
      <c r="I78" s="383">
        <v>0</v>
      </c>
      <c r="J78" s="383">
        <v>0</v>
      </c>
      <c r="K78" s="383">
        <v>0</v>
      </c>
      <c r="L78" s="383">
        <v>0</v>
      </c>
      <c r="M78" s="383">
        <v>0</v>
      </c>
      <c r="N78" s="383">
        <v>0</v>
      </c>
      <c r="O78" s="383">
        <v>0</v>
      </c>
      <c r="P78" s="383">
        <v>0</v>
      </c>
      <c r="Q78" s="383">
        <v>0</v>
      </c>
      <c r="R78" s="383">
        <v>0</v>
      </c>
      <c r="S78" s="383">
        <v>0</v>
      </c>
      <c r="T78" s="383">
        <v>0</v>
      </c>
      <c r="U78" s="15"/>
    </row>
    <row r="79" spans="1:21" s="3" customFormat="1" ht="12.75" customHeight="1">
      <c r="A79" s="356"/>
      <c r="B79" s="145"/>
      <c r="C79" s="20" t="s">
        <v>886</v>
      </c>
      <c r="D79" s="5" t="s">
        <v>65</v>
      </c>
      <c r="E79" s="5" t="s">
        <v>317</v>
      </c>
      <c r="F79" s="5"/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581.4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/>
    </row>
    <row r="80" spans="1:21" s="3" customFormat="1" ht="12.75" customHeight="1">
      <c r="A80" s="356"/>
      <c r="B80" s="145"/>
      <c r="C80" s="20" t="s">
        <v>887</v>
      </c>
      <c r="D80" s="5" t="s">
        <v>65</v>
      </c>
      <c r="E80" s="5" t="s">
        <v>317</v>
      </c>
      <c r="F80" s="5"/>
      <c r="G80" s="15">
        <v>0</v>
      </c>
      <c r="H80" s="15">
        <v>665.31999999999994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/>
    </row>
    <row r="81" spans="1:21" s="3" customFormat="1" ht="12.75" customHeight="1">
      <c r="A81" s="356"/>
      <c r="B81" s="145"/>
      <c r="C81" s="20" t="s">
        <v>888</v>
      </c>
      <c r="D81" s="5" t="s">
        <v>65</v>
      </c>
      <c r="E81" s="5" t="s">
        <v>317</v>
      </c>
      <c r="F81" s="5"/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5007.79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/>
    </row>
    <row r="82" spans="1:21" s="3" customFormat="1" ht="12.75" customHeight="1">
      <c r="A82" s="356"/>
      <c r="B82" s="145"/>
      <c r="C82" s="20" t="s">
        <v>889</v>
      </c>
      <c r="D82" s="5" t="s">
        <v>65</v>
      </c>
      <c r="E82" s="5" t="s">
        <v>317</v>
      </c>
      <c r="F82" s="5"/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3025.01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/>
    </row>
    <row r="83" spans="1:21" s="3" customFormat="1" ht="12.75" customHeight="1">
      <c r="A83" s="356"/>
      <c r="B83" s="145"/>
      <c r="C83" s="20" t="s">
        <v>890</v>
      </c>
      <c r="D83" s="5" t="s">
        <v>65</v>
      </c>
      <c r="E83" s="5" t="s">
        <v>317</v>
      </c>
      <c r="F83" s="5"/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30312.029999999995</v>
      </c>
      <c r="R83" s="15">
        <v>0</v>
      </c>
      <c r="S83" s="15">
        <v>0</v>
      </c>
      <c r="T83" s="15">
        <v>0</v>
      </c>
      <c r="U83" s="15"/>
    </row>
    <row r="84" spans="1:21" s="3" customFormat="1" ht="12.75" customHeight="1">
      <c r="A84" s="356"/>
      <c r="B84" s="145"/>
      <c r="C84" s="20" t="s">
        <v>891</v>
      </c>
      <c r="D84" s="5" t="s">
        <v>65</v>
      </c>
      <c r="E84" s="5" t="s">
        <v>317</v>
      </c>
      <c r="F84" s="5"/>
      <c r="G84" s="15">
        <v>435113.04872485186</v>
      </c>
      <c r="H84" s="15">
        <v>153759.57966239026</v>
      </c>
      <c r="I84" s="15">
        <v>64025.795712086227</v>
      </c>
      <c r="J84" s="15">
        <v>-204.00000000000705</v>
      </c>
      <c r="K84" s="15">
        <v>-8217.8499999999967</v>
      </c>
      <c r="L84" s="15">
        <v>21156.94</v>
      </c>
      <c r="M84" s="15">
        <v>0</v>
      </c>
      <c r="N84" s="15">
        <v>0</v>
      </c>
      <c r="O84" s="15">
        <v>0</v>
      </c>
      <c r="P84" s="15">
        <v>4992.57</v>
      </c>
      <c r="Q84" s="15">
        <v>1249</v>
      </c>
      <c r="R84" s="15">
        <v>519.41</v>
      </c>
      <c r="S84" s="15">
        <v>10539</v>
      </c>
      <c r="T84" s="15">
        <v>0</v>
      </c>
      <c r="U84" s="15"/>
    </row>
    <row r="85" spans="1:21" s="3" customFormat="1" ht="12.75" customHeight="1">
      <c r="A85" s="356"/>
      <c r="B85" s="145"/>
      <c r="C85" s="20" t="s">
        <v>892</v>
      </c>
      <c r="D85" s="5" t="s">
        <v>65</v>
      </c>
      <c r="E85" s="5" t="s">
        <v>317</v>
      </c>
      <c r="F85" s="5"/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/>
    </row>
    <row r="86" spans="1:21" s="3" customFormat="1" ht="12.75" customHeight="1">
      <c r="A86" s="356"/>
      <c r="B86" s="145"/>
      <c r="C86" s="378" t="s">
        <v>893</v>
      </c>
      <c r="D86" s="379" t="s">
        <v>65</v>
      </c>
      <c r="E86" s="379" t="s">
        <v>317</v>
      </c>
      <c r="F86" s="5"/>
      <c r="G86" s="382">
        <v>0</v>
      </c>
      <c r="H86" s="382">
        <v>0</v>
      </c>
      <c r="I86" s="382">
        <v>0</v>
      </c>
      <c r="J86" s="382">
        <v>0</v>
      </c>
      <c r="K86" s="382">
        <v>0</v>
      </c>
      <c r="L86" s="382">
        <v>0</v>
      </c>
      <c r="M86" s="382">
        <v>0</v>
      </c>
      <c r="N86" s="382">
        <v>0</v>
      </c>
      <c r="O86" s="382">
        <v>0</v>
      </c>
      <c r="P86" s="382">
        <v>0</v>
      </c>
      <c r="Q86" s="382">
        <v>0</v>
      </c>
      <c r="R86" s="382">
        <v>0</v>
      </c>
      <c r="S86" s="382">
        <v>0</v>
      </c>
      <c r="T86" s="382">
        <v>0</v>
      </c>
      <c r="U86" s="15"/>
    </row>
    <row r="87" spans="1:21" s="3" customFormat="1" ht="12.75" customHeight="1" collapsed="1">
      <c r="A87" s="354"/>
      <c r="B87" s="145"/>
      <c r="C87" s="24" t="s">
        <v>206</v>
      </c>
      <c r="D87" s="18"/>
      <c r="E87" s="18"/>
      <c r="F87" s="5"/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412"/>
      <c r="S87" s="412"/>
      <c r="T87" s="412"/>
      <c r="U87" s="15"/>
    </row>
    <row r="88" spans="1:21" s="3" customFormat="1" ht="12.75" customHeight="1">
      <c r="A88" s="355"/>
      <c r="B88" s="145"/>
      <c r="C88" s="380" t="s">
        <v>894</v>
      </c>
      <c r="D88" s="381" t="s">
        <v>65</v>
      </c>
      <c r="E88" s="381" t="s">
        <v>317</v>
      </c>
      <c r="F88" s="5"/>
      <c r="G88" s="383">
        <v>708.59135395380542</v>
      </c>
      <c r="H88" s="383">
        <v>0.19157740055459271</v>
      </c>
      <c r="I88" s="383">
        <v>0</v>
      </c>
      <c r="J88" s="383">
        <v>0</v>
      </c>
      <c r="K88" s="383">
        <v>0</v>
      </c>
      <c r="L88" s="383">
        <v>0</v>
      </c>
      <c r="M88" s="383">
        <v>0</v>
      </c>
      <c r="N88" s="383">
        <v>0</v>
      </c>
      <c r="O88" s="383">
        <v>0</v>
      </c>
      <c r="P88" s="383">
        <v>0</v>
      </c>
      <c r="Q88" s="383">
        <v>0</v>
      </c>
      <c r="R88" s="383">
        <v>0</v>
      </c>
      <c r="S88" s="383">
        <v>0</v>
      </c>
      <c r="T88" s="383">
        <v>0</v>
      </c>
      <c r="U88" s="15"/>
    </row>
    <row r="89" spans="1:21" s="3" customFormat="1" ht="12.75" customHeight="1">
      <c r="A89" s="355"/>
      <c r="B89" s="145"/>
      <c r="C89" s="20" t="s">
        <v>206</v>
      </c>
      <c r="D89" s="5" t="s">
        <v>65</v>
      </c>
      <c r="E89" s="5" t="s">
        <v>317</v>
      </c>
      <c r="F89" s="5"/>
      <c r="G89" s="15">
        <v>569177.67711061519</v>
      </c>
      <c r="H89" s="15">
        <v>420655.82137565676</v>
      </c>
      <c r="I89" s="15">
        <v>96257.480000000025</v>
      </c>
      <c r="J89" s="15">
        <v>163328.54999999987</v>
      </c>
      <c r="K89" s="15">
        <v>0</v>
      </c>
      <c r="L89" s="15">
        <v>59313.72000000003</v>
      </c>
      <c r="M89" s="15">
        <v>0</v>
      </c>
      <c r="N89" s="15">
        <v>0</v>
      </c>
      <c r="O89" s="15">
        <v>0</v>
      </c>
      <c r="P89" s="15">
        <v>46990.080000000002</v>
      </c>
      <c r="Q89" s="15">
        <v>48905.110000000008</v>
      </c>
      <c r="R89" s="15">
        <v>22739.17</v>
      </c>
      <c r="S89" s="15">
        <v>0</v>
      </c>
      <c r="T89" s="15">
        <v>0</v>
      </c>
      <c r="U89" s="15"/>
    </row>
    <row r="90" spans="1:21" s="3" customFormat="1" ht="12.75" customHeight="1">
      <c r="A90" s="355"/>
      <c r="B90" s="145"/>
      <c r="C90" s="20" t="s">
        <v>895</v>
      </c>
      <c r="D90" s="5" t="s">
        <v>65</v>
      </c>
      <c r="E90" s="5" t="s">
        <v>317</v>
      </c>
      <c r="F90" s="5"/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1953.8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/>
    </row>
    <row r="91" spans="1:21" s="3" customFormat="1" ht="12.75" customHeight="1">
      <c r="A91" s="355"/>
      <c r="B91" s="145"/>
      <c r="C91" s="20" t="s">
        <v>896</v>
      </c>
      <c r="D91" s="5" t="s">
        <v>65</v>
      </c>
      <c r="E91" s="5" t="s">
        <v>317</v>
      </c>
      <c r="F91" s="5"/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2778.08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/>
    </row>
    <row r="92" spans="1:21" s="3" customFormat="1" ht="12.75" customHeight="1">
      <c r="A92" s="355"/>
      <c r="B92" s="145"/>
      <c r="C92" s="20" t="s">
        <v>897</v>
      </c>
      <c r="D92" s="5" t="s">
        <v>65</v>
      </c>
      <c r="E92" s="5" t="s">
        <v>317</v>
      </c>
      <c r="F92" s="5"/>
      <c r="G92" s="15">
        <v>0</v>
      </c>
      <c r="H92" s="15">
        <v>0</v>
      </c>
      <c r="I92" s="15">
        <v>4294.87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/>
    </row>
    <row r="93" spans="1:21" s="3" customFormat="1" ht="12.75" customHeight="1">
      <c r="A93" s="355"/>
      <c r="B93" s="145"/>
      <c r="C93" s="20" t="s">
        <v>898</v>
      </c>
      <c r="D93" s="5" t="s">
        <v>65</v>
      </c>
      <c r="E93" s="5" t="s">
        <v>317</v>
      </c>
      <c r="F93" s="5"/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3564.8999999999996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/>
    </row>
    <row r="94" spans="1:21" s="3" customFormat="1" ht="12.75" customHeight="1">
      <c r="A94" s="355"/>
      <c r="B94" s="145"/>
      <c r="C94" s="20" t="s">
        <v>899</v>
      </c>
      <c r="D94" s="5" t="s">
        <v>65</v>
      </c>
      <c r="E94" s="5" t="s">
        <v>317</v>
      </c>
      <c r="F94" s="5"/>
      <c r="G94" s="15">
        <v>427916.84989610175</v>
      </c>
      <c r="H94" s="15">
        <v>114950.89568992051</v>
      </c>
      <c r="I94" s="15">
        <v>11105.16</v>
      </c>
      <c r="J94" s="15">
        <v>8989.61</v>
      </c>
      <c r="K94" s="15">
        <v>76000</v>
      </c>
      <c r="L94" s="15">
        <v>-38701.489999999932</v>
      </c>
      <c r="M94" s="15">
        <v>130172.47</v>
      </c>
      <c r="N94" s="15">
        <v>56004.520000000004</v>
      </c>
      <c r="O94" s="15">
        <v>31928.149999999991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/>
    </row>
    <row r="95" spans="1:21" s="3" customFormat="1" ht="12.75" customHeight="1">
      <c r="A95" s="355"/>
      <c r="B95" s="145"/>
      <c r="C95" s="20" t="s">
        <v>900</v>
      </c>
      <c r="D95" s="5" t="s">
        <v>65</v>
      </c>
      <c r="E95" s="5" t="s">
        <v>317</v>
      </c>
      <c r="F95" s="5"/>
      <c r="G95" s="15">
        <v>0</v>
      </c>
      <c r="H95" s="15">
        <v>0</v>
      </c>
      <c r="I95" s="15">
        <v>0</v>
      </c>
      <c r="J95" s="15">
        <v>0</v>
      </c>
      <c r="K95" s="15">
        <v>2200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/>
    </row>
    <row r="96" spans="1:21" s="3" customFormat="1" ht="12.75" customHeight="1">
      <c r="A96" s="355"/>
      <c r="B96" s="145"/>
      <c r="C96" s="20" t="s">
        <v>901</v>
      </c>
      <c r="D96" s="5" t="s">
        <v>65</v>
      </c>
      <c r="E96" s="5" t="s">
        <v>317</v>
      </c>
      <c r="F96" s="5"/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1448.75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/>
    </row>
    <row r="97" spans="1:21" s="3" customFormat="1" ht="12.75" customHeight="1">
      <c r="A97" s="355"/>
      <c r="B97" s="145"/>
      <c r="C97" s="20" t="s">
        <v>902</v>
      </c>
      <c r="D97" s="5" t="s">
        <v>65</v>
      </c>
      <c r="E97" s="5" t="s">
        <v>317</v>
      </c>
      <c r="F97" s="5"/>
      <c r="G97" s="15">
        <v>0</v>
      </c>
      <c r="H97" s="15">
        <v>17311.46</v>
      </c>
      <c r="I97" s="15">
        <v>42684.160000000003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/>
    </row>
    <row r="98" spans="1:21" s="3" customFormat="1" ht="12.75" customHeight="1">
      <c r="A98" s="355"/>
      <c r="B98" s="145"/>
      <c r="C98" s="20" t="s">
        <v>903</v>
      </c>
      <c r="D98" s="5" t="s">
        <v>65</v>
      </c>
      <c r="E98" s="5" t="s">
        <v>317</v>
      </c>
      <c r="F98" s="5"/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20124.79</v>
      </c>
      <c r="U98" s="15"/>
    </row>
    <row r="99" spans="1:21" s="3" customFormat="1" ht="12.75" customHeight="1">
      <c r="A99" s="355"/>
      <c r="B99" s="145"/>
      <c r="C99" s="20" t="s">
        <v>904</v>
      </c>
      <c r="D99" s="5" t="s">
        <v>65</v>
      </c>
      <c r="E99" s="5" t="s">
        <v>317</v>
      </c>
      <c r="F99" s="5"/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20400</v>
      </c>
      <c r="T99" s="15">
        <v>0</v>
      </c>
      <c r="U99" s="15"/>
    </row>
    <row r="100" spans="1:21" s="3" customFormat="1" ht="12.75" customHeight="1">
      <c r="A100" s="355"/>
      <c r="B100" s="145"/>
      <c r="C100" s="20" t="s">
        <v>905</v>
      </c>
      <c r="D100" s="5" t="s">
        <v>65</v>
      </c>
      <c r="E100" s="5" t="s">
        <v>317</v>
      </c>
      <c r="F100" s="5"/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98983.66</v>
      </c>
      <c r="Q100" s="15">
        <v>0</v>
      </c>
      <c r="R100" s="15">
        <v>0</v>
      </c>
      <c r="S100" s="15">
        <v>0</v>
      </c>
      <c r="T100" s="15">
        <v>0</v>
      </c>
      <c r="U100" s="15"/>
    </row>
    <row r="101" spans="1:21" s="3" customFormat="1" ht="12.75" customHeight="1">
      <c r="A101" s="355"/>
      <c r="B101" s="145"/>
      <c r="C101" s="20" t="s">
        <v>906</v>
      </c>
      <c r="D101" s="5" t="s">
        <v>65</v>
      </c>
      <c r="E101" s="5" t="s">
        <v>317</v>
      </c>
      <c r="F101" s="5"/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8103</v>
      </c>
      <c r="Q101" s="15">
        <v>0</v>
      </c>
      <c r="R101" s="15">
        <v>0</v>
      </c>
      <c r="S101" s="15">
        <v>0</v>
      </c>
      <c r="T101" s="15">
        <v>0</v>
      </c>
      <c r="U101" s="15"/>
    </row>
    <row r="102" spans="1:21" s="3" customFormat="1" ht="12.75" customHeight="1">
      <c r="A102" s="355"/>
      <c r="B102" s="145"/>
      <c r="C102" s="20" t="s">
        <v>907</v>
      </c>
      <c r="D102" s="5" t="s">
        <v>65</v>
      </c>
      <c r="E102" s="5" t="s">
        <v>317</v>
      </c>
      <c r="F102" s="5"/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58917.65</v>
      </c>
      <c r="Q102" s="15">
        <v>0</v>
      </c>
      <c r="R102" s="15">
        <v>0</v>
      </c>
      <c r="S102" s="15">
        <v>0</v>
      </c>
      <c r="T102" s="15">
        <v>0</v>
      </c>
      <c r="U102" s="15"/>
    </row>
    <row r="103" spans="1:21" s="3" customFormat="1" ht="12.75" customHeight="1">
      <c r="A103" s="355"/>
      <c r="B103" s="145"/>
      <c r="C103" s="20" t="s">
        <v>908</v>
      </c>
      <c r="D103" s="5" t="s">
        <v>65</v>
      </c>
      <c r="E103" s="5" t="s">
        <v>317</v>
      </c>
      <c r="F103" s="5"/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19974.36</v>
      </c>
      <c r="Q103" s="15">
        <v>0</v>
      </c>
      <c r="R103" s="15">
        <v>0</v>
      </c>
      <c r="S103" s="15">
        <v>0</v>
      </c>
      <c r="T103" s="15">
        <v>0</v>
      </c>
      <c r="U103" s="15"/>
    </row>
    <row r="104" spans="1:21" s="3" customFormat="1" ht="12.75" customHeight="1">
      <c r="A104" s="355"/>
      <c r="B104" s="145"/>
      <c r="C104" s="20" t="s">
        <v>909</v>
      </c>
      <c r="D104" s="5" t="s">
        <v>65</v>
      </c>
      <c r="E104" s="5" t="s">
        <v>317</v>
      </c>
      <c r="F104" s="5"/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1501.23</v>
      </c>
      <c r="Q104" s="15">
        <v>0</v>
      </c>
      <c r="R104" s="15">
        <v>0</v>
      </c>
      <c r="S104" s="15">
        <v>0</v>
      </c>
      <c r="T104" s="15">
        <v>0</v>
      </c>
      <c r="U104" s="15"/>
    </row>
    <row r="105" spans="1:21" s="3" customFormat="1" ht="12.75" customHeight="1">
      <c r="A105" s="355"/>
      <c r="B105" s="145"/>
      <c r="C105" s="20" t="s">
        <v>910</v>
      </c>
      <c r="D105" s="5" t="s">
        <v>65</v>
      </c>
      <c r="E105" s="5" t="s">
        <v>317</v>
      </c>
      <c r="F105" s="5"/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301654.86</v>
      </c>
      <c r="R105" s="15">
        <v>0</v>
      </c>
      <c r="S105" s="15">
        <v>0</v>
      </c>
      <c r="T105" s="15">
        <v>0</v>
      </c>
      <c r="U105" s="15"/>
    </row>
    <row r="106" spans="1:21" s="3" customFormat="1" ht="12.75" customHeight="1">
      <c r="A106" s="355"/>
      <c r="B106" s="145"/>
      <c r="C106" s="20" t="s">
        <v>591</v>
      </c>
      <c r="D106" s="5" t="s">
        <v>65</v>
      </c>
      <c r="E106" s="5" t="s">
        <v>317</v>
      </c>
      <c r="F106" s="5"/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4500</v>
      </c>
      <c r="S106" s="15">
        <v>0</v>
      </c>
      <c r="T106" s="15">
        <v>0</v>
      </c>
      <c r="U106" s="15"/>
    </row>
    <row r="107" spans="1:21" s="3" customFormat="1" ht="12.75" customHeight="1">
      <c r="A107" s="355"/>
      <c r="B107" s="145"/>
      <c r="C107" s="20" t="s">
        <v>911</v>
      </c>
      <c r="D107" s="5" t="s">
        <v>65</v>
      </c>
      <c r="E107" s="5" t="s">
        <v>317</v>
      </c>
      <c r="F107" s="5"/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/>
    </row>
    <row r="108" spans="1:21" s="3" customFormat="1" ht="12.75" customHeight="1">
      <c r="A108" s="355"/>
      <c r="B108" s="145"/>
      <c r="C108" s="20" t="s">
        <v>912</v>
      </c>
      <c r="D108" s="5" t="s">
        <v>65</v>
      </c>
      <c r="E108" s="5" t="s">
        <v>317</v>
      </c>
      <c r="F108" s="5"/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/>
    </row>
    <row r="109" spans="1:21" s="3" customFormat="1" ht="12.75" customHeight="1">
      <c r="A109" s="355"/>
      <c r="B109" s="145"/>
      <c r="C109" s="378" t="s">
        <v>913</v>
      </c>
      <c r="D109" s="379" t="s">
        <v>65</v>
      </c>
      <c r="E109" s="379" t="s">
        <v>317</v>
      </c>
      <c r="F109" s="5"/>
      <c r="G109" s="382">
        <v>0</v>
      </c>
      <c r="H109" s="382">
        <v>0</v>
      </c>
      <c r="I109" s="382">
        <v>0</v>
      </c>
      <c r="J109" s="382">
        <v>0</v>
      </c>
      <c r="K109" s="382">
        <v>0</v>
      </c>
      <c r="L109" s="382">
        <v>0</v>
      </c>
      <c r="M109" s="382">
        <v>0</v>
      </c>
      <c r="N109" s="382">
        <v>0</v>
      </c>
      <c r="O109" s="382">
        <v>0</v>
      </c>
      <c r="P109" s="382">
        <v>0</v>
      </c>
      <c r="Q109" s="382">
        <v>0</v>
      </c>
      <c r="R109" s="382">
        <v>0</v>
      </c>
      <c r="S109" s="382">
        <v>0</v>
      </c>
      <c r="T109" s="382">
        <v>0</v>
      </c>
      <c r="U109" s="15"/>
    </row>
    <row r="110" spans="1:21" s="3" customFormat="1" ht="12.75" customHeight="1" collapsed="1">
      <c r="A110" s="354"/>
      <c r="B110" s="145"/>
      <c r="C110" s="24" t="s">
        <v>191</v>
      </c>
      <c r="D110" s="18"/>
      <c r="E110" s="18"/>
      <c r="F110" s="5"/>
      <c r="G110" s="412"/>
      <c r="H110" s="412"/>
      <c r="I110" s="412"/>
      <c r="J110" s="412"/>
      <c r="K110" s="412"/>
      <c r="L110" s="412"/>
      <c r="M110" s="412"/>
      <c r="N110" s="412"/>
      <c r="O110" s="412"/>
      <c r="P110" s="412"/>
      <c r="Q110" s="412"/>
      <c r="R110" s="412"/>
      <c r="S110" s="412"/>
      <c r="T110" s="412"/>
      <c r="U110" s="15"/>
    </row>
    <row r="111" spans="1:21" s="3" customFormat="1" ht="12.75" customHeight="1">
      <c r="A111" s="356"/>
      <c r="B111" s="145"/>
      <c r="C111" s="380" t="s">
        <v>191</v>
      </c>
      <c r="D111" s="381" t="s">
        <v>65</v>
      </c>
      <c r="E111" s="381" t="s">
        <v>317</v>
      </c>
      <c r="F111" s="5"/>
      <c r="G111" s="383">
        <v>250240.86251071526</v>
      </c>
      <c r="H111" s="383">
        <v>117891.10392379208</v>
      </c>
      <c r="I111" s="383">
        <v>34688.033565492544</v>
      </c>
      <c r="J111" s="383">
        <v>38124.70000000007</v>
      </c>
      <c r="K111" s="383">
        <v>165842.68999999855</v>
      </c>
      <c r="L111" s="383">
        <v>266803.10000000126</v>
      </c>
      <c r="M111" s="383">
        <v>908542.86000000429</v>
      </c>
      <c r="N111" s="383">
        <v>180035.86000000057</v>
      </c>
      <c r="O111" s="383">
        <v>451751.28999999102</v>
      </c>
      <c r="P111" s="383">
        <v>136395.68000000002</v>
      </c>
      <c r="Q111" s="383">
        <v>235817.08999999997</v>
      </c>
      <c r="R111" s="383">
        <v>294245.0500000001</v>
      </c>
      <c r="S111" s="383">
        <v>876144.30999999994</v>
      </c>
      <c r="T111" s="383">
        <v>406135.29</v>
      </c>
      <c r="U111" s="15"/>
    </row>
    <row r="112" spans="1:21" s="3" customFormat="1" ht="12.75" customHeight="1">
      <c r="A112" s="356"/>
      <c r="B112" s="145"/>
      <c r="C112" s="20" t="s">
        <v>914</v>
      </c>
      <c r="D112" s="5" t="s">
        <v>65</v>
      </c>
      <c r="E112" s="5" t="s">
        <v>317</v>
      </c>
      <c r="F112" s="5"/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687615.13</v>
      </c>
      <c r="R112" s="15">
        <v>0</v>
      </c>
      <c r="S112" s="15">
        <v>0</v>
      </c>
      <c r="T112" s="15">
        <v>0</v>
      </c>
      <c r="U112" s="15"/>
    </row>
    <row r="113" spans="1:21" s="3" customFormat="1" ht="12.75" customHeight="1">
      <c r="A113" s="356"/>
      <c r="B113" s="145"/>
      <c r="C113" s="20" t="s">
        <v>915</v>
      </c>
      <c r="D113" s="5" t="s">
        <v>65</v>
      </c>
      <c r="E113" s="5" t="s">
        <v>317</v>
      </c>
      <c r="F113" s="5"/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477810.45</v>
      </c>
      <c r="R113" s="15">
        <v>0</v>
      </c>
      <c r="S113" s="15">
        <v>0</v>
      </c>
      <c r="T113" s="15">
        <v>0</v>
      </c>
      <c r="U113" s="15"/>
    </row>
    <row r="114" spans="1:21" s="3" customFormat="1" ht="12.75" customHeight="1">
      <c r="A114" s="356"/>
      <c r="B114" s="145"/>
      <c r="C114" s="20" t="s">
        <v>916</v>
      </c>
      <c r="D114" s="5" t="s">
        <v>65</v>
      </c>
      <c r="E114" s="5" t="s">
        <v>317</v>
      </c>
      <c r="F114" s="5"/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493387.58000000083</v>
      </c>
      <c r="S114" s="15">
        <v>0</v>
      </c>
      <c r="T114" s="15">
        <v>0</v>
      </c>
      <c r="U114" s="15"/>
    </row>
    <row r="115" spans="1:21" s="3" customFormat="1" ht="12.75" customHeight="1">
      <c r="A115" s="356"/>
      <c r="B115" s="145"/>
      <c r="C115" s="378" t="s">
        <v>917</v>
      </c>
      <c r="D115" s="379" t="s">
        <v>65</v>
      </c>
      <c r="E115" s="379" t="s">
        <v>317</v>
      </c>
      <c r="F115" s="5"/>
      <c r="G115" s="382">
        <v>0</v>
      </c>
      <c r="H115" s="382">
        <v>0</v>
      </c>
      <c r="I115" s="382">
        <v>0</v>
      </c>
      <c r="J115" s="382">
        <v>0</v>
      </c>
      <c r="K115" s="382">
        <v>0</v>
      </c>
      <c r="L115" s="382">
        <v>0</v>
      </c>
      <c r="M115" s="382">
        <v>0</v>
      </c>
      <c r="N115" s="382">
        <v>0</v>
      </c>
      <c r="O115" s="382">
        <v>0</v>
      </c>
      <c r="P115" s="382">
        <v>0</v>
      </c>
      <c r="Q115" s="382">
        <v>0</v>
      </c>
      <c r="R115" s="382">
        <v>0</v>
      </c>
      <c r="S115" s="382">
        <v>0</v>
      </c>
      <c r="T115" s="382">
        <v>0</v>
      </c>
      <c r="U115" s="15"/>
    </row>
    <row r="116" spans="1:21" s="3" customFormat="1" ht="12.75" customHeight="1" collapsed="1">
      <c r="A116" s="354"/>
      <c r="B116" s="145"/>
      <c r="C116" s="459" t="s">
        <v>787</v>
      </c>
      <c r="D116" s="548"/>
      <c r="E116" s="548"/>
      <c r="F116" s="5"/>
      <c r="G116" s="549"/>
      <c r="H116" s="549"/>
      <c r="I116" s="549"/>
      <c r="J116" s="549"/>
      <c r="K116" s="549"/>
      <c r="L116" s="549"/>
      <c r="M116" s="549"/>
      <c r="N116" s="549"/>
      <c r="O116" s="549"/>
      <c r="P116" s="549"/>
      <c r="Q116" s="549"/>
      <c r="R116" s="549"/>
      <c r="S116" s="549"/>
      <c r="T116" s="549"/>
      <c r="U116" s="15"/>
    </row>
    <row r="117" spans="1:21" s="3" customFormat="1" ht="12.75" customHeight="1">
      <c r="A117" s="356"/>
      <c r="B117" s="145"/>
      <c r="C117" s="20" t="s">
        <v>207</v>
      </c>
      <c r="D117" s="5" t="s">
        <v>65</v>
      </c>
      <c r="E117" s="5" t="s">
        <v>317</v>
      </c>
      <c r="F117" s="5"/>
      <c r="G117" s="15">
        <v>38291.535801364073</v>
      </c>
      <c r="H117" s="15">
        <v>10</v>
      </c>
      <c r="I117" s="15">
        <v>1.5562403714284301E-3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/>
    </row>
    <row r="118" spans="1:21" s="3" customFormat="1" ht="12.75" customHeight="1">
      <c r="A118" s="356"/>
      <c r="B118" s="145"/>
      <c r="C118" s="20" t="s">
        <v>941</v>
      </c>
      <c r="D118" s="5" t="s">
        <v>65</v>
      </c>
      <c r="E118" s="5" t="s">
        <v>317</v>
      </c>
      <c r="F118" s="5"/>
      <c r="G118" s="15">
        <v>0</v>
      </c>
      <c r="H118" s="15">
        <v>854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/>
    </row>
    <row r="119" spans="1:21" s="3" customFormat="1" ht="12.75" customHeight="1">
      <c r="A119" s="356"/>
      <c r="B119" s="145"/>
      <c r="C119" s="20" t="s">
        <v>942</v>
      </c>
      <c r="D119" s="5" t="s">
        <v>65</v>
      </c>
      <c r="E119" s="5" t="s">
        <v>317</v>
      </c>
      <c r="F119" s="5"/>
      <c r="G119" s="15">
        <v>19254.816932695107</v>
      </c>
      <c r="H119" s="15">
        <v>199.74206636524468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/>
    </row>
    <row r="120" spans="1:21" s="3" customFormat="1" ht="12.75" customHeight="1">
      <c r="A120" s="356"/>
      <c r="B120" s="145"/>
      <c r="C120" s="20" t="s">
        <v>943</v>
      </c>
      <c r="D120" s="5" t="s">
        <v>65</v>
      </c>
      <c r="E120" s="5" t="s">
        <v>317</v>
      </c>
      <c r="F120" s="5"/>
      <c r="G120" s="15">
        <v>0</v>
      </c>
      <c r="H120" s="15">
        <v>0</v>
      </c>
      <c r="I120" s="15">
        <v>51980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/>
    </row>
    <row r="121" spans="1:21" s="3" customFormat="1" ht="12.75" customHeight="1">
      <c r="A121" s="356"/>
      <c r="B121" s="145"/>
      <c r="C121" s="20" t="s">
        <v>944</v>
      </c>
      <c r="D121" s="5" t="s">
        <v>65</v>
      </c>
      <c r="E121" s="5" t="s">
        <v>317</v>
      </c>
      <c r="F121" s="5"/>
      <c r="G121" s="15">
        <v>0</v>
      </c>
      <c r="H121" s="15">
        <v>0</v>
      </c>
      <c r="I121" s="15">
        <v>25990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/>
    </row>
    <row r="122" spans="1:21" s="3" customFormat="1" ht="12.75" customHeight="1">
      <c r="A122" s="356"/>
      <c r="B122" s="145"/>
      <c r="C122" s="20" t="s">
        <v>945</v>
      </c>
      <c r="D122" s="5" t="s">
        <v>65</v>
      </c>
      <c r="E122" s="5" t="s">
        <v>317</v>
      </c>
      <c r="F122" s="5"/>
      <c r="G122" s="15">
        <v>0</v>
      </c>
      <c r="H122" s="15">
        <v>0</v>
      </c>
      <c r="I122" s="15">
        <v>474310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/>
    </row>
    <row r="123" spans="1:21" s="3" customFormat="1" ht="12.75" customHeight="1">
      <c r="A123" s="356"/>
      <c r="B123" s="145"/>
      <c r="C123" s="20" t="s">
        <v>946</v>
      </c>
      <c r="D123" s="5" t="s">
        <v>65</v>
      </c>
      <c r="E123" s="5" t="s">
        <v>317</v>
      </c>
      <c r="F123" s="5"/>
      <c r="G123" s="15">
        <v>0</v>
      </c>
      <c r="H123" s="15">
        <v>0</v>
      </c>
      <c r="I123" s="15">
        <v>113018.77999999998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/>
    </row>
    <row r="124" spans="1:21" s="3" customFormat="1" ht="12.75" customHeight="1">
      <c r="A124" s="356"/>
      <c r="B124" s="145"/>
      <c r="C124" s="20" t="s">
        <v>947</v>
      </c>
      <c r="D124" s="5" t="s">
        <v>65</v>
      </c>
      <c r="E124" s="5" t="s">
        <v>317</v>
      </c>
      <c r="F124" s="5"/>
      <c r="G124" s="15">
        <v>0</v>
      </c>
      <c r="H124" s="15">
        <v>8969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/>
    </row>
    <row r="125" spans="1:21" s="3" customFormat="1" ht="12.75" customHeight="1">
      <c r="A125" s="356"/>
      <c r="B125" s="145"/>
      <c r="C125" s="20" t="s">
        <v>948</v>
      </c>
      <c r="D125" s="5" t="s">
        <v>65</v>
      </c>
      <c r="E125" s="5" t="s">
        <v>317</v>
      </c>
      <c r="F125" s="5"/>
      <c r="G125" s="15">
        <v>22489.212718772837</v>
      </c>
      <c r="H125" s="15">
        <v>112035.59728122721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/>
    </row>
    <row r="126" spans="1:21" s="3" customFormat="1" ht="12.75" customHeight="1">
      <c r="A126" s="356"/>
      <c r="B126" s="145"/>
      <c r="C126" s="20" t="s">
        <v>949</v>
      </c>
      <c r="D126" s="5" t="s">
        <v>65</v>
      </c>
      <c r="E126" s="5" t="s">
        <v>317</v>
      </c>
      <c r="F126" s="5"/>
      <c r="G126" s="15">
        <v>0</v>
      </c>
      <c r="H126" s="15">
        <v>16400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/>
    </row>
    <row r="127" spans="1:21" s="3" customFormat="1" ht="12.75" customHeight="1">
      <c r="A127" s="356"/>
      <c r="B127" s="145"/>
      <c r="C127" s="20" t="s">
        <v>950</v>
      </c>
      <c r="D127" s="5" t="s">
        <v>65</v>
      </c>
      <c r="E127" s="5" t="s">
        <v>317</v>
      </c>
      <c r="F127" s="5"/>
      <c r="G127" s="15">
        <v>0</v>
      </c>
      <c r="H127" s="15">
        <v>3000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/>
    </row>
    <row r="128" spans="1:21" s="3" customFormat="1" ht="12.75" customHeight="1">
      <c r="A128" s="356"/>
      <c r="B128" s="145"/>
      <c r="C128" s="20" t="s">
        <v>951</v>
      </c>
      <c r="D128" s="5" t="s">
        <v>65</v>
      </c>
      <c r="E128" s="5" t="s">
        <v>317</v>
      </c>
      <c r="F128" s="5"/>
      <c r="G128" s="15">
        <v>0</v>
      </c>
      <c r="H128" s="15">
        <v>0</v>
      </c>
      <c r="I128" s="15">
        <v>0</v>
      </c>
      <c r="J128" s="15">
        <v>152159.80999999997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/>
    </row>
    <row r="129" spans="1:21" s="3" customFormat="1" ht="12.75" customHeight="1">
      <c r="A129" s="356"/>
      <c r="B129" s="145"/>
      <c r="C129" s="20" t="s">
        <v>952</v>
      </c>
      <c r="D129" s="5" t="s">
        <v>65</v>
      </c>
      <c r="E129" s="5" t="s">
        <v>317</v>
      </c>
      <c r="F129" s="5"/>
      <c r="G129" s="15">
        <v>0</v>
      </c>
      <c r="H129" s="15">
        <v>0</v>
      </c>
      <c r="I129" s="15">
        <v>0</v>
      </c>
      <c r="J129" s="15">
        <v>53314.22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/>
    </row>
    <row r="130" spans="1:21" s="3" customFormat="1" ht="12.75" customHeight="1">
      <c r="A130" s="356"/>
      <c r="B130" s="145"/>
      <c r="C130" s="20" t="s">
        <v>953</v>
      </c>
      <c r="D130" s="5" t="s">
        <v>65</v>
      </c>
      <c r="E130" s="5" t="s">
        <v>317</v>
      </c>
      <c r="F130" s="5"/>
      <c r="G130" s="15">
        <v>0</v>
      </c>
      <c r="H130" s="15">
        <v>2000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/>
    </row>
    <row r="131" spans="1:21" s="3" customFormat="1" ht="12.75" customHeight="1">
      <c r="A131" s="356"/>
      <c r="B131" s="145"/>
      <c r="C131" s="20" t="s">
        <v>953</v>
      </c>
      <c r="D131" s="5" t="s">
        <v>65</v>
      </c>
      <c r="E131" s="5" t="s">
        <v>317</v>
      </c>
      <c r="F131" s="5"/>
      <c r="G131" s="15">
        <v>0</v>
      </c>
      <c r="H131" s="15">
        <v>5000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/>
    </row>
    <row r="132" spans="1:21" s="3" customFormat="1" ht="12.75" customHeight="1">
      <c r="A132" s="356"/>
      <c r="B132" s="145"/>
      <c r="C132" s="20" t="s">
        <v>954</v>
      </c>
      <c r="D132" s="5" t="s">
        <v>65</v>
      </c>
      <c r="E132" s="5" t="s">
        <v>317</v>
      </c>
      <c r="F132" s="5"/>
      <c r="G132" s="15">
        <v>1551.02</v>
      </c>
      <c r="H132" s="15">
        <v>5142.7805555983068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/>
    </row>
    <row r="133" spans="1:21" s="3" customFormat="1" ht="12.75" customHeight="1">
      <c r="A133" s="356"/>
      <c r="B133" s="145"/>
      <c r="C133" s="20" t="s">
        <v>955</v>
      </c>
      <c r="D133" s="5" t="s">
        <v>65</v>
      </c>
      <c r="E133" s="5" t="s">
        <v>317</v>
      </c>
      <c r="F133" s="5"/>
      <c r="G133" s="15">
        <v>0</v>
      </c>
      <c r="H133" s="15">
        <v>40057.166976208755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/>
    </row>
    <row r="134" spans="1:21" s="3" customFormat="1" ht="12.75" customHeight="1">
      <c r="A134" s="356"/>
      <c r="B134" s="145"/>
      <c r="C134" s="20" t="s">
        <v>956</v>
      </c>
      <c r="D134" s="5" t="s">
        <v>65</v>
      </c>
      <c r="E134" s="5" t="s">
        <v>317</v>
      </c>
      <c r="F134" s="5"/>
      <c r="G134" s="15">
        <v>0</v>
      </c>
      <c r="H134" s="15">
        <v>0</v>
      </c>
      <c r="I134" s="15">
        <v>8400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/>
    </row>
    <row r="135" spans="1:21" s="3" customFormat="1" ht="12.75" customHeight="1">
      <c r="A135" s="356"/>
      <c r="B135" s="145"/>
      <c r="C135" s="20" t="s">
        <v>957</v>
      </c>
      <c r="D135" s="5" t="s">
        <v>65</v>
      </c>
      <c r="E135" s="5" t="s">
        <v>317</v>
      </c>
      <c r="F135" s="5"/>
      <c r="G135" s="15">
        <v>0</v>
      </c>
      <c r="H135" s="15">
        <v>0</v>
      </c>
      <c r="I135" s="15">
        <v>58000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/>
    </row>
    <row r="136" spans="1:21" s="3" customFormat="1" ht="12.75" customHeight="1">
      <c r="A136" s="356"/>
      <c r="B136" s="145"/>
      <c r="C136" s="20" t="s">
        <v>958</v>
      </c>
      <c r="D136" s="5" t="s">
        <v>65</v>
      </c>
      <c r="E136" s="5" t="s">
        <v>317</v>
      </c>
      <c r="F136" s="5"/>
      <c r="G136" s="15">
        <v>0</v>
      </c>
      <c r="H136" s="15">
        <v>0</v>
      </c>
      <c r="I136" s="15">
        <v>14872.06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/>
    </row>
    <row r="137" spans="1:21" s="3" customFormat="1" ht="12.75" customHeight="1">
      <c r="A137" s="356"/>
      <c r="B137" s="145"/>
      <c r="C137" s="20" t="s">
        <v>959</v>
      </c>
      <c r="D137" s="5" t="s">
        <v>65</v>
      </c>
      <c r="E137" s="5" t="s">
        <v>317</v>
      </c>
      <c r="F137" s="5"/>
      <c r="G137" s="15">
        <v>0</v>
      </c>
      <c r="H137" s="15">
        <v>0</v>
      </c>
      <c r="I137" s="15">
        <v>6200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/>
    </row>
    <row r="138" spans="1:21" s="3" customFormat="1" ht="12.75" customHeight="1">
      <c r="A138" s="356"/>
      <c r="B138" s="145"/>
      <c r="C138" s="20" t="s">
        <v>960</v>
      </c>
      <c r="D138" s="5" t="s">
        <v>65</v>
      </c>
      <c r="E138" s="5" t="s">
        <v>317</v>
      </c>
      <c r="F138" s="5"/>
      <c r="G138" s="15">
        <v>0</v>
      </c>
      <c r="H138" s="15">
        <v>0</v>
      </c>
      <c r="I138" s="15">
        <v>0</v>
      </c>
      <c r="J138" s="15">
        <v>0</v>
      </c>
      <c r="K138" s="15">
        <v>8100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/>
    </row>
    <row r="139" spans="1:21" s="3" customFormat="1" ht="12.75" customHeight="1">
      <c r="A139" s="356"/>
      <c r="B139" s="145"/>
      <c r="C139" s="20" t="s">
        <v>961</v>
      </c>
      <c r="D139" s="5" t="s">
        <v>65</v>
      </c>
      <c r="E139" s="5" t="s">
        <v>317</v>
      </c>
      <c r="F139" s="5"/>
      <c r="G139" s="15">
        <v>0</v>
      </c>
      <c r="H139" s="15">
        <v>0</v>
      </c>
      <c r="I139" s="15">
        <v>0</v>
      </c>
      <c r="J139" s="15">
        <v>0</v>
      </c>
      <c r="K139" s="15">
        <v>43744.54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/>
    </row>
    <row r="140" spans="1:21" s="3" customFormat="1" ht="12.75" customHeight="1">
      <c r="A140" s="356"/>
      <c r="B140" s="145"/>
      <c r="C140" s="20" t="s">
        <v>962</v>
      </c>
      <c r="D140" s="5" t="s">
        <v>65</v>
      </c>
      <c r="E140" s="5" t="s">
        <v>317</v>
      </c>
      <c r="F140" s="5"/>
      <c r="G140" s="15">
        <v>8153.4167736819536</v>
      </c>
      <c r="H140" s="15">
        <v>-140.976773681954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/>
    </row>
    <row r="141" spans="1:21" s="3" customFormat="1" ht="12.75" customHeight="1">
      <c r="A141" s="356"/>
      <c r="B141" s="145"/>
      <c r="C141" s="20" t="s">
        <v>963</v>
      </c>
      <c r="D141" s="5" t="s">
        <v>65</v>
      </c>
      <c r="E141" s="5" t="s">
        <v>317</v>
      </c>
      <c r="F141" s="5"/>
      <c r="G141" s="15">
        <v>549.71852992335107</v>
      </c>
      <c r="H141" s="15">
        <v>3.7248838057769547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/>
    </row>
    <row r="142" spans="1:21" s="3" customFormat="1" ht="12.75" customHeight="1">
      <c r="A142" s="356"/>
      <c r="B142" s="145"/>
      <c r="C142" s="20" t="s">
        <v>964</v>
      </c>
      <c r="D142" s="5" t="s">
        <v>65</v>
      </c>
      <c r="E142" s="5" t="s">
        <v>317</v>
      </c>
      <c r="F142" s="5"/>
      <c r="G142" s="15">
        <v>0</v>
      </c>
      <c r="H142" s="15">
        <v>31561.663541263941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/>
    </row>
    <row r="143" spans="1:21" s="3" customFormat="1" ht="12.75" customHeight="1">
      <c r="A143" s="356"/>
      <c r="B143" s="145"/>
      <c r="C143" s="20" t="s">
        <v>965</v>
      </c>
      <c r="D143" s="5" t="s">
        <v>65</v>
      </c>
      <c r="E143" s="5" t="s">
        <v>317</v>
      </c>
      <c r="F143" s="5"/>
      <c r="G143" s="15">
        <v>0</v>
      </c>
      <c r="H143" s="15">
        <v>629.5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/>
    </row>
    <row r="144" spans="1:21" s="3" customFormat="1" ht="12.75" customHeight="1">
      <c r="A144" s="356"/>
      <c r="B144" s="145"/>
      <c r="C144" s="20" t="s">
        <v>966</v>
      </c>
      <c r="D144" s="5" t="s">
        <v>65</v>
      </c>
      <c r="E144" s="5" t="s">
        <v>317</v>
      </c>
      <c r="F144" s="5"/>
      <c r="G144" s="15">
        <v>0</v>
      </c>
      <c r="H144" s="15">
        <v>905.24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/>
    </row>
    <row r="145" spans="1:21" s="3" customFormat="1" ht="12.75" customHeight="1">
      <c r="A145" s="356"/>
      <c r="B145" s="145"/>
      <c r="C145" s="20" t="s">
        <v>967</v>
      </c>
      <c r="D145" s="5" t="s">
        <v>65</v>
      </c>
      <c r="E145" s="5" t="s">
        <v>317</v>
      </c>
      <c r="F145" s="5"/>
      <c r="G145" s="15">
        <v>0</v>
      </c>
      <c r="H145" s="15">
        <v>0</v>
      </c>
      <c r="I145" s="15">
        <v>0</v>
      </c>
      <c r="J145" s="15">
        <v>0</v>
      </c>
      <c r="K145" s="15">
        <v>685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/>
    </row>
    <row r="146" spans="1:21" s="3" customFormat="1" ht="12.75" customHeight="1">
      <c r="A146" s="356"/>
      <c r="B146" s="145"/>
      <c r="C146" s="20" t="s">
        <v>968</v>
      </c>
      <c r="D146" s="5" t="s">
        <v>65</v>
      </c>
      <c r="E146" s="5" t="s">
        <v>317</v>
      </c>
      <c r="F146" s="5"/>
      <c r="G146" s="15">
        <v>0</v>
      </c>
      <c r="H146" s="15">
        <v>0</v>
      </c>
      <c r="I146" s="15">
        <v>102161.11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/>
    </row>
    <row r="147" spans="1:21" s="3" customFormat="1" ht="12.75" customHeight="1">
      <c r="A147" s="356"/>
      <c r="B147" s="145"/>
      <c r="C147" s="20" t="s">
        <v>969</v>
      </c>
      <c r="D147" s="5" t="s">
        <v>65</v>
      </c>
      <c r="E147" s="5" t="s">
        <v>317</v>
      </c>
      <c r="F147" s="5"/>
      <c r="G147" s="15">
        <v>0</v>
      </c>
      <c r="H147" s="15">
        <v>0</v>
      </c>
      <c r="I147" s="15">
        <v>38622.559999999998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/>
    </row>
    <row r="148" spans="1:21" s="3" customFormat="1" ht="12.75" customHeight="1">
      <c r="A148" s="356"/>
      <c r="B148" s="145"/>
      <c r="C148" s="20" t="s">
        <v>192</v>
      </c>
      <c r="D148" s="5" t="s">
        <v>65</v>
      </c>
      <c r="E148" s="5" t="s">
        <v>317</v>
      </c>
      <c r="F148" s="5"/>
      <c r="G148" s="15">
        <v>0</v>
      </c>
      <c r="H148" s="15">
        <v>0</v>
      </c>
      <c r="I148" s="15">
        <v>259651.31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/>
    </row>
    <row r="149" spans="1:21" s="3" customFormat="1" ht="12.75" customHeight="1">
      <c r="A149" s="356"/>
      <c r="B149" s="145"/>
      <c r="C149" s="20" t="s">
        <v>193</v>
      </c>
      <c r="D149" s="5" t="s">
        <v>65</v>
      </c>
      <c r="E149" s="5" t="s">
        <v>317</v>
      </c>
      <c r="F149" s="5"/>
      <c r="G149" s="15">
        <v>0</v>
      </c>
      <c r="H149" s="15">
        <v>1036.1600000000001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/>
    </row>
    <row r="150" spans="1:21" s="3" customFormat="1" ht="12.75" customHeight="1">
      <c r="A150" s="356"/>
      <c r="B150" s="145"/>
      <c r="C150" s="20" t="s">
        <v>194</v>
      </c>
      <c r="D150" s="5" t="s">
        <v>65</v>
      </c>
      <c r="E150" s="5" t="s">
        <v>317</v>
      </c>
      <c r="F150" s="5"/>
      <c r="G150" s="15">
        <v>0</v>
      </c>
      <c r="H150" s="15">
        <v>82321.449999999983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/>
    </row>
    <row r="151" spans="1:21" s="3" customFormat="1" ht="12.75" customHeight="1">
      <c r="A151" s="356"/>
      <c r="B151" s="145"/>
      <c r="C151" s="20" t="s">
        <v>195</v>
      </c>
      <c r="D151" s="5" t="s">
        <v>65</v>
      </c>
      <c r="E151" s="5" t="s">
        <v>317</v>
      </c>
      <c r="F151" s="5"/>
      <c r="G151" s="15">
        <v>0</v>
      </c>
      <c r="H151" s="15">
        <v>3121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/>
    </row>
    <row r="152" spans="1:21" s="3" customFormat="1" ht="12.75" customHeight="1">
      <c r="A152" s="356"/>
      <c r="B152" s="145"/>
      <c r="C152" s="20" t="s">
        <v>196</v>
      </c>
      <c r="D152" s="5" t="s">
        <v>65</v>
      </c>
      <c r="E152" s="5" t="s">
        <v>317</v>
      </c>
      <c r="F152" s="5"/>
      <c r="G152" s="15">
        <v>0</v>
      </c>
      <c r="H152" s="15">
        <v>0</v>
      </c>
      <c r="I152" s="15">
        <v>550200.05000000005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/>
    </row>
    <row r="153" spans="1:21" s="3" customFormat="1" ht="12.75" customHeight="1">
      <c r="A153" s="356"/>
      <c r="B153" s="145"/>
      <c r="C153" s="20" t="s">
        <v>971</v>
      </c>
      <c r="D153" s="168" t="s">
        <v>65</v>
      </c>
      <c r="E153" s="168" t="s">
        <v>317</v>
      </c>
      <c r="F153" s="5"/>
      <c r="G153" s="15">
        <v>0</v>
      </c>
      <c r="H153" s="15">
        <v>0</v>
      </c>
      <c r="I153" s="15">
        <v>211089.68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/>
    </row>
    <row r="154" spans="1:21" s="3" customFormat="1" ht="12.75" customHeight="1">
      <c r="A154" s="356"/>
      <c r="B154" s="145"/>
      <c r="C154" s="20" t="s">
        <v>972</v>
      </c>
      <c r="D154" s="168" t="s">
        <v>65</v>
      </c>
      <c r="E154" s="168" t="s">
        <v>317</v>
      </c>
      <c r="F154" s="5"/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201632.08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/>
    </row>
    <row r="155" spans="1:21" s="3" customFormat="1" ht="12.75" customHeight="1">
      <c r="A155" s="356"/>
      <c r="B155" s="145"/>
      <c r="C155" s="20" t="s">
        <v>973</v>
      </c>
      <c r="D155" s="168" t="s">
        <v>65</v>
      </c>
      <c r="E155" s="168" t="s">
        <v>317</v>
      </c>
      <c r="F155" s="5"/>
      <c r="G155" s="15">
        <v>0</v>
      </c>
      <c r="H155" s="15">
        <v>0</v>
      </c>
      <c r="I155" s="15">
        <v>101546.33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/>
    </row>
    <row r="156" spans="1:21" s="3" customFormat="1" ht="12.75" customHeight="1">
      <c r="A156" s="356"/>
      <c r="B156" s="145"/>
      <c r="C156" s="20" t="s">
        <v>973</v>
      </c>
      <c r="D156" s="168" t="s">
        <v>65</v>
      </c>
      <c r="E156" s="168" t="s">
        <v>317</v>
      </c>
      <c r="F156" s="5"/>
      <c r="G156" s="15">
        <v>0</v>
      </c>
      <c r="H156" s="15">
        <v>0</v>
      </c>
      <c r="I156" s="15">
        <v>0</v>
      </c>
      <c r="J156" s="15">
        <v>60985.67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/>
    </row>
    <row r="157" spans="1:21" s="3" customFormat="1" ht="12.75" customHeight="1">
      <c r="A157" s="356"/>
      <c r="B157" s="145"/>
      <c r="C157" s="20" t="s">
        <v>197</v>
      </c>
      <c r="D157" s="5" t="s">
        <v>65</v>
      </c>
      <c r="E157" s="5" t="s">
        <v>317</v>
      </c>
      <c r="F157" s="5"/>
      <c r="G157" s="15">
        <v>0</v>
      </c>
      <c r="H157" s="15">
        <v>0</v>
      </c>
      <c r="I157" s="15">
        <v>0</v>
      </c>
      <c r="J157" s="15">
        <v>199940.14</v>
      </c>
      <c r="K157" s="15">
        <v>0</v>
      </c>
      <c r="L157" s="15">
        <v>18900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/>
    </row>
    <row r="158" spans="1:21" s="3" customFormat="1" ht="12.75" customHeight="1">
      <c r="A158" s="356"/>
      <c r="B158" s="145"/>
      <c r="C158" s="20" t="s">
        <v>198</v>
      </c>
      <c r="D158" s="5" t="s">
        <v>65</v>
      </c>
      <c r="E158" s="5" t="s">
        <v>317</v>
      </c>
      <c r="F158" s="5"/>
      <c r="G158" s="15">
        <v>0</v>
      </c>
      <c r="H158" s="15">
        <v>0</v>
      </c>
      <c r="I158" s="15">
        <v>0</v>
      </c>
      <c r="J158" s="15">
        <v>167676.69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/>
    </row>
    <row r="159" spans="1:21" s="3" customFormat="1" ht="12.75" customHeight="1">
      <c r="A159" s="356"/>
      <c r="B159" s="145"/>
      <c r="C159" s="20" t="s">
        <v>199</v>
      </c>
      <c r="D159" s="5" t="s">
        <v>65</v>
      </c>
      <c r="E159" s="5" t="s">
        <v>317</v>
      </c>
      <c r="F159" s="5"/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20990.14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/>
    </row>
    <row r="160" spans="1:21" s="3" customFormat="1" ht="12.75" customHeight="1">
      <c r="A160" s="356"/>
      <c r="B160" s="145"/>
      <c r="C160" s="20" t="s">
        <v>200</v>
      </c>
      <c r="D160" s="5" t="s">
        <v>65</v>
      </c>
      <c r="E160" s="5" t="s">
        <v>317</v>
      </c>
      <c r="F160" s="5"/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23122.080000000002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/>
    </row>
    <row r="161" spans="1:21" s="3" customFormat="1" ht="12.75" customHeight="1">
      <c r="A161" s="356"/>
      <c r="B161" s="145"/>
      <c r="C161" s="20" t="s">
        <v>201</v>
      </c>
      <c r="D161" s="5" t="s">
        <v>65</v>
      </c>
      <c r="E161" s="5" t="s">
        <v>317</v>
      </c>
      <c r="F161" s="5"/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100692.7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/>
    </row>
    <row r="162" spans="1:21" s="3" customFormat="1" ht="12.75" customHeight="1">
      <c r="A162" s="356"/>
      <c r="B162" s="145"/>
      <c r="C162" s="20" t="s">
        <v>202</v>
      </c>
      <c r="D162" s="5" t="s">
        <v>65</v>
      </c>
      <c r="E162" s="5" t="s">
        <v>317</v>
      </c>
      <c r="F162" s="5"/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25066.639999999999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/>
    </row>
    <row r="163" spans="1:21" s="3" customFormat="1" ht="12.75" customHeight="1">
      <c r="A163" s="355"/>
      <c r="B163" s="145"/>
      <c r="C163" s="20" t="s">
        <v>284</v>
      </c>
      <c r="D163" s="5" t="s">
        <v>65</v>
      </c>
      <c r="E163" s="5" t="s">
        <v>317</v>
      </c>
      <c r="F163" s="5"/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222800.85</v>
      </c>
      <c r="U163" s="15"/>
    </row>
    <row r="164" spans="1:21" s="3" customFormat="1" ht="12.75" customHeight="1">
      <c r="A164" s="355"/>
      <c r="B164" s="145"/>
      <c r="C164" s="20" t="s">
        <v>453</v>
      </c>
      <c r="D164" s="5" t="s">
        <v>65</v>
      </c>
      <c r="E164" s="5" t="s">
        <v>317</v>
      </c>
      <c r="F164" s="5"/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104470.8</v>
      </c>
      <c r="U164" s="15"/>
    </row>
    <row r="165" spans="1:21" s="3" customFormat="1" ht="12.75" customHeight="1">
      <c r="A165" s="355"/>
      <c r="B165" s="145"/>
      <c r="C165" s="20" t="s">
        <v>454</v>
      </c>
      <c r="D165" s="5" t="s">
        <v>65</v>
      </c>
      <c r="E165" s="5" t="s">
        <v>317</v>
      </c>
      <c r="F165" s="5"/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1327875.6599999999</v>
      </c>
      <c r="U165" s="15"/>
    </row>
    <row r="166" spans="1:21" s="3" customFormat="1" ht="12.75" customHeight="1">
      <c r="A166" s="355"/>
      <c r="B166" s="145"/>
      <c r="C166" s="20" t="s">
        <v>455</v>
      </c>
      <c r="D166" s="5" t="s">
        <v>65</v>
      </c>
      <c r="E166" s="5" t="s">
        <v>317</v>
      </c>
      <c r="F166" s="5"/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133830.6</v>
      </c>
      <c r="T166" s="15">
        <v>0</v>
      </c>
      <c r="U166" s="15"/>
    </row>
    <row r="167" spans="1:21" s="3" customFormat="1" ht="12.75" customHeight="1">
      <c r="A167" s="355"/>
      <c r="B167" s="145"/>
      <c r="C167" s="20" t="s">
        <v>456</v>
      </c>
      <c r="D167" s="5" t="s">
        <v>65</v>
      </c>
      <c r="E167" s="5" t="s">
        <v>317</v>
      </c>
      <c r="F167" s="5"/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2608922.0900000003</v>
      </c>
      <c r="Q167" s="15">
        <v>0</v>
      </c>
      <c r="R167" s="15">
        <v>0</v>
      </c>
      <c r="S167" s="15">
        <v>347601</v>
      </c>
      <c r="T167" s="15">
        <v>0</v>
      </c>
      <c r="U167" s="15"/>
    </row>
    <row r="168" spans="1:21" s="3" customFormat="1" ht="12.75" customHeight="1">
      <c r="A168" s="355"/>
      <c r="B168" s="145"/>
      <c r="C168" s="20" t="s">
        <v>457</v>
      </c>
      <c r="D168" s="5" t="s">
        <v>65</v>
      </c>
      <c r="E168" s="5" t="s">
        <v>317</v>
      </c>
      <c r="F168" s="5"/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97035</v>
      </c>
      <c r="T168" s="15">
        <v>0</v>
      </c>
      <c r="U168" s="15"/>
    </row>
    <row r="169" spans="1:21" s="3" customFormat="1" ht="12.75" customHeight="1">
      <c r="A169" s="355"/>
      <c r="B169" s="145"/>
      <c r="C169" s="20" t="s">
        <v>458</v>
      </c>
      <c r="D169" s="5" t="s">
        <v>65</v>
      </c>
      <c r="E169" s="5" t="s">
        <v>317</v>
      </c>
      <c r="F169" s="5"/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66454.739999999991</v>
      </c>
      <c r="T169" s="15">
        <v>0</v>
      </c>
      <c r="U169" s="15"/>
    </row>
    <row r="170" spans="1:21" s="3" customFormat="1" ht="12.75" customHeight="1">
      <c r="A170" s="355"/>
      <c r="B170" s="145"/>
      <c r="C170" s="20" t="s">
        <v>459</v>
      </c>
      <c r="D170" s="5" t="s">
        <v>65</v>
      </c>
      <c r="E170" s="5" t="s">
        <v>317</v>
      </c>
      <c r="F170" s="5"/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48745.729999999996</v>
      </c>
      <c r="T170" s="15">
        <v>0</v>
      </c>
      <c r="U170" s="15"/>
    </row>
    <row r="171" spans="1:21" s="3" customFormat="1" ht="12.75" customHeight="1">
      <c r="A171" s="355"/>
      <c r="B171" s="145"/>
      <c r="C171" s="20" t="s">
        <v>461</v>
      </c>
      <c r="D171" s="5" t="s">
        <v>65</v>
      </c>
      <c r="E171" s="5" t="s">
        <v>317</v>
      </c>
      <c r="F171" s="5"/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217647.83000000002</v>
      </c>
      <c r="R171" s="15">
        <v>0</v>
      </c>
      <c r="S171" s="15">
        <v>0</v>
      </c>
      <c r="T171" s="15">
        <v>0</v>
      </c>
      <c r="U171" s="15"/>
    </row>
    <row r="172" spans="1:21" s="3" customFormat="1" ht="12.75" customHeight="1">
      <c r="A172" s="355"/>
      <c r="B172" s="145"/>
      <c r="C172" s="20" t="s">
        <v>462</v>
      </c>
      <c r="D172" s="5" t="s">
        <v>65</v>
      </c>
      <c r="E172" s="5" t="s">
        <v>317</v>
      </c>
      <c r="F172" s="5"/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78369.909999999989</v>
      </c>
      <c r="S172" s="15">
        <v>0</v>
      </c>
      <c r="T172" s="15">
        <v>0</v>
      </c>
      <c r="U172" s="15"/>
    </row>
    <row r="173" spans="1:21" s="3" customFormat="1" ht="12.75" customHeight="1">
      <c r="A173" s="355"/>
      <c r="B173" s="145"/>
      <c r="C173" s="20" t="s">
        <v>463</v>
      </c>
      <c r="D173" s="5" t="s">
        <v>65</v>
      </c>
      <c r="E173" s="5" t="s">
        <v>317</v>
      </c>
      <c r="F173" s="5"/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10750</v>
      </c>
      <c r="S173" s="15">
        <v>0</v>
      </c>
      <c r="T173" s="15">
        <v>0</v>
      </c>
      <c r="U173" s="15"/>
    </row>
    <row r="174" spans="1:21" s="3" customFormat="1" ht="12.75" customHeight="1">
      <c r="A174" s="355"/>
      <c r="B174" s="145"/>
      <c r="C174" s="20" t="s">
        <v>464</v>
      </c>
      <c r="D174" s="5" t="s">
        <v>65</v>
      </c>
      <c r="E174" s="5" t="s">
        <v>317</v>
      </c>
      <c r="F174" s="5"/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7065.6</v>
      </c>
      <c r="S174" s="15">
        <v>0</v>
      </c>
      <c r="T174" s="15">
        <v>0</v>
      </c>
      <c r="U174" s="15"/>
    </row>
    <row r="175" spans="1:21" s="3" customFormat="1" ht="12.75" customHeight="1">
      <c r="A175" s="355"/>
      <c r="B175" s="145"/>
      <c r="C175" s="20" t="s">
        <v>465</v>
      </c>
      <c r="D175" s="5" t="s">
        <v>65</v>
      </c>
      <c r="E175" s="5" t="s">
        <v>317</v>
      </c>
      <c r="F175" s="5"/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38014.69</v>
      </c>
      <c r="S175" s="15">
        <v>0</v>
      </c>
      <c r="T175" s="15">
        <v>0</v>
      </c>
      <c r="U175" s="15"/>
    </row>
    <row r="176" spans="1:21" s="3" customFormat="1" ht="12.75" customHeight="1">
      <c r="A176" s="355"/>
      <c r="B176" s="145"/>
      <c r="C176" s="20" t="s">
        <v>196</v>
      </c>
      <c r="D176" s="5" t="s">
        <v>65</v>
      </c>
      <c r="E176" s="5" t="s">
        <v>317</v>
      </c>
      <c r="F176" s="5"/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88683.97</v>
      </c>
      <c r="S176" s="15">
        <v>0</v>
      </c>
      <c r="T176" s="15">
        <v>0</v>
      </c>
      <c r="U176" s="15"/>
    </row>
    <row r="177" spans="1:21" s="3" customFormat="1" ht="12.75" customHeight="1">
      <c r="A177" s="355"/>
      <c r="B177" s="145"/>
      <c r="C177" s="20" t="s">
        <v>466</v>
      </c>
      <c r="D177" s="5" t="s">
        <v>65</v>
      </c>
      <c r="E177" s="5" t="s">
        <v>317</v>
      </c>
      <c r="F177" s="5"/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57960</v>
      </c>
      <c r="S177" s="15">
        <v>0</v>
      </c>
      <c r="T177" s="15">
        <v>0</v>
      </c>
      <c r="U177" s="15"/>
    </row>
    <row r="178" spans="1:21" s="3" customFormat="1" ht="12.75" customHeight="1">
      <c r="A178" s="355"/>
      <c r="B178" s="145"/>
      <c r="C178" s="20" t="s">
        <v>467</v>
      </c>
      <c r="D178" s="5" t="s">
        <v>65</v>
      </c>
      <c r="E178" s="5" t="s">
        <v>317</v>
      </c>
      <c r="F178" s="5"/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398817.91</v>
      </c>
      <c r="S178" s="15">
        <v>0</v>
      </c>
      <c r="T178" s="15">
        <v>0</v>
      </c>
      <c r="U178" s="15"/>
    </row>
    <row r="179" spans="1:21" s="3" customFormat="1" ht="12.75" customHeight="1">
      <c r="A179" s="355"/>
      <c r="B179" s="145"/>
      <c r="C179" s="20" t="s">
        <v>460</v>
      </c>
      <c r="D179" s="5" t="s">
        <v>65</v>
      </c>
      <c r="E179" s="5" t="s">
        <v>317</v>
      </c>
      <c r="F179" s="5"/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327681.28999999992</v>
      </c>
      <c r="Q179" s="15">
        <v>0</v>
      </c>
      <c r="R179" s="15">
        <v>0</v>
      </c>
      <c r="S179" s="15">
        <v>0</v>
      </c>
      <c r="T179" s="15">
        <v>0</v>
      </c>
      <c r="U179" s="15"/>
    </row>
    <row r="180" spans="1:21" s="3" customFormat="1" ht="12.75" customHeight="1">
      <c r="A180" s="355"/>
      <c r="B180" s="145"/>
      <c r="C180" s="20" t="s">
        <v>203</v>
      </c>
      <c r="D180" s="5" t="s">
        <v>65</v>
      </c>
      <c r="E180" s="5" t="s">
        <v>317</v>
      </c>
      <c r="F180" s="5"/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50005.35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/>
    </row>
    <row r="181" spans="1:21" s="3" customFormat="1" ht="12.75" customHeight="1">
      <c r="A181" s="355"/>
      <c r="B181" s="145"/>
      <c r="C181" s="20" t="s">
        <v>204</v>
      </c>
      <c r="D181" s="5" t="s">
        <v>65</v>
      </c>
      <c r="E181" s="5" t="s">
        <v>317</v>
      </c>
      <c r="F181" s="5"/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61469.72</v>
      </c>
      <c r="P181" s="15">
        <v>0</v>
      </c>
      <c r="Q181" s="15">
        <v>0</v>
      </c>
      <c r="R181" s="15">
        <v>92666.72</v>
      </c>
      <c r="S181" s="15">
        <v>0</v>
      </c>
      <c r="T181" s="15">
        <v>0</v>
      </c>
      <c r="U181" s="15"/>
    </row>
    <row r="182" spans="1:21" s="3" customFormat="1" ht="12.75" customHeight="1">
      <c r="A182" s="355"/>
      <c r="B182" s="145"/>
      <c r="C182" s="20" t="s">
        <v>527</v>
      </c>
      <c r="D182" s="5" t="s">
        <v>65</v>
      </c>
      <c r="E182" s="5" t="s">
        <v>317</v>
      </c>
      <c r="F182" s="5"/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/>
    </row>
    <row r="183" spans="1:21" s="3" customFormat="1" ht="12.75" customHeight="1" collapsed="1">
      <c r="A183" s="409" t="s">
        <v>817</v>
      </c>
      <c r="B183" s="390" t="s">
        <v>921</v>
      </c>
      <c r="C183" s="390"/>
      <c r="D183" s="391"/>
      <c r="E183" s="391"/>
      <c r="F183" s="5"/>
      <c r="G183" s="392"/>
      <c r="H183" s="392"/>
      <c r="I183" s="392"/>
      <c r="J183" s="392"/>
      <c r="K183" s="392"/>
      <c r="L183" s="392"/>
      <c r="M183" s="392"/>
      <c r="N183" s="392"/>
      <c r="O183" s="392"/>
      <c r="P183" s="392"/>
      <c r="Q183" s="392"/>
      <c r="R183" s="392"/>
      <c r="S183" s="392"/>
      <c r="T183" s="392"/>
      <c r="U183" s="15"/>
    </row>
    <row r="184" spans="1:21" s="3" customFormat="1" ht="12.75" customHeight="1">
      <c r="A184" s="357"/>
      <c r="B184" s="384"/>
      <c r="C184" s="58" t="s">
        <v>788</v>
      </c>
      <c r="D184" s="397"/>
      <c r="E184" s="397"/>
      <c r="F184" s="5"/>
      <c r="G184" s="399"/>
      <c r="H184" s="399"/>
      <c r="I184" s="399"/>
      <c r="J184" s="399"/>
      <c r="K184" s="399"/>
      <c r="L184" s="399"/>
      <c r="M184" s="399"/>
      <c r="N184" s="399"/>
      <c r="O184" s="399"/>
      <c r="P184" s="399"/>
      <c r="Q184" s="399"/>
      <c r="R184" s="399"/>
      <c r="S184" s="399"/>
      <c r="T184" s="399"/>
      <c r="U184" s="15"/>
    </row>
    <row r="185" spans="1:21" s="3" customFormat="1" ht="12.75" customHeight="1">
      <c r="A185" s="358"/>
      <c r="B185" s="145"/>
      <c r="C185" s="23" t="s">
        <v>528</v>
      </c>
      <c r="D185" s="5"/>
      <c r="E185" s="5"/>
      <c r="F185" s="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</row>
    <row r="186" spans="1:21" s="3" customFormat="1" ht="12.75" customHeight="1">
      <c r="A186" s="359"/>
      <c r="B186" s="145"/>
      <c r="C186" s="275" t="s">
        <v>179</v>
      </c>
      <c r="D186" s="18"/>
      <c r="E186" s="18"/>
      <c r="F186" s="5"/>
      <c r="G186" s="412"/>
      <c r="H186" s="412"/>
      <c r="I186" s="412"/>
      <c r="J186" s="412"/>
      <c r="K186" s="412"/>
      <c r="L186" s="412"/>
      <c r="M186" s="412"/>
      <c r="N186" s="412"/>
      <c r="O186" s="412"/>
      <c r="P186" s="412"/>
      <c r="Q186" s="412"/>
      <c r="R186" s="412"/>
      <c r="S186" s="412"/>
      <c r="T186" s="412"/>
      <c r="U186" s="15"/>
    </row>
    <row r="187" spans="1:21" s="3" customFormat="1" ht="12.75" customHeight="1">
      <c r="A187" s="355"/>
      <c r="B187" s="145"/>
      <c r="C187" s="394" t="s">
        <v>210</v>
      </c>
      <c r="D187" s="381" t="s">
        <v>65</v>
      </c>
      <c r="E187" s="381" t="s">
        <v>317</v>
      </c>
      <c r="F187" s="5"/>
      <c r="G187" s="383">
        <v>0</v>
      </c>
      <c r="H187" s="383">
        <v>0</v>
      </c>
      <c r="I187" s="383">
        <v>0</v>
      </c>
      <c r="J187" s="383">
        <v>0</v>
      </c>
      <c r="K187" s="383">
        <v>65193470.780000009</v>
      </c>
      <c r="L187" s="383">
        <v>0</v>
      </c>
      <c r="M187" s="383">
        <v>0</v>
      </c>
      <c r="N187" s="383">
        <v>0</v>
      </c>
      <c r="O187" s="383">
        <v>0</v>
      </c>
      <c r="P187" s="383">
        <v>0</v>
      </c>
      <c r="Q187" s="383">
        <v>0</v>
      </c>
      <c r="R187" s="383">
        <v>0</v>
      </c>
      <c r="S187" s="383">
        <v>0</v>
      </c>
      <c r="T187" s="383">
        <v>0</v>
      </c>
      <c r="U187" s="15"/>
    </row>
    <row r="188" spans="1:21" s="3" customFormat="1" ht="12.75" customHeight="1">
      <c r="A188" s="355"/>
      <c r="B188" s="145"/>
      <c r="C188" s="276" t="s">
        <v>211</v>
      </c>
      <c r="D188" s="5" t="s">
        <v>65</v>
      </c>
      <c r="E188" s="5" t="s">
        <v>317</v>
      </c>
      <c r="F188" s="5"/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49837955.43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/>
    </row>
    <row r="189" spans="1:21" s="3" customFormat="1" ht="12.75" customHeight="1" collapsed="1">
      <c r="A189" s="355"/>
      <c r="B189" s="145"/>
      <c r="C189" s="276" t="s">
        <v>212</v>
      </c>
      <c r="D189" s="5" t="s">
        <v>65</v>
      </c>
      <c r="E189" s="5" t="s">
        <v>317</v>
      </c>
      <c r="F189" s="5"/>
      <c r="G189" s="15">
        <v>0</v>
      </c>
      <c r="H189" s="15">
        <v>0</v>
      </c>
      <c r="I189" s="15">
        <v>0</v>
      </c>
      <c r="J189" s="15">
        <v>0</v>
      </c>
      <c r="K189" s="15">
        <v>5110718.78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/>
    </row>
    <row r="190" spans="1:21" s="3" customFormat="1" ht="12.75" customHeight="1">
      <c r="A190" s="355"/>
      <c r="B190" s="145"/>
      <c r="C190" s="276" t="s">
        <v>213</v>
      </c>
      <c r="D190" s="5" t="s">
        <v>65</v>
      </c>
      <c r="E190" s="5" t="s">
        <v>317</v>
      </c>
      <c r="F190" s="5"/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11316574.369999999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/>
    </row>
    <row r="191" spans="1:21" s="3" customFormat="1" ht="12.75" customHeight="1">
      <c r="A191" s="355"/>
      <c r="B191" s="145"/>
      <c r="C191" s="276" t="s">
        <v>975</v>
      </c>
      <c r="D191" s="5" t="s">
        <v>65</v>
      </c>
      <c r="E191" s="5" t="s">
        <v>317</v>
      </c>
      <c r="F191" s="5"/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/>
    </row>
    <row r="192" spans="1:21" s="3" customFormat="1" ht="12.75" customHeight="1">
      <c r="A192" s="355"/>
      <c r="B192" s="145"/>
      <c r="C192" s="276" t="s">
        <v>214</v>
      </c>
      <c r="D192" s="5" t="s">
        <v>65</v>
      </c>
      <c r="E192" s="5" t="s">
        <v>317</v>
      </c>
      <c r="F192" s="5"/>
      <c r="G192" s="15">
        <v>0</v>
      </c>
      <c r="H192" s="15">
        <v>0</v>
      </c>
      <c r="I192" s="15">
        <v>0</v>
      </c>
      <c r="J192" s="15">
        <v>0</v>
      </c>
      <c r="K192" s="15">
        <v>13503140.98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/>
    </row>
    <row r="193" spans="1:21" s="3" customFormat="1" ht="12.75" customHeight="1">
      <c r="A193" s="355"/>
      <c r="B193" s="145"/>
      <c r="C193" s="276" t="s">
        <v>797</v>
      </c>
      <c r="D193" s="5" t="s">
        <v>65</v>
      </c>
      <c r="E193" s="5" t="s">
        <v>317</v>
      </c>
      <c r="F193" s="5"/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53443.01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/>
    </row>
    <row r="194" spans="1:21" s="3" customFormat="1" ht="12.75" customHeight="1">
      <c r="A194" s="355"/>
      <c r="B194" s="145"/>
      <c r="C194" s="276" t="s">
        <v>798</v>
      </c>
      <c r="D194" s="5" t="s">
        <v>65</v>
      </c>
      <c r="E194" s="5" t="s">
        <v>317</v>
      </c>
      <c r="F194" s="5"/>
      <c r="G194" s="15">
        <v>0</v>
      </c>
      <c r="H194" s="15">
        <v>0</v>
      </c>
      <c r="I194" s="15">
        <v>0</v>
      </c>
      <c r="J194" s="15">
        <v>0</v>
      </c>
      <c r="K194" s="15">
        <v>1248263.6099999999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/>
    </row>
    <row r="195" spans="1:21" s="3" customFormat="1" ht="12.75" customHeight="1">
      <c r="A195" s="355"/>
      <c r="B195" s="145"/>
      <c r="C195" s="276" t="s">
        <v>799</v>
      </c>
      <c r="D195" s="5" t="s">
        <v>65</v>
      </c>
      <c r="E195" s="5" t="s">
        <v>317</v>
      </c>
      <c r="F195" s="5"/>
      <c r="G195" s="15">
        <v>0</v>
      </c>
      <c r="H195" s="15">
        <v>0</v>
      </c>
      <c r="I195" s="15">
        <v>0</v>
      </c>
      <c r="J195" s="15">
        <v>0</v>
      </c>
      <c r="K195" s="15">
        <v>255195.63999999998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/>
    </row>
    <row r="196" spans="1:21" s="3" customFormat="1" ht="12.75" customHeight="1">
      <c r="A196" s="355"/>
      <c r="B196" s="145"/>
      <c r="C196" s="276" t="s">
        <v>215</v>
      </c>
      <c r="D196" s="5" t="s">
        <v>65</v>
      </c>
      <c r="E196" s="5" t="s">
        <v>317</v>
      </c>
      <c r="F196" s="5"/>
      <c r="G196" s="15">
        <v>0</v>
      </c>
      <c r="H196" s="15">
        <v>0</v>
      </c>
      <c r="I196" s="15">
        <v>0</v>
      </c>
      <c r="J196" s="15">
        <v>0</v>
      </c>
      <c r="K196" s="15">
        <v>329421.84000000003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/>
    </row>
    <row r="197" spans="1:21" s="3" customFormat="1" ht="12.75" customHeight="1">
      <c r="A197" s="355"/>
      <c r="B197" s="145"/>
      <c r="C197" s="276" t="s">
        <v>216</v>
      </c>
      <c r="D197" s="5" t="s">
        <v>65</v>
      </c>
      <c r="E197" s="5" t="s">
        <v>317</v>
      </c>
      <c r="F197" s="5"/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53689785.07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/>
    </row>
    <row r="198" spans="1:21" s="3" customFormat="1" ht="12.75" customHeight="1">
      <c r="A198" s="355"/>
      <c r="B198" s="145"/>
      <c r="C198" s="276" t="s">
        <v>794</v>
      </c>
      <c r="D198" s="5" t="s">
        <v>65</v>
      </c>
      <c r="E198" s="5" t="s">
        <v>317</v>
      </c>
      <c r="F198" s="5"/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2467973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/>
    </row>
    <row r="199" spans="1:21" s="3" customFormat="1" ht="12.75" customHeight="1">
      <c r="A199" s="355"/>
      <c r="B199" s="145"/>
      <c r="C199" s="276" t="s">
        <v>217</v>
      </c>
      <c r="D199" s="5" t="s">
        <v>65</v>
      </c>
      <c r="E199" s="5" t="s">
        <v>317</v>
      </c>
      <c r="F199" s="5"/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6522600.54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/>
    </row>
    <row r="200" spans="1:21" s="3" customFormat="1" ht="12.75" customHeight="1">
      <c r="A200" s="355"/>
      <c r="B200" s="145"/>
      <c r="C200" s="276" t="s">
        <v>793</v>
      </c>
      <c r="D200" s="5" t="s">
        <v>65</v>
      </c>
      <c r="E200" s="5" t="s">
        <v>317</v>
      </c>
      <c r="F200" s="5"/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191270.44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/>
    </row>
    <row r="201" spans="1:21" s="3" customFormat="1" ht="12.75" customHeight="1">
      <c r="A201" s="355"/>
      <c r="B201" s="145"/>
      <c r="C201" s="276" t="s">
        <v>791</v>
      </c>
      <c r="D201" s="5" t="s">
        <v>65</v>
      </c>
      <c r="E201" s="5" t="s">
        <v>317</v>
      </c>
      <c r="F201" s="5"/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2273599.8099999996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/>
    </row>
    <row r="202" spans="1:21" s="3" customFormat="1" ht="12.75" customHeight="1">
      <c r="A202" s="355"/>
      <c r="B202" s="145"/>
      <c r="C202" s="276" t="s">
        <v>218</v>
      </c>
      <c r="D202" s="5" t="s">
        <v>65</v>
      </c>
      <c r="E202" s="5" t="s">
        <v>317</v>
      </c>
      <c r="F202" s="5"/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17729757.699999999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/>
    </row>
    <row r="203" spans="1:21" s="3" customFormat="1" ht="12.75" customHeight="1">
      <c r="A203" s="355"/>
      <c r="B203" s="145"/>
      <c r="C203" s="276" t="s">
        <v>219</v>
      </c>
      <c r="D203" s="5" t="s">
        <v>65</v>
      </c>
      <c r="E203" s="5" t="s">
        <v>317</v>
      </c>
      <c r="F203" s="5"/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9634121.0999999996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/>
    </row>
    <row r="204" spans="1:21" s="3" customFormat="1" ht="12.75" customHeight="1">
      <c r="A204" s="355"/>
      <c r="B204" s="145"/>
      <c r="C204" s="276" t="s">
        <v>801</v>
      </c>
      <c r="D204" s="5" t="s">
        <v>65</v>
      </c>
      <c r="E204" s="5" t="s">
        <v>317</v>
      </c>
      <c r="F204" s="5"/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1593209.17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/>
    </row>
    <row r="205" spans="1:21" s="3" customFormat="1" ht="12.75" customHeight="1">
      <c r="A205" s="355"/>
      <c r="B205" s="145"/>
      <c r="C205" s="276" t="s">
        <v>220</v>
      </c>
      <c r="D205" s="5" t="s">
        <v>65</v>
      </c>
      <c r="E205" s="5" t="s">
        <v>317</v>
      </c>
      <c r="F205" s="5"/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9416011.8999999985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/>
    </row>
    <row r="206" spans="1:21" s="3" customFormat="1" ht="12.75" customHeight="1">
      <c r="A206" s="355"/>
      <c r="B206" s="145"/>
      <c r="C206" s="276" t="s">
        <v>800</v>
      </c>
      <c r="D206" s="5" t="s">
        <v>65</v>
      </c>
      <c r="E206" s="5" t="s">
        <v>317</v>
      </c>
      <c r="F206" s="5"/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202382.93999999948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/>
    </row>
    <row r="207" spans="1:21" s="3" customFormat="1" ht="12.75" customHeight="1">
      <c r="A207" s="355"/>
      <c r="B207" s="145"/>
      <c r="C207" s="276" t="s">
        <v>221</v>
      </c>
      <c r="D207" s="5" t="s">
        <v>65</v>
      </c>
      <c r="E207" s="5" t="s">
        <v>317</v>
      </c>
      <c r="F207" s="5"/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21070383.590000004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/>
    </row>
    <row r="208" spans="1:21" s="3" customFormat="1" ht="12.75" customHeight="1">
      <c r="A208" s="355"/>
      <c r="B208" s="145"/>
      <c r="C208" s="276" t="s">
        <v>792</v>
      </c>
      <c r="D208" s="5" t="s">
        <v>65</v>
      </c>
      <c r="E208" s="5" t="s">
        <v>317</v>
      </c>
      <c r="F208" s="5"/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12147201.489999998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/>
    </row>
    <row r="209" spans="1:21" s="3" customFormat="1" ht="12.75" customHeight="1">
      <c r="A209" s="355"/>
      <c r="B209" s="145"/>
      <c r="C209" s="276" t="s">
        <v>796</v>
      </c>
      <c r="D209" s="5" t="s">
        <v>65</v>
      </c>
      <c r="E209" s="5" t="s">
        <v>317</v>
      </c>
      <c r="F209" s="5"/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13195667.26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/>
    </row>
    <row r="210" spans="1:21" s="3" customFormat="1" ht="12.75" customHeight="1">
      <c r="A210" s="355"/>
      <c r="B210" s="145"/>
      <c r="C210" s="393" t="s">
        <v>795</v>
      </c>
      <c r="D210" s="379" t="s">
        <v>65</v>
      </c>
      <c r="E210" s="379" t="s">
        <v>317</v>
      </c>
      <c r="F210" s="5"/>
      <c r="G210" s="382">
        <v>0</v>
      </c>
      <c r="H210" s="382">
        <v>0</v>
      </c>
      <c r="I210" s="382">
        <v>0</v>
      </c>
      <c r="J210" s="382">
        <v>0</v>
      </c>
      <c r="K210" s="382">
        <v>0</v>
      </c>
      <c r="L210" s="382">
        <v>0</v>
      </c>
      <c r="M210" s="382">
        <v>0</v>
      </c>
      <c r="N210" s="382">
        <v>0</v>
      </c>
      <c r="O210" s="382">
        <v>0</v>
      </c>
      <c r="P210" s="382">
        <v>0</v>
      </c>
      <c r="Q210" s="382">
        <v>0</v>
      </c>
      <c r="R210" s="382">
        <v>0</v>
      </c>
      <c r="S210" s="382">
        <v>0</v>
      </c>
      <c r="T210" s="382">
        <v>0</v>
      </c>
      <c r="U210" s="15"/>
    </row>
    <row r="211" spans="1:21" s="3" customFormat="1" ht="12.75" customHeight="1" collapsed="1">
      <c r="A211" s="355"/>
      <c r="B211" s="145"/>
      <c r="C211" s="275" t="s">
        <v>180</v>
      </c>
      <c r="D211" s="18"/>
      <c r="E211" s="18"/>
      <c r="F211" s="5"/>
      <c r="G211" s="412"/>
      <c r="H211" s="412"/>
      <c r="I211" s="412"/>
      <c r="J211" s="412"/>
      <c r="K211" s="412"/>
      <c r="L211" s="412"/>
      <c r="M211" s="412"/>
      <c r="N211" s="412"/>
      <c r="O211" s="412"/>
      <c r="P211" s="412"/>
      <c r="Q211" s="412"/>
      <c r="R211" s="412"/>
      <c r="S211" s="412"/>
      <c r="T211" s="412"/>
      <c r="U211" s="15"/>
    </row>
    <row r="212" spans="1:21" s="3" customFormat="1" ht="12.75" customHeight="1">
      <c r="A212" s="355"/>
      <c r="B212" s="145"/>
      <c r="C212" s="394" t="s">
        <v>259</v>
      </c>
      <c r="D212" s="381" t="s">
        <v>65</v>
      </c>
      <c r="E212" s="381" t="s">
        <v>317</v>
      </c>
      <c r="F212" s="5"/>
      <c r="G212" s="383">
        <v>0</v>
      </c>
      <c r="H212" s="383">
        <v>0</v>
      </c>
      <c r="I212" s="383">
        <v>10758008.880000001</v>
      </c>
      <c r="J212" s="383">
        <v>0</v>
      </c>
      <c r="K212" s="383">
        <v>0</v>
      </c>
      <c r="L212" s="383">
        <v>0</v>
      </c>
      <c r="M212" s="383">
        <v>0</v>
      </c>
      <c r="N212" s="383">
        <v>0</v>
      </c>
      <c r="O212" s="383">
        <v>0</v>
      </c>
      <c r="P212" s="383">
        <v>0</v>
      </c>
      <c r="Q212" s="383">
        <v>0</v>
      </c>
      <c r="R212" s="383">
        <v>0</v>
      </c>
      <c r="S212" s="383">
        <v>0</v>
      </c>
      <c r="T212" s="383">
        <v>0</v>
      </c>
      <c r="U212" s="15"/>
    </row>
    <row r="213" spans="1:21" s="3" customFormat="1" ht="12.75" customHeight="1">
      <c r="A213" s="355"/>
      <c r="B213" s="145"/>
      <c r="C213" s="276" t="s">
        <v>259</v>
      </c>
      <c r="D213" s="5" t="s">
        <v>65</v>
      </c>
      <c r="E213" s="5" t="s">
        <v>317</v>
      </c>
      <c r="F213" s="5"/>
      <c r="G213" s="15">
        <v>0</v>
      </c>
      <c r="H213" s="15">
        <v>0</v>
      </c>
      <c r="I213" s="15">
        <v>0</v>
      </c>
      <c r="J213" s="15">
        <v>11254493.48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/>
    </row>
    <row r="214" spans="1:21" s="3" customFormat="1" ht="12.75" customHeight="1">
      <c r="A214" s="355"/>
      <c r="B214" s="145"/>
      <c r="C214" s="276" t="s">
        <v>260</v>
      </c>
      <c r="D214" s="5" t="s">
        <v>65</v>
      </c>
      <c r="E214" s="5" t="s">
        <v>317</v>
      </c>
      <c r="F214" s="5"/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/>
    </row>
    <row r="215" spans="1:21" s="3" customFormat="1" ht="12.75" customHeight="1">
      <c r="A215" s="355"/>
      <c r="B215" s="145"/>
      <c r="C215" s="276" t="s">
        <v>262</v>
      </c>
      <c r="D215" s="5" t="s">
        <v>65</v>
      </c>
      <c r="E215" s="5" t="s">
        <v>317</v>
      </c>
      <c r="F215" s="5"/>
      <c r="G215" s="15">
        <v>0</v>
      </c>
      <c r="H215" s="15">
        <v>0</v>
      </c>
      <c r="I215" s="15">
        <v>483279.54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/>
    </row>
    <row r="216" spans="1:21" s="3" customFormat="1" ht="12.75" customHeight="1">
      <c r="A216" s="355"/>
      <c r="B216" s="145"/>
      <c r="C216" s="276" t="s">
        <v>263</v>
      </c>
      <c r="D216" s="5" t="s">
        <v>65</v>
      </c>
      <c r="E216" s="5" t="s">
        <v>317</v>
      </c>
      <c r="F216" s="5"/>
      <c r="G216" s="15">
        <v>0</v>
      </c>
      <c r="H216" s="15">
        <v>0</v>
      </c>
      <c r="I216" s="15">
        <v>2871138.84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/>
    </row>
    <row r="217" spans="1:21" s="3" customFormat="1" ht="12.75" customHeight="1">
      <c r="A217" s="355"/>
      <c r="B217" s="145"/>
      <c r="C217" s="276" t="s">
        <v>264</v>
      </c>
      <c r="D217" s="5" t="s">
        <v>65</v>
      </c>
      <c r="E217" s="5" t="s">
        <v>317</v>
      </c>
      <c r="F217" s="5"/>
      <c r="G217" s="15">
        <v>0</v>
      </c>
      <c r="H217" s="15">
        <v>0</v>
      </c>
      <c r="I217" s="15">
        <v>0</v>
      </c>
      <c r="J217" s="15">
        <v>406363.48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/>
    </row>
    <row r="218" spans="1:21" s="3" customFormat="1" ht="12.75" customHeight="1">
      <c r="A218" s="355"/>
      <c r="B218" s="145"/>
      <c r="C218" s="276" t="s">
        <v>265</v>
      </c>
      <c r="D218" s="5" t="s">
        <v>65</v>
      </c>
      <c r="E218" s="5" t="s">
        <v>317</v>
      </c>
      <c r="F218" s="5"/>
      <c r="G218" s="15">
        <v>0</v>
      </c>
      <c r="H218" s="15">
        <v>0</v>
      </c>
      <c r="I218" s="15">
        <v>0</v>
      </c>
      <c r="J218" s="15">
        <v>38898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/>
    </row>
    <row r="219" spans="1:21" s="3" customFormat="1" ht="12.75" customHeight="1">
      <c r="A219" s="355"/>
      <c r="B219" s="145"/>
      <c r="C219" s="276" t="s">
        <v>266</v>
      </c>
      <c r="D219" s="5" t="s">
        <v>65</v>
      </c>
      <c r="E219" s="5" t="s">
        <v>317</v>
      </c>
      <c r="F219" s="5"/>
      <c r="G219" s="15">
        <v>0</v>
      </c>
      <c r="H219" s="15">
        <v>0</v>
      </c>
      <c r="I219" s="15">
        <v>0</v>
      </c>
      <c r="J219" s="15">
        <v>47797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/>
    </row>
    <row r="220" spans="1:21" s="3" customFormat="1" ht="12.75" customHeight="1">
      <c r="A220" s="355"/>
      <c r="B220" s="145"/>
      <c r="C220" s="276" t="s">
        <v>267</v>
      </c>
      <c r="D220" s="5" t="s">
        <v>65</v>
      </c>
      <c r="E220" s="5" t="s">
        <v>317</v>
      </c>
      <c r="F220" s="5"/>
      <c r="G220" s="15">
        <v>0</v>
      </c>
      <c r="H220" s="15">
        <v>0</v>
      </c>
      <c r="I220" s="15">
        <v>0</v>
      </c>
      <c r="J220" s="15">
        <v>137190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/>
    </row>
    <row r="221" spans="1:21" s="3" customFormat="1" ht="12.75" customHeight="1">
      <c r="A221" s="355"/>
      <c r="B221" s="145"/>
      <c r="C221" s="276" t="s">
        <v>268</v>
      </c>
      <c r="D221" s="5" t="s">
        <v>65</v>
      </c>
      <c r="E221" s="5" t="s">
        <v>317</v>
      </c>
      <c r="F221" s="5"/>
      <c r="G221" s="15">
        <v>0</v>
      </c>
      <c r="H221" s="15">
        <v>0</v>
      </c>
      <c r="I221" s="15">
        <v>0</v>
      </c>
      <c r="J221" s="15">
        <v>86139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/>
    </row>
    <row r="222" spans="1:21" s="3" customFormat="1" ht="12.75" customHeight="1">
      <c r="A222" s="355"/>
      <c r="B222" s="145"/>
      <c r="C222" s="276" t="s">
        <v>269</v>
      </c>
      <c r="D222" s="5" t="s">
        <v>65</v>
      </c>
      <c r="E222" s="5" t="s">
        <v>317</v>
      </c>
      <c r="F222" s="5"/>
      <c r="G222" s="15">
        <v>0</v>
      </c>
      <c r="H222" s="15">
        <v>0</v>
      </c>
      <c r="I222" s="15">
        <v>0</v>
      </c>
      <c r="J222" s="15">
        <v>19385.59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/>
    </row>
    <row r="223" spans="1:21" s="3" customFormat="1" ht="12.75" customHeight="1">
      <c r="A223" s="355"/>
      <c r="B223" s="145"/>
      <c r="C223" s="276" t="s">
        <v>270</v>
      </c>
      <c r="D223" s="5" t="s">
        <v>65</v>
      </c>
      <c r="E223" s="5" t="s">
        <v>317</v>
      </c>
      <c r="F223" s="5"/>
      <c r="G223" s="15">
        <v>0</v>
      </c>
      <c r="H223" s="15">
        <v>0</v>
      </c>
      <c r="I223" s="15">
        <v>0</v>
      </c>
      <c r="J223" s="15">
        <v>191428.76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/>
    </row>
    <row r="224" spans="1:21" s="3" customFormat="1" ht="12.75" customHeight="1">
      <c r="A224" s="355"/>
      <c r="B224" s="145"/>
      <c r="C224" s="276" t="s">
        <v>207</v>
      </c>
      <c r="D224" s="5" t="s">
        <v>65</v>
      </c>
      <c r="E224" s="5" t="s">
        <v>317</v>
      </c>
      <c r="F224" s="5"/>
      <c r="G224" s="15">
        <v>0</v>
      </c>
      <c r="H224" s="15">
        <v>0</v>
      </c>
      <c r="I224" s="15">
        <v>0</v>
      </c>
      <c r="J224" s="15">
        <v>1460602.46</v>
      </c>
      <c r="K224" s="15">
        <v>468861.84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/>
    </row>
    <row r="225" spans="1:21" s="3" customFormat="1" ht="12.75" customHeight="1">
      <c r="A225" s="355"/>
      <c r="B225" s="145"/>
      <c r="C225" s="276" t="s">
        <v>271</v>
      </c>
      <c r="D225" s="5" t="s">
        <v>65</v>
      </c>
      <c r="E225" s="5" t="s">
        <v>317</v>
      </c>
      <c r="F225" s="5"/>
      <c r="G225" s="15">
        <v>0</v>
      </c>
      <c r="H225" s="15">
        <v>0</v>
      </c>
      <c r="I225" s="15">
        <v>0</v>
      </c>
      <c r="J225" s="15">
        <v>582600.4</v>
      </c>
      <c r="K225" s="15">
        <v>86604.81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/>
    </row>
    <row r="226" spans="1:21" s="3" customFormat="1" ht="12.75" customHeight="1">
      <c r="A226" s="355"/>
      <c r="B226" s="145"/>
      <c r="C226" s="276" t="s">
        <v>272</v>
      </c>
      <c r="D226" s="5" t="s">
        <v>65</v>
      </c>
      <c r="E226" s="5" t="s">
        <v>317</v>
      </c>
      <c r="F226" s="5"/>
      <c r="G226" s="15">
        <v>0</v>
      </c>
      <c r="H226" s="15">
        <v>0</v>
      </c>
      <c r="I226" s="15">
        <v>0</v>
      </c>
      <c r="J226" s="15">
        <v>0</v>
      </c>
      <c r="K226" s="15">
        <v>34781591.779999994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/>
    </row>
    <row r="227" spans="1:21" s="3" customFormat="1" ht="12.75" customHeight="1">
      <c r="A227" s="355"/>
      <c r="B227" s="145"/>
      <c r="C227" s="276" t="s">
        <v>209</v>
      </c>
      <c r="D227" s="5" t="s">
        <v>65</v>
      </c>
      <c r="E227" s="5" t="s">
        <v>317</v>
      </c>
      <c r="F227" s="5"/>
      <c r="G227" s="15">
        <v>0</v>
      </c>
      <c r="H227" s="15">
        <v>0</v>
      </c>
      <c r="I227" s="15">
        <v>0</v>
      </c>
      <c r="J227" s="15">
        <v>0</v>
      </c>
      <c r="K227" s="15">
        <v>830571.2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/>
    </row>
    <row r="228" spans="1:21" s="3" customFormat="1" ht="12.75" customHeight="1">
      <c r="A228" s="355"/>
      <c r="B228" s="145"/>
      <c r="C228" s="276" t="s">
        <v>274</v>
      </c>
      <c r="D228" s="5" t="s">
        <v>65</v>
      </c>
      <c r="E228" s="5" t="s">
        <v>317</v>
      </c>
      <c r="F228" s="5"/>
      <c r="G228" s="15">
        <v>0</v>
      </c>
      <c r="H228" s="15">
        <v>0</v>
      </c>
      <c r="I228" s="15">
        <v>0</v>
      </c>
      <c r="J228" s="15">
        <v>0</v>
      </c>
      <c r="K228" s="15">
        <v>18695465.339999996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/>
    </row>
    <row r="229" spans="1:21" s="3" customFormat="1" ht="12.75" customHeight="1">
      <c r="A229" s="355"/>
      <c r="B229" s="145"/>
      <c r="C229" s="276" t="s">
        <v>275</v>
      </c>
      <c r="D229" s="5" t="s">
        <v>65</v>
      </c>
      <c r="E229" s="5" t="s">
        <v>317</v>
      </c>
      <c r="F229" s="5"/>
      <c r="G229" s="15">
        <v>0</v>
      </c>
      <c r="H229" s="15">
        <v>0</v>
      </c>
      <c r="I229" s="15">
        <v>0</v>
      </c>
      <c r="J229" s="15">
        <v>0</v>
      </c>
      <c r="K229" s="15">
        <v>958428.7999999997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/>
    </row>
    <row r="230" spans="1:21" s="3" customFormat="1" ht="12.75" customHeight="1">
      <c r="A230" s="355"/>
      <c r="B230" s="145"/>
      <c r="C230" s="276" t="s">
        <v>208</v>
      </c>
      <c r="D230" s="5" t="s">
        <v>65</v>
      </c>
      <c r="E230" s="5" t="s">
        <v>317</v>
      </c>
      <c r="F230" s="5"/>
      <c r="G230" s="15">
        <v>0</v>
      </c>
      <c r="H230" s="15">
        <v>0</v>
      </c>
      <c r="I230" s="15">
        <v>0</v>
      </c>
      <c r="J230" s="15">
        <v>1167057.2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/>
    </row>
    <row r="231" spans="1:21" s="3" customFormat="1" ht="12.75" customHeight="1">
      <c r="A231" s="355"/>
      <c r="B231" s="145"/>
      <c r="C231" s="276" t="s">
        <v>276</v>
      </c>
      <c r="D231" s="5" t="s">
        <v>65</v>
      </c>
      <c r="E231" s="5" t="s">
        <v>317</v>
      </c>
      <c r="F231" s="5"/>
      <c r="G231" s="15">
        <v>0</v>
      </c>
      <c r="H231" s="15">
        <v>0</v>
      </c>
      <c r="I231" s="15">
        <v>0</v>
      </c>
      <c r="J231" s="15">
        <v>0</v>
      </c>
      <c r="K231" s="15">
        <v>5306261.2699999996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/>
    </row>
    <row r="232" spans="1:21" s="3" customFormat="1" ht="12.75" customHeight="1">
      <c r="A232" s="355"/>
      <c r="B232" s="145"/>
      <c r="C232" s="276" t="s">
        <v>277</v>
      </c>
      <c r="D232" s="5" t="s">
        <v>65</v>
      </c>
      <c r="E232" s="5" t="s">
        <v>317</v>
      </c>
      <c r="F232" s="5"/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217404.45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/>
    </row>
    <row r="233" spans="1:21" s="3" customFormat="1" ht="12.75" customHeight="1">
      <c r="A233" s="355"/>
      <c r="B233" s="145"/>
      <c r="C233" s="276" t="s">
        <v>278</v>
      </c>
      <c r="D233" s="5" t="s">
        <v>65</v>
      </c>
      <c r="E233" s="5" t="s">
        <v>317</v>
      </c>
      <c r="F233" s="5"/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8455969.0499999989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/>
    </row>
    <row r="234" spans="1:21" s="3" customFormat="1" ht="12.75" customHeight="1">
      <c r="A234" s="355"/>
      <c r="B234" s="145"/>
      <c r="C234" s="393" t="s">
        <v>279</v>
      </c>
      <c r="D234" s="379" t="s">
        <v>65</v>
      </c>
      <c r="E234" s="379" t="s">
        <v>317</v>
      </c>
      <c r="F234" s="5"/>
      <c r="G234" s="382">
        <v>0</v>
      </c>
      <c r="H234" s="382">
        <v>0</v>
      </c>
      <c r="I234" s="382">
        <v>0</v>
      </c>
      <c r="J234" s="382">
        <v>0</v>
      </c>
      <c r="K234" s="382">
        <v>43964.6</v>
      </c>
      <c r="L234" s="382">
        <v>0</v>
      </c>
      <c r="M234" s="382">
        <v>0</v>
      </c>
      <c r="N234" s="382">
        <v>0</v>
      </c>
      <c r="O234" s="382">
        <v>0</v>
      </c>
      <c r="P234" s="382">
        <v>0</v>
      </c>
      <c r="Q234" s="382">
        <v>0</v>
      </c>
      <c r="R234" s="382">
        <v>0</v>
      </c>
      <c r="S234" s="382">
        <v>0</v>
      </c>
      <c r="T234" s="382">
        <v>0</v>
      </c>
      <c r="U234" s="15"/>
    </row>
    <row r="235" spans="1:21" s="3" customFormat="1" ht="12.75" customHeight="1" collapsed="1">
      <c r="A235" s="355"/>
      <c r="B235" s="145"/>
      <c r="C235" s="275" t="s">
        <v>224</v>
      </c>
      <c r="D235" s="18"/>
      <c r="E235" s="18"/>
      <c r="F235" s="5"/>
      <c r="G235" s="412"/>
      <c r="H235" s="412"/>
      <c r="I235" s="412"/>
      <c r="J235" s="412"/>
      <c r="K235" s="412"/>
      <c r="L235" s="412"/>
      <c r="M235" s="412"/>
      <c r="N235" s="412"/>
      <c r="O235" s="412"/>
      <c r="P235" s="412"/>
      <c r="Q235" s="412"/>
      <c r="R235" s="412"/>
      <c r="S235" s="412"/>
      <c r="T235" s="412"/>
      <c r="U235" s="15"/>
    </row>
    <row r="236" spans="1:21" s="3" customFormat="1" ht="12.75" customHeight="1">
      <c r="A236" s="355"/>
      <c r="B236" s="145"/>
      <c r="C236" s="394" t="s">
        <v>280</v>
      </c>
      <c r="D236" s="381" t="s">
        <v>65</v>
      </c>
      <c r="E236" s="381" t="s">
        <v>317</v>
      </c>
      <c r="F236" s="5"/>
      <c r="G236" s="383">
        <v>0</v>
      </c>
      <c r="H236" s="383">
        <v>0</v>
      </c>
      <c r="I236" s="383">
        <v>0</v>
      </c>
      <c r="J236" s="383">
        <v>0</v>
      </c>
      <c r="K236" s="383">
        <v>106035.45000000001</v>
      </c>
      <c r="L236" s="383">
        <v>0</v>
      </c>
      <c r="M236" s="383">
        <v>0</v>
      </c>
      <c r="N236" s="383">
        <v>0</v>
      </c>
      <c r="O236" s="383">
        <v>0</v>
      </c>
      <c r="P236" s="383">
        <v>0</v>
      </c>
      <c r="Q236" s="383">
        <v>0</v>
      </c>
      <c r="R236" s="383">
        <v>0</v>
      </c>
      <c r="S236" s="383">
        <v>0</v>
      </c>
      <c r="T236" s="383">
        <v>0</v>
      </c>
      <c r="U236" s="15"/>
    </row>
    <row r="237" spans="1:21" s="3" customFormat="1" ht="12.45" customHeight="1">
      <c r="A237" s="355"/>
      <c r="B237" s="145"/>
      <c r="C237" s="393" t="s">
        <v>281</v>
      </c>
      <c r="D237" s="379" t="s">
        <v>65</v>
      </c>
      <c r="E237" s="379" t="s">
        <v>317</v>
      </c>
      <c r="F237" s="5"/>
      <c r="G237" s="382">
        <v>0</v>
      </c>
      <c r="H237" s="382">
        <v>0</v>
      </c>
      <c r="I237" s="382">
        <v>0</v>
      </c>
      <c r="J237" s="382">
        <v>0</v>
      </c>
      <c r="K237" s="382">
        <v>0</v>
      </c>
      <c r="L237" s="382">
        <v>3795630.5800000005</v>
      </c>
      <c r="M237" s="382">
        <v>0</v>
      </c>
      <c r="N237" s="382">
        <v>0</v>
      </c>
      <c r="O237" s="382">
        <v>0</v>
      </c>
      <c r="P237" s="382">
        <v>0</v>
      </c>
      <c r="Q237" s="382">
        <v>0</v>
      </c>
      <c r="R237" s="382">
        <v>0</v>
      </c>
      <c r="S237" s="382">
        <v>0</v>
      </c>
      <c r="T237" s="382">
        <v>0</v>
      </c>
      <c r="U237" s="15"/>
    </row>
    <row r="238" spans="1:21" s="3" customFormat="1" ht="12.75" customHeight="1" collapsed="1">
      <c r="A238" s="355"/>
      <c r="B238" s="145"/>
      <c r="C238" s="23" t="s">
        <v>1004</v>
      </c>
      <c r="D238" s="5"/>
      <c r="E238" s="5"/>
      <c r="F238" s="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</row>
    <row r="239" spans="1:21" s="3" customFormat="1" ht="12.75" customHeight="1">
      <c r="A239" s="359"/>
      <c r="B239" s="145"/>
      <c r="C239" s="465" t="s">
        <v>179</v>
      </c>
      <c r="D239" s="582"/>
      <c r="E239" s="582"/>
      <c r="F239" s="5"/>
      <c r="G239" s="615"/>
      <c r="H239" s="615"/>
      <c r="I239" s="615"/>
      <c r="J239" s="615"/>
      <c r="K239" s="615"/>
      <c r="L239" s="615"/>
      <c r="M239" s="615"/>
      <c r="N239" s="615"/>
      <c r="O239" s="615"/>
      <c r="P239" s="615"/>
      <c r="Q239" s="615"/>
      <c r="R239" s="615"/>
      <c r="S239" s="615"/>
      <c r="T239" s="615"/>
      <c r="U239" s="15"/>
    </row>
    <row r="240" spans="1:21" s="3" customFormat="1" ht="12.75" customHeight="1">
      <c r="A240" s="355"/>
      <c r="B240" s="145"/>
      <c r="C240" s="276" t="s">
        <v>483</v>
      </c>
      <c r="D240" s="5" t="s">
        <v>65</v>
      </c>
      <c r="E240" s="5" t="s">
        <v>317</v>
      </c>
      <c r="F240" s="5"/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239495</v>
      </c>
      <c r="T240" s="15">
        <v>0</v>
      </c>
      <c r="U240" s="15"/>
    </row>
    <row r="241" spans="1:21" s="3" customFormat="1" ht="12.75" customHeight="1">
      <c r="A241" s="355"/>
      <c r="B241" s="145"/>
      <c r="C241" s="393" t="s">
        <v>484</v>
      </c>
      <c r="D241" s="379" t="s">
        <v>65</v>
      </c>
      <c r="E241" s="379" t="s">
        <v>317</v>
      </c>
      <c r="F241" s="5"/>
      <c r="G241" s="382">
        <v>0</v>
      </c>
      <c r="H241" s="382">
        <v>0</v>
      </c>
      <c r="I241" s="382">
        <v>0</v>
      </c>
      <c r="J241" s="382">
        <v>0</v>
      </c>
      <c r="K241" s="382">
        <v>0</v>
      </c>
      <c r="L241" s="382">
        <v>0</v>
      </c>
      <c r="M241" s="382">
        <v>0</v>
      </c>
      <c r="N241" s="382">
        <v>0</v>
      </c>
      <c r="O241" s="382">
        <v>0</v>
      </c>
      <c r="P241" s="382">
        <v>0</v>
      </c>
      <c r="Q241" s="382">
        <v>0</v>
      </c>
      <c r="R241" s="382">
        <v>0</v>
      </c>
      <c r="S241" s="382">
        <v>5373579.8399999999</v>
      </c>
      <c r="T241" s="382">
        <v>0</v>
      </c>
      <c r="U241" s="15"/>
    </row>
    <row r="242" spans="1:21" s="3" customFormat="1" ht="12.75" customHeight="1" collapsed="1">
      <c r="A242" s="355"/>
      <c r="B242" s="145"/>
      <c r="C242" s="275" t="s">
        <v>180</v>
      </c>
      <c r="D242" s="18"/>
      <c r="E242" s="18"/>
      <c r="F242" s="5"/>
      <c r="G242" s="412"/>
      <c r="H242" s="412"/>
      <c r="I242" s="412"/>
      <c r="J242" s="412"/>
      <c r="K242" s="412"/>
      <c r="L242" s="412"/>
      <c r="M242" s="412"/>
      <c r="N242" s="412"/>
      <c r="O242" s="412"/>
      <c r="P242" s="412"/>
      <c r="Q242" s="412"/>
      <c r="R242" s="412"/>
      <c r="S242" s="412"/>
      <c r="T242" s="412"/>
      <c r="U242" s="15"/>
    </row>
    <row r="243" spans="1:21" s="3" customFormat="1" ht="12.75" customHeight="1">
      <c r="A243" s="355"/>
      <c r="B243" s="145"/>
      <c r="C243" s="394" t="s">
        <v>940</v>
      </c>
      <c r="D243" s="381" t="s">
        <v>65</v>
      </c>
      <c r="E243" s="381" t="s">
        <v>317</v>
      </c>
      <c r="F243" s="5"/>
      <c r="G243" s="383">
        <v>0</v>
      </c>
      <c r="H243" s="383">
        <v>0</v>
      </c>
      <c r="I243" s="383">
        <v>0</v>
      </c>
      <c r="J243" s="383">
        <v>0</v>
      </c>
      <c r="K243" s="383">
        <v>0</v>
      </c>
      <c r="L243" s="383">
        <v>0</v>
      </c>
      <c r="M243" s="383">
        <v>0</v>
      </c>
      <c r="N243" s="383">
        <v>0</v>
      </c>
      <c r="O243" s="383">
        <v>0</v>
      </c>
      <c r="P243" s="383">
        <v>0</v>
      </c>
      <c r="Q243" s="383">
        <v>0</v>
      </c>
      <c r="R243" s="383">
        <v>0</v>
      </c>
      <c r="S243" s="383">
        <v>11072418.16</v>
      </c>
      <c r="T243" s="383">
        <v>0</v>
      </c>
      <c r="U243" s="15"/>
    </row>
    <row r="244" spans="1:21" s="3" customFormat="1" ht="12.75" customHeight="1">
      <c r="A244" s="355"/>
      <c r="B244" s="145"/>
      <c r="C244" s="393" t="s">
        <v>1005</v>
      </c>
      <c r="D244" s="379" t="s">
        <v>65</v>
      </c>
      <c r="E244" s="379" t="s">
        <v>317</v>
      </c>
      <c r="F244" s="5"/>
      <c r="G244" s="382">
        <v>0</v>
      </c>
      <c r="H244" s="382">
        <v>0</v>
      </c>
      <c r="I244" s="382">
        <v>0</v>
      </c>
      <c r="J244" s="382">
        <v>0</v>
      </c>
      <c r="K244" s="382">
        <v>0</v>
      </c>
      <c r="L244" s="382">
        <v>0</v>
      </c>
      <c r="M244" s="382">
        <v>0</v>
      </c>
      <c r="N244" s="382">
        <v>0</v>
      </c>
      <c r="O244" s="382">
        <v>0</v>
      </c>
      <c r="P244" s="382">
        <v>0</v>
      </c>
      <c r="Q244" s="382">
        <v>0</v>
      </c>
      <c r="R244" s="382">
        <v>0</v>
      </c>
      <c r="S244" s="382">
        <v>6839419.8799999999</v>
      </c>
      <c r="T244" s="382">
        <v>0</v>
      </c>
      <c r="U244" s="15"/>
    </row>
    <row r="245" spans="1:21" s="3" customFormat="1" ht="12.75" customHeight="1" collapsed="1">
      <c r="A245" s="355"/>
      <c r="B245" s="145"/>
      <c r="C245" s="23" t="s">
        <v>529</v>
      </c>
      <c r="D245" s="5"/>
      <c r="E245" s="5"/>
      <c r="F245" s="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</row>
    <row r="246" spans="1:21" s="3" customFormat="1" ht="12.75" customHeight="1">
      <c r="A246" s="359"/>
      <c r="B246" s="145"/>
      <c r="C246" s="275" t="s">
        <v>179</v>
      </c>
      <c r="D246" s="18"/>
      <c r="E246" s="18"/>
      <c r="F246" s="5"/>
      <c r="G246" s="412"/>
      <c r="H246" s="412"/>
      <c r="I246" s="412"/>
      <c r="J246" s="412"/>
      <c r="K246" s="412"/>
      <c r="L246" s="412"/>
      <c r="M246" s="412"/>
      <c r="N246" s="412"/>
      <c r="O246" s="412"/>
      <c r="P246" s="412"/>
      <c r="Q246" s="412"/>
      <c r="R246" s="412"/>
      <c r="S246" s="412"/>
      <c r="T246" s="412"/>
      <c r="U246" s="15"/>
    </row>
    <row r="247" spans="1:21" s="3" customFormat="1" ht="12.75" customHeight="1">
      <c r="A247" s="360"/>
      <c r="B247" s="145"/>
      <c r="C247" s="394" t="s">
        <v>282</v>
      </c>
      <c r="D247" s="381" t="s">
        <v>65</v>
      </c>
      <c r="E247" s="381" t="s">
        <v>317</v>
      </c>
      <c r="F247" s="5"/>
      <c r="G247" s="383">
        <v>0</v>
      </c>
      <c r="H247" s="383">
        <v>0</v>
      </c>
      <c r="I247" s="383">
        <v>0</v>
      </c>
      <c r="J247" s="383">
        <v>0</v>
      </c>
      <c r="K247" s="383">
        <v>0</v>
      </c>
      <c r="L247" s="383">
        <v>0</v>
      </c>
      <c r="M247" s="383">
        <v>0</v>
      </c>
      <c r="N247" s="383">
        <v>755998.79975124379</v>
      </c>
      <c r="O247" s="383">
        <v>0</v>
      </c>
      <c r="P247" s="383">
        <v>0</v>
      </c>
      <c r="Q247" s="383">
        <v>0</v>
      </c>
      <c r="R247" s="383">
        <v>0</v>
      </c>
      <c r="S247" s="383">
        <v>0</v>
      </c>
      <c r="T247" s="383">
        <v>0</v>
      </c>
      <c r="U247" s="15"/>
    </row>
    <row r="248" spans="1:21" s="3" customFormat="1" ht="12.75" customHeight="1">
      <c r="A248" s="355"/>
      <c r="B248" s="145"/>
      <c r="C248" s="276" t="s">
        <v>485</v>
      </c>
      <c r="D248" s="5" t="s">
        <v>65</v>
      </c>
      <c r="E248" s="5" t="s">
        <v>317</v>
      </c>
      <c r="F248" s="5"/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720565.13</v>
      </c>
      <c r="U248" s="15"/>
    </row>
    <row r="249" spans="1:21" s="3" customFormat="1" ht="12.75" customHeight="1">
      <c r="A249" s="355"/>
      <c r="B249" s="145"/>
      <c r="C249" s="276" t="s">
        <v>40</v>
      </c>
      <c r="D249" s="5" t="s">
        <v>65</v>
      </c>
      <c r="E249" s="5" t="s">
        <v>317</v>
      </c>
      <c r="F249" s="5"/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2450799.2200000002</v>
      </c>
      <c r="U249" s="15"/>
    </row>
    <row r="250" spans="1:21" s="3" customFormat="1" ht="12.75" customHeight="1">
      <c r="A250" s="361"/>
      <c r="B250" s="145"/>
      <c r="C250" s="276" t="s">
        <v>486</v>
      </c>
      <c r="D250" s="5" t="s">
        <v>65</v>
      </c>
      <c r="E250" s="5" t="s">
        <v>317</v>
      </c>
      <c r="F250" s="5"/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1883436.62</v>
      </c>
      <c r="U250" s="15"/>
    </row>
    <row r="251" spans="1:21" s="3" customFormat="1" ht="12.75" customHeight="1">
      <c r="A251" s="361"/>
      <c r="B251" s="145"/>
      <c r="C251" s="276" t="s">
        <v>487</v>
      </c>
      <c r="D251" s="5" t="s">
        <v>65</v>
      </c>
      <c r="E251" s="5" t="s">
        <v>317</v>
      </c>
      <c r="F251" s="5"/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1667169.91</v>
      </c>
      <c r="U251" s="15"/>
    </row>
    <row r="252" spans="1:21" s="3" customFormat="1" ht="12.75" customHeight="1">
      <c r="A252" s="361"/>
      <c r="B252" s="145"/>
      <c r="C252" s="276" t="s">
        <v>488</v>
      </c>
      <c r="D252" s="5" t="s">
        <v>65</v>
      </c>
      <c r="E252" s="5" t="s">
        <v>317</v>
      </c>
      <c r="F252" s="5"/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205151.88</v>
      </c>
      <c r="T252" s="15">
        <v>0</v>
      </c>
      <c r="U252" s="15"/>
    </row>
    <row r="253" spans="1:21" s="3" customFormat="1" ht="12.75" customHeight="1">
      <c r="A253" s="361"/>
      <c r="B253" s="145"/>
      <c r="C253" s="276" t="s">
        <v>489</v>
      </c>
      <c r="D253" s="5" t="s">
        <v>65</v>
      </c>
      <c r="E253" s="5" t="s">
        <v>317</v>
      </c>
      <c r="F253" s="5"/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122881</v>
      </c>
      <c r="T253" s="15">
        <v>0</v>
      </c>
      <c r="U253" s="15"/>
    </row>
    <row r="254" spans="1:21" s="3" customFormat="1" ht="12.75" customHeight="1">
      <c r="A254" s="361"/>
      <c r="B254" s="145"/>
      <c r="C254" s="276" t="s">
        <v>490</v>
      </c>
      <c r="D254" s="5" t="s">
        <v>65</v>
      </c>
      <c r="E254" s="5" t="s">
        <v>317</v>
      </c>
      <c r="F254" s="5"/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5164698.2699999996</v>
      </c>
      <c r="T254" s="15">
        <v>0</v>
      </c>
      <c r="U254" s="15"/>
    </row>
    <row r="255" spans="1:21" s="3" customFormat="1" ht="12.75" customHeight="1">
      <c r="A255" s="361"/>
      <c r="B255" s="145"/>
      <c r="C255" s="276" t="s">
        <v>491</v>
      </c>
      <c r="D255" s="5" t="s">
        <v>65</v>
      </c>
      <c r="E255" s="5" t="s">
        <v>317</v>
      </c>
      <c r="F255" s="5"/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101249.87</v>
      </c>
      <c r="S255" s="15">
        <v>0</v>
      </c>
      <c r="T255" s="15">
        <v>0</v>
      </c>
      <c r="U255" s="15"/>
    </row>
    <row r="256" spans="1:21" s="3" customFormat="1" ht="12.75" customHeight="1">
      <c r="A256" s="361"/>
      <c r="B256" s="145"/>
      <c r="C256" s="276" t="s">
        <v>492</v>
      </c>
      <c r="D256" s="5" t="s">
        <v>65</v>
      </c>
      <c r="E256" s="5" t="s">
        <v>317</v>
      </c>
      <c r="F256" s="5"/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15929051.91</v>
      </c>
      <c r="Q256" s="15">
        <v>0</v>
      </c>
      <c r="R256" s="15">
        <v>0</v>
      </c>
      <c r="S256" s="15">
        <v>0</v>
      </c>
      <c r="T256" s="15">
        <v>0</v>
      </c>
      <c r="U256" s="15"/>
    </row>
    <row r="257" spans="1:21" s="3" customFormat="1" ht="12.75" customHeight="1">
      <c r="A257" s="361"/>
      <c r="B257" s="145"/>
      <c r="C257" s="276" t="s">
        <v>498</v>
      </c>
      <c r="D257" s="5" t="s">
        <v>65</v>
      </c>
      <c r="E257" s="5" t="s">
        <v>317</v>
      </c>
      <c r="F257" s="5"/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110982.39999999999</v>
      </c>
      <c r="R257" s="15">
        <v>0</v>
      </c>
      <c r="S257" s="15">
        <v>0</v>
      </c>
      <c r="T257" s="15">
        <v>0</v>
      </c>
      <c r="U257" s="15"/>
    </row>
    <row r="258" spans="1:21" s="3" customFormat="1" ht="12.75" customHeight="1">
      <c r="A258" s="361"/>
      <c r="B258" s="145"/>
      <c r="C258" s="276" t="s">
        <v>499</v>
      </c>
      <c r="D258" s="5" t="s">
        <v>65</v>
      </c>
      <c r="E258" s="5" t="s">
        <v>317</v>
      </c>
      <c r="F258" s="5"/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630399</v>
      </c>
      <c r="R258" s="15">
        <v>0</v>
      </c>
      <c r="S258" s="15">
        <v>0</v>
      </c>
      <c r="T258" s="15">
        <v>0</v>
      </c>
      <c r="U258" s="15"/>
    </row>
    <row r="259" spans="1:21" s="3" customFormat="1" ht="12.75" customHeight="1">
      <c r="A259" s="361"/>
      <c r="B259" s="145"/>
      <c r="C259" s="276" t="s">
        <v>789</v>
      </c>
      <c r="D259" s="5" t="s">
        <v>65</v>
      </c>
      <c r="E259" s="5" t="s">
        <v>317</v>
      </c>
      <c r="F259" s="5"/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662891.77</v>
      </c>
      <c r="R259" s="15">
        <v>0</v>
      </c>
      <c r="S259" s="15">
        <v>0</v>
      </c>
      <c r="T259" s="15">
        <v>0</v>
      </c>
      <c r="U259" s="15"/>
    </row>
    <row r="260" spans="1:21" s="3" customFormat="1" ht="12.75" customHeight="1">
      <c r="A260" s="361"/>
      <c r="B260" s="145"/>
      <c r="C260" s="276" t="s">
        <v>493</v>
      </c>
      <c r="D260" s="5" t="s">
        <v>65</v>
      </c>
      <c r="E260" s="5" t="s">
        <v>317</v>
      </c>
      <c r="F260" s="5"/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654657.18000000005</v>
      </c>
      <c r="S260" s="15">
        <v>0</v>
      </c>
      <c r="T260" s="15">
        <v>0</v>
      </c>
      <c r="U260" s="15"/>
    </row>
    <row r="261" spans="1:21" s="3" customFormat="1" ht="12.75" customHeight="1">
      <c r="A261" s="361"/>
      <c r="B261" s="145"/>
      <c r="C261" s="276" t="s">
        <v>790</v>
      </c>
      <c r="D261" s="5" t="s">
        <v>65</v>
      </c>
      <c r="E261" s="5" t="s">
        <v>317</v>
      </c>
      <c r="F261" s="5"/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188000</v>
      </c>
      <c r="S261" s="15">
        <v>0</v>
      </c>
      <c r="T261" s="15">
        <v>0</v>
      </c>
      <c r="U261" s="15"/>
    </row>
    <row r="262" spans="1:21" s="3" customFormat="1" ht="12.75" customHeight="1">
      <c r="A262" s="361"/>
      <c r="B262" s="145"/>
      <c r="C262" s="276" t="s">
        <v>494</v>
      </c>
      <c r="D262" s="5" t="s">
        <v>65</v>
      </c>
      <c r="E262" s="5" t="s">
        <v>317</v>
      </c>
      <c r="F262" s="5"/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755148.13</v>
      </c>
      <c r="S262" s="15">
        <v>0</v>
      </c>
      <c r="T262" s="15">
        <v>0</v>
      </c>
      <c r="U262" s="15"/>
    </row>
    <row r="263" spans="1:21" s="3" customFormat="1" ht="12.75" customHeight="1">
      <c r="A263" s="361"/>
      <c r="B263" s="145"/>
      <c r="C263" s="276" t="s">
        <v>495</v>
      </c>
      <c r="D263" s="5" t="s">
        <v>65</v>
      </c>
      <c r="E263" s="5" t="s">
        <v>317</v>
      </c>
      <c r="F263" s="5"/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1223961.73</v>
      </c>
      <c r="S263" s="15">
        <v>0</v>
      </c>
      <c r="T263" s="15">
        <v>0</v>
      </c>
      <c r="U263" s="15"/>
    </row>
    <row r="264" spans="1:21" s="3" customFormat="1" ht="12.75" customHeight="1">
      <c r="A264" s="361"/>
      <c r="B264" s="145"/>
      <c r="C264" s="276" t="s">
        <v>496</v>
      </c>
      <c r="D264" s="5" t="s">
        <v>65</v>
      </c>
      <c r="E264" s="5" t="s">
        <v>317</v>
      </c>
      <c r="F264" s="5"/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853341.97</v>
      </c>
      <c r="Q264" s="15">
        <v>0</v>
      </c>
      <c r="R264" s="15">
        <v>0</v>
      </c>
      <c r="S264" s="15">
        <v>0</v>
      </c>
      <c r="T264" s="15">
        <v>0</v>
      </c>
      <c r="U264" s="15"/>
    </row>
    <row r="265" spans="1:21" s="3" customFormat="1" ht="12.75" customHeight="1">
      <c r="A265" s="361"/>
      <c r="B265" s="145"/>
      <c r="C265" s="276" t="s">
        <v>497</v>
      </c>
      <c r="D265" s="5" t="s">
        <v>65</v>
      </c>
      <c r="E265" s="5" t="s">
        <v>317</v>
      </c>
      <c r="F265" s="5"/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242500</v>
      </c>
      <c r="Q265" s="15">
        <v>0</v>
      </c>
      <c r="R265" s="15">
        <v>0</v>
      </c>
      <c r="S265" s="15">
        <v>0</v>
      </c>
      <c r="T265" s="15">
        <v>0</v>
      </c>
      <c r="U265" s="15"/>
    </row>
    <row r="266" spans="1:21" s="3" customFormat="1" ht="12.75" customHeight="1">
      <c r="A266" s="361"/>
      <c r="B266" s="145"/>
      <c r="C266" s="276" t="s">
        <v>500</v>
      </c>
      <c r="D266" s="5" t="s">
        <v>65</v>
      </c>
      <c r="E266" s="5" t="s">
        <v>317</v>
      </c>
      <c r="F266" s="5"/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2394107.44</v>
      </c>
      <c r="T266" s="15">
        <v>0</v>
      </c>
      <c r="U266" s="15"/>
    </row>
    <row r="267" spans="1:21" s="3" customFormat="1" ht="12.75" customHeight="1">
      <c r="A267" s="361"/>
      <c r="B267" s="145"/>
      <c r="C267" s="393" t="s">
        <v>501</v>
      </c>
      <c r="D267" s="379" t="s">
        <v>65</v>
      </c>
      <c r="E267" s="379" t="s">
        <v>317</v>
      </c>
      <c r="F267" s="5"/>
      <c r="G267" s="382">
        <v>0</v>
      </c>
      <c r="H267" s="382">
        <v>0</v>
      </c>
      <c r="I267" s="382">
        <v>0</v>
      </c>
      <c r="J267" s="382">
        <v>0</v>
      </c>
      <c r="K267" s="382">
        <v>0</v>
      </c>
      <c r="L267" s="382">
        <v>0</v>
      </c>
      <c r="M267" s="382">
        <v>0</v>
      </c>
      <c r="N267" s="382">
        <v>0</v>
      </c>
      <c r="O267" s="382">
        <v>0</v>
      </c>
      <c r="P267" s="382">
        <v>0</v>
      </c>
      <c r="Q267" s="382">
        <v>0</v>
      </c>
      <c r="R267" s="382">
        <v>0</v>
      </c>
      <c r="S267" s="382">
        <v>1664377.62</v>
      </c>
      <c r="T267" s="382">
        <v>0</v>
      </c>
      <c r="U267" s="15"/>
    </row>
    <row r="268" spans="1:21" s="3" customFormat="1" ht="12.75" customHeight="1" collapsed="1">
      <c r="A268" s="362"/>
      <c r="B268" s="145"/>
      <c r="C268" s="275" t="s">
        <v>180</v>
      </c>
      <c r="D268" s="18"/>
      <c r="E268" s="18"/>
      <c r="F268" s="5"/>
      <c r="G268" s="412"/>
      <c r="H268" s="412"/>
      <c r="I268" s="412"/>
      <c r="J268" s="412"/>
      <c r="K268" s="412"/>
      <c r="L268" s="412"/>
      <c r="M268" s="412"/>
      <c r="N268" s="412"/>
      <c r="O268" s="412"/>
      <c r="P268" s="412"/>
      <c r="Q268" s="412"/>
      <c r="R268" s="412"/>
      <c r="S268" s="412"/>
      <c r="T268" s="412"/>
      <c r="U268" s="15"/>
    </row>
    <row r="269" spans="1:21" s="3" customFormat="1" ht="12.75" customHeight="1">
      <c r="A269" s="361"/>
      <c r="B269" s="145"/>
      <c r="C269" s="394" t="s">
        <v>807</v>
      </c>
      <c r="D269" s="381" t="s">
        <v>65</v>
      </c>
      <c r="E269" s="381" t="s">
        <v>317</v>
      </c>
      <c r="F269" s="5"/>
      <c r="G269" s="383">
        <v>0</v>
      </c>
      <c r="H269" s="383">
        <v>0</v>
      </c>
      <c r="I269" s="383">
        <v>0</v>
      </c>
      <c r="J269" s="383">
        <v>0</v>
      </c>
      <c r="K269" s="383">
        <v>0</v>
      </c>
      <c r="L269" s="383">
        <v>0</v>
      </c>
      <c r="M269" s="383">
        <v>360000</v>
      </c>
      <c r="N269" s="383">
        <v>0</v>
      </c>
      <c r="O269" s="383">
        <v>0</v>
      </c>
      <c r="P269" s="383">
        <v>0</v>
      </c>
      <c r="Q269" s="383">
        <v>0</v>
      </c>
      <c r="R269" s="383">
        <v>0</v>
      </c>
      <c r="S269" s="383">
        <v>0</v>
      </c>
      <c r="T269" s="383">
        <v>0</v>
      </c>
      <c r="U269" s="15"/>
    </row>
    <row r="270" spans="1:21" s="3" customFormat="1" ht="12.75" customHeight="1">
      <c r="A270" s="361"/>
      <c r="B270" s="145"/>
      <c r="C270" s="276" t="s">
        <v>802</v>
      </c>
      <c r="D270" s="5" t="s">
        <v>65</v>
      </c>
      <c r="E270" s="5" t="s">
        <v>317</v>
      </c>
      <c r="F270" s="5"/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1778000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/>
    </row>
    <row r="271" spans="1:21" s="3" customFormat="1" ht="12.75" customHeight="1">
      <c r="A271" s="361"/>
      <c r="B271" s="145"/>
      <c r="C271" s="276" t="s">
        <v>803</v>
      </c>
      <c r="D271" s="5" t="s">
        <v>65</v>
      </c>
      <c r="E271" s="5" t="s">
        <v>317</v>
      </c>
      <c r="F271" s="5"/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141000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/>
    </row>
    <row r="272" spans="1:21" s="3" customFormat="1" ht="12.75" customHeight="1">
      <c r="A272" s="361"/>
      <c r="B272" s="145"/>
      <c r="C272" s="276" t="s">
        <v>804</v>
      </c>
      <c r="D272" s="5" t="s">
        <v>65</v>
      </c>
      <c r="E272" s="5" t="s">
        <v>317</v>
      </c>
      <c r="F272" s="5"/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3120000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/>
    </row>
    <row r="273" spans="1:21" s="3" customFormat="1" ht="12.75" customHeight="1" collapsed="1">
      <c r="A273" s="361"/>
      <c r="B273" s="145"/>
      <c r="C273" s="276" t="s">
        <v>805</v>
      </c>
      <c r="D273" s="5" t="s">
        <v>65</v>
      </c>
      <c r="E273" s="5" t="s">
        <v>317</v>
      </c>
      <c r="F273" s="5"/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832000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/>
    </row>
    <row r="274" spans="1:21" s="3" customFormat="1" ht="12.75" customHeight="1">
      <c r="A274" s="361"/>
      <c r="B274" s="145"/>
      <c r="C274" s="276" t="s">
        <v>809</v>
      </c>
      <c r="D274" s="5" t="s">
        <v>65</v>
      </c>
      <c r="E274" s="5" t="s">
        <v>317</v>
      </c>
      <c r="F274" s="5"/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832000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/>
    </row>
    <row r="275" spans="1:21" s="3" customFormat="1" ht="12.75" customHeight="1">
      <c r="A275" s="356"/>
      <c r="B275" s="145"/>
      <c r="C275" s="276" t="s">
        <v>810</v>
      </c>
      <c r="D275" s="5" t="s">
        <v>65</v>
      </c>
      <c r="E275" s="5" t="s">
        <v>317</v>
      </c>
      <c r="F275" s="5"/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171000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/>
    </row>
    <row r="276" spans="1:21" s="3" customFormat="1" ht="12.75" customHeight="1">
      <c r="A276" s="361"/>
      <c r="B276" s="145"/>
      <c r="C276" s="276" t="s">
        <v>283</v>
      </c>
      <c r="D276" s="5" t="s">
        <v>65</v>
      </c>
      <c r="E276" s="5" t="s">
        <v>317</v>
      </c>
      <c r="F276" s="5"/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165000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/>
    </row>
    <row r="277" spans="1:21" s="3" customFormat="1" ht="12.75" customHeight="1">
      <c r="A277" s="361"/>
      <c r="B277" s="145"/>
      <c r="C277" s="276" t="s">
        <v>806</v>
      </c>
      <c r="D277" s="5" t="s">
        <v>65</v>
      </c>
      <c r="E277" s="5" t="s">
        <v>317</v>
      </c>
      <c r="F277" s="5"/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165000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/>
    </row>
    <row r="278" spans="1:21" s="3" customFormat="1" ht="12.75" customHeight="1">
      <c r="A278" s="361"/>
      <c r="B278" s="145"/>
      <c r="C278" s="276" t="s">
        <v>284</v>
      </c>
      <c r="D278" s="5" t="s">
        <v>65</v>
      </c>
      <c r="E278" s="5" t="s">
        <v>317</v>
      </c>
      <c r="F278" s="5"/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726000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/>
    </row>
    <row r="279" spans="1:21" s="3" customFormat="1" ht="12.75" customHeight="1">
      <c r="A279" s="361"/>
      <c r="B279" s="145"/>
      <c r="C279" s="276" t="s">
        <v>285</v>
      </c>
      <c r="D279" s="5" t="s">
        <v>65</v>
      </c>
      <c r="E279" s="5" t="s">
        <v>317</v>
      </c>
      <c r="F279" s="5"/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824000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/>
    </row>
    <row r="280" spans="1:21" s="3" customFormat="1" ht="12.75" customHeight="1">
      <c r="A280" s="361"/>
      <c r="B280" s="145"/>
      <c r="C280" s="276" t="s">
        <v>286</v>
      </c>
      <c r="D280" s="5" t="s">
        <v>65</v>
      </c>
      <c r="E280" s="5" t="s">
        <v>317</v>
      </c>
      <c r="F280" s="5"/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556000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/>
    </row>
    <row r="281" spans="1:21" s="3" customFormat="1" ht="12.75" customHeight="1">
      <c r="A281" s="361"/>
      <c r="B281" s="145"/>
      <c r="C281" s="276" t="s">
        <v>808</v>
      </c>
      <c r="D281" s="5" t="s">
        <v>65</v>
      </c>
      <c r="E281" s="5" t="s">
        <v>317</v>
      </c>
      <c r="F281" s="5"/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580000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/>
    </row>
    <row r="282" spans="1:21" s="3" customFormat="1" ht="12.75" customHeight="1">
      <c r="A282" s="355"/>
      <c r="B282" s="145"/>
      <c r="C282" s="276" t="s">
        <v>287</v>
      </c>
      <c r="D282" s="5" t="s">
        <v>65</v>
      </c>
      <c r="E282" s="5" t="s">
        <v>317</v>
      </c>
      <c r="F282" s="5"/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537624.37810945266</v>
      </c>
      <c r="O282" s="15">
        <v>0</v>
      </c>
      <c r="P282" s="15">
        <v>0</v>
      </c>
      <c r="Q282" s="15">
        <v>0</v>
      </c>
      <c r="R282" s="15">
        <v>209568.68</v>
      </c>
      <c r="S282" s="15">
        <v>0</v>
      </c>
      <c r="T282" s="15">
        <v>0</v>
      </c>
      <c r="U282" s="15"/>
    </row>
    <row r="283" spans="1:21" s="3" customFormat="1" ht="12.75" customHeight="1">
      <c r="A283" s="361"/>
      <c r="B283" s="145"/>
      <c r="C283" s="276" t="s">
        <v>288</v>
      </c>
      <c r="D283" s="5" t="s">
        <v>65</v>
      </c>
      <c r="E283" s="5" t="s">
        <v>317</v>
      </c>
      <c r="F283" s="5"/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40000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/>
    </row>
    <row r="284" spans="1:21" s="3" customFormat="1" ht="12.75" customHeight="1">
      <c r="A284" s="355"/>
      <c r="B284" s="145"/>
      <c r="C284" s="393" t="s">
        <v>505</v>
      </c>
      <c r="D284" s="379" t="s">
        <v>65</v>
      </c>
      <c r="E284" s="379" t="s">
        <v>317</v>
      </c>
      <c r="F284" s="5"/>
      <c r="G284" s="382">
        <v>0</v>
      </c>
      <c r="H284" s="382">
        <v>0</v>
      </c>
      <c r="I284" s="382">
        <v>0</v>
      </c>
      <c r="J284" s="382">
        <v>0</v>
      </c>
      <c r="K284" s="382">
        <v>0</v>
      </c>
      <c r="L284" s="382">
        <v>0</v>
      </c>
      <c r="M284" s="382">
        <v>0</v>
      </c>
      <c r="N284" s="382">
        <v>0</v>
      </c>
      <c r="O284" s="382">
        <v>0</v>
      </c>
      <c r="P284" s="382">
        <v>298177.3</v>
      </c>
      <c r="Q284" s="382">
        <v>0</v>
      </c>
      <c r="R284" s="382">
        <v>0</v>
      </c>
      <c r="S284" s="382">
        <v>0</v>
      </c>
      <c r="T284" s="382">
        <v>0</v>
      </c>
      <c r="U284" s="15"/>
    </row>
    <row r="285" spans="1:21" s="3" customFormat="1" ht="12.75" customHeight="1" collapsed="1">
      <c r="A285" s="362"/>
      <c r="B285" s="145"/>
      <c r="C285" s="275" t="s">
        <v>224</v>
      </c>
      <c r="D285" s="5"/>
      <c r="E285" s="5"/>
      <c r="F285" s="5"/>
      <c r="G285" s="412"/>
      <c r="H285" s="412"/>
      <c r="I285" s="412"/>
      <c r="J285" s="412"/>
      <c r="K285" s="412"/>
      <c r="L285" s="412"/>
      <c r="M285" s="412"/>
      <c r="N285" s="412"/>
      <c r="O285" s="412"/>
      <c r="P285" s="412"/>
      <c r="Q285" s="412"/>
      <c r="R285" s="412"/>
      <c r="S285" s="412"/>
      <c r="T285" s="412"/>
      <c r="U285" s="15"/>
    </row>
    <row r="286" spans="1:21" s="3" customFormat="1" ht="12.75" customHeight="1">
      <c r="A286" s="361"/>
      <c r="B286" s="145"/>
      <c r="C286" s="394" t="s">
        <v>289</v>
      </c>
      <c r="D286" s="381" t="s">
        <v>65</v>
      </c>
      <c r="E286" s="381" t="s">
        <v>317</v>
      </c>
      <c r="F286" s="5"/>
      <c r="G286" s="383">
        <v>0</v>
      </c>
      <c r="H286" s="383">
        <v>0</v>
      </c>
      <c r="I286" s="383">
        <v>0</v>
      </c>
      <c r="J286" s="383">
        <v>0</v>
      </c>
      <c r="K286" s="383">
        <v>0</v>
      </c>
      <c r="L286" s="383">
        <v>0</v>
      </c>
      <c r="M286" s="383">
        <v>0</v>
      </c>
      <c r="N286" s="383">
        <v>0</v>
      </c>
      <c r="O286" s="383">
        <v>773075.74363692116</v>
      </c>
      <c r="P286" s="383">
        <v>0</v>
      </c>
      <c r="Q286" s="383">
        <v>0</v>
      </c>
      <c r="R286" s="383">
        <v>0</v>
      </c>
      <c r="S286" s="383">
        <v>0</v>
      </c>
      <c r="T286" s="383">
        <v>0</v>
      </c>
      <c r="U286" s="15"/>
    </row>
    <row r="287" spans="1:21" s="3" customFormat="1" ht="12.75" customHeight="1">
      <c r="A287" s="361"/>
      <c r="B287" s="145"/>
      <c r="C287" s="393" t="s">
        <v>970</v>
      </c>
      <c r="D287" s="379" t="s">
        <v>65</v>
      </c>
      <c r="E287" s="379" t="s">
        <v>317</v>
      </c>
      <c r="F287" s="5"/>
      <c r="G287" s="382">
        <v>0</v>
      </c>
      <c r="H287" s="382">
        <v>0</v>
      </c>
      <c r="I287" s="382">
        <v>0</v>
      </c>
      <c r="J287" s="382">
        <v>0</v>
      </c>
      <c r="K287" s="382">
        <v>0</v>
      </c>
      <c r="L287" s="382">
        <v>0</v>
      </c>
      <c r="M287" s="382">
        <v>0</v>
      </c>
      <c r="N287" s="382">
        <v>0</v>
      </c>
      <c r="O287" s="382">
        <v>0</v>
      </c>
      <c r="P287" s="382">
        <v>0</v>
      </c>
      <c r="Q287" s="382">
        <v>0</v>
      </c>
      <c r="R287" s="382">
        <v>0</v>
      </c>
      <c r="S287" s="382">
        <v>0</v>
      </c>
      <c r="T287" s="382">
        <v>0</v>
      </c>
      <c r="U287" s="15"/>
    </row>
    <row r="288" spans="1:21" s="3" customFormat="1" ht="12.75" customHeight="1" collapsed="1">
      <c r="A288" s="355"/>
      <c r="B288" s="145"/>
      <c r="C288" s="6" t="s">
        <v>530</v>
      </c>
      <c r="D288" s="5"/>
      <c r="E288" s="5"/>
      <c r="F288" s="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</row>
    <row r="289" spans="1:21" s="3" customFormat="1" ht="12.75" customHeight="1">
      <c r="A289" s="358"/>
      <c r="B289" s="145"/>
      <c r="C289" s="464" t="s">
        <v>531</v>
      </c>
      <c r="D289" s="582"/>
      <c r="E289" s="582"/>
      <c r="F289" s="5"/>
      <c r="G289" s="615"/>
      <c r="H289" s="615"/>
      <c r="I289" s="615"/>
      <c r="J289" s="615"/>
      <c r="K289" s="615"/>
      <c r="L289" s="615"/>
      <c r="M289" s="615"/>
      <c r="N289" s="615"/>
      <c r="O289" s="615"/>
      <c r="P289" s="615"/>
      <c r="Q289" s="615"/>
      <c r="R289" s="615"/>
      <c r="S289" s="615"/>
      <c r="T289" s="615"/>
      <c r="U289" s="15"/>
    </row>
    <row r="290" spans="1:21" s="3" customFormat="1" ht="12.75" customHeight="1">
      <c r="A290" s="361"/>
      <c r="B290" s="145"/>
      <c r="C290" s="21" t="s">
        <v>222</v>
      </c>
      <c r="D290" s="5" t="s">
        <v>65</v>
      </c>
      <c r="E290" s="5" t="s">
        <v>317</v>
      </c>
      <c r="F290" s="5"/>
      <c r="G290" s="15">
        <v>9468.75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/>
    </row>
    <row r="291" spans="1:21" s="3" customFormat="1" ht="12.75" customHeight="1">
      <c r="A291" s="361"/>
      <c r="B291" s="145"/>
      <c r="C291" s="21" t="s">
        <v>223</v>
      </c>
      <c r="D291" s="5" t="s">
        <v>65</v>
      </c>
      <c r="E291" s="5" t="s">
        <v>317</v>
      </c>
      <c r="F291" s="5"/>
      <c r="G291" s="15">
        <v>0</v>
      </c>
      <c r="H291" s="15">
        <v>1262587.9085684761</v>
      </c>
      <c r="I291" s="15">
        <v>-561818.57856847602</v>
      </c>
      <c r="J291" s="15">
        <v>316053.75999999989</v>
      </c>
      <c r="K291" s="15">
        <v>638184.61000000022</v>
      </c>
      <c r="L291" s="15">
        <v>2533859.9699999997</v>
      </c>
      <c r="M291" s="15">
        <v>27221.259999999776</v>
      </c>
      <c r="N291" s="15">
        <v>0</v>
      </c>
      <c r="O291" s="15">
        <v>28864.230000000447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/>
    </row>
    <row r="292" spans="1:21" s="3" customFormat="1" ht="12.75" customHeight="1">
      <c r="A292" s="361"/>
      <c r="B292" s="145"/>
      <c r="C292" s="21" t="s">
        <v>224</v>
      </c>
      <c r="D292" s="5" t="s">
        <v>65</v>
      </c>
      <c r="E292" s="5" t="s">
        <v>317</v>
      </c>
      <c r="F292" s="5"/>
      <c r="G292" s="15">
        <v>0</v>
      </c>
      <c r="H292" s="15">
        <v>0</v>
      </c>
      <c r="I292" s="15">
        <v>0</v>
      </c>
      <c r="J292" s="15">
        <v>109126.04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/>
    </row>
    <row r="293" spans="1:21" s="3" customFormat="1" ht="12.75" customHeight="1">
      <c r="A293" s="361"/>
      <c r="B293" s="145"/>
      <c r="C293" s="21" t="s">
        <v>225</v>
      </c>
      <c r="D293" s="5" t="s">
        <v>65</v>
      </c>
      <c r="E293" s="5" t="s">
        <v>317</v>
      </c>
      <c r="F293" s="5"/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514199.74999999953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/>
    </row>
    <row r="294" spans="1:21" s="3" customFormat="1" ht="12.75" customHeight="1">
      <c r="A294" s="361"/>
      <c r="B294" s="145"/>
      <c r="C294" s="21" t="s">
        <v>226</v>
      </c>
      <c r="D294" s="5" t="s">
        <v>65</v>
      </c>
      <c r="E294" s="5" t="s">
        <v>317</v>
      </c>
      <c r="F294" s="5"/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5502975.29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/>
    </row>
    <row r="295" spans="1:21" s="3" customFormat="1" ht="12.45" customHeight="1">
      <c r="A295" s="361"/>
      <c r="B295" s="145"/>
      <c r="C295" s="21" t="s">
        <v>227</v>
      </c>
      <c r="D295" s="5" t="s">
        <v>65</v>
      </c>
      <c r="E295" s="5" t="s">
        <v>317</v>
      </c>
      <c r="F295" s="5"/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232847.3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/>
    </row>
    <row r="296" spans="1:21" s="3" customFormat="1" ht="12.75" customHeight="1">
      <c r="A296" s="401"/>
      <c r="B296" s="145"/>
      <c r="C296" s="21" t="s">
        <v>228</v>
      </c>
      <c r="D296" s="5" t="s">
        <v>65</v>
      </c>
      <c r="E296" s="5" t="s">
        <v>317</v>
      </c>
      <c r="F296" s="5"/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2381836.61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/>
    </row>
    <row r="297" spans="1:21" s="3" customFormat="1" ht="12.75" customHeight="1">
      <c r="A297" s="361"/>
      <c r="B297" s="145"/>
      <c r="C297" s="21" t="s">
        <v>229</v>
      </c>
      <c r="D297" s="5" t="s">
        <v>65</v>
      </c>
      <c r="E297" s="5" t="s">
        <v>317</v>
      </c>
      <c r="F297" s="5"/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363425.53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/>
    </row>
    <row r="298" spans="1:21" s="3" customFormat="1" ht="12.75" customHeight="1">
      <c r="A298" s="361"/>
      <c r="B298" s="145"/>
      <c r="C298" s="21" t="s">
        <v>230</v>
      </c>
      <c r="D298" s="5" t="s">
        <v>65</v>
      </c>
      <c r="E298" s="5" t="s">
        <v>317</v>
      </c>
      <c r="F298" s="5"/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5358.06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/>
    </row>
    <row r="299" spans="1:21" s="3" customFormat="1" ht="12.75" customHeight="1">
      <c r="A299" s="401"/>
      <c r="B299" s="145"/>
      <c r="C299" s="21" t="s">
        <v>231</v>
      </c>
      <c r="D299" s="5" t="s">
        <v>65</v>
      </c>
      <c r="E299" s="5" t="s">
        <v>317</v>
      </c>
      <c r="F299" s="5"/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291545.76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/>
    </row>
    <row r="300" spans="1:21" s="3" customFormat="1" ht="12.75" customHeight="1">
      <c r="A300" s="401"/>
      <c r="B300" s="145"/>
      <c r="C300" s="21" t="s">
        <v>232</v>
      </c>
      <c r="D300" s="5" t="s">
        <v>65</v>
      </c>
      <c r="E300" s="5" t="s">
        <v>317</v>
      </c>
      <c r="F300" s="5"/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1260735.73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/>
    </row>
    <row r="301" spans="1:21" s="3" customFormat="1" ht="12.75" customHeight="1">
      <c r="A301" s="361"/>
      <c r="B301" s="145"/>
      <c r="C301" s="21" t="s">
        <v>233</v>
      </c>
      <c r="D301" s="5" t="s">
        <v>65</v>
      </c>
      <c r="E301" s="5" t="s">
        <v>317</v>
      </c>
      <c r="F301" s="5"/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25000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/>
    </row>
    <row r="302" spans="1:21" s="3" customFormat="1" ht="12.75" customHeight="1">
      <c r="A302" s="361"/>
      <c r="B302" s="145"/>
      <c r="C302" s="21" t="s">
        <v>234</v>
      </c>
      <c r="D302" s="5" t="s">
        <v>65</v>
      </c>
      <c r="E302" s="5" t="s">
        <v>317</v>
      </c>
      <c r="F302" s="5"/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53954.3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/>
    </row>
    <row r="303" spans="1:21" s="3" customFormat="1" ht="12.75" customHeight="1">
      <c r="A303" s="361"/>
      <c r="B303" s="145"/>
      <c r="C303" s="21" t="s">
        <v>235</v>
      </c>
      <c r="D303" s="5" t="s">
        <v>65</v>
      </c>
      <c r="E303" s="5" t="s">
        <v>317</v>
      </c>
      <c r="F303" s="5"/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3682386.45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/>
    </row>
    <row r="304" spans="1:21" s="3" customFormat="1" ht="12.75" customHeight="1">
      <c r="A304" s="361"/>
      <c r="B304" s="145"/>
      <c r="C304" s="21" t="s">
        <v>236</v>
      </c>
      <c r="D304" s="5" t="s">
        <v>65</v>
      </c>
      <c r="E304" s="5" t="s">
        <v>317</v>
      </c>
      <c r="F304" s="5"/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1774512.02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/>
    </row>
    <row r="305" spans="1:21" s="3" customFormat="1" ht="12.75" customHeight="1">
      <c r="A305" s="361"/>
      <c r="B305" s="145"/>
      <c r="C305" s="21" t="s">
        <v>237</v>
      </c>
      <c r="D305" s="5" t="s">
        <v>65</v>
      </c>
      <c r="E305" s="5" t="s">
        <v>317</v>
      </c>
      <c r="F305" s="5"/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98928.479999999981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/>
    </row>
    <row r="306" spans="1:21" s="3" customFormat="1" ht="12.75" customHeight="1">
      <c r="A306" s="361"/>
      <c r="B306" s="145"/>
      <c r="C306" s="21" t="s">
        <v>238</v>
      </c>
      <c r="D306" s="5" t="s">
        <v>65</v>
      </c>
      <c r="E306" s="5" t="s">
        <v>317</v>
      </c>
      <c r="F306" s="5"/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1099312.52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/>
    </row>
    <row r="307" spans="1:21" s="3" customFormat="1" ht="12.75" customHeight="1">
      <c r="A307" s="361"/>
      <c r="B307" s="145"/>
      <c r="C307" s="21" t="s">
        <v>239</v>
      </c>
      <c r="D307" s="5" t="s">
        <v>65</v>
      </c>
      <c r="E307" s="5" t="s">
        <v>317</v>
      </c>
      <c r="F307" s="5"/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1022522.4999999999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/>
    </row>
    <row r="308" spans="1:21" s="3" customFormat="1" ht="12.75" customHeight="1">
      <c r="A308" s="361"/>
      <c r="B308" s="145"/>
      <c r="C308" s="21" t="s">
        <v>240</v>
      </c>
      <c r="D308" s="5" t="s">
        <v>65</v>
      </c>
      <c r="E308" s="5" t="s">
        <v>317</v>
      </c>
      <c r="F308" s="5"/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834163.80999999982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/>
    </row>
    <row r="309" spans="1:21" s="3" customFormat="1" ht="12.75" customHeight="1">
      <c r="A309" s="401"/>
      <c r="B309" s="145"/>
      <c r="C309" s="21" t="s">
        <v>241</v>
      </c>
      <c r="D309" s="5" t="s">
        <v>65</v>
      </c>
      <c r="E309" s="5" t="s">
        <v>317</v>
      </c>
      <c r="F309" s="5"/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1482518.6900000006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/>
    </row>
    <row r="310" spans="1:21" s="3" customFormat="1" ht="12.75" customHeight="1">
      <c r="A310" s="401"/>
      <c r="B310" s="145"/>
      <c r="C310" s="21" t="s">
        <v>242</v>
      </c>
      <c r="D310" s="5" t="s">
        <v>65</v>
      </c>
      <c r="E310" s="5" t="s">
        <v>317</v>
      </c>
      <c r="F310" s="5"/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1392690.6499999997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/>
    </row>
    <row r="311" spans="1:21" s="3" customFormat="1" ht="12.75" customHeight="1">
      <c r="A311" s="361"/>
      <c r="B311" s="145"/>
      <c r="C311" s="21" t="s">
        <v>243</v>
      </c>
      <c r="D311" s="5" t="s">
        <v>65</v>
      </c>
      <c r="E311" s="5" t="s">
        <v>317</v>
      </c>
      <c r="F311" s="5"/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544782.83000000007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/>
    </row>
    <row r="312" spans="1:21" s="3" customFormat="1" ht="12.75" customHeight="1">
      <c r="A312" s="361"/>
      <c r="B312" s="145"/>
      <c r="C312" s="21" t="s">
        <v>244</v>
      </c>
      <c r="D312" s="5" t="s">
        <v>65</v>
      </c>
      <c r="E312" s="5" t="s">
        <v>317</v>
      </c>
      <c r="F312" s="5"/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369814.9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/>
    </row>
    <row r="313" spans="1:21" s="3" customFormat="1" ht="12.75" customHeight="1">
      <c r="A313" s="361"/>
      <c r="B313" s="145"/>
      <c r="C313" s="21" t="s">
        <v>245</v>
      </c>
      <c r="D313" s="5" t="s">
        <v>65</v>
      </c>
      <c r="E313" s="5" t="s">
        <v>317</v>
      </c>
      <c r="F313" s="5"/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54077.5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/>
    </row>
    <row r="314" spans="1:21" s="3" customFormat="1" ht="12.75" customHeight="1">
      <c r="A314" s="401"/>
      <c r="B314" s="145"/>
      <c r="C314" s="21" t="s">
        <v>246</v>
      </c>
      <c r="D314" s="5" t="s">
        <v>65</v>
      </c>
      <c r="E314" s="5" t="s">
        <v>317</v>
      </c>
      <c r="F314" s="5"/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829346.85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/>
    </row>
    <row r="315" spans="1:21" s="3" customFormat="1" ht="12.75" customHeight="1">
      <c r="A315" s="401"/>
      <c r="B315" s="145"/>
      <c r="C315" s="21" t="s">
        <v>247</v>
      </c>
      <c r="D315" s="5" t="s">
        <v>65</v>
      </c>
      <c r="E315" s="5" t="s">
        <v>317</v>
      </c>
      <c r="F315" s="5"/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260992.95999999988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/>
    </row>
    <row r="316" spans="1:21" s="3" customFormat="1" ht="12.75" customHeight="1">
      <c r="A316" s="401"/>
      <c r="B316" s="145"/>
      <c r="C316" s="21" t="s">
        <v>248</v>
      </c>
      <c r="D316" s="5" t="s">
        <v>65</v>
      </c>
      <c r="E316" s="5" t="s">
        <v>317</v>
      </c>
      <c r="F316" s="5"/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213948.76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/>
    </row>
    <row r="317" spans="1:21" s="3" customFormat="1" ht="12.75" customHeight="1">
      <c r="A317" s="401"/>
      <c r="B317" s="145"/>
      <c r="C317" s="21" t="s">
        <v>249</v>
      </c>
      <c r="D317" s="5" t="s">
        <v>65</v>
      </c>
      <c r="E317" s="5" t="s">
        <v>317</v>
      </c>
      <c r="F317" s="5"/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10500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/>
    </row>
    <row r="318" spans="1:21" s="3" customFormat="1" ht="12.75" customHeight="1">
      <c r="A318" s="401"/>
      <c r="B318" s="145"/>
      <c r="C318" s="21" t="s">
        <v>250</v>
      </c>
      <c r="D318" s="5" t="s">
        <v>65</v>
      </c>
      <c r="E318" s="5" t="s">
        <v>317</v>
      </c>
      <c r="F318" s="5"/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3105914.85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/>
    </row>
    <row r="319" spans="1:21" s="3" customFormat="1" ht="12.75" customHeight="1">
      <c r="A319" s="361"/>
      <c r="B319" s="145"/>
      <c r="C319" s="21" t="s">
        <v>251</v>
      </c>
      <c r="D319" s="5" t="s">
        <v>65</v>
      </c>
      <c r="E319" s="5" t="s">
        <v>317</v>
      </c>
      <c r="F319" s="5"/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42813.31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/>
    </row>
    <row r="320" spans="1:21" s="3" customFormat="1" ht="12.75" customHeight="1">
      <c r="A320" s="401"/>
      <c r="B320" s="145"/>
      <c r="C320" s="21" t="s">
        <v>252</v>
      </c>
      <c r="D320" s="5" t="s">
        <v>65</v>
      </c>
      <c r="E320" s="5" t="s">
        <v>317</v>
      </c>
      <c r="F320" s="5"/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344406.8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/>
    </row>
    <row r="321" spans="1:21" s="3" customFormat="1" ht="12.75" customHeight="1">
      <c r="A321" s="401"/>
      <c r="B321" s="145"/>
      <c r="C321" s="21" t="s">
        <v>253</v>
      </c>
      <c r="D321" s="5" t="s">
        <v>65</v>
      </c>
      <c r="E321" s="5" t="s">
        <v>317</v>
      </c>
      <c r="F321" s="5"/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247307.84000000032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/>
    </row>
    <row r="322" spans="1:21" s="3" customFormat="1" ht="12.75" customHeight="1">
      <c r="A322" s="401"/>
      <c r="B322" s="145"/>
      <c r="C322" s="21" t="s">
        <v>254</v>
      </c>
      <c r="D322" s="5" t="s">
        <v>65</v>
      </c>
      <c r="E322" s="5" t="s">
        <v>317</v>
      </c>
      <c r="F322" s="5"/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25320.190000000002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/>
    </row>
    <row r="323" spans="1:21" s="3" customFormat="1" ht="12.75" customHeight="1">
      <c r="A323" s="401"/>
      <c r="B323" s="145"/>
      <c r="C323" s="21" t="s">
        <v>255</v>
      </c>
      <c r="D323" s="5" t="s">
        <v>65</v>
      </c>
      <c r="E323" s="5" t="s">
        <v>317</v>
      </c>
      <c r="F323" s="5"/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877038.28999999992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/>
    </row>
    <row r="324" spans="1:21" s="3" customFormat="1" ht="12.75" customHeight="1">
      <c r="A324" s="401"/>
      <c r="B324" s="145"/>
      <c r="C324" s="21" t="s">
        <v>256</v>
      </c>
      <c r="D324" s="5" t="s">
        <v>65</v>
      </c>
      <c r="E324" s="5" t="s">
        <v>317</v>
      </c>
      <c r="F324" s="5"/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52057.749999999993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/>
    </row>
    <row r="325" spans="1:21" s="3" customFormat="1" ht="12.75" customHeight="1">
      <c r="A325" s="401"/>
      <c r="B325" s="145"/>
      <c r="C325" s="21" t="s">
        <v>257</v>
      </c>
      <c r="D325" s="5" t="s">
        <v>65</v>
      </c>
      <c r="E325" s="5" t="s">
        <v>317</v>
      </c>
      <c r="F325" s="5"/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419045.75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/>
    </row>
    <row r="326" spans="1:21" s="3" customFormat="1" ht="12.75" customHeight="1">
      <c r="A326" s="401"/>
      <c r="B326" s="145"/>
      <c r="C326" s="21" t="s">
        <v>258</v>
      </c>
      <c r="D326" s="5" t="s">
        <v>65</v>
      </c>
      <c r="E326" s="5" t="s">
        <v>317</v>
      </c>
      <c r="F326" s="5"/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292412.59999999998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/>
    </row>
    <row r="327" spans="1:21" s="3" customFormat="1" ht="12.75" customHeight="1">
      <c r="A327" s="361"/>
      <c r="B327" s="145"/>
      <c r="C327" s="21" t="s">
        <v>220</v>
      </c>
      <c r="D327" s="5" t="s">
        <v>65</v>
      </c>
      <c r="E327" s="5" t="s">
        <v>317</v>
      </c>
      <c r="F327" s="5"/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758444.72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/>
    </row>
    <row r="328" spans="1:21" s="3" customFormat="1" ht="12.75" customHeight="1">
      <c r="A328" s="361"/>
      <c r="B328" s="145"/>
      <c r="C328" s="396" t="s">
        <v>502</v>
      </c>
      <c r="D328" s="379" t="s">
        <v>65</v>
      </c>
      <c r="E328" s="379" t="s">
        <v>317</v>
      </c>
      <c r="F328" s="5"/>
      <c r="G328" s="382">
        <v>0</v>
      </c>
      <c r="H328" s="382">
        <v>0</v>
      </c>
      <c r="I328" s="382">
        <v>0</v>
      </c>
      <c r="J328" s="382">
        <v>0</v>
      </c>
      <c r="K328" s="382">
        <v>0</v>
      </c>
      <c r="L328" s="382">
        <v>0</v>
      </c>
      <c r="M328" s="382">
        <v>0</v>
      </c>
      <c r="N328" s="382">
        <v>0</v>
      </c>
      <c r="O328" s="382">
        <v>0</v>
      </c>
      <c r="P328" s="382">
        <v>0</v>
      </c>
      <c r="Q328" s="382">
        <v>560000</v>
      </c>
      <c r="R328" s="382">
        <v>186818</v>
      </c>
      <c r="S328" s="382">
        <v>0</v>
      </c>
      <c r="T328" s="382">
        <v>0</v>
      </c>
      <c r="U328" s="15"/>
    </row>
    <row r="329" spans="1:21" s="3" customFormat="1" ht="12.75" customHeight="1" collapsed="1">
      <c r="A329" s="361"/>
      <c r="B329" s="145"/>
      <c r="C329" s="23" t="s">
        <v>180</v>
      </c>
      <c r="D329" s="18"/>
      <c r="E329" s="18"/>
      <c r="F329" s="5"/>
      <c r="G329" s="412"/>
      <c r="H329" s="412"/>
      <c r="I329" s="412"/>
      <c r="J329" s="412"/>
      <c r="K329" s="412"/>
      <c r="L329" s="412"/>
      <c r="M329" s="412"/>
      <c r="N329" s="412"/>
      <c r="O329" s="412"/>
      <c r="P329" s="412"/>
      <c r="Q329" s="412"/>
      <c r="R329" s="412"/>
      <c r="S329" s="412"/>
      <c r="T329" s="412"/>
      <c r="U329" s="15"/>
    </row>
    <row r="330" spans="1:21" s="3" customFormat="1" ht="12.75" customHeight="1">
      <c r="A330" s="361"/>
      <c r="B330" s="145"/>
      <c r="C330" s="395" t="s">
        <v>263</v>
      </c>
      <c r="D330" s="381" t="s">
        <v>65</v>
      </c>
      <c r="E330" s="381" t="s">
        <v>317</v>
      </c>
      <c r="F330" s="5"/>
      <c r="G330" s="383">
        <v>826371.86</v>
      </c>
      <c r="H330" s="383">
        <v>0</v>
      </c>
      <c r="I330" s="383">
        <v>0</v>
      </c>
      <c r="J330" s="383">
        <v>0</v>
      </c>
      <c r="K330" s="383">
        <v>0</v>
      </c>
      <c r="L330" s="383">
        <v>0</v>
      </c>
      <c r="M330" s="383">
        <v>0</v>
      </c>
      <c r="N330" s="383">
        <v>0</v>
      </c>
      <c r="O330" s="383">
        <v>0</v>
      </c>
      <c r="P330" s="383">
        <v>0</v>
      </c>
      <c r="Q330" s="383">
        <v>0</v>
      </c>
      <c r="R330" s="383">
        <v>0</v>
      </c>
      <c r="S330" s="383">
        <v>0</v>
      </c>
      <c r="T330" s="383">
        <v>0</v>
      </c>
      <c r="U330" s="15"/>
    </row>
    <row r="331" spans="1:21" s="3" customFormat="1" ht="12.75" customHeight="1">
      <c r="A331" s="361"/>
      <c r="B331" s="145"/>
      <c r="C331" s="21" t="s">
        <v>208</v>
      </c>
      <c r="D331" s="5" t="s">
        <v>65</v>
      </c>
      <c r="E331" s="5" t="s">
        <v>317</v>
      </c>
      <c r="F331" s="5"/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/>
    </row>
    <row r="332" spans="1:21" s="3" customFormat="1" ht="12.75" customHeight="1">
      <c r="A332" s="361"/>
      <c r="B332" s="145"/>
      <c r="C332" s="21" t="s">
        <v>187</v>
      </c>
      <c r="D332" s="5" t="s">
        <v>65</v>
      </c>
      <c r="E332" s="5" t="s">
        <v>317</v>
      </c>
      <c r="F332" s="5"/>
      <c r="G332" s="15">
        <v>5800.05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/>
    </row>
    <row r="333" spans="1:21" s="3" customFormat="1" ht="12.75" customHeight="1">
      <c r="A333" s="361"/>
      <c r="B333" s="145"/>
      <c r="C333" s="21" t="s">
        <v>291</v>
      </c>
      <c r="D333" s="5" t="s">
        <v>65</v>
      </c>
      <c r="E333" s="5" t="s">
        <v>317</v>
      </c>
      <c r="F333" s="5"/>
      <c r="G333" s="15">
        <v>0</v>
      </c>
      <c r="H333" s="15">
        <v>54795.72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/>
    </row>
    <row r="334" spans="1:21" s="3" customFormat="1" ht="12.75" customHeight="1">
      <c r="A334" s="361"/>
      <c r="B334" s="145"/>
      <c r="C334" s="21" t="s">
        <v>292</v>
      </c>
      <c r="D334" s="5" t="s">
        <v>65</v>
      </c>
      <c r="E334" s="5" t="s">
        <v>317</v>
      </c>
      <c r="F334" s="5"/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399654.33</v>
      </c>
      <c r="S334" s="15">
        <v>0</v>
      </c>
      <c r="T334" s="15">
        <v>0</v>
      </c>
      <c r="U334" s="15"/>
    </row>
    <row r="335" spans="1:21" s="3" customFormat="1" ht="12.75" customHeight="1">
      <c r="A335" s="361"/>
      <c r="B335" s="145"/>
      <c r="C335" s="21" t="s">
        <v>293</v>
      </c>
      <c r="D335" s="5" t="s">
        <v>65</v>
      </c>
      <c r="E335" s="5" t="s">
        <v>317</v>
      </c>
      <c r="F335" s="5"/>
      <c r="G335" s="15">
        <v>0</v>
      </c>
      <c r="H335" s="15">
        <v>0</v>
      </c>
      <c r="I335" s="15">
        <v>167676.69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/>
    </row>
    <row r="336" spans="1:21" s="3" customFormat="1" ht="12.75" customHeight="1">
      <c r="A336" s="361"/>
      <c r="B336" s="145"/>
      <c r="C336" s="21" t="s">
        <v>285</v>
      </c>
      <c r="D336" s="5" t="s">
        <v>65</v>
      </c>
      <c r="E336" s="5" t="s">
        <v>317</v>
      </c>
      <c r="F336" s="5"/>
      <c r="G336" s="15">
        <v>0</v>
      </c>
      <c r="H336" s="15">
        <v>0</v>
      </c>
      <c r="I336" s="15">
        <v>0</v>
      </c>
      <c r="J336" s="15">
        <v>569830.1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/>
    </row>
    <row r="337" spans="1:21" s="3" customFormat="1" ht="12.75" customHeight="1">
      <c r="A337" s="361"/>
      <c r="B337" s="145"/>
      <c r="C337" s="21" t="s">
        <v>294</v>
      </c>
      <c r="D337" s="5" t="s">
        <v>65</v>
      </c>
      <c r="E337" s="5" t="s">
        <v>317</v>
      </c>
      <c r="F337" s="5"/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220755.47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/>
    </row>
    <row r="338" spans="1:21" s="3" customFormat="1" ht="12.75" customHeight="1">
      <c r="A338" s="361"/>
      <c r="B338" s="145"/>
      <c r="C338" s="21" t="s">
        <v>295</v>
      </c>
      <c r="D338" s="5" t="s">
        <v>65</v>
      </c>
      <c r="E338" s="5" t="s">
        <v>317</v>
      </c>
      <c r="F338" s="5"/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54965.759999999995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/>
    </row>
    <row r="339" spans="1:21" s="3" customFormat="1" ht="12.75" customHeight="1">
      <c r="A339" s="361"/>
      <c r="B339" s="145"/>
      <c r="C339" s="21" t="s">
        <v>296</v>
      </c>
      <c r="D339" s="5" t="s">
        <v>65</v>
      </c>
      <c r="E339" s="5" t="s">
        <v>317</v>
      </c>
      <c r="F339" s="5"/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48918.490000000005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/>
    </row>
    <row r="340" spans="1:21" s="3" customFormat="1" ht="12.75" customHeight="1">
      <c r="A340" s="361"/>
      <c r="B340" s="145"/>
      <c r="C340" s="21" t="s">
        <v>297</v>
      </c>
      <c r="D340" s="5" t="s">
        <v>65</v>
      </c>
      <c r="E340" s="5" t="s">
        <v>317</v>
      </c>
      <c r="F340" s="5"/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20533.97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/>
    </row>
    <row r="341" spans="1:21" s="3" customFormat="1" ht="12.75" customHeight="1">
      <c r="A341" s="361"/>
      <c r="B341" s="145"/>
      <c r="C341" s="21" t="s">
        <v>298</v>
      </c>
      <c r="D341" s="5" t="s">
        <v>65</v>
      </c>
      <c r="E341" s="5" t="s">
        <v>317</v>
      </c>
      <c r="F341" s="5"/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462702.91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/>
    </row>
    <row r="342" spans="1:21" s="3" customFormat="1" ht="12.75" customHeight="1">
      <c r="A342" s="361"/>
      <c r="B342" s="145"/>
      <c r="C342" s="21" t="s">
        <v>299</v>
      </c>
      <c r="D342" s="5" t="s">
        <v>65</v>
      </c>
      <c r="E342" s="5" t="s">
        <v>317</v>
      </c>
      <c r="F342" s="5"/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160500</v>
      </c>
      <c r="P342" s="15">
        <v>1164649.5999999999</v>
      </c>
      <c r="Q342" s="15">
        <v>0</v>
      </c>
      <c r="R342" s="15">
        <v>0</v>
      </c>
      <c r="S342" s="15">
        <v>0</v>
      </c>
      <c r="T342" s="15">
        <v>0</v>
      </c>
      <c r="U342" s="15"/>
    </row>
    <row r="343" spans="1:21" s="3" customFormat="1" ht="12.75" customHeight="1">
      <c r="A343" s="361"/>
      <c r="B343" s="145"/>
      <c r="C343" s="21" t="s">
        <v>300</v>
      </c>
      <c r="D343" s="5" t="s">
        <v>65</v>
      </c>
      <c r="E343" s="5" t="s">
        <v>317</v>
      </c>
      <c r="F343" s="5"/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1559997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/>
    </row>
    <row r="344" spans="1:21" s="3" customFormat="1" ht="12.75" customHeight="1">
      <c r="A344" s="361"/>
      <c r="B344" s="145"/>
      <c r="C344" s="21" t="s">
        <v>301</v>
      </c>
      <c r="D344" s="5" t="s">
        <v>65</v>
      </c>
      <c r="E344" s="5" t="s">
        <v>317</v>
      </c>
      <c r="F344" s="5"/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564256.63</v>
      </c>
      <c r="P344" s="15">
        <v>174645.9</v>
      </c>
      <c r="Q344" s="15">
        <v>0</v>
      </c>
      <c r="R344" s="15">
        <v>955078.02000000014</v>
      </c>
      <c r="S344" s="15">
        <v>0</v>
      </c>
      <c r="T344" s="15">
        <v>0</v>
      </c>
      <c r="U344" s="15"/>
    </row>
    <row r="345" spans="1:21" s="3" customFormat="1" ht="12.75" customHeight="1">
      <c r="A345" s="361"/>
      <c r="B345" s="145"/>
      <c r="C345" s="21" t="s">
        <v>302</v>
      </c>
      <c r="D345" s="5" t="s">
        <v>65</v>
      </c>
      <c r="E345" s="5" t="s">
        <v>317</v>
      </c>
      <c r="F345" s="5"/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118349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/>
    </row>
    <row r="346" spans="1:21" s="3" customFormat="1" ht="12.75" customHeight="1">
      <c r="A346" s="355"/>
      <c r="B346" s="145"/>
      <c r="C346" s="21" t="s">
        <v>261</v>
      </c>
      <c r="D346" s="5" t="s">
        <v>65</v>
      </c>
      <c r="E346" s="5" t="s">
        <v>317</v>
      </c>
      <c r="F346" s="5"/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202500</v>
      </c>
      <c r="Q346" s="15">
        <v>0</v>
      </c>
      <c r="R346" s="15">
        <v>0</v>
      </c>
      <c r="S346" s="15">
        <v>0</v>
      </c>
      <c r="T346" s="15">
        <v>0</v>
      </c>
      <c r="U346" s="15"/>
    </row>
    <row r="347" spans="1:21" s="3" customFormat="1" ht="12.75" customHeight="1">
      <c r="A347" s="355"/>
      <c r="B347" s="145"/>
      <c r="C347" s="21" t="s">
        <v>262</v>
      </c>
      <c r="D347" s="5" t="s">
        <v>65</v>
      </c>
      <c r="E347" s="5" t="s">
        <v>317</v>
      </c>
      <c r="F347" s="5"/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244031.8</v>
      </c>
      <c r="Q347" s="15">
        <v>0</v>
      </c>
      <c r="R347" s="15">
        <v>0</v>
      </c>
      <c r="S347" s="15">
        <v>0</v>
      </c>
      <c r="T347" s="15">
        <v>0</v>
      </c>
      <c r="U347" s="15"/>
    </row>
    <row r="348" spans="1:21" s="3" customFormat="1" ht="12.75" customHeight="1">
      <c r="A348" s="355"/>
      <c r="B348" s="145"/>
      <c r="C348" s="396" t="s">
        <v>290</v>
      </c>
      <c r="D348" s="379" t="s">
        <v>65</v>
      </c>
      <c r="E348" s="379" t="s">
        <v>317</v>
      </c>
      <c r="F348" s="5"/>
      <c r="G348" s="382">
        <v>0</v>
      </c>
      <c r="H348" s="382">
        <v>0</v>
      </c>
      <c r="I348" s="382">
        <v>0</v>
      </c>
      <c r="J348" s="382">
        <v>0</v>
      </c>
      <c r="K348" s="382">
        <v>0</v>
      </c>
      <c r="L348" s="382">
        <v>0</v>
      </c>
      <c r="M348" s="382">
        <v>0</v>
      </c>
      <c r="N348" s="382">
        <v>0</v>
      </c>
      <c r="O348" s="382">
        <v>0</v>
      </c>
      <c r="P348" s="382">
        <v>0</v>
      </c>
      <c r="Q348" s="382">
        <v>0</v>
      </c>
      <c r="R348" s="382">
        <v>0</v>
      </c>
      <c r="S348" s="382">
        <v>0</v>
      </c>
      <c r="T348" s="382">
        <v>707892.95</v>
      </c>
      <c r="U348" s="15"/>
    </row>
    <row r="349" spans="1:21" s="3" customFormat="1" ht="12.75" customHeight="1" collapsed="1">
      <c r="A349" s="362"/>
      <c r="B349" s="145"/>
      <c r="C349" s="467" t="s">
        <v>918</v>
      </c>
      <c r="D349" s="548"/>
      <c r="E349" s="548"/>
      <c r="F349" s="5"/>
      <c r="G349" s="616"/>
      <c r="H349" s="616"/>
      <c r="I349" s="616"/>
      <c r="J349" s="616"/>
      <c r="K349" s="616"/>
      <c r="L349" s="616"/>
      <c r="M349" s="616"/>
      <c r="N349" s="616"/>
      <c r="O349" s="616"/>
      <c r="P349" s="616"/>
      <c r="Q349" s="616"/>
      <c r="R349" s="616"/>
      <c r="S349" s="616"/>
      <c r="T349" s="616"/>
      <c r="U349" s="15"/>
    </row>
    <row r="350" spans="1:21" s="3" customFormat="1" ht="12.75" customHeight="1">
      <c r="A350" s="361"/>
      <c r="B350" s="145"/>
      <c r="C350" s="21" t="s">
        <v>303</v>
      </c>
      <c r="D350" s="5" t="s">
        <v>65</v>
      </c>
      <c r="E350" s="5" t="s">
        <v>317</v>
      </c>
      <c r="F350" s="5"/>
      <c r="G350" s="15">
        <v>3599</v>
      </c>
      <c r="H350" s="15">
        <v>286280.31249976484</v>
      </c>
      <c r="I350" s="15">
        <v>2938586.2475002357</v>
      </c>
      <c r="J350" s="15">
        <v>52464.299999999814</v>
      </c>
      <c r="K350" s="15">
        <v>486092.2</v>
      </c>
      <c r="L350" s="15">
        <v>589769.63</v>
      </c>
      <c r="M350" s="15">
        <v>0</v>
      </c>
      <c r="N350" s="15">
        <v>104074.43</v>
      </c>
      <c r="O350" s="15">
        <v>0</v>
      </c>
      <c r="P350" s="15">
        <v>0</v>
      </c>
      <c r="Q350" s="15">
        <v>197892.29</v>
      </c>
      <c r="R350" s="15">
        <v>0</v>
      </c>
      <c r="S350" s="15">
        <v>0</v>
      </c>
      <c r="T350" s="15">
        <v>0</v>
      </c>
      <c r="U350" s="15"/>
    </row>
    <row r="351" spans="1:21" s="3" customFormat="1" ht="12.75" customHeight="1">
      <c r="A351" s="361"/>
      <c r="B351" s="145"/>
      <c r="C351" s="21" t="s">
        <v>503</v>
      </c>
      <c r="D351" s="5" t="s">
        <v>65</v>
      </c>
      <c r="E351" s="5" t="s">
        <v>317</v>
      </c>
      <c r="F351" s="5"/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652621.78</v>
      </c>
      <c r="R351" s="15">
        <v>0</v>
      </c>
      <c r="S351" s="15">
        <v>0</v>
      </c>
      <c r="T351" s="15">
        <v>0</v>
      </c>
      <c r="U351" s="15"/>
    </row>
    <row r="352" spans="1:21" s="3" customFormat="1" ht="12.75" customHeight="1">
      <c r="A352" s="361"/>
      <c r="B352" s="385"/>
      <c r="C352" s="388" t="s">
        <v>504</v>
      </c>
      <c r="D352" s="8" t="s">
        <v>65</v>
      </c>
      <c r="E352" s="8" t="s">
        <v>317</v>
      </c>
      <c r="F352" s="5"/>
      <c r="G352" s="386">
        <v>0</v>
      </c>
      <c r="H352" s="386">
        <v>0</v>
      </c>
      <c r="I352" s="386">
        <v>0</v>
      </c>
      <c r="J352" s="386">
        <v>0</v>
      </c>
      <c r="K352" s="386">
        <v>0</v>
      </c>
      <c r="L352" s="386">
        <v>0</v>
      </c>
      <c r="M352" s="386">
        <v>0</v>
      </c>
      <c r="N352" s="386">
        <v>0</v>
      </c>
      <c r="O352" s="386">
        <v>0</v>
      </c>
      <c r="P352" s="386">
        <v>0</v>
      </c>
      <c r="Q352" s="386">
        <v>0</v>
      </c>
      <c r="R352" s="386">
        <v>185793.64</v>
      </c>
      <c r="S352" s="386">
        <v>0</v>
      </c>
      <c r="T352" s="386">
        <v>0</v>
      </c>
      <c r="U352" s="15"/>
    </row>
    <row r="353" spans="1:20" s="3" customFormat="1" ht="12.75" customHeight="1" collapsed="1">
      <c r="A353" s="358"/>
      <c r="D353" s="5"/>
      <c r="E353" s="5"/>
      <c r="F353" s="5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</row>
    <row r="354" spans="1:20">
      <c r="A354" s="279" t="s">
        <v>817</v>
      </c>
      <c r="B354" s="278" t="s">
        <v>922</v>
      </c>
    </row>
    <row r="357" spans="1:20">
      <c r="G357" s="307"/>
      <c r="H357" s="307"/>
      <c r="I357" s="307"/>
      <c r="J357" s="307"/>
      <c r="K357" s="307"/>
      <c r="L357" s="307"/>
      <c r="M357" s="307"/>
      <c r="N357" s="307"/>
      <c r="O357" s="307"/>
    </row>
    <row r="358" spans="1:20">
      <c r="G358" s="307"/>
      <c r="H358" s="307"/>
      <c r="I358" s="307"/>
      <c r="J358" s="307"/>
      <c r="K358" s="307"/>
      <c r="L358" s="307"/>
      <c r="M358" s="307"/>
      <c r="N358" s="307"/>
      <c r="O358" s="307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F0688-3290-43AC-80AB-124C9A4B6B0D}">
  <sheetPr codeName="Hoja22">
    <tabColor rgb="FF002060"/>
  </sheetPr>
  <dimension ref="A1"/>
  <sheetViews>
    <sheetView topLeftCell="XFD1048576" workbookViewId="0"/>
    <sheetView topLeftCell="XFD1048576" workbookViewId="1"/>
  </sheetViews>
  <sheetFormatPr baseColWidth="10" defaultColWidth="0" defaultRowHeight="13.8" zeroHeight="1"/>
  <cols>
    <col min="1" max="16384" width="10.69921875" hidden="1"/>
  </cols>
  <sheetData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AA756-9ABC-40F7-AA3C-09C01FF17EE4}">
  <sheetPr codeName="Hoja23"/>
  <dimension ref="A1:P41"/>
  <sheetViews>
    <sheetView showGridLines="0" zoomScale="70" zoomScaleNormal="70" workbookViewId="0">
      <pane xSplit="2" ySplit="2" topLeftCell="F3" activePane="bottomRight" state="frozen"/>
      <selection pane="topRight" activeCell="C1" sqref="C1"/>
      <selection pane="bottomLeft" activeCell="A3" sqref="A3"/>
      <selection pane="bottomRight" activeCell="T61" sqref="T61"/>
    </sheetView>
    <sheetView workbookViewId="1"/>
  </sheetViews>
  <sheetFormatPr baseColWidth="10" defaultColWidth="11.296875" defaultRowHeight="13.2"/>
  <cols>
    <col min="1" max="1" width="9.796875" style="144" customWidth="1"/>
    <col min="2" max="2" width="14.59765625" style="144" customWidth="1"/>
    <col min="3" max="3" width="11.296875" style="144"/>
    <col min="4" max="4" width="15.296875" style="144" customWidth="1"/>
    <col min="5" max="5" width="15.59765625" style="144" customWidth="1"/>
    <col min="6" max="6" width="15.69921875" style="144" customWidth="1"/>
    <col min="7" max="7" width="12.19921875" style="144" customWidth="1"/>
    <col min="8" max="8" width="17.296875" style="144" customWidth="1"/>
    <col min="9" max="9" width="16.19921875" style="144" customWidth="1"/>
    <col min="10" max="10" width="13.296875" style="144" customWidth="1"/>
    <col min="11" max="12" width="11.296875" style="144"/>
    <col min="13" max="13" width="21.796875" style="144" customWidth="1"/>
    <col min="14" max="14" width="23.59765625" style="144" customWidth="1"/>
    <col min="15" max="16384" width="11.296875" style="144"/>
  </cols>
  <sheetData>
    <row r="1" spans="1:16">
      <c r="B1" s="168"/>
      <c r="C1" s="450" t="s">
        <v>393</v>
      </c>
      <c r="D1" s="646" t="s">
        <v>394</v>
      </c>
      <c r="E1" s="647"/>
      <c r="F1" s="647"/>
      <c r="G1" s="648" t="s">
        <v>395</v>
      </c>
      <c r="H1" s="649"/>
      <c r="I1" s="649"/>
      <c r="J1" s="451" t="s">
        <v>396</v>
      </c>
      <c r="K1" s="648" t="s">
        <v>397</v>
      </c>
      <c r="L1" s="649"/>
      <c r="M1" s="452" t="s">
        <v>398</v>
      </c>
      <c r="N1" s="450" t="s">
        <v>399</v>
      </c>
    </row>
    <row r="2" spans="1:16" ht="39.6">
      <c r="A2" s="211" t="s">
        <v>400</v>
      </c>
      <c r="B2" s="211" t="s">
        <v>401</v>
      </c>
      <c r="C2" s="211" t="s">
        <v>402</v>
      </c>
      <c r="D2" s="211" t="s">
        <v>403</v>
      </c>
      <c r="E2" s="211" t="s">
        <v>404</v>
      </c>
      <c r="F2" s="211" t="s">
        <v>405</v>
      </c>
      <c r="G2" s="211" t="s">
        <v>406</v>
      </c>
      <c r="H2" s="211" t="s">
        <v>407</v>
      </c>
      <c r="I2" s="211" t="s">
        <v>408</v>
      </c>
      <c r="J2" s="211" t="s">
        <v>409</v>
      </c>
      <c r="K2" s="211" t="s">
        <v>410</v>
      </c>
      <c r="L2" s="211" t="s">
        <v>411</v>
      </c>
      <c r="M2" s="212" t="s">
        <v>410</v>
      </c>
      <c r="N2" s="211" t="s">
        <v>412</v>
      </c>
      <c r="P2" s="211"/>
    </row>
    <row r="3" spans="1:16">
      <c r="A3" s="211"/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</row>
    <row r="4" spans="1:16">
      <c r="A4" s="211"/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</row>
    <row r="5" spans="1:16">
      <c r="A5" s="164"/>
      <c r="B5" s="164" t="s">
        <v>413</v>
      </c>
      <c r="C5" s="164"/>
      <c r="D5" s="164"/>
      <c r="E5" s="164"/>
      <c r="F5" s="164"/>
      <c r="G5" s="164"/>
      <c r="H5" s="164"/>
      <c r="I5" s="164"/>
      <c r="J5" s="164"/>
      <c r="K5" s="448"/>
      <c r="L5" s="448"/>
      <c r="M5" s="448"/>
      <c r="N5" s="449">
        <v>10000</v>
      </c>
    </row>
    <row r="6" spans="1:16">
      <c r="B6" s="168">
        <v>2009</v>
      </c>
      <c r="C6" s="213">
        <f>AVERAGEIF('Macro mensual'!$C$5:$C$196,$B6,'Macro mensual'!I$5:I$196)</f>
        <v>3.0115024426596797</v>
      </c>
      <c r="D6" s="214">
        <f>AVERAGEIF('Macro mensual'!$C$5:$C$196,$B6,'Macro mensual'!D$5:D$196)</f>
        <v>89.613510333333352</v>
      </c>
      <c r="E6" s="213">
        <f>AVERAGEIF('Macro mensual'!$C$5:$C$196,$B6,'Macro mensual'!E$5:E$196)</f>
        <v>100.18228091666667</v>
      </c>
      <c r="F6" s="213">
        <f>AVERAGEIF('Macro mensual'!$C$5:$C$196,$B6,'Macro mensual'!F$5:F$196)</f>
        <v>96.620924916666681</v>
      </c>
      <c r="G6" s="213">
        <f t="shared" ref="G6:G16" si="0">(D6/D$8)/($C6/$C$8)*100</f>
        <v>84.454997000137851</v>
      </c>
      <c r="H6" s="213">
        <f t="shared" ref="H6:H16" si="1">(E6/E$8)/($C6/$C$8)*100</f>
        <v>95.22679861888129</v>
      </c>
      <c r="I6" s="213">
        <f t="shared" ref="I6:I16" si="2">(F6/F$8)/($C6/$C$8)*100</f>
        <v>87.977708117564475</v>
      </c>
      <c r="J6" s="213">
        <f>AVERAGEIF('Macro mensual'!$C$5:$C$196,$B6,'Macro mensual'!H$5:H$196)</f>
        <v>100.00000175000001</v>
      </c>
      <c r="K6" s="213">
        <f>(J6/$J$8)/(C6/$C$8)*100</f>
        <v>87.138680138869802</v>
      </c>
      <c r="L6" s="213">
        <f t="shared" ref="L6:L21" si="3">J6/$J$8*100</f>
        <v>95.282803066611848</v>
      </c>
      <c r="M6" s="215">
        <f t="shared" ref="M6:M16" si="4">+K6</f>
        <v>87.138680138869802</v>
      </c>
      <c r="N6" s="213"/>
    </row>
    <row r="7" spans="1:16">
      <c r="B7" s="168">
        <f>+B6+1</f>
        <v>2010</v>
      </c>
      <c r="C7" s="213">
        <f>AVERAGEIF('Macro mensual'!$C$5:$C$196,$B7,'Macro mensual'!I$5:I$196)</f>
        <v>2.8251107341187285</v>
      </c>
      <c r="D7" s="214">
        <f>AVERAGEIF('Macro mensual'!$C$5:$C$196,$B7,'Macro mensual'!D$5:D$196)</f>
        <v>91.254999833333329</v>
      </c>
      <c r="E7" s="213">
        <f>AVERAGEIF('Macro mensual'!$C$5:$C$196,$B7,'Macro mensual'!E$5:E$196)</f>
        <v>96.66296475</v>
      </c>
      <c r="F7" s="213">
        <f>AVERAGEIF('Macro mensual'!$C$5:$C$196,$B7,'Macro mensual'!F$5:F$196)</f>
        <v>97.711687583333344</v>
      </c>
      <c r="G7" s="213">
        <f t="shared" si="0"/>
        <v>91.676130505455106</v>
      </c>
      <c r="H7" s="213">
        <f t="shared" si="1"/>
        <v>97.943613945563001</v>
      </c>
      <c r="I7" s="213">
        <f t="shared" si="2"/>
        <v>94.840909952219349</v>
      </c>
      <c r="J7" s="213">
        <f>AVERAGEIF('Macro mensual'!$C$5:$C$196,$B7,'Macro mensual'!H$5:H$196)</f>
        <v>101.52952908333333</v>
      </c>
      <c r="K7" s="213">
        <f t="shared" ref="K7:K21" si="5">(J7/$J$8)/(C7/$C$8)*100</f>
        <v>94.308554054929999</v>
      </c>
      <c r="L7" s="213">
        <f t="shared" si="3"/>
        <v>96.74017955797774</v>
      </c>
      <c r="M7" s="215">
        <f>+K7</f>
        <v>94.308554054929999</v>
      </c>
      <c r="N7" s="216">
        <f>AVERAGEIF('Macro mensual'!$C$5:$C$196,$B7,'Macro mensual'!J$5:J$196)/$N$5</f>
        <v>1.7202540666666665E-2</v>
      </c>
      <c r="O7" s="207"/>
      <c r="P7" s="207"/>
    </row>
    <row r="8" spans="1:16">
      <c r="B8" s="168">
        <f t="shared" ref="B8:B21" si="6">+B7+1</f>
        <v>2011</v>
      </c>
      <c r="C8" s="213">
        <f>AVERAGEIF('Macro mensual'!$C$5:$C$196,$B8,'Macro mensual'!I$5:I$196)</f>
        <v>2.7540997918049412</v>
      </c>
      <c r="D8" s="214">
        <f>AVERAGEIF('Macro mensual'!$C$5:$C$196,$B8,'Macro mensual'!D$5:D$196)</f>
        <v>97.038615499999992</v>
      </c>
      <c r="E8" s="213">
        <f>AVERAGEIF('Macro mensual'!$C$5:$C$196,$B8,'Macro mensual'!E$5:E$196)</f>
        <v>96.211765416666665</v>
      </c>
      <c r="F8" s="213">
        <f>AVERAGEIF('Macro mensual'!$C$5:$C$196,$B8,'Macro mensual'!F$5:F$196)</f>
        <v>100.437293</v>
      </c>
      <c r="G8" s="213">
        <f t="shared" si="0"/>
        <v>100</v>
      </c>
      <c r="H8" s="213">
        <f t="shared" si="1"/>
        <v>100</v>
      </c>
      <c r="I8" s="213">
        <f t="shared" si="2"/>
        <v>100</v>
      </c>
      <c r="J8" s="213">
        <f>AVERAGEIF('Macro mensual'!$C$5:$C$196,$B8,'Macro mensual'!H$5:H$196)</f>
        <v>104.95073458333336</v>
      </c>
      <c r="K8" s="213">
        <f t="shared" si="5"/>
        <v>100</v>
      </c>
      <c r="L8" s="213">
        <f t="shared" si="3"/>
        <v>100</v>
      </c>
      <c r="M8" s="215">
        <f>+K8</f>
        <v>100</v>
      </c>
      <c r="N8" s="216">
        <f>AVERAGEIF('Macro mensual'!$C$5:$C$196,$B8,'Macro mensual'!J$5:J$196)/$N$5</f>
        <v>1.9093991666666667E-2</v>
      </c>
      <c r="O8" s="207"/>
      <c r="P8" s="207"/>
    </row>
    <row r="9" spans="1:16">
      <c r="B9" s="168">
        <f t="shared" si="6"/>
        <v>2012</v>
      </c>
      <c r="C9" s="213">
        <f>AVERAGEIF('Macro mensual'!$C$5:$C$196,$B9,'Macro mensual'!I$5:I$196)</f>
        <v>2.6375830086580088</v>
      </c>
      <c r="D9" s="214">
        <f>AVERAGEIF('Macro mensual'!$C$5:$C$196,$B9,'Macro mensual'!D$5:D$196)</f>
        <v>98.756892250000007</v>
      </c>
      <c r="E9" s="213">
        <f>AVERAGEIF('Macro mensual'!$C$5:$C$196,$B9,'Macro mensual'!E$5:E$196)</f>
        <v>95.128097333333343</v>
      </c>
      <c r="F9" s="213">
        <f>AVERAGEIF('Macro mensual'!$C$5:$C$196,$B9,'Macro mensual'!F$5:F$196)</f>
        <v>99.114972749999993</v>
      </c>
      <c r="G9" s="213">
        <f t="shared" si="0"/>
        <v>106.26649567208304</v>
      </c>
      <c r="H9" s="213">
        <f>(E9/E$8)/($C9/$C$8)*100</f>
        <v>103.24146598977163</v>
      </c>
      <c r="I9" s="213">
        <f t="shared" si="2"/>
        <v>103.0428359489749</v>
      </c>
      <c r="J9" s="213">
        <f>AVERAGEIF('Macro mensual'!$C$5:$C$196,$B9,'Macro mensual'!H$5:H$196)</f>
        <v>108.78711833333335</v>
      </c>
      <c r="K9" s="213">
        <f t="shared" si="5"/>
        <v>108.23445287989043</v>
      </c>
      <c r="L9" s="213">
        <f t="shared" si="3"/>
        <v>103.65541390942225</v>
      </c>
      <c r="M9" s="215">
        <f t="shared" si="4"/>
        <v>108.23445287989043</v>
      </c>
      <c r="N9" s="216">
        <f>AVERAGEIF('Macro mensual'!$C$5:$C$196,$B9,'Macro mensual'!J$5:J$196)/$N$5</f>
        <v>1.5710342666666665E-2</v>
      </c>
      <c r="O9" s="207"/>
      <c r="P9" s="207"/>
    </row>
    <row r="10" spans="1:16">
      <c r="B10" s="168">
        <f t="shared" si="6"/>
        <v>2013</v>
      </c>
      <c r="C10" s="213">
        <f>AVERAGEIF('Macro mensual'!$C$5:$C$196,$B10,'Macro mensual'!I$5:I$196)</f>
        <v>2.7019011093073595</v>
      </c>
      <c r="D10" s="214">
        <f>AVERAGEIF('Macro mensual'!$C$5:$C$196,$B10,'Macro mensual'!D$5:D$196)</f>
        <v>99.132920000000013</v>
      </c>
      <c r="E10" s="213">
        <f>AVERAGEIF('Macro mensual'!$C$5:$C$196,$B10,'Macro mensual'!E$5:E$196)</f>
        <v>97.193235916666666</v>
      </c>
      <c r="F10" s="213">
        <f>AVERAGEIF('Macro mensual'!$C$5:$C$196,$B10,'Macro mensual'!F$5:F$196)</f>
        <v>99.522779416666665</v>
      </c>
      <c r="G10" s="213">
        <f t="shared" si="0"/>
        <v>104.13183699251707</v>
      </c>
      <c r="H10" s="213">
        <f t="shared" si="1"/>
        <v>102.97174693018994</v>
      </c>
      <c r="I10" s="213">
        <f t="shared" si="2"/>
        <v>101.00380156352711</v>
      </c>
      <c r="J10" s="213">
        <f>AVERAGEIF('Macro mensual'!$C$5:$C$196,$B10,'Macro mensual'!H$5:H$196)</f>
        <v>111.83949716666666</v>
      </c>
      <c r="K10" s="213">
        <f t="shared" si="5"/>
        <v>108.62253797078745</v>
      </c>
      <c r="L10" s="213">
        <f t="shared" si="3"/>
        <v>106.5638059711373</v>
      </c>
      <c r="M10" s="215">
        <f t="shared" si="4"/>
        <v>108.62253797078745</v>
      </c>
      <c r="N10" s="216">
        <f>AVERAGEIF('Macro mensual'!$C$5:$C$196,$B10,'Macro mensual'!J$5:J$196)/$N$5</f>
        <v>1.5882745083333333E-2</v>
      </c>
      <c r="O10" s="207"/>
      <c r="P10" s="207"/>
    </row>
    <row r="11" spans="1:16">
      <c r="B11" s="168">
        <f t="shared" si="6"/>
        <v>2014</v>
      </c>
      <c r="C11" s="213">
        <f>AVERAGEIF('Macro mensual'!$C$5:$C$196,$B11,'Macro mensual'!I$5:I$196)</f>
        <v>2.8383915404040398</v>
      </c>
      <c r="D11" s="214">
        <f>AVERAGEIF('Macro mensual'!$C$5:$C$196,$B11,'Macro mensual'!D$5:D$196)</f>
        <v>100.95011183333332</v>
      </c>
      <c r="E11" s="213">
        <f>AVERAGEIF('Macro mensual'!$C$5:$C$196,$B11,'Macro mensual'!E$5:E$196)</f>
        <v>101.56430425000001</v>
      </c>
      <c r="F11" s="213">
        <f>AVERAGEIF('Macro mensual'!$C$5:$C$196,$B11,'Macro mensual'!F$5:F$196)</f>
        <v>101.31067341666665</v>
      </c>
      <c r="G11" s="213">
        <f t="shared" si="0"/>
        <v>100.94145986302405</v>
      </c>
      <c r="H11" s="213">
        <f t="shared" si="1"/>
        <v>102.42837497750099</v>
      </c>
      <c r="I11" s="213">
        <f t="shared" si="2"/>
        <v>97.874052716763998</v>
      </c>
      <c r="J11" s="213">
        <f>AVERAGEIF('Macro mensual'!$C$5:$C$196,$B11,'Macro mensual'!H$5:H$196)</f>
        <v>115.46976366666665</v>
      </c>
      <c r="K11" s="213">
        <f t="shared" si="5"/>
        <v>106.75547638142591</v>
      </c>
      <c r="L11" s="213">
        <f t="shared" si="3"/>
        <v>110.02282559059265</v>
      </c>
      <c r="M11" s="215">
        <f>+K11</f>
        <v>106.75547638142591</v>
      </c>
      <c r="N11" s="216">
        <f>AVERAGEIF('Macro mensual'!$C$5:$C$196,$B11,'Macro mensual'!J$5:J$196)/$N$5</f>
        <v>1.6205920666666665E-2</v>
      </c>
      <c r="O11" s="207"/>
      <c r="P11" s="207"/>
    </row>
    <row r="12" spans="1:16">
      <c r="B12" s="168">
        <f t="shared" si="6"/>
        <v>2015</v>
      </c>
      <c r="C12" s="213">
        <f>AVERAGEIF('Macro mensual'!$C$5:$C$196,$B12,'Macro mensual'!I$5:I$196)</f>
        <v>3.1844398097041853</v>
      </c>
      <c r="D12" s="214">
        <f>AVERAGEIF('Macro mensual'!$C$5:$C$196,$B12,'Macro mensual'!D$5:D$196)</f>
        <v>102.73841633333332</v>
      </c>
      <c r="E12" s="213">
        <f>AVERAGEIF('Macro mensual'!$C$5:$C$196,$B12,'Macro mensual'!E$5:E$196)</f>
        <v>110.13848383333332</v>
      </c>
      <c r="F12" s="213">
        <f>AVERAGEIF('Macro mensual'!$C$5:$C$196,$B12,'Macro mensual'!F$5:F$196)</f>
        <v>105.13885891666666</v>
      </c>
      <c r="G12" s="213">
        <f t="shared" si="0"/>
        <v>91.566139260772445</v>
      </c>
      <c r="H12" s="217">
        <f t="shared" si="1"/>
        <v>99.005093403797019</v>
      </c>
      <c r="I12" s="217">
        <f t="shared" si="2"/>
        <v>90.534662738531736</v>
      </c>
      <c r="J12" s="213">
        <f>AVERAGEIF('Macro mensual'!$C$5:$C$196,$B12,'Macro mensual'!H$5:H$196)</f>
        <v>119.56645625</v>
      </c>
      <c r="K12" s="213">
        <f t="shared" si="5"/>
        <v>98.530458296618633</v>
      </c>
      <c r="L12" s="213">
        <f t="shared" si="3"/>
        <v>113.92626904870437</v>
      </c>
      <c r="M12" s="215">
        <f t="shared" si="4"/>
        <v>98.530458296618633</v>
      </c>
      <c r="N12" s="216">
        <f>AVERAGEIF('Macro mensual'!$C$5:$C$196,$B12,'Macro mensual'!J$5:J$196)/$N$5</f>
        <v>2.0065014333333332E-2</v>
      </c>
      <c r="O12" s="207"/>
      <c r="P12" s="207"/>
    </row>
    <row r="13" spans="1:16">
      <c r="B13" s="168">
        <f t="shared" si="6"/>
        <v>2016</v>
      </c>
      <c r="C13" s="213">
        <f>AVERAGEIF('Macro mensual'!$C$5:$C$196,$B13,'Macro mensual'!I$5:I$196)</f>
        <v>3.3750615872066518</v>
      </c>
      <c r="D13" s="214">
        <f>AVERAGEIF('Macro mensual'!$C$5:$C$196,$B13,'Macro mensual'!D$5:D$196)</f>
        <v>104.36584416666666</v>
      </c>
      <c r="E13" s="213">
        <f>AVERAGEIF('Macro mensual'!$C$5:$C$196,$B13,'Macro mensual'!E$5:E$196)</f>
        <v>115.21303308333331</v>
      </c>
      <c r="F13" s="213">
        <f>AVERAGEIF('Macro mensual'!$C$5:$C$196,$B13,'Macro mensual'!F$5:F$196)</f>
        <v>108.38787416666666</v>
      </c>
      <c r="G13" s="213">
        <f t="shared" si="0"/>
        <v>87.763062370005912</v>
      </c>
      <c r="H13" s="217">
        <f t="shared" si="1"/>
        <v>97.717286030531596</v>
      </c>
      <c r="I13" s="217">
        <f t="shared" si="2"/>
        <v>88.061011517525486</v>
      </c>
      <c r="J13" s="213">
        <f>AVERAGEIF('Macro mensual'!$C$5:$C$196,$B13,'Macro mensual'!H$5:H$196)</f>
        <v>123.86257933333331</v>
      </c>
      <c r="K13" s="213">
        <f t="shared" si="5"/>
        <v>96.305836352752266</v>
      </c>
      <c r="L13" s="213">
        <f t="shared" si="3"/>
        <v>118.01973547406047</v>
      </c>
      <c r="M13" s="215">
        <f t="shared" si="4"/>
        <v>96.305836352752266</v>
      </c>
      <c r="N13" s="216">
        <f>AVERAGEIF('Macro mensual'!$C$5:$C$196,$B13,'Macro mensual'!J$5:J$196)/$N$5</f>
        <v>1.9990078916666664E-2</v>
      </c>
      <c r="O13" s="207"/>
      <c r="P13" s="207"/>
    </row>
    <row r="14" spans="1:16">
      <c r="B14" s="168">
        <f t="shared" si="6"/>
        <v>2017</v>
      </c>
      <c r="C14" s="213">
        <f>AVERAGEIF('Macro mensual'!$C$5:$C$196,$B14,'Macro mensual'!I$5:I$196)</f>
        <v>3.2604884908320986</v>
      </c>
      <c r="D14" s="214">
        <f>AVERAGEIF('Macro mensual'!$C$5:$C$196,$B14,'Macro mensual'!D$5:D$196)</f>
        <v>105.56187274999998</v>
      </c>
      <c r="E14" s="213">
        <f>AVERAGEIF('Macro mensual'!$C$5:$C$196,$B14,'Macro mensual'!E$5:E$196)</f>
        <v>112.48965166666666</v>
      </c>
      <c r="F14" s="213">
        <f>AVERAGEIF('Macro mensual'!$C$5:$C$196,$B14,'Macro mensual'!F$5:F$196)</f>
        <v>110.53250766666666</v>
      </c>
      <c r="G14" s="213">
        <f t="shared" si="0"/>
        <v>91.888147399868032</v>
      </c>
      <c r="H14" s="217">
        <f t="shared" si="1"/>
        <v>98.760070003494945</v>
      </c>
      <c r="I14" s="217">
        <f>(F14/F$8)/($C14/$C$8)*100</f>
        <v>92.959124506900366</v>
      </c>
      <c r="J14" s="213">
        <f>AVERAGEIF('Macro mensual'!$C$5:$C$196,$B14,'Macro mensual'!H$5:H$196)</f>
        <v>127.33547775</v>
      </c>
      <c r="K14" s="213">
        <f t="shared" si="5"/>
        <v>102.4851497969934</v>
      </c>
      <c r="L14" s="213">
        <f t="shared" si="3"/>
        <v>121.32881037520764</v>
      </c>
      <c r="M14" s="215">
        <f t="shared" si="4"/>
        <v>102.4851497969934</v>
      </c>
      <c r="N14" s="216">
        <f>AVERAGEIF('Macro mensual'!$C$5:$C$196,$B14,'Macro mensual'!J$5:J$196)/$N$5</f>
        <v>1.4504069650685784E-2</v>
      </c>
      <c r="O14" s="207"/>
      <c r="P14" s="207"/>
    </row>
    <row r="15" spans="1:16">
      <c r="B15" s="168">
        <f t="shared" si="6"/>
        <v>2018</v>
      </c>
      <c r="C15" s="213">
        <f>AVERAGEIF('Macro mensual'!$C$5:$C$196,$B15,'Macro mensual'!I$5:I$196)</f>
        <v>3.2866026980329615</v>
      </c>
      <c r="D15" s="214">
        <f>AVERAGEIF('Macro mensual'!$C$5:$C$196,$B15,'Macro mensual'!D$5:D$196)</f>
        <v>107.28539633333334</v>
      </c>
      <c r="E15" s="213">
        <f>AVERAGEIF('Macro mensual'!$C$5:$C$196,$B15,'Macro mensual'!E$5:E$196)</f>
        <v>113.07916366666667</v>
      </c>
      <c r="F15" s="213">
        <f>AVERAGEIF('Macro mensual'!$C$5:$C$196,$B15,'Macro mensual'!F$5:F$196)</f>
        <v>114.75756141666666</v>
      </c>
      <c r="G15" s="213">
        <f t="shared" si="0"/>
        <v>92.6463861020341</v>
      </c>
      <c r="H15" s="217">
        <f t="shared" si="1"/>
        <v>98.488805227819526</v>
      </c>
      <c r="I15" s="217">
        <f t="shared" si="2"/>
        <v>95.74558938479187</v>
      </c>
      <c r="J15" s="213">
        <f>AVERAGEIF('Macro mensual'!$C$5:$C$196,$B15,'Macro mensual'!H$5:H$196)</f>
        <v>129.01211741666665</v>
      </c>
      <c r="K15" s="213">
        <f t="shared" si="5"/>
        <v>103.00954892922964</v>
      </c>
      <c r="L15" s="213">
        <f t="shared" si="3"/>
        <v>122.92635961897722</v>
      </c>
      <c r="M15" s="215">
        <f t="shared" si="4"/>
        <v>103.00954892922964</v>
      </c>
      <c r="N15" s="216">
        <f>AVERAGEIF('Macro mensual'!$C$5:$C$196,$B15,'Macro mensual'!J$5:J$196)/$N$5</f>
        <v>1.4721712152581711E-2</v>
      </c>
      <c r="O15" s="207"/>
      <c r="P15" s="207"/>
    </row>
    <row r="16" spans="1:16">
      <c r="B16" s="168">
        <f t="shared" si="6"/>
        <v>2019</v>
      </c>
      <c r="C16" s="213">
        <f>AVERAGEIF('Macro mensual'!$C$5:$C$196,$B16,'Macro mensual'!I$5:I$196)</f>
        <v>3.3369709632034628</v>
      </c>
      <c r="D16" s="214">
        <f>AVERAGEIF('Macro mensual'!$C$5:$C$196,$B16,'Macro mensual'!D$5:D$196)</f>
        <v>108.54687299999999</v>
      </c>
      <c r="E16" s="213">
        <f>AVERAGEIF('Macro mensual'!$C$5:$C$196,$B16,'Macro mensual'!E$5:E$196)</f>
        <v>114.84401875000002</v>
      </c>
      <c r="F16" s="213">
        <f>AVERAGEIF('Macro mensual'!$C$5:$C$196,$B16,'Macro mensual'!F$5:F$196)</f>
        <v>115.42165941666667</v>
      </c>
      <c r="G16" s="213">
        <f t="shared" si="0"/>
        <v>92.320887340156858</v>
      </c>
      <c r="H16" s="217">
        <f t="shared" si="1"/>
        <v>98.516152524658395</v>
      </c>
      <c r="I16" s="217">
        <f t="shared" si="2"/>
        <v>94.846117877055093</v>
      </c>
      <c r="J16" s="213">
        <f>AVERAGEIF('Macro mensual'!$C$5:$C$196,$B16,'Macro mensual'!H$5:H$196)</f>
        <v>131.76761733333333</v>
      </c>
      <c r="K16" s="213">
        <f t="shared" si="5"/>
        <v>103.62163845092842</v>
      </c>
      <c r="L16" s="213">
        <f t="shared" si="3"/>
        <v>125.55187713212884</v>
      </c>
      <c r="M16" s="215">
        <f t="shared" si="4"/>
        <v>103.62163845092842</v>
      </c>
      <c r="N16" s="216">
        <f>AVERAGEIF('Macro mensual'!$C$5:$C$196,$B16,'Macro mensual'!J$5:J$196)/$N$5</f>
        <v>1.2866676783361567E-2</v>
      </c>
      <c r="O16" s="207"/>
      <c r="P16" s="207"/>
    </row>
    <row r="17" spans="1:16">
      <c r="B17" s="168">
        <f t="shared" si="6"/>
        <v>2020</v>
      </c>
      <c r="C17" s="213">
        <f>AVERAGEIF('Macro mensual'!$C$5:$C$196,$B17,'Macro mensual'!I$5:I$196)</f>
        <v>3.4949411976911988</v>
      </c>
      <c r="D17" s="214">
        <f>AVERAGEIF('Macro mensual'!$C$5:$C$196,$B17,'Macro mensual'!D$5:D$196)</f>
        <v>108.79037050000001</v>
      </c>
      <c r="E17" s="213">
        <f>AVERAGEIF('Macro mensual'!$C$5:$C$196,$B17,'Macro mensual'!E$5:E$196)</f>
        <v>118.94419408333333</v>
      </c>
      <c r="F17" s="213">
        <f>AVERAGEIF('Macro mensual'!$C$5:$C$196,$B17,'Macro mensual'!F$5:F$196)</f>
        <v>117.07687266666666</v>
      </c>
      <c r="G17" s="213">
        <f t="shared" ref="G17:G21" si="7">(D17/D$8)/($C17/$C$8)*100</f>
        <v>88.345750298981585</v>
      </c>
      <c r="H17" s="217">
        <f t="shared" ref="H17:H21" si="8">(E17/E$8)/($C17/$C$8)*100</f>
        <v>97.421511545905929</v>
      </c>
      <c r="I17" s="217">
        <f>(F17/F$8)/($C17/$C$8)*100</f>
        <v>91.857773247645781</v>
      </c>
      <c r="J17" s="213">
        <f>AVERAGEIF('Macro mensual'!$C$5:$C$196,$B17,'Macro mensual'!H$5:H$196)</f>
        <v>134.1754105</v>
      </c>
      <c r="K17" s="213">
        <f t="shared" si="5"/>
        <v>100.74586944286641</v>
      </c>
      <c r="L17" s="213">
        <f t="shared" si="3"/>
        <v>127.84608991322644</v>
      </c>
      <c r="M17" s="215">
        <f t="shared" ref="M17:M21" si="9">+K17</f>
        <v>100.74586944286641</v>
      </c>
      <c r="N17" s="216">
        <f>AVERAGEIF('Macro mensual'!$C$5:$C$196,$B17,'Macro mensual'!J$5:J$196)/$N$5</f>
        <v>1.734415843214757E-2</v>
      </c>
      <c r="O17" s="207"/>
      <c r="P17" s="207"/>
    </row>
    <row r="18" spans="1:16">
      <c r="B18" s="168">
        <f t="shared" si="6"/>
        <v>2021</v>
      </c>
      <c r="C18" s="213">
        <f>AVERAGEIF('Macro mensual'!$C$5:$C$196,$B18,'Macro mensual'!I$5:I$196)</f>
        <v>3.8805541313758707</v>
      </c>
      <c r="D18" s="214">
        <f>AVERAGEIF('Macro mensual'!$C$5:$C$196,$B18,'Macro mensual'!D$5:D$196)</f>
        <v>118.96097399999998</v>
      </c>
      <c r="E18" s="213">
        <f>AVERAGEIF('Macro mensual'!$C$5:$C$196,$B18,'Macro mensual'!E$5:E$196)</f>
        <v>130.31143274999999</v>
      </c>
      <c r="F18" s="213">
        <f>AVERAGEIF('Macro mensual'!$C$5:$C$196,$B18,'Macro mensual'!F$5:F$196)</f>
        <v>130.59930850000001</v>
      </c>
      <c r="G18" s="213">
        <f t="shared" si="7"/>
        <v>87.005327514761348</v>
      </c>
      <c r="H18" s="217">
        <f t="shared" si="8"/>
        <v>96.125865363674322</v>
      </c>
      <c r="I18" s="217">
        <f t="shared" ref="I18:I20" si="10">(F18/F$8)/($C18/$C$8)*100</f>
        <v>92.285146255421964</v>
      </c>
      <c r="J18" s="213">
        <f>AVERAGEIF('Macro mensual'!$C$5:$C$196,$B18,'Macro mensual'!H$5:H$196)</f>
        <v>139.51426966666665</v>
      </c>
      <c r="K18" s="213">
        <f t="shared" si="5"/>
        <v>94.345040168280931</v>
      </c>
      <c r="L18" s="213">
        <f t="shared" si="3"/>
        <v>132.93310448998241</v>
      </c>
      <c r="M18" s="215">
        <f>+K18</f>
        <v>94.345040168280931</v>
      </c>
      <c r="N18" s="216">
        <f>AVERAGEIF('Macro mensual'!$C$5:$C$196,$B18,'Macro mensual'!J$5:J$196)/$N$5</f>
        <v>1.6536597810402166E-2</v>
      </c>
      <c r="O18" s="207"/>
      <c r="P18" s="207"/>
    </row>
    <row r="19" spans="1:16">
      <c r="B19" s="168">
        <f t="shared" si="6"/>
        <v>2022</v>
      </c>
      <c r="C19" s="213">
        <f>AVERAGEIF('Macro mensual'!$C$5:$C$196,$B19,'Macro mensual'!I$5:I$196)</f>
        <v>3.8351813747354231</v>
      </c>
      <c r="D19" s="214">
        <f>AVERAGEIF('Macro mensual'!$C$5:$C$196,$B19,'Macro mensual'!D$5:D$196)</f>
        <v>131.84472650000004</v>
      </c>
      <c r="E19" s="213">
        <f>AVERAGEIF('Macro mensual'!$C$5:$C$196,$B19,'Macro mensual'!E$5:E$196)</f>
        <v>135.24137716666667</v>
      </c>
      <c r="F19" s="213">
        <f>AVERAGEIF('Macro mensual'!$C$5:$C$196,$B19,'Macro mensual'!F$5:F$196)</f>
        <v>145.64202475000002</v>
      </c>
      <c r="G19" s="213">
        <f t="shared" si="7"/>
        <v>97.569018648331991</v>
      </c>
      <c r="H19" s="217">
        <f t="shared" si="8"/>
        <v>100.94275779518249</v>
      </c>
      <c r="I19" s="217">
        <f t="shared" si="10"/>
        <v>104.13230308555023</v>
      </c>
      <c r="J19" s="213">
        <f>AVERAGEIF('Macro mensual'!$C$5:$C$196,$B19,'Macro mensual'!H$5:H$196)</f>
        <v>150.50413795937763</v>
      </c>
      <c r="K19" s="213">
        <f t="shared" si="5"/>
        <v>102.98090941089288</v>
      </c>
      <c r="L19" s="213">
        <f t="shared" si="3"/>
        <v>143.40455886935578</v>
      </c>
      <c r="M19" s="215">
        <f t="shared" si="9"/>
        <v>102.98090941089288</v>
      </c>
      <c r="N19" s="216">
        <f>AVERAGEIF('Macro mensual'!$C$5:$C$196,$B19,'Macro mensual'!J$5:J$196)/$N$5</f>
        <v>2.0885038677144124E-2</v>
      </c>
      <c r="O19" s="207"/>
      <c r="P19" s="207"/>
    </row>
    <row r="20" spans="1:16">
      <c r="B20" s="168">
        <f t="shared" si="6"/>
        <v>2023</v>
      </c>
      <c r="C20" s="213">
        <f>AVERAGEIF('Macro mensual'!$C$5:$C$196,$B20,'Macro mensual'!I$5:I$196)</f>
        <v>3.7438262095937582</v>
      </c>
      <c r="D20" s="214">
        <f>AVERAGEIF('Macro mensual'!$C$5:$C$196,$B20,'Macro mensual'!D$5:D$196)</f>
        <v>134.21613866666667</v>
      </c>
      <c r="E20" s="213">
        <f>AVERAGEIF('Macro mensual'!$C$5:$C$196,$B20,'Macro mensual'!E$5:E$196)</f>
        <v>136.58591525</v>
      </c>
      <c r="F20" s="213">
        <f>AVERAGEIF('Macro mensual'!$C$5:$C$196,$B20,'Macro mensual'!F$5:F$196)</f>
        <v>146.56690783333332</v>
      </c>
      <c r="G20" s="213">
        <f t="shared" si="7"/>
        <v>101.74759219460239</v>
      </c>
      <c r="H20" s="217">
        <f t="shared" si="8"/>
        <v>104.4339550232686</v>
      </c>
      <c r="I20" s="217">
        <f t="shared" si="10"/>
        <v>107.35070935195974</v>
      </c>
      <c r="J20" s="213">
        <f>AVERAGEIF('Macro mensual'!$C$5:$C$196,$B20,'Macro mensual'!H$5:H$196)</f>
        <v>159.93222984174693</v>
      </c>
      <c r="K20" s="213">
        <f t="shared" si="5"/>
        <v>112.1022944899223</v>
      </c>
      <c r="L20" s="213">
        <f t="shared" si="3"/>
        <v>152.38790893336432</v>
      </c>
      <c r="M20" s="215">
        <f>+K20</f>
        <v>112.1022944899223</v>
      </c>
      <c r="N20" s="216">
        <f>AVERAGEIF('Macro mensual'!$C$5:$C$196,$B20,'Macro mensual'!J$5:J$196)/$N$5</f>
        <v>1.8386216356107658E-2</v>
      </c>
      <c r="O20" s="207"/>
      <c r="P20" s="207"/>
    </row>
    <row r="21" spans="1:16">
      <c r="B21" s="168">
        <f t="shared" si="6"/>
        <v>2024</v>
      </c>
      <c r="C21" s="213">
        <f>AVERAGEIF('Macro mensual'!$C$5:$C$196,$B21,'Macro mensual'!I$5:I$196)</f>
        <v>3.7538928794524189</v>
      </c>
      <c r="D21" s="214">
        <f>AVERAGEIF('Macro mensual'!$C$5:$C$196,$B21,'Macro mensual'!D$5:D$196)</f>
        <v>131.54688725</v>
      </c>
      <c r="E21" s="213">
        <f>AVERAGEIF('Macro mensual'!$C$5:$C$196,$B21,'Macro mensual'!E$5:E$196)</f>
        <v>139.55810216666666</v>
      </c>
      <c r="F21" s="213">
        <f>AVERAGEIF('Macro mensual'!$C$5:$C$196,$B21,'Macro mensual'!F$5:F$196)</f>
        <v>144.97762116666667</v>
      </c>
      <c r="G21" s="213">
        <f t="shared" si="7"/>
        <v>99.456639575759567</v>
      </c>
      <c r="H21" s="217">
        <f t="shared" si="8"/>
        <v>106.42034636477362</v>
      </c>
      <c r="I21" s="217">
        <f>(F21/F$8)/($C21/$C$8)*100</f>
        <v>105.90190375538199</v>
      </c>
      <c r="J21" s="213">
        <f>AVERAGEIF('Macro mensual'!$C$5:$C$196,$B21,'Macro mensual'!H$5:H$196)</f>
        <v>163.69173624125571</v>
      </c>
      <c r="K21" s="213">
        <f t="shared" si="5"/>
        <v>114.42978169021345</v>
      </c>
      <c r="L21" s="213">
        <f t="shared" si="3"/>
        <v>155.9700719495971</v>
      </c>
      <c r="M21" s="215">
        <f t="shared" si="9"/>
        <v>114.42978169021345</v>
      </c>
      <c r="N21" s="216">
        <f>AVERAGEIF('Macro mensual'!$C$5:$C$196,$B21,'Macro mensual'!J$5:J$196)/$N$5</f>
        <v>1.5899872396736243E-2</v>
      </c>
      <c r="O21" s="207"/>
      <c r="P21" s="207"/>
    </row>
    <row r="22" spans="1:16">
      <c r="B22" s="168"/>
      <c r="H22" s="217"/>
      <c r="I22" s="217"/>
    </row>
    <row r="23" spans="1:16">
      <c r="A23" s="164"/>
      <c r="B23" s="164" t="s">
        <v>414</v>
      </c>
      <c r="C23" s="164"/>
      <c r="D23" s="164"/>
      <c r="E23" s="164"/>
      <c r="F23" s="164"/>
      <c r="G23" s="650"/>
      <c r="H23" s="650"/>
      <c r="I23" s="447"/>
      <c r="J23" s="164"/>
      <c r="K23" s="448"/>
      <c r="L23" s="448"/>
      <c r="M23" s="448" t="s">
        <v>415</v>
      </c>
      <c r="N23" s="448"/>
    </row>
    <row r="24" spans="1:16">
      <c r="B24" s="168">
        <v>2009</v>
      </c>
      <c r="C24" s="213">
        <f t="shared" ref="C24:D39" si="11">+C6</f>
        <v>3.0115024426596797</v>
      </c>
      <c r="D24" s="213">
        <f t="shared" si="11"/>
        <v>89.613510333333352</v>
      </c>
      <c r="E24" s="213"/>
      <c r="F24" s="213"/>
      <c r="G24" s="218">
        <f t="shared" ref="G24:I39" si="12">+G6</f>
        <v>84.454997000137851</v>
      </c>
      <c r="H24" s="218">
        <f t="shared" si="12"/>
        <v>95.22679861888129</v>
      </c>
      <c r="I24" s="218">
        <f t="shared" si="12"/>
        <v>87.977708117564475</v>
      </c>
      <c r="J24" s="218"/>
      <c r="K24" s="218"/>
      <c r="L24" s="218"/>
      <c r="M24" s="218">
        <f t="shared" ref="M24:M39" si="13">+M6</f>
        <v>87.138680138869802</v>
      </c>
      <c r="N24" s="219"/>
    </row>
    <row r="25" spans="1:16">
      <c r="B25" s="168">
        <v>2010</v>
      </c>
      <c r="C25" s="213">
        <f t="shared" si="11"/>
        <v>2.8251107341187285</v>
      </c>
      <c r="D25" s="213">
        <f t="shared" si="11"/>
        <v>91.254999833333329</v>
      </c>
      <c r="E25" s="213"/>
      <c r="F25" s="213"/>
      <c r="G25" s="218">
        <f t="shared" si="12"/>
        <v>91.676130505455106</v>
      </c>
      <c r="H25" s="218">
        <f t="shared" si="12"/>
        <v>97.943613945563001</v>
      </c>
      <c r="I25" s="218">
        <f t="shared" si="12"/>
        <v>94.840909952219349</v>
      </c>
      <c r="J25" s="218"/>
      <c r="K25" s="218"/>
      <c r="L25" s="218"/>
      <c r="M25" s="218">
        <f t="shared" si="13"/>
        <v>94.308554054929999</v>
      </c>
      <c r="N25" s="219"/>
    </row>
    <row r="26" spans="1:16">
      <c r="B26" s="168">
        <v>2011</v>
      </c>
      <c r="C26" s="213">
        <f t="shared" si="11"/>
        <v>2.7540997918049412</v>
      </c>
      <c r="D26" s="213">
        <f t="shared" si="11"/>
        <v>97.038615499999992</v>
      </c>
      <c r="E26" s="213"/>
      <c r="F26" s="213"/>
      <c r="G26" s="218">
        <f t="shared" si="12"/>
        <v>100</v>
      </c>
      <c r="H26" s="218">
        <f t="shared" si="12"/>
        <v>100</v>
      </c>
      <c r="I26" s="218">
        <f t="shared" si="12"/>
        <v>100</v>
      </c>
      <c r="J26" s="218"/>
      <c r="K26" s="218"/>
      <c r="L26" s="218"/>
      <c r="M26" s="218">
        <f t="shared" si="13"/>
        <v>100</v>
      </c>
      <c r="N26" s="219"/>
    </row>
    <row r="27" spans="1:16">
      <c r="B27" s="168">
        <v>2012</v>
      </c>
      <c r="C27" s="213">
        <f t="shared" si="11"/>
        <v>2.6375830086580088</v>
      </c>
      <c r="D27" s="213">
        <f t="shared" si="11"/>
        <v>98.756892250000007</v>
      </c>
      <c r="E27" s="213"/>
      <c r="F27" s="213"/>
      <c r="G27" s="218">
        <f t="shared" si="12"/>
        <v>106.26649567208304</v>
      </c>
      <c r="H27" s="218">
        <f t="shared" si="12"/>
        <v>103.24146598977163</v>
      </c>
      <c r="I27" s="218">
        <f t="shared" si="12"/>
        <v>103.0428359489749</v>
      </c>
      <c r="J27" s="218"/>
      <c r="K27" s="218"/>
      <c r="L27" s="218"/>
      <c r="M27" s="218">
        <f t="shared" si="13"/>
        <v>108.23445287989043</v>
      </c>
      <c r="N27" s="219"/>
    </row>
    <row r="28" spans="1:16">
      <c r="B28" s="168">
        <v>2013</v>
      </c>
      <c r="C28" s="213">
        <f t="shared" si="11"/>
        <v>2.7019011093073595</v>
      </c>
      <c r="D28" s="213">
        <f t="shared" si="11"/>
        <v>99.132920000000013</v>
      </c>
      <c r="E28" s="213"/>
      <c r="F28" s="213"/>
      <c r="G28" s="218">
        <f t="shared" si="12"/>
        <v>104.13183699251707</v>
      </c>
      <c r="H28" s="218">
        <f t="shared" si="12"/>
        <v>102.97174693018994</v>
      </c>
      <c r="I28" s="218">
        <f t="shared" si="12"/>
        <v>101.00380156352711</v>
      </c>
      <c r="J28" s="218"/>
      <c r="K28" s="218"/>
      <c r="L28" s="218"/>
      <c r="M28" s="218">
        <f t="shared" si="13"/>
        <v>108.62253797078745</v>
      </c>
      <c r="N28" s="219"/>
    </row>
    <row r="29" spans="1:16">
      <c r="B29" s="168">
        <v>2014</v>
      </c>
      <c r="C29" s="213">
        <f t="shared" si="11"/>
        <v>2.8383915404040398</v>
      </c>
      <c r="D29" s="213">
        <f t="shared" si="11"/>
        <v>100.95011183333332</v>
      </c>
      <c r="E29" s="213"/>
      <c r="F29" s="213"/>
      <c r="G29" s="218">
        <f t="shared" si="12"/>
        <v>100.94145986302405</v>
      </c>
      <c r="H29" s="218">
        <f t="shared" si="12"/>
        <v>102.42837497750099</v>
      </c>
      <c r="I29" s="218">
        <f t="shared" si="12"/>
        <v>97.874052716763998</v>
      </c>
      <c r="J29" s="218"/>
      <c r="K29" s="218"/>
      <c r="L29" s="218"/>
      <c r="M29" s="218">
        <f t="shared" si="13"/>
        <v>106.75547638142591</v>
      </c>
      <c r="N29" s="219"/>
    </row>
    <row r="30" spans="1:16">
      <c r="B30" s="168">
        <v>2015</v>
      </c>
      <c r="C30" s="213">
        <f t="shared" si="11"/>
        <v>3.1844398097041853</v>
      </c>
      <c r="D30" s="213">
        <f t="shared" si="11"/>
        <v>102.73841633333332</v>
      </c>
      <c r="E30" s="213"/>
      <c r="F30" s="213"/>
      <c r="G30" s="218">
        <f t="shared" si="12"/>
        <v>91.566139260772445</v>
      </c>
      <c r="H30" s="218">
        <f t="shared" si="12"/>
        <v>99.005093403797019</v>
      </c>
      <c r="I30" s="218">
        <f t="shared" si="12"/>
        <v>90.534662738531736</v>
      </c>
      <c r="J30" s="218"/>
      <c r="K30" s="218"/>
      <c r="L30" s="218"/>
      <c r="M30" s="218">
        <f t="shared" si="13"/>
        <v>98.530458296618633</v>
      </c>
    </row>
    <row r="31" spans="1:16">
      <c r="B31" s="168">
        <v>2016</v>
      </c>
      <c r="C31" s="213">
        <f t="shared" si="11"/>
        <v>3.3750615872066518</v>
      </c>
      <c r="D31" s="213">
        <f t="shared" si="11"/>
        <v>104.36584416666666</v>
      </c>
      <c r="E31" s="213"/>
      <c r="F31" s="213"/>
      <c r="G31" s="218">
        <f t="shared" si="12"/>
        <v>87.763062370005912</v>
      </c>
      <c r="H31" s="218">
        <f t="shared" si="12"/>
        <v>97.717286030531596</v>
      </c>
      <c r="I31" s="218">
        <f t="shared" si="12"/>
        <v>88.061011517525486</v>
      </c>
      <c r="J31" s="218"/>
      <c r="K31" s="218"/>
      <c r="L31" s="218"/>
      <c r="M31" s="218">
        <f t="shared" si="13"/>
        <v>96.305836352752266</v>
      </c>
    </row>
    <row r="32" spans="1:16">
      <c r="B32" s="168">
        <v>2017</v>
      </c>
      <c r="C32" s="213">
        <f t="shared" si="11"/>
        <v>3.2604884908320986</v>
      </c>
      <c r="D32" s="213">
        <f t="shared" si="11"/>
        <v>105.56187274999998</v>
      </c>
      <c r="E32" s="213"/>
      <c r="F32" s="213"/>
      <c r="G32" s="218">
        <f t="shared" si="12"/>
        <v>91.888147399868032</v>
      </c>
      <c r="H32" s="218">
        <f t="shared" si="12"/>
        <v>98.760070003494945</v>
      </c>
      <c r="I32" s="218">
        <f t="shared" si="12"/>
        <v>92.959124506900366</v>
      </c>
      <c r="J32" s="218"/>
      <c r="K32" s="218"/>
      <c r="L32" s="218"/>
      <c r="M32" s="218">
        <f t="shared" si="13"/>
        <v>102.4851497969934</v>
      </c>
    </row>
    <row r="33" spans="1:13">
      <c r="B33" s="168">
        <v>2018</v>
      </c>
      <c r="C33" s="213">
        <f t="shared" si="11"/>
        <v>3.2866026980329615</v>
      </c>
      <c r="D33" s="213">
        <f t="shared" si="11"/>
        <v>107.28539633333334</v>
      </c>
      <c r="E33" s="213"/>
      <c r="F33" s="213"/>
      <c r="G33" s="218">
        <f t="shared" si="12"/>
        <v>92.6463861020341</v>
      </c>
      <c r="H33" s="218">
        <f t="shared" si="12"/>
        <v>98.488805227819526</v>
      </c>
      <c r="I33" s="218">
        <f t="shared" si="12"/>
        <v>95.74558938479187</v>
      </c>
      <c r="J33" s="218"/>
      <c r="K33" s="218"/>
      <c r="L33" s="218"/>
      <c r="M33" s="218">
        <f t="shared" si="13"/>
        <v>103.00954892922964</v>
      </c>
    </row>
    <row r="34" spans="1:13">
      <c r="B34" s="168">
        <v>2019</v>
      </c>
      <c r="C34" s="213">
        <f t="shared" si="11"/>
        <v>3.3369709632034628</v>
      </c>
      <c r="D34" s="213">
        <f t="shared" si="11"/>
        <v>108.54687299999999</v>
      </c>
      <c r="E34" s="213"/>
      <c r="F34" s="213"/>
      <c r="G34" s="218">
        <f t="shared" si="12"/>
        <v>92.320887340156858</v>
      </c>
      <c r="H34" s="218">
        <f t="shared" si="12"/>
        <v>98.516152524658395</v>
      </c>
      <c r="I34" s="218">
        <f t="shared" si="12"/>
        <v>94.846117877055093</v>
      </c>
      <c r="J34" s="218"/>
      <c r="K34" s="218"/>
      <c r="L34" s="218"/>
      <c r="M34" s="218">
        <f t="shared" si="13"/>
        <v>103.62163845092842</v>
      </c>
    </row>
    <row r="35" spans="1:13">
      <c r="B35" s="168">
        <v>2020</v>
      </c>
      <c r="C35" s="213">
        <f t="shared" si="11"/>
        <v>3.4949411976911988</v>
      </c>
      <c r="D35" s="213">
        <f t="shared" si="11"/>
        <v>108.79037050000001</v>
      </c>
      <c r="E35" s="213"/>
      <c r="F35" s="213"/>
      <c r="G35" s="218">
        <f t="shared" si="12"/>
        <v>88.345750298981585</v>
      </c>
      <c r="H35" s="218">
        <f t="shared" si="12"/>
        <v>97.421511545905929</v>
      </c>
      <c r="I35" s="218">
        <f t="shared" si="12"/>
        <v>91.857773247645781</v>
      </c>
      <c r="J35" s="218"/>
      <c r="K35" s="218"/>
      <c r="L35" s="218"/>
      <c r="M35" s="218">
        <f t="shared" si="13"/>
        <v>100.74586944286641</v>
      </c>
    </row>
    <row r="36" spans="1:13">
      <c r="B36" s="168">
        <v>2021</v>
      </c>
      <c r="C36" s="213">
        <f t="shared" si="11"/>
        <v>3.8805541313758707</v>
      </c>
      <c r="D36" s="213">
        <f t="shared" si="11"/>
        <v>118.96097399999998</v>
      </c>
      <c r="E36" s="213"/>
      <c r="F36" s="213"/>
      <c r="G36" s="218">
        <f t="shared" si="12"/>
        <v>87.005327514761348</v>
      </c>
      <c r="H36" s="218">
        <f t="shared" si="12"/>
        <v>96.125865363674322</v>
      </c>
      <c r="I36" s="218">
        <f t="shared" si="12"/>
        <v>92.285146255421964</v>
      </c>
      <c r="J36" s="218"/>
      <c r="K36" s="218"/>
      <c r="L36" s="218"/>
      <c r="M36" s="218">
        <f t="shared" si="13"/>
        <v>94.345040168280931</v>
      </c>
    </row>
    <row r="37" spans="1:13">
      <c r="B37" s="168">
        <v>2022</v>
      </c>
      <c r="C37" s="213">
        <f t="shared" si="11"/>
        <v>3.8351813747354231</v>
      </c>
      <c r="D37" s="213">
        <f t="shared" si="11"/>
        <v>131.84472650000004</v>
      </c>
      <c r="E37" s="213"/>
      <c r="F37" s="213"/>
      <c r="G37" s="218">
        <f t="shared" si="12"/>
        <v>97.569018648331991</v>
      </c>
      <c r="H37" s="218">
        <f t="shared" si="12"/>
        <v>100.94275779518249</v>
      </c>
      <c r="I37" s="218">
        <f t="shared" si="12"/>
        <v>104.13230308555023</v>
      </c>
      <c r="J37" s="218"/>
      <c r="K37" s="218"/>
      <c r="L37" s="218"/>
      <c r="M37" s="218">
        <f t="shared" si="13"/>
        <v>102.98090941089288</v>
      </c>
    </row>
    <row r="38" spans="1:13">
      <c r="B38" s="168">
        <v>2023</v>
      </c>
      <c r="C38" s="213">
        <f t="shared" si="11"/>
        <v>3.7438262095937582</v>
      </c>
      <c r="D38" s="213">
        <f t="shared" si="11"/>
        <v>134.21613866666667</v>
      </c>
      <c r="E38" s="213"/>
      <c r="F38" s="213"/>
      <c r="G38" s="218">
        <f t="shared" si="12"/>
        <v>101.74759219460239</v>
      </c>
      <c r="H38" s="218">
        <f t="shared" si="12"/>
        <v>104.4339550232686</v>
      </c>
      <c r="I38" s="218">
        <f t="shared" si="12"/>
        <v>107.35070935195974</v>
      </c>
      <c r="J38" s="218"/>
      <c r="K38" s="218"/>
      <c r="L38" s="218"/>
      <c r="M38" s="218">
        <f t="shared" si="13"/>
        <v>112.1022944899223</v>
      </c>
    </row>
    <row r="39" spans="1:13">
      <c r="B39" s="168">
        <v>2024</v>
      </c>
      <c r="C39" s="213">
        <f t="shared" si="11"/>
        <v>3.7538928794524189</v>
      </c>
      <c r="D39" s="213">
        <f t="shared" si="11"/>
        <v>131.54688725</v>
      </c>
      <c r="E39" s="213"/>
      <c r="F39" s="213"/>
      <c r="G39" s="218">
        <f t="shared" si="12"/>
        <v>99.456639575759567</v>
      </c>
      <c r="H39" s="218">
        <f t="shared" si="12"/>
        <v>106.42034636477362</v>
      </c>
      <c r="I39" s="218">
        <f t="shared" si="12"/>
        <v>105.90190375538199</v>
      </c>
      <c r="J39" s="218"/>
      <c r="K39" s="218"/>
      <c r="L39" s="218"/>
      <c r="M39" s="218">
        <f t="shared" si="13"/>
        <v>114.42978169021345</v>
      </c>
    </row>
    <row r="41" spans="1:13">
      <c r="A41" s="576" t="s">
        <v>817</v>
      </c>
      <c r="B41" s="575" t="s">
        <v>922</v>
      </c>
    </row>
  </sheetData>
  <mergeCells count="4">
    <mergeCell ref="D1:F1"/>
    <mergeCell ref="G1:I1"/>
    <mergeCell ref="K1:L1"/>
    <mergeCell ref="G23:H2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B36C4-6A6D-49BD-9337-86A7C1B472D1}">
  <sheetPr codeName="Hoja4">
    <tabColor rgb="FF002060"/>
  </sheetPr>
  <dimension ref="A1"/>
  <sheetViews>
    <sheetView topLeftCell="XFD1048576" workbookViewId="0"/>
    <sheetView topLeftCell="XFD1048576" workbookViewId="1"/>
  </sheetViews>
  <sheetFormatPr baseColWidth="10" defaultColWidth="0" defaultRowHeight="13.8" zeroHeight="1"/>
  <cols>
    <col min="1" max="16384" width="11" hidden="1"/>
  </cols>
  <sheetData/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42CD8-1E2D-40EE-A299-0ADC94FC98F6}">
  <sheetPr codeName="Hoja24"/>
  <dimension ref="A1:M198"/>
  <sheetViews>
    <sheetView showGridLines="0" zoomScale="70" zoomScaleNormal="70" workbookViewId="0">
      <pane xSplit="3" ySplit="3" topLeftCell="D145" activePane="bottomRight" state="frozen"/>
      <selection pane="topRight" activeCell="D1" sqref="D1"/>
      <selection pane="bottomLeft" activeCell="A5" sqref="A5"/>
      <selection pane="bottomRight" activeCell="E10" sqref="E10"/>
    </sheetView>
    <sheetView workbookViewId="1"/>
  </sheetViews>
  <sheetFormatPr baseColWidth="10" defaultColWidth="0" defaultRowHeight="13.2"/>
  <cols>
    <col min="1" max="2" width="10.59765625" style="3" customWidth="1"/>
    <col min="3" max="3" width="10.59765625" style="5" customWidth="1"/>
    <col min="4" max="4" width="13.09765625" style="3" customWidth="1"/>
    <col min="5" max="5" width="13.59765625" style="3" customWidth="1"/>
    <col min="6" max="6" width="16.5" style="3" customWidth="1"/>
    <col min="7" max="7" width="11.296875" style="3" customWidth="1"/>
    <col min="8" max="8" width="14.09765625" style="3" customWidth="1"/>
    <col min="9" max="9" width="12.09765625" style="3" customWidth="1"/>
    <col min="10" max="10" width="25.09765625" style="3" customWidth="1"/>
    <col min="11" max="11" width="1.59765625" style="3" customWidth="1"/>
    <col min="12" max="12" width="11.296875" style="3" customWidth="1"/>
    <col min="13" max="13" width="0" style="3" hidden="1" customWidth="1"/>
    <col min="14" max="16384" width="10.69921875" style="3" hidden="1"/>
  </cols>
  <sheetData>
    <row r="1" spans="1:12">
      <c r="D1" s="652" t="s">
        <v>416</v>
      </c>
      <c r="E1" s="653"/>
      <c r="F1" s="653"/>
      <c r="G1" s="651" t="s">
        <v>396</v>
      </c>
      <c r="H1" s="651"/>
    </row>
    <row r="2" spans="1:12" ht="43.5" customHeight="1">
      <c r="D2" s="148" t="s">
        <v>417</v>
      </c>
      <c r="E2" s="148" t="s">
        <v>418</v>
      </c>
      <c r="F2" s="148" t="s">
        <v>419</v>
      </c>
      <c r="G2" s="149" t="s">
        <v>420</v>
      </c>
      <c r="H2" s="149" t="s">
        <v>420</v>
      </c>
      <c r="I2" s="150" t="s">
        <v>421</v>
      </c>
      <c r="J2" s="150" t="s">
        <v>399</v>
      </c>
      <c r="K2" s="267"/>
    </row>
    <row r="3" spans="1:12" ht="65.25" customHeight="1">
      <c r="A3" s="33" t="s">
        <v>400</v>
      </c>
      <c r="B3" s="33" t="s">
        <v>422</v>
      </c>
      <c r="C3" s="33" t="s">
        <v>401</v>
      </c>
      <c r="D3" s="33" t="s">
        <v>403</v>
      </c>
      <c r="E3" s="33" t="s">
        <v>404</v>
      </c>
      <c r="F3" s="33" t="s">
        <v>405</v>
      </c>
      <c r="G3" s="33" t="s">
        <v>423</v>
      </c>
      <c r="H3" s="33" t="s">
        <v>926</v>
      </c>
      <c r="I3" s="33" t="s">
        <v>402</v>
      </c>
      <c r="J3" s="33" t="s">
        <v>412</v>
      </c>
      <c r="K3" s="33"/>
    </row>
    <row r="4" spans="1:1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</row>
    <row r="5" spans="1:12">
      <c r="A5" s="30">
        <v>39814</v>
      </c>
      <c r="B5" s="32">
        <f>+MONTH(A5)</f>
        <v>1</v>
      </c>
      <c r="C5" s="32">
        <f t="shared" ref="C5:C68" si="0">YEAR(A5)</f>
        <v>2009</v>
      </c>
      <c r="D5" s="31">
        <v>92.476884999999996</v>
      </c>
      <c r="E5" s="31">
        <v>102.554749</v>
      </c>
      <c r="F5" s="31">
        <v>102.414691</v>
      </c>
      <c r="G5" s="31">
        <v>69.411243999999996</v>
      </c>
      <c r="H5" s="31">
        <v>99.965633999999994</v>
      </c>
      <c r="I5" s="191">
        <v>3.151125</v>
      </c>
      <c r="J5" s="193">
        <v>463.22726999999998</v>
      </c>
      <c r="K5" s="617"/>
    </row>
    <row r="6" spans="1:12">
      <c r="A6" s="30">
        <v>39845</v>
      </c>
      <c r="B6" s="32">
        <f t="shared" ref="B6:B69" si="1">+MONTH(A6)</f>
        <v>2</v>
      </c>
      <c r="C6" s="32">
        <f t="shared" si="0"/>
        <v>2009</v>
      </c>
      <c r="D6" s="31">
        <v>91.045320000000004</v>
      </c>
      <c r="E6" s="31">
        <v>104.22901</v>
      </c>
      <c r="F6" s="31">
        <v>100.309843</v>
      </c>
      <c r="G6" s="31">
        <v>69.359333000000007</v>
      </c>
      <c r="H6" s="31">
        <v>99.890872999999999</v>
      </c>
      <c r="I6" s="191">
        <v>3.2361249999999999</v>
      </c>
      <c r="J6" s="193">
        <v>419.35</v>
      </c>
      <c r="K6" s="617"/>
    </row>
    <row r="7" spans="1:12">
      <c r="A7" s="30">
        <v>39873</v>
      </c>
      <c r="B7" s="32">
        <f t="shared" si="1"/>
        <v>3</v>
      </c>
      <c r="C7" s="32">
        <f t="shared" si="0"/>
        <v>2009</v>
      </c>
      <c r="D7" s="31">
        <v>90.591809999999995</v>
      </c>
      <c r="E7" s="31">
        <v>104.239935</v>
      </c>
      <c r="F7" s="31">
        <v>98.693678000000006</v>
      </c>
      <c r="G7" s="31">
        <v>69.609178999999997</v>
      </c>
      <c r="H7" s="31">
        <v>100.250699</v>
      </c>
      <c r="I7" s="191">
        <v>3.17477272727273</v>
      </c>
      <c r="J7" s="193">
        <v>408.90908999999999</v>
      </c>
      <c r="K7" s="617"/>
    </row>
    <row r="8" spans="1:12">
      <c r="A8" s="30">
        <v>39904</v>
      </c>
      <c r="B8" s="32">
        <f t="shared" si="1"/>
        <v>4</v>
      </c>
      <c r="C8" s="32">
        <f t="shared" si="0"/>
        <v>2009</v>
      </c>
      <c r="D8" s="31">
        <v>89.953481999999994</v>
      </c>
      <c r="E8" s="31">
        <v>102.534795</v>
      </c>
      <c r="F8" s="31">
        <v>96.478285</v>
      </c>
      <c r="G8" s="31">
        <v>69.622412999999995</v>
      </c>
      <c r="H8" s="31">
        <v>100.269758</v>
      </c>
      <c r="I8" s="191">
        <v>3.0850249999999999</v>
      </c>
      <c r="J8" s="193">
        <v>360.22726999999998</v>
      </c>
      <c r="K8" s="617"/>
    </row>
    <row r="9" spans="1:12">
      <c r="A9" s="30">
        <v>39934</v>
      </c>
      <c r="B9" s="32">
        <f t="shared" si="1"/>
        <v>5</v>
      </c>
      <c r="C9" s="32">
        <f t="shared" si="0"/>
        <v>2009</v>
      </c>
      <c r="D9" s="31">
        <v>89.341132000000002</v>
      </c>
      <c r="E9" s="31">
        <v>100.128359</v>
      </c>
      <c r="F9" s="31">
        <v>95.060128000000006</v>
      </c>
      <c r="G9" s="31">
        <v>69.592471000000003</v>
      </c>
      <c r="H9" s="31">
        <v>100.226636</v>
      </c>
      <c r="I9" s="191">
        <v>2.9940500000000001</v>
      </c>
      <c r="J9" s="193">
        <v>291.71429000000001</v>
      </c>
      <c r="K9" s="617"/>
    </row>
    <row r="10" spans="1:12">
      <c r="A10" s="30">
        <v>39965</v>
      </c>
      <c r="B10" s="32">
        <f t="shared" si="1"/>
        <v>6</v>
      </c>
      <c r="C10" s="32">
        <f t="shared" si="0"/>
        <v>2009</v>
      </c>
      <c r="D10" s="31">
        <v>89.002058000000005</v>
      </c>
      <c r="E10" s="31">
        <v>99.626639999999995</v>
      </c>
      <c r="F10" s="31">
        <v>94.926523000000003</v>
      </c>
      <c r="G10" s="31">
        <v>69.356150999999997</v>
      </c>
      <c r="H10" s="31">
        <v>99.886290000000002</v>
      </c>
      <c r="I10" s="191">
        <v>2.9904761904761901</v>
      </c>
      <c r="J10" s="193">
        <v>257.5</v>
      </c>
      <c r="K10" s="617"/>
    </row>
    <row r="11" spans="1:12">
      <c r="A11" s="30">
        <v>39995</v>
      </c>
      <c r="B11" s="32">
        <f t="shared" si="1"/>
        <v>7</v>
      </c>
      <c r="C11" s="32">
        <f t="shared" si="0"/>
        <v>2009</v>
      </c>
      <c r="D11" s="31">
        <v>89.046926999999997</v>
      </c>
      <c r="E11" s="31">
        <v>100.170085</v>
      </c>
      <c r="F11" s="31">
        <v>94.961054000000004</v>
      </c>
      <c r="G11" s="31">
        <v>69.485630999999998</v>
      </c>
      <c r="H11" s="31">
        <v>100.072766</v>
      </c>
      <c r="I11" s="191">
        <v>3.0125000000000002</v>
      </c>
      <c r="J11" s="193">
        <v>274.21739000000002</v>
      </c>
      <c r="K11" s="617"/>
    </row>
    <row r="12" spans="1:12">
      <c r="A12" s="30">
        <v>40026</v>
      </c>
      <c r="B12" s="32">
        <f t="shared" si="1"/>
        <v>8</v>
      </c>
      <c r="C12" s="32">
        <f t="shared" si="0"/>
        <v>2009</v>
      </c>
      <c r="D12" s="31">
        <v>88.672576000000007</v>
      </c>
      <c r="E12" s="31">
        <v>98.995649999999998</v>
      </c>
      <c r="F12" s="31">
        <v>95.138268999999994</v>
      </c>
      <c r="G12" s="31">
        <v>69.341515000000001</v>
      </c>
      <c r="H12" s="31">
        <v>99.865211000000002</v>
      </c>
      <c r="I12" s="191">
        <v>2.9505476190476201</v>
      </c>
      <c r="J12" s="193">
        <v>240</v>
      </c>
      <c r="K12" s="617"/>
      <c r="L12" s="147"/>
    </row>
    <row r="13" spans="1:12">
      <c r="A13" s="30">
        <v>40057</v>
      </c>
      <c r="B13" s="32">
        <f t="shared" si="1"/>
        <v>9</v>
      </c>
      <c r="C13" s="32">
        <f t="shared" si="0"/>
        <v>2009</v>
      </c>
      <c r="D13" s="31">
        <v>88.620061000000007</v>
      </c>
      <c r="E13" s="31">
        <v>98.244159999999994</v>
      </c>
      <c r="F13" s="31">
        <v>95.497878</v>
      </c>
      <c r="G13" s="31">
        <v>69.281058999999999</v>
      </c>
      <c r="H13" s="31">
        <v>99.778142000000003</v>
      </c>
      <c r="I13" s="191">
        <v>2.90965909090909</v>
      </c>
      <c r="J13" s="193">
        <v>226</v>
      </c>
      <c r="K13" s="617"/>
      <c r="L13" s="147"/>
    </row>
    <row r="14" spans="1:12">
      <c r="A14" s="30">
        <v>40087</v>
      </c>
      <c r="B14" s="32">
        <f t="shared" si="1"/>
        <v>10</v>
      </c>
      <c r="C14" s="32">
        <f t="shared" si="0"/>
        <v>2009</v>
      </c>
      <c r="D14" s="31">
        <v>88.762422000000001</v>
      </c>
      <c r="E14" s="31">
        <v>96.883356000000006</v>
      </c>
      <c r="F14" s="31">
        <v>95.459890999999999</v>
      </c>
      <c r="G14" s="31">
        <v>69.366015000000004</v>
      </c>
      <c r="H14" s="31">
        <v>99.900496000000004</v>
      </c>
      <c r="I14" s="191">
        <v>2.871775</v>
      </c>
      <c r="J14" s="193">
        <v>195</v>
      </c>
      <c r="K14" s="617"/>
      <c r="L14" s="147"/>
    </row>
    <row r="15" spans="1:12">
      <c r="A15" s="30">
        <v>40118</v>
      </c>
      <c r="B15" s="32">
        <f t="shared" si="1"/>
        <v>11</v>
      </c>
      <c r="C15" s="32">
        <f t="shared" si="0"/>
        <v>2009</v>
      </c>
      <c r="D15" s="31">
        <v>88.702522000000002</v>
      </c>
      <c r="E15" s="31">
        <v>97.407938000000001</v>
      </c>
      <c r="F15" s="31">
        <v>95.440528</v>
      </c>
      <c r="G15" s="31">
        <v>69.288278000000005</v>
      </c>
      <c r="H15" s="31">
        <v>99.788539999999998</v>
      </c>
      <c r="I15" s="191">
        <v>2.8845000000000001</v>
      </c>
      <c r="J15" s="193">
        <v>190.33332999999999</v>
      </c>
      <c r="K15" s="617"/>
      <c r="L15" s="147"/>
    </row>
    <row r="16" spans="1:12">
      <c r="A16" s="30">
        <v>40148</v>
      </c>
      <c r="B16" s="32">
        <f t="shared" si="1"/>
        <v>12</v>
      </c>
      <c r="C16" s="32">
        <f t="shared" si="0"/>
        <v>2009</v>
      </c>
      <c r="D16" s="31">
        <v>89.146929</v>
      </c>
      <c r="E16" s="31">
        <v>97.172694000000007</v>
      </c>
      <c r="F16" s="31">
        <v>95.070330999999996</v>
      </c>
      <c r="G16" s="31">
        <v>69.507996000000006</v>
      </c>
      <c r="H16" s="31">
        <v>100.10497599999999</v>
      </c>
      <c r="I16" s="191">
        <v>2.8774736842105302</v>
      </c>
      <c r="J16" s="193">
        <v>178.65217000000001</v>
      </c>
      <c r="K16" s="617"/>
      <c r="L16" s="147"/>
    </row>
    <row r="17" spans="1:12">
      <c r="A17" s="30">
        <v>40179</v>
      </c>
      <c r="B17" s="32">
        <f t="shared" si="1"/>
        <v>1</v>
      </c>
      <c r="C17" s="32">
        <f t="shared" si="0"/>
        <v>2010</v>
      </c>
      <c r="D17" s="31">
        <v>89.873998999999998</v>
      </c>
      <c r="E17" s="31">
        <v>96.671931000000001</v>
      </c>
      <c r="F17" s="31">
        <v>95.499138000000002</v>
      </c>
      <c r="G17" s="31">
        <v>69.713682000000006</v>
      </c>
      <c r="H17" s="31">
        <v>100.401203</v>
      </c>
      <c r="I17" s="191">
        <v>2.8564500000000002</v>
      </c>
      <c r="J17" s="193">
        <v>178.38095000000001</v>
      </c>
      <c r="K17" s="617"/>
      <c r="L17" s="147"/>
    </row>
    <row r="18" spans="1:12">
      <c r="A18" s="30">
        <v>40210</v>
      </c>
      <c r="B18" s="32">
        <f t="shared" si="1"/>
        <v>2</v>
      </c>
      <c r="C18" s="32">
        <f t="shared" si="0"/>
        <v>2010</v>
      </c>
      <c r="D18" s="31">
        <v>89.935177999999993</v>
      </c>
      <c r="E18" s="31">
        <v>96.605496000000002</v>
      </c>
      <c r="F18" s="31">
        <v>95.881319000000005</v>
      </c>
      <c r="G18" s="31">
        <v>69.938513999999998</v>
      </c>
      <c r="H18" s="31">
        <v>100.725005</v>
      </c>
      <c r="I18" s="191">
        <v>2.8539750000000002</v>
      </c>
      <c r="J18" s="193">
        <v>199.95</v>
      </c>
      <c r="K18" s="617"/>
      <c r="L18" s="147"/>
    </row>
    <row r="19" spans="1:12">
      <c r="A19" s="30">
        <v>40238</v>
      </c>
      <c r="B19" s="32">
        <f t="shared" si="1"/>
        <v>3</v>
      </c>
      <c r="C19" s="32">
        <f t="shared" si="0"/>
        <v>2010</v>
      </c>
      <c r="D19" s="31">
        <v>90.170550000000006</v>
      </c>
      <c r="E19" s="31">
        <v>96.321518999999995</v>
      </c>
      <c r="F19" s="31">
        <v>96.001821000000007</v>
      </c>
      <c r="G19" s="31">
        <v>70.134910000000005</v>
      </c>
      <c r="H19" s="31">
        <v>101.007853</v>
      </c>
      <c r="I19" s="191">
        <v>2.8392826086956502</v>
      </c>
      <c r="J19" s="193">
        <v>157.82608999999999</v>
      </c>
      <c r="K19" s="617"/>
      <c r="L19" s="147"/>
    </row>
    <row r="20" spans="1:12">
      <c r="A20" s="30">
        <v>40269</v>
      </c>
      <c r="B20" s="32">
        <f t="shared" si="1"/>
        <v>4</v>
      </c>
      <c r="C20" s="32">
        <f t="shared" si="0"/>
        <v>2010</v>
      </c>
      <c r="D20" s="31">
        <v>90.383056999999994</v>
      </c>
      <c r="E20" s="31">
        <v>96.486391999999995</v>
      </c>
      <c r="F20" s="31">
        <v>97.283323999999993</v>
      </c>
      <c r="G20" s="31">
        <v>70.152693999999997</v>
      </c>
      <c r="H20" s="31">
        <v>101.033466</v>
      </c>
      <c r="I20" s="191">
        <v>2.8398500000000002</v>
      </c>
      <c r="J20" s="193">
        <v>143.81818000000001</v>
      </c>
      <c r="K20" s="617"/>
      <c r="L20" s="147"/>
    </row>
    <row r="21" spans="1:12">
      <c r="A21" s="30">
        <v>40299</v>
      </c>
      <c r="B21" s="32">
        <f t="shared" si="1"/>
        <v>5</v>
      </c>
      <c r="C21" s="32">
        <f t="shared" si="0"/>
        <v>2010</v>
      </c>
      <c r="D21" s="31">
        <v>91.111790999999997</v>
      </c>
      <c r="E21" s="31">
        <v>96.938038000000006</v>
      </c>
      <c r="F21" s="31">
        <v>98.558491000000004</v>
      </c>
      <c r="G21" s="31">
        <v>70.319558999999998</v>
      </c>
      <c r="H21" s="31">
        <v>101.27378400000001</v>
      </c>
      <c r="I21" s="191">
        <v>2.8454999999999999</v>
      </c>
      <c r="J21" s="193">
        <v>201.7619</v>
      </c>
      <c r="K21" s="617"/>
      <c r="L21" s="147"/>
    </row>
    <row r="22" spans="1:12">
      <c r="A22" s="30">
        <v>40330</v>
      </c>
      <c r="B22" s="32">
        <f t="shared" si="1"/>
        <v>6</v>
      </c>
      <c r="C22" s="32">
        <f t="shared" si="0"/>
        <v>2010</v>
      </c>
      <c r="D22" s="31">
        <v>91.208872999999997</v>
      </c>
      <c r="E22" s="31">
        <v>97.063941</v>
      </c>
      <c r="F22" s="31">
        <v>98.606719999999996</v>
      </c>
      <c r="G22" s="31">
        <v>70.495954999999995</v>
      </c>
      <c r="H22" s="31">
        <v>101.527828</v>
      </c>
      <c r="I22" s="191">
        <v>2.83805</v>
      </c>
      <c r="J22" s="193">
        <v>206.81818000000001</v>
      </c>
      <c r="K22" s="617"/>
      <c r="L22" s="147"/>
    </row>
    <row r="23" spans="1:12">
      <c r="A23" s="30">
        <v>40360</v>
      </c>
      <c r="B23" s="32">
        <f t="shared" si="1"/>
        <v>7</v>
      </c>
      <c r="C23" s="32">
        <f t="shared" si="0"/>
        <v>2010</v>
      </c>
      <c r="D23" s="31">
        <v>91.220281999999997</v>
      </c>
      <c r="E23" s="31">
        <v>96.918324999999996</v>
      </c>
      <c r="F23" s="31">
        <v>98.579821999999993</v>
      </c>
      <c r="G23" s="31">
        <v>70.752528999999996</v>
      </c>
      <c r="H23" s="31">
        <v>101.897344</v>
      </c>
      <c r="I23" s="191">
        <v>2.8228157894736801</v>
      </c>
      <c r="J23" s="193">
        <v>186.77273</v>
      </c>
      <c r="K23" s="617"/>
      <c r="L23" s="147"/>
    </row>
    <row r="24" spans="1:12">
      <c r="A24" s="30">
        <v>40391</v>
      </c>
      <c r="B24" s="32">
        <f t="shared" si="1"/>
        <v>8</v>
      </c>
      <c r="C24" s="32">
        <f t="shared" si="0"/>
        <v>2010</v>
      </c>
      <c r="D24" s="31">
        <v>91.553393999999997</v>
      </c>
      <c r="E24" s="31">
        <v>96.656435000000002</v>
      </c>
      <c r="F24" s="31">
        <v>98.452648999999994</v>
      </c>
      <c r="G24" s="31">
        <v>70.942509999999999</v>
      </c>
      <c r="H24" s="31">
        <v>102.17095399999999</v>
      </c>
      <c r="I24" s="191">
        <v>2.8020238095238099</v>
      </c>
      <c r="J24" s="193">
        <v>156.59091000000001</v>
      </c>
      <c r="K24" s="617"/>
      <c r="L24" s="147"/>
    </row>
    <row r="25" spans="1:12">
      <c r="A25" s="30">
        <v>40422</v>
      </c>
      <c r="B25" s="32">
        <f t="shared" si="1"/>
        <v>9</v>
      </c>
      <c r="C25" s="32">
        <f t="shared" si="0"/>
        <v>2010</v>
      </c>
      <c r="D25" s="31">
        <v>91.758877999999996</v>
      </c>
      <c r="E25" s="31">
        <v>96.284469999999999</v>
      </c>
      <c r="F25" s="31">
        <v>98.465407999999996</v>
      </c>
      <c r="G25" s="31">
        <v>70.919803000000002</v>
      </c>
      <c r="H25" s="31">
        <v>102.138251</v>
      </c>
      <c r="I25" s="191">
        <v>2.7906363636363598</v>
      </c>
      <c r="J25" s="193">
        <v>166.95455000000001</v>
      </c>
      <c r="K25" s="617"/>
      <c r="L25" s="147"/>
    </row>
    <row r="26" spans="1:12">
      <c r="A26" s="30">
        <v>40452</v>
      </c>
      <c r="B26" s="32">
        <f t="shared" si="1"/>
        <v>10</v>
      </c>
      <c r="C26" s="32">
        <f t="shared" si="0"/>
        <v>2010</v>
      </c>
      <c r="D26" s="31">
        <v>91.902108999999996</v>
      </c>
      <c r="E26" s="31">
        <v>96.264563999999993</v>
      </c>
      <c r="F26" s="31">
        <v>98.241838999999999</v>
      </c>
      <c r="G26" s="31">
        <v>70.819293999999999</v>
      </c>
      <c r="H26" s="31">
        <v>101.993499</v>
      </c>
      <c r="I26" s="191">
        <v>2.7914750000000002</v>
      </c>
      <c r="J26" s="193">
        <v>157.14286000000001</v>
      </c>
      <c r="K26" s="617"/>
      <c r="L26" s="147"/>
    </row>
    <row r="27" spans="1:12">
      <c r="A27" s="30">
        <v>40483</v>
      </c>
      <c r="B27" s="32">
        <f t="shared" si="1"/>
        <v>11</v>
      </c>
      <c r="C27" s="32">
        <f t="shared" si="0"/>
        <v>2010</v>
      </c>
      <c r="D27" s="31">
        <v>92.723305999999994</v>
      </c>
      <c r="E27" s="31">
        <v>96.640793000000002</v>
      </c>
      <c r="F27" s="31">
        <v>98.273657</v>
      </c>
      <c r="G27" s="31">
        <v>70.824893000000003</v>
      </c>
      <c r="H27" s="31">
        <v>102.00156200000001</v>
      </c>
      <c r="I27" s="191">
        <v>2.8055952380952398</v>
      </c>
      <c r="J27" s="193">
        <v>151.63636</v>
      </c>
      <c r="K27" s="617"/>
      <c r="L27" s="147"/>
    </row>
    <row r="28" spans="1:12">
      <c r="A28" s="30">
        <v>40513</v>
      </c>
      <c r="B28" s="32">
        <f t="shared" si="1"/>
        <v>12</v>
      </c>
      <c r="C28" s="32">
        <f t="shared" si="0"/>
        <v>2010</v>
      </c>
      <c r="D28" s="31">
        <v>93.218581</v>
      </c>
      <c r="E28" s="31">
        <v>97.103673000000001</v>
      </c>
      <c r="F28" s="31">
        <v>98.696062999999995</v>
      </c>
      <c r="G28" s="31">
        <v>70.951290999999998</v>
      </c>
      <c r="H28" s="31">
        <v>102.1836</v>
      </c>
      <c r="I28" s="191">
        <v>2.8156750000000001</v>
      </c>
      <c r="J28" s="193">
        <v>156.65217000000001</v>
      </c>
      <c r="K28" s="617"/>
      <c r="L28" s="147"/>
    </row>
    <row r="29" spans="1:12">
      <c r="A29" s="30">
        <v>40544</v>
      </c>
      <c r="B29" s="32">
        <f t="shared" si="1"/>
        <v>1</v>
      </c>
      <c r="C29" s="32">
        <f t="shared" si="0"/>
        <v>2011</v>
      </c>
      <c r="D29" s="31">
        <v>94.126677000000001</v>
      </c>
      <c r="E29" s="31">
        <v>96.725050999999993</v>
      </c>
      <c r="F29" s="31">
        <v>99.382225000000005</v>
      </c>
      <c r="G29" s="31">
        <v>71.228311000000005</v>
      </c>
      <c r="H29" s="31">
        <v>102.582562</v>
      </c>
      <c r="I29" s="191">
        <v>2.7870476190476201</v>
      </c>
      <c r="J29" s="193">
        <v>145.57142999999999</v>
      </c>
      <c r="K29" s="617"/>
      <c r="L29" s="147"/>
    </row>
    <row r="30" spans="1:12">
      <c r="A30" s="30">
        <v>40575</v>
      </c>
      <c r="B30" s="32">
        <f t="shared" si="1"/>
        <v>2</v>
      </c>
      <c r="C30" s="32">
        <f t="shared" si="0"/>
        <v>2011</v>
      </c>
      <c r="D30" s="31">
        <v>94.724743000000004</v>
      </c>
      <c r="E30" s="31">
        <v>96.388102000000003</v>
      </c>
      <c r="F30" s="31">
        <v>100.65469400000001</v>
      </c>
      <c r="G30" s="31">
        <v>71.500631999999996</v>
      </c>
      <c r="H30" s="31">
        <v>102.974757</v>
      </c>
      <c r="I30" s="191">
        <v>2.7705250000000001</v>
      </c>
      <c r="J30" s="193">
        <v>146.1</v>
      </c>
      <c r="K30" s="617"/>
      <c r="L30" s="147"/>
    </row>
    <row r="31" spans="1:12">
      <c r="A31" s="30">
        <v>40603</v>
      </c>
      <c r="B31" s="32">
        <f t="shared" si="1"/>
        <v>3</v>
      </c>
      <c r="C31" s="32">
        <f t="shared" si="0"/>
        <v>2011</v>
      </c>
      <c r="D31" s="31">
        <v>95.356216000000003</v>
      </c>
      <c r="E31" s="31">
        <v>96.398698999999993</v>
      </c>
      <c r="F31" s="31">
        <v>100.897122</v>
      </c>
      <c r="G31" s="31">
        <v>72.002900999999994</v>
      </c>
      <c r="H31" s="31">
        <v>103.698122</v>
      </c>
      <c r="I31" s="191">
        <v>2.77939130434783</v>
      </c>
      <c r="J31" s="193">
        <v>156.78261000000001</v>
      </c>
      <c r="K31" s="617"/>
      <c r="L31" s="147"/>
    </row>
    <row r="32" spans="1:12">
      <c r="A32" s="30">
        <v>40634</v>
      </c>
      <c r="B32" s="32">
        <f t="shared" si="1"/>
        <v>4</v>
      </c>
      <c r="C32" s="32">
        <f t="shared" si="0"/>
        <v>2011</v>
      </c>
      <c r="D32" s="31">
        <v>96.414997</v>
      </c>
      <c r="E32" s="31">
        <v>97.062582000000006</v>
      </c>
      <c r="F32" s="31">
        <v>101.141508</v>
      </c>
      <c r="G32" s="31">
        <v>72.493178</v>
      </c>
      <c r="H32" s="31">
        <v>104.40421600000001</v>
      </c>
      <c r="I32" s="191">
        <v>2.8156315789473698</v>
      </c>
      <c r="J32" s="193">
        <v>192.90476000000001</v>
      </c>
      <c r="K32" s="617"/>
      <c r="L32" s="147"/>
    </row>
    <row r="33" spans="1:12">
      <c r="A33" s="30">
        <v>40664</v>
      </c>
      <c r="B33" s="32">
        <f t="shared" si="1"/>
        <v>5</v>
      </c>
      <c r="C33" s="32">
        <f t="shared" si="0"/>
        <v>2011</v>
      </c>
      <c r="D33" s="31">
        <v>96.705140999999998</v>
      </c>
      <c r="E33" s="31">
        <v>96.717421000000002</v>
      </c>
      <c r="F33" s="31">
        <v>100.89464599999999</v>
      </c>
      <c r="G33" s="31">
        <v>72.475993000000003</v>
      </c>
      <c r="H33" s="31">
        <v>104.37946599999999</v>
      </c>
      <c r="I33" s="191">
        <v>2.7749523809523802</v>
      </c>
      <c r="J33" s="193">
        <v>187.22727</v>
      </c>
      <c r="K33" s="617"/>
      <c r="L33" s="147"/>
    </row>
    <row r="34" spans="1:12">
      <c r="A34" s="30">
        <v>40695</v>
      </c>
      <c r="B34" s="32">
        <f t="shared" si="1"/>
        <v>6</v>
      </c>
      <c r="C34" s="32">
        <f t="shared" si="0"/>
        <v>2011</v>
      </c>
      <c r="D34" s="31">
        <v>97.000248999999997</v>
      </c>
      <c r="E34" s="31">
        <v>96.375679000000005</v>
      </c>
      <c r="F34" s="31">
        <v>100.510847</v>
      </c>
      <c r="G34" s="31">
        <v>72.547848000000002</v>
      </c>
      <c r="H34" s="31">
        <v>104.482951</v>
      </c>
      <c r="I34" s="191">
        <v>2.7640714285714298</v>
      </c>
      <c r="J34" s="193">
        <v>192.36364</v>
      </c>
      <c r="K34" s="617"/>
      <c r="L34" s="147"/>
    </row>
    <row r="35" spans="1:12">
      <c r="A35" s="30">
        <v>40725</v>
      </c>
      <c r="B35" s="32">
        <f t="shared" si="1"/>
        <v>7</v>
      </c>
      <c r="C35" s="32">
        <f t="shared" si="0"/>
        <v>2011</v>
      </c>
      <c r="D35" s="31">
        <v>97.309443000000002</v>
      </c>
      <c r="E35" s="31">
        <v>95.988961000000003</v>
      </c>
      <c r="F35" s="31">
        <v>100.27663</v>
      </c>
      <c r="G35" s="31">
        <v>73.123118000000005</v>
      </c>
      <c r="H35" s="31">
        <v>105.31145100000001</v>
      </c>
      <c r="I35" s="191">
        <v>2.7413157894736799</v>
      </c>
      <c r="J35" s="193">
        <v>170.85713999999999</v>
      </c>
      <c r="K35" s="617"/>
      <c r="L35" s="147"/>
    </row>
    <row r="36" spans="1:12">
      <c r="A36" s="30">
        <v>40756</v>
      </c>
      <c r="B36" s="32">
        <f t="shared" si="1"/>
        <v>8</v>
      </c>
      <c r="C36" s="32">
        <f t="shared" si="0"/>
        <v>2011</v>
      </c>
      <c r="D36" s="31">
        <v>97.741892000000007</v>
      </c>
      <c r="E36" s="31">
        <v>95.899894000000003</v>
      </c>
      <c r="F36" s="31">
        <v>100.39925100000001</v>
      </c>
      <c r="G36" s="31">
        <v>73.317492000000001</v>
      </c>
      <c r="H36" s="31">
        <v>105.59138799999999</v>
      </c>
      <c r="I36" s="191">
        <v>2.7393809523809498</v>
      </c>
      <c r="J36" s="193">
        <v>199.56522000000001</v>
      </c>
      <c r="K36" s="617"/>
      <c r="L36" s="147"/>
    </row>
    <row r="37" spans="1:12">
      <c r="A37" s="30">
        <v>40787</v>
      </c>
      <c r="B37" s="32">
        <f t="shared" si="1"/>
        <v>9</v>
      </c>
      <c r="C37" s="32">
        <f t="shared" si="0"/>
        <v>2011</v>
      </c>
      <c r="D37" s="31">
        <v>98.397795000000002</v>
      </c>
      <c r="E37" s="31">
        <v>95.816344999999998</v>
      </c>
      <c r="F37" s="31">
        <v>100.434274</v>
      </c>
      <c r="G37" s="31">
        <v>73.562507999999994</v>
      </c>
      <c r="H37" s="31">
        <v>105.944258</v>
      </c>
      <c r="I37" s="191">
        <v>2.7438409090909102</v>
      </c>
      <c r="J37" s="193">
        <v>237.45455000000001</v>
      </c>
      <c r="K37" s="617"/>
      <c r="L37" s="147"/>
    </row>
    <row r="38" spans="1:12">
      <c r="A38" s="30">
        <v>40817</v>
      </c>
      <c r="B38" s="32">
        <f t="shared" si="1"/>
        <v>10</v>
      </c>
      <c r="C38" s="32">
        <f t="shared" si="0"/>
        <v>2011</v>
      </c>
      <c r="D38" s="31">
        <v>98.608720000000005</v>
      </c>
      <c r="E38" s="31">
        <v>96.176466000000005</v>
      </c>
      <c r="F38" s="31">
        <v>100.304056</v>
      </c>
      <c r="G38" s="31">
        <v>73.794120000000007</v>
      </c>
      <c r="H38" s="31">
        <v>106.277824</v>
      </c>
      <c r="I38" s="191">
        <v>2.7318250000000002</v>
      </c>
      <c r="J38" s="193">
        <v>231.95238000000001</v>
      </c>
      <c r="K38" s="617"/>
      <c r="L38" s="147"/>
    </row>
    <row r="39" spans="1:12">
      <c r="A39" s="30">
        <v>40848</v>
      </c>
      <c r="B39" s="32">
        <f t="shared" si="1"/>
        <v>11</v>
      </c>
      <c r="C39" s="32">
        <f t="shared" si="0"/>
        <v>2011</v>
      </c>
      <c r="D39" s="31">
        <v>99.021829999999994</v>
      </c>
      <c r="E39" s="31">
        <v>95.476861</v>
      </c>
      <c r="F39" s="31">
        <v>100.107737</v>
      </c>
      <c r="G39" s="31">
        <v>74.112483999999995</v>
      </c>
      <c r="H39" s="31">
        <v>106.73633100000001</v>
      </c>
      <c r="I39" s="191">
        <v>2.7049523809523799</v>
      </c>
      <c r="J39" s="193">
        <v>214.18181999999999</v>
      </c>
      <c r="K39" s="617"/>
      <c r="L39" s="147"/>
    </row>
    <row r="40" spans="1:12">
      <c r="A40" s="30">
        <v>40878</v>
      </c>
      <c r="B40" s="32">
        <f t="shared" si="1"/>
        <v>12</v>
      </c>
      <c r="C40" s="32">
        <f t="shared" si="0"/>
        <v>2011</v>
      </c>
      <c r="D40" s="31">
        <v>99.055683000000002</v>
      </c>
      <c r="E40" s="31">
        <v>95.515124</v>
      </c>
      <c r="F40" s="31">
        <v>100.24452599999999</v>
      </c>
      <c r="G40" s="31">
        <v>74.313261999999995</v>
      </c>
      <c r="H40" s="31">
        <v>107.02548899999999</v>
      </c>
      <c r="I40" s="191">
        <v>2.69626315789474</v>
      </c>
      <c r="J40" s="193">
        <v>216.31818000000001</v>
      </c>
      <c r="K40" s="617"/>
      <c r="L40" s="147"/>
    </row>
    <row r="41" spans="1:12">
      <c r="A41" s="30">
        <v>40909</v>
      </c>
      <c r="B41" s="32">
        <f t="shared" si="1"/>
        <v>1</v>
      </c>
      <c r="C41" s="32">
        <f t="shared" si="0"/>
        <v>2012</v>
      </c>
      <c r="D41" s="31">
        <v>98.541925000000006</v>
      </c>
      <c r="E41" s="31">
        <v>95.384941999999995</v>
      </c>
      <c r="F41" s="31">
        <v>100.43877000000001</v>
      </c>
      <c r="G41" s="31">
        <v>74.237966</v>
      </c>
      <c r="H41" s="31">
        <v>106.91704900000001</v>
      </c>
      <c r="I41" s="191">
        <v>2.6926590909090899</v>
      </c>
      <c r="J41" s="193">
        <v>219.40908999999999</v>
      </c>
      <c r="K41" s="617"/>
      <c r="L41" s="147"/>
    </row>
    <row r="42" spans="1:12">
      <c r="A42" s="30">
        <v>40940</v>
      </c>
      <c r="B42" s="32">
        <f t="shared" si="1"/>
        <v>2</v>
      </c>
      <c r="C42" s="32">
        <f t="shared" si="0"/>
        <v>2012</v>
      </c>
      <c r="D42" s="31">
        <v>98.668118000000007</v>
      </c>
      <c r="E42" s="31">
        <v>95.321952999999993</v>
      </c>
      <c r="F42" s="31">
        <v>100.25673399999999</v>
      </c>
      <c r="G42" s="31">
        <v>74.479172000000005</v>
      </c>
      <c r="H42" s="31">
        <v>107.264432</v>
      </c>
      <c r="I42" s="191">
        <v>2.6835238095238099</v>
      </c>
      <c r="J42" s="193">
        <v>199.2381</v>
      </c>
      <c r="K42" s="617"/>
      <c r="L42" s="147"/>
    </row>
    <row r="43" spans="1:12">
      <c r="A43" s="30">
        <v>40969</v>
      </c>
      <c r="B43" s="32">
        <f t="shared" si="1"/>
        <v>3</v>
      </c>
      <c r="C43" s="32">
        <f t="shared" si="0"/>
        <v>2012</v>
      </c>
      <c r="D43" s="31">
        <v>99.267854999999997</v>
      </c>
      <c r="E43" s="31">
        <v>95.378529</v>
      </c>
      <c r="F43" s="31">
        <v>99.917034000000001</v>
      </c>
      <c r="G43" s="31">
        <v>75.049695</v>
      </c>
      <c r="H43" s="31">
        <v>108.086095</v>
      </c>
      <c r="I43" s="191">
        <v>2.6709999999999998</v>
      </c>
      <c r="J43" s="193">
        <v>165.59091000000001</v>
      </c>
      <c r="K43" s="617"/>
      <c r="L43" s="147"/>
    </row>
    <row r="44" spans="1:12">
      <c r="A44" s="30">
        <v>41000</v>
      </c>
      <c r="B44" s="32">
        <f t="shared" si="1"/>
        <v>4</v>
      </c>
      <c r="C44" s="32">
        <f t="shared" si="0"/>
        <v>2012</v>
      </c>
      <c r="D44" s="31">
        <v>99.385497999999998</v>
      </c>
      <c r="E44" s="31">
        <v>95.358962000000005</v>
      </c>
      <c r="F44" s="31">
        <v>99.939982000000001</v>
      </c>
      <c r="G44" s="31">
        <v>75.448614000000006</v>
      </c>
      <c r="H44" s="31">
        <v>108.660616</v>
      </c>
      <c r="I44" s="191">
        <v>2.6570277777777802</v>
      </c>
      <c r="J44" s="193">
        <v>164.14286000000001</v>
      </c>
      <c r="K44" s="617"/>
      <c r="L44" s="147"/>
    </row>
    <row r="45" spans="1:12">
      <c r="A45" s="30">
        <v>41030</v>
      </c>
      <c r="B45" s="32">
        <f t="shared" si="1"/>
        <v>5</v>
      </c>
      <c r="C45" s="32">
        <f t="shared" si="0"/>
        <v>2012</v>
      </c>
      <c r="D45" s="31">
        <v>99.052024000000003</v>
      </c>
      <c r="E45" s="31">
        <v>95.684348</v>
      </c>
      <c r="F45" s="31">
        <v>99.918267999999998</v>
      </c>
      <c r="G45" s="31">
        <v>75.478235999999995</v>
      </c>
      <c r="H45" s="31">
        <v>108.703277</v>
      </c>
      <c r="I45" s="191">
        <v>2.6692727272727299</v>
      </c>
      <c r="J45" s="193">
        <v>180.52173999999999</v>
      </c>
      <c r="K45" s="617"/>
      <c r="L45" s="147"/>
    </row>
    <row r="46" spans="1:12">
      <c r="A46" s="30">
        <v>41061</v>
      </c>
      <c r="B46" s="32">
        <f t="shared" si="1"/>
        <v>6</v>
      </c>
      <c r="C46" s="32">
        <f t="shared" si="0"/>
        <v>2012</v>
      </c>
      <c r="D46" s="31">
        <v>98.983908999999997</v>
      </c>
      <c r="E46" s="31">
        <v>96.290983999999995</v>
      </c>
      <c r="F46" s="31">
        <v>99.734386999999998</v>
      </c>
      <c r="G46" s="31">
        <v>75.450539000000006</v>
      </c>
      <c r="H46" s="31">
        <v>108.663388</v>
      </c>
      <c r="I46" s="191">
        <v>2.6705749999999999</v>
      </c>
      <c r="J46" s="193">
        <v>188.42857000000001</v>
      </c>
      <c r="K46" s="617"/>
      <c r="L46" s="147"/>
    </row>
    <row r="47" spans="1:12">
      <c r="A47" s="30">
        <v>41091</v>
      </c>
      <c r="B47" s="32">
        <f t="shared" si="1"/>
        <v>7</v>
      </c>
      <c r="C47" s="32">
        <f t="shared" si="0"/>
        <v>2012</v>
      </c>
      <c r="D47" s="31">
        <v>98.152411999999998</v>
      </c>
      <c r="E47" s="31">
        <v>95.474497</v>
      </c>
      <c r="F47" s="31">
        <v>99.041640000000001</v>
      </c>
      <c r="G47" s="31">
        <v>75.518715</v>
      </c>
      <c r="H47" s="31">
        <v>108.76157499999999</v>
      </c>
      <c r="I47" s="191">
        <v>2.63504761904762</v>
      </c>
      <c r="J47" s="193">
        <v>162.59091000000001</v>
      </c>
      <c r="K47" s="617"/>
      <c r="L47" s="147"/>
    </row>
    <row r="48" spans="1:12">
      <c r="A48" s="30">
        <v>41122</v>
      </c>
      <c r="B48" s="32">
        <f t="shared" si="1"/>
        <v>8</v>
      </c>
      <c r="C48" s="32">
        <f t="shared" si="0"/>
        <v>2012</v>
      </c>
      <c r="D48" s="31">
        <v>98.387715999999998</v>
      </c>
      <c r="E48" s="31">
        <v>95.012013999999994</v>
      </c>
      <c r="F48" s="31">
        <v>98.395326999999995</v>
      </c>
      <c r="G48" s="31">
        <v>75.902653000000001</v>
      </c>
      <c r="H48" s="31">
        <v>109.31452</v>
      </c>
      <c r="I48" s="191">
        <v>2.6159761904761898</v>
      </c>
      <c r="J48" s="193">
        <v>133.13042999999999</v>
      </c>
      <c r="K48" s="617"/>
      <c r="L48" s="147"/>
    </row>
    <row r="49" spans="1:12">
      <c r="A49" s="30">
        <v>41153</v>
      </c>
      <c r="B49" s="32">
        <f t="shared" si="1"/>
        <v>9</v>
      </c>
      <c r="C49" s="32">
        <f t="shared" si="0"/>
        <v>2012</v>
      </c>
      <c r="D49" s="31">
        <v>98.782712000000004</v>
      </c>
      <c r="E49" s="31">
        <v>94.756646000000003</v>
      </c>
      <c r="F49" s="31">
        <v>97.887172000000007</v>
      </c>
      <c r="G49" s="31">
        <v>76.314581000000004</v>
      </c>
      <c r="H49" s="31">
        <v>109.907777</v>
      </c>
      <c r="I49" s="191">
        <v>2.6027999999999998</v>
      </c>
      <c r="J49" s="193">
        <v>124</v>
      </c>
      <c r="K49" s="617"/>
      <c r="L49" s="147"/>
    </row>
    <row r="50" spans="1:12">
      <c r="A50" s="30">
        <v>41183</v>
      </c>
      <c r="B50" s="32">
        <f t="shared" si="1"/>
        <v>10</v>
      </c>
      <c r="C50" s="32">
        <f t="shared" si="0"/>
        <v>2012</v>
      </c>
      <c r="D50" s="31">
        <v>98.806766999999994</v>
      </c>
      <c r="E50" s="31">
        <v>94.373965999999996</v>
      </c>
      <c r="F50" s="31">
        <v>97.902814000000006</v>
      </c>
      <c r="G50" s="31">
        <v>76.189942000000002</v>
      </c>
      <c r="H50" s="31">
        <v>109.728272</v>
      </c>
      <c r="I50" s="191">
        <v>2.5876000000000001</v>
      </c>
      <c r="J50" s="193">
        <v>108.04348</v>
      </c>
      <c r="K50" s="617"/>
      <c r="L50" s="147"/>
    </row>
    <row r="51" spans="1:12">
      <c r="A51" s="30">
        <v>41214</v>
      </c>
      <c r="B51" s="32">
        <f t="shared" si="1"/>
        <v>11</v>
      </c>
      <c r="C51" s="32">
        <f t="shared" si="0"/>
        <v>2012</v>
      </c>
      <c r="D51" s="31">
        <v>98.583945</v>
      </c>
      <c r="E51" s="31">
        <v>94.500440999999995</v>
      </c>
      <c r="F51" s="31">
        <v>97.962235000000007</v>
      </c>
      <c r="G51" s="31">
        <v>76.085205000000002</v>
      </c>
      <c r="H51" s="31">
        <v>109.57743000000001</v>
      </c>
      <c r="I51" s="191">
        <v>2.5986250000000002</v>
      </c>
      <c r="J51" s="193">
        <v>122.95455</v>
      </c>
      <c r="K51" s="617"/>
      <c r="L51" s="147"/>
    </row>
    <row r="52" spans="1:12">
      <c r="A52" s="30">
        <v>41244</v>
      </c>
      <c r="B52" s="32">
        <f t="shared" si="1"/>
        <v>12</v>
      </c>
      <c r="C52" s="32">
        <f t="shared" si="0"/>
        <v>2012</v>
      </c>
      <c r="D52" s="31">
        <v>98.469825999999998</v>
      </c>
      <c r="E52" s="31">
        <v>93.999886000000004</v>
      </c>
      <c r="F52" s="31">
        <v>97.985309999999998</v>
      </c>
      <c r="G52" s="31">
        <v>76.282094000000001</v>
      </c>
      <c r="H52" s="31">
        <v>109.860989</v>
      </c>
      <c r="I52" s="191">
        <v>2.5668888888888901</v>
      </c>
      <c r="J52" s="193">
        <v>117.19047999999999</v>
      </c>
      <c r="K52" s="617"/>
      <c r="L52" s="147"/>
    </row>
    <row r="53" spans="1:12">
      <c r="A53" s="30">
        <v>41275</v>
      </c>
      <c r="B53" s="32">
        <f t="shared" si="1"/>
        <v>1</v>
      </c>
      <c r="C53" s="32">
        <f t="shared" si="0"/>
        <v>2013</v>
      </c>
      <c r="D53" s="31">
        <v>97.705692999999997</v>
      </c>
      <c r="E53" s="31">
        <v>94.026263</v>
      </c>
      <c r="F53" s="31">
        <v>97.924581000000003</v>
      </c>
      <c r="G53" s="31">
        <v>76.370137</v>
      </c>
      <c r="H53" s="31">
        <v>109.98778799999999</v>
      </c>
      <c r="I53" s="191">
        <v>2.5519090909090898</v>
      </c>
      <c r="J53" s="193">
        <v>110.04348</v>
      </c>
      <c r="K53" s="617"/>
      <c r="L53" s="147"/>
    </row>
    <row r="54" spans="1:12">
      <c r="A54" s="30">
        <v>41306</v>
      </c>
      <c r="B54" s="32">
        <f t="shared" si="1"/>
        <v>2</v>
      </c>
      <c r="C54" s="32">
        <f t="shared" si="0"/>
        <v>2013</v>
      </c>
      <c r="D54" s="31">
        <v>97.779777999999993</v>
      </c>
      <c r="E54" s="31">
        <v>94.248480000000001</v>
      </c>
      <c r="F54" s="31">
        <v>98.490555999999998</v>
      </c>
      <c r="G54" s="31">
        <v>76.303585999999996</v>
      </c>
      <c r="H54" s="31">
        <v>109.891941</v>
      </c>
      <c r="I54" s="191">
        <v>2.57805263157895</v>
      </c>
      <c r="J54" s="193">
        <v>127.05</v>
      </c>
      <c r="K54" s="617"/>
      <c r="L54" s="147"/>
    </row>
    <row r="55" spans="1:12">
      <c r="A55" s="30">
        <v>41334</v>
      </c>
      <c r="B55" s="32">
        <f t="shared" si="1"/>
        <v>3</v>
      </c>
      <c r="C55" s="32">
        <f t="shared" si="0"/>
        <v>2013</v>
      </c>
      <c r="D55" s="31">
        <v>98.055379000000002</v>
      </c>
      <c r="E55" s="31">
        <v>94.654342999999997</v>
      </c>
      <c r="F55" s="31">
        <v>99.025264000000007</v>
      </c>
      <c r="G55" s="31">
        <v>76.994850999999997</v>
      </c>
      <c r="H55" s="31">
        <v>110.887497</v>
      </c>
      <c r="I55" s="191">
        <v>2.5939473684210501</v>
      </c>
      <c r="J55" s="193">
        <v>140.28570999999999</v>
      </c>
      <c r="K55" s="617"/>
      <c r="L55" s="147"/>
    </row>
    <row r="56" spans="1:12">
      <c r="A56" s="30">
        <v>41365</v>
      </c>
      <c r="B56" s="32">
        <f t="shared" si="1"/>
        <v>4</v>
      </c>
      <c r="C56" s="32">
        <f t="shared" si="0"/>
        <v>2013</v>
      </c>
      <c r="D56" s="31">
        <v>98.102304000000004</v>
      </c>
      <c r="E56" s="31">
        <v>94.735647999999998</v>
      </c>
      <c r="F56" s="31">
        <v>99.148184999999998</v>
      </c>
      <c r="G56" s="31">
        <v>77.189176000000003</v>
      </c>
      <c r="H56" s="31">
        <v>111.167362</v>
      </c>
      <c r="I56" s="191">
        <v>2.5975000000000001</v>
      </c>
      <c r="J56" s="193">
        <v>132.54544999999999</v>
      </c>
      <c r="K56" s="617"/>
      <c r="L56" s="147"/>
    </row>
    <row r="57" spans="1:12">
      <c r="A57" s="30">
        <v>41395</v>
      </c>
      <c r="B57" s="32">
        <f t="shared" si="1"/>
        <v>5</v>
      </c>
      <c r="C57" s="32">
        <f t="shared" si="0"/>
        <v>2013</v>
      </c>
      <c r="D57" s="31">
        <v>97.812589000000003</v>
      </c>
      <c r="E57" s="31">
        <v>95.441450000000003</v>
      </c>
      <c r="F57" s="31">
        <v>99.301221999999996</v>
      </c>
      <c r="G57" s="31">
        <v>77.338603000000006</v>
      </c>
      <c r="H57" s="31">
        <v>111.382566</v>
      </c>
      <c r="I57" s="191">
        <v>2.64438636363636</v>
      </c>
      <c r="J57" s="193">
        <v>133.73912999999999</v>
      </c>
      <c r="K57" s="617"/>
      <c r="L57" s="147"/>
    </row>
    <row r="58" spans="1:12">
      <c r="A58" s="30">
        <v>41426</v>
      </c>
      <c r="B58" s="32">
        <f t="shared" si="1"/>
        <v>6</v>
      </c>
      <c r="C58" s="32">
        <f t="shared" si="0"/>
        <v>2013</v>
      </c>
      <c r="D58" s="31">
        <v>98.612014000000002</v>
      </c>
      <c r="E58" s="31">
        <v>97.411964999999995</v>
      </c>
      <c r="F58" s="31">
        <v>99.890574999999998</v>
      </c>
      <c r="G58" s="31">
        <v>77.541072999999997</v>
      </c>
      <c r="H58" s="31">
        <v>111.67416299999999</v>
      </c>
      <c r="I58" s="191">
        <v>2.7475000000000001</v>
      </c>
      <c r="J58" s="193">
        <v>179.8</v>
      </c>
      <c r="K58" s="617"/>
      <c r="L58" s="147"/>
    </row>
    <row r="59" spans="1:12">
      <c r="A59" s="30">
        <v>41456</v>
      </c>
      <c r="B59" s="32">
        <f t="shared" si="1"/>
        <v>7</v>
      </c>
      <c r="C59" s="32">
        <f t="shared" si="0"/>
        <v>2013</v>
      </c>
      <c r="D59" s="31">
        <v>99.567892999999998</v>
      </c>
      <c r="E59" s="31">
        <v>98.830203999999995</v>
      </c>
      <c r="F59" s="31">
        <v>100.046108</v>
      </c>
      <c r="G59" s="31">
        <v>77.966369999999998</v>
      </c>
      <c r="H59" s="31">
        <v>112.286672</v>
      </c>
      <c r="I59" s="191">
        <v>2.7767142857142901</v>
      </c>
      <c r="J59" s="193">
        <v>175.69565</v>
      </c>
      <c r="K59" s="617"/>
      <c r="L59" s="147"/>
    </row>
    <row r="60" spans="1:12">
      <c r="A60" s="30">
        <v>41487</v>
      </c>
      <c r="B60" s="32">
        <f t="shared" si="1"/>
        <v>8</v>
      </c>
      <c r="C60" s="32">
        <f t="shared" si="0"/>
        <v>2013</v>
      </c>
      <c r="D60" s="31">
        <v>100.40927499999999</v>
      </c>
      <c r="E60" s="31">
        <v>99.251388000000006</v>
      </c>
      <c r="F60" s="31">
        <v>100.08868699999999</v>
      </c>
      <c r="G60" s="31">
        <v>78.389652999999996</v>
      </c>
      <c r="H60" s="31">
        <v>112.896282</v>
      </c>
      <c r="I60" s="191">
        <v>2.8017380952380999</v>
      </c>
      <c r="J60" s="193">
        <v>190.54544999999999</v>
      </c>
      <c r="K60" s="617"/>
      <c r="L60" s="147"/>
    </row>
    <row r="61" spans="1:12">
      <c r="A61" s="30">
        <v>41518</v>
      </c>
      <c r="B61" s="32">
        <f t="shared" si="1"/>
        <v>9</v>
      </c>
      <c r="C61" s="32">
        <f t="shared" si="0"/>
        <v>2013</v>
      </c>
      <c r="D61" s="31">
        <v>100.930875</v>
      </c>
      <c r="E61" s="31">
        <v>99.172291999999999</v>
      </c>
      <c r="F61" s="31">
        <v>100.101162</v>
      </c>
      <c r="G61" s="31">
        <v>78.474925999999996</v>
      </c>
      <c r="H61" s="31">
        <v>113.019091</v>
      </c>
      <c r="I61" s="191">
        <v>2.7785714285714298</v>
      </c>
      <c r="J61" s="193">
        <v>183.38095000000001</v>
      </c>
      <c r="K61" s="617"/>
      <c r="L61" s="147"/>
    </row>
    <row r="62" spans="1:12">
      <c r="A62" s="30">
        <v>41548</v>
      </c>
      <c r="B62" s="32">
        <f t="shared" si="1"/>
        <v>10</v>
      </c>
      <c r="C62" s="32">
        <f t="shared" si="0"/>
        <v>2013</v>
      </c>
      <c r="D62" s="31">
        <v>100.51232</v>
      </c>
      <c r="E62" s="31">
        <v>99.109568999999993</v>
      </c>
      <c r="F62" s="31">
        <v>100.21827399999999</v>
      </c>
      <c r="G62" s="31">
        <v>78.504959999999997</v>
      </c>
      <c r="H62" s="31">
        <v>113.06234600000001</v>
      </c>
      <c r="I62" s="191">
        <v>2.7691190476190499</v>
      </c>
      <c r="J62" s="193">
        <v>172.86957000000001</v>
      </c>
      <c r="K62" s="617"/>
      <c r="L62" s="147"/>
    </row>
    <row r="63" spans="1:12">
      <c r="A63" s="30">
        <v>41579</v>
      </c>
      <c r="B63" s="32">
        <f t="shared" si="1"/>
        <v>11</v>
      </c>
      <c r="C63" s="32">
        <f t="shared" si="0"/>
        <v>2013</v>
      </c>
      <c r="D63" s="31">
        <v>100.10692</v>
      </c>
      <c r="E63" s="31">
        <v>99.437229000000002</v>
      </c>
      <c r="F63" s="31">
        <v>100.03873900000001</v>
      </c>
      <c r="G63" s="31">
        <v>78.333628000000004</v>
      </c>
      <c r="H63" s="31">
        <v>112.815595</v>
      </c>
      <c r="I63" s="191">
        <v>2.7981250000000002</v>
      </c>
      <c r="J63" s="193">
        <v>183.42857000000001</v>
      </c>
      <c r="K63" s="617"/>
      <c r="L63" s="147"/>
    </row>
    <row r="64" spans="1:12">
      <c r="A64" s="30">
        <v>41609</v>
      </c>
      <c r="B64" s="32">
        <f t="shared" si="1"/>
        <v>12</v>
      </c>
      <c r="C64" s="32">
        <f t="shared" si="0"/>
        <v>2013</v>
      </c>
      <c r="D64" s="31">
        <v>100</v>
      </c>
      <c r="E64" s="31">
        <v>100</v>
      </c>
      <c r="F64" s="31">
        <v>100</v>
      </c>
      <c r="G64" s="31">
        <v>78.463519000000005</v>
      </c>
      <c r="H64" s="31">
        <v>113.002663</v>
      </c>
      <c r="I64" s="191">
        <v>2.78525</v>
      </c>
      <c r="J64" s="193">
        <v>176.54544999999999</v>
      </c>
      <c r="K64" s="617"/>
      <c r="L64" s="147"/>
    </row>
    <row r="65" spans="1:12">
      <c r="A65" s="30">
        <v>41640</v>
      </c>
      <c r="B65" s="32">
        <f t="shared" si="1"/>
        <v>1</v>
      </c>
      <c r="C65" s="32">
        <f t="shared" si="0"/>
        <v>2014</v>
      </c>
      <c r="D65" s="31">
        <v>100.02515699999999</v>
      </c>
      <c r="E65" s="31">
        <v>100.344337</v>
      </c>
      <c r="F65" s="31">
        <v>100.128319</v>
      </c>
      <c r="G65" s="31">
        <v>78.712128000000007</v>
      </c>
      <c r="H65" s="31">
        <v>113.360708</v>
      </c>
      <c r="I65" s="192">
        <v>2.8089318181818199</v>
      </c>
      <c r="J65" s="193">
        <v>176</v>
      </c>
      <c r="K65" s="617"/>
      <c r="L65" s="147"/>
    </row>
    <row r="66" spans="1:12">
      <c r="A66" s="30">
        <v>41671</v>
      </c>
      <c r="B66" s="32">
        <f t="shared" si="1"/>
        <v>2</v>
      </c>
      <c r="C66" s="32">
        <f t="shared" si="0"/>
        <v>2014</v>
      </c>
      <c r="D66" s="31">
        <v>100.22933999999999</v>
      </c>
      <c r="E66" s="31">
        <v>100.340963</v>
      </c>
      <c r="F66" s="31">
        <v>100.533503</v>
      </c>
      <c r="G66" s="31">
        <v>79.185061000000005</v>
      </c>
      <c r="H66" s="31">
        <v>114.04182299999999</v>
      </c>
      <c r="I66" s="192">
        <v>2.8126500000000001</v>
      </c>
      <c r="J66" s="193">
        <v>182.25</v>
      </c>
      <c r="K66" s="617"/>
      <c r="L66" s="147"/>
    </row>
    <row r="67" spans="1:12">
      <c r="A67" s="30">
        <v>41699</v>
      </c>
      <c r="B67" s="32">
        <f t="shared" si="1"/>
        <v>3</v>
      </c>
      <c r="C67" s="32">
        <f t="shared" si="0"/>
        <v>2014</v>
      </c>
      <c r="D67" s="31">
        <v>100.611395</v>
      </c>
      <c r="E67" s="31">
        <v>100.780878</v>
      </c>
      <c r="F67" s="31">
        <v>100.737039</v>
      </c>
      <c r="G67" s="31">
        <v>79.595681999999996</v>
      </c>
      <c r="H67" s="31">
        <v>114.633197</v>
      </c>
      <c r="I67" s="192">
        <v>2.80638095238095</v>
      </c>
      <c r="J67" s="193">
        <v>167.2381</v>
      </c>
      <c r="K67" s="617"/>
      <c r="L67" s="147"/>
    </row>
    <row r="68" spans="1:12">
      <c r="A68" s="30">
        <v>41730</v>
      </c>
      <c r="B68" s="32">
        <f t="shared" si="1"/>
        <v>4</v>
      </c>
      <c r="C68" s="32">
        <f t="shared" si="0"/>
        <v>2014</v>
      </c>
      <c r="D68" s="31">
        <v>100.67067</v>
      </c>
      <c r="E68" s="31">
        <v>100.679098</v>
      </c>
      <c r="F68" s="31">
        <v>100.704579</v>
      </c>
      <c r="G68" s="31">
        <v>79.908670000000001</v>
      </c>
      <c r="H68" s="31">
        <v>115.08396</v>
      </c>
      <c r="I68" s="192">
        <v>2.7943750000000001</v>
      </c>
      <c r="J68" s="193">
        <v>153.54544999999999</v>
      </c>
      <c r="K68" s="617"/>
      <c r="L68" s="147"/>
    </row>
    <row r="69" spans="1:12">
      <c r="A69" s="30">
        <v>41760</v>
      </c>
      <c r="B69" s="32">
        <f t="shared" si="1"/>
        <v>5</v>
      </c>
      <c r="C69" s="32">
        <f t="shared" ref="C69:C132" si="2">YEAR(A69)</f>
        <v>2014</v>
      </c>
      <c r="D69" s="31">
        <v>100.854473</v>
      </c>
      <c r="E69" s="31">
        <v>100.521237</v>
      </c>
      <c r="F69" s="31">
        <v>100.758679</v>
      </c>
      <c r="G69" s="31">
        <v>80.088487999999998</v>
      </c>
      <c r="H69" s="31">
        <v>115.342934</v>
      </c>
      <c r="I69" s="192">
        <v>2.7869761904761901</v>
      </c>
      <c r="J69" s="193">
        <v>149.40908999999999</v>
      </c>
      <c r="K69" s="617"/>
      <c r="L69" s="147"/>
    </row>
    <row r="70" spans="1:12">
      <c r="A70" s="30">
        <v>41791</v>
      </c>
      <c r="B70" s="32">
        <f t="shared" ref="B70:B133" si="3">+MONTH(A70)</f>
        <v>6</v>
      </c>
      <c r="C70" s="32">
        <f t="shared" si="2"/>
        <v>2014</v>
      </c>
      <c r="D70" s="31">
        <v>100.702046</v>
      </c>
      <c r="E70" s="31">
        <v>100.443532</v>
      </c>
      <c r="F70" s="31">
        <v>100.79722099999999</v>
      </c>
      <c r="G70" s="31">
        <v>80.215970999999996</v>
      </c>
      <c r="H70" s="31">
        <v>115.526534</v>
      </c>
      <c r="I70" s="192">
        <v>2.7942380952380899</v>
      </c>
      <c r="J70" s="193">
        <v>145.42857000000001</v>
      </c>
      <c r="K70" s="617"/>
      <c r="L70" s="147"/>
    </row>
    <row r="71" spans="1:12">
      <c r="A71" s="30">
        <v>41821</v>
      </c>
      <c r="B71" s="32">
        <f t="shared" si="3"/>
        <v>7</v>
      </c>
      <c r="C71" s="32">
        <f t="shared" si="2"/>
        <v>2014</v>
      </c>
      <c r="D71" s="31">
        <v>100.80400899999999</v>
      </c>
      <c r="E71" s="31">
        <v>100.637821</v>
      </c>
      <c r="F71" s="31">
        <v>100.78716300000001</v>
      </c>
      <c r="G71" s="31">
        <v>80.563557000000003</v>
      </c>
      <c r="H71" s="31">
        <v>116.027125</v>
      </c>
      <c r="I71" s="192">
        <v>2.78609523809524</v>
      </c>
      <c r="J71" s="193">
        <v>146.34782999999999</v>
      </c>
      <c r="K71" s="617"/>
      <c r="L71" s="147"/>
    </row>
    <row r="72" spans="1:12">
      <c r="A72" s="30">
        <v>41852</v>
      </c>
      <c r="B72" s="32">
        <f t="shared" si="3"/>
        <v>8</v>
      </c>
      <c r="C72" s="32">
        <f t="shared" si="2"/>
        <v>2014</v>
      </c>
      <c r="D72" s="31">
        <v>101.015792</v>
      </c>
      <c r="E72" s="31">
        <v>100.984971</v>
      </c>
      <c r="F72" s="31">
        <v>100.886861</v>
      </c>
      <c r="G72" s="31">
        <v>80.494579000000002</v>
      </c>
      <c r="H72" s="31">
        <v>115.92778300000001</v>
      </c>
      <c r="I72" s="192">
        <v>2.8144761904761899</v>
      </c>
      <c r="J72" s="193">
        <v>157.28570999999999</v>
      </c>
      <c r="K72" s="617"/>
      <c r="L72" s="147"/>
    </row>
    <row r="73" spans="1:12">
      <c r="A73" s="30">
        <v>41883</v>
      </c>
      <c r="B73" s="32">
        <f t="shared" si="3"/>
        <v>9</v>
      </c>
      <c r="C73" s="32">
        <f t="shared" si="2"/>
        <v>2014</v>
      </c>
      <c r="D73" s="31">
        <v>101.363528</v>
      </c>
      <c r="E73" s="31">
        <v>102.084761</v>
      </c>
      <c r="F73" s="31">
        <v>101.96742</v>
      </c>
      <c r="G73" s="31">
        <v>80.623774999999995</v>
      </c>
      <c r="H73" s="31">
        <v>116.11385</v>
      </c>
      <c r="I73" s="192">
        <v>2.8639545454545501</v>
      </c>
      <c r="J73" s="193">
        <v>149.68181999999999</v>
      </c>
      <c r="K73" s="617"/>
      <c r="L73" s="147"/>
    </row>
    <row r="74" spans="1:12">
      <c r="A74" s="30">
        <v>41913</v>
      </c>
      <c r="B74" s="32">
        <f t="shared" si="3"/>
        <v>10</v>
      </c>
      <c r="C74" s="32">
        <f t="shared" si="2"/>
        <v>2014</v>
      </c>
      <c r="D74" s="31">
        <v>101.861474</v>
      </c>
      <c r="E74" s="31">
        <v>103.23202499999999</v>
      </c>
      <c r="F74" s="31">
        <v>102.583688</v>
      </c>
      <c r="G74" s="31">
        <v>80.929225000000002</v>
      </c>
      <c r="H74" s="31">
        <v>116.553757</v>
      </c>
      <c r="I74" s="192">
        <v>2.9060454545454499</v>
      </c>
      <c r="J74" s="193">
        <v>170.26087000000001</v>
      </c>
      <c r="K74" s="617"/>
      <c r="L74" s="147"/>
    </row>
    <row r="75" spans="1:12">
      <c r="A75" s="30">
        <v>41944</v>
      </c>
      <c r="B75" s="32">
        <f t="shared" si="3"/>
        <v>11</v>
      </c>
      <c r="C75" s="32">
        <f t="shared" si="2"/>
        <v>2014</v>
      </c>
      <c r="D75" s="31">
        <v>101.790116</v>
      </c>
      <c r="E75" s="31">
        <v>104.14664399999999</v>
      </c>
      <c r="F75" s="31">
        <v>102.894807</v>
      </c>
      <c r="G75" s="31">
        <v>80.808267000000001</v>
      </c>
      <c r="H75" s="31">
        <v>116.379555</v>
      </c>
      <c r="I75" s="192">
        <v>2.9250750000000001</v>
      </c>
      <c r="J75" s="193">
        <v>165.35</v>
      </c>
      <c r="K75" s="617"/>
      <c r="L75" s="147"/>
    </row>
    <row r="76" spans="1:12">
      <c r="A76" s="30">
        <v>41974</v>
      </c>
      <c r="B76" s="32">
        <f t="shared" si="3"/>
        <v>12</v>
      </c>
      <c r="C76" s="32">
        <f t="shared" si="2"/>
        <v>2014</v>
      </c>
      <c r="D76" s="31">
        <v>101.473342</v>
      </c>
      <c r="E76" s="31">
        <v>104.575384</v>
      </c>
      <c r="F76" s="31">
        <v>102.948802</v>
      </c>
      <c r="G76" s="31">
        <v>80.993230999999994</v>
      </c>
      <c r="H76" s="31">
        <v>116.645938</v>
      </c>
      <c r="I76" s="192">
        <v>2.9615</v>
      </c>
      <c r="J76" s="193">
        <v>181.91304</v>
      </c>
      <c r="K76" s="617"/>
      <c r="L76" s="147"/>
    </row>
    <row r="77" spans="1:12">
      <c r="A77" s="30">
        <v>42005</v>
      </c>
      <c r="B77" s="32">
        <f t="shared" si="3"/>
        <v>1</v>
      </c>
      <c r="C77" s="32">
        <f t="shared" si="2"/>
        <v>2015</v>
      </c>
      <c r="D77" s="31">
        <v>101.15824499999999</v>
      </c>
      <c r="E77" s="31">
        <v>105.48645399999999</v>
      </c>
      <c r="F77" s="31">
        <v>104.051461</v>
      </c>
      <c r="G77" s="31">
        <v>81.131158999999997</v>
      </c>
      <c r="H77" s="31">
        <v>116.84458100000001</v>
      </c>
      <c r="I77" s="191">
        <v>3.005525</v>
      </c>
      <c r="J77" s="193">
        <v>201.22727</v>
      </c>
      <c r="K77" s="617"/>
      <c r="L77" s="147"/>
    </row>
    <row r="78" spans="1:12">
      <c r="A78" s="30">
        <v>42036</v>
      </c>
      <c r="B78" s="32">
        <f t="shared" si="3"/>
        <v>2</v>
      </c>
      <c r="C78" s="32">
        <f t="shared" si="2"/>
        <v>2015</v>
      </c>
      <c r="D78" s="31">
        <v>101.51252700000001</v>
      </c>
      <c r="E78" s="31">
        <v>107.34772</v>
      </c>
      <c r="F78" s="31">
        <v>104.536053</v>
      </c>
      <c r="G78" s="31">
        <v>81.377365999999995</v>
      </c>
      <c r="H78" s="31">
        <v>117.199168</v>
      </c>
      <c r="I78" s="191">
        <v>3.078525</v>
      </c>
      <c r="J78" s="193">
        <v>182.85</v>
      </c>
      <c r="K78" s="617"/>
      <c r="L78" s="147"/>
    </row>
    <row r="79" spans="1:12">
      <c r="A79" s="30">
        <v>42064</v>
      </c>
      <c r="B79" s="32">
        <f t="shared" si="3"/>
        <v>3</v>
      </c>
      <c r="C79" s="32">
        <f t="shared" si="2"/>
        <v>2015</v>
      </c>
      <c r="D79" s="31">
        <v>102.210227</v>
      </c>
      <c r="E79" s="31">
        <v>108.285129</v>
      </c>
      <c r="F79" s="31">
        <v>105.064567</v>
      </c>
      <c r="G79" s="31">
        <v>81.999629999999996</v>
      </c>
      <c r="H79" s="31">
        <v>118.095348</v>
      </c>
      <c r="I79" s="191">
        <v>3.09168181818182</v>
      </c>
      <c r="J79" s="193">
        <v>184.45455000000001</v>
      </c>
      <c r="K79" s="617"/>
      <c r="L79" s="147"/>
    </row>
    <row r="80" spans="1:12">
      <c r="A80" s="30">
        <v>42095</v>
      </c>
      <c r="B80" s="32">
        <f t="shared" si="3"/>
        <v>4</v>
      </c>
      <c r="C80" s="32">
        <f t="shared" si="2"/>
        <v>2015</v>
      </c>
      <c r="D80" s="31">
        <v>102.161903</v>
      </c>
      <c r="E80" s="31">
        <v>108.58649200000001</v>
      </c>
      <c r="F80" s="31">
        <v>105.133734</v>
      </c>
      <c r="G80" s="31">
        <v>82.319844000000003</v>
      </c>
      <c r="H80" s="31">
        <v>118.556518</v>
      </c>
      <c r="I80" s="191">
        <v>3.1199525000000001</v>
      </c>
      <c r="J80" s="193">
        <v>176.95455000000001</v>
      </c>
      <c r="K80" s="617"/>
      <c r="L80" s="147"/>
    </row>
    <row r="81" spans="1:12">
      <c r="A81" s="30">
        <v>42125</v>
      </c>
      <c r="B81" s="32">
        <f t="shared" si="3"/>
        <v>5</v>
      </c>
      <c r="C81" s="32">
        <f t="shared" si="2"/>
        <v>2015</v>
      </c>
      <c r="D81" s="31">
        <v>102.550119</v>
      </c>
      <c r="E81" s="31">
        <v>109.314706</v>
      </c>
      <c r="F81" s="31">
        <v>105.287181</v>
      </c>
      <c r="G81" s="31">
        <v>82.784429000000003</v>
      </c>
      <c r="H81" s="31">
        <v>119.22561</v>
      </c>
      <c r="I81" s="191">
        <v>3.1504500000000002</v>
      </c>
      <c r="J81" s="193">
        <v>165.90476000000001</v>
      </c>
      <c r="K81" s="617"/>
      <c r="L81" s="147"/>
    </row>
    <row r="82" spans="1:12">
      <c r="A82" s="30">
        <v>42156</v>
      </c>
      <c r="B82" s="32">
        <f t="shared" si="3"/>
        <v>6</v>
      </c>
      <c r="C82" s="32">
        <f t="shared" si="2"/>
        <v>2015</v>
      </c>
      <c r="D82" s="31">
        <v>102.817342</v>
      </c>
      <c r="E82" s="31">
        <v>109.721079</v>
      </c>
      <c r="F82" s="31">
        <v>104.964899</v>
      </c>
      <c r="G82" s="31">
        <v>83.059555000000003</v>
      </c>
      <c r="H82" s="31">
        <v>119.62184600000001</v>
      </c>
      <c r="I82" s="191">
        <v>3.1612380952380899</v>
      </c>
      <c r="J82" s="193">
        <v>176.5</v>
      </c>
      <c r="K82" s="617"/>
      <c r="L82" s="147"/>
    </row>
    <row r="83" spans="1:12">
      <c r="A83" s="30">
        <v>42186</v>
      </c>
      <c r="B83" s="32">
        <f t="shared" si="3"/>
        <v>7</v>
      </c>
      <c r="C83" s="32">
        <f t="shared" si="2"/>
        <v>2015</v>
      </c>
      <c r="D83" s="31">
        <v>102.77321499999999</v>
      </c>
      <c r="E83" s="31">
        <v>110.14050899999999</v>
      </c>
      <c r="F83" s="31">
        <v>104.779552</v>
      </c>
      <c r="G83" s="31">
        <v>83.433976999999999</v>
      </c>
      <c r="H83" s="31">
        <v>120.161085</v>
      </c>
      <c r="I83" s="191">
        <v>3.1812499999999999</v>
      </c>
      <c r="J83" s="193">
        <v>186.69565</v>
      </c>
      <c r="K83" s="617"/>
      <c r="L83" s="147"/>
    </row>
    <row r="84" spans="1:12">
      <c r="A84" s="30">
        <v>42217</v>
      </c>
      <c r="B84" s="32">
        <f t="shared" si="3"/>
        <v>8</v>
      </c>
      <c r="C84" s="32">
        <f t="shared" si="2"/>
        <v>2015</v>
      </c>
      <c r="D84" s="31">
        <v>103.024204</v>
      </c>
      <c r="E84" s="31">
        <v>111.1835</v>
      </c>
      <c r="F84" s="31">
        <v>104.891626</v>
      </c>
      <c r="G84" s="31">
        <v>83.748711</v>
      </c>
      <c r="H84" s="31">
        <v>120.61436399999999</v>
      </c>
      <c r="I84" s="191">
        <v>3.23835714285714</v>
      </c>
      <c r="J84" s="193">
        <v>217.47619</v>
      </c>
      <c r="K84" s="617"/>
      <c r="L84" s="147"/>
    </row>
    <row r="85" spans="1:12">
      <c r="A85" s="30">
        <v>42248</v>
      </c>
      <c r="B85" s="32">
        <f t="shared" si="3"/>
        <v>9</v>
      </c>
      <c r="C85" s="32">
        <f t="shared" si="2"/>
        <v>2015</v>
      </c>
      <c r="D85" s="31">
        <v>103.25502899999999</v>
      </c>
      <c r="E85" s="31">
        <v>111.419901</v>
      </c>
      <c r="F85" s="31">
        <v>105.543525</v>
      </c>
      <c r="G85" s="31">
        <v>83.771773999999994</v>
      </c>
      <c r="H85" s="31">
        <v>120.64757899999999</v>
      </c>
      <c r="I85" s="191">
        <v>3.21861363636364</v>
      </c>
      <c r="J85" s="193">
        <v>234.27273</v>
      </c>
      <c r="K85" s="617"/>
      <c r="L85" s="147"/>
    </row>
    <row r="86" spans="1:12">
      <c r="A86" s="30">
        <v>42278</v>
      </c>
      <c r="B86" s="32">
        <f t="shared" si="3"/>
        <v>10</v>
      </c>
      <c r="C86" s="32">
        <f t="shared" si="2"/>
        <v>2015</v>
      </c>
      <c r="D86" s="31">
        <v>103.27552</v>
      </c>
      <c r="E86" s="31">
        <v>111.678217</v>
      </c>
      <c r="F86" s="31">
        <v>105.691025</v>
      </c>
      <c r="G86" s="31">
        <v>83.891400000000004</v>
      </c>
      <c r="H86" s="31">
        <v>120.819863</v>
      </c>
      <c r="I86" s="191">
        <v>3.2483749999999998</v>
      </c>
      <c r="J86" s="193">
        <v>225.90908999999999</v>
      </c>
      <c r="K86" s="617"/>
      <c r="L86" s="147"/>
    </row>
    <row r="87" spans="1:12">
      <c r="A87" s="30">
        <v>42309</v>
      </c>
      <c r="B87" s="32">
        <f t="shared" si="3"/>
        <v>11</v>
      </c>
      <c r="C87" s="32">
        <f t="shared" si="2"/>
        <v>2015</v>
      </c>
      <c r="D87" s="31">
        <v>104.021033</v>
      </c>
      <c r="E87" s="31">
        <v>113.62808</v>
      </c>
      <c r="F87" s="31">
        <v>105.93079899999999</v>
      </c>
      <c r="G87" s="31">
        <v>84.180046000000004</v>
      </c>
      <c r="H87" s="31">
        <v>121.23557</v>
      </c>
      <c r="I87" s="191">
        <v>3.3366428571428601</v>
      </c>
      <c r="J87" s="193">
        <v>218.90476000000001</v>
      </c>
      <c r="K87" s="617"/>
      <c r="L87" s="147"/>
    </row>
    <row r="88" spans="1:12">
      <c r="A88" s="30">
        <v>42339</v>
      </c>
      <c r="B88" s="32">
        <f t="shared" si="3"/>
        <v>12</v>
      </c>
      <c r="C88" s="32">
        <f t="shared" si="2"/>
        <v>2015</v>
      </c>
      <c r="D88" s="31">
        <v>104.101632</v>
      </c>
      <c r="E88" s="31">
        <v>114.870019</v>
      </c>
      <c r="F88" s="31">
        <v>105.79188499999999</v>
      </c>
      <c r="G88" s="31">
        <v>84.555255000000002</v>
      </c>
      <c r="H88" s="31">
        <v>121.775943</v>
      </c>
      <c r="I88" s="191">
        <v>3.3826666666666698</v>
      </c>
      <c r="J88" s="193">
        <v>236.65217000000001</v>
      </c>
      <c r="K88" s="617"/>
      <c r="L88" s="147"/>
    </row>
    <row r="89" spans="1:12">
      <c r="A89" s="30">
        <v>42370</v>
      </c>
      <c r="B89" s="32">
        <f t="shared" si="3"/>
        <v>1</v>
      </c>
      <c r="C89" s="32">
        <f t="shared" si="2"/>
        <v>2016</v>
      </c>
      <c r="D89" s="31">
        <v>104.129063</v>
      </c>
      <c r="E89" s="31">
        <v>116.208079</v>
      </c>
      <c r="F89" s="31">
        <v>107.675321</v>
      </c>
      <c r="G89" s="31">
        <v>84.870239999999995</v>
      </c>
      <c r="H89" s="31">
        <v>122.22958300000001</v>
      </c>
      <c r="I89" s="191">
        <v>3.437325</v>
      </c>
      <c r="J89" s="193">
        <v>267.05</v>
      </c>
      <c r="K89" s="617"/>
      <c r="L89" s="147"/>
    </row>
    <row r="90" spans="1:12">
      <c r="A90" s="30">
        <v>42401</v>
      </c>
      <c r="B90" s="32">
        <f t="shared" si="3"/>
        <v>2</v>
      </c>
      <c r="C90" s="32">
        <f t="shared" si="2"/>
        <v>2016</v>
      </c>
      <c r="D90" s="31">
        <v>104.371647</v>
      </c>
      <c r="E90" s="31">
        <v>117.795953</v>
      </c>
      <c r="F90" s="31">
        <v>107.786725</v>
      </c>
      <c r="G90" s="31">
        <v>85.017992000000007</v>
      </c>
      <c r="H90" s="31">
        <v>122.442374</v>
      </c>
      <c r="I90" s="191">
        <v>3.5059047619047599</v>
      </c>
      <c r="J90" s="193">
        <v>282.38094999999998</v>
      </c>
      <c r="K90" s="617"/>
      <c r="L90" s="147"/>
    </row>
    <row r="91" spans="1:12">
      <c r="A91" s="30">
        <v>42430</v>
      </c>
      <c r="B91" s="32">
        <f t="shared" si="3"/>
        <v>3</v>
      </c>
      <c r="C91" s="32">
        <f t="shared" si="2"/>
        <v>2016</v>
      </c>
      <c r="D91" s="31">
        <v>104.065551</v>
      </c>
      <c r="E91" s="31">
        <v>116.717404</v>
      </c>
      <c r="F91" s="31">
        <v>107.406916</v>
      </c>
      <c r="G91" s="31">
        <v>85.526499999999999</v>
      </c>
      <c r="H91" s="31">
        <v>123.174724</v>
      </c>
      <c r="I91" s="191">
        <v>3.40738095238095</v>
      </c>
      <c r="J91" s="193">
        <v>226.82608999999999</v>
      </c>
      <c r="K91" s="617"/>
      <c r="L91" s="147"/>
    </row>
    <row r="92" spans="1:12">
      <c r="A92" s="30">
        <v>42461</v>
      </c>
      <c r="B92" s="32">
        <f t="shared" si="3"/>
        <v>4</v>
      </c>
      <c r="C92" s="32">
        <f t="shared" si="2"/>
        <v>2016</v>
      </c>
      <c r="D92" s="31">
        <v>103.366032</v>
      </c>
      <c r="E92" s="31">
        <v>113.89753</v>
      </c>
      <c r="F92" s="31">
        <v>107.583496</v>
      </c>
      <c r="G92" s="31">
        <v>85.536255999999995</v>
      </c>
      <c r="H92" s="31">
        <v>123.188774</v>
      </c>
      <c r="I92" s="191">
        <v>3.3015476190476201</v>
      </c>
      <c r="J92" s="193">
        <v>210.04761999999999</v>
      </c>
      <c r="K92" s="617"/>
      <c r="L92" s="147"/>
    </row>
    <row r="93" spans="1:12">
      <c r="A93" s="30">
        <v>42491</v>
      </c>
      <c r="B93" s="32">
        <f t="shared" si="3"/>
        <v>5</v>
      </c>
      <c r="C93" s="32">
        <f t="shared" si="2"/>
        <v>2016</v>
      </c>
      <c r="D93" s="31">
        <v>103.286323</v>
      </c>
      <c r="E93" s="31">
        <v>113.742963</v>
      </c>
      <c r="F93" s="31">
        <v>108.713493</v>
      </c>
      <c r="G93" s="31">
        <v>85.715508999999997</v>
      </c>
      <c r="H93" s="31">
        <v>123.446933</v>
      </c>
      <c r="I93" s="191">
        <v>3.3337272727272702</v>
      </c>
      <c r="J93" s="193">
        <v>207.95455000000001</v>
      </c>
      <c r="K93" s="617"/>
      <c r="L93" s="147"/>
    </row>
    <row r="94" spans="1:12">
      <c r="A94" s="30">
        <v>42522</v>
      </c>
      <c r="B94" s="32">
        <f t="shared" si="3"/>
        <v>6</v>
      </c>
      <c r="C94" s="32">
        <f t="shared" si="2"/>
        <v>2016</v>
      </c>
      <c r="D94" s="31">
        <v>103.864684</v>
      </c>
      <c r="E94" s="31">
        <v>114.168114</v>
      </c>
      <c r="F94" s="31">
        <v>108.79571900000001</v>
      </c>
      <c r="G94" s="31">
        <v>85.835088999999996</v>
      </c>
      <c r="H94" s="31">
        <v>123.619152</v>
      </c>
      <c r="I94" s="191">
        <v>3.3165714285714301</v>
      </c>
      <c r="J94" s="193">
        <v>209.90908999999999</v>
      </c>
      <c r="K94" s="617"/>
      <c r="L94" s="147"/>
    </row>
    <row r="95" spans="1:12">
      <c r="A95" s="30">
        <v>42552</v>
      </c>
      <c r="B95" s="32">
        <f t="shared" si="3"/>
        <v>7</v>
      </c>
      <c r="C95" s="32">
        <f t="shared" si="2"/>
        <v>2016</v>
      </c>
      <c r="D95" s="31">
        <v>103.55566899999999</v>
      </c>
      <c r="E95" s="31">
        <v>113.281497</v>
      </c>
      <c r="F95" s="31">
        <v>108.547985</v>
      </c>
      <c r="G95" s="31">
        <v>85.905257000000006</v>
      </c>
      <c r="H95" s="31">
        <v>123.720207</v>
      </c>
      <c r="I95" s="191">
        <v>3.2987368421052601</v>
      </c>
      <c r="J95" s="193">
        <v>184.19048000000001</v>
      </c>
      <c r="K95" s="617"/>
      <c r="L95" s="147"/>
    </row>
    <row r="96" spans="1:12">
      <c r="A96" s="30">
        <v>42583</v>
      </c>
      <c r="B96" s="32">
        <f t="shared" si="3"/>
        <v>8</v>
      </c>
      <c r="C96" s="32">
        <f t="shared" si="2"/>
        <v>2016</v>
      </c>
      <c r="D96" s="31">
        <v>104.000491</v>
      </c>
      <c r="E96" s="31">
        <v>114.17237</v>
      </c>
      <c r="F96" s="31">
        <v>108.70204200000001</v>
      </c>
      <c r="G96" s="31">
        <v>86.213042999999999</v>
      </c>
      <c r="H96" s="31">
        <v>124.163479</v>
      </c>
      <c r="I96" s="191">
        <v>3.33304545454545</v>
      </c>
      <c r="J96" s="193">
        <v>169.6087</v>
      </c>
      <c r="K96" s="617"/>
      <c r="L96" s="147"/>
    </row>
    <row r="97" spans="1:12">
      <c r="A97" s="30">
        <v>42614</v>
      </c>
      <c r="B97" s="32">
        <f t="shared" si="3"/>
        <v>9</v>
      </c>
      <c r="C97" s="32">
        <f t="shared" si="2"/>
        <v>2016</v>
      </c>
      <c r="D97" s="31">
        <v>104.821468</v>
      </c>
      <c r="E97" s="31">
        <v>115.41549999999999</v>
      </c>
      <c r="F97" s="31">
        <v>108.79270200000001</v>
      </c>
      <c r="G97" s="31">
        <v>86.391041999999999</v>
      </c>
      <c r="H97" s="31">
        <v>124.419832</v>
      </c>
      <c r="I97" s="191">
        <v>3.38229545454546</v>
      </c>
      <c r="J97" s="193">
        <v>161.77273</v>
      </c>
      <c r="K97" s="617"/>
      <c r="L97" s="147"/>
    </row>
    <row r="98" spans="1:12">
      <c r="A98" s="30">
        <v>42644</v>
      </c>
      <c r="B98" s="32">
        <f t="shared" si="3"/>
        <v>10</v>
      </c>
      <c r="C98" s="32">
        <f t="shared" si="2"/>
        <v>2016</v>
      </c>
      <c r="D98" s="31">
        <v>105.30253999999999</v>
      </c>
      <c r="E98" s="31">
        <v>115.55341</v>
      </c>
      <c r="F98" s="31">
        <v>108.704098</v>
      </c>
      <c r="G98" s="31">
        <v>86.748142999999999</v>
      </c>
      <c r="H98" s="31">
        <v>124.934127</v>
      </c>
      <c r="I98" s="191">
        <v>3.3859523809523799</v>
      </c>
      <c r="J98" s="193">
        <v>146.52381</v>
      </c>
      <c r="K98" s="617"/>
      <c r="L98" s="147"/>
    </row>
    <row r="99" spans="1:12">
      <c r="A99" s="30">
        <v>42675</v>
      </c>
      <c r="B99" s="32">
        <f t="shared" si="3"/>
        <v>11</v>
      </c>
      <c r="C99" s="32">
        <f t="shared" si="2"/>
        <v>2016</v>
      </c>
      <c r="D99" s="31">
        <v>105.531216</v>
      </c>
      <c r="E99" s="31">
        <v>115.674002</v>
      </c>
      <c r="F99" s="31">
        <v>108.777124</v>
      </c>
      <c r="G99" s="31">
        <v>86.999769000000001</v>
      </c>
      <c r="H99" s="31">
        <v>125.296516</v>
      </c>
      <c r="I99" s="191">
        <v>3.4028947368421099</v>
      </c>
      <c r="J99" s="193">
        <v>167.81818000000001</v>
      </c>
      <c r="K99" s="617"/>
      <c r="L99" s="147"/>
    </row>
    <row r="100" spans="1:12">
      <c r="A100" s="30">
        <v>42705</v>
      </c>
      <c r="B100" s="32">
        <f t="shared" si="3"/>
        <v>12</v>
      </c>
      <c r="C100" s="32">
        <f t="shared" si="2"/>
        <v>2016</v>
      </c>
      <c r="D100" s="31">
        <v>106.095446</v>
      </c>
      <c r="E100" s="31">
        <v>115.929575</v>
      </c>
      <c r="F100" s="31">
        <v>109.168869</v>
      </c>
      <c r="G100" s="31">
        <v>87.290518000000006</v>
      </c>
      <c r="H100" s="31">
        <v>125.71525099999999</v>
      </c>
      <c r="I100" s="191">
        <v>3.3953571428571401</v>
      </c>
      <c r="J100" s="193">
        <v>164.72727</v>
      </c>
      <c r="K100" s="617"/>
      <c r="L100" s="147"/>
    </row>
    <row r="101" spans="1:12">
      <c r="A101" s="30">
        <v>42736</v>
      </c>
      <c r="B101" s="32">
        <f t="shared" si="3"/>
        <v>1</v>
      </c>
      <c r="C101" s="32">
        <f t="shared" si="2"/>
        <v>2017</v>
      </c>
      <c r="D101" s="31">
        <v>106.131342</v>
      </c>
      <c r="E101" s="31">
        <v>114.84084300000001</v>
      </c>
      <c r="F101" s="31">
        <v>110.21977200000001</v>
      </c>
      <c r="G101" s="31">
        <v>87.498131999999998</v>
      </c>
      <c r="H101" s="31">
        <v>126.014256</v>
      </c>
      <c r="I101" s="191">
        <v>3.34</v>
      </c>
      <c r="J101" s="193">
        <v>157.30000000000001</v>
      </c>
      <c r="K101" s="617"/>
      <c r="L101" s="147"/>
    </row>
    <row r="102" spans="1:12">
      <c r="A102" s="30">
        <v>42767</v>
      </c>
      <c r="B102" s="32">
        <f t="shared" si="3"/>
        <v>2</v>
      </c>
      <c r="C102" s="32">
        <f t="shared" si="2"/>
        <v>2017</v>
      </c>
      <c r="D102" s="31">
        <v>105.469199</v>
      </c>
      <c r="E102" s="31">
        <v>112.884466</v>
      </c>
      <c r="F102" s="31">
        <v>109.767786</v>
      </c>
      <c r="G102" s="31">
        <v>87.780901</v>
      </c>
      <c r="H102" s="31">
        <v>126.421498</v>
      </c>
      <c r="I102" s="191">
        <v>3.2598250000000002</v>
      </c>
      <c r="J102" s="193">
        <v>152.105263157895</v>
      </c>
      <c r="K102" s="617"/>
      <c r="L102" s="147"/>
    </row>
    <row r="103" spans="1:12">
      <c r="A103" s="30">
        <v>42795</v>
      </c>
      <c r="B103" s="32">
        <f t="shared" si="3"/>
        <v>3</v>
      </c>
      <c r="C103" s="32">
        <f t="shared" si="2"/>
        <v>2017</v>
      </c>
      <c r="D103" s="31">
        <v>105.89527099999999</v>
      </c>
      <c r="E103" s="31">
        <v>112.816836</v>
      </c>
      <c r="F103" s="31">
        <v>109.84896000000001</v>
      </c>
      <c r="G103" s="31">
        <v>88.926053999999993</v>
      </c>
      <c r="H103" s="31">
        <v>128.07074</v>
      </c>
      <c r="I103" s="191">
        <v>3.26373913043478</v>
      </c>
      <c r="J103" s="193">
        <v>141.08695652173901</v>
      </c>
      <c r="K103" s="617"/>
      <c r="L103" s="147"/>
    </row>
    <row r="104" spans="1:12">
      <c r="A104" s="30">
        <v>42826</v>
      </c>
      <c r="B104" s="32">
        <f t="shared" si="3"/>
        <v>4</v>
      </c>
      <c r="C104" s="32">
        <f t="shared" si="2"/>
        <v>2017</v>
      </c>
      <c r="D104" s="31">
        <v>105.62672499999999</v>
      </c>
      <c r="E104" s="31">
        <v>112.358953</v>
      </c>
      <c r="F104" s="31">
        <v>109.476221</v>
      </c>
      <c r="G104" s="31">
        <v>88.696577000000005</v>
      </c>
      <c r="H104" s="31">
        <v>127.74024900000001</v>
      </c>
      <c r="I104" s="191">
        <v>3.2473611111111098</v>
      </c>
      <c r="J104" s="193">
        <v>149.444444444444</v>
      </c>
      <c r="K104" s="617"/>
      <c r="L104" s="147"/>
    </row>
    <row r="105" spans="1:12">
      <c r="A105" s="30">
        <v>42856</v>
      </c>
      <c r="B105" s="32">
        <f t="shared" si="3"/>
        <v>5</v>
      </c>
      <c r="C105" s="32">
        <f t="shared" si="2"/>
        <v>2017</v>
      </c>
      <c r="D105" s="31">
        <v>105.488294</v>
      </c>
      <c r="E105" s="31">
        <v>112.74492499999999</v>
      </c>
      <c r="F105" s="31">
        <v>109.708012</v>
      </c>
      <c r="G105" s="31">
        <v>88.321090999999996</v>
      </c>
      <c r="H105" s="31">
        <v>127.199476</v>
      </c>
      <c r="I105" s="191">
        <v>3.2728636363636401</v>
      </c>
      <c r="J105" s="193">
        <v>141.18181818181799</v>
      </c>
      <c r="K105" s="617"/>
      <c r="L105" s="147"/>
    </row>
    <row r="106" spans="1:12">
      <c r="A106" s="30">
        <v>42887</v>
      </c>
      <c r="B106" s="32">
        <f t="shared" si="3"/>
        <v>6</v>
      </c>
      <c r="C106" s="32">
        <f t="shared" si="2"/>
        <v>2017</v>
      </c>
      <c r="D106" s="31">
        <v>105.35083299999999</v>
      </c>
      <c r="E106" s="31">
        <v>112.82263</v>
      </c>
      <c r="F106" s="31">
        <v>109.822489</v>
      </c>
      <c r="G106" s="31">
        <v>88.180485000000004</v>
      </c>
      <c r="H106" s="31">
        <v>126.996976</v>
      </c>
      <c r="I106" s="191">
        <v>3.2677999999999998</v>
      </c>
      <c r="J106" s="193">
        <v>143.5</v>
      </c>
      <c r="K106" s="617"/>
      <c r="L106" s="147"/>
    </row>
    <row r="107" spans="1:12">
      <c r="A107" s="30">
        <v>42917</v>
      </c>
      <c r="B107" s="32">
        <f t="shared" si="3"/>
        <v>7</v>
      </c>
      <c r="C107" s="32">
        <f t="shared" si="2"/>
        <v>2017</v>
      </c>
      <c r="D107" s="31">
        <v>105.23660700000001</v>
      </c>
      <c r="E107" s="31">
        <v>112.017516</v>
      </c>
      <c r="F107" s="31">
        <v>109.91211300000001</v>
      </c>
      <c r="G107" s="31">
        <v>88.355333999999999</v>
      </c>
      <c r="H107" s="31">
        <v>127.24879300000001</v>
      </c>
      <c r="I107" s="191">
        <v>3.2489210526315802</v>
      </c>
      <c r="J107" s="193">
        <v>141.9</v>
      </c>
      <c r="K107" s="617"/>
      <c r="L107" s="147"/>
    </row>
    <row r="108" spans="1:12">
      <c r="A108" s="30">
        <v>42948</v>
      </c>
      <c r="B108" s="32">
        <f t="shared" si="3"/>
        <v>8</v>
      </c>
      <c r="C108" s="32">
        <f t="shared" si="2"/>
        <v>2017</v>
      </c>
      <c r="D108" s="31">
        <v>105.432114</v>
      </c>
      <c r="E108" s="31">
        <v>111.80450399999999</v>
      </c>
      <c r="F108" s="31">
        <v>110.839078</v>
      </c>
      <c r="G108" s="31">
        <v>88.949280999999999</v>
      </c>
      <c r="H108" s="31">
        <v>128.10419200000001</v>
      </c>
      <c r="I108" s="191">
        <v>3.24143181818182</v>
      </c>
      <c r="J108" s="193">
        <v>155.39130434782601</v>
      </c>
      <c r="K108" s="617"/>
      <c r="L108" s="147"/>
    </row>
    <row r="109" spans="1:12">
      <c r="A109" s="30">
        <v>42979</v>
      </c>
      <c r="B109" s="32">
        <f t="shared" si="3"/>
        <v>9</v>
      </c>
      <c r="C109" s="32">
        <f t="shared" si="2"/>
        <v>2017</v>
      </c>
      <c r="D109" s="31">
        <v>105.65603299999999</v>
      </c>
      <c r="E109" s="31">
        <v>111.72074600000001</v>
      </c>
      <c r="F109" s="31">
        <v>111.35812799999999</v>
      </c>
      <c r="G109" s="31">
        <v>88.935254</v>
      </c>
      <c r="H109" s="31">
        <v>128.08399</v>
      </c>
      <c r="I109" s="191">
        <v>3.24616666666667</v>
      </c>
      <c r="J109" s="193">
        <v>144</v>
      </c>
      <c r="K109" s="617"/>
      <c r="L109" s="147"/>
    </row>
    <row r="110" spans="1:12">
      <c r="A110" s="30">
        <v>43009</v>
      </c>
      <c r="B110" s="32">
        <f t="shared" si="3"/>
        <v>10</v>
      </c>
      <c r="C110" s="32">
        <f t="shared" si="2"/>
        <v>2017</v>
      </c>
      <c r="D110" s="31">
        <v>105.577594</v>
      </c>
      <c r="E110" s="31">
        <v>112.156479</v>
      </c>
      <c r="F110" s="31">
        <v>111.69325000000001</v>
      </c>
      <c r="G110" s="31">
        <v>88.517930000000007</v>
      </c>
      <c r="H110" s="31">
        <v>127.482962</v>
      </c>
      <c r="I110" s="191">
        <v>3.2510454545454501</v>
      </c>
      <c r="J110" s="193">
        <v>139.61904761904799</v>
      </c>
      <c r="K110" s="617"/>
      <c r="L110" s="147"/>
    </row>
    <row r="111" spans="1:12">
      <c r="A111" s="30">
        <v>43040</v>
      </c>
      <c r="B111" s="32">
        <f t="shared" si="3"/>
        <v>11</v>
      </c>
      <c r="C111" s="32">
        <f t="shared" si="2"/>
        <v>2017</v>
      </c>
      <c r="D111" s="31">
        <v>105.40759300000001</v>
      </c>
      <c r="E111" s="31">
        <v>111.733338</v>
      </c>
      <c r="F111" s="31">
        <v>111.73352199999999</v>
      </c>
      <c r="G111" s="31">
        <v>88.343339</v>
      </c>
      <c r="H111" s="31">
        <v>127.23151799999999</v>
      </c>
      <c r="I111" s="191">
        <v>3.2405238095238098</v>
      </c>
      <c r="J111" s="193">
        <v>138.80952380952399</v>
      </c>
      <c r="K111" s="617"/>
      <c r="L111" s="147"/>
    </row>
    <row r="112" spans="1:12">
      <c r="A112" s="30">
        <v>43070</v>
      </c>
      <c r="B112" s="32">
        <f t="shared" si="3"/>
        <v>12</v>
      </c>
      <c r="C112" s="32">
        <f t="shared" si="2"/>
        <v>2017</v>
      </c>
      <c r="D112" s="31">
        <v>105.470868</v>
      </c>
      <c r="E112" s="31">
        <v>111.97458399999999</v>
      </c>
      <c r="F112" s="31">
        <v>112.010761</v>
      </c>
      <c r="G112" s="31">
        <v>88.481907000000007</v>
      </c>
      <c r="H112" s="31">
        <v>127.431083</v>
      </c>
      <c r="I112" s="191">
        <v>3.2461842105263199</v>
      </c>
      <c r="J112" s="193">
        <v>136.15</v>
      </c>
      <c r="K112" s="617"/>
      <c r="L112" s="147"/>
    </row>
    <row r="113" spans="1:12">
      <c r="A113" s="30">
        <v>43101</v>
      </c>
      <c r="B113" s="32">
        <f t="shared" si="3"/>
        <v>1</v>
      </c>
      <c r="C113" s="32">
        <f t="shared" si="2"/>
        <v>2018</v>
      </c>
      <c r="D113" s="31">
        <v>105.740105</v>
      </c>
      <c r="E113" s="31">
        <v>111.428248</v>
      </c>
      <c r="F113" s="31">
        <v>112.13216799999999</v>
      </c>
      <c r="G113" s="31">
        <v>88.594649000000004</v>
      </c>
      <c r="H113" s="31">
        <v>127.593452</v>
      </c>
      <c r="I113" s="191">
        <v>3.2151666666666698</v>
      </c>
      <c r="J113" s="193">
        <v>116.60869565217401</v>
      </c>
      <c r="K113" s="617"/>
      <c r="L113" s="147"/>
    </row>
    <row r="114" spans="1:12">
      <c r="A114" s="30">
        <v>43132</v>
      </c>
      <c r="B114" s="32">
        <f t="shared" si="3"/>
        <v>2</v>
      </c>
      <c r="C114" s="32">
        <f t="shared" si="2"/>
        <v>2018</v>
      </c>
      <c r="D114" s="31">
        <v>106.137559</v>
      </c>
      <c r="E114" s="31">
        <v>111.785895</v>
      </c>
      <c r="F114" s="31">
        <v>113.730013</v>
      </c>
      <c r="G114" s="31">
        <v>88.816331000000005</v>
      </c>
      <c r="H114" s="31">
        <v>127.912717</v>
      </c>
      <c r="I114" s="191">
        <v>3.2483749999999998</v>
      </c>
      <c r="J114" s="193">
        <v>132.19999999999999</v>
      </c>
      <c r="K114" s="617"/>
      <c r="L114" s="147"/>
    </row>
    <row r="115" spans="1:12">
      <c r="A115" s="30">
        <v>43160</v>
      </c>
      <c r="B115" s="32">
        <f t="shared" si="3"/>
        <v>3</v>
      </c>
      <c r="C115" s="32">
        <f t="shared" si="2"/>
        <v>2018</v>
      </c>
      <c r="D115" s="31">
        <v>106.235179</v>
      </c>
      <c r="E115" s="31">
        <v>112.25058300000001</v>
      </c>
      <c r="F115" s="31">
        <v>113.924976</v>
      </c>
      <c r="G115" s="31">
        <v>89.248975999999999</v>
      </c>
      <c r="H115" s="31">
        <v>128.535811</v>
      </c>
      <c r="I115" s="191">
        <v>3.2519</v>
      </c>
      <c r="J115" s="193">
        <v>147.04545454545499</v>
      </c>
      <c r="K115" s="617"/>
      <c r="L115" s="147"/>
    </row>
    <row r="116" spans="1:12">
      <c r="A116" s="30">
        <v>43191</v>
      </c>
      <c r="B116" s="32">
        <f t="shared" si="3"/>
        <v>4</v>
      </c>
      <c r="C116" s="32">
        <f t="shared" si="2"/>
        <v>2018</v>
      </c>
      <c r="D116" s="31">
        <v>106.140323</v>
      </c>
      <c r="E116" s="31">
        <v>111.725317</v>
      </c>
      <c r="F116" s="31">
        <v>114.60213299999999</v>
      </c>
      <c r="G116" s="31">
        <v>89.126639999999995</v>
      </c>
      <c r="H116" s="31">
        <v>128.359623</v>
      </c>
      <c r="I116" s="191">
        <v>3.2306249999999999</v>
      </c>
      <c r="J116" s="193">
        <v>145.23809523809501</v>
      </c>
      <c r="K116" s="617"/>
      <c r="L116" s="147"/>
    </row>
    <row r="117" spans="1:12">
      <c r="A117" s="30">
        <v>43221</v>
      </c>
      <c r="B117" s="32">
        <f t="shared" si="3"/>
        <v>5</v>
      </c>
      <c r="C117" s="32">
        <f t="shared" si="2"/>
        <v>2018</v>
      </c>
      <c r="D117" s="31">
        <v>106.88285</v>
      </c>
      <c r="E117" s="31">
        <v>112.52389700000001</v>
      </c>
      <c r="F117" s="31">
        <v>114.770763</v>
      </c>
      <c r="G117" s="31">
        <v>89.143089000000003</v>
      </c>
      <c r="H117" s="31">
        <v>128.38331199999999</v>
      </c>
      <c r="I117" s="191">
        <v>3.2736136363636401</v>
      </c>
      <c r="J117" s="193">
        <v>157.695652173913</v>
      </c>
      <c r="K117" s="617"/>
      <c r="L117" s="147"/>
    </row>
    <row r="118" spans="1:12">
      <c r="A118" s="30">
        <v>43252</v>
      </c>
      <c r="B118" s="32">
        <f t="shared" si="3"/>
        <v>6</v>
      </c>
      <c r="C118" s="32">
        <f t="shared" si="2"/>
        <v>2018</v>
      </c>
      <c r="D118" s="31">
        <v>107.183083</v>
      </c>
      <c r="E118" s="31">
        <v>112.78710599999999</v>
      </c>
      <c r="F118" s="31">
        <v>114.897058</v>
      </c>
      <c r="G118" s="31">
        <v>89.440877999999998</v>
      </c>
      <c r="H118" s="31">
        <v>128.81218699999999</v>
      </c>
      <c r="I118" s="191">
        <v>3.27095</v>
      </c>
      <c r="J118" s="193">
        <v>163.333333333333</v>
      </c>
      <c r="K118" s="617"/>
      <c r="L118" s="147"/>
    </row>
    <row r="119" spans="1:12">
      <c r="A119" s="30">
        <v>43282</v>
      </c>
      <c r="B119" s="32">
        <f t="shared" si="3"/>
        <v>7</v>
      </c>
      <c r="C119" s="32">
        <f t="shared" si="2"/>
        <v>2018</v>
      </c>
      <c r="D119" s="31">
        <v>107.257386</v>
      </c>
      <c r="E119" s="31">
        <v>112.91650799999999</v>
      </c>
      <c r="F119" s="31">
        <v>115.015209</v>
      </c>
      <c r="G119" s="31">
        <v>89.783246000000005</v>
      </c>
      <c r="H119" s="31">
        <v>129.305262</v>
      </c>
      <c r="I119" s="191">
        <v>3.2765952380952399</v>
      </c>
      <c r="J119" s="193">
        <v>150.95454545454501</v>
      </c>
      <c r="K119" s="617"/>
      <c r="L119" s="147"/>
    </row>
    <row r="120" spans="1:12">
      <c r="A120" s="30">
        <v>43313</v>
      </c>
      <c r="B120" s="32">
        <f t="shared" si="3"/>
        <v>8</v>
      </c>
      <c r="C120" s="32">
        <f t="shared" si="2"/>
        <v>2018</v>
      </c>
      <c r="D120" s="31">
        <v>107.398976</v>
      </c>
      <c r="E120" s="31">
        <v>113.00307100000001</v>
      </c>
      <c r="F120" s="31">
        <v>115.261911</v>
      </c>
      <c r="G120" s="31">
        <v>89.901550999999998</v>
      </c>
      <c r="H120" s="31">
        <v>129.47564399999999</v>
      </c>
      <c r="I120" s="191">
        <v>3.2880714285714299</v>
      </c>
      <c r="J120" s="193">
        <v>149.26086956521701</v>
      </c>
      <c r="K120" s="617"/>
      <c r="L120" s="147"/>
    </row>
    <row r="121" spans="1:12">
      <c r="A121" s="30">
        <v>43344</v>
      </c>
      <c r="B121" s="32">
        <f t="shared" si="3"/>
        <v>9</v>
      </c>
      <c r="C121" s="32">
        <f t="shared" si="2"/>
        <v>2018</v>
      </c>
      <c r="D121" s="31">
        <v>108.07216699999999</v>
      </c>
      <c r="E121" s="31">
        <v>113.70443400000001</v>
      </c>
      <c r="F121" s="31">
        <v>115.499015</v>
      </c>
      <c r="G121" s="31">
        <v>90.073875000000001</v>
      </c>
      <c r="H121" s="31">
        <v>129.72382500000001</v>
      </c>
      <c r="I121" s="191">
        <v>3.3113250000000001</v>
      </c>
      <c r="J121" s="193">
        <v>139.9</v>
      </c>
      <c r="K121" s="617"/>
      <c r="L121" s="147"/>
    </row>
    <row r="122" spans="1:12">
      <c r="A122" s="30">
        <v>43374</v>
      </c>
      <c r="B122" s="32">
        <f t="shared" si="3"/>
        <v>10</v>
      </c>
      <c r="C122" s="32">
        <f t="shared" si="2"/>
        <v>2018</v>
      </c>
      <c r="D122" s="31">
        <v>108.494936</v>
      </c>
      <c r="E122" s="31">
        <v>114.151697</v>
      </c>
      <c r="F122" s="31">
        <v>115.680983</v>
      </c>
      <c r="G122" s="31">
        <v>90.147451000000004</v>
      </c>
      <c r="H122" s="31">
        <v>129.82978800000001</v>
      </c>
      <c r="I122" s="191">
        <v>3.3339090909090898</v>
      </c>
      <c r="J122" s="193">
        <v>142.695652173913</v>
      </c>
      <c r="K122" s="617"/>
      <c r="L122" s="147"/>
    </row>
    <row r="123" spans="1:12">
      <c r="A123" s="30">
        <v>43405</v>
      </c>
      <c r="B123" s="32">
        <f t="shared" si="3"/>
        <v>11</v>
      </c>
      <c r="C123" s="32">
        <f t="shared" si="2"/>
        <v>2018</v>
      </c>
      <c r="D123" s="31">
        <v>109.011678</v>
      </c>
      <c r="E123" s="31">
        <v>115.332605</v>
      </c>
      <c r="F123" s="31">
        <v>115.781716</v>
      </c>
      <c r="G123" s="31">
        <v>90.257825999999994</v>
      </c>
      <c r="H123" s="31">
        <v>129.98874900000001</v>
      </c>
      <c r="I123" s="191">
        <v>3.3746749999999999</v>
      </c>
      <c r="J123" s="193">
        <v>156.863636363636</v>
      </c>
      <c r="K123" s="617"/>
      <c r="L123" s="147"/>
    </row>
    <row r="124" spans="1:12">
      <c r="A124" s="30">
        <v>43435</v>
      </c>
      <c r="B124" s="32">
        <f t="shared" si="3"/>
        <v>12</v>
      </c>
      <c r="C124" s="32">
        <f t="shared" si="2"/>
        <v>2018</v>
      </c>
      <c r="D124" s="31">
        <v>108.870514</v>
      </c>
      <c r="E124" s="31">
        <v>115.340603</v>
      </c>
      <c r="F124" s="31">
        <v>115.794792</v>
      </c>
      <c r="G124" s="31">
        <v>90.421893999999995</v>
      </c>
      <c r="H124" s="31">
        <v>130.22503900000001</v>
      </c>
      <c r="I124" s="191">
        <v>3.3640263157894701</v>
      </c>
      <c r="J124" s="193">
        <v>164.80952380952399</v>
      </c>
      <c r="K124" s="617"/>
      <c r="L124" s="147"/>
    </row>
    <row r="125" spans="1:12">
      <c r="A125" s="30">
        <v>43466</v>
      </c>
      <c r="B125" s="32">
        <f t="shared" si="3"/>
        <v>1</v>
      </c>
      <c r="C125" s="32">
        <f t="shared" si="2"/>
        <v>2019</v>
      </c>
      <c r="D125" s="31">
        <v>108.514126</v>
      </c>
      <c r="E125" s="31">
        <v>114.911168</v>
      </c>
      <c r="F125" s="31">
        <v>115.70481700000001</v>
      </c>
      <c r="G125" s="31">
        <v>90.480968000000004</v>
      </c>
      <c r="H125" s="31">
        <v>130.31011799999999</v>
      </c>
      <c r="I125" s="191">
        <v>3.3438636363636398</v>
      </c>
      <c r="J125" s="193">
        <v>152.39130434782601</v>
      </c>
      <c r="K125" s="617"/>
      <c r="L125" s="147"/>
    </row>
    <row r="126" spans="1:12">
      <c r="A126" s="30">
        <v>43497</v>
      </c>
      <c r="B126" s="32">
        <f t="shared" si="3"/>
        <v>2</v>
      </c>
      <c r="C126" s="32">
        <f t="shared" si="2"/>
        <v>2019</v>
      </c>
      <c r="D126" s="31">
        <v>108.02327099999999</v>
      </c>
      <c r="E126" s="31">
        <v>114.371432</v>
      </c>
      <c r="F126" s="31">
        <v>115.453965</v>
      </c>
      <c r="G126" s="31">
        <v>90.595663000000002</v>
      </c>
      <c r="H126" s="31">
        <v>130.475301</v>
      </c>
      <c r="I126" s="191">
        <v>3.321475</v>
      </c>
      <c r="J126" s="193">
        <v>139.5</v>
      </c>
      <c r="K126" s="617"/>
      <c r="L126" s="147"/>
    </row>
    <row r="127" spans="1:12">
      <c r="A127" s="30">
        <v>43525</v>
      </c>
      <c r="B127" s="32">
        <f t="shared" si="3"/>
        <v>3</v>
      </c>
      <c r="C127" s="32">
        <f t="shared" si="2"/>
        <v>2019</v>
      </c>
      <c r="D127" s="31">
        <v>108.053674</v>
      </c>
      <c r="E127" s="31">
        <v>113.64427999999999</v>
      </c>
      <c r="F127" s="31">
        <v>115.36864199999999</v>
      </c>
      <c r="G127" s="31">
        <v>91.254794000000004</v>
      </c>
      <c r="H127" s="31">
        <v>131.424577</v>
      </c>
      <c r="I127" s="191">
        <v>3.3046904761904798</v>
      </c>
      <c r="J127" s="193">
        <v>135.666666666667</v>
      </c>
      <c r="K127" s="617"/>
      <c r="L127" s="147"/>
    </row>
    <row r="128" spans="1:12">
      <c r="A128" s="30">
        <v>43556</v>
      </c>
      <c r="B128" s="32">
        <f t="shared" si="3"/>
        <v>4</v>
      </c>
      <c r="C128" s="32">
        <f t="shared" si="2"/>
        <v>2019</v>
      </c>
      <c r="D128" s="31">
        <v>108.345848</v>
      </c>
      <c r="E128" s="31">
        <v>113.616013</v>
      </c>
      <c r="F128" s="31">
        <v>115.259677</v>
      </c>
      <c r="G128" s="31">
        <v>91.437376999999998</v>
      </c>
      <c r="H128" s="31">
        <v>131.687532</v>
      </c>
      <c r="I128" s="191">
        <v>3.3038249999999998</v>
      </c>
      <c r="J128" s="193">
        <v>122.363636363636</v>
      </c>
      <c r="K128" s="617"/>
      <c r="L128" s="147"/>
    </row>
    <row r="129" spans="1:12">
      <c r="A129" s="30">
        <v>43586</v>
      </c>
      <c r="B129" s="32">
        <f t="shared" si="3"/>
        <v>5</v>
      </c>
      <c r="C129" s="32">
        <f t="shared" si="2"/>
        <v>2019</v>
      </c>
      <c r="D129" s="31">
        <v>108.544932</v>
      </c>
      <c r="E129" s="31">
        <v>114.253834</v>
      </c>
      <c r="F129" s="31">
        <v>115.330536</v>
      </c>
      <c r="G129" s="31">
        <v>91.572351999999995</v>
      </c>
      <c r="H129" s="31">
        <v>131.88192100000001</v>
      </c>
      <c r="I129" s="191">
        <v>3.33236363636364</v>
      </c>
      <c r="J129" s="193">
        <v>135.695652173913</v>
      </c>
      <c r="K129" s="617"/>
      <c r="L129" s="147"/>
    </row>
    <row r="130" spans="1:12">
      <c r="A130" s="30">
        <v>43617</v>
      </c>
      <c r="B130" s="32">
        <f t="shared" si="3"/>
        <v>6</v>
      </c>
      <c r="C130" s="32">
        <f t="shared" si="2"/>
        <v>2019</v>
      </c>
      <c r="D130" s="31">
        <v>108.45299900000001</v>
      </c>
      <c r="E130" s="31">
        <v>114.857812</v>
      </c>
      <c r="F130" s="31">
        <v>115.364436</v>
      </c>
      <c r="G130" s="31">
        <v>91.493350000000007</v>
      </c>
      <c r="H130" s="31">
        <v>131.76814400000001</v>
      </c>
      <c r="I130" s="191">
        <v>3.32565</v>
      </c>
      <c r="J130" s="193">
        <v>129.15</v>
      </c>
      <c r="K130" s="617"/>
      <c r="L130" s="147"/>
    </row>
    <row r="131" spans="1:12">
      <c r="A131" s="30">
        <v>43647</v>
      </c>
      <c r="B131" s="32">
        <f t="shared" si="3"/>
        <v>7</v>
      </c>
      <c r="C131" s="32">
        <f t="shared" si="2"/>
        <v>2019</v>
      </c>
      <c r="D131" s="31">
        <v>108.49285999999999</v>
      </c>
      <c r="E131" s="31">
        <v>113.650797</v>
      </c>
      <c r="F131" s="31">
        <v>115.228441</v>
      </c>
      <c r="G131" s="31">
        <v>91.679389999999998</v>
      </c>
      <c r="H131" s="31">
        <v>132.03607700000001</v>
      </c>
      <c r="I131" s="191">
        <v>3.29021428571428</v>
      </c>
      <c r="J131" s="193">
        <v>116.130434782609</v>
      </c>
      <c r="K131" s="617"/>
      <c r="L131" s="147"/>
    </row>
    <row r="132" spans="1:12">
      <c r="A132" s="30">
        <v>43678</v>
      </c>
      <c r="B132" s="32">
        <f t="shared" si="3"/>
        <v>8</v>
      </c>
      <c r="C132" s="32">
        <f t="shared" si="2"/>
        <v>2019</v>
      </c>
      <c r="D132" s="31">
        <v>108.832239</v>
      </c>
      <c r="E132" s="31">
        <v>115.501835</v>
      </c>
      <c r="F132" s="31">
        <v>116.05090199999999</v>
      </c>
      <c r="G132" s="31">
        <v>91.735292999999999</v>
      </c>
      <c r="H132" s="31">
        <v>132.116589</v>
      </c>
      <c r="I132" s="191">
        <v>3.3775599999999999</v>
      </c>
      <c r="J132" s="193">
        <v>127.09090909090899</v>
      </c>
      <c r="K132" s="617"/>
      <c r="L132" s="147"/>
    </row>
    <row r="133" spans="1:12">
      <c r="A133" s="30">
        <v>43709</v>
      </c>
      <c r="B133" s="32">
        <f t="shared" si="3"/>
        <v>9</v>
      </c>
      <c r="C133" s="32">
        <f t="shared" ref="C133:C164" si="4">YEAR(A133)</f>
        <v>2019</v>
      </c>
      <c r="D133" s="31">
        <v>108.816647</v>
      </c>
      <c r="E133" s="31">
        <v>115.640586</v>
      </c>
      <c r="F133" s="31">
        <v>115.668575</v>
      </c>
      <c r="G133" s="31">
        <v>91.741148999999993</v>
      </c>
      <c r="H133" s="31">
        <v>132.125022</v>
      </c>
      <c r="I133" s="191">
        <v>3.3573571428571398</v>
      </c>
      <c r="J133" s="193">
        <v>116.428571428571</v>
      </c>
      <c r="K133" s="617"/>
      <c r="L133" s="147"/>
    </row>
    <row r="134" spans="1:12">
      <c r="A134" s="30">
        <v>43739</v>
      </c>
      <c r="B134" s="32">
        <f t="shared" ref="B134:B196" si="5">+MONTH(A134)</f>
        <v>10</v>
      </c>
      <c r="C134" s="32">
        <f t="shared" si="4"/>
        <v>2019</v>
      </c>
      <c r="D134" s="31">
        <v>108.94876600000001</v>
      </c>
      <c r="E134" s="31">
        <v>115.794372</v>
      </c>
      <c r="F134" s="31">
        <v>115.55823100000001</v>
      </c>
      <c r="G134" s="31">
        <v>91.842730000000003</v>
      </c>
      <c r="H134" s="60">
        <v>132.27131800000001</v>
      </c>
      <c r="I134" s="191">
        <v>3.3597619047618998</v>
      </c>
      <c r="J134" s="193">
        <v>126.913043478261</v>
      </c>
      <c r="K134" s="617"/>
      <c r="L134" s="147"/>
    </row>
    <row r="135" spans="1:12">
      <c r="A135" s="30">
        <v>43770</v>
      </c>
      <c r="B135" s="32">
        <f t="shared" si="5"/>
        <v>11</v>
      </c>
      <c r="C135" s="32">
        <f t="shared" si="4"/>
        <v>2019</v>
      </c>
      <c r="D135" s="31">
        <v>108.792462</v>
      </c>
      <c r="E135" s="31">
        <v>115.73463700000001</v>
      </c>
      <c r="F135" s="31">
        <v>114.983886</v>
      </c>
      <c r="G135" s="31">
        <v>91.942756000000003</v>
      </c>
      <c r="H135" s="60">
        <v>132.41537500000001</v>
      </c>
      <c r="I135" s="191">
        <v>3.3717000000000001</v>
      </c>
      <c r="J135" s="193">
        <v>126.761904761905</v>
      </c>
      <c r="K135" s="617"/>
      <c r="L135" s="147"/>
    </row>
    <row r="136" spans="1:12">
      <c r="A136" s="30">
        <v>43800</v>
      </c>
      <c r="B136" s="32">
        <f t="shared" si="5"/>
        <v>12</v>
      </c>
      <c r="C136" s="32">
        <f t="shared" si="4"/>
        <v>2019</v>
      </c>
      <c r="D136" s="31">
        <v>108.744652</v>
      </c>
      <c r="E136" s="31">
        <v>116.151459</v>
      </c>
      <c r="F136" s="31">
        <v>115.087805</v>
      </c>
      <c r="G136" s="31">
        <v>92.139993000000004</v>
      </c>
      <c r="H136" s="60">
        <v>132.699434</v>
      </c>
      <c r="I136" s="191">
        <v>3.3551904761904798</v>
      </c>
      <c r="J136" s="193">
        <v>115.90909090909101</v>
      </c>
      <c r="K136" s="617"/>
      <c r="L136" s="147"/>
    </row>
    <row r="137" spans="1:12">
      <c r="A137" s="30">
        <v>43831</v>
      </c>
      <c r="B137" s="32">
        <f t="shared" si="5"/>
        <v>1</v>
      </c>
      <c r="C137" s="32">
        <f t="shared" si="4"/>
        <v>2020</v>
      </c>
      <c r="D137" s="31">
        <v>108.359098</v>
      </c>
      <c r="E137" s="31">
        <v>114.679134</v>
      </c>
      <c r="F137" s="31">
        <v>115.000671</v>
      </c>
      <c r="G137" s="31">
        <v>92.189571000000001</v>
      </c>
      <c r="H137" s="31">
        <v>132.770837</v>
      </c>
      <c r="I137" s="191">
        <v>3.3273636363636401</v>
      </c>
      <c r="J137" s="193">
        <v>113.869565217391</v>
      </c>
      <c r="K137" s="617"/>
      <c r="L137" s="147"/>
    </row>
    <row r="138" spans="1:12">
      <c r="A138" s="30">
        <v>43862</v>
      </c>
      <c r="B138" s="32">
        <f t="shared" si="5"/>
        <v>2</v>
      </c>
      <c r="C138" s="32">
        <f t="shared" si="4"/>
        <v>2020</v>
      </c>
      <c r="D138" s="31">
        <v>108.211353</v>
      </c>
      <c r="E138" s="31">
        <v>115.944759</v>
      </c>
      <c r="F138" s="31">
        <v>115.422347</v>
      </c>
      <c r="G138" s="31">
        <v>92.320639</v>
      </c>
      <c r="H138" s="31">
        <v>132.95959999999999</v>
      </c>
      <c r="I138" s="191">
        <v>3.3903500000000002</v>
      </c>
      <c r="J138" s="193">
        <v>122.2</v>
      </c>
      <c r="K138" s="617"/>
      <c r="L138" s="147"/>
    </row>
    <row r="139" spans="1:12">
      <c r="A139" s="30">
        <v>43891</v>
      </c>
      <c r="B139" s="32">
        <f t="shared" si="5"/>
        <v>3</v>
      </c>
      <c r="C139" s="32">
        <f t="shared" si="4"/>
        <v>2020</v>
      </c>
      <c r="D139" s="31">
        <v>108.515766</v>
      </c>
      <c r="E139" s="31">
        <v>118.90019700000001</v>
      </c>
      <c r="F139" s="31">
        <v>115.575295</v>
      </c>
      <c r="G139" s="31">
        <v>92.917029999999997</v>
      </c>
      <c r="H139" s="31">
        <v>133.81851900000001</v>
      </c>
      <c r="I139" s="191">
        <v>3.4913636363636402</v>
      </c>
      <c r="J139" s="193">
        <v>248.90909090909099</v>
      </c>
      <c r="K139" s="617"/>
      <c r="L139" s="147"/>
    </row>
    <row r="140" spans="1:12">
      <c r="A140" s="30">
        <v>43922</v>
      </c>
      <c r="B140" s="32">
        <f t="shared" si="5"/>
        <v>4</v>
      </c>
      <c r="C140" s="32">
        <f t="shared" si="4"/>
        <v>2020</v>
      </c>
      <c r="D140" s="31">
        <v>108.271432</v>
      </c>
      <c r="E140" s="31">
        <v>117.00236</v>
      </c>
      <c r="F140" s="31">
        <v>115.497158</v>
      </c>
      <c r="G140" s="31">
        <v>93.014206000000001</v>
      </c>
      <c r="H140" s="31">
        <v>133.95847000000001</v>
      </c>
      <c r="I140" s="191">
        <v>3.3975</v>
      </c>
      <c r="J140" s="193">
        <v>277.95454545454498</v>
      </c>
      <c r="K140" s="617"/>
      <c r="L140" s="147"/>
    </row>
    <row r="141" spans="1:12">
      <c r="A141" s="30">
        <v>43952</v>
      </c>
      <c r="B141" s="32">
        <f t="shared" si="5"/>
        <v>5</v>
      </c>
      <c r="C141" s="32">
        <f t="shared" si="4"/>
        <v>2020</v>
      </c>
      <c r="D141" s="31">
        <v>108.14091500000001</v>
      </c>
      <c r="E141" s="31">
        <v>116.905258</v>
      </c>
      <c r="F141" s="31">
        <v>115.715406</v>
      </c>
      <c r="G141" s="31">
        <v>93.204097000000004</v>
      </c>
      <c r="H141" s="31">
        <v>134.23195100000001</v>
      </c>
      <c r="I141" s="191">
        <v>3.4211499999999999</v>
      </c>
      <c r="J141" s="193">
        <v>222.35</v>
      </c>
      <c r="K141" s="617"/>
      <c r="L141" s="147"/>
    </row>
    <row r="142" spans="1:12">
      <c r="A142" s="30">
        <v>43983</v>
      </c>
      <c r="B142" s="32">
        <f t="shared" si="5"/>
        <v>6</v>
      </c>
      <c r="C142" s="32">
        <f t="shared" si="4"/>
        <v>2020</v>
      </c>
      <c r="D142" s="31">
        <v>107.974709</v>
      </c>
      <c r="E142" s="31">
        <v>118.059933</v>
      </c>
      <c r="F142" s="31">
        <v>116.188681</v>
      </c>
      <c r="G142" s="31">
        <v>92.956084000000004</v>
      </c>
      <c r="H142" s="31">
        <v>133.874764</v>
      </c>
      <c r="I142" s="191">
        <v>3.4701666666666702</v>
      </c>
      <c r="J142" s="193">
        <v>180.136363636364</v>
      </c>
      <c r="K142" s="617"/>
      <c r="L142" s="147"/>
    </row>
    <row r="143" spans="1:12">
      <c r="A143" s="30">
        <v>44013</v>
      </c>
      <c r="B143" s="32">
        <f t="shared" si="5"/>
        <v>7</v>
      </c>
      <c r="C143" s="32">
        <f t="shared" si="4"/>
        <v>2020</v>
      </c>
      <c r="D143" s="31">
        <v>108.550999</v>
      </c>
      <c r="E143" s="31">
        <v>119.769988</v>
      </c>
      <c r="F143" s="31">
        <v>117.17044</v>
      </c>
      <c r="G143" s="31">
        <v>93.386180999999993</v>
      </c>
      <c r="H143" s="31">
        <v>134.49418700000001</v>
      </c>
      <c r="I143" s="191">
        <v>3.51656818181818</v>
      </c>
      <c r="J143" s="193">
        <v>169.34782608695701</v>
      </c>
      <c r="K143" s="617"/>
      <c r="L143" s="147"/>
    </row>
    <row r="144" spans="1:12">
      <c r="A144" s="30">
        <v>44044</v>
      </c>
      <c r="B144" s="32">
        <f t="shared" si="5"/>
        <v>8</v>
      </c>
      <c r="C144" s="32">
        <f t="shared" si="4"/>
        <v>2020</v>
      </c>
      <c r="D144" s="31">
        <v>108.91762</v>
      </c>
      <c r="E144" s="31">
        <v>120.543475</v>
      </c>
      <c r="F144" s="31">
        <v>117.641468</v>
      </c>
      <c r="G144" s="31">
        <v>93.283232999999996</v>
      </c>
      <c r="H144" s="31">
        <v>134.345922</v>
      </c>
      <c r="I144" s="191">
        <v>3.56392857142857</v>
      </c>
      <c r="J144" s="193">
        <v>145.636363636364</v>
      </c>
      <c r="K144" s="617"/>
      <c r="L144" s="147"/>
    </row>
    <row r="145" spans="1:12">
      <c r="A145" s="30">
        <v>44075</v>
      </c>
      <c r="B145" s="32">
        <f t="shared" si="5"/>
        <v>9</v>
      </c>
      <c r="C145" s="32">
        <f t="shared" si="4"/>
        <v>2020</v>
      </c>
      <c r="D145" s="31">
        <v>109.053479</v>
      </c>
      <c r="E145" s="31">
        <v>120.34250400000001</v>
      </c>
      <c r="F145" s="31">
        <v>118.200552</v>
      </c>
      <c r="G145" s="31">
        <v>93.410428999999993</v>
      </c>
      <c r="H145" s="31">
        <v>134.52910800000001</v>
      </c>
      <c r="I145" s="191">
        <v>3.5549090909090899</v>
      </c>
      <c r="J145" s="193">
        <v>160.40909090909099</v>
      </c>
      <c r="K145" s="617"/>
      <c r="L145" s="147"/>
    </row>
    <row r="146" spans="1:12">
      <c r="A146" s="30">
        <v>44105</v>
      </c>
      <c r="B146" s="32">
        <f t="shared" si="5"/>
        <v>10</v>
      </c>
      <c r="C146" s="32">
        <f t="shared" si="4"/>
        <v>2020</v>
      </c>
      <c r="D146" s="31">
        <v>109.325709</v>
      </c>
      <c r="E146" s="31">
        <v>121.366709</v>
      </c>
      <c r="F146" s="31">
        <v>118.58866500000001</v>
      </c>
      <c r="G146" s="31">
        <v>93.426098999999994</v>
      </c>
      <c r="H146" s="31">
        <v>134.55167599999999</v>
      </c>
      <c r="I146" s="191">
        <v>3.5956136363636402</v>
      </c>
      <c r="J146" s="193">
        <v>150.18181818181799</v>
      </c>
      <c r="K146" s="617"/>
      <c r="L146" s="147"/>
    </row>
    <row r="147" spans="1:12">
      <c r="A147" s="30">
        <v>44136</v>
      </c>
      <c r="B147" s="32">
        <f t="shared" si="5"/>
        <v>11</v>
      </c>
      <c r="C147" s="32">
        <f t="shared" si="4"/>
        <v>2020</v>
      </c>
      <c r="D147" s="31">
        <v>109.722593</v>
      </c>
      <c r="E147" s="31">
        <v>122.09832900000001</v>
      </c>
      <c r="F147" s="31">
        <v>119.094559</v>
      </c>
      <c r="G147" s="31">
        <v>93.912362000000002</v>
      </c>
      <c r="H147" s="31">
        <v>135.25199000000001</v>
      </c>
      <c r="I147" s="191">
        <v>3.6077619047619001</v>
      </c>
      <c r="J147" s="193">
        <v>147</v>
      </c>
      <c r="K147" s="617"/>
      <c r="L147" s="147"/>
    </row>
    <row r="148" spans="1:12">
      <c r="A148" s="30">
        <v>44166</v>
      </c>
      <c r="B148" s="32">
        <f t="shared" si="5"/>
        <v>12</v>
      </c>
      <c r="C148" s="32">
        <f t="shared" si="4"/>
        <v>2020</v>
      </c>
      <c r="D148" s="31">
        <v>110.44077299999999</v>
      </c>
      <c r="E148" s="31">
        <v>121.71768299999999</v>
      </c>
      <c r="F148" s="31">
        <v>120.82723</v>
      </c>
      <c r="G148" s="31">
        <v>93.958129</v>
      </c>
      <c r="H148" s="31">
        <v>135.317902</v>
      </c>
      <c r="I148" s="191">
        <v>3.6026190476190498</v>
      </c>
      <c r="J148" s="193">
        <v>143.304347826087</v>
      </c>
      <c r="K148" s="617"/>
      <c r="L148" s="147"/>
    </row>
    <row r="149" spans="1:12">
      <c r="A149" s="30">
        <v>44197</v>
      </c>
      <c r="B149" s="32">
        <f t="shared" si="5"/>
        <v>1</v>
      </c>
      <c r="C149" s="32">
        <f t="shared" si="4"/>
        <v>2021</v>
      </c>
      <c r="D149" s="31">
        <v>111.618515</v>
      </c>
      <c r="E149" s="31">
        <v>122.27287099999999</v>
      </c>
      <c r="F149" s="31">
        <v>122.676698</v>
      </c>
      <c r="G149" s="31">
        <v>94.656144999999995</v>
      </c>
      <c r="H149" s="31">
        <v>136.32318100000001</v>
      </c>
      <c r="I149" s="191">
        <v>3.6245750000000001</v>
      </c>
      <c r="J149" s="193">
        <v>131.61904761904799</v>
      </c>
      <c r="K149" s="617"/>
      <c r="L149" s="147"/>
    </row>
    <row r="150" spans="1:12">
      <c r="A150" s="30">
        <v>44228</v>
      </c>
      <c r="B150" s="32">
        <f t="shared" si="5"/>
        <v>2</v>
      </c>
      <c r="C150" s="32">
        <f t="shared" si="4"/>
        <v>2021</v>
      </c>
      <c r="D150" s="31">
        <v>112.80829900000001</v>
      </c>
      <c r="E150" s="31">
        <v>123.12481699999999</v>
      </c>
      <c r="F150" s="31">
        <v>124.188298</v>
      </c>
      <c r="G150" s="31">
        <v>94.537574000000006</v>
      </c>
      <c r="H150" s="31">
        <v>136.15241499999999</v>
      </c>
      <c r="I150" s="191">
        <v>3.6452749999999998</v>
      </c>
      <c r="J150" s="193">
        <v>138.1</v>
      </c>
      <c r="K150" s="617"/>
      <c r="L150" s="147"/>
    </row>
    <row r="151" spans="1:12" ht="12" customHeight="1">
      <c r="A151" s="30">
        <v>44256</v>
      </c>
      <c r="B151" s="32">
        <f t="shared" si="5"/>
        <v>3</v>
      </c>
      <c r="C151" s="32">
        <f t="shared" si="4"/>
        <v>2021</v>
      </c>
      <c r="D151" s="31">
        <v>114.623015</v>
      </c>
      <c r="E151" s="31">
        <v>124.579283</v>
      </c>
      <c r="F151" s="31">
        <v>125.536969</v>
      </c>
      <c r="G151" s="31">
        <v>95.331187</v>
      </c>
      <c r="H151" s="31">
        <v>137.29537199999999</v>
      </c>
      <c r="I151" s="191">
        <v>3.7081521739130401</v>
      </c>
      <c r="J151" s="193">
        <v>165.08695652173901</v>
      </c>
      <c r="K151" s="617"/>
      <c r="L151" s="147"/>
    </row>
    <row r="152" spans="1:12">
      <c r="A152" s="30">
        <v>44287</v>
      </c>
      <c r="B152" s="32">
        <f t="shared" si="5"/>
        <v>4</v>
      </c>
      <c r="C152" s="32">
        <f t="shared" si="4"/>
        <v>2021</v>
      </c>
      <c r="D152" s="31">
        <v>114.611266</v>
      </c>
      <c r="E152" s="31">
        <v>124.449849</v>
      </c>
      <c r="F152" s="31">
        <v>125.985979</v>
      </c>
      <c r="G152" s="31">
        <v>95.231382999999994</v>
      </c>
      <c r="H152" s="31">
        <v>137.151635</v>
      </c>
      <c r="I152" s="191">
        <v>3.6994500000000001</v>
      </c>
      <c r="J152" s="193">
        <v>164.5</v>
      </c>
      <c r="K152" s="617"/>
      <c r="L152" s="147"/>
    </row>
    <row r="153" spans="1:12">
      <c r="A153" s="30">
        <v>44317</v>
      </c>
      <c r="B153" s="32">
        <f t="shared" si="5"/>
        <v>5</v>
      </c>
      <c r="C153" s="32">
        <f t="shared" si="4"/>
        <v>2021</v>
      </c>
      <c r="D153" s="31">
        <v>115.857859</v>
      </c>
      <c r="E153" s="31">
        <v>126.846765</v>
      </c>
      <c r="F153" s="31">
        <v>126.924457</v>
      </c>
      <c r="G153" s="31">
        <v>95.485229000000004</v>
      </c>
      <c r="H153" s="31">
        <v>137.517223</v>
      </c>
      <c r="I153" s="191">
        <v>3.77354761904762</v>
      </c>
      <c r="J153" s="193">
        <v>163.57142857142901</v>
      </c>
      <c r="K153" s="617"/>
      <c r="L153" s="147"/>
    </row>
    <row r="154" spans="1:12">
      <c r="A154" s="30">
        <v>44348</v>
      </c>
      <c r="B154" s="32">
        <f t="shared" si="5"/>
        <v>6</v>
      </c>
      <c r="C154" s="32">
        <f t="shared" si="4"/>
        <v>2021</v>
      </c>
      <c r="D154" s="31">
        <v>117.973983</v>
      </c>
      <c r="E154" s="31">
        <v>130.01635200000001</v>
      </c>
      <c r="F154" s="31">
        <v>128.938534</v>
      </c>
      <c r="G154" s="31">
        <v>95.981438999999995</v>
      </c>
      <c r="H154" s="31">
        <v>138.23186100000001</v>
      </c>
      <c r="I154" s="191">
        <v>3.91030952380952</v>
      </c>
      <c r="J154" s="193">
        <v>169.227272727273</v>
      </c>
      <c r="K154" s="617"/>
      <c r="L154" s="147"/>
    </row>
    <row r="155" spans="1:12">
      <c r="A155" s="30">
        <v>44378</v>
      </c>
      <c r="B155" s="32">
        <f t="shared" si="5"/>
        <v>7</v>
      </c>
      <c r="C155" s="32">
        <f t="shared" si="4"/>
        <v>2021</v>
      </c>
      <c r="D155" s="31">
        <v>119.753337</v>
      </c>
      <c r="E155" s="31">
        <v>131.83266699999999</v>
      </c>
      <c r="F155" s="31">
        <v>131.174272</v>
      </c>
      <c r="G155" s="31">
        <v>96.948490000000007</v>
      </c>
      <c r="H155" s="31">
        <v>139.62460100000001</v>
      </c>
      <c r="I155" s="191">
        <v>3.9400499999999998</v>
      </c>
      <c r="J155" s="193">
        <v>170</v>
      </c>
      <c r="K155" s="617"/>
      <c r="L155" s="147"/>
    </row>
    <row r="156" spans="1:12">
      <c r="A156" s="30">
        <v>44409</v>
      </c>
      <c r="B156" s="32">
        <f t="shared" si="5"/>
        <v>8</v>
      </c>
      <c r="C156" s="32">
        <f t="shared" si="4"/>
        <v>2021</v>
      </c>
      <c r="D156" s="31">
        <v>121.969409</v>
      </c>
      <c r="E156" s="31">
        <v>135.611648</v>
      </c>
      <c r="F156" s="31">
        <v>133.30307199999999</v>
      </c>
      <c r="G156" s="31">
        <v>97.903368999999998</v>
      </c>
      <c r="H156" s="31">
        <v>140.99981299999999</v>
      </c>
      <c r="I156" s="191">
        <v>4.0861904761904801</v>
      </c>
      <c r="J156" s="193">
        <v>183</v>
      </c>
      <c r="K156" s="617"/>
      <c r="L156" s="147"/>
    </row>
    <row r="157" spans="1:12">
      <c r="A157" s="30">
        <v>44440</v>
      </c>
      <c r="B157" s="32">
        <f t="shared" si="5"/>
        <v>9</v>
      </c>
      <c r="C157" s="32">
        <f t="shared" si="4"/>
        <v>2021</v>
      </c>
      <c r="D157" s="31">
        <v>123.389081</v>
      </c>
      <c r="E157" s="31">
        <v>137.12992399999999</v>
      </c>
      <c r="F157" s="31">
        <v>134.148492</v>
      </c>
      <c r="G157" s="31">
        <v>98.295396999999994</v>
      </c>
      <c r="H157" s="31">
        <v>141.56440799999999</v>
      </c>
      <c r="I157" s="191">
        <v>4.1074772727272704</v>
      </c>
      <c r="J157" s="193">
        <v>174</v>
      </c>
      <c r="K157" s="617"/>
      <c r="L157" s="147"/>
    </row>
    <row r="158" spans="1:12">
      <c r="A158" s="30">
        <v>44470</v>
      </c>
      <c r="B158" s="32">
        <f t="shared" si="5"/>
        <v>10</v>
      </c>
      <c r="C158" s="32">
        <f t="shared" si="4"/>
        <v>2021</v>
      </c>
      <c r="D158" s="31">
        <v>124.51487299999999</v>
      </c>
      <c r="E158" s="31">
        <v>135.10051999999999</v>
      </c>
      <c r="F158" s="31">
        <v>136.93179699999999</v>
      </c>
      <c r="G158" s="31">
        <v>98.869112999999999</v>
      </c>
      <c r="H158" s="31">
        <v>142.39067</v>
      </c>
      <c r="I158" s="191">
        <v>4.0150499999999996</v>
      </c>
      <c r="J158" s="193">
        <v>171.61904761904799</v>
      </c>
      <c r="K158" s="617"/>
      <c r="L158" s="147"/>
    </row>
    <row r="159" spans="1:12">
      <c r="A159" s="30">
        <v>44501</v>
      </c>
      <c r="B159" s="32">
        <f t="shared" si="5"/>
        <v>11</v>
      </c>
      <c r="C159" s="32">
        <f t="shared" si="4"/>
        <v>2021</v>
      </c>
      <c r="D159" s="31">
        <v>124.97825</v>
      </c>
      <c r="E159" s="31">
        <v>135.670715</v>
      </c>
      <c r="F159" s="31">
        <v>137.95450399999999</v>
      </c>
      <c r="G159" s="31">
        <v>99.223245000000006</v>
      </c>
      <c r="H159" s="31">
        <v>142.90069</v>
      </c>
      <c r="I159" s="191">
        <v>4.0195952380952402</v>
      </c>
      <c r="J159" s="193">
        <v>179.363636363636</v>
      </c>
      <c r="K159" s="617"/>
      <c r="L159" s="147"/>
    </row>
    <row r="160" spans="1:12">
      <c r="A160" s="30">
        <v>44531</v>
      </c>
      <c r="B160" s="32">
        <f t="shared" si="5"/>
        <v>12</v>
      </c>
      <c r="C160" s="32">
        <f t="shared" si="4"/>
        <v>2021</v>
      </c>
      <c r="D160" s="31">
        <v>125.433801</v>
      </c>
      <c r="E160" s="31">
        <v>137.10178199999999</v>
      </c>
      <c r="F160" s="31">
        <v>139.42863</v>
      </c>
      <c r="G160" s="31">
        <v>100</v>
      </c>
      <c r="H160" s="31">
        <v>144.01936699999999</v>
      </c>
      <c r="I160" s="191">
        <v>4.0369772727272704</v>
      </c>
      <c r="J160" s="193">
        <v>174.304347826087</v>
      </c>
      <c r="K160" s="617"/>
      <c r="L160" s="147"/>
    </row>
    <row r="161" spans="1:12">
      <c r="A161" s="30">
        <v>44562</v>
      </c>
      <c r="B161" s="32">
        <f t="shared" si="5"/>
        <v>1</v>
      </c>
      <c r="C161" s="32">
        <f t="shared" si="4"/>
        <v>2022</v>
      </c>
      <c r="D161" s="31">
        <v>125.108313</v>
      </c>
      <c r="E161" s="31">
        <v>134.159975</v>
      </c>
      <c r="F161" s="31">
        <v>141.751439</v>
      </c>
      <c r="G161" s="31">
        <v>100.037268</v>
      </c>
      <c r="H161" s="29">
        <f>+(G161/G160)*H160</f>
        <v>144.07304013769354</v>
      </c>
      <c r="I161" s="191">
        <v>3.88928571428572</v>
      </c>
      <c r="J161" s="193">
        <v>176.76190476190499</v>
      </c>
      <c r="K161" s="617"/>
      <c r="L161" s="147"/>
    </row>
    <row r="162" spans="1:12">
      <c r="A162" s="30">
        <v>44593</v>
      </c>
      <c r="B162" s="32">
        <f t="shared" si="5"/>
        <v>2</v>
      </c>
      <c r="C162" s="32">
        <f t="shared" si="4"/>
        <v>2022</v>
      </c>
      <c r="D162" s="31">
        <v>125.67756799999999</v>
      </c>
      <c r="E162" s="31">
        <v>131.44646</v>
      </c>
      <c r="F162" s="31">
        <v>141.963491</v>
      </c>
      <c r="G162" s="31">
        <v>100.34884</v>
      </c>
      <c r="H162" s="29">
        <f t="shared" ref="H162:H196" si="6">+(G162/G161)*H161</f>
        <v>144.52176415984277</v>
      </c>
      <c r="I162" s="191">
        <v>3.7907999999999999</v>
      </c>
      <c r="J162" s="193">
        <v>197.75</v>
      </c>
      <c r="K162" s="617"/>
      <c r="L162" s="147"/>
    </row>
    <row r="163" spans="1:12">
      <c r="A163" s="30">
        <v>44621</v>
      </c>
      <c r="B163" s="32">
        <f t="shared" si="5"/>
        <v>3</v>
      </c>
      <c r="C163" s="32">
        <f t="shared" si="4"/>
        <v>2022</v>
      </c>
      <c r="D163" s="31">
        <v>127.90781</v>
      </c>
      <c r="E163" s="31">
        <v>130.35778099999999</v>
      </c>
      <c r="F163" s="31">
        <v>144.35337100000001</v>
      </c>
      <c r="G163" s="31">
        <v>101.83667199999999</v>
      </c>
      <c r="H163" s="29">
        <f t="shared" si="6"/>
        <v>146.6645303882662</v>
      </c>
      <c r="I163" s="191">
        <v>3.7387826086956499</v>
      </c>
      <c r="J163" s="193">
        <v>200.73913043478299</v>
      </c>
      <c r="K163" s="617"/>
      <c r="L163" s="147"/>
    </row>
    <row r="164" spans="1:12">
      <c r="A164" s="30">
        <v>44652</v>
      </c>
      <c r="B164" s="32">
        <f t="shared" si="5"/>
        <v>4</v>
      </c>
      <c r="C164" s="32">
        <f t="shared" si="4"/>
        <v>2022</v>
      </c>
      <c r="D164" s="31">
        <v>129.57107600000001</v>
      </c>
      <c r="E164" s="31">
        <v>130.24992700000001</v>
      </c>
      <c r="F164" s="31">
        <v>145.457628</v>
      </c>
      <c r="G164" s="31">
        <v>102.816232</v>
      </c>
      <c r="H164" s="29">
        <f t="shared" si="6"/>
        <v>148.07528649965141</v>
      </c>
      <c r="I164" s="191">
        <v>3.7397368421052599</v>
      </c>
      <c r="J164" s="193">
        <v>186.666666666667</v>
      </c>
      <c r="K164" s="617"/>
      <c r="L164" s="147"/>
    </row>
    <row r="165" spans="1:12">
      <c r="A165" s="30">
        <v>44682</v>
      </c>
      <c r="B165" s="32">
        <f t="shared" si="5"/>
        <v>5</v>
      </c>
      <c r="C165" s="32">
        <f t="shared" ref="C165:C196" si="7">YEAR(A165)</f>
        <v>2022</v>
      </c>
      <c r="D165" s="31">
        <v>131.757744</v>
      </c>
      <c r="E165" s="31">
        <v>133.05731</v>
      </c>
      <c r="F165" s="31">
        <v>146.54197099999999</v>
      </c>
      <c r="G165" s="31">
        <v>103.211072</v>
      </c>
      <c r="H165" s="29">
        <f t="shared" si="6"/>
        <v>148.64393256831423</v>
      </c>
      <c r="I165" s="191">
        <v>3.7575454545454501</v>
      </c>
      <c r="J165" s="193">
        <v>217.54545454545499</v>
      </c>
      <c r="K165" s="617"/>
      <c r="L165" s="147"/>
    </row>
    <row r="166" spans="1:12">
      <c r="A166" s="30">
        <v>44713</v>
      </c>
      <c r="B166" s="32">
        <f t="shared" si="5"/>
        <v>6</v>
      </c>
      <c r="C166" s="32">
        <f t="shared" si="7"/>
        <v>2022</v>
      </c>
      <c r="D166" s="31">
        <v>132.25975199999999</v>
      </c>
      <c r="E166" s="31">
        <v>132.392258</v>
      </c>
      <c r="F166" s="31">
        <v>146.84138200000001</v>
      </c>
      <c r="G166" s="31">
        <v>104.439931</v>
      </c>
      <c r="H166" s="29">
        <f t="shared" si="6"/>
        <v>150.41372752143675</v>
      </c>
      <c r="I166" s="191">
        <v>3.74714285714286</v>
      </c>
      <c r="J166" s="193">
        <v>213.54545454545499</v>
      </c>
      <c r="K166" s="617"/>
      <c r="L166" s="147"/>
    </row>
    <row r="167" spans="1:12">
      <c r="A167" s="30">
        <v>44743</v>
      </c>
      <c r="B167" s="32">
        <f t="shared" si="5"/>
        <v>7</v>
      </c>
      <c r="C167" s="32">
        <f t="shared" si="7"/>
        <v>2022</v>
      </c>
      <c r="D167" s="31">
        <v>134.846248</v>
      </c>
      <c r="E167" s="31">
        <v>137.18714399999999</v>
      </c>
      <c r="F167" s="31">
        <v>147.88368500000001</v>
      </c>
      <c r="G167" s="31">
        <v>105.422597</v>
      </c>
      <c r="H167" s="29">
        <f t="shared" si="6"/>
        <v>151.82895687436095</v>
      </c>
      <c r="I167" s="191">
        <v>3.90218421052632</v>
      </c>
      <c r="J167" s="193">
        <v>235.42857142857099</v>
      </c>
      <c r="K167" s="617"/>
      <c r="L167" s="147"/>
    </row>
    <row r="168" spans="1:12">
      <c r="A168" s="30">
        <v>44774</v>
      </c>
      <c r="B168" s="32">
        <f t="shared" si="5"/>
        <v>8</v>
      </c>
      <c r="C168" s="32">
        <f t="shared" si="7"/>
        <v>2022</v>
      </c>
      <c r="D168" s="31">
        <v>134.47976499999999</v>
      </c>
      <c r="E168" s="31">
        <v>137.63142999999999</v>
      </c>
      <c r="F168" s="31">
        <v>147.03565800000001</v>
      </c>
      <c r="G168" s="31">
        <v>106.125283</v>
      </c>
      <c r="H168" s="29">
        <f t="shared" si="6"/>
        <v>152.84096080355857</v>
      </c>
      <c r="I168" s="191">
        <v>3.87379545454545</v>
      </c>
      <c r="J168" s="193">
        <v>211</v>
      </c>
      <c r="K168" s="617"/>
      <c r="L168" s="147"/>
    </row>
    <row r="169" spans="1:12">
      <c r="A169" s="30">
        <v>44805</v>
      </c>
      <c r="B169" s="32">
        <f t="shared" si="5"/>
        <v>9</v>
      </c>
      <c r="C169" s="32">
        <f t="shared" si="7"/>
        <v>2022</v>
      </c>
      <c r="D169" s="31">
        <v>134.71371300000001</v>
      </c>
      <c r="E169" s="31">
        <v>138.39845299999999</v>
      </c>
      <c r="F169" s="31">
        <v>146.65721600000001</v>
      </c>
      <c r="G169" s="31">
        <v>106.679849</v>
      </c>
      <c r="H169" s="29">
        <f t="shared" si="6"/>
        <v>153.6396432463558</v>
      </c>
      <c r="I169" s="191">
        <v>3.89770454545455</v>
      </c>
      <c r="J169" s="193">
        <v>225.273454545455</v>
      </c>
      <c r="K169" s="617"/>
      <c r="L169" s="147"/>
    </row>
    <row r="170" spans="1:12">
      <c r="A170" s="30">
        <v>44835</v>
      </c>
      <c r="B170" s="32">
        <f t="shared" si="5"/>
        <v>10</v>
      </c>
      <c r="C170" s="32">
        <f t="shared" si="7"/>
        <v>2022</v>
      </c>
      <c r="D170" s="31">
        <v>135.81764000000001</v>
      </c>
      <c r="E170" s="31">
        <v>141.35199800000001</v>
      </c>
      <c r="F170" s="31">
        <v>146.83331100000001</v>
      </c>
      <c r="G170" s="31">
        <v>107.050724</v>
      </c>
      <c r="H170" s="29">
        <f t="shared" si="6"/>
        <v>154.17377507371705</v>
      </c>
      <c r="I170" s="191">
        <v>3.9787142857142901</v>
      </c>
      <c r="J170" s="193">
        <v>242.587095238095</v>
      </c>
      <c r="K170" s="617"/>
      <c r="L170" s="147"/>
    </row>
    <row r="171" spans="1:12">
      <c r="A171" s="30">
        <v>44866</v>
      </c>
      <c r="B171" s="32">
        <f t="shared" si="5"/>
        <v>11</v>
      </c>
      <c r="C171" s="32">
        <f t="shared" si="7"/>
        <v>2022</v>
      </c>
      <c r="D171" s="31">
        <v>135.74887200000001</v>
      </c>
      <c r="E171" s="31">
        <v>139.10014699999999</v>
      </c>
      <c r="F171" s="31">
        <v>146.30775</v>
      </c>
      <c r="G171" s="31">
        <v>107.604861</v>
      </c>
      <c r="H171" s="29">
        <f t="shared" si="6"/>
        <v>154.97183967342983</v>
      </c>
      <c r="I171" s="191">
        <v>3.8773095238095201</v>
      </c>
      <c r="J171" s="193">
        <v>203.40690909090901</v>
      </c>
      <c r="K171" s="617"/>
      <c r="L171" s="147"/>
    </row>
    <row r="172" spans="1:12">
      <c r="A172" s="30">
        <v>44896</v>
      </c>
      <c r="B172" s="32">
        <f t="shared" si="5"/>
        <v>12</v>
      </c>
      <c r="C172" s="32">
        <f t="shared" si="7"/>
        <v>2022</v>
      </c>
      <c r="D172" s="31">
        <v>134.24821700000001</v>
      </c>
      <c r="E172" s="31">
        <v>137.56364300000001</v>
      </c>
      <c r="F172" s="31">
        <v>146.077395</v>
      </c>
      <c r="G172" s="31">
        <v>108.45916200000001</v>
      </c>
      <c r="H172" s="29">
        <f t="shared" si="6"/>
        <v>156.2021985659045</v>
      </c>
      <c r="I172" s="191">
        <v>3.8291750000000002</v>
      </c>
      <c r="J172" s="193">
        <v>195.5</v>
      </c>
      <c r="K172" s="617"/>
      <c r="L172" s="147"/>
    </row>
    <row r="173" spans="1:12">
      <c r="A173" s="30">
        <v>44927</v>
      </c>
      <c r="B173" s="32">
        <f t="shared" si="5"/>
        <v>1</v>
      </c>
      <c r="C173" s="32">
        <f t="shared" si="7"/>
        <v>2023</v>
      </c>
      <c r="D173" s="31">
        <v>134.766156</v>
      </c>
      <c r="E173" s="31">
        <v>137.653582</v>
      </c>
      <c r="F173" s="31">
        <v>148.440168</v>
      </c>
      <c r="G173" s="31">
        <v>108.704764</v>
      </c>
      <c r="H173" s="29">
        <f t="shared" si="6"/>
        <v>156.55591301164384</v>
      </c>
      <c r="I173" s="191">
        <v>3.83278571428571</v>
      </c>
      <c r="J173" s="193">
        <v>207.04545454545499</v>
      </c>
      <c r="K173" s="617"/>
      <c r="L173" s="147"/>
    </row>
    <row r="174" spans="1:12">
      <c r="A174" s="30">
        <v>44958</v>
      </c>
      <c r="B174" s="32">
        <f t="shared" si="5"/>
        <v>2</v>
      </c>
      <c r="C174" s="32">
        <f t="shared" si="7"/>
        <v>2023</v>
      </c>
      <c r="D174" s="31">
        <v>135.868886</v>
      </c>
      <c r="E174" s="31">
        <v>138.49532199999999</v>
      </c>
      <c r="F174" s="31">
        <v>149.03201799999999</v>
      </c>
      <c r="G174" s="31">
        <v>109.024924</v>
      </c>
      <c r="H174" s="29">
        <f t="shared" si="6"/>
        <v>157.01700541703104</v>
      </c>
      <c r="I174" s="191">
        <v>3.840875</v>
      </c>
      <c r="J174" s="193">
        <v>192.3</v>
      </c>
      <c r="K174" s="617"/>
      <c r="L174" s="147"/>
    </row>
    <row r="175" spans="1:12">
      <c r="A175" s="30">
        <v>44986</v>
      </c>
      <c r="B175" s="32">
        <f t="shared" si="5"/>
        <v>3</v>
      </c>
      <c r="C175" s="32">
        <f t="shared" si="7"/>
        <v>2023</v>
      </c>
      <c r="D175" s="31">
        <v>135.17070799999999</v>
      </c>
      <c r="E175" s="31">
        <v>136.85452599999999</v>
      </c>
      <c r="F175" s="31">
        <v>148.583124</v>
      </c>
      <c r="G175" s="31">
        <v>110.391537</v>
      </c>
      <c r="H175" s="29">
        <f t="shared" si="6"/>
        <v>158.98519280897074</v>
      </c>
      <c r="I175" s="191">
        <v>3.7796086956521702</v>
      </c>
      <c r="J175" s="193">
        <v>203.826086956522</v>
      </c>
      <c r="K175" s="617"/>
      <c r="L175" s="147"/>
    </row>
    <row r="176" spans="1:12">
      <c r="A176" s="30">
        <v>45017</v>
      </c>
      <c r="B176" s="32">
        <f t="shared" si="5"/>
        <v>4</v>
      </c>
      <c r="C176" s="32">
        <f t="shared" si="7"/>
        <v>2023</v>
      </c>
      <c r="D176" s="31">
        <v>135.062645</v>
      </c>
      <c r="E176" s="31">
        <v>136.78923</v>
      </c>
      <c r="F176" s="31">
        <v>147.814179</v>
      </c>
      <c r="G176" s="31">
        <v>111.00559199999999</v>
      </c>
      <c r="H176" s="29">
        <f t="shared" si="6"/>
        <v>159.86955093300256</v>
      </c>
      <c r="I176" s="191">
        <v>3.7656111111111099</v>
      </c>
      <c r="J176" s="193">
        <v>201.9</v>
      </c>
      <c r="K176" s="617"/>
      <c r="L176" s="147"/>
    </row>
    <row r="177" spans="1:12">
      <c r="A177" s="30">
        <v>45047</v>
      </c>
      <c r="B177" s="32">
        <f t="shared" si="5"/>
        <v>5</v>
      </c>
      <c r="C177" s="32">
        <f t="shared" si="7"/>
        <v>2023</v>
      </c>
      <c r="D177" s="31">
        <v>133.93047200000001</v>
      </c>
      <c r="E177" s="31">
        <v>134.92290600000001</v>
      </c>
      <c r="F177" s="31">
        <v>147.018011</v>
      </c>
      <c r="G177" s="31">
        <v>111.358436</v>
      </c>
      <c r="H177" s="29">
        <f t="shared" si="6"/>
        <v>160.37771462830005</v>
      </c>
      <c r="I177" s="191">
        <v>3.68870454545455</v>
      </c>
      <c r="J177" s="193">
        <v>197.39130434782601</v>
      </c>
      <c r="K177" s="617"/>
      <c r="L177" s="147"/>
    </row>
    <row r="178" spans="1:12">
      <c r="A178" s="30">
        <v>45078</v>
      </c>
      <c r="B178" s="32">
        <f t="shared" si="5"/>
        <v>6</v>
      </c>
      <c r="C178" s="32">
        <f t="shared" si="7"/>
        <v>2023</v>
      </c>
      <c r="D178" s="31">
        <v>132.92972900000001</v>
      </c>
      <c r="E178" s="31">
        <v>133.956953</v>
      </c>
      <c r="F178" s="31">
        <v>146.223814</v>
      </c>
      <c r="G178" s="31">
        <v>111.18831400000001</v>
      </c>
      <c r="H178" s="29">
        <f t="shared" si="6"/>
        <v>160.13270600077232</v>
      </c>
      <c r="I178" s="191">
        <v>3.65104761904762</v>
      </c>
      <c r="J178" s="193">
        <v>181.09090909090901</v>
      </c>
      <c r="K178" s="617"/>
      <c r="L178" s="147"/>
    </row>
    <row r="179" spans="1:12">
      <c r="A179" s="30">
        <v>45108</v>
      </c>
      <c r="B179" s="32">
        <f t="shared" si="5"/>
        <v>7</v>
      </c>
      <c r="C179" s="32">
        <f t="shared" si="7"/>
        <v>2023</v>
      </c>
      <c r="D179" s="31">
        <v>132.49573100000001</v>
      </c>
      <c r="E179" s="31">
        <v>132.62408500000001</v>
      </c>
      <c r="F179" s="31">
        <v>145.44870399999999</v>
      </c>
      <c r="G179" s="31">
        <v>111.62313399999999</v>
      </c>
      <c r="H179" s="29">
        <f t="shared" si="6"/>
        <v>160.7589310123617</v>
      </c>
      <c r="I179" s="191">
        <v>3.6013000000000002</v>
      </c>
      <c r="J179" s="193">
        <v>168.90476190476201</v>
      </c>
      <c r="K179" s="617"/>
      <c r="L179" s="147"/>
    </row>
    <row r="180" spans="1:12">
      <c r="A180" s="30">
        <v>45139</v>
      </c>
      <c r="B180" s="32">
        <f t="shared" si="5"/>
        <v>8</v>
      </c>
      <c r="C180" s="32">
        <f t="shared" si="7"/>
        <v>2023</v>
      </c>
      <c r="D180" s="31">
        <v>134.23162600000001</v>
      </c>
      <c r="E180" s="31">
        <v>134.90558200000001</v>
      </c>
      <c r="F180" s="31">
        <v>145.64786000000001</v>
      </c>
      <c r="G180" s="31">
        <v>112.042985</v>
      </c>
      <c r="H180" s="29">
        <f t="shared" si="6"/>
        <v>161.36359776490488</v>
      </c>
      <c r="I180" s="191">
        <v>3.6963409090909098</v>
      </c>
      <c r="J180" s="193">
        <v>167.227272727273</v>
      </c>
      <c r="K180" s="617"/>
    </row>
    <row r="181" spans="1:12">
      <c r="A181" s="30">
        <v>45170</v>
      </c>
      <c r="B181" s="32">
        <f t="shared" si="5"/>
        <v>9</v>
      </c>
      <c r="C181" s="32">
        <f t="shared" si="7"/>
        <v>2023</v>
      </c>
      <c r="D181" s="31">
        <v>134.41141300000001</v>
      </c>
      <c r="E181" s="31">
        <v>136.003388</v>
      </c>
      <c r="F181" s="31">
        <v>145.46829099999999</v>
      </c>
      <c r="G181" s="31">
        <v>112.061363</v>
      </c>
      <c r="H181" s="29">
        <f t="shared" si="6"/>
        <v>161.39006564417213</v>
      </c>
      <c r="I181" s="191">
        <v>3.7296666666666698</v>
      </c>
      <c r="J181" s="193">
        <v>169.09523809523799</v>
      </c>
      <c r="K181" s="617"/>
    </row>
    <row r="182" spans="1:12">
      <c r="A182" s="30">
        <v>45200</v>
      </c>
      <c r="B182" s="32">
        <f t="shared" si="5"/>
        <v>10</v>
      </c>
      <c r="C182" s="32">
        <f t="shared" si="7"/>
        <v>2023</v>
      </c>
      <c r="D182" s="31">
        <v>135.06883500000001</v>
      </c>
      <c r="E182" s="31">
        <v>140.160831</v>
      </c>
      <c r="F182" s="31">
        <v>146.01621499999999</v>
      </c>
      <c r="G182" s="31">
        <v>111.700024</v>
      </c>
      <c r="H182" s="29">
        <f t="shared" si="6"/>
        <v>160.869667503648</v>
      </c>
      <c r="I182" s="191">
        <v>3.8444090909090902</v>
      </c>
      <c r="J182" s="193">
        <v>179.95454545454501</v>
      </c>
      <c r="K182" s="617"/>
    </row>
    <row r="183" spans="1:12">
      <c r="A183" s="30">
        <v>45231</v>
      </c>
      <c r="B183" s="32">
        <f t="shared" si="5"/>
        <v>11</v>
      </c>
      <c r="C183" s="32">
        <f t="shared" si="7"/>
        <v>2023</v>
      </c>
      <c r="D183" s="31">
        <v>133.811486</v>
      </c>
      <c r="E183" s="31">
        <v>138.86691999999999</v>
      </c>
      <c r="F183" s="31">
        <v>145.070334</v>
      </c>
      <c r="G183" s="31">
        <v>111.51788500000001</v>
      </c>
      <c r="H183" s="29">
        <f t="shared" si="6"/>
        <v>160.60735206878789</v>
      </c>
      <c r="I183" s="191">
        <v>3.7618809523809502</v>
      </c>
      <c r="J183" s="193">
        <v>175.18181818181799</v>
      </c>
      <c r="K183" s="617"/>
    </row>
    <row r="184" spans="1:12">
      <c r="A184" s="30">
        <v>45261</v>
      </c>
      <c r="B184" s="32">
        <f t="shared" si="5"/>
        <v>12</v>
      </c>
      <c r="C184" s="32">
        <f t="shared" si="7"/>
        <v>2023</v>
      </c>
      <c r="D184" s="31">
        <v>132.845977</v>
      </c>
      <c r="E184" s="31">
        <v>137.79765800000001</v>
      </c>
      <c r="F184" s="31">
        <v>144.040176</v>
      </c>
      <c r="G184" s="31">
        <v>111.9704</v>
      </c>
      <c r="H184" s="29">
        <f t="shared" si="6"/>
        <v>161.25906130736792</v>
      </c>
      <c r="I184" s="191">
        <v>3.7336842105263202</v>
      </c>
      <c r="J184" s="193">
        <v>162.42857142857099</v>
      </c>
      <c r="K184" s="617"/>
    </row>
    <row r="185" spans="1:12">
      <c r="A185" s="30">
        <v>45292</v>
      </c>
      <c r="B185" s="32">
        <f t="shared" si="5"/>
        <v>1</v>
      </c>
      <c r="C185" s="32">
        <f t="shared" si="7"/>
        <v>2024</v>
      </c>
      <c r="D185" s="31">
        <v>131.877703</v>
      </c>
      <c r="E185" s="31">
        <v>137.51826</v>
      </c>
      <c r="F185" s="31">
        <v>145.249618</v>
      </c>
      <c r="G185" s="31">
        <v>111.991911</v>
      </c>
      <c r="H185" s="29">
        <f t="shared" si="6"/>
        <v>161.29004131340329</v>
      </c>
      <c r="I185" s="191">
        <v>3.7398095238095199</v>
      </c>
      <c r="J185" s="193">
        <v>170.434782608696</v>
      </c>
      <c r="K185" s="617"/>
    </row>
    <row r="186" spans="1:12">
      <c r="A186" s="30">
        <v>45323</v>
      </c>
      <c r="B186" s="32">
        <f t="shared" si="5"/>
        <v>2</v>
      </c>
      <c r="C186" s="32">
        <f t="shared" si="7"/>
        <v>2024</v>
      </c>
      <c r="D186" s="31">
        <v>132.308899</v>
      </c>
      <c r="E186" s="31">
        <v>140.57429400000001</v>
      </c>
      <c r="F186" s="31">
        <v>145.96721700000001</v>
      </c>
      <c r="G186" s="31">
        <v>112.61627799999999</v>
      </c>
      <c r="H186" s="29">
        <f t="shared" si="6"/>
        <v>162.18925071456016</v>
      </c>
      <c r="I186" s="191">
        <v>3.8273095238095198</v>
      </c>
      <c r="J186" s="193">
        <v>160.28571428571399</v>
      </c>
      <c r="K186" s="617"/>
    </row>
    <row r="187" spans="1:12">
      <c r="A187" s="30">
        <v>45352</v>
      </c>
      <c r="B187" s="32">
        <f t="shared" si="5"/>
        <v>3</v>
      </c>
      <c r="C187" s="32">
        <f t="shared" si="7"/>
        <v>2024</v>
      </c>
      <c r="D187" s="31">
        <v>131.76007999999999</v>
      </c>
      <c r="E187" s="31">
        <v>138.199377</v>
      </c>
      <c r="F187" s="31">
        <v>145.35250099999999</v>
      </c>
      <c r="G187" s="31">
        <v>113.75301</v>
      </c>
      <c r="H187" s="29">
        <f t="shared" si="6"/>
        <v>163.82636494544661</v>
      </c>
      <c r="I187" s="191">
        <v>3.70955263157895</v>
      </c>
      <c r="J187" s="193">
        <v>152.666666666667</v>
      </c>
      <c r="K187" s="617"/>
    </row>
    <row r="188" spans="1:12">
      <c r="A188" s="30">
        <v>45383</v>
      </c>
      <c r="B188" s="32">
        <f t="shared" si="5"/>
        <v>4</v>
      </c>
      <c r="C188" s="32">
        <f t="shared" si="7"/>
        <v>2024</v>
      </c>
      <c r="D188" s="31">
        <v>131.583653</v>
      </c>
      <c r="E188" s="31">
        <v>137.61466999999999</v>
      </c>
      <c r="F188" s="31">
        <v>145.04075599999999</v>
      </c>
      <c r="G188" s="31">
        <v>113.694232</v>
      </c>
      <c r="H188" s="29">
        <f t="shared" si="6"/>
        <v>163.74171324191136</v>
      </c>
      <c r="I188" s="191">
        <v>3.7131590909090901</v>
      </c>
      <c r="J188" s="193">
        <v>153.772727272727</v>
      </c>
      <c r="K188" s="617"/>
    </row>
    <row r="189" spans="1:12">
      <c r="A189" s="30">
        <v>45413</v>
      </c>
      <c r="B189" s="32">
        <f t="shared" si="5"/>
        <v>5</v>
      </c>
      <c r="C189" s="32">
        <f t="shared" si="7"/>
        <v>2024</v>
      </c>
      <c r="D189" s="31">
        <v>131.30637899999999</v>
      </c>
      <c r="E189" s="31">
        <v>138.37964500000001</v>
      </c>
      <c r="F189" s="31">
        <v>144.665268</v>
      </c>
      <c r="G189" s="31">
        <v>113.591104</v>
      </c>
      <c r="H189" s="29">
        <f t="shared" si="6"/>
        <v>163.59318894911161</v>
      </c>
      <c r="I189" s="191">
        <v>3.7309772727272699</v>
      </c>
      <c r="J189" s="193">
        <v>155.826086956522</v>
      </c>
      <c r="K189" s="617"/>
    </row>
    <row r="190" spans="1:12">
      <c r="A190" s="30">
        <v>45444</v>
      </c>
      <c r="B190" s="32">
        <f t="shared" si="5"/>
        <v>6</v>
      </c>
      <c r="C190" s="32">
        <f t="shared" si="7"/>
        <v>2024</v>
      </c>
      <c r="D190" s="31">
        <v>131.29623799999999</v>
      </c>
      <c r="E190" s="31">
        <v>139.77120099999999</v>
      </c>
      <c r="F190" s="31">
        <v>144.714676</v>
      </c>
      <c r="G190" s="31">
        <v>113.729392</v>
      </c>
      <c r="H190" s="29">
        <f t="shared" si="6"/>
        <v>163.7923504513486</v>
      </c>
      <c r="I190" s="191">
        <v>3.7846315789473701</v>
      </c>
      <c r="J190" s="193">
        <v>160.9</v>
      </c>
      <c r="K190" s="617"/>
    </row>
    <row r="191" spans="1:12">
      <c r="A191" s="30">
        <v>45474</v>
      </c>
      <c r="B191" s="32">
        <f t="shared" si="5"/>
        <v>7</v>
      </c>
      <c r="C191" s="32">
        <f t="shared" si="7"/>
        <v>2024</v>
      </c>
      <c r="D191" s="31">
        <v>132.12056699999999</v>
      </c>
      <c r="E191" s="31">
        <v>139.976303</v>
      </c>
      <c r="F191" s="31">
        <v>145.03625400000001</v>
      </c>
      <c r="G191" s="31">
        <v>113.998009</v>
      </c>
      <c r="H191" s="29">
        <f t="shared" si="6"/>
        <v>164.17921095440298</v>
      </c>
      <c r="I191" s="191">
        <v>3.7644000000000002</v>
      </c>
      <c r="J191" s="193">
        <v>158.695652173913</v>
      </c>
      <c r="K191" s="617"/>
    </row>
    <row r="192" spans="1:12">
      <c r="A192" s="30">
        <v>45505</v>
      </c>
      <c r="B192" s="32">
        <f t="shared" si="5"/>
        <v>8</v>
      </c>
      <c r="C192" s="32">
        <f t="shared" si="7"/>
        <v>2024</v>
      </c>
      <c r="D192" s="31">
        <v>131.72151700000001</v>
      </c>
      <c r="E192" s="31">
        <v>139.50970599999999</v>
      </c>
      <c r="F192" s="31">
        <v>144.96850000000001</v>
      </c>
      <c r="G192" s="31">
        <v>114.322048</v>
      </c>
      <c r="H192" s="29">
        <f t="shared" si="6"/>
        <v>164.64588987103608</v>
      </c>
      <c r="I192" s="191">
        <v>3.7413249999999998</v>
      </c>
      <c r="J192" s="193">
        <v>169.5</v>
      </c>
      <c r="K192" s="617"/>
    </row>
    <row r="193" spans="1:11">
      <c r="A193" s="30">
        <v>45536</v>
      </c>
      <c r="B193" s="32">
        <f t="shared" si="5"/>
        <v>9</v>
      </c>
      <c r="C193" s="32">
        <f t="shared" si="7"/>
        <v>2024</v>
      </c>
      <c r="D193" s="31">
        <v>131.20871600000001</v>
      </c>
      <c r="E193" s="31">
        <v>140.89965100000001</v>
      </c>
      <c r="F193" s="31">
        <v>144.85189399999999</v>
      </c>
      <c r="G193" s="31">
        <v>114.05046400000001</v>
      </c>
      <c r="H193" s="29">
        <f t="shared" si="6"/>
        <v>164.25475631336283</v>
      </c>
      <c r="I193" s="191">
        <v>3.76821428571429</v>
      </c>
      <c r="J193" s="193">
        <v>162.57894736842101</v>
      </c>
      <c r="K193" s="617"/>
    </row>
    <row r="194" spans="1:11">
      <c r="A194" s="30">
        <v>45566</v>
      </c>
      <c r="B194" s="32">
        <f t="shared" si="5"/>
        <v>10</v>
      </c>
      <c r="C194" s="32">
        <f t="shared" si="7"/>
        <v>2024</v>
      </c>
      <c r="D194" s="31">
        <v>130.975843</v>
      </c>
      <c r="E194" s="31">
        <v>140.484002</v>
      </c>
      <c r="F194" s="31">
        <v>144.80242200000001</v>
      </c>
      <c r="G194" s="31">
        <v>113.94427899999999</v>
      </c>
      <c r="H194" s="29">
        <f t="shared" si="6"/>
        <v>164.10182934851386</v>
      </c>
      <c r="I194" s="191">
        <v>3.7535909090909101</v>
      </c>
      <c r="J194" s="193">
        <v>153.68</v>
      </c>
      <c r="K194" s="617"/>
    </row>
    <row r="195" spans="1:11">
      <c r="A195" s="30">
        <v>45597</v>
      </c>
      <c r="B195" s="32">
        <f t="shared" si="5"/>
        <v>11</v>
      </c>
      <c r="C195" s="32">
        <f t="shared" si="7"/>
        <v>2024</v>
      </c>
      <c r="D195" s="31">
        <v>131.389937</v>
      </c>
      <c r="E195" s="31">
        <v>141.37720899999999</v>
      </c>
      <c r="F195" s="31">
        <v>144.74337800000001</v>
      </c>
      <c r="G195" s="31">
        <v>114.05156100000001</v>
      </c>
      <c r="H195" s="29">
        <f t="shared" si="6"/>
        <v>164.25633620581883</v>
      </c>
      <c r="I195" s="191">
        <v>3.7788499999999998</v>
      </c>
      <c r="J195" s="193">
        <v>155.26315789473699</v>
      </c>
      <c r="K195" s="617"/>
    </row>
    <row r="196" spans="1:11">
      <c r="A196" s="30">
        <v>45627</v>
      </c>
      <c r="B196" s="32">
        <f t="shared" si="5"/>
        <v>12</v>
      </c>
      <c r="C196" s="32">
        <f t="shared" si="7"/>
        <v>2024</v>
      </c>
      <c r="D196" s="31">
        <v>131.013115</v>
      </c>
      <c r="E196" s="31">
        <v>140.39290800000001</v>
      </c>
      <c r="F196" s="31">
        <v>144.33896999999999</v>
      </c>
      <c r="G196" s="31">
        <v>114.172077</v>
      </c>
      <c r="H196" s="29">
        <f t="shared" si="6"/>
        <v>164.42990258615254</v>
      </c>
      <c r="I196" s="191">
        <v>3.7348947368421102</v>
      </c>
      <c r="J196" s="193">
        <v>154.38095238095201</v>
      </c>
      <c r="K196" s="617"/>
    </row>
    <row r="197" spans="1:11">
      <c r="A197" s="30"/>
      <c r="B197" s="30"/>
      <c r="C197" s="32"/>
    </row>
    <row r="198" spans="1:11">
      <c r="A198" s="576" t="s">
        <v>817</v>
      </c>
      <c r="B198" s="575" t="s">
        <v>922</v>
      </c>
    </row>
  </sheetData>
  <mergeCells count="2">
    <mergeCell ref="G1:H1"/>
    <mergeCell ref="D1:F1"/>
  </mergeCells>
  <pageMargins left="0.7" right="0.7" top="0.75" bottom="0.75" header="0.3" footer="0.3"/>
  <pageSetup paperSize="9"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D6C57-D384-485E-8BEA-B6AE781E6953}">
  <sheetPr codeName="Hoja6"/>
  <dimension ref="A1:W49"/>
  <sheetViews>
    <sheetView showGridLines="0" tabSelected="1" zoomScale="79" zoomScaleNormal="85" workbookViewId="0">
      <pane xSplit="5" ySplit="2" topLeftCell="H3" activePane="bottomRight" state="frozen"/>
      <selection pane="topRight" activeCell="F1" sqref="F1"/>
      <selection pane="bottomLeft" activeCell="A3" sqref="A3"/>
      <selection pane="bottomRight" activeCell="T16" sqref="T16"/>
    </sheetView>
    <sheetView topLeftCell="A7" zoomScale="70" zoomScaleNormal="70" workbookViewId="1"/>
  </sheetViews>
  <sheetFormatPr baseColWidth="10" defaultColWidth="0" defaultRowHeight="13.2"/>
  <cols>
    <col min="1" max="2" width="2.5" style="3" customWidth="1"/>
    <col min="3" max="3" width="41.296875" style="3" customWidth="1"/>
    <col min="4" max="4" width="10.3984375" style="3" customWidth="1"/>
    <col min="5" max="5" width="1.59765625" style="3" customWidth="1"/>
    <col min="6" max="18" width="8.59765625" style="3" customWidth="1"/>
    <col min="19" max="19" width="1.59765625" style="3" customWidth="1"/>
    <col min="20" max="20" width="11.296875" style="3" customWidth="1"/>
    <col min="21" max="21" width="2.59765625" style="3" customWidth="1"/>
    <col min="22" max="23" width="0" style="3" hidden="1" customWidth="1"/>
    <col min="24" max="16384" width="11.296875" style="3" hidden="1"/>
  </cols>
  <sheetData>
    <row r="1" spans="2:20">
      <c r="D1" s="18" t="s">
        <v>32</v>
      </c>
      <c r="E1" s="18"/>
      <c r="F1" s="18">
        <v>2012</v>
      </c>
      <c r="G1" s="18">
        <f t="shared" ref="G1:M1" si="0">+F1+1</f>
        <v>2013</v>
      </c>
      <c r="H1" s="18">
        <f t="shared" si="0"/>
        <v>2014</v>
      </c>
      <c r="I1" s="18">
        <f t="shared" si="0"/>
        <v>2015</v>
      </c>
      <c r="J1" s="18">
        <f t="shared" si="0"/>
        <v>2016</v>
      </c>
      <c r="K1" s="18">
        <f t="shared" si="0"/>
        <v>2017</v>
      </c>
      <c r="L1" s="18">
        <f t="shared" si="0"/>
        <v>2018</v>
      </c>
      <c r="M1" s="18">
        <f t="shared" si="0"/>
        <v>2019</v>
      </c>
      <c r="N1" s="18">
        <f t="shared" ref="N1" si="1">+M1+1</f>
        <v>2020</v>
      </c>
      <c r="O1" s="18">
        <f t="shared" ref="O1" si="2">+N1+1</f>
        <v>2021</v>
      </c>
      <c r="P1" s="18">
        <f t="shared" ref="P1" si="3">+O1+1</f>
        <v>2022</v>
      </c>
      <c r="Q1" s="18">
        <f t="shared" ref="Q1" si="4">+P1+1</f>
        <v>2023</v>
      </c>
      <c r="R1" s="18">
        <f t="shared" ref="R1" si="5">+Q1+1</f>
        <v>2024</v>
      </c>
      <c r="S1" s="5"/>
      <c r="T1" s="18" t="s">
        <v>699</v>
      </c>
    </row>
    <row r="2" spans="2:20">
      <c r="B2" s="19"/>
      <c r="C2" s="19"/>
      <c r="D2" s="34"/>
      <c r="E2" s="280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T2" s="19"/>
    </row>
    <row r="4" spans="2:20">
      <c r="B4" s="19" t="s">
        <v>41</v>
      </c>
      <c r="C4" s="137"/>
      <c r="D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T4" s="137"/>
    </row>
    <row r="5" spans="2:20">
      <c r="F5" s="195"/>
      <c r="G5" s="195"/>
      <c r="H5" s="195"/>
      <c r="I5" s="195"/>
      <c r="J5" s="195"/>
      <c r="K5" s="195"/>
      <c r="L5" s="195"/>
      <c r="M5" s="195"/>
    </row>
    <row r="6" spans="2:20">
      <c r="B6" s="6" t="s">
        <v>42</v>
      </c>
      <c r="F6" s="195"/>
      <c r="G6" s="195"/>
      <c r="H6" s="195"/>
      <c r="I6" s="195"/>
      <c r="J6" s="195"/>
      <c r="K6" s="195"/>
      <c r="L6" s="195"/>
      <c r="M6" s="195"/>
    </row>
    <row r="7" spans="2:20" ht="6.75" customHeight="1">
      <c r="B7" s="6"/>
    </row>
    <row r="8" spans="2:20">
      <c r="C8" s="3" t="s">
        <v>701</v>
      </c>
      <c r="D8" s="5" t="s">
        <v>43</v>
      </c>
      <c r="E8" s="5"/>
      <c r="F8" s="557">
        <f>'Ingresos (APM)'!I323</f>
        <v>0.99479631622734188</v>
      </c>
      <c r="G8" s="557">
        <f>+'Ingresos (APM)'!J323</f>
        <v>1.0862913419277065</v>
      </c>
      <c r="H8" s="622">
        <f>+'Ingresos (APM)'!L323</f>
        <v>0.91692612113987015</v>
      </c>
      <c r="I8" s="622">
        <f>+'Ingresos (APM)'!N323</f>
        <v>1.0494044970440395</v>
      </c>
      <c r="J8" s="557">
        <f>+'Ingresos (APM)'!O323</f>
        <v>1.1371418892787934</v>
      </c>
      <c r="K8" s="622">
        <f>+'Ingresos (APM)'!Q323</f>
        <v>1.1423181220062251</v>
      </c>
      <c r="L8" s="557">
        <f>+'Ingresos (APM)'!R323</f>
        <v>1.0636351363730354</v>
      </c>
      <c r="M8" s="557">
        <f>+'Ingresos (APM)'!S323</f>
        <v>0.93807830497876898</v>
      </c>
      <c r="N8" s="557">
        <f>+'Ingresos (APM)'!T323</f>
        <v>0.91972862603609784</v>
      </c>
      <c r="O8" s="557">
        <f>+'Ingresos (APM)'!U323</f>
        <v>1.1907057895958744</v>
      </c>
      <c r="P8" s="622">
        <f>+'Ingresos (APM)'!W323</f>
        <v>0.96472163647783338</v>
      </c>
      <c r="Q8" s="622">
        <f>+'Ingresos (APM)'!Y323</f>
        <v>0.94841448696000452</v>
      </c>
      <c r="R8" s="557">
        <f>+'Ingresos (APM)'!Z323</f>
        <v>1.032180490579502</v>
      </c>
      <c r="T8" s="551">
        <f>+AVERAGE(F8:R8)</f>
        <v>1.0295648275865457</v>
      </c>
    </row>
    <row r="9" spans="2:20">
      <c r="C9" s="3" t="s">
        <v>702</v>
      </c>
      <c r="D9" s="5" t="s">
        <v>43</v>
      </c>
      <c r="E9" s="5"/>
      <c r="F9" s="557">
        <f>+'Gastos (APM)'!I825</f>
        <v>1.0629001052561313</v>
      </c>
      <c r="G9" s="557">
        <f>+'Gastos (APM)'!J825</f>
        <v>1.1434412040679611</v>
      </c>
      <c r="H9" s="557">
        <f>+'Gastos (APM)'!K825</f>
        <v>1.0350354756936804</v>
      </c>
      <c r="I9" s="557">
        <f>+'Gastos (APM)'!L825</f>
        <v>1.5467475653246407</v>
      </c>
      <c r="J9" s="557">
        <f>+'Gastos (APM)'!M825</f>
        <v>1.6023473233007235</v>
      </c>
      <c r="K9" s="557">
        <f>+'Gastos (APM)'!N825</f>
        <v>1.0256076095085074</v>
      </c>
      <c r="L9" s="557">
        <f>+'Gastos (APM)'!O825</f>
        <v>0.968715451217528</v>
      </c>
      <c r="M9" s="557">
        <f>+'Gastos (APM)'!P825</f>
        <v>0.93845216202024273</v>
      </c>
      <c r="N9" s="557">
        <f>+'Gastos (APM)'!Q825</f>
        <v>1.0292180179091388</v>
      </c>
      <c r="O9" s="557">
        <f>+'Gastos (APM)'!R825</f>
        <v>1.0478768950132793</v>
      </c>
      <c r="P9" s="557">
        <f>+'Gastos (APM)'!S825</f>
        <v>0.94891116360173056</v>
      </c>
      <c r="Q9" s="557">
        <f>+'Gastos (APM)'!T825</f>
        <v>0.99815446955546894</v>
      </c>
      <c r="R9" s="557">
        <f>+'Gastos (APM)'!U825</f>
        <v>0.98373229252839134</v>
      </c>
      <c r="T9" s="551">
        <f>+AVERAGE(F9:R9)</f>
        <v>1.1023953642305711</v>
      </c>
    </row>
    <row r="10" spans="2:20">
      <c r="C10" s="3" t="s">
        <v>44</v>
      </c>
      <c r="D10" s="5" t="s">
        <v>43</v>
      </c>
      <c r="E10" s="5"/>
      <c r="F10" s="557">
        <f t="shared" ref="F10:R10" si="6">IFERROR(+F8/F9,0)</f>
        <v>0.93592644436479933</v>
      </c>
      <c r="G10" s="557">
        <f t="shared" si="6"/>
        <v>0.95001941338397156</v>
      </c>
      <c r="H10" s="557">
        <f t="shared" si="6"/>
        <v>0.88588859287682542</v>
      </c>
      <c r="I10" s="557">
        <f t="shared" si="6"/>
        <v>0.67845879998122649</v>
      </c>
      <c r="J10" s="557">
        <f t="shared" si="6"/>
        <v>0.70967253649874151</v>
      </c>
      <c r="K10" s="557">
        <f t="shared" si="6"/>
        <v>1.1137964572568331</v>
      </c>
      <c r="L10" s="557">
        <f t="shared" si="6"/>
        <v>1.0979851049513123</v>
      </c>
      <c r="M10" s="557">
        <f t="shared" si="6"/>
        <v>0.99960162376239947</v>
      </c>
      <c r="N10" s="557">
        <f>IFERROR(+N8/N9,0)</f>
        <v>0.89361885434587596</v>
      </c>
      <c r="O10" s="557">
        <f t="shared" si="6"/>
        <v>1.1363031242145911</v>
      </c>
      <c r="P10" s="557">
        <f>IFERROR(+P8/P9,0)</f>
        <v>1.0166616997276035</v>
      </c>
      <c r="Q10" s="557">
        <f t="shared" si="6"/>
        <v>0.95016805102559299</v>
      </c>
      <c r="R10" s="557">
        <f t="shared" si="6"/>
        <v>1.0492493724350442</v>
      </c>
      <c r="T10" s="551">
        <f>+AVERAGE(F10:R10)</f>
        <v>0.95518077498652432</v>
      </c>
    </row>
    <row r="11" spans="2:20">
      <c r="C11" s="16" t="s">
        <v>45</v>
      </c>
      <c r="D11" s="8" t="s">
        <v>39</v>
      </c>
      <c r="E11" s="5"/>
      <c r="F11" s="654">
        <f t="shared" ref="F11:R11" si="7">IFERROR(+LN(F10),0)</f>
        <v>-6.6218390672856814E-2</v>
      </c>
      <c r="G11" s="654">
        <f t="shared" si="7"/>
        <v>-5.1272859455322492E-2</v>
      </c>
      <c r="H11" s="654">
        <f t="shared" si="7"/>
        <v>-0.12116407795721509</v>
      </c>
      <c r="I11" s="654">
        <f t="shared" si="7"/>
        <v>-0.38793152375983259</v>
      </c>
      <c r="J11" s="654">
        <f t="shared" si="7"/>
        <v>-0.34295163153863734</v>
      </c>
      <c r="K11" s="654">
        <f t="shared" si="7"/>
        <v>0.10777441139698903</v>
      </c>
      <c r="L11" s="654">
        <f t="shared" si="7"/>
        <v>9.3476777377212397E-2</v>
      </c>
      <c r="M11" s="654">
        <f t="shared" si="7"/>
        <v>-3.9845561049475407E-4</v>
      </c>
      <c r="N11" s="654">
        <f>IFERROR(+LN(N10),0)</f>
        <v>-0.11247593213698061</v>
      </c>
      <c r="O11" s="654">
        <f>IFERROR(+LN(O10),0)</f>
        <v>0.12778011940085668</v>
      </c>
      <c r="P11" s="654">
        <f>IFERROR(+LN(P10),0)</f>
        <v>1.6524416425443732E-2</v>
      </c>
      <c r="Q11" s="654">
        <f t="shared" si="7"/>
        <v>-5.1116414215356891E-2</v>
      </c>
      <c r="R11" s="654">
        <f t="shared" si="7"/>
        <v>4.8075025123253984E-2</v>
      </c>
      <c r="T11" s="552">
        <f>+AVERAGE(F11:R11)</f>
        <v>-5.6915271970995433E-2</v>
      </c>
    </row>
    <row r="12" spans="2:20">
      <c r="F12" s="554"/>
      <c r="G12" s="554"/>
      <c r="H12" s="554"/>
      <c r="I12" s="554"/>
      <c r="J12" s="554"/>
      <c r="K12" s="554"/>
      <c r="L12" s="554"/>
      <c r="M12" s="554"/>
      <c r="N12" s="554"/>
      <c r="O12" s="554"/>
      <c r="P12" s="554"/>
      <c r="Q12" s="554"/>
      <c r="R12" s="554"/>
      <c r="T12" s="5"/>
    </row>
    <row r="13" spans="2:20">
      <c r="B13" s="6" t="s">
        <v>46</v>
      </c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4"/>
      <c r="T13" s="5"/>
    </row>
    <row r="14" spans="2:20" ht="6.75" customHeight="1">
      <c r="B14" s="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T14" s="5"/>
    </row>
    <row r="15" spans="2:20">
      <c r="C15" s="3" t="s">
        <v>47</v>
      </c>
      <c r="D15" s="5" t="s">
        <v>43</v>
      </c>
      <c r="E15" s="5"/>
      <c r="F15" s="551">
        <f>+'Gastos (APM)'!I831</f>
        <v>1.0370964442146968</v>
      </c>
      <c r="G15" s="551">
        <f>+'Gastos (APM)'!J831</f>
        <v>1.0212379229088375</v>
      </c>
      <c r="H15" s="551">
        <f>+'Gastos (APM)'!K831</f>
        <v>1.0615618094960528</v>
      </c>
      <c r="I15" s="551">
        <f>+'Gastos (APM)'!L831</f>
        <v>0.99847740734145585</v>
      </c>
      <c r="J15" s="551">
        <f>+'Gastos (APM)'!M831</f>
        <v>0.8463399552083809</v>
      </c>
      <c r="K15" s="551">
        <f>+'Gastos (APM)'!N831</f>
        <v>0.78259910719775738</v>
      </c>
      <c r="L15" s="551">
        <f>+'Gastos (APM)'!O831</f>
        <v>1.1396102684183713</v>
      </c>
      <c r="M15" s="551">
        <f>+'Gastos (APM)'!P831</f>
        <v>1.1235169802095779</v>
      </c>
      <c r="N15" s="551">
        <f>+'Gastos (APM)'!Q831</f>
        <v>1.07551564920027</v>
      </c>
      <c r="O15" s="551">
        <f>+'Gastos (APM)'!R831</f>
        <v>0.8813812233872923</v>
      </c>
      <c r="P15" s="551">
        <f>+'Gastos (APM)'!S831</f>
        <v>0.68325517006148273</v>
      </c>
      <c r="Q15" s="551">
        <f>+'Gastos (APM)'!T831</f>
        <v>1.3838490094586029</v>
      </c>
      <c r="R15" s="551">
        <f>+'Gastos (APM)'!U831</f>
        <v>1.2060423288011011</v>
      </c>
      <c r="S15" s="57"/>
      <c r="T15" s="551">
        <f>+AVERAGE(F15:R15)</f>
        <v>1.0184987135310675</v>
      </c>
    </row>
    <row r="16" spans="2:20">
      <c r="C16" s="16" t="s">
        <v>45</v>
      </c>
      <c r="D16" s="8" t="s">
        <v>39</v>
      </c>
      <c r="E16" s="5"/>
      <c r="F16" s="655">
        <f t="shared" ref="F16:R16" si="8">IFERROR(+LN(F15),0)</f>
        <v>3.6424928022867037E-2</v>
      </c>
      <c r="G16" s="655">
        <f>IFERROR(+LN(G15),0)</f>
        <v>2.1015541329090396E-2</v>
      </c>
      <c r="H16" s="655">
        <f t="shared" si="8"/>
        <v>5.9741228912551236E-2</v>
      </c>
      <c r="I16" s="655">
        <f t="shared" si="8"/>
        <v>-1.5237529806943011E-3</v>
      </c>
      <c r="J16" s="655">
        <f t="shared" si="8"/>
        <v>-0.16683416178352542</v>
      </c>
      <c r="K16" s="655">
        <f t="shared" si="8"/>
        <v>-0.24513471002201698</v>
      </c>
      <c r="L16" s="655">
        <f t="shared" si="8"/>
        <v>0.13068633414715283</v>
      </c>
      <c r="M16" s="655">
        <f t="shared" si="8"/>
        <v>0.11646392620022282</v>
      </c>
      <c r="N16" s="655">
        <f t="shared" si="8"/>
        <v>7.2800220247654424E-2</v>
      </c>
      <c r="O16" s="655">
        <f t="shared" si="8"/>
        <v>-0.12626502996965686</v>
      </c>
      <c r="P16" s="655">
        <f t="shared" si="8"/>
        <v>-0.38088688733616638</v>
      </c>
      <c r="Q16" s="655">
        <f t="shared" si="8"/>
        <v>0.32486875403195198</v>
      </c>
      <c r="R16" s="655">
        <f t="shared" si="8"/>
        <v>0.18734419619743115</v>
      </c>
      <c r="T16" s="552">
        <f>+AVERAGE(F16:R16)</f>
        <v>2.2077374612970734E-3</v>
      </c>
    </row>
    <row r="17" spans="2:22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T17" s="5"/>
    </row>
    <row r="18" spans="2:22">
      <c r="B18" s="19" t="s">
        <v>48</v>
      </c>
      <c r="C18" s="137"/>
      <c r="D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T18" s="137"/>
    </row>
    <row r="19" spans="2:22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T19" s="5"/>
    </row>
    <row r="20" spans="2:22">
      <c r="B20" s="6" t="s">
        <v>49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T20" s="5"/>
    </row>
    <row r="21" spans="2:22" ht="6.75" customHeight="1">
      <c r="B21" s="6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T21" s="5"/>
    </row>
    <row r="22" spans="2:22">
      <c r="C22" s="16" t="s">
        <v>50</v>
      </c>
      <c r="D22" s="8" t="str">
        <f>+Economía!E11</f>
        <v>%</v>
      </c>
      <c r="E22" s="5"/>
      <c r="F22" s="558">
        <f>+Economía!H11</f>
        <v>-1E-3</v>
      </c>
      <c r="G22" s="558">
        <f>+Economía!I11</f>
        <v>6.4000000000000003E-3</v>
      </c>
      <c r="H22" s="558">
        <f>+Economía!J11</f>
        <v>-1.72E-2</v>
      </c>
      <c r="I22" s="558">
        <f>+Economía!K11</f>
        <v>-4.1999999999999997E-3</v>
      </c>
      <c r="J22" s="558">
        <f>+Economía!L11</f>
        <v>6.3E-3</v>
      </c>
      <c r="K22" s="558">
        <f>+Economía!M11</f>
        <v>-8.3999999999999995E-3</v>
      </c>
      <c r="L22" s="558">
        <f>+Economía!N11</f>
        <v>7.1999999999999998E-3</v>
      </c>
      <c r="M22" s="558">
        <f>+Economía!O11</f>
        <v>-9.4999999999999998E-3</v>
      </c>
      <c r="N22" s="558">
        <f>+Economía!P11</f>
        <v>-4.82E-2</v>
      </c>
      <c r="O22" s="558">
        <f>+Economía!Q11</f>
        <v>4.4999999999999998E-2</v>
      </c>
      <c r="P22" s="558">
        <f>+Economía!R11</f>
        <v>-4.7100000000000003E-2</v>
      </c>
      <c r="Q22" s="558">
        <f>+Economía!S11</f>
        <v>-2.8300000000000002E-2</v>
      </c>
      <c r="R22" s="558">
        <f>+Economía!T11</f>
        <v>2.0999999999999999E-3</v>
      </c>
      <c r="T22" s="552">
        <f>+AVERAGE(F22:R22)</f>
        <v>-7.4538461538461538E-3</v>
      </c>
    </row>
    <row r="23" spans="2:2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T23" s="5"/>
    </row>
    <row r="24" spans="2:22">
      <c r="B24" s="6" t="s">
        <v>51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T24" s="5"/>
    </row>
    <row r="25" spans="2:22" ht="7.5" customHeight="1">
      <c r="B25" s="6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T25" s="5"/>
    </row>
    <row r="26" spans="2:22">
      <c r="C26" s="16" t="s">
        <v>51</v>
      </c>
      <c r="D26" s="8" t="s">
        <v>39</v>
      </c>
      <c r="E26" s="5"/>
      <c r="F26" s="558">
        <f>+Economía!H52</f>
        <v>6.2572135705151577E-2</v>
      </c>
      <c r="G26" s="558">
        <f>+Economía!I52</f>
        <v>-3.3774442413696676E-2</v>
      </c>
      <c r="H26" s="558">
        <f>+Economía!J52</f>
        <v>-1.024971238332233E-2</v>
      </c>
      <c r="I26" s="558">
        <f>+Economía!K52</f>
        <v>-6.8540651540186695E-2</v>
      </c>
      <c r="J26" s="558">
        <f>+Economía!L52</f>
        <v>3.6262025358143081E-2</v>
      </c>
      <c r="K26" s="558">
        <f>+Economía!M52</f>
        <v>4.1964485177831724E-2</v>
      </c>
      <c r="L26" s="558">
        <f>+Economía!N52</f>
        <v>-4.8887543069291526E-3</v>
      </c>
      <c r="M26" s="558">
        <f>+Economía!O52</f>
        <v>9.8043926254093392E-3</v>
      </c>
      <c r="N26" s="558">
        <f>+Economía!P52</f>
        <v>-7.6489571489375643E-2</v>
      </c>
      <c r="O26" s="558">
        <f>+Economía!Q52</f>
        <v>-1.8468157353284803E-2</v>
      </c>
      <c r="P26" s="558">
        <f>+Economía!R52</f>
        <v>0.12003275122583112</v>
      </c>
      <c r="Q26" s="558">
        <f>+Economía!S52</f>
        <v>5.0175893596821917E-2</v>
      </c>
      <c r="R26" s="558">
        <f>+Economía!T52</f>
        <v>3.9612418091521537E-2</v>
      </c>
      <c r="T26" s="552">
        <f>+AVERAGE(F26:R26)</f>
        <v>1.1385600945685768E-2</v>
      </c>
    </row>
    <row r="27" spans="2:22"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T27" s="5"/>
    </row>
    <row r="28" spans="2:22">
      <c r="B28" s="138" t="s">
        <v>52</v>
      </c>
      <c r="C28" s="550"/>
      <c r="D28" s="550"/>
      <c r="E28" s="310"/>
      <c r="F28" s="553"/>
      <c r="G28" s="553"/>
      <c r="H28" s="553"/>
      <c r="I28" s="553"/>
      <c r="J28" s="553"/>
      <c r="K28" s="553"/>
      <c r="L28" s="553"/>
      <c r="M28" s="553"/>
      <c r="N28" s="553"/>
      <c r="O28" s="553"/>
      <c r="P28" s="553"/>
      <c r="Q28" s="553"/>
      <c r="R28" s="553"/>
      <c r="T28" s="553"/>
    </row>
    <row r="29" spans="2:22"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T29" s="5"/>
    </row>
    <row r="30" spans="2:22">
      <c r="B30" s="6" t="s">
        <v>53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T30" s="5"/>
    </row>
    <row r="31" spans="2:22" ht="6.75" customHeight="1">
      <c r="B31" s="6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T31" s="5"/>
    </row>
    <row r="32" spans="2:22">
      <c r="C32" s="3" t="s">
        <v>812</v>
      </c>
      <c r="D32" s="5" t="s">
        <v>39</v>
      </c>
      <c r="E32" s="5"/>
      <c r="F32" s="554">
        <f t="shared" ref="F32:R32" si="9">+F26</f>
        <v>6.2572135705151577E-2</v>
      </c>
      <c r="G32" s="554">
        <f t="shared" si="9"/>
        <v>-3.3774442413696676E-2</v>
      </c>
      <c r="H32" s="554">
        <f t="shared" si="9"/>
        <v>-1.024971238332233E-2</v>
      </c>
      <c r="I32" s="554">
        <f t="shared" si="9"/>
        <v>-6.8540651540186695E-2</v>
      </c>
      <c r="J32" s="554">
        <f t="shared" si="9"/>
        <v>3.6262025358143081E-2</v>
      </c>
      <c r="K32" s="554">
        <f t="shared" si="9"/>
        <v>4.1964485177831724E-2</v>
      </c>
      <c r="L32" s="554">
        <f t="shared" si="9"/>
        <v>-4.8887543069291526E-3</v>
      </c>
      <c r="M32" s="554">
        <f t="shared" si="9"/>
        <v>9.8043926254093392E-3</v>
      </c>
      <c r="N32" s="554">
        <f t="shared" si="9"/>
        <v>-7.6489571489375643E-2</v>
      </c>
      <c r="O32" s="554">
        <f t="shared" si="9"/>
        <v>-1.8468157353284803E-2</v>
      </c>
      <c r="P32" s="554">
        <f t="shared" si="9"/>
        <v>0.12003275122583112</v>
      </c>
      <c r="Q32" s="554">
        <f t="shared" si="9"/>
        <v>5.0175893596821917E-2</v>
      </c>
      <c r="R32" s="554">
        <f t="shared" si="9"/>
        <v>3.9612418091521537E-2</v>
      </c>
      <c r="T32" s="554">
        <f>+AVERAGE(F32:R32)</f>
        <v>1.1385600945685768E-2</v>
      </c>
      <c r="V32" s="22"/>
    </row>
    <row r="33" spans="1:22">
      <c r="C33" s="3" t="s">
        <v>813</v>
      </c>
      <c r="D33" s="5" t="s">
        <v>39</v>
      </c>
      <c r="E33" s="5"/>
      <c r="F33" s="554">
        <f t="shared" ref="F33:R33" si="10">+F16</f>
        <v>3.6424928022867037E-2</v>
      </c>
      <c r="G33" s="554">
        <f t="shared" si="10"/>
        <v>2.1015541329090396E-2</v>
      </c>
      <c r="H33" s="554">
        <f t="shared" si="10"/>
        <v>5.9741228912551236E-2</v>
      </c>
      <c r="I33" s="554">
        <f t="shared" si="10"/>
        <v>-1.5237529806943011E-3</v>
      </c>
      <c r="J33" s="554">
        <f t="shared" si="10"/>
        <v>-0.16683416178352542</v>
      </c>
      <c r="K33" s="554">
        <f t="shared" si="10"/>
        <v>-0.24513471002201698</v>
      </c>
      <c r="L33" s="554">
        <f t="shared" si="10"/>
        <v>0.13068633414715283</v>
      </c>
      <c r="M33" s="554">
        <f t="shared" si="10"/>
        <v>0.11646392620022282</v>
      </c>
      <c r="N33" s="554">
        <f t="shared" si="10"/>
        <v>7.2800220247654424E-2</v>
      </c>
      <c r="O33" s="554">
        <f t="shared" si="10"/>
        <v>-0.12626502996965686</v>
      </c>
      <c r="P33" s="554">
        <f t="shared" si="10"/>
        <v>-0.38088688733616638</v>
      </c>
      <c r="Q33" s="554">
        <f t="shared" si="10"/>
        <v>0.32486875403195198</v>
      </c>
      <c r="R33" s="554">
        <f t="shared" si="10"/>
        <v>0.18734419619743115</v>
      </c>
      <c r="T33" s="554">
        <f>+AVERAGE(F33:R33)</f>
        <v>2.2077374612970734E-3</v>
      </c>
      <c r="V33" s="22"/>
    </row>
    <row r="34" spans="1:22" s="6" customFormat="1">
      <c r="C34" s="58" t="s">
        <v>1007</v>
      </c>
      <c r="D34" s="59" t="s">
        <v>39</v>
      </c>
      <c r="E34" s="18"/>
      <c r="F34" s="555">
        <f t="shared" ref="F34:R34" si="11">+F32-F33</f>
        <v>2.614720768228454E-2</v>
      </c>
      <c r="G34" s="555">
        <f t="shared" si="11"/>
        <v>-5.4789983742787068E-2</v>
      </c>
      <c r="H34" s="555">
        <f t="shared" si="11"/>
        <v>-6.9990941295873563E-2</v>
      </c>
      <c r="I34" s="555">
        <f t="shared" si="11"/>
        <v>-6.7016898559492388E-2</v>
      </c>
      <c r="J34" s="555">
        <f t="shared" si="11"/>
        <v>0.20309618714166849</v>
      </c>
      <c r="K34" s="555">
        <f t="shared" si="11"/>
        <v>0.28709919519984872</v>
      </c>
      <c r="L34" s="555">
        <f t="shared" si="11"/>
        <v>-0.13557508845408198</v>
      </c>
      <c r="M34" s="555">
        <f t="shared" si="11"/>
        <v>-0.10665953357481348</v>
      </c>
      <c r="N34" s="555">
        <f t="shared" si="11"/>
        <v>-0.14928979173703005</v>
      </c>
      <c r="O34" s="555">
        <f t="shared" si="11"/>
        <v>0.10779687261637205</v>
      </c>
      <c r="P34" s="555">
        <f t="shared" si="11"/>
        <v>0.5009196385619975</v>
      </c>
      <c r="Q34" s="555">
        <f t="shared" si="11"/>
        <v>-0.27469286043513008</v>
      </c>
      <c r="R34" s="555">
        <f t="shared" si="11"/>
        <v>-0.14773177810590959</v>
      </c>
      <c r="T34" s="555">
        <f>+T32-T33</f>
        <v>9.1778634843886955E-3</v>
      </c>
      <c r="V34" s="22"/>
    </row>
    <row r="35" spans="1:22">
      <c r="C35" s="6"/>
      <c r="D35" s="18"/>
      <c r="E35" s="18"/>
      <c r="F35" s="554"/>
      <c r="G35" s="554"/>
      <c r="H35" s="554"/>
      <c r="I35" s="554"/>
      <c r="J35" s="554"/>
      <c r="K35" s="554"/>
      <c r="L35" s="554"/>
      <c r="M35" s="554"/>
      <c r="N35" s="554"/>
      <c r="O35" s="554"/>
      <c r="P35" s="554"/>
      <c r="Q35" s="554"/>
      <c r="R35" s="554"/>
      <c r="T35" s="5"/>
    </row>
    <row r="36" spans="1:22">
      <c r="B36" s="6" t="s">
        <v>50</v>
      </c>
      <c r="F36" s="5"/>
      <c r="G36" s="5"/>
      <c r="H36" s="5"/>
      <c r="I36" s="5"/>
      <c r="J36" s="5"/>
      <c r="K36" s="5"/>
      <c r="L36" s="5"/>
      <c r="M36" s="5"/>
      <c r="N36" s="5"/>
      <c r="O36" s="554"/>
      <c r="P36" s="5"/>
      <c r="Q36" s="5"/>
      <c r="R36" s="5"/>
      <c r="T36" s="5"/>
    </row>
    <row r="37" spans="1:22" ht="6.75" customHeight="1">
      <c r="B37" s="6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T37" s="5"/>
    </row>
    <row r="38" spans="1:22">
      <c r="C38" s="3" t="s">
        <v>815</v>
      </c>
      <c r="D38" s="5" t="s">
        <v>39</v>
      </c>
      <c r="E38" s="5"/>
      <c r="F38" s="554">
        <f t="shared" ref="F38" si="12">+F11</f>
        <v>-6.6218390672856814E-2</v>
      </c>
      <c r="G38" s="554">
        <f t="shared" ref="G38:R38" si="13">+G11</f>
        <v>-5.1272859455322492E-2</v>
      </c>
      <c r="H38" s="554">
        <f t="shared" si="13"/>
        <v>-0.12116407795721509</v>
      </c>
      <c r="I38" s="554">
        <f t="shared" si="13"/>
        <v>-0.38793152375983259</v>
      </c>
      <c r="J38" s="554">
        <f t="shared" si="13"/>
        <v>-0.34295163153863734</v>
      </c>
      <c r="K38" s="554">
        <f t="shared" si="13"/>
        <v>0.10777441139698903</v>
      </c>
      <c r="L38" s="554">
        <f t="shared" si="13"/>
        <v>9.3476777377212397E-2</v>
      </c>
      <c r="M38" s="554">
        <f t="shared" si="13"/>
        <v>-3.9845561049475407E-4</v>
      </c>
      <c r="N38" s="554">
        <f t="shared" si="13"/>
        <v>-0.11247593213698061</v>
      </c>
      <c r="O38" s="554">
        <f t="shared" si="13"/>
        <v>0.12778011940085668</v>
      </c>
      <c r="P38" s="554">
        <f t="shared" si="13"/>
        <v>1.6524416425443732E-2</v>
      </c>
      <c r="Q38" s="554">
        <f t="shared" si="13"/>
        <v>-5.1116414215356891E-2</v>
      </c>
      <c r="R38" s="554">
        <f t="shared" si="13"/>
        <v>4.8075025123253984E-2</v>
      </c>
      <c r="T38" s="554">
        <f>+AVERAGE(F38:R38)</f>
        <v>-5.6915271970995433E-2</v>
      </c>
      <c r="V38" s="22"/>
    </row>
    <row r="39" spans="1:22">
      <c r="C39" s="16" t="s">
        <v>816</v>
      </c>
      <c r="D39" s="8" t="s">
        <v>39</v>
      </c>
      <c r="E39" s="5"/>
      <c r="F39" s="552">
        <f t="shared" ref="F39" si="14">+F22</f>
        <v>-1E-3</v>
      </c>
      <c r="G39" s="552">
        <f t="shared" ref="G39:R39" si="15">+G22</f>
        <v>6.4000000000000003E-3</v>
      </c>
      <c r="H39" s="552">
        <f t="shared" si="15"/>
        <v>-1.72E-2</v>
      </c>
      <c r="I39" s="552">
        <f t="shared" si="15"/>
        <v>-4.1999999999999997E-3</v>
      </c>
      <c r="J39" s="552">
        <f t="shared" si="15"/>
        <v>6.3E-3</v>
      </c>
      <c r="K39" s="552">
        <f t="shared" si="15"/>
        <v>-8.3999999999999995E-3</v>
      </c>
      <c r="L39" s="552">
        <f t="shared" si="15"/>
        <v>7.1999999999999998E-3</v>
      </c>
      <c r="M39" s="552">
        <f t="shared" si="15"/>
        <v>-9.4999999999999998E-3</v>
      </c>
      <c r="N39" s="552">
        <f t="shared" si="15"/>
        <v>-4.82E-2</v>
      </c>
      <c r="O39" s="552">
        <f t="shared" si="15"/>
        <v>4.4999999999999998E-2</v>
      </c>
      <c r="P39" s="552">
        <f t="shared" si="15"/>
        <v>-4.7100000000000003E-2</v>
      </c>
      <c r="Q39" s="552">
        <f t="shared" si="15"/>
        <v>-2.8300000000000002E-2</v>
      </c>
      <c r="R39" s="552">
        <f t="shared" si="15"/>
        <v>2.0999999999999999E-3</v>
      </c>
      <c r="T39" s="554">
        <f>+AVERAGE(F39:R39)</f>
        <v>-7.4538461538461538E-3</v>
      </c>
      <c r="V39" s="22"/>
    </row>
    <row r="40" spans="1:22" s="6" customFormat="1">
      <c r="C40" s="6" t="s">
        <v>814</v>
      </c>
      <c r="D40" s="18" t="s">
        <v>39</v>
      </c>
      <c r="E40" s="18"/>
      <c r="F40" s="555">
        <f t="shared" ref="F40:R40" si="16">+F38-F39</f>
        <v>-6.5218390672856813E-2</v>
      </c>
      <c r="G40" s="555">
        <f t="shared" si="16"/>
        <v>-5.7672859455322495E-2</v>
      </c>
      <c r="H40" s="555">
        <f t="shared" si="16"/>
        <v>-0.1039640779572151</v>
      </c>
      <c r="I40" s="555">
        <f t="shared" si="16"/>
        <v>-0.3837315237598326</v>
      </c>
      <c r="J40" s="555">
        <f t="shared" si="16"/>
        <v>-0.34925163153863736</v>
      </c>
      <c r="K40" s="555">
        <f t="shared" si="16"/>
        <v>0.11617441139698903</v>
      </c>
      <c r="L40" s="555">
        <f t="shared" si="16"/>
        <v>8.6276777377212399E-2</v>
      </c>
      <c r="M40" s="555">
        <f t="shared" si="16"/>
        <v>9.1015443895052454E-3</v>
      </c>
      <c r="N40" s="555">
        <f t="shared" si="16"/>
        <v>-6.4275932136980601E-2</v>
      </c>
      <c r="O40" s="555">
        <f t="shared" si="16"/>
        <v>8.278011940085668E-2</v>
      </c>
      <c r="P40" s="555">
        <f t="shared" si="16"/>
        <v>6.3624416425443739E-2</v>
      </c>
      <c r="Q40" s="555">
        <f t="shared" si="16"/>
        <v>-2.2816414215356889E-2</v>
      </c>
      <c r="R40" s="555">
        <f t="shared" si="16"/>
        <v>4.5975025123253986E-2</v>
      </c>
      <c r="T40" s="555">
        <f>+T38-T39</f>
        <v>-4.9461425817149282E-2</v>
      </c>
      <c r="V40" s="22"/>
    </row>
    <row r="41" spans="1:22">
      <c r="F41" s="5"/>
      <c r="G41" s="554"/>
      <c r="H41" s="554"/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T41" s="5"/>
    </row>
    <row r="42" spans="1:22" s="56" customFormat="1" ht="13.8" thickBot="1">
      <c r="B42" s="106" t="s">
        <v>1006</v>
      </c>
      <c r="C42" s="107"/>
      <c r="D42" s="108" t="s">
        <v>39</v>
      </c>
      <c r="E42" s="267"/>
      <c r="F42" s="556">
        <f t="shared" ref="F42:Q42" si="17">+F34+F40</f>
        <v>-3.9071182990572273E-2</v>
      </c>
      <c r="G42" s="556">
        <f t="shared" si="17"/>
        <v>-0.11246284319810956</v>
      </c>
      <c r="H42" s="556">
        <f t="shared" si="17"/>
        <v>-0.17395501925308865</v>
      </c>
      <c r="I42" s="556">
        <f t="shared" si="17"/>
        <v>-0.45074842231932499</v>
      </c>
      <c r="J42" s="556">
        <f t="shared" si="17"/>
        <v>-0.14615544439696887</v>
      </c>
      <c r="K42" s="556">
        <f t="shared" si="17"/>
        <v>0.40327360659683775</v>
      </c>
      <c r="L42" s="556">
        <f t="shared" si="17"/>
        <v>-4.9298311076869578E-2</v>
      </c>
      <c r="M42" s="556">
        <f t="shared" si="17"/>
        <v>-9.7557989185308225E-2</v>
      </c>
      <c r="N42" s="556">
        <f t="shared" si="17"/>
        <v>-0.21356572387401065</v>
      </c>
      <c r="O42" s="556">
        <f t="shared" si="17"/>
        <v>0.19057699201722872</v>
      </c>
      <c r="P42" s="556">
        <f t="shared" si="17"/>
        <v>0.5645440549874412</v>
      </c>
      <c r="Q42" s="556">
        <f t="shared" si="17"/>
        <v>-0.29750927465048699</v>
      </c>
      <c r="R42" s="556">
        <f>+R34+R40</f>
        <v>-0.1017567529826556</v>
      </c>
      <c r="S42" s="151"/>
      <c r="T42" s="588">
        <f>+T34+T40</f>
        <v>-4.0283562332760585E-2</v>
      </c>
      <c r="U42" s="309"/>
    </row>
    <row r="43" spans="1:22"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T43" s="22"/>
      <c r="U43" s="308"/>
    </row>
    <row r="44" spans="1:22">
      <c r="A44" s="409" t="s">
        <v>817</v>
      </c>
      <c r="B44" s="376" t="s">
        <v>922</v>
      </c>
      <c r="T44" s="48"/>
    </row>
    <row r="45" spans="1:22">
      <c r="A45" s="409"/>
      <c r="B45" s="376"/>
      <c r="T45" s="48"/>
    </row>
    <row r="46" spans="1:22">
      <c r="A46" s="409"/>
      <c r="B46" s="376"/>
      <c r="T46" s="48"/>
    </row>
    <row r="47" spans="1:22">
      <c r="T47" s="22"/>
      <c r="U47" s="22"/>
    </row>
    <row r="48" spans="1:22">
      <c r="T48" s="48"/>
      <c r="U48" s="22"/>
    </row>
    <row r="49" spans="21:21">
      <c r="U49" s="308"/>
    </row>
  </sheetData>
  <pageMargins left="0.7" right="0.7" top="0.75" bottom="0.75" header="0.3" footer="0.3"/>
  <pageSetup orientation="portrait" r:id="rId1"/>
  <headerFooter>
    <oddFooter>&amp;L&amp;1#&amp;"Calibri"&amp;10&amp;K000000Classification: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425EF-E8B4-45F8-BE2F-35FE2AF6EF6D}">
  <sheetPr codeName="Hoja7">
    <tabColor rgb="FF002060"/>
  </sheetPr>
  <dimension ref="A1"/>
  <sheetViews>
    <sheetView topLeftCell="XFD1048576" workbookViewId="0"/>
    <sheetView topLeftCell="XFD1048576" workbookViewId="1"/>
  </sheetViews>
  <sheetFormatPr baseColWidth="10" defaultColWidth="0" defaultRowHeight="13.8" zeroHeight="1"/>
  <cols>
    <col min="1" max="16384" width="11" hidden="1"/>
  </cols>
  <sheetData/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90128-76E6-448D-973F-15B9581A2AB7}">
  <sheetPr codeName="Hoja8">
    <tabColor theme="3" tint="0.59999389629810485"/>
  </sheetPr>
  <dimension ref="B1:O21"/>
  <sheetViews>
    <sheetView showGridLines="0" view="pageBreakPreview" zoomScale="115" zoomScaleNormal="78" zoomScaleSheetLayoutView="115" workbookViewId="0">
      <pane xSplit="4" ySplit="2" topLeftCell="E3" activePane="bottomRight" state="frozen"/>
      <selection pane="topRight" activeCell="F1" sqref="F1"/>
      <selection pane="bottomLeft" activeCell="G26" sqref="G26"/>
      <selection pane="bottomRight" activeCell="G2" sqref="G2"/>
    </sheetView>
    <sheetView workbookViewId="1"/>
  </sheetViews>
  <sheetFormatPr baseColWidth="10" defaultColWidth="11.296875" defaultRowHeight="13.2"/>
  <cols>
    <col min="1" max="1" width="2.296875" style="3" customWidth="1"/>
    <col min="2" max="2" width="2.09765625" style="3" customWidth="1"/>
    <col min="3" max="3" width="40.296875" style="3" customWidth="1"/>
    <col min="4" max="4" width="11.296875" style="5"/>
    <col min="5" max="5" width="11.296875" style="3"/>
    <col min="6" max="6" width="3.796875" style="3" customWidth="1"/>
    <col min="7" max="7" width="16.296875" style="3" customWidth="1"/>
    <col min="8" max="8" width="3.09765625" style="3" customWidth="1"/>
    <col min="9" max="16384" width="11.296875" style="3"/>
  </cols>
  <sheetData>
    <row r="1" spans="2:15">
      <c r="D1" s="18" t="s">
        <v>54</v>
      </c>
      <c r="E1" s="18" t="s">
        <v>55</v>
      </c>
      <c r="F1" s="18"/>
      <c r="G1" s="18" t="s">
        <v>35</v>
      </c>
    </row>
    <row r="2" spans="2:15">
      <c r="B2" s="14"/>
      <c r="C2" s="14"/>
      <c r="D2" s="36"/>
      <c r="E2" s="14"/>
      <c r="F2" s="14"/>
      <c r="G2" s="14"/>
    </row>
    <row r="4" spans="2:15">
      <c r="B4" s="413"/>
      <c r="C4" s="414"/>
      <c r="D4" s="414"/>
      <c r="E4" s="414"/>
      <c r="F4" s="413"/>
      <c r="G4" s="413"/>
    </row>
    <row r="5" spans="2:15" ht="8.25" customHeight="1"/>
    <row r="6" spans="2:15">
      <c r="C6" s="3" t="s">
        <v>57</v>
      </c>
      <c r="D6" s="5" t="s">
        <v>58</v>
      </c>
      <c r="E6" s="5" t="s">
        <v>59</v>
      </c>
      <c r="G6" s="15">
        <v>1000</v>
      </c>
    </row>
    <row r="7" spans="2:15">
      <c r="C7" s="3" t="s">
        <v>60</v>
      </c>
      <c r="D7" s="5" t="s">
        <v>58</v>
      </c>
      <c r="E7" s="5" t="s">
        <v>61</v>
      </c>
      <c r="G7" s="15" t="s">
        <v>62</v>
      </c>
    </row>
    <row r="8" spans="2:15">
      <c r="E8" s="5"/>
      <c r="G8" s="15"/>
    </row>
    <row r="9" spans="2:15">
      <c r="B9" s="6" t="s">
        <v>63</v>
      </c>
      <c r="E9" s="5"/>
    </row>
    <row r="10" spans="2:15">
      <c r="C10" s="3" t="s">
        <v>64</v>
      </c>
      <c r="D10" s="5" t="s">
        <v>65</v>
      </c>
      <c r="E10" s="5" t="s">
        <v>39</v>
      </c>
      <c r="G10" s="41">
        <v>0.33024999999999999</v>
      </c>
    </row>
    <row r="11" spans="2:15" ht="14.4">
      <c r="B11" s="353"/>
      <c r="C11" s="24"/>
      <c r="G11" s="375"/>
      <c r="I11" s="347"/>
      <c r="J11" s="348"/>
      <c r="K11" s="348"/>
      <c r="L11" s="348"/>
    </row>
    <row r="12" spans="2:15" ht="14.4">
      <c r="I12" s="349"/>
      <c r="J12" s="350"/>
      <c r="K12" s="350"/>
      <c r="L12" s="351"/>
      <c r="M12" s="157"/>
      <c r="N12" s="157"/>
      <c r="O12" s="157"/>
    </row>
    <row r="13" spans="2:15" ht="14.4">
      <c r="I13" s="349"/>
      <c r="J13" s="350"/>
      <c r="K13" s="351"/>
      <c r="L13" s="351"/>
      <c r="M13" s="157"/>
      <c r="N13" s="157"/>
      <c r="O13" s="157"/>
    </row>
    <row r="14" spans="2:15" ht="14.4">
      <c r="I14" s="349"/>
      <c r="J14" s="350"/>
      <c r="K14" s="351"/>
      <c r="L14" s="351"/>
      <c r="M14" s="157"/>
      <c r="N14" s="157"/>
      <c r="O14" s="157"/>
    </row>
    <row r="15" spans="2:15" ht="14.4">
      <c r="I15" s="349"/>
      <c r="J15" s="351"/>
      <c r="K15" s="351"/>
      <c r="L15" s="351"/>
      <c r="M15" s="157"/>
      <c r="N15" s="157"/>
      <c r="O15" s="157"/>
    </row>
    <row r="16" spans="2:15" ht="14.4">
      <c r="I16" s="349"/>
      <c r="J16" s="351"/>
      <c r="K16" s="351"/>
      <c r="L16" s="351"/>
      <c r="M16" s="157"/>
      <c r="N16" s="157"/>
      <c r="O16" s="157"/>
    </row>
    <row r="17" spans="9:15" ht="14.4">
      <c r="I17" s="349"/>
      <c r="J17" s="351"/>
      <c r="K17" s="351"/>
      <c r="L17" s="351"/>
      <c r="M17" s="157"/>
      <c r="N17" s="157"/>
      <c r="O17" s="157"/>
    </row>
    <row r="18" spans="9:15" ht="14.4">
      <c r="I18" s="349"/>
      <c r="J18" s="351"/>
      <c r="K18" s="351"/>
      <c r="L18" s="351"/>
      <c r="M18" s="157"/>
      <c r="N18" s="157"/>
      <c r="O18" s="157"/>
    </row>
    <row r="19" spans="9:15">
      <c r="L19" s="157"/>
    </row>
    <row r="20" spans="9:15">
      <c r="N20" s="352"/>
      <c r="O20" s="352"/>
    </row>
    <row r="21" spans="9:15">
      <c r="N21" s="352"/>
    </row>
  </sheetData>
  <pageMargins left="0.7" right="0.7" top="0.75" bottom="0.75" header="0.3" footer="0.3"/>
  <pageSetup paperSize="9" scale="91" orientation="portrait" r:id="rId1"/>
  <headerFooter>
    <oddFooter>&amp;L&amp;1#&amp;"Calibri"&amp;10&amp;K000000Classification: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923EE-1326-44B6-91AB-7AAA993A54E9}">
  <sheetPr codeName="Hoja9"/>
  <dimension ref="A1:BG331"/>
  <sheetViews>
    <sheetView showGridLines="0" zoomScale="70" zoomScaleNormal="70" workbookViewId="0">
      <pane xSplit="6" ySplit="2" topLeftCell="Q278" activePane="bottomRight" state="frozen"/>
      <selection pane="topRight" activeCell="G1" sqref="G1"/>
      <selection pane="bottomLeft" activeCell="A3" sqref="A3"/>
      <selection pane="bottomRight" activeCell="I324" sqref="I324"/>
    </sheetView>
    <sheetView topLeftCell="E1" workbookViewId="1">
      <selection activeCell="L8" sqref="L8"/>
    </sheetView>
  </sheetViews>
  <sheetFormatPr baseColWidth="10" defaultColWidth="0" defaultRowHeight="13.2"/>
  <cols>
    <col min="1" max="2" width="2.59765625" style="3" customWidth="1"/>
    <col min="3" max="3" width="52.19921875" style="3" customWidth="1"/>
    <col min="4" max="4" width="7.69921875" style="5" bestFit="1" customWidth="1"/>
    <col min="5" max="5" width="18.69921875" style="5" bestFit="1" customWidth="1"/>
    <col min="6" max="6" width="1.59765625" style="3" customWidth="1"/>
    <col min="7" max="7" width="9.796875" style="3" bestFit="1" customWidth="1"/>
    <col min="8" max="8" width="9.796875" style="3" customWidth="1"/>
    <col min="9" max="9" width="9.796875" style="3" bestFit="1" customWidth="1"/>
    <col min="10" max="10" width="9.796875" style="3" customWidth="1"/>
    <col min="11" max="11" width="9.796875" style="3" bestFit="1" customWidth="1"/>
    <col min="12" max="12" width="9.796875" style="3" customWidth="1"/>
    <col min="13" max="13" width="9.796875" style="3" bestFit="1" customWidth="1"/>
    <col min="14" max="14" width="10.59765625" style="3" bestFit="1" customWidth="1"/>
    <col min="15" max="15" width="10.59765625" style="3" customWidth="1"/>
    <col min="16" max="17" width="10.59765625" style="3" bestFit="1" customWidth="1"/>
    <col min="18" max="18" width="9.796875" style="3" bestFit="1" customWidth="1"/>
    <col min="19" max="19" width="10.59765625" style="3" bestFit="1" customWidth="1"/>
    <col min="20" max="26" width="11.296875" style="3" customWidth="1"/>
    <col min="27" max="27" width="1.59765625" style="3" customWidth="1"/>
    <col min="28" max="39" width="11.296875" style="3" hidden="1" customWidth="1"/>
    <col min="40" max="40" width="15.796875" style="3" hidden="1" customWidth="1"/>
    <col min="41" max="59" width="0" style="3" hidden="1" customWidth="1"/>
    <col min="60" max="16384" width="11.296875" style="3" hidden="1"/>
  </cols>
  <sheetData>
    <row r="1" spans="1:30" s="56" customFormat="1">
      <c r="D1" s="267" t="s">
        <v>54</v>
      </c>
      <c r="E1" s="267" t="s">
        <v>55</v>
      </c>
      <c r="G1" s="267">
        <v>2011</v>
      </c>
      <c r="H1" s="141" t="s">
        <v>695</v>
      </c>
      <c r="I1" s="267">
        <v>2012</v>
      </c>
      <c r="J1" s="141" t="s">
        <v>696</v>
      </c>
      <c r="K1" s="267">
        <v>2013</v>
      </c>
      <c r="L1" s="141" t="s">
        <v>697</v>
      </c>
      <c r="M1" s="267">
        <v>2014</v>
      </c>
      <c r="N1" s="267">
        <v>2015</v>
      </c>
      <c r="O1" s="141" t="s">
        <v>698</v>
      </c>
      <c r="P1" s="267">
        <v>2016</v>
      </c>
      <c r="Q1" s="267">
        <v>2017</v>
      </c>
      <c r="R1" s="267">
        <v>2018</v>
      </c>
      <c r="S1" s="267">
        <v>2019</v>
      </c>
      <c r="T1" s="267">
        <f>+S1+1</f>
        <v>2020</v>
      </c>
      <c r="U1" s="267" t="s">
        <v>927</v>
      </c>
      <c r="V1" s="267">
        <f>+T1+1</f>
        <v>2021</v>
      </c>
      <c r="W1" s="267" t="s">
        <v>925</v>
      </c>
      <c r="X1" s="267">
        <f>+V1+1</f>
        <v>2022</v>
      </c>
      <c r="Y1" s="267">
        <f t="shared" ref="Y1:Z1" si="0">+X1+1</f>
        <v>2023</v>
      </c>
      <c r="Z1" s="267">
        <f t="shared" si="0"/>
        <v>2024</v>
      </c>
    </row>
    <row r="2" spans="1:30">
      <c r="B2" s="14"/>
      <c r="C2" s="14"/>
      <c r="D2" s="36"/>
      <c r="E2" s="36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34"/>
      <c r="U2" s="34"/>
      <c r="V2" s="34"/>
      <c r="W2" s="34"/>
      <c r="X2" s="34"/>
      <c r="Y2" s="34"/>
      <c r="Z2" s="34"/>
    </row>
    <row r="4" spans="1:30">
      <c r="A4" s="409" t="s">
        <v>817</v>
      </c>
      <c r="B4" s="64" t="s">
        <v>66</v>
      </c>
      <c r="C4" s="63"/>
      <c r="D4" s="481"/>
      <c r="E4" s="481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6" spans="1:30">
      <c r="B6" s="6" t="s">
        <v>67</v>
      </c>
    </row>
    <row r="7" spans="1:30">
      <c r="C7" s="170" t="s">
        <v>68</v>
      </c>
      <c r="D7" s="46" t="s">
        <v>65</v>
      </c>
      <c r="E7" s="46" t="s">
        <v>69</v>
      </c>
      <c r="G7" s="65">
        <f>+Ingresos!G64</f>
        <v>4977.9430999999995</v>
      </c>
      <c r="H7" s="65">
        <f>+Ingresos!H64</f>
        <v>9955.886199999999</v>
      </c>
      <c r="I7" s="65">
        <f>+Ingresos!I64</f>
        <v>9772.7102200000008</v>
      </c>
      <c r="J7" s="65">
        <f>+Ingresos!J64</f>
        <v>11466.464759999999</v>
      </c>
      <c r="K7" s="65">
        <f>+Ingresos!K64</f>
        <v>11466.464759999999</v>
      </c>
      <c r="L7" s="65">
        <f>+Ingresos!L64</f>
        <v>9457.5140800000008</v>
      </c>
      <c r="M7" s="65">
        <f>+Ingresos!M64</f>
        <v>9457.5140800000008</v>
      </c>
      <c r="N7" s="65">
        <f>+Ingresos!N64</f>
        <v>9965.6895588001007</v>
      </c>
      <c r="O7" s="65">
        <f>+Ingresos!O64</f>
        <v>9127.0499600000003</v>
      </c>
      <c r="P7" s="65">
        <f>+Ingresos!P64</f>
        <v>9127.0499600000003</v>
      </c>
      <c r="Q7" s="65">
        <f>+Ingresos!Q64</f>
        <v>10687.25785</v>
      </c>
      <c r="R7" s="65">
        <f>+Ingresos!R64</f>
        <v>12356.363330000011</v>
      </c>
      <c r="S7" s="65">
        <f>+Ingresos!S64</f>
        <v>12961.177939999998</v>
      </c>
      <c r="T7" s="65">
        <f>+Ingresos!T64</f>
        <v>12132.47600999998</v>
      </c>
      <c r="U7" s="65">
        <f>+V7</f>
        <v>16534.498859999963</v>
      </c>
      <c r="V7" s="65">
        <f>+Ingresos!U64</f>
        <v>16534.498859999963</v>
      </c>
      <c r="W7" s="65">
        <f>+X7</f>
        <v>16750.985570000001</v>
      </c>
      <c r="X7" s="65">
        <f>+Ingresos!V64</f>
        <v>16750.985570000001</v>
      </c>
      <c r="Y7" s="65">
        <f>+Ingresos!W64</f>
        <v>15123.961270000003</v>
      </c>
      <c r="Z7" s="65">
        <f>+Ingresos!X64</f>
        <v>18988.64241</v>
      </c>
      <c r="AA7" s="194"/>
      <c r="AB7" s="25"/>
      <c r="AC7" s="25"/>
      <c r="AD7" s="25"/>
    </row>
    <row r="8" spans="1:30">
      <c r="C8" s="170" t="s">
        <v>358</v>
      </c>
      <c r="D8" s="46" t="s">
        <v>65</v>
      </c>
      <c r="E8" s="46" t="s">
        <v>69</v>
      </c>
      <c r="G8" s="65">
        <f>+Ingresos!G65</f>
        <v>2533.8206399999999</v>
      </c>
      <c r="H8" s="65">
        <f>+Ingresos!H65</f>
        <v>5067.6412799999998</v>
      </c>
      <c r="I8" s="65">
        <f>+Ingresos!I65</f>
        <v>5217.7569599999997</v>
      </c>
      <c r="J8" s="65">
        <f>+Ingresos!J65</f>
        <v>5773.5052500000002</v>
      </c>
      <c r="K8" s="65">
        <f>+Ingresos!K65</f>
        <v>5773.5052500000002</v>
      </c>
      <c r="L8" s="65">
        <f>+Ingresos!L65</f>
        <v>6216.4427900000492</v>
      </c>
      <c r="M8" s="65">
        <f>+Ingresos!M65</f>
        <v>6216.4427900000492</v>
      </c>
      <c r="N8" s="65">
        <f>+Ingresos!N65</f>
        <v>10740.135319999999</v>
      </c>
      <c r="O8" s="65">
        <f>+Ingresos!O65</f>
        <v>13696.882330000002</v>
      </c>
      <c r="P8" s="65">
        <f>+Ingresos!P65</f>
        <v>13696.882330000002</v>
      </c>
      <c r="Q8" s="65">
        <f>+Ingresos!Q65</f>
        <v>15820.461150000001</v>
      </c>
      <c r="R8" s="65">
        <f>+Ingresos!R65</f>
        <v>15811.884550000001</v>
      </c>
      <c r="S8" s="65">
        <f>+Ingresos!S65</f>
        <v>13458.493269999999</v>
      </c>
      <c r="T8" s="65">
        <f>+Ingresos!T65</f>
        <v>12206.574000000001</v>
      </c>
      <c r="U8" s="65">
        <f t="shared" ref="U8:U59" si="1">+V8</f>
        <v>14834.850400000001</v>
      </c>
      <c r="V8" s="65">
        <f>+Ingresos!U65</f>
        <v>14834.850400000001</v>
      </c>
      <c r="W8" s="65">
        <f t="shared" ref="W8:W59" si="2">+X8</f>
        <v>13992.126417171485</v>
      </c>
      <c r="X8" s="65">
        <f>+Ingresos!V65</f>
        <v>13992.126417171485</v>
      </c>
      <c r="Y8" s="65">
        <f>+Ingresos!W65</f>
        <v>15400.771720000001</v>
      </c>
      <c r="Z8" s="65">
        <f>+Ingresos!X65</f>
        <v>17782.296783847236</v>
      </c>
      <c r="AA8" s="194"/>
      <c r="AB8" s="25"/>
      <c r="AC8" s="25"/>
      <c r="AD8" s="25"/>
    </row>
    <row r="9" spans="1:30">
      <c r="C9" s="170" t="s">
        <v>359</v>
      </c>
      <c r="D9" s="46" t="s">
        <v>65</v>
      </c>
      <c r="E9" s="46" t="s">
        <v>69</v>
      </c>
      <c r="G9" s="65">
        <f>+Ingresos!G66</f>
        <v>3927.9073399999997</v>
      </c>
      <c r="H9" s="65">
        <f>+Ingresos!H66</f>
        <v>7855.8146799999995</v>
      </c>
      <c r="I9" s="65">
        <f>+Ingresos!I66</f>
        <v>7691.1656199999998</v>
      </c>
      <c r="J9" s="65">
        <f>+Ingresos!J66</f>
        <v>9590.3564600000009</v>
      </c>
      <c r="K9" s="65">
        <f>+Ingresos!K66</f>
        <v>9590.3564600000009</v>
      </c>
      <c r="L9" s="65">
        <f>+Ingresos!L66</f>
        <v>11475.699669999636</v>
      </c>
      <c r="M9" s="65">
        <f>+Ingresos!M66</f>
        <v>11475.699669999636</v>
      </c>
      <c r="N9" s="65">
        <f>+Ingresos!N66</f>
        <v>17631.179620000003</v>
      </c>
      <c r="O9" s="65">
        <f>+Ingresos!O66</f>
        <v>22302.16358</v>
      </c>
      <c r="P9" s="65">
        <f>+Ingresos!P66</f>
        <v>22302.16358</v>
      </c>
      <c r="Q9" s="65">
        <f>+Ingresos!Q66</f>
        <v>26438.973129999995</v>
      </c>
      <c r="R9" s="65">
        <f>+Ingresos!R66</f>
        <v>32970.300339999994</v>
      </c>
      <c r="S9" s="65">
        <f>+Ingresos!S66</f>
        <v>35879.031589999991</v>
      </c>
      <c r="T9" s="65">
        <f>+Ingresos!T66</f>
        <v>36752.168810000003</v>
      </c>
      <c r="U9" s="65">
        <f t="shared" si="1"/>
        <v>46941.51990000064</v>
      </c>
      <c r="V9" s="65">
        <f>+Ingresos!U66</f>
        <v>46941.51990000064</v>
      </c>
      <c r="W9" s="65">
        <f t="shared" si="2"/>
        <v>55975.013219002249</v>
      </c>
      <c r="X9" s="65">
        <f>+Ingresos!V66</f>
        <v>55975.013219002249</v>
      </c>
      <c r="Y9" s="65">
        <f>+Ingresos!W66</f>
        <v>58996.117789999997</v>
      </c>
      <c r="Z9" s="65">
        <f>+Ingresos!X66</f>
        <v>60874.654427292051</v>
      </c>
      <c r="AA9" s="194"/>
      <c r="AB9" s="25"/>
      <c r="AC9" s="25"/>
      <c r="AD9" s="25"/>
    </row>
    <row r="10" spans="1:30">
      <c r="C10" s="170" t="s">
        <v>360</v>
      </c>
      <c r="D10" s="46" t="s">
        <v>65</v>
      </c>
      <c r="E10" s="46" t="s">
        <v>69</v>
      </c>
      <c r="G10" s="65">
        <f>+Ingresos!G67</f>
        <v>689.95652000000007</v>
      </c>
      <c r="H10" s="65">
        <f>+Ingresos!H67</f>
        <v>1379.9130400000001</v>
      </c>
      <c r="I10" s="65">
        <f>+Ingresos!I67</f>
        <v>1039.49854</v>
      </c>
      <c r="J10" s="65">
        <f>+Ingresos!J67</f>
        <v>911.34393999999998</v>
      </c>
      <c r="K10" s="65">
        <f>+Ingresos!K67</f>
        <v>911.34393999999998</v>
      </c>
      <c r="L10" s="65">
        <f>+Ingresos!L67</f>
        <v>1165.9376000000002</v>
      </c>
      <c r="M10" s="65">
        <f>+Ingresos!M67</f>
        <v>1165.9376000000002</v>
      </c>
      <c r="N10" s="65">
        <f>+Ingresos!N67</f>
        <v>1921.5046299999999</v>
      </c>
      <c r="O10" s="65">
        <f>+Ingresos!O67</f>
        <v>2894.2281699999999</v>
      </c>
      <c r="P10" s="65">
        <f>+Ingresos!P67</f>
        <v>2894.2281699999999</v>
      </c>
      <c r="Q10" s="65">
        <f>+Ingresos!Q67</f>
        <v>2817.0898999999999</v>
      </c>
      <c r="R10" s="65">
        <f>+Ingresos!R67</f>
        <v>3189.6534000000001</v>
      </c>
      <c r="S10" s="65">
        <f>+Ingresos!S67</f>
        <v>2431.6652000000004</v>
      </c>
      <c r="T10" s="65">
        <f>+Ingresos!T67</f>
        <v>2590.6729999999998</v>
      </c>
      <c r="U10" s="65">
        <f t="shared" si="1"/>
        <v>2230.1765</v>
      </c>
      <c r="V10" s="65">
        <f>+Ingresos!U67</f>
        <v>2230.1765</v>
      </c>
      <c r="W10" s="65">
        <f t="shared" si="2"/>
        <v>2065.1833999999999</v>
      </c>
      <c r="X10" s="65">
        <f>+Ingresos!V67</f>
        <v>2065.1833999999999</v>
      </c>
      <c r="Y10" s="65">
        <f>+Ingresos!W67</f>
        <v>3486.8792000000003</v>
      </c>
      <c r="Z10" s="65">
        <f>+Ingresos!X67</f>
        <v>2026.58116</v>
      </c>
      <c r="AA10" s="194"/>
      <c r="AB10" s="25"/>
      <c r="AC10" s="25"/>
      <c r="AD10" s="25"/>
    </row>
    <row r="11" spans="1:30">
      <c r="C11" s="170" t="s">
        <v>361</v>
      </c>
      <c r="D11" s="46" t="s">
        <v>65</v>
      </c>
      <c r="E11" s="46" t="s">
        <v>69</v>
      </c>
      <c r="G11" s="65">
        <f>+Ingresos!G68</f>
        <v>1889.2713700000002</v>
      </c>
      <c r="H11" s="65">
        <f>+Ingresos!H68</f>
        <v>3778.5427400000003</v>
      </c>
      <c r="I11" s="65">
        <f>+Ingresos!I68</f>
        <v>1869.3176100000001</v>
      </c>
      <c r="J11" s="65">
        <f>+Ingresos!J68</f>
        <v>3562.5720299999998</v>
      </c>
      <c r="K11" s="65">
        <f>+Ingresos!K68</f>
        <v>3562.5720299999998</v>
      </c>
      <c r="L11" s="65">
        <f>+Ingresos!L68</f>
        <v>3100.427279999999</v>
      </c>
      <c r="M11" s="65">
        <f>+Ingresos!M68</f>
        <v>3100.427279999999</v>
      </c>
      <c r="N11" s="65">
        <f>+Ingresos!N68</f>
        <v>6138.5799800000004</v>
      </c>
      <c r="O11" s="65">
        <f>+Ingresos!O68</f>
        <v>11443.95169</v>
      </c>
      <c r="P11" s="65">
        <f>+Ingresos!P68</f>
        <v>11443.95169</v>
      </c>
      <c r="Q11" s="65">
        <f>+Ingresos!Q68</f>
        <v>14656.114509999998</v>
      </c>
      <c r="R11" s="65">
        <f>+Ingresos!R68</f>
        <v>16934.37774</v>
      </c>
      <c r="S11" s="65">
        <f>+Ingresos!S68</f>
        <v>16318.398800000001</v>
      </c>
      <c r="T11" s="65">
        <f>+Ingresos!T68</f>
        <v>17120.2369</v>
      </c>
      <c r="U11" s="65">
        <f t="shared" si="1"/>
        <v>19184.233499999998</v>
      </c>
      <c r="V11" s="65">
        <f>+Ingresos!U68</f>
        <v>19184.233499999998</v>
      </c>
      <c r="W11" s="65">
        <f t="shared" si="2"/>
        <v>22855.301099999997</v>
      </c>
      <c r="X11" s="65">
        <f>+Ingresos!V68</f>
        <v>22855.301099999997</v>
      </c>
      <c r="Y11" s="65">
        <f>+Ingresos!W68</f>
        <v>26499.188299999998</v>
      </c>
      <c r="Z11" s="65">
        <f>+Ingresos!X68</f>
        <v>22962.485820000002</v>
      </c>
      <c r="AA11" s="194"/>
      <c r="AB11" s="25"/>
      <c r="AC11" s="25"/>
      <c r="AD11" s="25"/>
    </row>
    <row r="12" spans="1:30">
      <c r="C12" s="170" t="s">
        <v>366</v>
      </c>
      <c r="D12" s="46" t="s">
        <v>65</v>
      </c>
      <c r="E12" s="46" t="s">
        <v>69</v>
      </c>
      <c r="G12" s="65">
        <f>+Ingresos!G69</f>
        <v>1309.4527599999999</v>
      </c>
      <c r="H12" s="65">
        <f>+Ingresos!H69</f>
        <v>2618.9055199999998</v>
      </c>
      <c r="I12" s="65">
        <f>+Ingresos!I69</f>
        <v>1713.3161499999999</v>
      </c>
      <c r="J12" s="65">
        <f>+Ingresos!J69</f>
        <v>2180.8191699999998</v>
      </c>
      <c r="K12" s="65">
        <f>+Ingresos!K69</f>
        <v>2180.8191699999998</v>
      </c>
      <c r="L12" s="65">
        <f>+Ingresos!L69</f>
        <v>1988.0242899999821</v>
      </c>
      <c r="M12" s="65">
        <f>+Ingresos!M69</f>
        <v>1988.0242899999821</v>
      </c>
      <c r="N12" s="65">
        <f>+Ingresos!N69</f>
        <v>607.56108999999992</v>
      </c>
      <c r="O12" s="65">
        <f>+Ingresos!O69</f>
        <v>248.19952000000001</v>
      </c>
      <c r="P12" s="65">
        <f>+Ingresos!P69</f>
        <v>248.19952000000001</v>
      </c>
      <c r="Q12" s="65">
        <f>+Ingresos!Q69</f>
        <v>138.35376000000002</v>
      </c>
      <c r="R12" s="65">
        <f>+Ingresos!R69</f>
        <v>105.30967000000003</v>
      </c>
      <c r="S12" s="65">
        <f>+Ingresos!S69</f>
        <v>45.494999999999997</v>
      </c>
      <c r="T12" s="65">
        <f>+Ingresos!T69</f>
        <v>3.4424999999999999</v>
      </c>
      <c r="U12" s="65">
        <f t="shared" si="1"/>
        <v>0.84009999999999996</v>
      </c>
      <c r="V12" s="65">
        <f>+Ingresos!U69</f>
        <v>0.84009999999999996</v>
      </c>
      <c r="W12" s="65">
        <f t="shared" si="2"/>
        <v>0.4158</v>
      </c>
      <c r="X12" s="65">
        <f>+Ingresos!V69</f>
        <v>0.4158</v>
      </c>
      <c r="Y12" s="65">
        <f>+Ingresos!W69</f>
        <v>2.3858999999999999</v>
      </c>
      <c r="Z12" s="65">
        <f>+Ingresos!X69</f>
        <v>3.56E-2</v>
      </c>
      <c r="AA12" s="194"/>
      <c r="AB12" s="25"/>
      <c r="AC12" s="25"/>
      <c r="AD12" s="25"/>
    </row>
    <row r="13" spans="1:30">
      <c r="C13" s="170" t="s">
        <v>367</v>
      </c>
      <c r="D13" s="46" t="s">
        <v>65</v>
      </c>
      <c r="E13" s="46" t="s">
        <v>69</v>
      </c>
      <c r="G13" s="65">
        <f>+Ingresos!G70</f>
        <v>2003.70434</v>
      </c>
      <c r="H13" s="65">
        <f>+Ingresos!H70</f>
        <v>4007.40868</v>
      </c>
      <c r="I13" s="65">
        <f>+Ingresos!I70</f>
        <v>2615.7524800000001</v>
      </c>
      <c r="J13" s="65">
        <f>+Ingresos!J70</f>
        <v>4579.3750300000002</v>
      </c>
      <c r="K13" s="65">
        <f>+Ingresos!K70</f>
        <v>4579.3750300000002</v>
      </c>
      <c r="L13" s="65">
        <f>+Ingresos!L70</f>
        <v>3185.117060000051</v>
      </c>
      <c r="M13" s="65">
        <f>+Ingresos!M70</f>
        <v>3185.117060000051</v>
      </c>
      <c r="N13" s="65">
        <f>+Ingresos!N70</f>
        <v>857.17774999999995</v>
      </c>
      <c r="O13" s="65">
        <f>+Ingresos!O70</f>
        <v>317.77166999999997</v>
      </c>
      <c r="P13" s="65">
        <f>+Ingresos!P70</f>
        <v>317.77166999999997</v>
      </c>
      <c r="Q13" s="65">
        <f>+Ingresos!Q70</f>
        <v>191.25729999999999</v>
      </c>
      <c r="R13" s="65">
        <f>+Ingresos!R70</f>
        <v>192.17017000000027</v>
      </c>
      <c r="S13" s="65">
        <f>+Ingresos!S70</f>
        <v>77.167000000000002</v>
      </c>
      <c r="T13" s="65">
        <f>+Ingresos!T70</f>
        <v>17.2774</v>
      </c>
      <c r="U13" s="65">
        <f t="shared" si="1"/>
        <v>10.767899999999997</v>
      </c>
      <c r="V13" s="65">
        <f>+Ingresos!U70</f>
        <v>10.767899999999997</v>
      </c>
      <c r="W13" s="65">
        <f t="shared" si="2"/>
        <v>10.4701</v>
      </c>
      <c r="X13" s="65">
        <f>+Ingresos!V70</f>
        <v>10.4701</v>
      </c>
      <c r="Y13" s="65">
        <f>+Ingresos!W70</f>
        <v>31.833899999999996</v>
      </c>
      <c r="Z13" s="65">
        <f>+Ingresos!X70</f>
        <v>0.628</v>
      </c>
      <c r="AA13" s="194"/>
      <c r="AB13" s="25"/>
      <c r="AC13" s="25"/>
      <c r="AD13" s="25"/>
    </row>
    <row r="14" spans="1:30">
      <c r="C14" s="170" t="s">
        <v>368</v>
      </c>
      <c r="D14" s="46" t="s">
        <v>65</v>
      </c>
      <c r="E14" s="46" t="s">
        <v>69</v>
      </c>
      <c r="G14" s="65">
        <f>+Ingresos!G71</f>
        <v>361.71177</v>
      </c>
      <c r="H14" s="65">
        <f>+Ingresos!H71</f>
        <v>723.42354</v>
      </c>
      <c r="I14" s="65">
        <f>+Ingresos!I71</f>
        <v>422.28654</v>
      </c>
      <c r="J14" s="65">
        <f>+Ingresos!J71</f>
        <v>494.80468000000002</v>
      </c>
      <c r="K14" s="65">
        <f>+Ingresos!K71</f>
        <v>494.80468000000002</v>
      </c>
      <c r="L14" s="65">
        <f>+Ingresos!L71</f>
        <v>692.71118999999987</v>
      </c>
      <c r="M14" s="65">
        <f>+Ingresos!M71</f>
        <v>692.71118999999987</v>
      </c>
      <c r="N14" s="65">
        <f>+Ingresos!N71</f>
        <v>431.67153000000002</v>
      </c>
      <c r="O14" s="65">
        <f>+Ingresos!O71</f>
        <v>194.54406999999998</v>
      </c>
      <c r="P14" s="65">
        <f>+Ingresos!P71</f>
        <v>194.54406999999998</v>
      </c>
      <c r="Q14" s="65">
        <f>+Ingresos!Q71</f>
        <v>14.146369999999999</v>
      </c>
      <c r="R14" s="65">
        <f>+Ingresos!R71</f>
        <v>7.9404500000000002</v>
      </c>
      <c r="S14" s="65">
        <f>+Ingresos!S71</f>
        <v>6.2149999999999999</v>
      </c>
      <c r="T14" s="65">
        <f>+Ingresos!T71</f>
        <v>0.38600000000000001</v>
      </c>
      <c r="U14" s="65">
        <f t="shared" si="1"/>
        <v>0</v>
      </c>
      <c r="V14" s="65">
        <f>+Ingresos!U71</f>
        <v>0</v>
      </c>
      <c r="W14" s="65">
        <f t="shared" si="2"/>
        <v>0</v>
      </c>
      <c r="X14" s="65">
        <f>+Ingresos!V71</f>
        <v>0</v>
      </c>
      <c r="Y14" s="65">
        <f>+Ingresos!W71</f>
        <v>0</v>
      </c>
      <c r="Z14" s="65">
        <f>+Ingresos!X71</f>
        <v>0</v>
      </c>
      <c r="AA14" s="194"/>
      <c r="AB14" s="25"/>
      <c r="AC14" s="25"/>
      <c r="AD14" s="25"/>
    </row>
    <row r="15" spans="1:30">
      <c r="C15" s="170" t="s">
        <v>369</v>
      </c>
      <c r="D15" s="46" t="s">
        <v>65</v>
      </c>
      <c r="E15" s="46" t="s">
        <v>69</v>
      </c>
      <c r="G15" s="65">
        <f>+Ingresos!G72</f>
        <v>599.08189000000004</v>
      </c>
      <c r="H15" s="65">
        <f>+Ingresos!H72</f>
        <v>1198.1637800000001</v>
      </c>
      <c r="I15" s="65">
        <f>+Ingresos!I72</f>
        <v>558.50549999999998</v>
      </c>
      <c r="J15" s="65">
        <f>+Ingresos!J72</f>
        <v>1136.4676999999999</v>
      </c>
      <c r="K15" s="65">
        <f>+Ingresos!K72</f>
        <v>1136.4676999999999</v>
      </c>
      <c r="L15" s="65">
        <f>+Ingresos!L72</f>
        <v>1095.29078</v>
      </c>
      <c r="M15" s="65">
        <f>+Ingresos!M72</f>
        <v>1095.29078</v>
      </c>
      <c r="N15" s="65">
        <f>+Ingresos!N72</f>
        <v>601.8960699999999</v>
      </c>
      <c r="O15" s="65">
        <f>+Ingresos!O72</f>
        <v>294.39952999999997</v>
      </c>
      <c r="P15" s="65">
        <f>+Ingresos!P72</f>
        <v>294.39952999999997</v>
      </c>
      <c r="Q15" s="65">
        <f>+Ingresos!Q72</f>
        <v>82.812939999999998</v>
      </c>
      <c r="R15" s="65">
        <f>+Ingresos!R72</f>
        <v>9.383799999999999</v>
      </c>
      <c r="S15" s="65">
        <f>+Ingresos!S72</f>
        <v>5.3390000000000004</v>
      </c>
      <c r="T15" s="65">
        <f>+Ingresos!T72</f>
        <v>0</v>
      </c>
      <c r="U15" s="65">
        <f t="shared" si="1"/>
        <v>112.804</v>
      </c>
      <c r="V15" s="65">
        <f>+Ingresos!U72</f>
        <v>112.804</v>
      </c>
      <c r="W15" s="65">
        <f t="shared" si="2"/>
        <v>0</v>
      </c>
      <c r="X15" s="65">
        <f>+Ingresos!V72</f>
        <v>0</v>
      </c>
      <c r="Y15" s="65">
        <f>+Ingresos!W72</f>
        <v>8.2813999999999997</v>
      </c>
      <c r="Z15" s="65">
        <f>+Ingresos!X72</f>
        <v>7.2241999999999997</v>
      </c>
      <c r="AA15" s="194"/>
      <c r="AB15" s="25"/>
      <c r="AC15" s="25"/>
      <c r="AD15" s="25"/>
    </row>
    <row r="16" spans="1:30">
      <c r="C16" s="170" t="s">
        <v>362</v>
      </c>
      <c r="D16" s="46" t="s">
        <v>65</v>
      </c>
      <c r="E16" s="46" t="s">
        <v>69</v>
      </c>
      <c r="G16" s="65">
        <f>+Ingresos!G73</f>
        <v>146.23779999999999</v>
      </c>
      <c r="H16" s="65">
        <f>+Ingresos!H73</f>
        <v>292.47559999999999</v>
      </c>
      <c r="I16" s="65">
        <f>+Ingresos!I73</f>
        <v>614.76837</v>
      </c>
      <c r="J16" s="65">
        <f>+Ingresos!J73</f>
        <v>324.79399999999998</v>
      </c>
      <c r="K16" s="65">
        <f>+Ingresos!K73</f>
        <v>324.79399999999998</v>
      </c>
      <c r="L16" s="65">
        <f>+Ingresos!L73</f>
        <v>557.03549999999996</v>
      </c>
      <c r="M16" s="65">
        <f>+Ingresos!M73</f>
        <v>557.03549999999996</v>
      </c>
      <c r="N16" s="65">
        <f>+Ingresos!N73</f>
        <v>559.06270999999992</v>
      </c>
      <c r="O16" s="65">
        <f>+Ingresos!O73</f>
        <v>2001.9549000000002</v>
      </c>
      <c r="P16" s="65">
        <f>+Ingresos!P73</f>
        <v>2001.9549000000002</v>
      </c>
      <c r="Q16" s="65">
        <f>+Ingresos!Q73</f>
        <v>2242.40184</v>
      </c>
      <c r="R16" s="65">
        <f>+Ingresos!R73</f>
        <v>2708.5254000000004</v>
      </c>
      <c r="S16" s="65">
        <f>+Ingresos!S73</f>
        <v>2478.1179999999999</v>
      </c>
      <c r="T16" s="65">
        <f>+Ingresos!T73</f>
        <v>2114.2784999999999</v>
      </c>
      <c r="U16" s="65">
        <f t="shared" si="1"/>
        <v>2302.6224999999999</v>
      </c>
      <c r="V16" s="65">
        <f>+Ingresos!U73</f>
        <v>2302.6224999999999</v>
      </c>
      <c r="W16" s="65">
        <f t="shared" si="2"/>
        <v>1604.2049999999999</v>
      </c>
      <c r="X16" s="65">
        <f>+Ingresos!V73</f>
        <v>1604.2049999999999</v>
      </c>
      <c r="Y16" s="65">
        <f>+Ingresos!W73</f>
        <v>2076.585</v>
      </c>
      <c r="Z16" s="65">
        <f>+Ingresos!X73</f>
        <v>1839.4756</v>
      </c>
      <c r="AA16" s="194"/>
      <c r="AB16" s="25"/>
      <c r="AC16" s="25"/>
      <c r="AD16" s="25"/>
    </row>
    <row r="17" spans="3:30">
      <c r="C17" s="170" t="s">
        <v>363</v>
      </c>
      <c r="D17" s="46" t="s">
        <v>65</v>
      </c>
      <c r="E17" s="46" t="s">
        <v>69</v>
      </c>
      <c r="G17" s="65">
        <f>+Ingresos!G74</f>
        <v>158.74498</v>
      </c>
      <c r="H17" s="65">
        <f>+Ingresos!H74</f>
        <v>317.48996</v>
      </c>
      <c r="I17" s="65">
        <f>+Ingresos!I74</f>
        <v>550.79498999999998</v>
      </c>
      <c r="J17" s="65">
        <f>+Ingresos!J74</f>
        <v>568.61652000000004</v>
      </c>
      <c r="K17" s="65">
        <f>+Ingresos!K74</f>
        <v>568.61652000000004</v>
      </c>
      <c r="L17" s="65">
        <f>+Ingresos!L74</f>
        <v>996.42890000000079</v>
      </c>
      <c r="M17" s="65">
        <f>+Ingresos!M74</f>
        <v>996.42890000000079</v>
      </c>
      <c r="N17" s="65">
        <f>+Ingresos!N74</f>
        <v>521.14549999999997</v>
      </c>
      <c r="O17" s="65">
        <f>+Ingresos!O74</f>
        <v>2323.6551199999994</v>
      </c>
      <c r="P17" s="65">
        <f>+Ingresos!P74</f>
        <v>2323.6551199999994</v>
      </c>
      <c r="Q17" s="65">
        <f>+Ingresos!Q74</f>
        <v>4170.6850199999999</v>
      </c>
      <c r="R17" s="65">
        <f>+Ingresos!R74</f>
        <v>4182.0339999999997</v>
      </c>
      <c r="S17" s="65">
        <f>+Ingresos!S74</f>
        <v>4019.5508</v>
      </c>
      <c r="T17" s="65">
        <f>+Ingresos!T74</f>
        <v>4289.7965000000004</v>
      </c>
      <c r="U17" s="65">
        <f t="shared" si="1"/>
        <v>5362.1655000000001</v>
      </c>
      <c r="V17" s="65">
        <f>+Ingresos!U74</f>
        <v>5362.1655000000001</v>
      </c>
      <c r="W17" s="65">
        <f t="shared" si="2"/>
        <v>4600.5780000000004</v>
      </c>
      <c r="X17" s="65">
        <f>+Ingresos!V74</f>
        <v>4600.5780000000004</v>
      </c>
      <c r="Y17" s="65">
        <f>+Ingresos!W74</f>
        <v>6923.4660000000003</v>
      </c>
      <c r="Z17" s="65">
        <f>+Ingresos!X74</f>
        <v>6560.5563999999995</v>
      </c>
      <c r="AA17" s="194"/>
      <c r="AB17" s="25"/>
      <c r="AC17" s="25"/>
      <c r="AD17" s="25"/>
    </row>
    <row r="18" spans="3:30">
      <c r="C18" s="170" t="s">
        <v>364</v>
      </c>
      <c r="D18" s="46" t="s">
        <v>65</v>
      </c>
      <c r="E18" s="46" t="s">
        <v>69</v>
      </c>
      <c r="G18" s="65">
        <f>+Ingresos!G75</f>
        <v>87.481539999999995</v>
      </c>
      <c r="H18" s="65">
        <f>+Ingresos!H75</f>
        <v>174.96307999999999</v>
      </c>
      <c r="I18" s="65">
        <f>+Ingresos!I75</f>
        <v>115.26907000000001</v>
      </c>
      <c r="J18" s="65">
        <f>+Ingresos!J75</f>
        <v>36.898559999999996</v>
      </c>
      <c r="K18" s="65">
        <f>+Ingresos!K75</f>
        <v>36.898559999999996</v>
      </c>
      <c r="L18" s="65">
        <f>+Ingresos!L75</f>
        <v>5.0584000000000007</v>
      </c>
      <c r="M18" s="65">
        <f>+Ingresos!M75</f>
        <v>5.0584000000000007</v>
      </c>
      <c r="N18" s="65">
        <f>+Ingresos!N75</f>
        <v>41.704589999999996</v>
      </c>
      <c r="O18" s="65">
        <f>+Ingresos!O75</f>
        <v>196.23381999999998</v>
      </c>
      <c r="P18" s="65">
        <f>+Ingresos!P75</f>
        <v>196.23381999999998</v>
      </c>
      <c r="Q18" s="65">
        <f>+Ingresos!Q75</f>
        <v>206.71679999999998</v>
      </c>
      <c r="R18" s="65">
        <f>+Ingresos!R75</f>
        <v>106.05800000000001</v>
      </c>
      <c r="S18" s="65">
        <f>+Ingresos!S75</f>
        <v>114.17</v>
      </c>
      <c r="T18" s="65">
        <f>+Ingresos!T75</f>
        <v>29.715</v>
      </c>
      <c r="U18" s="65">
        <f t="shared" si="1"/>
        <v>0.89200000000000002</v>
      </c>
      <c r="V18" s="65">
        <f>+Ingresos!U75</f>
        <v>0.89200000000000002</v>
      </c>
      <c r="W18" s="65">
        <f t="shared" si="2"/>
        <v>104.395</v>
      </c>
      <c r="X18" s="65">
        <f>+Ingresos!V75</f>
        <v>104.395</v>
      </c>
      <c r="Y18" s="65">
        <f>+Ingresos!W75</f>
        <v>207.42699999999999</v>
      </c>
      <c r="Z18" s="65">
        <f>+Ingresos!X75</f>
        <v>242.91</v>
      </c>
      <c r="AA18" s="194"/>
      <c r="AB18" s="25"/>
      <c r="AC18" s="25"/>
      <c r="AD18" s="25"/>
    </row>
    <row r="19" spans="3:30">
      <c r="C19" s="170" t="s">
        <v>365</v>
      </c>
      <c r="D19" s="46" t="s">
        <v>65</v>
      </c>
      <c r="E19" s="46" t="s">
        <v>69</v>
      </c>
      <c r="G19" s="65">
        <f>+Ingresos!G76</f>
        <v>520.66290000000004</v>
      </c>
      <c r="H19" s="65">
        <f>+Ingresos!H76</f>
        <v>1041.3258000000001</v>
      </c>
      <c r="I19" s="65">
        <f>+Ingresos!I76</f>
        <v>519.74527</v>
      </c>
      <c r="J19" s="65">
        <f>+Ingresos!J76</f>
        <v>174.91727</v>
      </c>
      <c r="K19" s="65">
        <f>+Ingresos!K76</f>
        <v>174.91727</v>
      </c>
      <c r="L19" s="65">
        <f>+Ingresos!L76</f>
        <v>107.70649999999999</v>
      </c>
      <c r="M19" s="65">
        <f>+Ingresos!M76</f>
        <v>107.70649999999999</v>
      </c>
      <c r="N19" s="65">
        <f>+Ingresos!N76</f>
        <v>280.86973999999998</v>
      </c>
      <c r="O19" s="65">
        <f>+Ingresos!O76</f>
        <v>2130.29945</v>
      </c>
      <c r="P19" s="65">
        <f>+Ingresos!P76</f>
        <v>2130.29945</v>
      </c>
      <c r="Q19" s="65">
        <f>+Ingresos!Q76</f>
        <v>1675.1098599999998</v>
      </c>
      <c r="R19" s="65">
        <f>+Ingresos!R76</f>
        <v>1454.2670000000001</v>
      </c>
      <c r="S19" s="65">
        <f>+Ingresos!S76</f>
        <v>592.61400000000003</v>
      </c>
      <c r="T19" s="65">
        <f>+Ingresos!T76</f>
        <v>172.53749999999999</v>
      </c>
      <c r="U19" s="65">
        <f t="shared" si="1"/>
        <v>100.998</v>
      </c>
      <c r="V19" s="65">
        <f>+Ingresos!U76</f>
        <v>100.998</v>
      </c>
      <c r="W19" s="65">
        <f t="shared" si="2"/>
        <v>1326.3920000000001</v>
      </c>
      <c r="X19" s="65">
        <f>+Ingresos!V76</f>
        <v>1326.3920000000001</v>
      </c>
      <c r="Y19" s="65">
        <f>+Ingresos!W76</f>
        <v>1870.5319999999999</v>
      </c>
      <c r="Z19" s="65">
        <f>+Ingresos!X76</f>
        <v>1631.6288</v>
      </c>
      <c r="AA19" s="194"/>
      <c r="AB19" s="25"/>
      <c r="AC19" s="25"/>
      <c r="AD19" s="25"/>
    </row>
    <row r="20" spans="3:30">
      <c r="C20" s="170" t="s">
        <v>370</v>
      </c>
      <c r="D20" s="46" t="s">
        <v>65</v>
      </c>
      <c r="E20" s="46" t="s">
        <v>69</v>
      </c>
      <c r="G20" s="65">
        <f>+Ingresos!G77</f>
        <v>51.643660000000004</v>
      </c>
      <c r="H20" s="65">
        <f>+Ingresos!H77</f>
        <v>103.28732000000001</v>
      </c>
      <c r="I20" s="65">
        <f>+Ingresos!I77</f>
        <v>268.90717000000001</v>
      </c>
      <c r="J20" s="65">
        <f>+Ingresos!J77</f>
        <v>156.88401000000002</v>
      </c>
      <c r="K20" s="65">
        <f>+Ingresos!K77</f>
        <v>156.88401000000002</v>
      </c>
      <c r="L20" s="65">
        <f>+Ingresos!L77</f>
        <v>452.03674999999981</v>
      </c>
      <c r="M20" s="65">
        <f>+Ingresos!M77</f>
        <v>452.03674999999981</v>
      </c>
      <c r="N20" s="65">
        <f>+Ingresos!N77</f>
        <v>186.60167000000001</v>
      </c>
      <c r="O20" s="65">
        <f>+Ingresos!O77</f>
        <v>18.364300000000004</v>
      </c>
      <c r="P20" s="65">
        <f>+Ingresos!P77</f>
        <v>18.364300000000004</v>
      </c>
      <c r="Q20" s="65">
        <f>+Ingresos!Q77</f>
        <v>1.75969</v>
      </c>
      <c r="R20" s="65">
        <f>+Ingresos!R77</f>
        <v>0.41499999999999998</v>
      </c>
      <c r="S20" s="65">
        <f>+Ingresos!S77</f>
        <v>0.41499999999999998</v>
      </c>
      <c r="T20" s="65">
        <f>+Ingresos!T77</f>
        <v>0</v>
      </c>
      <c r="U20" s="65">
        <f t="shared" si="1"/>
        <v>1.224</v>
      </c>
      <c r="V20" s="65">
        <f>+Ingresos!U77</f>
        <v>1.224</v>
      </c>
      <c r="W20" s="65">
        <f t="shared" si="2"/>
        <v>-46.128599999999999</v>
      </c>
      <c r="X20" s="65">
        <f>+Ingresos!V77</f>
        <v>-46.128599999999999</v>
      </c>
      <c r="Y20" s="65">
        <f>+Ingresos!W77</f>
        <v>47.218599999999995</v>
      </c>
      <c r="Z20" s="65">
        <f>+Ingresos!X77</f>
        <v>0</v>
      </c>
      <c r="AA20" s="194"/>
      <c r="AB20" s="25"/>
      <c r="AC20" s="25"/>
      <c r="AD20" s="25"/>
    </row>
    <row r="21" spans="3:30">
      <c r="C21" s="170" t="s">
        <v>371</v>
      </c>
      <c r="D21" s="46" t="s">
        <v>65</v>
      </c>
      <c r="E21" s="46" t="s">
        <v>69</v>
      </c>
      <c r="G21" s="65">
        <f>+Ingresos!G78</f>
        <v>48.937779999999997</v>
      </c>
      <c r="H21" s="65">
        <f>+Ingresos!H78</f>
        <v>97.875559999999993</v>
      </c>
      <c r="I21" s="65">
        <f>+Ingresos!I78</f>
        <v>254.91403</v>
      </c>
      <c r="J21" s="65">
        <f>+Ingresos!J78</f>
        <v>302.5761</v>
      </c>
      <c r="K21" s="65">
        <f>+Ingresos!K78</f>
        <v>302.5761</v>
      </c>
      <c r="L21" s="65">
        <f>+Ingresos!L78</f>
        <v>470.18336000000056</v>
      </c>
      <c r="M21" s="65">
        <f>+Ingresos!M78</f>
        <v>470.18336000000056</v>
      </c>
      <c r="N21" s="65">
        <f>+Ingresos!N78</f>
        <v>167.63119</v>
      </c>
      <c r="O21" s="65">
        <f>+Ingresos!O78</f>
        <v>17.662780000000001</v>
      </c>
      <c r="P21" s="65">
        <f>+Ingresos!P78</f>
        <v>17.662780000000001</v>
      </c>
      <c r="Q21" s="65">
        <f>+Ingresos!Q78</f>
        <v>0</v>
      </c>
      <c r="R21" s="65">
        <f>+Ingresos!R78</f>
        <v>0.76100000000000001</v>
      </c>
      <c r="S21" s="65">
        <f>+Ingresos!S78</f>
        <v>1</v>
      </c>
      <c r="T21" s="65">
        <f>+Ingresos!T78</f>
        <v>0.29649999999999999</v>
      </c>
      <c r="U21" s="65">
        <f t="shared" si="1"/>
        <v>4.4225000000000003</v>
      </c>
      <c r="V21" s="65">
        <f>+Ingresos!U78</f>
        <v>4.4225000000000003</v>
      </c>
      <c r="W21" s="65">
        <f t="shared" si="2"/>
        <v>0</v>
      </c>
      <c r="X21" s="65">
        <f>+Ingresos!V78</f>
        <v>0</v>
      </c>
      <c r="Y21" s="65">
        <f>+Ingresos!W78</f>
        <v>0.32600000000000001</v>
      </c>
      <c r="Z21" s="65">
        <f>+Ingresos!X78</f>
        <v>0</v>
      </c>
      <c r="AA21" s="194"/>
      <c r="AB21" s="25"/>
      <c r="AC21" s="25"/>
      <c r="AD21" s="25"/>
    </row>
    <row r="22" spans="3:30">
      <c r="C22" s="170" t="s">
        <v>372</v>
      </c>
      <c r="D22" s="46" t="s">
        <v>65</v>
      </c>
      <c r="E22" s="46" t="s">
        <v>69</v>
      </c>
      <c r="G22" s="65">
        <f>+Ingresos!G79</f>
        <v>25.615669999999998</v>
      </c>
      <c r="H22" s="65">
        <f>+Ingresos!H79</f>
        <v>51.231339999999996</v>
      </c>
      <c r="I22" s="65">
        <f>+Ingresos!I79</f>
        <v>52.5976</v>
      </c>
      <c r="J22" s="65">
        <f>+Ingresos!J79</f>
        <v>4.6030899999999999</v>
      </c>
      <c r="K22" s="65">
        <f>+Ingresos!K79</f>
        <v>4.6030899999999999</v>
      </c>
      <c r="L22" s="65">
        <f>+Ingresos!L79</f>
        <v>1.3372599999999999</v>
      </c>
      <c r="M22" s="65">
        <f>+Ingresos!M79</f>
        <v>1.3372599999999999</v>
      </c>
      <c r="N22" s="65">
        <f>+Ingresos!N79</f>
        <v>0.17053000000000001</v>
      </c>
      <c r="O22" s="65">
        <f>+Ingresos!O79</f>
        <v>1.4618200000000001</v>
      </c>
      <c r="P22" s="65">
        <f>+Ingresos!P79</f>
        <v>1.4618200000000001</v>
      </c>
      <c r="Q22" s="65">
        <f>+Ingresos!Q79</f>
        <v>0.63639999999999997</v>
      </c>
      <c r="R22" s="65">
        <f>+Ingresos!R79</f>
        <v>0</v>
      </c>
      <c r="S22" s="65">
        <f>+Ingresos!S79</f>
        <v>0</v>
      </c>
      <c r="T22" s="65">
        <f>+Ingresos!T79</f>
        <v>0</v>
      </c>
      <c r="U22" s="65">
        <f t="shared" si="1"/>
        <v>0</v>
      </c>
      <c r="V22" s="65">
        <f>+Ingresos!U79</f>
        <v>0</v>
      </c>
      <c r="W22" s="65">
        <f t="shared" si="2"/>
        <v>0</v>
      </c>
      <c r="X22" s="65">
        <f>+Ingresos!V79</f>
        <v>0</v>
      </c>
      <c r="Y22" s="65">
        <f>+Ingresos!W79</f>
        <v>0</v>
      </c>
      <c r="Z22" s="65">
        <f>+Ingresos!X79</f>
        <v>0</v>
      </c>
      <c r="AA22" s="194"/>
      <c r="AB22" s="25"/>
      <c r="AC22" s="25"/>
      <c r="AD22" s="25"/>
    </row>
    <row r="23" spans="3:30">
      <c r="C23" s="170" t="s">
        <v>373</v>
      </c>
      <c r="D23" s="46" t="s">
        <v>65</v>
      </c>
      <c r="E23" s="46" t="s">
        <v>69</v>
      </c>
      <c r="G23" s="65">
        <f>+Ingresos!G80</f>
        <v>131.81501999999998</v>
      </c>
      <c r="H23" s="65">
        <f>+Ingresos!H80</f>
        <v>263.63003999999995</v>
      </c>
      <c r="I23" s="65">
        <f>+Ingresos!I80</f>
        <v>139.64585</v>
      </c>
      <c r="J23" s="65">
        <f>+Ingresos!J80</f>
        <v>79.928830000000005</v>
      </c>
      <c r="K23" s="65">
        <f>+Ingresos!K80</f>
        <v>79.928830000000005</v>
      </c>
      <c r="L23" s="65">
        <f>+Ingresos!L80</f>
        <v>11.755319999999999</v>
      </c>
      <c r="M23" s="65">
        <f>+Ingresos!M80</f>
        <v>11.755319999999999</v>
      </c>
      <c r="N23" s="65">
        <f>+Ingresos!N80</f>
        <v>21.987950000000001</v>
      </c>
      <c r="O23" s="65">
        <f>+Ingresos!O80</f>
        <v>15.732550000000002</v>
      </c>
      <c r="P23" s="65">
        <f>+Ingresos!P80</f>
        <v>15.732550000000002</v>
      </c>
      <c r="Q23" s="65">
        <f>+Ingresos!Q80</f>
        <v>0</v>
      </c>
      <c r="R23" s="65">
        <f>+Ingresos!R80</f>
        <v>0</v>
      </c>
      <c r="S23" s="65">
        <f>+Ingresos!S80</f>
        <v>0</v>
      </c>
      <c r="T23" s="65">
        <f>+Ingresos!T80</f>
        <v>0</v>
      </c>
      <c r="U23" s="65">
        <f t="shared" si="1"/>
        <v>0</v>
      </c>
      <c r="V23" s="65">
        <f>+Ingresos!U80</f>
        <v>0</v>
      </c>
      <c r="W23" s="65">
        <f t="shared" si="2"/>
        <v>0</v>
      </c>
      <c r="X23" s="65">
        <f>+Ingresos!V80</f>
        <v>0</v>
      </c>
      <c r="Y23" s="65">
        <f>+Ingresos!W80</f>
        <v>0</v>
      </c>
      <c r="Z23" s="65">
        <f>+Ingresos!X80</f>
        <v>0</v>
      </c>
      <c r="AA23" s="194"/>
      <c r="AB23" s="25"/>
      <c r="AC23" s="25"/>
      <c r="AD23" s="25"/>
    </row>
    <row r="24" spans="3:30">
      <c r="C24" s="170" t="s">
        <v>70</v>
      </c>
      <c r="D24" s="46" t="s">
        <v>65</v>
      </c>
      <c r="E24" s="46" t="s">
        <v>69</v>
      </c>
      <c r="G24" s="65">
        <f>+Ingresos!G81</f>
        <v>6070.5585499999997</v>
      </c>
      <c r="H24" s="65">
        <f>+Ingresos!H81</f>
        <v>12141.117099999999</v>
      </c>
      <c r="I24" s="65">
        <f>+Ingresos!I81</f>
        <v>13230.663440000091</v>
      </c>
      <c r="J24" s="65">
        <f>+Ingresos!J81</f>
        <v>13855.647560000001</v>
      </c>
      <c r="K24" s="65">
        <f>+Ingresos!K81</f>
        <v>13855.647560000001</v>
      </c>
      <c r="L24" s="65">
        <f>+Ingresos!L81</f>
        <v>14371.02439</v>
      </c>
      <c r="M24" s="65">
        <f>+Ingresos!M81</f>
        <v>14371.02439</v>
      </c>
      <c r="N24" s="65">
        <f>+Ingresos!N81</f>
        <v>14614.876036191801</v>
      </c>
      <c r="O24" s="65">
        <f>+Ingresos!O81</f>
        <v>15055.781540000002</v>
      </c>
      <c r="P24" s="65">
        <f>+Ingresos!P81</f>
        <v>15055.781540000002</v>
      </c>
      <c r="Q24" s="65">
        <f>+Ingresos!Q81</f>
        <v>16077.866959999999</v>
      </c>
      <c r="R24" s="65">
        <f>+Ingresos!R81</f>
        <v>23811.623341781058</v>
      </c>
      <c r="S24" s="65">
        <f>+Ingresos!S81</f>
        <v>25219.97942771875</v>
      </c>
      <c r="T24" s="65">
        <f>+Ingresos!T81</f>
        <v>22500.393446496561</v>
      </c>
      <c r="U24" s="65">
        <f t="shared" si="1"/>
        <v>35306.653807907962</v>
      </c>
      <c r="V24" s="65">
        <f>+Ingresos!U81</f>
        <v>35306.653807907962</v>
      </c>
      <c r="W24" s="65">
        <f t="shared" si="2"/>
        <v>36014.773552309103</v>
      </c>
      <c r="X24" s="65">
        <f>+Ingresos!V81</f>
        <v>36014.773552309103</v>
      </c>
      <c r="Y24" s="65">
        <f>+Ingresos!W81</f>
        <v>28913.790865199997</v>
      </c>
      <c r="Z24" s="65">
        <f>+Ingresos!X81</f>
        <v>38288.862528922706</v>
      </c>
      <c r="AA24" s="194"/>
      <c r="AB24" s="25"/>
      <c r="AC24" s="25"/>
      <c r="AD24" s="25"/>
    </row>
    <row r="25" spans="3:30">
      <c r="C25" s="170" t="s">
        <v>71</v>
      </c>
      <c r="D25" s="46" t="s">
        <v>65</v>
      </c>
      <c r="E25" s="46" t="s">
        <v>69</v>
      </c>
      <c r="G25" s="65">
        <f>+Ingresos!G82</f>
        <v>4754.4015199999994</v>
      </c>
      <c r="H25" s="65">
        <f>+Ingresos!H82</f>
        <v>9508.8030399999989</v>
      </c>
      <c r="I25" s="65">
        <f>+Ingresos!I82</f>
        <v>13037.006840000035</v>
      </c>
      <c r="J25" s="65">
        <f>+Ingresos!J82</f>
        <v>12373.864640000022</v>
      </c>
      <c r="K25" s="65">
        <f>+Ingresos!K82</f>
        <v>12373.864640000022</v>
      </c>
      <c r="L25" s="65">
        <f>+Ingresos!L82</f>
        <v>10055.372529999995</v>
      </c>
      <c r="M25" s="65">
        <f>+Ingresos!M82</f>
        <v>10055.372529999995</v>
      </c>
      <c r="N25" s="65">
        <f>+Ingresos!N82</f>
        <v>9977.6810957079997</v>
      </c>
      <c r="O25" s="65">
        <f>+Ingresos!O82</f>
        <v>8656.1137899999994</v>
      </c>
      <c r="P25" s="65">
        <f>+Ingresos!P82</f>
        <v>8656.1137899999994</v>
      </c>
      <c r="Q25" s="65">
        <f>+Ingresos!Q82</f>
        <v>11105.799639999999</v>
      </c>
      <c r="R25" s="65">
        <f>+Ingresos!R82</f>
        <v>10798.725720699998</v>
      </c>
      <c r="S25" s="65">
        <f>+Ingresos!S82</f>
        <v>10948.152855852941</v>
      </c>
      <c r="T25" s="65">
        <f>+Ingresos!T82</f>
        <v>7012.3743967542978</v>
      </c>
      <c r="U25" s="65">
        <f t="shared" si="1"/>
        <v>12922.716901670245</v>
      </c>
      <c r="V25" s="65">
        <f>+Ingresos!U82</f>
        <v>12922.716901670245</v>
      </c>
      <c r="W25" s="65">
        <f t="shared" si="2"/>
        <v>16602.616872564526</v>
      </c>
      <c r="X25" s="65">
        <f>+Ingresos!V82</f>
        <v>16602.616872564526</v>
      </c>
      <c r="Y25" s="65">
        <f>+Ingresos!W82</f>
        <v>15130.21279198684</v>
      </c>
      <c r="Z25" s="65">
        <f>+Ingresos!X82</f>
        <v>12616.005047382041</v>
      </c>
      <c r="AA25" s="194"/>
      <c r="AB25" s="25"/>
      <c r="AC25" s="25"/>
      <c r="AD25" s="25"/>
    </row>
    <row r="26" spans="3:30">
      <c r="C26" s="170" t="s">
        <v>72</v>
      </c>
      <c r="D26" s="46" t="s">
        <v>65</v>
      </c>
      <c r="E26" s="46" t="s">
        <v>69</v>
      </c>
      <c r="G26" s="65">
        <f>+Ingresos!G83</f>
        <v>12166.859450000014</v>
      </c>
      <c r="H26" s="65">
        <f>+Ingresos!H83</f>
        <v>24333.718900000029</v>
      </c>
      <c r="I26" s="65">
        <f>+Ingresos!I83</f>
        <v>22349.432880000015</v>
      </c>
      <c r="J26" s="65">
        <f>+Ingresos!J83</f>
        <v>24488.202369999992</v>
      </c>
      <c r="K26" s="65">
        <f>+Ingresos!K83</f>
        <v>24488.202369999992</v>
      </c>
      <c r="L26" s="65">
        <f>+Ingresos!L83</f>
        <v>21295.422440000013</v>
      </c>
      <c r="M26" s="65">
        <f>+Ingresos!M83</f>
        <v>21295.422440000013</v>
      </c>
      <c r="N26" s="65">
        <f>+Ingresos!N83</f>
        <v>15853.04745</v>
      </c>
      <c r="O26" s="65">
        <f>+Ingresos!O83</f>
        <v>20426.011670000004</v>
      </c>
      <c r="P26" s="65">
        <f>+Ingresos!P83</f>
        <v>20426.011670000004</v>
      </c>
      <c r="Q26" s="65">
        <f>+Ingresos!Q83</f>
        <v>26184.359339999999</v>
      </c>
      <c r="R26" s="65">
        <f>+Ingresos!R83</f>
        <v>28156.363799999974</v>
      </c>
      <c r="S26" s="65">
        <f>+Ingresos!S83</f>
        <v>32527.246449999999</v>
      </c>
      <c r="T26" s="65">
        <f>+Ingresos!T83</f>
        <v>31939.865749999983</v>
      </c>
      <c r="U26" s="65">
        <f t="shared" si="1"/>
        <v>32504.939619999972</v>
      </c>
      <c r="V26" s="65">
        <f>+Ingresos!U83</f>
        <v>32504.939619999972</v>
      </c>
      <c r="W26" s="65">
        <f t="shared" si="2"/>
        <v>35015.593439999997</v>
      </c>
      <c r="X26" s="65">
        <f>+Ingresos!V83</f>
        <v>35015.593439999997</v>
      </c>
      <c r="Y26" s="65">
        <f>+Ingresos!W83</f>
        <v>39543.472670000025</v>
      </c>
      <c r="Z26" s="65">
        <f>+Ingresos!X83</f>
        <v>48692.662859999989</v>
      </c>
      <c r="AA26" s="194"/>
      <c r="AB26" s="25"/>
      <c r="AC26" s="25"/>
      <c r="AD26" s="25"/>
    </row>
    <row r="27" spans="3:30">
      <c r="C27" s="170" t="s">
        <v>73</v>
      </c>
      <c r="D27" s="46" t="s">
        <v>65</v>
      </c>
      <c r="E27" s="46" t="s">
        <v>69</v>
      </c>
      <c r="G27" s="65">
        <f>+Ingresos!G84</f>
        <v>1527.7816700000012</v>
      </c>
      <c r="H27" s="65">
        <f>+Ingresos!H84</f>
        <v>3055.5633400000024</v>
      </c>
      <c r="I27" s="65">
        <f>+Ingresos!I84</f>
        <v>3196.1801400000036</v>
      </c>
      <c r="J27" s="65">
        <f>+Ingresos!J84</f>
        <v>3689.6615299999999</v>
      </c>
      <c r="K27" s="65">
        <f>+Ingresos!K84</f>
        <v>3689.6615299999999</v>
      </c>
      <c r="L27" s="65">
        <f>+Ingresos!L84</f>
        <v>3095.5815600000024</v>
      </c>
      <c r="M27" s="65">
        <f>+Ingresos!M84</f>
        <v>3095.5815600000024</v>
      </c>
      <c r="N27" s="65">
        <f>+Ingresos!N84</f>
        <v>3184.6033299999967</v>
      </c>
      <c r="O27" s="65">
        <f>+Ingresos!O84</f>
        <v>3626.4810499999999</v>
      </c>
      <c r="P27" s="65">
        <f>+Ingresos!P84</f>
        <v>3626.4810499999999</v>
      </c>
      <c r="Q27" s="65">
        <f>+Ingresos!Q84</f>
        <v>4050.3174600000002</v>
      </c>
      <c r="R27" s="65">
        <f>+Ingresos!R84</f>
        <v>4493.5514899999962</v>
      </c>
      <c r="S27" s="65">
        <f>+Ingresos!S84</f>
        <v>6112.0106999999989</v>
      </c>
      <c r="T27" s="65">
        <f>+Ingresos!T84</f>
        <v>5976.1154799999913</v>
      </c>
      <c r="U27" s="65">
        <f t="shared" si="1"/>
        <v>7610.5208300000004</v>
      </c>
      <c r="V27" s="65">
        <f>+Ingresos!U84</f>
        <v>7610.5208300000004</v>
      </c>
      <c r="W27" s="65">
        <f t="shared" si="2"/>
        <v>10202.609840000001</v>
      </c>
      <c r="X27" s="65">
        <f>+Ingresos!V84</f>
        <v>10202.609840000001</v>
      </c>
      <c r="Y27" s="65">
        <f>+Ingresos!W84</f>
        <v>10873.424109999996</v>
      </c>
      <c r="Z27" s="65">
        <f>+Ingresos!X84</f>
        <v>15038.60989</v>
      </c>
      <c r="AA27" s="194"/>
      <c r="AB27" s="25"/>
      <c r="AC27" s="25"/>
      <c r="AD27" s="25"/>
    </row>
    <row r="28" spans="3:30">
      <c r="C28" s="170" t="s">
        <v>74</v>
      </c>
      <c r="D28" s="46" t="s">
        <v>65</v>
      </c>
      <c r="E28" s="46" t="s">
        <v>69</v>
      </c>
      <c r="G28" s="65">
        <f>+Ingresos!G85</f>
        <v>34.159999999999997</v>
      </c>
      <c r="H28" s="65">
        <f>+Ingresos!H85</f>
        <v>68.319999999999993</v>
      </c>
      <c r="I28" s="65">
        <f>+Ingresos!I85</f>
        <v>184.9991</v>
      </c>
      <c r="J28" s="65">
        <f>+Ingresos!J85</f>
        <v>187.60862000000003</v>
      </c>
      <c r="K28" s="65">
        <f>+Ingresos!K85</f>
        <v>187.60862000000003</v>
      </c>
      <c r="L28" s="65">
        <f>+Ingresos!L85</f>
        <v>200.93538999999998</v>
      </c>
      <c r="M28" s="65">
        <f>+Ingresos!M85</f>
        <v>200.93538999999998</v>
      </c>
      <c r="N28" s="65">
        <f>+Ingresos!N85</f>
        <v>167.96011999999999</v>
      </c>
      <c r="O28" s="65">
        <f>+Ingresos!O85</f>
        <v>231.20761999999999</v>
      </c>
      <c r="P28" s="65">
        <f>+Ingresos!P85</f>
        <v>231.20761999999999</v>
      </c>
      <c r="Q28" s="65">
        <f>+Ingresos!Q85</f>
        <v>306.77929</v>
      </c>
      <c r="R28" s="65">
        <f>+Ingresos!R85</f>
        <v>327.31263999999896</v>
      </c>
      <c r="S28" s="65">
        <f>+Ingresos!S85</f>
        <v>401.74346000000003</v>
      </c>
      <c r="T28" s="65">
        <f>+Ingresos!T85</f>
        <v>182.90759000000008</v>
      </c>
      <c r="U28" s="65">
        <f t="shared" si="1"/>
        <v>13.399260000000032</v>
      </c>
      <c r="V28" s="65">
        <f>+Ingresos!U85</f>
        <v>13.399260000000032</v>
      </c>
      <c r="W28" s="65">
        <f t="shared" si="2"/>
        <v>111.4805999999999</v>
      </c>
      <c r="X28" s="65">
        <f>+Ingresos!V85</f>
        <v>111.4805999999999</v>
      </c>
      <c r="Y28" s="65">
        <f>+Ingresos!W85</f>
        <v>823.86383999999964</v>
      </c>
      <c r="Z28" s="65">
        <f>+Ingresos!X85</f>
        <v>992.24256000000003</v>
      </c>
      <c r="AA28" s="194"/>
      <c r="AB28" s="25"/>
      <c r="AC28" s="25"/>
      <c r="AD28" s="25"/>
    </row>
    <row r="29" spans="3:30">
      <c r="C29" s="4"/>
      <c r="D29" s="46"/>
      <c r="E29" s="46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194"/>
      <c r="AB29" s="25"/>
      <c r="AC29" s="25"/>
      <c r="AD29" s="25"/>
    </row>
    <row r="30" spans="3:30">
      <c r="C30" s="170" t="s">
        <v>424</v>
      </c>
      <c r="D30" s="46" t="s">
        <v>65</v>
      </c>
      <c r="E30" s="46" t="s">
        <v>69</v>
      </c>
      <c r="G30" s="65">
        <f>+Ingresos!G87</f>
        <v>0</v>
      </c>
      <c r="H30" s="65">
        <f>+Ingresos!H87</f>
        <v>0</v>
      </c>
      <c r="I30" s="65">
        <f>+Ingresos!I87</f>
        <v>0</v>
      </c>
      <c r="J30" s="65">
        <f>+Ingresos!J87</f>
        <v>0</v>
      </c>
      <c r="K30" s="65">
        <f>+Ingresos!K87</f>
        <v>0.56629606299212598</v>
      </c>
      <c r="L30" s="65">
        <f>+Ingresos!L87</f>
        <v>0.97512999999999994</v>
      </c>
      <c r="M30" s="65">
        <f>+Ingresos!M87</f>
        <v>0.97512999999999994</v>
      </c>
      <c r="N30" s="65">
        <f>+Ingresos!N87</f>
        <v>1.38974</v>
      </c>
      <c r="O30" s="65">
        <f>+Ingresos!O87</f>
        <v>11.330500000000001</v>
      </c>
      <c r="P30" s="65">
        <f>+Ingresos!P87</f>
        <v>11.330500000000001</v>
      </c>
      <c r="Q30" s="65">
        <f>+Ingresos!Q87</f>
        <v>27.77572</v>
      </c>
      <c r="R30" s="65">
        <f>+Ingresos!R87</f>
        <v>105.2488</v>
      </c>
      <c r="S30" s="65">
        <f>+Ingresos!S87</f>
        <v>43.417000000000002</v>
      </c>
      <c r="T30" s="65">
        <f>+Ingresos!T87</f>
        <v>22.263159999999989</v>
      </c>
      <c r="U30" s="65">
        <f t="shared" si="1"/>
        <v>217.42876000000001</v>
      </c>
      <c r="V30" s="65">
        <f>+Ingresos!U87</f>
        <v>217.42876000000001</v>
      </c>
      <c r="W30" s="65">
        <f t="shared" si="2"/>
        <v>103.71111000000002</v>
      </c>
      <c r="X30" s="65">
        <f>+Ingresos!V87</f>
        <v>103.71111000000002</v>
      </c>
      <c r="Y30" s="65">
        <f>+Ingresos!W87</f>
        <v>55.901910000000001</v>
      </c>
      <c r="Z30" s="65">
        <f>+Ingresos!X87</f>
        <v>91.811679999999996</v>
      </c>
      <c r="AA30" s="194"/>
      <c r="AB30" s="25"/>
      <c r="AC30" s="25"/>
      <c r="AD30" s="25"/>
    </row>
    <row r="31" spans="3:30">
      <c r="C31" s="170" t="s">
        <v>425</v>
      </c>
      <c r="D31" s="46" t="s">
        <v>65</v>
      </c>
      <c r="E31" s="46" t="s">
        <v>69</v>
      </c>
      <c r="G31" s="65">
        <f>+Ingresos!G88</f>
        <v>0</v>
      </c>
      <c r="H31" s="65">
        <f>+Ingresos!H88</f>
        <v>0</v>
      </c>
      <c r="I31" s="65">
        <f>+Ingresos!I88</f>
        <v>0</v>
      </c>
      <c r="J31" s="65">
        <f>+Ingresos!J88</f>
        <v>0</v>
      </c>
      <c r="K31" s="65">
        <f>+Ingresos!K88</f>
        <v>7.4888946850393703</v>
      </c>
      <c r="L31" s="65">
        <f>+Ingresos!L88</f>
        <v>12.89554</v>
      </c>
      <c r="M31" s="65">
        <f>+Ingresos!M88</f>
        <v>12.89554</v>
      </c>
      <c r="N31" s="65">
        <f>+Ingresos!N88</f>
        <v>36.792929999999991</v>
      </c>
      <c r="O31" s="65">
        <f>+Ingresos!O88</f>
        <v>9.9487500000000004</v>
      </c>
      <c r="P31" s="65">
        <f>+Ingresos!P88</f>
        <v>9.9487500000000004</v>
      </c>
      <c r="Q31" s="65">
        <f>+Ingresos!Q88</f>
        <v>25.320790000000002</v>
      </c>
      <c r="R31" s="65">
        <f>+Ingresos!R88</f>
        <v>102.46130000000001</v>
      </c>
      <c r="S31" s="65">
        <f>+Ingresos!S88</f>
        <v>45.460318000000001</v>
      </c>
      <c r="T31" s="65">
        <f>+Ingresos!T88</f>
        <v>53.001319999999993</v>
      </c>
      <c r="U31" s="65">
        <f t="shared" si="1"/>
        <v>132.90969000000001</v>
      </c>
      <c r="V31" s="65">
        <f>+Ingresos!U88</f>
        <v>132.90969000000001</v>
      </c>
      <c r="W31" s="65">
        <f t="shared" si="2"/>
        <v>153.04952000000003</v>
      </c>
      <c r="X31" s="65">
        <f>+Ingresos!V88</f>
        <v>153.04952000000003</v>
      </c>
      <c r="Y31" s="65">
        <f>+Ingresos!W88</f>
        <v>84.13861</v>
      </c>
      <c r="Z31" s="65">
        <f>+Ingresos!X88</f>
        <v>44.183210000000003</v>
      </c>
      <c r="AA31" s="194"/>
      <c r="AB31" s="25"/>
      <c r="AC31" s="25"/>
      <c r="AD31" s="25"/>
    </row>
    <row r="32" spans="3:30">
      <c r="C32" s="170" t="s">
        <v>426</v>
      </c>
      <c r="D32" s="46" t="s">
        <v>65</v>
      </c>
      <c r="E32" s="46" t="s">
        <v>69</v>
      </c>
      <c r="G32" s="65">
        <f>+Ingresos!G89</f>
        <v>0</v>
      </c>
      <c r="H32" s="65">
        <f>+Ingresos!H89</f>
        <v>0</v>
      </c>
      <c r="I32" s="65">
        <f>+Ingresos!I89</f>
        <v>0</v>
      </c>
      <c r="J32" s="65">
        <f>+Ingresos!J89</f>
        <v>0</v>
      </c>
      <c r="K32" s="65">
        <f>+Ingresos!K89</f>
        <v>8.992795275590551E-2</v>
      </c>
      <c r="L32" s="65">
        <f>+Ingresos!L89</f>
        <v>0.20247999999999999</v>
      </c>
      <c r="M32" s="65">
        <f>+Ingresos!M89</f>
        <v>0.20247999999999999</v>
      </c>
      <c r="N32" s="65">
        <f>+Ingresos!N89</f>
        <v>0.28811000000000003</v>
      </c>
      <c r="O32" s="65">
        <f>+Ingresos!O89</f>
        <v>8.9192700000000009</v>
      </c>
      <c r="P32" s="65">
        <f>+Ingresos!P89</f>
        <v>8.9192700000000009</v>
      </c>
      <c r="Q32" s="65">
        <f>+Ingresos!Q89</f>
        <v>18.04468</v>
      </c>
      <c r="R32" s="65">
        <f>+Ingresos!R89</f>
        <v>1.20644</v>
      </c>
      <c r="S32" s="65">
        <f>+Ingresos!S89</f>
        <v>21.47091</v>
      </c>
      <c r="T32" s="65">
        <f>+Ingresos!T89</f>
        <v>85.176500000000033</v>
      </c>
      <c r="U32" s="65">
        <f t="shared" si="1"/>
        <v>10.497</v>
      </c>
      <c r="V32" s="65">
        <f>+Ingresos!U89</f>
        <v>10.497</v>
      </c>
      <c r="W32" s="65">
        <f t="shared" si="2"/>
        <v>14.30659</v>
      </c>
      <c r="X32" s="65">
        <f>+Ingresos!V89</f>
        <v>14.30659</v>
      </c>
      <c r="Y32" s="65">
        <f>+Ingresos!W89</f>
        <v>15.382569999999999</v>
      </c>
      <c r="Z32" s="65">
        <f>+Ingresos!X89</f>
        <v>12.60393</v>
      </c>
      <c r="AA32" s="194"/>
      <c r="AB32" s="25"/>
      <c r="AC32" s="25"/>
      <c r="AD32" s="25"/>
    </row>
    <row r="33" spans="3:30">
      <c r="C33" s="170" t="s">
        <v>427</v>
      </c>
      <c r="D33" s="46" t="s">
        <v>65</v>
      </c>
      <c r="E33" s="46" t="s">
        <v>69</v>
      </c>
      <c r="G33" s="65">
        <f>+Ingresos!G90</f>
        <v>0</v>
      </c>
      <c r="H33" s="65">
        <f>+Ingresos!H90</f>
        <v>0</v>
      </c>
      <c r="I33" s="65">
        <f>+Ingresos!I90</f>
        <v>0</v>
      </c>
      <c r="J33" s="65">
        <f>+Ingresos!J90</f>
        <v>0</v>
      </c>
      <c r="K33" s="65">
        <f>+Ingresos!K90</f>
        <v>6.8718722440944875</v>
      </c>
      <c r="L33" s="65">
        <f>+Ingresos!L90</f>
        <v>15.47132</v>
      </c>
      <c r="M33" s="65">
        <f>+Ingresos!M90</f>
        <v>15.47132</v>
      </c>
      <c r="N33" s="65">
        <f>+Ingresos!N90</f>
        <v>22.015849999999997</v>
      </c>
      <c r="O33" s="65">
        <f>+Ingresos!O90</f>
        <v>3.4309699999999999</v>
      </c>
      <c r="P33" s="65">
        <f>+Ingresos!P90</f>
        <v>3.4309699999999999</v>
      </c>
      <c r="Q33" s="65">
        <f>+Ingresos!Q90</f>
        <v>9.659559999999999</v>
      </c>
      <c r="R33" s="65">
        <f>+Ingresos!R90</f>
        <v>16.043199999999999</v>
      </c>
      <c r="S33" s="65">
        <f>+Ingresos!S90</f>
        <v>38.735500000000002</v>
      </c>
      <c r="T33" s="65">
        <f>+Ingresos!T90</f>
        <v>10.207449999999998</v>
      </c>
      <c r="U33" s="65">
        <f t="shared" si="1"/>
        <v>41.319409999999998</v>
      </c>
      <c r="V33" s="65">
        <f>+Ingresos!U90</f>
        <v>41.319409999999998</v>
      </c>
      <c r="W33" s="65">
        <f t="shared" si="2"/>
        <v>83.761060000000001</v>
      </c>
      <c r="X33" s="65">
        <f>+Ingresos!V90</f>
        <v>83.761060000000001</v>
      </c>
      <c r="Y33" s="65">
        <f>+Ingresos!W90</f>
        <v>4.7593199999999998</v>
      </c>
      <c r="Z33" s="65">
        <f>+Ingresos!X90</f>
        <v>3.6379999999999999</v>
      </c>
      <c r="AA33" s="194"/>
      <c r="AB33" s="25"/>
      <c r="AC33" s="25"/>
      <c r="AD33" s="25"/>
    </row>
    <row r="34" spans="3:30">
      <c r="C34" s="170" t="s">
        <v>428</v>
      </c>
      <c r="D34" s="46" t="s">
        <v>65</v>
      </c>
      <c r="E34" s="46" t="s">
        <v>69</v>
      </c>
      <c r="G34" s="65">
        <f>+Ingresos!G91</f>
        <v>0</v>
      </c>
      <c r="H34" s="65">
        <f>+Ingresos!H91</f>
        <v>0</v>
      </c>
      <c r="I34" s="65">
        <f>+Ingresos!I91</f>
        <v>0</v>
      </c>
      <c r="J34" s="65">
        <f>+Ingresos!J91</f>
        <v>0</v>
      </c>
      <c r="K34" s="65">
        <f>+Ingresos!K91</f>
        <v>21.058157677165351</v>
      </c>
      <c r="L34" s="65">
        <f>+Ingresos!L91</f>
        <v>44.263550000000002</v>
      </c>
      <c r="M34" s="65">
        <f>+Ingresos!M91</f>
        <v>44.263550000000002</v>
      </c>
      <c r="N34" s="65">
        <f>+Ingresos!N91</f>
        <v>243.16045000000003</v>
      </c>
      <c r="O34" s="65">
        <f>+Ingresos!O91</f>
        <v>69.492040000000003</v>
      </c>
      <c r="P34" s="65">
        <f>+Ingresos!P91</f>
        <v>69.492040000000003</v>
      </c>
      <c r="Q34" s="65">
        <f>+Ingresos!Q91</f>
        <v>295.03919999999994</v>
      </c>
      <c r="R34" s="65">
        <f>+Ingresos!R91</f>
        <v>238.70455999999999</v>
      </c>
      <c r="S34" s="65">
        <f>+Ingresos!S91</f>
        <v>53.886110000000009</v>
      </c>
      <c r="T34" s="65">
        <f>+Ingresos!T91</f>
        <v>75.930439999999976</v>
      </c>
      <c r="U34" s="65">
        <f t="shared" si="1"/>
        <v>138.25731999999999</v>
      </c>
      <c r="V34" s="65">
        <f>+Ingresos!U91</f>
        <v>138.25731999999999</v>
      </c>
      <c r="W34" s="65">
        <f t="shared" si="2"/>
        <v>228.56207999999998</v>
      </c>
      <c r="X34" s="65">
        <f>+Ingresos!V91</f>
        <v>228.56207999999998</v>
      </c>
      <c r="Y34" s="65">
        <f>+Ingresos!W91</f>
        <v>622.28981000000022</v>
      </c>
      <c r="Z34" s="65">
        <f>+Ingresos!X91</f>
        <v>1966.7953200000002</v>
      </c>
      <c r="AA34" s="194"/>
      <c r="AB34" s="25"/>
      <c r="AC34" s="25"/>
      <c r="AD34" s="25"/>
    </row>
    <row r="35" spans="3:30">
      <c r="C35" s="170" t="s">
        <v>429</v>
      </c>
      <c r="D35" s="46" t="s">
        <v>65</v>
      </c>
      <c r="E35" s="46" t="s">
        <v>69</v>
      </c>
      <c r="G35" s="65">
        <f>+Ingresos!G92</f>
        <v>0</v>
      </c>
      <c r="H35" s="65">
        <f>+Ingresos!H92</f>
        <v>0</v>
      </c>
      <c r="I35" s="65">
        <f>+Ingresos!I92</f>
        <v>0</v>
      </c>
      <c r="J35" s="65">
        <f>+Ingresos!J92</f>
        <v>0</v>
      </c>
      <c r="K35" s="65">
        <f>+Ingresos!K92</f>
        <v>469.61221889763783</v>
      </c>
      <c r="L35" s="65">
        <f>+Ingresos!L92</f>
        <v>554.35824000000002</v>
      </c>
      <c r="M35" s="65">
        <f>+Ingresos!M92</f>
        <v>554.35824000000002</v>
      </c>
      <c r="N35" s="65">
        <f>+Ingresos!N92</f>
        <v>480.73140000000001</v>
      </c>
      <c r="O35" s="65">
        <f>+Ingresos!O92</f>
        <v>713.7340200000001</v>
      </c>
      <c r="P35" s="65">
        <f>+Ingresos!P92</f>
        <v>713.7340200000001</v>
      </c>
      <c r="Q35" s="65">
        <f>+Ingresos!Q92</f>
        <v>199.18731</v>
      </c>
      <c r="R35" s="65">
        <f>+Ingresos!R92</f>
        <v>231.50596000000002</v>
      </c>
      <c r="S35" s="65">
        <f>+Ingresos!S92</f>
        <v>373.63914000000005</v>
      </c>
      <c r="T35" s="65">
        <f>+Ingresos!T92</f>
        <v>712.94533000000149</v>
      </c>
      <c r="U35" s="65">
        <f t="shared" si="1"/>
        <v>479.02824000000015</v>
      </c>
      <c r="V35" s="65">
        <f>+Ingresos!U92</f>
        <v>479.02824000000015</v>
      </c>
      <c r="W35" s="65">
        <f t="shared" si="2"/>
        <v>70.926199999999994</v>
      </c>
      <c r="X35" s="65">
        <f>+Ingresos!V92</f>
        <v>70.926199999999994</v>
      </c>
      <c r="Y35" s="65">
        <f>+Ingresos!W92</f>
        <v>757.37931000000015</v>
      </c>
      <c r="Z35" s="65">
        <f>+Ingresos!X92</f>
        <v>939.45798000000002</v>
      </c>
      <c r="AA35" s="194"/>
      <c r="AB35" s="25"/>
      <c r="AC35" s="25"/>
      <c r="AD35" s="25"/>
    </row>
    <row r="36" spans="3:30">
      <c r="C36" s="170" t="s">
        <v>430</v>
      </c>
      <c r="D36" s="46" t="s">
        <v>65</v>
      </c>
      <c r="E36" s="46" t="s">
        <v>69</v>
      </c>
      <c r="G36" s="65">
        <f>+Ingresos!G93</f>
        <v>0</v>
      </c>
      <c r="H36" s="65">
        <f>+Ingresos!H93</f>
        <v>0</v>
      </c>
      <c r="I36" s="65">
        <f>+Ingresos!I93</f>
        <v>0</v>
      </c>
      <c r="J36" s="65">
        <f>+Ingresos!J93</f>
        <v>0</v>
      </c>
      <c r="K36" s="65">
        <f>+Ingresos!K93</f>
        <v>521.75517583780595</v>
      </c>
      <c r="L36" s="65">
        <f>+Ingresos!L93</f>
        <v>324.85432109933521</v>
      </c>
      <c r="M36" s="65">
        <f>+Ingresos!M93</f>
        <v>324.85432109933521</v>
      </c>
      <c r="N36" s="65">
        <f>+Ingresos!N93</f>
        <v>326.20203295392929</v>
      </c>
      <c r="O36" s="65">
        <f>+Ingresos!O93</f>
        <v>23.746219999999994</v>
      </c>
      <c r="P36" s="65">
        <f>+Ingresos!P93</f>
        <v>23.746219999999994</v>
      </c>
      <c r="Q36" s="65">
        <f>+Ingresos!Q93</f>
        <v>103.11479000000004</v>
      </c>
      <c r="R36" s="65">
        <f>+Ingresos!R93</f>
        <v>0</v>
      </c>
      <c r="S36" s="65">
        <f>+Ingresos!S93</f>
        <v>0</v>
      </c>
      <c r="T36" s="65">
        <f>+Ingresos!T93</f>
        <v>0</v>
      </c>
      <c r="U36" s="65">
        <f t="shared" si="1"/>
        <v>0</v>
      </c>
      <c r="V36" s="65">
        <f>+Ingresos!U93</f>
        <v>0</v>
      </c>
      <c r="W36" s="65">
        <f t="shared" si="2"/>
        <v>0</v>
      </c>
      <c r="X36" s="65">
        <f>+Ingresos!V93</f>
        <v>0</v>
      </c>
      <c r="Y36" s="65">
        <f>+Ingresos!W93</f>
        <v>0</v>
      </c>
      <c r="Z36" s="65">
        <f>+Ingresos!X93</f>
        <v>0</v>
      </c>
      <c r="AA36" s="194"/>
      <c r="AB36" s="25"/>
      <c r="AC36" s="25"/>
      <c r="AD36" s="25"/>
    </row>
    <row r="37" spans="3:30">
      <c r="C37" s="170" t="s">
        <v>506</v>
      </c>
      <c r="D37" s="46" t="s">
        <v>65</v>
      </c>
      <c r="E37" s="46" t="s">
        <v>69</v>
      </c>
      <c r="G37" s="65">
        <f>+Ingresos!G94</f>
        <v>0</v>
      </c>
      <c r="H37" s="65">
        <f>+Ingresos!H94</f>
        <v>0</v>
      </c>
      <c r="I37" s="65">
        <f>+Ingresos!I94</f>
        <v>0</v>
      </c>
      <c r="J37" s="65">
        <f>+Ingresos!J94</f>
        <v>0</v>
      </c>
      <c r="K37" s="65">
        <f>+Ingresos!K94</f>
        <v>0</v>
      </c>
      <c r="L37" s="65">
        <f>+Ingresos!L94</f>
        <v>0</v>
      </c>
      <c r="M37" s="65">
        <f>+Ingresos!M94</f>
        <v>0</v>
      </c>
      <c r="N37" s="65">
        <f>+Ingresos!N94</f>
        <v>0</v>
      </c>
      <c r="O37" s="65">
        <f>+Ingresos!O94</f>
        <v>0</v>
      </c>
      <c r="P37" s="65">
        <f>+Ingresos!P94</f>
        <v>0</v>
      </c>
      <c r="Q37" s="65">
        <f>+Ingresos!Q94</f>
        <v>0</v>
      </c>
      <c r="R37" s="65">
        <f>+Ingresos!R94</f>
        <v>0</v>
      </c>
      <c r="S37" s="65">
        <f>+Ingresos!S94</f>
        <v>0</v>
      </c>
      <c r="T37" s="65">
        <f>+Ingresos!T94</f>
        <v>0</v>
      </c>
      <c r="U37" s="65">
        <f t="shared" si="1"/>
        <v>0</v>
      </c>
      <c r="V37" s="65">
        <f>+Ingresos!U94</f>
        <v>0</v>
      </c>
      <c r="W37" s="65">
        <f t="shared" si="2"/>
        <v>0</v>
      </c>
      <c r="X37" s="65">
        <f>+Ingresos!V94</f>
        <v>0</v>
      </c>
      <c r="Y37" s="65">
        <f>+Ingresos!W94</f>
        <v>0</v>
      </c>
      <c r="Z37" s="65">
        <f>+Ingresos!X94</f>
        <v>0</v>
      </c>
      <c r="AA37" s="194"/>
      <c r="AB37" s="25"/>
      <c r="AC37" s="25"/>
      <c r="AD37" s="25"/>
    </row>
    <row r="38" spans="3:30">
      <c r="C38" s="170" t="s">
        <v>431</v>
      </c>
      <c r="D38" s="46" t="s">
        <v>65</v>
      </c>
      <c r="E38" s="46" t="s">
        <v>69</v>
      </c>
      <c r="G38" s="65">
        <f>+Ingresos!G95</f>
        <v>0</v>
      </c>
      <c r="H38" s="65">
        <f>+Ingresos!H95</f>
        <v>0</v>
      </c>
      <c r="I38" s="65">
        <f>+Ingresos!I95</f>
        <v>0</v>
      </c>
      <c r="J38" s="65">
        <f>+Ingresos!J95</f>
        <v>0</v>
      </c>
      <c r="K38" s="65">
        <f>+Ingresos!K95</f>
        <v>0</v>
      </c>
      <c r="L38" s="65">
        <f>+Ingresos!L95</f>
        <v>0</v>
      </c>
      <c r="M38" s="65">
        <f>+Ingresos!M95</f>
        <v>479.2196862459582</v>
      </c>
      <c r="N38" s="65">
        <f>+Ingresos!N95</f>
        <v>459.48364000000186</v>
      </c>
      <c r="O38" s="65">
        <f>+Ingresos!O95</f>
        <v>511.26893000000001</v>
      </c>
      <c r="P38" s="65">
        <f>+Ingresos!P95</f>
        <v>511.26893000000001</v>
      </c>
      <c r="Q38" s="65">
        <f>+Ingresos!Q95</f>
        <v>596.61363000000006</v>
      </c>
      <c r="R38" s="65">
        <f>+Ingresos!R95</f>
        <v>605.76498000000004</v>
      </c>
      <c r="S38" s="65">
        <f>+Ingresos!S95</f>
        <v>669.06</v>
      </c>
      <c r="T38" s="65">
        <f>+Ingresos!T95</f>
        <v>526.64</v>
      </c>
      <c r="U38" s="65">
        <f t="shared" si="1"/>
        <v>607.30999999999995</v>
      </c>
      <c r="V38" s="65">
        <f>+Ingresos!U95</f>
        <v>607.30999999999995</v>
      </c>
      <c r="W38" s="65">
        <f t="shared" si="2"/>
        <v>663.42840000000001</v>
      </c>
      <c r="X38" s="65">
        <f>+Ingresos!V95</f>
        <v>663.42840000000001</v>
      </c>
      <c r="Y38" s="65">
        <f>+Ingresos!W95</f>
        <v>701.1</v>
      </c>
      <c r="Z38" s="65">
        <f>+Ingresos!X95</f>
        <v>1250.1300000000001</v>
      </c>
      <c r="AA38" s="194"/>
      <c r="AB38" s="25"/>
      <c r="AC38" s="25"/>
      <c r="AD38" s="25"/>
    </row>
    <row r="39" spans="3:30">
      <c r="C39" s="297" t="s">
        <v>847</v>
      </c>
      <c r="D39" s="46" t="s">
        <v>65</v>
      </c>
      <c r="E39" s="46" t="s">
        <v>69</v>
      </c>
      <c r="G39" s="65">
        <f>+Ingresos!G96</f>
        <v>0</v>
      </c>
      <c r="H39" s="65">
        <f>+Ingresos!H96</f>
        <v>0</v>
      </c>
      <c r="I39" s="65">
        <f>+Ingresos!I96</f>
        <v>0</v>
      </c>
      <c r="J39" s="65">
        <f>+Ingresos!J96</f>
        <v>0</v>
      </c>
      <c r="K39" s="65">
        <f>+Ingresos!K96</f>
        <v>0</v>
      </c>
      <c r="L39" s="65">
        <f>+Ingresos!L96</f>
        <v>0</v>
      </c>
      <c r="M39" s="65">
        <f>+Ingresos!M96</f>
        <v>0</v>
      </c>
      <c r="N39" s="65">
        <f>+Ingresos!N96</f>
        <v>0</v>
      </c>
      <c r="O39" s="65">
        <f>+Ingresos!O96</f>
        <v>0</v>
      </c>
      <c r="P39" s="65">
        <f>+Ingresos!P96</f>
        <v>0</v>
      </c>
      <c r="Q39" s="65">
        <f>+Ingresos!Q96</f>
        <v>0</v>
      </c>
      <c r="R39" s="65">
        <f>+Ingresos!R96</f>
        <v>0</v>
      </c>
      <c r="S39" s="65">
        <f>+Ingresos!S96</f>
        <v>0</v>
      </c>
      <c r="T39" s="65">
        <f>+Ingresos!T96</f>
        <v>0</v>
      </c>
      <c r="U39" s="65">
        <f t="shared" ref="U39" si="3">+V39</f>
        <v>0</v>
      </c>
      <c r="V39" s="65">
        <f>+Ingresos!U96</f>
        <v>0</v>
      </c>
      <c r="W39" s="299">
        <v>0</v>
      </c>
      <c r="X39" s="210">
        <f>+Ingresos!V96*(1/80.9675577125744%)</f>
        <v>83.255567914371099</v>
      </c>
      <c r="Y39" s="65">
        <f>+Ingresos!W96</f>
        <v>161.17421000000004</v>
      </c>
      <c r="Z39" s="65">
        <f>+Ingresos!X96</f>
        <v>348.37642</v>
      </c>
      <c r="AA39" s="194"/>
      <c r="AB39" s="25"/>
      <c r="AC39" s="25"/>
      <c r="AD39" s="25"/>
    </row>
    <row r="40" spans="3:30">
      <c r="C40" s="170" t="s">
        <v>507</v>
      </c>
      <c r="D40" s="46" t="s">
        <v>65</v>
      </c>
      <c r="E40" s="46" t="s">
        <v>69</v>
      </c>
      <c r="G40" s="65">
        <f>+Ingresos!G97</f>
        <v>0</v>
      </c>
      <c r="H40" s="65">
        <f>+Ingresos!H97</f>
        <v>0</v>
      </c>
      <c r="I40" s="65">
        <f>+Ingresos!I97</f>
        <v>0</v>
      </c>
      <c r="J40" s="65">
        <f>+Ingresos!J97</f>
        <v>0</v>
      </c>
      <c r="K40" s="65">
        <f>+Ingresos!K97</f>
        <v>0</v>
      </c>
      <c r="L40" s="65">
        <f>+Ingresos!L97</f>
        <v>0</v>
      </c>
      <c r="M40" s="65">
        <f>+Ingresos!M97</f>
        <v>0</v>
      </c>
      <c r="N40" s="65">
        <f>+Ingresos!N97</f>
        <v>0</v>
      </c>
      <c r="O40" s="65">
        <f>+Ingresos!O97</f>
        <v>0</v>
      </c>
      <c r="P40" s="65">
        <f>+Ingresos!P97</f>
        <v>0</v>
      </c>
      <c r="Q40" s="65">
        <f>+Ingresos!Q97</f>
        <v>0</v>
      </c>
      <c r="R40" s="65">
        <f>+Ingresos!R97</f>
        <v>0</v>
      </c>
      <c r="S40" s="65">
        <f>+Ingresos!S97</f>
        <v>0</v>
      </c>
      <c r="T40" s="65">
        <f>+Ingresos!T97</f>
        <v>0</v>
      </c>
      <c r="U40" s="65">
        <f t="shared" si="1"/>
        <v>0</v>
      </c>
      <c r="V40" s="65">
        <f>+Ingresos!U97</f>
        <v>0</v>
      </c>
      <c r="W40" s="65">
        <f t="shared" si="2"/>
        <v>0</v>
      </c>
      <c r="X40" s="65">
        <f>+Ingresos!V97</f>
        <v>0</v>
      </c>
      <c r="Y40" s="65">
        <f>+Ingresos!W97</f>
        <v>0</v>
      </c>
      <c r="Z40" s="65">
        <f>+Ingresos!X97</f>
        <v>0</v>
      </c>
      <c r="AA40" s="194"/>
      <c r="AB40" s="25"/>
      <c r="AC40" s="25"/>
      <c r="AD40" s="25"/>
    </row>
    <row r="41" spans="3:30">
      <c r="C41" s="170" t="s">
        <v>508</v>
      </c>
      <c r="D41" s="46" t="s">
        <v>65</v>
      </c>
      <c r="E41" s="46" t="s">
        <v>69</v>
      </c>
      <c r="G41" s="65">
        <f>+Ingresos!G98</f>
        <v>0</v>
      </c>
      <c r="H41" s="65">
        <f>+Ingresos!H98</f>
        <v>0</v>
      </c>
      <c r="I41" s="65">
        <f>+Ingresos!I98</f>
        <v>0</v>
      </c>
      <c r="J41" s="65">
        <f>+Ingresos!J98</f>
        <v>0</v>
      </c>
      <c r="K41" s="65">
        <f>+Ingresos!K98</f>
        <v>0</v>
      </c>
      <c r="L41" s="65">
        <f>+Ingresos!L98</f>
        <v>0</v>
      </c>
      <c r="M41" s="65">
        <f>+Ingresos!M98</f>
        <v>0</v>
      </c>
      <c r="N41" s="65">
        <f>+Ingresos!N98</f>
        <v>0</v>
      </c>
      <c r="O41" s="65">
        <f>+Ingresos!O98</f>
        <v>0</v>
      </c>
      <c r="P41" s="65">
        <f>+Ingresos!P98</f>
        <v>0</v>
      </c>
      <c r="Q41" s="65">
        <f>+Ingresos!Q98</f>
        <v>0</v>
      </c>
      <c r="R41" s="65">
        <f>+Ingresos!R98</f>
        <v>0</v>
      </c>
      <c r="S41" s="65">
        <f>+Ingresos!S98</f>
        <v>0</v>
      </c>
      <c r="T41" s="65">
        <f>+Ingresos!T98</f>
        <v>0</v>
      </c>
      <c r="U41" s="65">
        <f t="shared" si="1"/>
        <v>0</v>
      </c>
      <c r="V41" s="65">
        <f>+Ingresos!U98</f>
        <v>0</v>
      </c>
      <c r="W41" s="65">
        <f t="shared" si="2"/>
        <v>0</v>
      </c>
      <c r="X41" s="65">
        <f>+Ingresos!V98</f>
        <v>0</v>
      </c>
      <c r="Y41" s="65">
        <f>+Ingresos!W98</f>
        <v>0</v>
      </c>
      <c r="Z41" s="65">
        <f>+Ingresos!X98</f>
        <v>0</v>
      </c>
      <c r="AA41" s="194"/>
      <c r="AB41" s="25"/>
      <c r="AC41" s="25"/>
      <c r="AD41" s="25"/>
    </row>
    <row r="42" spans="3:30">
      <c r="C42" s="170" t="s">
        <v>432</v>
      </c>
      <c r="D42" s="46" t="s">
        <v>65</v>
      </c>
      <c r="E42" s="46" t="s">
        <v>69</v>
      </c>
      <c r="G42" s="65">
        <f>+Ingresos!G99</f>
        <v>0</v>
      </c>
      <c r="H42" s="65">
        <f>+Ingresos!H99</f>
        <v>0</v>
      </c>
      <c r="I42" s="65">
        <f>+Ingresos!I99</f>
        <v>0</v>
      </c>
      <c r="J42" s="65">
        <f>+Ingresos!J99</f>
        <v>1548.81861</v>
      </c>
      <c r="K42" s="65">
        <f>+Ingresos!K99</f>
        <v>1548.81861</v>
      </c>
      <c r="L42" s="65">
        <f>+Ingresos!L99</f>
        <v>1076.0974199999987</v>
      </c>
      <c r="M42" s="65">
        <f>+Ingresos!M99</f>
        <v>1076.0974199999987</v>
      </c>
      <c r="N42" s="65">
        <f>+Ingresos!N99</f>
        <v>1171.7161599999995</v>
      </c>
      <c r="O42" s="65">
        <f>+Ingresos!O99</f>
        <v>409.60033000000004</v>
      </c>
      <c r="P42" s="65">
        <f>+Ingresos!P99</f>
        <v>409.60033000000004</v>
      </c>
      <c r="Q42" s="65">
        <f>+Ingresos!Q99</f>
        <v>87.25</v>
      </c>
      <c r="R42" s="65">
        <f>+Ingresos!R99</f>
        <v>0</v>
      </c>
      <c r="S42" s="65">
        <f>+Ingresos!S99</f>
        <v>25</v>
      </c>
      <c r="T42" s="65">
        <f>+Ingresos!T99</f>
        <v>5</v>
      </c>
      <c r="U42" s="65">
        <f t="shared" si="1"/>
        <v>10</v>
      </c>
      <c r="V42" s="65">
        <f>+Ingresos!U99</f>
        <v>10</v>
      </c>
      <c r="W42" s="65">
        <f t="shared" si="2"/>
        <v>0</v>
      </c>
      <c r="X42" s="65">
        <f>+Ingresos!V99</f>
        <v>0</v>
      </c>
      <c r="Y42" s="65">
        <f>+Ingresos!W99</f>
        <v>5</v>
      </c>
      <c r="Z42" s="65">
        <f>+Ingresos!X99</f>
        <v>5</v>
      </c>
      <c r="AA42" s="194"/>
      <c r="AB42" s="25"/>
      <c r="AC42" s="25"/>
      <c r="AD42" s="25"/>
    </row>
    <row r="43" spans="3:30">
      <c r="C43" s="170" t="s">
        <v>433</v>
      </c>
      <c r="D43" s="46" t="s">
        <v>65</v>
      </c>
      <c r="E43" s="46" t="s">
        <v>69</v>
      </c>
      <c r="G43" s="65">
        <f>+Ingresos!G100</f>
        <v>863.99284</v>
      </c>
      <c r="H43" s="65">
        <f>+Ingresos!H100</f>
        <v>1727.98568</v>
      </c>
      <c r="I43" s="65">
        <f>+Ingresos!I100</f>
        <v>2792.7644499999924</v>
      </c>
      <c r="J43" s="65">
        <f>+Ingresos!J100</f>
        <v>2095.7465900000002</v>
      </c>
      <c r="K43" s="65">
        <f>+Ingresos!K100</f>
        <v>2095.7465900000002</v>
      </c>
      <c r="L43" s="65">
        <f>+Ingresos!L100</f>
        <v>2125.51656000001</v>
      </c>
      <c r="M43" s="65">
        <f>+Ingresos!M100</f>
        <v>2125.51656000001</v>
      </c>
      <c r="N43" s="65">
        <f>+Ingresos!N100</f>
        <v>3509.8649800000298</v>
      </c>
      <c r="O43" s="65">
        <f>+Ingresos!O100</f>
        <v>6691.4504500000003</v>
      </c>
      <c r="P43" s="65">
        <f>+Ingresos!P100</f>
        <v>6691.4504500000003</v>
      </c>
      <c r="Q43" s="65">
        <f>+Ingresos!Q100</f>
        <v>9249.2344600000015</v>
      </c>
      <c r="R43" s="65">
        <f>+Ingresos!R100</f>
        <v>13948.133070000002</v>
      </c>
      <c r="S43" s="65">
        <f>+Ingresos!S100</f>
        <v>8242.5344999999998</v>
      </c>
      <c r="T43" s="65">
        <f>+Ingresos!T100</f>
        <v>10836.17613</v>
      </c>
      <c r="U43" s="65">
        <f t="shared" si="1"/>
        <v>17445.291219999999</v>
      </c>
      <c r="V43" s="65">
        <f>+Ingresos!U100</f>
        <v>17445.291219999999</v>
      </c>
      <c r="W43" s="65">
        <f t="shared" si="2"/>
        <v>11327.742080000002</v>
      </c>
      <c r="X43" s="65">
        <f>+Ingresos!V100</f>
        <v>11327.742080000002</v>
      </c>
      <c r="Y43" s="65">
        <f>+Ingresos!W100</f>
        <v>5587.7917600000146</v>
      </c>
      <c r="Z43" s="65">
        <f>+Ingresos!X100</f>
        <v>6464.3096100000002</v>
      </c>
      <c r="AA43" s="194"/>
      <c r="AB43" s="25"/>
      <c r="AC43" s="25"/>
      <c r="AD43" s="25"/>
    </row>
    <row r="44" spans="3:30">
      <c r="C44" s="170" t="s">
        <v>434</v>
      </c>
      <c r="D44" s="46" t="s">
        <v>65</v>
      </c>
      <c r="E44" s="46" t="s">
        <v>69</v>
      </c>
      <c r="G44" s="65">
        <f>+Ingresos!G101</f>
        <v>0</v>
      </c>
      <c r="H44" s="65">
        <f>+Ingresos!H101</f>
        <v>0</v>
      </c>
      <c r="I44" s="65">
        <f>+Ingresos!I101</f>
        <v>0</v>
      </c>
      <c r="J44" s="65">
        <f>+Ingresos!J101</f>
        <v>398.85317999999995</v>
      </c>
      <c r="K44" s="65">
        <f>+Ingresos!K101</f>
        <v>398.85317999999995</v>
      </c>
      <c r="L44" s="65">
        <f>+Ingresos!L101</f>
        <v>420.18998999999997</v>
      </c>
      <c r="M44" s="65">
        <f>+Ingresos!M101</f>
        <v>420.18998999999997</v>
      </c>
      <c r="N44" s="65">
        <f>+Ingresos!N101</f>
        <v>1449.2908500000001</v>
      </c>
      <c r="O44" s="65">
        <f>+Ingresos!O101</f>
        <v>2066.7109999999998</v>
      </c>
      <c r="P44" s="65">
        <f>+Ingresos!P101</f>
        <v>2066.7109999999998</v>
      </c>
      <c r="Q44" s="65">
        <f>+Ingresos!Q101</f>
        <v>2208.06185</v>
      </c>
      <c r="R44" s="65">
        <f>+Ingresos!R101</f>
        <v>2706.2494999999999</v>
      </c>
      <c r="S44" s="65">
        <f>+Ingresos!S101</f>
        <v>2597.7804999999998</v>
      </c>
      <c r="T44" s="65">
        <f>+Ingresos!T101</f>
        <v>2828.6385</v>
      </c>
      <c r="U44" s="65">
        <f t="shared" si="1"/>
        <v>3140.9654999999998</v>
      </c>
      <c r="V44" s="65">
        <f>+Ingresos!U101</f>
        <v>3140.9654999999998</v>
      </c>
      <c r="W44" s="65">
        <f t="shared" si="2"/>
        <v>2692.8780999999999</v>
      </c>
      <c r="X44" s="65">
        <f>+Ingresos!V101</f>
        <v>2692.8780999999999</v>
      </c>
      <c r="Y44" s="65">
        <f>+Ingresos!W101</f>
        <v>2928.5859999999998</v>
      </c>
      <c r="Z44" s="65">
        <f>+Ingresos!X101</f>
        <v>2766.2547200000004</v>
      </c>
      <c r="AA44" s="194"/>
      <c r="AB44" s="25"/>
      <c r="AC44" s="25"/>
      <c r="AD44" s="25"/>
    </row>
    <row r="45" spans="3:30">
      <c r="C45" s="170" t="s">
        <v>435</v>
      </c>
      <c r="D45" s="46" t="s">
        <v>65</v>
      </c>
      <c r="E45" s="46" t="s">
        <v>69</v>
      </c>
      <c r="G45" s="65">
        <f>+Ingresos!G102</f>
        <v>50.430999999999997</v>
      </c>
      <c r="H45" s="65">
        <f>+Ingresos!H102</f>
        <v>100.86199999999999</v>
      </c>
      <c r="I45" s="65">
        <f>+Ingresos!I102</f>
        <v>179.8</v>
      </c>
      <c r="J45" s="65">
        <f>+Ingresos!J102</f>
        <v>412.8</v>
      </c>
      <c r="K45" s="65">
        <f>+Ingresos!K102</f>
        <v>412.8</v>
      </c>
      <c r="L45" s="65">
        <f>+Ingresos!L102</f>
        <v>320.39499000000001</v>
      </c>
      <c r="M45" s="65">
        <f>+Ingresos!M102</f>
        <v>320.39499000000001</v>
      </c>
      <c r="N45" s="65">
        <f>+Ingresos!N102</f>
        <v>382.55</v>
      </c>
      <c r="O45" s="65">
        <f>+Ingresos!O102</f>
        <v>380.08</v>
      </c>
      <c r="P45" s="65">
        <f>+Ingresos!P102</f>
        <v>380.08</v>
      </c>
      <c r="Q45" s="65">
        <f>+Ingresos!Q102</f>
        <v>184.55682000000002</v>
      </c>
      <c r="R45" s="65">
        <f>+Ingresos!R102</f>
        <v>411.76249999999999</v>
      </c>
      <c r="S45" s="65">
        <f>+Ingresos!S102</f>
        <v>575.99699999999996</v>
      </c>
      <c r="T45" s="65">
        <f>+Ingresos!T102</f>
        <v>620.29999999999995</v>
      </c>
      <c r="U45" s="65">
        <f t="shared" si="1"/>
        <v>749.13699999999994</v>
      </c>
      <c r="V45" s="65">
        <f>+Ingresos!U102</f>
        <v>749.13699999999994</v>
      </c>
      <c r="W45" s="65">
        <f t="shared" si="2"/>
        <v>998.89598000000001</v>
      </c>
      <c r="X45" s="65">
        <f>+Ingresos!V102</f>
        <v>998.89598000000001</v>
      </c>
      <c r="Y45" s="65">
        <f>+Ingresos!W102</f>
        <v>908.92731000000003</v>
      </c>
      <c r="Z45" s="65">
        <f>+Ingresos!X102</f>
        <v>981.51551000000006</v>
      </c>
      <c r="AA45" s="194"/>
      <c r="AB45" s="25"/>
      <c r="AC45" s="25"/>
      <c r="AD45" s="25"/>
    </row>
    <row r="46" spans="3:30">
      <c r="C46" s="170" t="s">
        <v>436</v>
      </c>
      <c r="D46" s="46" t="s">
        <v>65</v>
      </c>
      <c r="E46" s="46" t="s">
        <v>69</v>
      </c>
      <c r="G46" s="65">
        <f>+Ingresos!G103</f>
        <v>0</v>
      </c>
      <c r="H46" s="65">
        <f>+Ingresos!H103</f>
        <v>0</v>
      </c>
      <c r="I46" s="65">
        <f>+Ingresos!I103</f>
        <v>0</v>
      </c>
      <c r="J46" s="65">
        <f>+Ingresos!J103</f>
        <v>0</v>
      </c>
      <c r="K46" s="65">
        <f>+Ingresos!K103</f>
        <v>0</v>
      </c>
      <c r="L46" s="65">
        <f>+Ingresos!L103</f>
        <v>0</v>
      </c>
      <c r="M46" s="65">
        <f>+Ingresos!M103</f>
        <v>644.38369565217397</v>
      </c>
      <c r="N46" s="65">
        <f>+Ingresos!N103</f>
        <v>1036.25</v>
      </c>
      <c r="O46" s="65">
        <f>+Ingresos!O103</f>
        <v>1421.8720000000001</v>
      </c>
      <c r="P46" s="65">
        <f>+Ingresos!P103</f>
        <v>1421.8720000000001</v>
      </c>
      <c r="Q46" s="65">
        <f>+Ingresos!Q103</f>
        <v>2398.4479999999999</v>
      </c>
      <c r="R46" s="65">
        <f>+Ingresos!R103</f>
        <v>4426.2550999999994</v>
      </c>
      <c r="S46" s="65">
        <f>+Ingresos!S103</f>
        <v>4625.8670000000002</v>
      </c>
      <c r="T46" s="65">
        <f>+Ingresos!T103</f>
        <v>4742.6785</v>
      </c>
      <c r="U46" s="65">
        <f t="shared" si="1"/>
        <v>5428.4979999999996</v>
      </c>
      <c r="V46" s="65">
        <f>+Ingresos!U103</f>
        <v>5428.4979999999996</v>
      </c>
      <c r="W46" s="65">
        <f t="shared" si="2"/>
        <v>5902.4709999999995</v>
      </c>
      <c r="X46" s="65">
        <f>+Ingresos!V103</f>
        <v>5902.4709999999995</v>
      </c>
      <c r="Y46" s="65">
        <f>+Ingresos!W103</f>
        <v>6896.5956000007554</v>
      </c>
      <c r="Z46" s="65">
        <f>+Ingresos!X103</f>
        <v>6689.6190700000006</v>
      </c>
      <c r="AA46" s="194"/>
      <c r="AB46" s="25"/>
      <c r="AC46" s="25"/>
      <c r="AD46" s="25"/>
    </row>
    <row r="47" spans="3:30">
      <c r="C47" s="170" t="s">
        <v>437</v>
      </c>
      <c r="D47" s="46" t="s">
        <v>65</v>
      </c>
      <c r="E47" s="46" t="s">
        <v>69</v>
      </c>
      <c r="G47" s="65">
        <f>+Ingresos!G104</f>
        <v>0</v>
      </c>
      <c r="H47" s="65">
        <f>+Ingresos!H104</f>
        <v>0</v>
      </c>
      <c r="I47" s="65">
        <f>+Ingresos!I104</f>
        <v>0</v>
      </c>
      <c r="J47" s="65">
        <f>+Ingresos!J104</f>
        <v>254.505</v>
      </c>
      <c r="K47" s="65">
        <f>+Ingresos!K104</f>
        <v>254.505</v>
      </c>
      <c r="L47" s="65">
        <f>+Ingresos!L104</f>
        <v>430.72719999999964</v>
      </c>
      <c r="M47" s="65">
        <f>+Ingresos!M104</f>
        <v>430.72719999999964</v>
      </c>
      <c r="N47" s="65">
        <f>+Ingresos!N104</f>
        <v>357.06738999999993</v>
      </c>
      <c r="O47" s="65">
        <f>+Ingresos!O104</f>
        <v>376.53189000000003</v>
      </c>
      <c r="P47" s="65">
        <f>+Ingresos!P104</f>
        <v>376.53189000000003</v>
      </c>
      <c r="Q47" s="65">
        <f>+Ingresos!Q104</f>
        <v>284.42771999999997</v>
      </c>
      <c r="R47" s="65">
        <f>+Ingresos!R104</f>
        <v>732.16</v>
      </c>
      <c r="S47" s="65">
        <f>+Ingresos!S104</f>
        <v>371.08800000000002</v>
      </c>
      <c r="T47" s="65">
        <f>+Ingresos!T104</f>
        <v>468.37099999999998</v>
      </c>
      <c r="U47" s="65">
        <f t="shared" si="1"/>
        <v>782.61099999999999</v>
      </c>
      <c r="V47" s="65">
        <f>+Ingresos!U104</f>
        <v>782.61099999999999</v>
      </c>
      <c r="W47" s="65">
        <f t="shared" si="2"/>
        <v>1271.3506</v>
      </c>
      <c r="X47" s="65">
        <f>+Ingresos!V104</f>
        <v>1271.3506</v>
      </c>
      <c r="Y47" s="65">
        <f>+Ingresos!W104</f>
        <v>627.13210000000004</v>
      </c>
      <c r="Z47" s="65">
        <f>+Ingresos!X104</f>
        <v>719.93907999999999</v>
      </c>
      <c r="AA47" s="194"/>
      <c r="AB47" s="25"/>
      <c r="AC47" s="25"/>
      <c r="AD47" s="25"/>
    </row>
    <row r="48" spans="3:30">
      <c r="C48" s="170" t="s">
        <v>734</v>
      </c>
      <c r="D48" s="46" t="s">
        <v>65</v>
      </c>
      <c r="E48" s="46" t="s">
        <v>69</v>
      </c>
      <c r="G48" s="65">
        <f>+Ingresos!G105</f>
        <v>0</v>
      </c>
      <c r="H48" s="65">
        <f>+Ingresos!H105</f>
        <v>0</v>
      </c>
      <c r="I48" s="65">
        <f>+Ingresos!I105</f>
        <v>0</v>
      </c>
      <c r="J48" s="65">
        <f>+Ingresos!J105</f>
        <v>0</v>
      </c>
      <c r="K48" s="65">
        <f>+Ingresos!K105</f>
        <v>0</v>
      </c>
      <c r="L48" s="65">
        <f>+Ingresos!L105</f>
        <v>0</v>
      </c>
      <c r="M48" s="65">
        <f>+Ingresos!M105</f>
        <v>525.3575082706767</v>
      </c>
      <c r="N48" s="65">
        <f>+Ingresos!N105</f>
        <v>891.64152999999999</v>
      </c>
      <c r="O48" s="65">
        <f>+Ingresos!O105</f>
        <v>996.20670000000018</v>
      </c>
      <c r="P48" s="65">
        <f>+Ingresos!P105</f>
        <v>996.20670000000018</v>
      </c>
      <c r="Q48" s="65">
        <f>+Ingresos!Q105</f>
        <v>1038.9650800000002</v>
      </c>
      <c r="R48" s="65">
        <f>+Ingresos!R105</f>
        <v>1327.5122999999999</v>
      </c>
      <c r="S48" s="65">
        <f>+Ingresos!S105</f>
        <v>1208.3809000000288</v>
      </c>
      <c r="T48" s="65">
        <f>+Ingresos!T105</f>
        <v>1311.4770000000001</v>
      </c>
      <c r="U48" s="65">
        <f t="shared" si="1"/>
        <v>1980.7742999999998</v>
      </c>
      <c r="V48" s="65">
        <f>+Ingresos!U105</f>
        <v>1980.7742999999998</v>
      </c>
      <c r="W48" s="65">
        <f t="shared" si="2"/>
        <v>2270.9366475530301</v>
      </c>
      <c r="X48" s="65">
        <f>+Ingresos!V105</f>
        <v>2270.9366475530301</v>
      </c>
      <c r="Y48" s="65">
        <f>+Ingresos!W105</f>
        <v>2325.5108043784699</v>
      </c>
      <c r="Z48" s="65">
        <f>+Ingresos!X105</f>
        <v>2263.063104194071</v>
      </c>
      <c r="AA48" s="194"/>
      <c r="AB48" s="25"/>
      <c r="AC48" s="25"/>
      <c r="AD48" s="25"/>
    </row>
    <row r="49" spans="1:30">
      <c r="C49" s="170" t="s">
        <v>735</v>
      </c>
      <c r="D49" s="46" t="s">
        <v>65</v>
      </c>
      <c r="E49" s="46" t="s">
        <v>69</v>
      </c>
      <c r="G49" s="65">
        <f>+Ingresos!G106</f>
        <v>0</v>
      </c>
      <c r="H49" s="65">
        <f>+Ingresos!H106</f>
        <v>0</v>
      </c>
      <c r="I49" s="65">
        <f>+Ingresos!I106</f>
        <v>0</v>
      </c>
      <c r="J49" s="65">
        <f>+Ingresos!J106</f>
        <v>0</v>
      </c>
      <c r="K49" s="65">
        <f>+Ingresos!K106</f>
        <v>0</v>
      </c>
      <c r="L49" s="65">
        <f>+Ingresos!L106</f>
        <v>0</v>
      </c>
      <c r="M49" s="65">
        <f>+Ingresos!M106</f>
        <v>982.34091127819556</v>
      </c>
      <c r="N49" s="65">
        <f>+Ingresos!N106</f>
        <v>948.11572999999999</v>
      </c>
      <c r="O49" s="65">
        <f>+Ingresos!O106</f>
        <v>725.99228000000005</v>
      </c>
      <c r="P49" s="65">
        <f>+Ingresos!P106</f>
        <v>725.99228000000005</v>
      </c>
      <c r="Q49" s="65">
        <f>+Ingresos!Q106</f>
        <v>1220.8201799999999</v>
      </c>
      <c r="R49" s="65">
        <f>+Ingresos!R106</f>
        <v>1256.1677</v>
      </c>
      <c r="S49" s="65">
        <f>+Ingresos!S106</f>
        <v>2193.2755999999963</v>
      </c>
      <c r="T49" s="65">
        <f>+Ingresos!T106</f>
        <v>991.38400000000001</v>
      </c>
      <c r="U49" s="65">
        <f t="shared" si="1"/>
        <v>1051.4633999999999</v>
      </c>
      <c r="V49" s="65">
        <f>+Ingresos!U106</f>
        <v>1051.4633999999999</v>
      </c>
      <c r="W49" s="65">
        <f t="shared" si="2"/>
        <v>1079.5266762728334</v>
      </c>
      <c r="X49" s="65">
        <f>+Ingresos!V106</f>
        <v>1079.5266762728334</v>
      </c>
      <c r="Y49" s="65">
        <f>+Ingresos!W106</f>
        <v>1154.56433584725</v>
      </c>
      <c r="Z49" s="65">
        <f>+Ingresos!X106</f>
        <v>2063.351778179986</v>
      </c>
      <c r="AA49" s="194"/>
      <c r="AB49" s="25"/>
      <c r="AC49" s="25"/>
      <c r="AD49" s="25"/>
    </row>
    <row r="50" spans="1:30">
      <c r="C50" s="170" t="s">
        <v>736</v>
      </c>
      <c r="D50" s="46" t="s">
        <v>65</v>
      </c>
      <c r="E50" s="46" t="s">
        <v>69</v>
      </c>
      <c r="G50" s="65">
        <f>+Ingresos!G107</f>
        <v>0</v>
      </c>
      <c r="H50" s="65">
        <f>+Ingresos!H107</f>
        <v>0</v>
      </c>
      <c r="I50" s="65">
        <f>+Ingresos!I107</f>
        <v>0</v>
      </c>
      <c r="J50" s="65">
        <f>+Ingresos!J107</f>
        <v>0</v>
      </c>
      <c r="K50" s="65">
        <f>+Ingresos!K107</f>
        <v>0</v>
      </c>
      <c r="L50" s="65">
        <f>+Ingresos!L107</f>
        <v>0</v>
      </c>
      <c r="M50" s="65">
        <f>+Ingresos!M107</f>
        <v>20.531589999999998</v>
      </c>
      <c r="N50" s="65">
        <f>+Ingresos!N107</f>
        <v>26.61956</v>
      </c>
      <c r="O50" s="65">
        <f>+Ingresos!O107</f>
        <v>48.953540000000004</v>
      </c>
      <c r="P50" s="65">
        <f>+Ingresos!P107</f>
        <v>48.953540000000004</v>
      </c>
      <c r="Q50" s="65">
        <f>+Ingresos!Q107</f>
        <v>23.540089999999999</v>
      </c>
      <c r="R50" s="65">
        <f>+Ingresos!R107</f>
        <v>59.997699999999995</v>
      </c>
      <c r="S50" s="65">
        <f>+Ingresos!S107</f>
        <v>60.261000000000053</v>
      </c>
      <c r="T50" s="65">
        <f>+Ingresos!T107</f>
        <v>179.554</v>
      </c>
      <c r="U50" s="65">
        <f t="shared" si="1"/>
        <v>107.94419999999865</v>
      </c>
      <c r="V50" s="65">
        <f>+Ingresos!U107</f>
        <v>107.94419999999865</v>
      </c>
      <c r="W50" s="65">
        <f t="shared" si="2"/>
        <v>177.95809999999713</v>
      </c>
      <c r="X50" s="65">
        <f>+Ingresos!V107</f>
        <v>177.95809999999713</v>
      </c>
      <c r="Y50" s="65">
        <f>+Ingresos!W107</f>
        <v>222.9337683483156</v>
      </c>
      <c r="Z50" s="65">
        <f>+Ingresos!X107</f>
        <v>212.43536817689747</v>
      </c>
      <c r="AA50" s="194"/>
      <c r="AB50" s="25"/>
      <c r="AC50" s="25"/>
      <c r="AD50" s="25"/>
    </row>
    <row r="51" spans="1:30">
      <c r="C51" s="170" t="s">
        <v>737</v>
      </c>
      <c r="D51" s="46" t="s">
        <v>65</v>
      </c>
      <c r="E51" s="46" t="s">
        <v>69</v>
      </c>
      <c r="G51" s="65">
        <f>+Ingresos!G108</f>
        <v>0</v>
      </c>
      <c r="H51" s="65">
        <f>+Ingresos!H108</f>
        <v>0</v>
      </c>
      <c r="I51" s="65">
        <f>+Ingresos!I108</f>
        <v>0</v>
      </c>
      <c r="J51" s="65">
        <f>+Ingresos!J108</f>
        <v>0</v>
      </c>
      <c r="K51" s="65">
        <f>+Ingresos!K108</f>
        <v>0</v>
      </c>
      <c r="L51" s="65">
        <f>+Ingresos!L108</f>
        <v>0</v>
      </c>
      <c r="M51" s="65">
        <f>+Ingresos!M108</f>
        <v>546.56785037593988</v>
      </c>
      <c r="N51" s="65">
        <f>+Ingresos!N108</f>
        <v>792.84844000000021</v>
      </c>
      <c r="O51" s="65">
        <f>+Ingresos!O108</f>
        <v>1558.31855</v>
      </c>
      <c r="P51" s="65">
        <f>+Ingresos!P108</f>
        <v>1558.31855</v>
      </c>
      <c r="Q51" s="65">
        <f>+Ingresos!Q108</f>
        <v>2032.1421199999982</v>
      </c>
      <c r="R51" s="65">
        <f>+Ingresos!R108</f>
        <v>2475.623</v>
      </c>
      <c r="S51" s="65">
        <f>+Ingresos!S108</f>
        <v>2720.9807099998457</v>
      </c>
      <c r="T51" s="65">
        <f>+Ingresos!T108</f>
        <v>3068.6354999999999</v>
      </c>
      <c r="U51" s="65">
        <f t="shared" si="1"/>
        <v>2197.0679900009741</v>
      </c>
      <c r="V51" s="65">
        <f>+Ingresos!U108</f>
        <v>2197.0679900009741</v>
      </c>
      <c r="W51" s="65">
        <f t="shared" si="2"/>
        <v>2182.5066000004076</v>
      </c>
      <c r="X51" s="65">
        <f>+Ingresos!V108</f>
        <v>2182.5066000004076</v>
      </c>
      <c r="Y51" s="65">
        <f>+Ingresos!W108</f>
        <v>1899.8551193847179</v>
      </c>
      <c r="Z51" s="65">
        <f>+Ingresos!X108</f>
        <v>1299.2155683097531</v>
      </c>
      <c r="AA51" s="194"/>
      <c r="AB51" s="25"/>
      <c r="AC51" s="25"/>
      <c r="AD51" s="25"/>
    </row>
    <row r="52" spans="1:30">
      <c r="C52" s="170" t="s">
        <v>738</v>
      </c>
      <c r="D52" s="46" t="s">
        <v>65</v>
      </c>
      <c r="E52" s="46" t="s">
        <v>69</v>
      </c>
      <c r="G52" s="65">
        <f>+Ingresos!G109</f>
        <v>85.10136</v>
      </c>
      <c r="H52" s="65">
        <f>+Ingresos!H109</f>
        <v>170.20272</v>
      </c>
      <c r="I52" s="65">
        <f>+Ingresos!I109</f>
        <v>672.8</v>
      </c>
      <c r="J52" s="65">
        <f>+Ingresos!J109</f>
        <v>790.67517999999995</v>
      </c>
      <c r="K52" s="65">
        <f>+Ingresos!K109</f>
        <v>790.67517999999995</v>
      </c>
      <c r="L52" s="65">
        <f>+Ingresos!L109</f>
        <v>567.11318000000108</v>
      </c>
      <c r="M52" s="65">
        <f>+Ingresos!M109</f>
        <v>567.11318000000108</v>
      </c>
      <c r="N52" s="65">
        <f>+Ingresos!N109</f>
        <v>518.59433000000047</v>
      </c>
      <c r="O52" s="65">
        <f>+Ingresos!O109</f>
        <v>478.30297999999999</v>
      </c>
      <c r="P52" s="65">
        <f>+Ingresos!P109</f>
        <v>478.30297999999999</v>
      </c>
      <c r="Q52" s="65">
        <f>+Ingresos!Q109</f>
        <v>564.56471999999997</v>
      </c>
      <c r="R52" s="65">
        <f>+Ingresos!R109</f>
        <v>771.85799999999995</v>
      </c>
      <c r="S52" s="65">
        <f>+Ingresos!S109</f>
        <v>685.06018999999992</v>
      </c>
      <c r="T52" s="65">
        <f>+Ingresos!T109</f>
        <v>431.26600000000002</v>
      </c>
      <c r="U52" s="65">
        <f t="shared" si="1"/>
        <v>392.31400000000002</v>
      </c>
      <c r="V52" s="65">
        <f>+Ingresos!U109</f>
        <v>392.31400000000002</v>
      </c>
      <c r="W52" s="65">
        <f t="shared" si="2"/>
        <v>405.483</v>
      </c>
      <c r="X52" s="65">
        <f>+Ingresos!V109</f>
        <v>405.483</v>
      </c>
      <c r="Y52" s="65">
        <f>+Ingresos!W109</f>
        <v>331.20499999999998</v>
      </c>
      <c r="Z52" s="65">
        <f>+Ingresos!X109</f>
        <v>580.73302000000001</v>
      </c>
      <c r="AA52" s="194"/>
      <c r="AB52" s="25"/>
      <c r="AC52" s="25"/>
      <c r="AD52" s="25"/>
    </row>
    <row r="53" spans="1:30">
      <c r="C53" s="170" t="s">
        <v>739</v>
      </c>
      <c r="D53" s="46" t="s">
        <v>65</v>
      </c>
      <c r="E53" s="46" t="s">
        <v>69</v>
      </c>
      <c r="G53" s="65">
        <f>+Ingresos!G110</f>
        <v>425.57204999999999</v>
      </c>
      <c r="H53" s="65">
        <f>+Ingresos!H110</f>
        <v>851.14409999999998</v>
      </c>
      <c r="I53" s="65">
        <f>+Ingresos!I110</f>
        <v>700.07786000000021</v>
      </c>
      <c r="J53" s="65">
        <f>+Ingresos!J110</f>
        <v>180.47669000000002</v>
      </c>
      <c r="K53" s="65">
        <f>+Ingresos!K110</f>
        <v>180.47669000000002</v>
      </c>
      <c r="L53" s="65">
        <f>+Ingresos!L110</f>
        <v>479.4402</v>
      </c>
      <c r="M53" s="65">
        <f>+Ingresos!M110</f>
        <v>479.4402</v>
      </c>
      <c r="N53" s="65">
        <f>+Ingresos!N110</f>
        <v>1681.5006708543131</v>
      </c>
      <c r="O53" s="65">
        <f>+Ingresos!O110</f>
        <v>796.85483999999997</v>
      </c>
      <c r="P53" s="65">
        <f>+Ingresos!P110</f>
        <v>796.85483999999997</v>
      </c>
      <c r="Q53" s="65">
        <f>+Ingresos!Q110</f>
        <v>1532.6506000000002</v>
      </c>
      <c r="R53" s="65">
        <f>+Ingresos!R110</f>
        <v>940.45126879999998</v>
      </c>
      <c r="S53" s="65">
        <f>+Ingresos!S110</f>
        <v>944.32492228124988</v>
      </c>
      <c r="T53" s="65">
        <f>+Ingresos!T110</f>
        <v>1195.0434735033959</v>
      </c>
      <c r="U53" s="65">
        <f t="shared" si="1"/>
        <v>1890.7712588918791</v>
      </c>
      <c r="V53" s="65">
        <f>+Ingresos!U110</f>
        <v>1890.7712588918791</v>
      </c>
      <c r="W53" s="65">
        <f t="shared" si="2"/>
        <v>3025.6030976908955</v>
      </c>
      <c r="X53" s="65">
        <f>+Ingresos!V110</f>
        <v>3025.6030976908955</v>
      </c>
      <c r="Y53" s="65">
        <f>+Ingresos!W110</f>
        <v>922.74297079999997</v>
      </c>
      <c r="Z53" s="65">
        <f>+Ingresos!X110</f>
        <v>1632.4396310772868</v>
      </c>
      <c r="AA53" s="194"/>
      <c r="AB53" s="25"/>
      <c r="AC53" s="25"/>
      <c r="AD53" s="25"/>
    </row>
    <row r="54" spans="1:30">
      <c r="C54" s="170" t="s">
        <v>440</v>
      </c>
      <c r="D54" s="46" t="s">
        <v>65</v>
      </c>
      <c r="E54" s="46" t="s">
        <v>69</v>
      </c>
      <c r="G54" s="65">
        <f>+Ingresos!G111</f>
        <v>0</v>
      </c>
      <c r="H54" s="65">
        <f>+Ingresos!H111</f>
        <v>0</v>
      </c>
      <c r="I54" s="65">
        <f>+Ingresos!I111</f>
        <v>0</v>
      </c>
      <c r="J54" s="65">
        <f>+Ingresos!J111</f>
        <v>0</v>
      </c>
      <c r="K54" s="65">
        <f>+Ingresos!K111</f>
        <v>0</v>
      </c>
      <c r="L54" s="65">
        <f>+Ingresos!L111</f>
        <v>0</v>
      </c>
      <c r="M54" s="65">
        <f>+Ingresos!M111</f>
        <v>0</v>
      </c>
      <c r="N54" s="65">
        <f>+Ingresos!N111</f>
        <v>0</v>
      </c>
      <c r="O54" s="65">
        <f>+Ingresos!O111</f>
        <v>0</v>
      </c>
      <c r="P54" s="65">
        <f>+Ingresos!P111</f>
        <v>521.52867652173916</v>
      </c>
      <c r="Q54" s="65">
        <f>+Ingresos!Q111</f>
        <v>411.21620000000001</v>
      </c>
      <c r="R54" s="65">
        <f>+Ingresos!R111</f>
        <v>514.86741000000006</v>
      </c>
      <c r="S54" s="65">
        <f>+Ingresos!S111</f>
        <v>163.8032</v>
      </c>
      <c r="T54" s="65">
        <f>+Ingresos!T111</f>
        <v>217.39392999999998</v>
      </c>
      <c r="U54" s="65">
        <f t="shared" si="1"/>
        <v>980.05646999999976</v>
      </c>
      <c r="V54" s="65">
        <f>+Ingresos!U111</f>
        <v>980.05646999999976</v>
      </c>
      <c r="W54" s="65">
        <f t="shared" si="2"/>
        <v>634.36366999999996</v>
      </c>
      <c r="X54" s="65">
        <f>+Ingresos!V111</f>
        <v>634.36366999999996</v>
      </c>
      <c r="Y54" s="65">
        <f>+Ingresos!W111</f>
        <v>311.51838000000032</v>
      </c>
      <c r="Z54" s="65">
        <f>+Ingresos!X111</f>
        <v>149.64095</v>
      </c>
      <c r="AA54" s="194"/>
      <c r="AB54" s="25"/>
      <c r="AC54" s="25"/>
      <c r="AD54" s="25"/>
    </row>
    <row r="55" spans="1:30">
      <c r="C55" s="170" t="s">
        <v>740</v>
      </c>
      <c r="D55" s="46" t="s">
        <v>65</v>
      </c>
      <c r="E55" s="46" t="s">
        <v>69</v>
      </c>
      <c r="G55" s="65">
        <f>+Ingresos!G112</f>
        <v>174.18278999999998</v>
      </c>
      <c r="H55" s="65">
        <f>+Ingresos!H112</f>
        <v>348.36557999999997</v>
      </c>
      <c r="I55" s="65">
        <f>+Ingresos!I112</f>
        <v>1285.2424600000002</v>
      </c>
      <c r="J55" s="65">
        <f>+Ingresos!J112</f>
        <v>1208.6329900000003</v>
      </c>
      <c r="K55" s="65">
        <f>+Ingresos!K112</f>
        <v>1208.6329900000003</v>
      </c>
      <c r="L55" s="65">
        <f>+Ingresos!L112</f>
        <v>927.47535999999991</v>
      </c>
      <c r="M55" s="65">
        <f>+Ingresos!M112</f>
        <v>927.47535999999991</v>
      </c>
      <c r="N55" s="65">
        <f>+Ingresos!N112</f>
        <v>2102.1568742920076</v>
      </c>
      <c r="O55" s="65">
        <f>+Ingresos!O112</f>
        <v>767.63902999999993</v>
      </c>
      <c r="P55" s="65">
        <f>+Ingresos!P112</f>
        <v>767.63902999999993</v>
      </c>
      <c r="Q55" s="65">
        <f>+Ingresos!Q112</f>
        <v>767.63902999999993</v>
      </c>
      <c r="R55" s="65">
        <f>+Ingresos!R112</f>
        <v>1016.0288293</v>
      </c>
      <c r="S55" s="65">
        <f>+Ingresos!S112</f>
        <v>911.31597414705902</v>
      </c>
      <c r="T55" s="65">
        <f>+Ingresos!T112</f>
        <v>1014.4199332457139</v>
      </c>
      <c r="U55" s="65">
        <f t="shared" si="1"/>
        <v>1886.8810861297166</v>
      </c>
      <c r="V55" s="65">
        <f>+Ingresos!U112</f>
        <v>1886.8810861297166</v>
      </c>
      <c r="W55" s="65">
        <f t="shared" si="2"/>
        <v>2640.5012174354792</v>
      </c>
      <c r="X55" s="65">
        <f>+Ingresos!V112</f>
        <v>2640.5012174354792</v>
      </c>
      <c r="Y55" s="65">
        <f>+Ingresos!W112</f>
        <v>1489.3077380131645</v>
      </c>
      <c r="Z55" s="65">
        <f>+Ingresos!X112</f>
        <v>962.43425261795562</v>
      </c>
      <c r="AA55" s="194"/>
      <c r="AB55" s="25"/>
      <c r="AC55" s="25"/>
      <c r="AD55" s="25"/>
    </row>
    <row r="56" spans="1:30">
      <c r="C56" s="170" t="s">
        <v>741</v>
      </c>
      <c r="D56" s="46" t="s">
        <v>65</v>
      </c>
      <c r="E56" s="46" t="s">
        <v>69</v>
      </c>
      <c r="G56" s="65">
        <f>+Ingresos!G113</f>
        <v>288.25046999999995</v>
      </c>
      <c r="H56" s="65">
        <f>+Ingresos!H113</f>
        <v>576.5009399999999</v>
      </c>
      <c r="I56" s="65">
        <f>+Ingresos!I113</f>
        <v>884.53003999999976</v>
      </c>
      <c r="J56" s="65">
        <f>+Ingresos!J113</f>
        <v>411.20080000000002</v>
      </c>
      <c r="K56" s="65">
        <f>+Ingresos!K113</f>
        <v>411.20080000000002</v>
      </c>
      <c r="L56" s="65">
        <f>+Ingresos!L113</f>
        <v>158.27175</v>
      </c>
      <c r="M56" s="65">
        <f>+Ingresos!M113</f>
        <v>158.27175</v>
      </c>
      <c r="N56" s="65">
        <f>+Ingresos!N113</f>
        <v>32.665060000000004</v>
      </c>
      <c r="O56" s="65">
        <f>+Ingresos!O113</f>
        <v>0</v>
      </c>
      <c r="P56" s="65">
        <f>+Ingresos!P113</f>
        <v>0</v>
      </c>
      <c r="Q56" s="65">
        <f>+Ingresos!Q113</f>
        <v>0</v>
      </c>
      <c r="R56" s="65">
        <f>+Ingresos!R113</f>
        <v>9.6769999999999995E-2</v>
      </c>
      <c r="S56" s="65">
        <f>+Ingresos!S113</f>
        <v>59.636660000000006</v>
      </c>
      <c r="T56" s="65">
        <f>+Ingresos!T113</f>
        <v>0</v>
      </c>
      <c r="U56" s="65">
        <f t="shared" si="1"/>
        <v>9.5829600000000088</v>
      </c>
      <c r="V56" s="65">
        <f>+Ingresos!U113</f>
        <v>9.5829600000000088</v>
      </c>
      <c r="W56" s="65">
        <f t="shared" si="2"/>
        <v>49.902700000000003</v>
      </c>
      <c r="X56" s="65">
        <f>+Ingresos!V113</f>
        <v>49.902700000000003</v>
      </c>
      <c r="Y56" s="65">
        <f>+Ingresos!W113</f>
        <v>14.560660000000004</v>
      </c>
      <c r="Z56" s="65">
        <f>+Ingresos!X113</f>
        <v>14.031780000000001</v>
      </c>
      <c r="AA56" s="194"/>
      <c r="AB56" s="25"/>
      <c r="AC56" s="25"/>
      <c r="AD56" s="25"/>
    </row>
    <row r="57" spans="1:30">
      <c r="C57" s="170" t="s">
        <v>443</v>
      </c>
      <c r="D57" s="46" t="s">
        <v>65</v>
      </c>
      <c r="E57" s="46" t="s">
        <v>69</v>
      </c>
      <c r="G57" s="65">
        <f>+Ingresos!G114</f>
        <v>121.32805999999999</v>
      </c>
      <c r="H57" s="65">
        <f>+Ingresos!H114</f>
        <v>242.65611999999999</v>
      </c>
      <c r="I57" s="65">
        <f>+Ingresos!I114</f>
        <v>228.33137999999988</v>
      </c>
      <c r="J57" s="65">
        <f>+Ingresos!J114</f>
        <v>131.26455999999999</v>
      </c>
      <c r="K57" s="65">
        <f>+Ingresos!K114</f>
        <v>131.26455999999999</v>
      </c>
      <c r="L57" s="65">
        <f>+Ingresos!L114</f>
        <v>310.53903999999994</v>
      </c>
      <c r="M57" s="65">
        <f>+Ingresos!M114</f>
        <v>310.53903999999994</v>
      </c>
      <c r="N57" s="65">
        <f>+Ingresos!N114</f>
        <v>222.43460000000002</v>
      </c>
      <c r="O57" s="65">
        <f>+Ingresos!O114</f>
        <v>187.52500000000001</v>
      </c>
      <c r="P57" s="65">
        <f>+Ingresos!P114</f>
        <v>187.52500000000001</v>
      </c>
      <c r="Q57" s="65">
        <f>+Ingresos!Q114</f>
        <v>114.821</v>
      </c>
      <c r="R57" s="65">
        <f>+Ingresos!R114</f>
        <v>139.96460000000002</v>
      </c>
      <c r="S57" s="65">
        <f>+Ingresos!S114</f>
        <v>162.374</v>
      </c>
      <c r="T57" s="65">
        <f>+Ingresos!T114</f>
        <v>159.88859999999994</v>
      </c>
      <c r="U57" s="65">
        <f t="shared" si="1"/>
        <v>192.5486999999998</v>
      </c>
      <c r="V57" s="65">
        <f>+Ingresos!U114</f>
        <v>192.5486999999998</v>
      </c>
      <c r="W57" s="65">
        <f t="shared" si="2"/>
        <v>247.21480000000003</v>
      </c>
      <c r="X57" s="65">
        <f>+Ingresos!V114</f>
        <v>247.21480000000003</v>
      </c>
      <c r="Y57" s="65">
        <f>+Ingresos!W114</f>
        <v>170.58089999999999</v>
      </c>
      <c r="Z57" s="65">
        <f>+Ingresos!X114</f>
        <v>181.1378</v>
      </c>
      <c r="AA57" s="194"/>
      <c r="AB57" s="25"/>
      <c r="AC57" s="25"/>
      <c r="AD57" s="25"/>
    </row>
    <row r="58" spans="1:30">
      <c r="C58" s="297" t="s">
        <v>919</v>
      </c>
      <c r="D58" s="46" t="s">
        <v>65</v>
      </c>
      <c r="E58" s="46" t="s">
        <v>69</v>
      </c>
      <c r="G58" s="65">
        <f>+Ingresos!G115</f>
        <v>0</v>
      </c>
      <c r="H58" s="65">
        <f>+Ingresos!H115</f>
        <v>0</v>
      </c>
      <c r="I58" s="65">
        <f>+Ingresos!I115</f>
        <v>0</v>
      </c>
      <c r="J58" s="65">
        <f>+Ingresos!J115</f>
        <v>0</v>
      </c>
      <c r="K58" s="65">
        <f>+Ingresos!K115</f>
        <v>0</v>
      </c>
      <c r="L58" s="65">
        <f>+Ingresos!L115</f>
        <v>0</v>
      </c>
      <c r="M58" s="65">
        <f>+Ingresos!M115</f>
        <v>0</v>
      </c>
      <c r="N58" s="65">
        <f>+Ingresos!N115</f>
        <v>0</v>
      </c>
      <c r="O58" s="65">
        <f>+Ingresos!O115</f>
        <v>0</v>
      </c>
      <c r="P58" s="65">
        <f>+Ingresos!P115</f>
        <v>0</v>
      </c>
      <c r="Q58" s="65">
        <f>+Ingresos!Q115</f>
        <v>0</v>
      </c>
      <c r="R58" s="65">
        <f>+Ingresos!R115</f>
        <v>0</v>
      </c>
      <c r="S58" s="65">
        <f>+Ingresos!S115</f>
        <v>0</v>
      </c>
      <c r="T58" s="65">
        <f>+Ingresos!T115</f>
        <v>0</v>
      </c>
      <c r="U58" s="299">
        <v>0</v>
      </c>
      <c r="V58" s="210">
        <f>+Ingresos!U115*(_xlfn.DAYS("31/12/2021","01/01/2021")+1)/(_xlfn.DAYS("31/12/2021","01/09/2021")+1)</f>
        <v>472.47454918032793</v>
      </c>
      <c r="W58" s="65">
        <f t="shared" si="2"/>
        <v>492.34500000000003</v>
      </c>
      <c r="X58" s="65">
        <f>+Ingresos!V115</f>
        <v>492.34500000000003</v>
      </c>
      <c r="Y58" s="65">
        <f>+Ingresos!W115</f>
        <v>511.28100000000001</v>
      </c>
      <c r="Z58" s="65">
        <f>+Ingresos!X115</f>
        <v>420.03</v>
      </c>
      <c r="AA58" s="194"/>
      <c r="AB58" s="25"/>
      <c r="AC58" s="25"/>
      <c r="AD58" s="25"/>
    </row>
    <row r="59" spans="1:30">
      <c r="C59" s="170" t="s">
        <v>444</v>
      </c>
      <c r="D59" s="46" t="s">
        <v>65</v>
      </c>
      <c r="E59" s="46" t="s">
        <v>69</v>
      </c>
      <c r="G59" s="65">
        <f>+Ingresos!G116</f>
        <v>140.59705999999494</v>
      </c>
      <c r="H59" s="65">
        <f>+Ingresos!H116</f>
        <v>281.19411999998988</v>
      </c>
      <c r="I59" s="65">
        <f>+Ingresos!I116</f>
        <v>317.84986999997494</v>
      </c>
      <c r="J59" s="65">
        <f>+Ingresos!J116</f>
        <v>264.86211999998989</v>
      </c>
      <c r="K59" s="65">
        <f>+Ingresos!K116</f>
        <v>264.86211999998989</v>
      </c>
      <c r="L59" s="65">
        <f>+Ingresos!L116</f>
        <v>302.20335000005366</v>
      </c>
      <c r="M59" s="65">
        <f>+Ingresos!M116</f>
        <v>281.67176000005009</v>
      </c>
      <c r="N59" s="65">
        <f>+Ingresos!N116</f>
        <v>185.40623999994995</v>
      </c>
      <c r="O59" s="65">
        <f>+Ingresos!O116</f>
        <v>227.56471999995409</v>
      </c>
      <c r="P59" s="65">
        <f>+Ingresos!P116</f>
        <v>227.56471999995409</v>
      </c>
      <c r="Q59" s="65">
        <f>+Ingresos!Q116</f>
        <v>409.61677999997141</v>
      </c>
      <c r="R59" s="65">
        <f>+Ingresos!R116</f>
        <v>430.39264000004528</v>
      </c>
      <c r="S59" s="65">
        <f>+Ingresos!S116</f>
        <v>302.48340000003577</v>
      </c>
      <c r="T59" s="65">
        <f>+Ingresos!T116</f>
        <v>160.5776699999571</v>
      </c>
      <c r="U59" s="65">
        <f t="shared" si="1"/>
        <v>151.37630000001192</v>
      </c>
      <c r="V59" s="65">
        <f>+Ingresos!U116</f>
        <v>151.37630000001192</v>
      </c>
      <c r="W59" s="65">
        <f t="shared" si="2"/>
        <v>127.66066999998689</v>
      </c>
      <c r="X59" s="65">
        <f>+Ingresos!V116</f>
        <v>127.66066999998689</v>
      </c>
      <c r="Y59" s="65">
        <f>+Ingresos!W116</f>
        <v>252.80401999983192</v>
      </c>
      <c r="Z59" s="65">
        <f>+Ingresos!X116</f>
        <v>304.81444999998808</v>
      </c>
      <c r="AA59" s="194"/>
      <c r="AB59" s="25"/>
      <c r="AC59" s="25"/>
      <c r="AD59" s="25"/>
    </row>
    <row r="60" spans="1:30">
      <c r="C60" s="4"/>
      <c r="D60" s="46"/>
      <c r="E60" s="46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194"/>
      <c r="AB60" s="25"/>
      <c r="AC60" s="25"/>
      <c r="AD60" s="25"/>
    </row>
    <row r="61" spans="1:30" ht="13.8" thickBot="1">
      <c r="C61" s="35" t="s">
        <v>75</v>
      </c>
      <c r="D61" s="37" t="s">
        <v>65</v>
      </c>
      <c r="E61" s="37" t="s">
        <v>69</v>
      </c>
      <c r="F61" s="6"/>
      <c r="G61" s="66">
        <f t="shared" ref="G61:Z61" si="4">+SUM(G7:G59)</f>
        <v>46167.205900000015</v>
      </c>
      <c r="H61" s="66">
        <f t="shared" si="4"/>
        <v>92334.411800000031</v>
      </c>
      <c r="I61" s="66">
        <f t="shared" si="4"/>
        <v>92476.630430000107</v>
      </c>
      <c r="J61" s="66">
        <f t="shared" si="4"/>
        <v>103637.74784</v>
      </c>
      <c r="K61" s="66">
        <f t="shared" si="4"/>
        <v>104665.19038335749</v>
      </c>
      <c r="L61" s="66">
        <f t="shared" si="4"/>
        <v>98068.032661099132</v>
      </c>
      <c r="M61" s="66">
        <f t="shared" si="4"/>
        <v>101245.90231292207</v>
      </c>
      <c r="N61" s="66">
        <f t="shared" si="4"/>
        <v>111351.52402880014</v>
      </c>
      <c r="O61" s="66">
        <f t="shared" si="4"/>
        <v>133705.62494000001</v>
      </c>
      <c r="P61" s="66">
        <f t="shared" si="4"/>
        <v>134227.15361652174</v>
      </c>
      <c r="Q61" s="66">
        <f t="shared" si="4"/>
        <v>160671.60953999998</v>
      </c>
      <c r="R61" s="66">
        <f t="shared" si="4"/>
        <v>190075.47647058111</v>
      </c>
      <c r="S61" s="66">
        <f t="shared" si="4"/>
        <v>190693.81602799986</v>
      </c>
      <c r="T61" s="66">
        <f t="shared" si="4"/>
        <v>184758.48371999993</v>
      </c>
      <c r="U61" s="66">
        <f t="shared" si="4"/>
        <v>236004.27988460142</v>
      </c>
      <c r="V61" s="66">
        <f t="shared" si="4"/>
        <v>236476.75443378175</v>
      </c>
      <c r="W61" s="66">
        <f t="shared" si="4"/>
        <v>254031.09620999999</v>
      </c>
      <c r="X61" s="66">
        <f t="shared" si="4"/>
        <v>254114.35177791436</v>
      </c>
      <c r="Y61" s="66">
        <f t="shared" si="4"/>
        <v>254922.76156395927</v>
      </c>
      <c r="Z61" s="66">
        <f t="shared" si="4"/>
        <v>280912.46432000003</v>
      </c>
    </row>
    <row r="62" spans="1:30"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194"/>
      <c r="U62" s="194"/>
      <c r="V62" s="194"/>
      <c r="W62" s="194"/>
      <c r="X62" s="194"/>
      <c r="Y62" s="194"/>
      <c r="Z62" s="194"/>
    </row>
    <row r="63" spans="1:30">
      <c r="A63" s="409" t="s">
        <v>817</v>
      </c>
      <c r="B63" s="64" t="s">
        <v>76</v>
      </c>
      <c r="C63" s="63"/>
      <c r="D63" s="481"/>
      <c r="E63" s="481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30"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25"/>
      <c r="U64" s="25"/>
      <c r="V64" s="25"/>
      <c r="W64" s="25"/>
      <c r="X64" s="25"/>
      <c r="Y64" s="25"/>
      <c r="Z64" s="25"/>
    </row>
    <row r="65" spans="1:26">
      <c r="B65" s="47" t="s">
        <v>77</v>
      </c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25"/>
      <c r="U65" s="25"/>
      <c r="V65" s="25"/>
      <c r="W65" s="25"/>
      <c r="X65" s="25"/>
      <c r="Y65" s="25"/>
      <c r="Z65" s="25"/>
    </row>
    <row r="66" spans="1:26">
      <c r="B66" s="47"/>
      <c r="C66" s="3" t="s">
        <v>78</v>
      </c>
      <c r="D66" s="5" t="s">
        <v>79</v>
      </c>
      <c r="E66" s="5" t="s">
        <v>69</v>
      </c>
      <c r="G66" s="65">
        <f>+Ingresos!G241</f>
        <v>1385.0161770000004</v>
      </c>
      <c r="H66" s="65">
        <f>+Ingresos!H241</f>
        <v>2770.0323540000009</v>
      </c>
      <c r="I66" s="65">
        <f>+Ingresos!I241</f>
        <v>2774.2989129000025</v>
      </c>
      <c r="J66" s="65">
        <f>+Ingresos!J241</f>
        <v>3109.1324352000011</v>
      </c>
      <c r="K66" s="65">
        <f>+Ingresos!K241</f>
        <v>3139.9557115007251</v>
      </c>
      <c r="L66" s="65">
        <f>+Ingresos!L241</f>
        <v>2942.0409798329729</v>
      </c>
      <c r="M66" s="65">
        <f>+Ingresos!M241</f>
        <v>3037.3770693876618</v>
      </c>
      <c r="N66" s="65">
        <f>+Ingresos!N241</f>
        <v>3340.5457208640041</v>
      </c>
      <c r="O66" s="65">
        <f>+Ingresos!O241</f>
        <v>4011.1687481999993</v>
      </c>
      <c r="P66" s="65">
        <f>+Ingresos!P241</f>
        <v>4026.8146084956511</v>
      </c>
      <c r="Q66" s="65">
        <f>+Ingresos!Q241</f>
        <v>4820.1482861999984</v>
      </c>
      <c r="R66" s="65">
        <f>+Ingresos!R241</f>
        <v>5702.2642941174308</v>
      </c>
      <c r="S66" s="65">
        <f>+Ingresos!S241</f>
        <v>5720.8144808399957</v>
      </c>
      <c r="T66" s="65">
        <f>+Ingresos!T241</f>
        <v>5542.7545115999965</v>
      </c>
      <c r="U66" s="65">
        <f>+Ingresos!U241</f>
        <v>7084.8660865380398</v>
      </c>
      <c r="V66" s="65">
        <f>+Ingresos!U241</f>
        <v>7084.8660865380398</v>
      </c>
      <c r="W66" s="65">
        <f>+Ingresos!V241</f>
        <v>7622.9551863000006</v>
      </c>
      <c r="X66" s="65">
        <f>+Ingresos!V241</f>
        <v>7622.9551863000006</v>
      </c>
      <c r="Y66" s="65">
        <f>+Ingresos!W241</f>
        <v>7647.6828469187831</v>
      </c>
      <c r="Z66" s="65">
        <f>+Ingresos!X241</f>
        <v>8427.3739295999949</v>
      </c>
    </row>
    <row r="67" spans="1:26">
      <c r="B67" s="47"/>
      <c r="C67" s="16" t="s">
        <v>80</v>
      </c>
      <c r="D67" s="8" t="s">
        <v>79</v>
      </c>
      <c r="E67" s="8" t="s">
        <v>69</v>
      </c>
      <c r="G67" s="65">
        <f>+Ingresos!G242</f>
        <v>461.6720590000001</v>
      </c>
      <c r="H67" s="65">
        <f>+Ingresos!H242</f>
        <v>923.34411800000021</v>
      </c>
      <c r="I67" s="65">
        <f>+Ingresos!I242</f>
        <v>924.76630430000102</v>
      </c>
      <c r="J67" s="65">
        <f>+Ingresos!J242</f>
        <v>1036.3774784000004</v>
      </c>
      <c r="K67" s="65">
        <f>+Ingresos!K242</f>
        <v>1046.651903833575</v>
      </c>
      <c r="L67" s="65">
        <f>+Ingresos!L242</f>
        <v>980.68032661099107</v>
      </c>
      <c r="M67" s="65">
        <f>+Ingresos!M242</f>
        <v>1012.4590231292206</v>
      </c>
      <c r="N67" s="65">
        <f>+Ingresos!N242</f>
        <v>1113.5152402880015</v>
      </c>
      <c r="O67" s="65">
        <f>+Ingresos!O242</f>
        <v>1337.0562493999998</v>
      </c>
      <c r="P67" s="65">
        <f>+Ingresos!P242</f>
        <v>1342.2715361652172</v>
      </c>
      <c r="Q67" s="65">
        <f>+Ingresos!Q242</f>
        <v>1606.7160953999994</v>
      </c>
      <c r="R67" s="65">
        <f>+Ingresos!R242</f>
        <v>1900.7547647058107</v>
      </c>
      <c r="S67" s="65">
        <f>+Ingresos!S242</f>
        <v>1906.9381602799986</v>
      </c>
      <c r="T67" s="65">
        <f>+Ingresos!T242</f>
        <v>1847.5848371999987</v>
      </c>
      <c r="U67" s="65">
        <f>+Ingresos!U242</f>
        <v>2361.622028846014</v>
      </c>
      <c r="V67" s="65">
        <f>+Ingresos!U242</f>
        <v>2361.622028846014</v>
      </c>
      <c r="W67" s="65">
        <f>+Ingresos!V242</f>
        <v>2540.9850621000001</v>
      </c>
      <c r="X67" s="65">
        <f>+Ingresos!V242</f>
        <v>2540.9850621000001</v>
      </c>
      <c r="Y67" s="65">
        <f>+Ingresos!W242</f>
        <v>2549.2276156395942</v>
      </c>
      <c r="Z67" s="65">
        <f>+Ingresos!X242</f>
        <v>2809.1246431999984</v>
      </c>
    </row>
    <row r="68" spans="1:26">
      <c r="C68" s="6" t="s">
        <v>81</v>
      </c>
      <c r="D68" s="18" t="s">
        <v>79</v>
      </c>
      <c r="E68" s="18" t="s">
        <v>69</v>
      </c>
      <c r="G68" s="68">
        <f>+SUM(G66:G67)</f>
        <v>1846.6882360000004</v>
      </c>
      <c r="H68" s="68">
        <f t="shared" ref="H68:Z68" si="5">+SUM(H66:H67)</f>
        <v>3693.3764720000008</v>
      </c>
      <c r="I68" s="68">
        <f t="shared" si="5"/>
        <v>3699.0652172000036</v>
      </c>
      <c r="J68" s="68">
        <f t="shared" si="5"/>
        <v>4145.5099136000017</v>
      </c>
      <c r="K68" s="68">
        <f t="shared" si="5"/>
        <v>4186.6076153343001</v>
      </c>
      <c r="L68" s="68">
        <f t="shared" si="5"/>
        <v>3922.7213064439638</v>
      </c>
      <c r="M68" s="68">
        <f t="shared" si="5"/>
        <v>4049.8360925168822</v>
      </c>
      <c r="N68" s="68">
        <f t="shared" si="5"/>
        <v>4454.0609611520058</v>
      </c>
      <c r="O68" s="68">
        <f t="shared" si="5"/>
        <v>5348.2249975999994</v>
      </c>
      <c r="P68" s="68">
        <f t="shared" si="5"/>
        <v>5369.0861446608687</v>
      </c>
      <c r="Q68" s="68">
        <f t="shared" si="5"/>
        <v>6426.8643815999976</v>
      </c>
      <c r="R68" s="68">
        <f t="shared" si="5"/>
        <v>7603.0190588232417</v>
      </c>
      <c r="S68" s="68">
        <f t="shared" si="5"/>
        <v>7627.7526411199942</v>
      </c>
      <c r="T68" s="68">
        <f t="shared" si="5"/>
        <v>7390.3393487999947</v>
      </c>
      <c r="U68" s="68">
        <f t="shared" ref="U68" si="6">+SUM(U66:U67)</f>
        <v>9446.4881153840543</v>
      </c>
      <c r="V68" s="68">
        <f t="shared" si="5"/>
        <v>9446.4881153840543</v>
      </c>
      <c r="W68" s="68">
        <f t="shared" ref="W68" si="7">+SUM(W66:W67)</f>
        <v>10163.9402484</v>
      </c>
      <c r="X68" s="68">
        <f t="shared" si="5"/>
        <v>10163.9402484</v>
      </c>
      <c r="Y68" s="68">
        <f t="shared" si="5"/>
        <v>10196.910462558377</v>
      </c>
      <c r="Z68" s="68">
        <f t="shared" si="5"/>
        <v>11236.498572799994</v>
      </c>
    </row>
    <row r="69" spans="1:26">
      <c r="C69" s="3" t="s">
        <v>82</v>
      </c>
      <c r="D69" s="5" t="s">
        <v>79</v>
      </c>
      <c r="E69" s="5" t="s">
        <v>39</v>
      </c>
      <c r="G69" s="25">
        <f>+G68/G61</f>
        <v>3.9999999999999994E-2</v>
      </c>
      <c r="H69" s="25">
        <f t="shared" ref="H69:Z69" si="8">+H68/H61</f>
        <v>3.9999999999999994E-2</v>
      </c>
      <c r="I69" s="25">
        <f t="shared" si="8"/>
        <v>3.9999999999999994E-2</v>
      </c>
      <c r="J69" s="25">
        <f t="shared" si="8"/>
        <v>4.0000000000000015E-2</v>
      </c>
      <c r="K69" s="25">
        <f t="shared" si="8"/>
        <v>4.0000000000000008E-2</v>
      </c>
      <c r="L69" s="25">
        <f t="shared" si="8"/>
        <v>3.9999999999999987E-2</v>
      </c>
      <c r="M69" s="25">
        <f t="shared" si="8"/>
        <v>3.9999999999999994E-2</v>
      </c>
      <c r="N69" s="25">
        <f t="shared" si="8"/>
        <v>0.04</v>
      </c>
      <c r="O69" s="25">
        <f t="shared" si="8"/>
        <v>3.9999999999999994E-2</v>
      </c>
      <c r="P69" s="25">
        <f t="shared" si="8"/>
        <v>3.9999999999999994E-2</v>
      </c>
      <c r="Q69" s="25">
        <f t="shared" si="8"/>
        <v>3.9999999999999994E-2</v>
      </c>
      <c r="R69" s="25">
        <f t="shared" si="8"/>
        <v>3.9999999999999987E-2</v>
      </c>
      <c r="S69" s="25">
        <f t="shared" si="8"/>
        <v>0.04</v>
      </c>
      <c r="T69" s="25">
        <f t="shared" si="8"/>
        <v>3.9999999999999987E-2</v>
      </c>
      <c r="U69" s="25">
        <f t="shared" ref="U69" si="9">+U68/U61</f>
        <v>4.0026766124763018E-2</v>
      </c>
      <c r="V69" s="25">
        <f t="shared" si="8"/>
        <v>3.9946793662669539E-2</v>
      </c>
      <c r="W69" s="25">
        <f t="shared" ref="W69" si="10">+W68/W61</f>
        <v>4.0010614448546769E-2</v>
      </c>
      <c r="X69" s="25">
        <f t="shared" si="8"/>
        <v>3.9997505757891516E-2</v>
      </c>
      <c r="Y69" s="25">
        <f t="shared" si="8"/>
        <v>4.0000000000000022E-2</v>
      </c>
      <c r="Z69" s="25">
        <f t="shared" si="8"/>
        <v>3.9999999999999973E-2</v>
      </c>
    </row>
    <row r="70" spans="1:26"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>
      <c r="C71" s="6" t="s">
        <v>83</v>
      </c>
      <c r="D71" s="18" t="s">
        <v>65</v>
      </c>
      <c r="E71" s="18" t="s">
        <v>33</v>
      </c>
      <c r="F71" s="6"/>
      <c r="G71" s="67">
        <f>+Ingresos!G245</f>
        <v>2689.1084100000003</v>
      </c>
      <c r="H71" s="67">
        <f>+Ingresos!H245</f>
        <v>5378.2168200000006</v>
      </c>
      <c r="I71" s="67">
        <f>+Ingresos!I245</f>
        <v>4059.1874700000003</v>
      </c>
      <c r="J71" s="67">
        <f>+Ingresos!J245</f>
        <v>6599.0725499999999</v>
      </c>
      <c r="K71" s="67">
        <f>+Ingresos!K245</f>
        <v>6599.0725499999999</v>
      </c>
      <c r="L71" s="67">
        <f>+Ingresos!L245</f>
        <v>4103.17749</v>
      </c>
      <c r="M71" s="67">
        <f>+Ingresos!M245</f>
        <v>4103.17749</v>
      </c>
      <c r="N71" s="67">
        <f>+Ingresos!N245</f>
        <v>4631.1377899999998</v>
      </c>
      <c r="O71" s="67">
        <f>+Ingresos!O245</f>
        <v>4454.4290599999995</v>
      </c>
      <c r="P71" s="67">
        <f>+Ingresos!P245</f>
        <v>4454.4290599999995</v>
      </c>
      <c r="Q71" s="67">
        <f>+Ingresos!Q245</f>
        <v>3957.64723</v>
      </c>
      <c r="R71" s="67">
        <f>+Ingresos!R245</f>
        <v>6236.1438200000002</v>
      </c>
      <c r="S71" s="67">
        <f>+Ingresos!S245</f>
        <v>8841.1057000000001</v>
      </c>
      <c r="T71" s="67">
        <f>+Ingresos!T245</f>
        <v>11544.179039999999</v>
      </c>
      <c r="U71" s="67">
        <f>+Ingresos!U245</f>
        <v>15274.831132975767</v>
      </c>
      <c r="V71" s="67">
        <f>+Ingresos!U245</f>
        <v>15274.831132975767</v>
      </c>
      <c r="W71" s="67">
        <f>+Ingresos!V245</f>
        <v>15852.954239999999</v>
      </c>
      <c r="X71" s="67">
        <f>+Ingresos!V245</f>
        <v>15852.954239999999</v>
      </c>
      <c r="Y71" s="67">
        <f>+Ingresos!W245</f>
        <v>17729.310182241821</v>
      </c>
      <c r="Z71" s="67">
        <f>+Ingresos!X245</f>
        <v>21380.67067</v>
      </c>
    </row>
    <row r="72" spans="1:26"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>
      <c r="A73" s="409" t="s">
        <v>817</v>
      </c>
      <c r="B73" s="64" t="s">
        <v>754</v>
      </c>
      <c r="C73" s="63"/>
      <c r="D73" s="481"/>
      <c r="E73" s="481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>
      <c r="B75" s="6" t="s">
        <v>67</v>
      </c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>
      <c r="C76" s="170" t="s">
        <v>68</v>
      </c>
      <c r="D76" s="46" t="s">
        <v>65</v>
      </c>
      <c r="E76" s="46" t="s">
        <v>69</v>
      </c>
      <c r="G76" s="65">
        <f t="shared" ref="G76:Z76" si="11">+(G7/G$61)*G$71</f>
        <v>289.95102462355135</v>
      </c>
      <c r="H76" s="65">
        <f t="shared" si="11"/>
        <v>579.9020492471027</v>
      </c>
      <c r="I76" s="65">
        <f t="shared" si="11"/>
        <v>428.96527142597904</v>
      </c>
      <c r="J76" s="65">
        <f t="shared" si="11"/>
        <v>730.1203897259287</v>
      </c>
      <c r="K76" s="65">
        <f t="shared" si="11"/>
        <v>722.95318592656076</v>
      </c>
      <c r="L76" s="65">
        <f t="shared" si="11"/>
        <v>395.70345026210839</v>
      </c>
      <c r="M76" s="65">
        <f t="shared" si="11"/>
        <v>383.28325391852673</v>
      </c>
      <c r="N76" s="65">
        <f t="shared" si="11"/>
        <v>414.47552623734742</v>
      </c>
      <c r="O76" s="65">
        <f t="shared" si="11"/>
        <v>304.06945550824804</v>
      </c>
      <c r="P76" s="65">
        <f t="shared" si="11"/>
        <v>302.88801839638796</v>
      </c>
      <c r="Q76" s="65">
        <f t="shared" si="11"/>
        <v>263.24748066843983</v>
      </c>
      <c r="R76" s="65">
        <f t="shared" si="11"/>
        <v>405.39716247919301</v>
      </c>
      <c r="S76" s="65">
        <f t="shared" si="11"/>
        <v>600.91693873923339</v>
      </c>
      <c r="T76" s="65">
        <f t="shared" si="11"/>
        <v>758.06789727828493</v>
      </c>
      <c r="U76" s="65">
        <f t="shared" si="11"/>
        <v>1070.1571940914562</v>
      </c>
      <c r="V76" s="65">
        <f t="shared" si="11"/>
        <v>1068.0190471981555</v>
      </c>
      <c r="W76" s="65">
        <f t="shared" si="11"/>
        <v>1045.3547289210051</v>
      </c>
      <c r="X76" s="65">
        <f t="shared" si="11"/>
        <v>1045.0122390103827</v>
      </c>
      <c r="Y76" s="65">
        <f t="shared" si="11"/>
        <v>1051.8378150896001</v>
      </c>
      <c r="Z76" s="65">
        <f t="shared" si="11"/>
        <v>1445.2541677756374</v>
      </c>
    </row>
    <row r="77" spans="1:26">
      <c r="C77" s="170" t="s">
        <v>358</v>
      </c>
      <c r="D77" s="46" t="s">
        <v>65</v>
      </c>
      <c r="E77" s="46" t="s">
        <v>69</v>
      </c>
      <c r="G77" s="65">
        <f t="shared" ref="G77:Z77" si="12">+(G8/G$61)*G$71</f>
        <v>147.58784422029709</v>
      </c>
      <c r="H77" s="65">
        <f t="shared" si="12"/>
        <v>295.17568844059417</v>
      </c>
      <c r="I77" s="65">
        <f t="shared" si="12"/>
        <v>229.02925393209819</v>
      </c>
      <c r="J77" s="65">
        <f t="shared" si="12"/>
        <v>367.62454613907488</v>
      </c>
      <c r="K77" s="65">
        <f t="shared" si="12"/>
        <v>364.0157713658927</v>
      </c>
      <c r="L77" s="65">
        <f t="shared" si="12"/>
        <v>260.0966638328311</v>
      </c>
      <c r="M77" s="65">
        <f t="shared" si="12"/>
        <v>251.9328441062795</v>
      </c>
      <c r="N77" s="65">
        <f t="shared" si="12"/>
        <v>446.68491952836808</v>
      </c>
      <c r="O77" s="65">
        <f t="shared" si="12"/>
        <v>456.31431519452804</v>
      </c>
      <c r="P77" s="65">
        <f t="shared" si="12"/>
        <v>454.54134307622462</v>
      </c>
      <c r="Q77" s="65">
        <f t="shared" si="12"/>
        <v>389.68803777392048</v>
      </c>
      <c r="R77" s="65">
        <f t="shared" si="12"/>
        <v>518.76858577438622</v>
      </c>
      <c r="S77" s="65">
        <f t="shared" si="12"/>
        <v>623.97388673231785</v>
      </c>
      <c r="T77" s="65">
        <f t="shared" si="12"/>
        <v>762.69772777830531</v>
      </c>
      <c r="U77" s="65">
        <f t="shared" si="12"/>
        <v>960.15137883837588</v>
      </c>
      <c r="V77" s="65">
        <f t="shared" si="12"/>
        <v>958.23302076995719</v>
      </c>
      <c r="W77" s="65">
        <f t="shared" si="12"/>
        <v>873.18656306685193</v>
      </c>
      <c r="X77" s="65">
        <f t="shared" si="12"/>
        <v>872.90048066853524</v>
      </c>
      <c r="Y77" s="65">
        <f t="shared" si="12"/>
        <v>1071.0893652439577</v>
      </c>
      <c r="Z77" s="65">
        <f t="shared" si="12"/>
        <v>1353.4373855997287</v>
      </c>
    </row>
    <row r="78" spans="1:26">
      <c r="C78" s="170" t="s">
        <v>359</v>
      </c>
      <c r="D78" s="46" t="s">
        <v>65</v>
      </c>
      <c r="E78" s="46" t="s">
        <v>69</v>
      </c>
      <c r="G78" s="65">
        <f t="shared" ref="G78:Z78" si="13">+(G9/G$61)*G$71</f>
        <v>228.78942868177185</v>
      </c>
      <c r="H78" s="65">
        <f t="shared" si="13"/>
        <v>457.5788573635437</v>
      </c>
      <c r="I78" s="65">
        <f t="shared" si="13"/>
        <v>337.59754187876223</v>
      </c>
      <c r="J78" s="65">
        <f t="shared" si="13"/>
        <v>610.66029877074163</v>
      </c>
      <c r="K78" s="65">
        <f t="shared" si="13"/>
        <v>604.66577119000146</v>
      </c>
      <c r="L78" s="65">
        <f t="shared" si="13"/>
        <v>480.14456179277443</v>
      </c>
      <c r="M78" s="65">
        <f t="shared" si="13"/>
        <v>465.07395847400352</v>
      </c>
      <c r="N78" s="65">
        <f t="shared" si="13"/>
        <v>733.28517891987838</v>
      </c>
      <c r="O78" s="65">
        <f t="shared" si="13"/>
        <v>743.0009440231529</v>
      </c>
      <c r="P78" s="65">
        <f t="shared" si="13"/>
        <v>740.11407435073295</v>
      </c>
      <c r="Q78" s="65">
        <f t="shared" si="13"/>
        <v>651.24217695683967</v>
      </c>
      <c r="R78" s="65">
        <f t="shared" si="13"/>
        <v>1081.7152140121439</v>
      </c>
      <c r="S78" s="65">
        <f t="shared" si="13"/>
        <v>1663.4535786637807</v>
      </c>
      <c r="T78" s="65">
        <f t="shared" si="13"/>
        <v>2296.3687962168337</v>
      </c>
      <c r="U78" s="65">
        <f t="shared" si="13"/>
        <v>3038.1812988659913</v>
      </c>
      <c r="V78" s="65">
        <f t="shared" si="13"/>
        <v>3032.1110897964068</v>
      </c>
      <c r="W78" s="65">
        <f t="shared" si="13"/>
        <v>3493.1523596255938</v>
      </c>
      <c r="X78" s="65">
        <f t="shared" si="13"/>
        <v>3492.0078969792407</v>
      </c>
      <c r="Y78" s="65">
        <f t="shared" si="13"/>
        <v>4103.0485682407643</v>
      </c>
      <c r="Z78" s="65">
        <f t="shared" si="13"/>
        <v>4633.2616162497688</v>
      </c>
    </row>
    <row r="79" spans="1:26">
      <c r="C79" s="170" t="s">
        <v>360</v>
      </c>
      <c r="D79" s="46" t="s">
        <v>65</v>
      </c>
      <c r="E79" s="46" t="s">
        <v>69</v>
      </c>
      <c r="G79" s="65">
        <f t="shared" ref="G79:Z79" si="14">+(G10/G$61)*G$71</f>
        <v>40.188004543422736</v>
      </c>
      <c r="H79" s="65">
        <f t="shared" si="14"/>
        <v>80.376009086845471</v>
      </c>
      <c r="I79" s="65">
        <f t="shared" si="14"/>
        <v>45.627954100741661</v>
      </c>
      <c r="J79" s="65">
        <f t="shared" si="14"/>
        <v>58.0292885884353</v>
      </c>
      <c r="K79" s="65">
        <f t="shared" si="14"/>
        <v>57.459645905532305</v>
      </c>
      <c r="L79" s="65">
        <f t="shared" si="14"/>
        <v>48.782960004889794</v>
      </c>
      <c r="M79" s="65">
        <f t="shared" si="14"/>
        <v>47.251778153732097</v>
      </c>
      <c r="N79" s="65">
        <f t="shared" si="14"/>
        <v>79.915859107158511</v>
      </c>
      <c r="O79" s="65">
        <f t="shared" si="14"/>
        <v>96.421777860908421</v>
      </c>
      <c r="P79" s="65">
        <f t="shared" si="14"/>
        <v>96.04713889374878</v>
      </c>
      <c r="Q79" s="65">
        <f t="shared" si="14"/>
        <v>69.390280406821759</v>
      </c>
      <c r="R79" s="65">
        <f t="shared" si="14"/>
        <v>104.64862541818032</v>
      </c>
      <c r="S79" s="65">
        <f t="shared" si="14"/>
        <v>112.73888953512248</v>
      </c>
      <c r="T79" s="65">
        <f t="shared" si="14"/>
        <v>161.87182501139182</v>
      </c>
      <c r="U79" s="65">
        <f t="shared" si="14"/>
        <v>144.34301552026054</v>
      </c>
      <c r="V79" s="65">
        <f t="shared" si="14"/>
        <v>144.05462184136147</v>
      </c>
      <c r="W79" s="65">
        <f t="shared" si="14"/>
        <v>128.87893815307964</v>
      </c>
      <c r="X79" s="65">
        <f t="shared" si="14"/>
        <v>128.83671350455796</v>
      </c>
      <c r="Y79" s="65">
        <f t="shared" si="14"/>
        <v>242.50468073364564</v>
      </c>
      <c r="Z79" s="65">
        <f t="shared" si="14"/>
        <v>154.24614380452624</v>
      </c>
    </row>
    <row r="80" spans="1:26">
      <c r="C80" s="170" t="s">
        <v>361</v>
      </c>
      <c r="D80" s="46" t="s">
        <v>65</v>
      </c>
      <c r="E80" s="46" t="s">
        <v>69</v>
      </c>
      <c r="G80" s="65">
        <f t="shared" ref="G80:Z80" si="15">+(G11/G$61)*G$71</f>
        <v>110.04468281757596</v>
      </c>
      <c r="H80" s="65">
        <f t="shared" si="15"/>
        <v>220.08936563515192</v>
      </c>
      <c r="I80" s="65">
        <f t="shared" si="15"/>
        <v>82.052196156800861</v>
      </c>
      <c r="J80" s="65">
        <f t="shared" si="15"/>
        <v>226.84467561824985</v>
      </c>
      <c r="K80" s="65">
        <f t="shared" si="15"/>
        <v>224.61786200800702</v>
      </c>
      <c r="L80" s="65">
        <f t="shared" si="15"/>
        <v>129.72222527029678</v>
      </c>
      <c r="M80" s="65">
        <f t="shared" si="15"/>
        <v>125.65055112412443</v>
      </c>
      <c r="N80" s="65">
        <f t="shared" si="15"/>
        <v>255.30507974873001</v>
      </c>
      <c r="O80" s="65">
        <f t="shared" si="15"/>
        <v>381.25749004237895</v>
      </c>
      <c r="P80" s="65">
        <f t="shared" si="15"/>
        <v>379.77614510703251</v>
      </c>
      <c r="Q80" s="65">
        <f t="shared" si="15"/>
        <v>361.0079662432459</v>
      </c>
      <c r="R80" s="65">
        <f t="shared" si="15"/>
        <v>555.59621393447662</v>
      </c>
      <c r="S80" s="65">
        <f t="shared" si="15"/>
        <v>756.56721151549766</v>
      </c>
      <c r="T80" s="65">
        <f t="shared" si="15"/>
        <v>1069.7158582462448</v>
      </c>
      <c r="U80" s="65">
        <f t="shared" si="15"/>
        <v>1241.6551397769645</v>
      </c>
      <c r="V80" s="65">
        <f t="shared" si="15"/>
        <v>1239.1743443439916</v>
      </c>
      <c r="W80" s="65">
        <f t="shared" si="15"/>
        <v>1426.2979921961958</v>
      </c>
      <c r="X80" s="65">
        <f t="shared" si="15"/>
        <v>1425.8306937200387</v>
      </c>
      <c r="Y80" s="65">
        <f t="shared" si="15"/>
        <v>1842.9595147409345</v>
      </c>
      <c r="Z80" s="65">
        <f t="shared" si="15"/>
        <v>1747.7093737026134</v>
      </c>
    </row>
    <row r="81" spans="3:26">
      <c r="C81" s="170" t="s">
        <v>366</v>
      </c>
      <c r="D81" s="46" t="s">
        <v>65</v>
      </c>
      <c r="E81" s="46" t="s">
        <v>69</v>
      </c>
      <c r="G81" s="65">
        <f t="shared" ref="G81:Z81" si="16">+(G12/G$61)*G$71</f>
        <v>76.271898217988337</v>
      </c>
      <c r="H81" s="65">
        <f t="shared" si="16"/>
        <v>152.54379643597667</v>
      </c>
      <c r="I81" s="65">
        <f t="shared" si="16"/>
        <v>75.204637278527969</v>
      </c>
      <c r="J81" s="65">
        <f t="shared" si="16"/>
        <v>138.86237612456381</v>
      </c>
      <c r="K81" s="65">
        <f t="shared" si="16"/>
        <v>137.49923798494436</v>
      </c>
      <c r="L81" s="65">
        <f t="shared" si="16"/>
        <v>83.179159354513075</v>
      </c>
      <c r="M81" s="65">
        <f t="shared" si="16"/>
        <v>80.568362076418069</v>
      </c>
      <c r="N81" s="65">
        <f t="shared" si="16"/>
        <v>25.268617993094111</v>
      </c>
      <c r="O81" s="65">
        <f t="shared" si="16"/>
        <v>8.26881557946556</v>
      </c>
      <c r="P81" s="65">
        <f t="shared" si="16"/>
        <v>8.2366877697834653</v>
      </c>
      <c r="Q81" s="65">
        <f t="shared" si="16"/>
        <v>3.4079161626109706</v>
      </c>
      <c r="R81" s="65">
        <f t="shared" si="16"/>
        <v>3.4550814231860376</v>
      </c>
      <c r="S81" s="65">
        <f t="shared" si="16"/>
        <v>2.1092771239233081</v>
      </c>
      <c r="T81" s="65">
        <f t="shared" si="16"/>
        <v>0.21509613818560519</v>
      </c>
      <c r="U81" s="65">
        <f t="shared" si="16"/>
        <v>5.4373529332127239E-2</v>
      </c>
      <c r="V81" s="65">
        <f t="shared" si="16"/>
        <v>5.4264892401533142E-2</v>
      </c>
      <c r="W81" s="65">
        <f t="shared" si="16"/>
        <v>2.5948234178160893E-2</v>
      </c>
      <c r="X81" s="65">
        <f t="shared" si="16"/>
        <v>2.5939732749737966E-2</v>
      </c>
      <c r="Y81" s="65">
        <f t="shared" si="16"/>
        <v>0.16593402999519027</v>
      </c>
      <c r="Z81" s="65">
        <f t="shared" si="16"/>
        <v>2.7095696080788271E-3</v>
      </c>
    </row>
    <row r="82" spans="3:26">
      <c r="C82" s="170" t="s">
        <v>367</v>
      </c>
      <c r="D82" s="46" t="s">
        <v>65</v>
      </c>
      <c r="E82" s="46" t="s">
        <v>69</v>
      </c>
      <c r="G82" s="65">
        <f t="shared" ref="G82:Z82" si="17">+(G13/G$61)*G$71</f>
        <v>116.71007778808416</v>
      </c>
      <c r="H82" s="65">
        <f t="shared" si="17"/>
        <v>233.42015557616833</v>
      </c>
      <c r="I82" s="65">
        <f t="shared" si="17"/>
        <v>114.81635567890375</v>
      </c>
      <c r="J82" s="65">
        <f t="shared" si="17"/>
        <v>291.58900773570139</v>
      </c>
      <c r="K82" s="65">
        <f t="shared" si="17"/>
        <v>288.72663342934652</v>
      </c>
      <c r="L82" s="65">
        <f t="shared" si="17"/>
        <v>133.26565516788773</v>
      </c>
      <c r="M82" s="65">
        <f t="shared" si="17"/>
        <v>129.08276112957483</v>
      </c>
      <c r="N82" s="65">
        <f t="shared" si="17"/>
        <v>35.650237438559358</v>
      </c>
      <c r="O82" s="65">
        <f t="shared" si="17"/>
        <v>10.586625371430165</v>
      </c>
      <c r="P82" s="65">
        <f t="shared" si="17"/>
        <v>10.545491900518853</v>
      </c>
      <c r="Q82" s="65">
        <f t="shared" si="17"/>
        <v>4.7110309390025611</v>
      </c>
      <c r="R82" s="65">
        <f t="shared" si="17"/>
        <v>6.3048681517803971</v>
      </c>
      <c r="S82" s="65">
        <f t="shared" si="17"/>
        <v>3.5776807961707866</v>
      </c>
      <c r="T82" s="65">
        <f t="shared" si="17"/>
        <v>1.0795358076653523</v>
      </c>
      <c r="U82" s="65">
        <f t="shared" si="17"/>
        <v>0.69692742113488015</v>
      </c>
      <c r="V82" s="65">
        <f t="shared" si="17"/>
        <v>0.69553497784843299</v>
      </c>
      <c r="W82" s="65">
        <f t="shared" si="17"/>
        <v>0.65339251243088603</v>
      </c>
      <c r="X82" s="65">
        <f t="shared" si="17"/>
        <v>0.6531784412290319</v>
      </c>
      <c r="Y82" s="65">
        <f t="shared" si="17"/>
        <v>2.2139768294831668</v>
      </c>
      <c r="Z82" s="65">
        <f t="shared" si="17"/>
        <v>4.7798025670604025E-2</v>
      </c>
    </row>
    <row r="83" spans="3:26">
      <c r="C83" s="170" t="s">
        <v>368</v>
      </c>
      <c r="D83" s="46" t="s">
        <v>65</v>
      </c>
      <c r="E83" s="46" t="s">
        <v>69</v>
      </c>
      <c r="G83" s="65">
        <f t="shared" ref="G83:Z83" si="18">+(G14/G$61)*G$71</f>
        <v>21.068681626734218</v>
      </c>
      <c r="H83" s="65">
        <f t="shared" si="18"/>
        <v>42.137363253468436</v>
      </c>
      <c r="I83" s="65">
        <f t="shared" si="18"/>
        <v>18.535928741642106</v>
      </c>
      <c r="J83" s="65">
        <f t="shared" si="18"/>
        <v>31.506396553894223</v>
      </c>
      <c r="K83" s="65">
        <f t="shared" si="18"/>
        <v>31.19711500490169</v>
      </c>
      <c r="L83" s="65">
        <f t="shared" si="18"/>
        <v>28.983113913394337</v>
      </c>
      <c r="M83" s="65">
        <f t="shared" si="18"/>
        <v>28.073402448370949</v>
      </c>
      <c r="N83" s="65">
        <f t="shared" si="18"/>
        <v>17.953327113269332</v>
      </c>
      <c r="O83" s="65">
        <f t="shared" si="18"/>
        <v>6.4812737627721368</v>
      </c>
      <c r="P83" s="65">
        <f t="shared" si="18"/>
        <v>6.4560913012760786</v>
      </c>
      <c r="Q83" s="65">
        <f t="shared" si="18"/>
        <v>0.34845198977805114</v>
      </c>
      <c r="R83" s="65">
        <f t="shared" si="18"/>
        <v>0.26051644912321503</v>
      </c>
      <c r="S83" s="65">
        <f t="shared" si="18"/>
        <v>0.28814501209327092</v>
      </c>
      <c r="T83" s="65">
        <f t="shared" si="18"/>
        <v>2.4118259793651016E-2</v>
      </c>
      <c r="U83" s="65">
        <f t="shared" si="18"/>
        <v>0</v>
      </c>
      <c r="V83" s="65">
        <f t="shared" si="18"/>
        <v>0</v>
      </c>
      <c r="W83" s="65">
        <f t="shared" si="18"/>
        <v>0</v>
      </c>
      <c r="X83" s="65">
        <f t="shared" si="18"/>
        <v>0</v>
      </c>
      <c r="Y83" s="65">
        <f t="shared" si="18"/>
        <v>0</v>
      </c>
      <c r="Z83" s="65">
        <f t="shared" si="18"/>
        <v>0</v>
      </c>
    </row>
    <row r="84" spans="3:26">
      <c r="C84" s="170" t="s">
        <v>369</v>
      </c>
      <c r="D84" s="46" t="s">
        <v>65</v>
      </c>
      <c r="E84" s="46" t="s">
        <v>69</v>
      </c>
      <c r="G84" s="65">
        <f t="shared" ref="G84:Z84" si="19">+(G15/G$61)*G$71</f>
        <v>34.894815860573765</v>
      </c>
      <c r="H84" s="65">
        <f t="shared" si="19"/>
        <v>69.789631721147529</v>
      </c>
      <c r="I84" s="65">
        <f t="shared" si="19"/>
        <v>24.515150660059387</v>
      </c>
      <c r="J84" s="65">
        <f t="shared" si="19"/>
        <v>72.363911406197872</v>
      </c>
      <c r="K84" s="65">
        <f t="shared" si="19"/>
        <v>71.65355335009383</v>
      </c>
      <c r="L84" s="65">
        <f t="shared" si="19"/>
        <v>45.827089129353524</v>
      </c>
      <c r="M84" s="65">
        <f t="shared" si="19"/>
        <v>44.388685080906711</v>
      </c>
      <c r="N84" s="65">
        <f t="shared" si="19"/>
        <v>25.033008391591757</v>
      </c>
      <c r="O84" s="65">
        <f t="shared" si="19"/>
        <v>9.807977953588864</v>
      </c>
      <c r="P84" s="65">
        <f t="shared" si="19"/>
        <v>9.7698698538216373</v>
      </c>
      <c r="Q84" s="65">
        <f t="shared" si="19"/>
        <v>2.0398401655244678</v>
      </c>
      <c r="R84" s="65">
        <f t="shared" si="19"/>
        <v>0.30787099664155371</v>
      </c>
      <c r="S84" s="65">
        <f t="shared" si="19"/>
        <v>0.24753116968076808</v>
      </c>
      <c r="T84" s="65">
        <f t="shared" si="19"/>
        <v>0</v>
      </c>
      <c r="U84" s="65">
        <f t="shared" si="19"/>
        <v>7.300977982122701</v>
      </c>
      <c r="V84" s="65">
        <f t="shared" si="19"/>
        <v>7.2863908135490352</v>
      </c>
      <c r="W84" s="65">
        <f t="shared" si="19"/>
        <v>0</v>
      </c>
      <c r="X84" s="65">
        <f t="shared" si="19"/>
        <v>0</v>
      </c>
      <c r="Y84" s="65">
        <f t="shared" si="19"/>
        <v>0.5759529217495154</v>
      </c>
      <c r="Z84" s="65">
        <f t="shared" si="19"/>
        <v>0.54984474052480503</v>
      </c>
    </row>
    <row r="85" spans="3:26">
      <c r="C85" s="170" t="s">
        <v>362</v>
      </c>
      <c r="D85" s="46" t="s">
        <v>65</v>
      </c>
      <c r="E85" s="46" t="s">
        <v>69</v>
      </c>
      <c r="G85" s="65">
        <f t="shared" ref="G85:Z85" si="20">+(G16/G$61)*G$71</f>
        <v>8.5179358415515001</v>
      </c>
      <c r="H85" s="65">
        <f t="shared" si="20"/>
        <v>17.035871683103</v>
      </c>
      <c r="I85" s="65">
        <f t="shared" si="20"/>
        <v>26.98476418153292</v>
      </c>
      <c r="J85" s="65">
        <f t="shared" si="20"/>
        <v>20.681066642953979</v>
      </c>
      <c r="K85" s="65">
        <f t="shared" si="20"/>
        <v>20.478051603921852</v>
      </c>
      <c r="L85" s="65">
        <f t="shared" si="20"/>
        <v>23.306427820668777</v>
      </c>
      <c r="M85" s="65">
        <f t="shared" si="20"/>
        <v>22.574894119336427</v>
      </c>
      <c r="N85" s="65">
        <f t="shared" si="20"/>
        <v>23.251558214786197</v>
      </c>
      <c r="O85" s="65">
        <f t="shared" si="20"/>
        <v>66.695519260099374</v>
      </c>
      <c r="P85" s="65">
        <f t="shared" si="20"/>
        <v>66.436379250403391</v>
      </c>
      <c r="Q85" s="65">
        <f t="shared" si="20"/>
        <v>55.234620827107108</v>
      </c>
      <c r="R85" s="65">
        <f t="shared" si="20"/>
        <v>88.863404412600772</v>
      </c>
      <c r="S85" s="65">
        <f t="shared" si="20"/>
        <v>114.89257298126346</v>
      </c>
      <c r="T85" s="65">
        <f t="shared" si="20"/>
        <v>132.10548740707455</v>
      </c>
      <c r="U85" s="65">
        <f t="shared" si="20"/>
        <v>149.03191530123337</v>
      </c>
      <c r="V85" s="65">
        <f t="shared" si="20"/>
        <v>148.73415331966342</v>
      </c>
      <c r="W85" s="65">
        <f t="shared" si="20"/>
        <v>100.11132036983307</v>
      </c>
      <c r="X85" s="65">
        <f t="shared" si="20"/>
        <v>100.07852086530397</v>
      </c>
      <c r="Y85" s="65">
        <f t="shared" si="20"/>
        <v>144.42186079783824</v>
      </c>
      <c r="Z85" s="65">
        <f t="shared" si="20"/>
        <v>140.00525788097093</v>
      </c>
    </row>
    <row r="86" spans="3:26">
      <c r="C86" s="170" t="s">
        <v>363</v>
      </c>
      <c r="D86" s="46" t="s">
        <v>65</v>
      </c>
      <c r="E86" s="46" t="s">
        <v>69</v>
      </c>
      <c r="G86" s="65">
        <f t="shared" ref="G86:Z86" si="21">+(G17/G$61)*G$71</f>
        <v>9.2464434968823106</v>
      </c>
      <c r="H86" s="65">
        <f t="shared" si="21"/>
        <v>18.492886993764621</v>
      </c>
      <c r="I86" s="65">
        <f t="shared" si="21"/>
        <v>24.17670401214653</v>
      </c>
      <c r="J86" s="65">
        <f t="shared" si="21"/>
        <v>36.206321989952329</v>
      </c>
      <c r="K86" s="65">
        <f t="shared" si="21"/>
        <v>35.850903771013208</v>
      </c>
      <c r="L86" s="65">
        <f t="shared" si="21"/>
        <v>41.690696977622444</v>
      </c>
      <c r="M86" s="65">
        <f t="shared" si="21"/>
        <v>40.382124505434369</v>
      </c>
      <c r="N86" s="65">
        <f t="shared" si="21"/>
        <v>21.674571948509787</v>
      </c>
      <c r="O86" s="65">
        <f t="shared" si="21"/>
        <v>77.413025043565412</v>
      </c>
      <c r="P86" s="65">
        <f t="shared" si="21"/>
        <v>77.11224303777351</v>
      </c>
      <c r="Q86" s="65">
        <f t="shared" si="21"/>
        <v>102.73190182050314</v>
      </c>
      <c r="R86" s="65">
        <f t="shared" si="21"/>
        <v>137.20741869699518</v>
      </c>
      <c r="S86" s="65">
        <f t="shared" si="21"/>
        <v>186.35776570804776</v>
      </c>
      <c r="T86" s="65">
        <f t="shared" si="21"/>
        <v>268.0373742199348</v>
      </c>
      <c r="U86" s="65">
        <f t="shared" si="21"/>
        <v>347.05375919291839</v>
      </c>
      <c r="V86" s="65">
        <f t="shared" si="21"/>
        <v>346.36035459673036</v>
      </c>
      <c r="W86" s="65">
        <f t="shared" si="21"/>
        <v>287.10167219551494</v>
      </c>
      <c r="X86" s="65">
        <f t="shared" si="21"/>
        <v>287.00760898105824</v>
      </c>
      <c r="Y86" s="65">
        <f t="shared" si="21"/>
        <v>481.51163708230865</v>
      </c>
      <c r="Z86" s="65">
        <f t="shared" si="21"/>
        <v>499.33382678446742</v>
      </c>
    </row>
    <row r="87" spans="3:26">
      <c r="C87" s="170" t="s">
        <v>364</v>
      </c>
      <c r="D87" s="46" t="s">
        <v>65</v>
      </c>
      <c r="E87" s="46" t="s">
        <v>69</v>
      </c>
      <c r="G87" s="65">
        <f t="shared" ref="G87:Z87" si="22">+(G18/G$61)*G$71</f>
        <v>5.095550842806178</v>
      </c>
      <c r="H87" s="65">
        <f t="shared" si="22"/>
        <v>10.191101685612356</v>
      </c>
      <c r="I87" s="65">
        <f t="shared" si="22"/>
        <v>5.0596433114712962</v>
      </c>
      <c r="J87" s="65">
        <f t="shared" si="22"/>
        <v>2.349494074364169</v>
      </c>
      <c r="K87" s="65">
        <f t="shared" si="22"/>
        <v>2.3264303398166426</v>
      </c>
      <c r="L87" s="65">
        <f t="shared" si="22"/>
        <v>0.21164402356415518</v>
      </c>
      <c r="M87" s="65">
        <f t="shared" si="22"/>
        <v>0.20500101773271434</v>
      </c>
      <c r="N87" s="65">
        <f t="shared" si="22"/>
        <v>1.7345043496261634</v>
      </c>
      <c r="O87" s="65">
        <f t="shared" si="22"/>
        <v>6.5375681146927294</v>
      </c>
      <c r="P87" s="65">
        <f t="shared" si="22"/>
        <v>6.5121669260758033</v>
      </c>
      <c r="Q87" s="65">
        <f t="shared" si="22"/>
        <v>5.0918278173518328</v>
      </c>
      <c r="R87" s="65">
        <f t="shared" si="22"/>
        <v>3.4796332148820213</v>
      </c>
      <c r="S87" s="65">
        <f t="shared" si="22"/>
        <v>5.2932447354285985</v>
      </c>
      <c r="T87" s="65">
        <f t="shared" si="22"/>
        <v>1.8566686263428493</v>
      </c>
      <c r="U87" s="65">
        <f t="shared" si="22"/>
        <v>5.7732636786403398E-2</v>
      </c>
      <c r="V87" s="65">
        <f t="shared" si="22"/>
        <v>5.7617288444432285E-2</v>
      </c>
      <c r="W87" s="65">
        <f t="shared" si="22"/>
        <v>6.5148290212340214</v>
      </c>
      <c r="X87" s="65">
        <f t="shared" si="22"/>
        <v>6.5126945656779585</v>
      </c>
      <c r="Y87" s="65">
        <f t="shared" si="22"/>
        <v>14.426085770490104</v>
      </c>
      <c r="Z87" s="65">
        <f t="shared" si="22"/>
        <v>18.4882458847873</v>
      </c>
    </row>
    <row r="88" spans="3:26">
      <c r="C88" s="170" t="s">
        <v>365</v>
      </c>
      <c r="D88" s="46" t="s">
        <v>65</v>
      </c>
      <c r="E88" s="46" t="s">
        <v>69</v>
      </c>
      <c r="G88" s="65">
        <f t="shared" ref="G88:Z88" si="23">+(G19/G$61)*G$71</f>
        <v>30.32713277467348</v>
      </c>
      <c r="H88" s="65">
        <f t="shared" si="23"/>
        <v>60.65426554934696</v>
      </c>
      <c r="I88" s="65">
        <f t="shared" si="23"/>
        <v>22.813801473581272</v>
      </c>
      <c r="J88" s="65">
        <f t="shared" si="23"/>
        <v>11.137754139157666</v>
      </c>
      <c r="K88" s="65">
        <f t="shared" si="23"/>
        <v>11.028420726605578</v>
      </c>
      <c r="L88" s="65">
        <f t="shared" si="23"/>
        <v>4.5064520449178938</v>
      </c>
      <c r="M88" s="65">
        <f t="shared" si="23"/>
        <v>4.3650051629820883</v>
      </c>
      <c r="N88" s="65">
        <f t="shared" si="23"/>
        <v>11.681442874953802</v>
      </c>
      <c r="O88" s="65">
        <f t="shared" si="23"/>
        <v>70.971343059353671</v>
      </c>
      <c r="P88" s="65">
        <f t="shared" si="23"/>
        <v>70.69558968442584</v>
      </c>
      <c r="Q88" s="65">
        <f t="shared" si="23"/>
        <v>41.261140760055952</v>
      </c>
      <c r="R88" s="65">
        <f t="shared" si="23"/>
        <v>47.712720931064432</v>
      </c>
      <c r="S88" s="65">
        <f t="shared" si="23"/>
        <v>27.475264392058193</v>
      </c>
      <c r="T88" s="65">
        <f t="shared" si="23"/>
        <v>10.780580956339538</v>
      </c>
      <c r="U88" s="65">
        <f t="shared" si="23"/>
        <v>6.5368619396336003</v>
      </c>
      <c r="V88" s="65">
        <f t="shared" si="23"/>
        <v>6.5238014555053496</v>
      </c>
      <c r="W88" s="65">
        <f t="shared" si="23"/>
        <v>82.774242972677214</v>
      </c>
      <c r="X88" s="65">
        <f t="shared" si="23"/>
        <v>82.747123620467647</v>
      </c>
      <c r="Y88" s="65">
        <f t="shared" si="23"/>
        <v>130.09133366652554</v>
      </c>
      <c r="Z88" s="65">
        <f t="shared" si="23"/>
        <v>124.18572494792491</v>
      </c>
    </row>
    <row r="89" spans="3:26">
      <c r="C89" s="170" t="s">
        <v>370</v>
      </c>
      <c r="D89" s="46" t="s">
        <v>65</v>
      </c>
      <c r="E89" s="46" t="s">
        <v>69</v>
      </c>
      <c r="G89" s="65">
        <f t="shared" ref="G89:Z89" si="24">+(G20/G$61)*G$71</f>
        <v>3.0080962822396096</v>
      </c>
      <c r="H89" s="65">
        <f t="shared" si="24"/>
        <v>6.0161925644792191</v>
      </c>
      <c r="I89" s="65">
        <f t="shared" si="24"/>
        <v>11.80346439940198</v>
      </c>
      <c r="J89" s="65">
        <f t="shared" si="24"/>
        <v>9.9894969304354735</v>
      </c>
      <c r="K89" s="65">
        <f t="shared" si="24"/>
        <v>9.8914353485907753</v>
      </c>
      <c r="L89" s="65">
        <f t="shared" si="24"/>
        <v>18.913268339566674</v>
      </c>
      <c r="M89" s="65">
        <f t="shared" si="24"/>
        <v>18.319625534277343</v>
      </c>
      <c r="N89" s="65">
        <f t="shared" si="24"/>
        <v>7.7608102192709723</v>
      </c>
      <c r="O89" s="65">
        <f t="shared" si="24"/>
        <v>0.61181024824697261</v>
      </c>
      <c r="P89" s="65">
        <f t="shared" si="24"/>
        <v>0.60943310934136585</v>
      </c>
      <c r="Q89" s="65">
        <f t="shared" si="24"/>
        <v>4.3344510421580863E-2</v>
      </c>
      <c r="R89" s="65">
        <f t="shared" si="24"/>
        <v>1.3615642235154712E-2</v>
      </c>
      <c r="S89" s="65">
        <f t="shared" si="24"/>
        <v>1.9240576028754213E-2</v>
      </c>
      <c r="T89" s="65">
        <f t="shared" si="24"/>
        <v>0</v>
      </c>
      <c r="U89" s="65">
        <f t="shared" si="24"/>
        <v>7.9220568863853993E-2</v>
      </c>
      <c r="V89" s="65">
        <f t="shared" si="24"/>
        <v>7.9062288179355497E-2</v>
      </c>
      <c r="W89" s="65">
        <f t="shared" si="24"/>
        <v>-2.8786813735226371</v>
      </c>
      <c r="X89" s="65">
        <f t="shared" si="24"/>
        <v>-2.8777382302057783</v>
      </c>
      <c r="Y89" s="65">
        <f t="shared" si="24"/>
        <v>3.2839484424036596</v>
      </c>
      <c r="Z89" s="65">
        <f t="shared" si="24"/>
        <v>0</v>
      </c>
    </row>
    <row r="90" spans="3:26">
      <c r="C90" s="170" t="s">
        <v>371</v>
      </c>
      <c r="D90" s="46" t="s">
        <v>65</v>
      </c>
      <c r="E90" s="46" t="s">
        <v>69</v>
      </c>
      <c r="G90" s="65">
        <f t="shared" ref="G90:Z90" si="25">+(G21/G$61)*G$71</f>
        <v>2.8504864697633732</v>
      </c>
      <c r="H90" s="65">
        <f t="shared" si="25"/>
        <v>5.7009729395267463</v>
      </c>
      <c r="I90" s="65">
        <f t="shared" si="25"/>
        <v>11.189246750144623</v>
      </c>
      <c r="J90" s="65">
        <f t="shared" si="25"/>
        <v>19.266354947028294</v>
      </c>
      <c r="K90" s="65">
        <f t="shared" si="25"/>
        <v>19.077227380781107</v>
      </c>
      <c r="L90" s="65">
        <f t="shared" si="25"/>
        <v>19.67252453805823</v>
      </c>
      <c r="M90" s="65">
        <f t="shared" si="25"/>
        <v>19.055050474653513</v>
      </c>
      <c r="N90" s="65">
        <f t="shared" si="25"/>
        <v>6.9718232019067887</v>
      </c>
      <c r="O90" s="65">
        <f t="shared" si="25"/>
        <v>0.58843897216510621</v>
      </c>
      <c r="P90" s="65">
        <f t="shared" si="25"/>
        <v>0.5861526404498123</v>
      </c>
      <c r="Q90" s="65">
        <f t="shared" si="25"/>
        <v>0</v>
      </c>
      <c r="R90" s="65">
        <f t="shared" si="25"/>
        <v>2.4967478893862017E-2</v>
      </c>
      <c r="S90" s="65">
        <f t="shared" si="25"/>
        <v>4.6362833804227024E-2</v>
      </c>
      <c r="T90" s="65">
        <f t="shared" si="25"/>
        <v>1.8526072613516905E-2</v>
      </c>
      <c r="U90" s="65">
        <f t="shared" si="25"/>
        <v>0.28623608317025678</v>
      </c>
      <c r="V90" s="65">
        <f t="shared" si="25"/>
        <v>0.28566419074607824</v>
      </c>
      <c r="W90" s="65">
        <f t="shared" si="25"/>
        <v>0</v>
      </c>
      <c r="X90" s="65">
        <f t="shared" si="25"/>
        <v>0</v>
      </c>
      <c r="Y90" s="65">
        <f t="shared" si="25"/>
        <v>2.2672573778629464E-2</v>
      </c>
      <c r="Z90" s="65">
        <f t="shared" si="25"/>
        <v>0</v>
      </c>
    </row>
    <row r="91" spans="3:26">
      <c r="C91" s="170" t="s">
        <v>372</v>
      </c>
      <c r="D91" s="46" t="s">
        <v>65</v>
      </c>
      <c r="E91" s="46" t="s">
        <v>69</v>
      </c>
      <c r="G91" s="65">
        <f t="shared" ref="G91:Z91" si="26">+(G22/G$61)*G$71</f>
        <v>1.4920399075913036</v>
      </c>
      <c r="H91" s="65">
        <f t="shared" si="26"/>
        <v>2.9840798151826071</v>
      </c>
      <c r="I91" s="65">
        <f t="shared" si="26"/>
        <v>2.3087294366081261</v>
      </c>
      <c r="J91" s="65">
        <f t="shared" si="26"/>
        <v>0.29309904448208723</v>
      </c>
      <c r="K91" s="65">
        <f t="shared" si="26"/>
        <v>0.29022184694759334</v>
      </c>
      <c r="L91" s="65">
        <f t="shared" si="26"/>
        <v>5.5951108443658484E-2</v>
      </c>
      <c r="M91" s="65">
        <f t="shared" si="26"/>
        <v>5.4194935349764654E-2</v>
      </c>
      <c r="N91" s="65">
        <f t="shared" si="26"/>
        <v>7.092385436273314E-3</v>
      </c>
      <c r="O91" s="65">
        <f t="shared" si="26"/>
        <v>4.8700819366509433E-2</v>
      </c>
      <c r="P91" s="65">
        <f t="shared" si="26"/>
        <v>4.8511596298110755E-2</v>
      </c>
      <c r="Q91" s="65">
        <f t="shared" si="26"/>
        <v>1.5675741995632219E-2</v>
      </c>
      <c r="R91" s="65">
        <f t="shared" si="26"/>
        <v>0</v>
      </c>
      <c r="S91" s="65">
        <f t="shared" si="26"/>
        <v>0</v>
      </c>
      <c r="T91" s="65">
        <f t="shared" si="26"/>
        <v>0</v>
      </c>
      <c r="U91" s="65">
        <f t="shared" si="26"/>
        <v>0</v>
      </c>
      <c r="V91" s="65">
        <f t="shared" si="26"/>
        <v>0</v>
      </c>
      <c r="W91" s="65">
        <f t="shared" si="26"/>
        <v>0</v>
      </c>
      <c r="X91" s="65">
        <f t="shared" si="26"/>
        <v>0</v>
      </c>
      <c r="Y91" s="65">
        <f t="shared" si="26"/>
        <v>0</v>
      </c>
      <c r="Z91" s="65">
        <f t="shared" si="26"/>
        <v>0</v>
      </c>
    </row>
    <row r="92" spans="3:26">
      <c r="C92" s="170" t="s">
        <v>373</v>
      </c>
      <c r="D92" s="46" t="s">
        <v>65</v>
      </c>
      <c r="E92" s="46" t="s">
        <v>69</v>
      </c>
      <c r="G92" s="65">
        <f t="shared" ref="G92:Z92" si="27">+(G23/G$61)*G$71</f>
        <v>7.6778499356037067</v>
      </c>
      <c r="H92" s="65">
        <f t="shared" si="27"/>
        <v>15.355699871207413</v>
      </c>
      <c r="I92" s="65">
        <f t="shared" si="27"/>
        <v>6.1296425045090048</v>
      </c>
      <c r="J92" s="65">
        <f t="shared" si="27"/>
        <v>5.0894211713373387</v>
      </c>
      <c r="K92" s="65">
        <f t="shared" si="27"/>
        <v>5.0394610287785406</v>
      </c>
      <c r="L92" s="65">
        <f t="shared" si="27"/>
        <v>0.49184390777403608</v>
      </c>
      <c r="M92" s="65">
        <f t="shared" si="27"/>
        <v>0.47640608962789244</v>
      </c>
      <c r="N92" s="65">
        <f t="shared" si="27"/>
        <v>0.91448435086791657</v>
      </c>
      <c r="O92" s="65">
        <f t="shared" si="27"/>
        <v>0.52413298198449743</v>
      </c>
      <c r="P92" s="65">
        <f t="shared" si="27"/>
        <v>0.5220965059582181</v>
      </c>
      <c r="Q92" s="65">
        <f t="shared" si="27"/>
        <v>0</v>
      </c>
      <c r="R92" s="65">
        <f t="shared" si="27"/>
        <v>0</v>
      </c>
      <c r="S92" s="65">
        <f t="shared" si="27"/>
        <v>0</v>
      </c>
      <c r="T92" s="65">
        <f t="shared" si="27"/>
        <v>0</v>
      </c>
      <c r="U92" s="65">
        <f t="shared" si="27"/>
        <v>0</v>
      </c>
      <c r="V92" s="65">
        <f t="shared" si="27"/>
        <v>0</v>
      </c>
      <c r="W92" s="65">
        <f t="shared" si="27"/>
        <v>0</v>
      </c>
      <c r="X92" s="65">
        <f t="shared" si="27"/>
        <v>0</v>
      </c>
      <c r="Y92" s="65">
        <f t="shared" si="27"/>
        <v>0</v>
      </c>
      <c r="Z92" s="65">
        <f t="shared" si="27"/>
        <v>0</v>
      </c>
    </row>
    <row r="93" spans="3:26">
      <c r="C93" s="170" t="s">
        <v>70</v>
      </c>
      <c r="D93" s="46" t="s">
        <v>65</v>
      </c>
      <c r="E93" s="46" t="s">
        <v>69</v>
      </c>
      <c r="G93" s="65">
        <f t="shared" ref="G93:Z93" si="28">+(G24/G$61)*G$71</f>
        <v>353.59276637970419</v>
      </c>
      <c r="H93" s="65">
        <f t="shared" si="28"/>
        <v>707.18553275940837</v>
      </c>
      <c r="I93" s="65">
        <f t="shared" si="28"/>
        <v>580.74935262793633</v>
      </c>
      <c r="J93" s="65">
        <f t="shared" si="28"/>
        <v>882.25019726239634</v>
      </c>
      <c r="K93" s="65">
        <f t="shared" si="28"/>
        <v>873.58961600101577</v>
      </c>
      <c r="L93" s="65">
        <f t="shared" si="28"/>
        <v>601.28527293970592</v>
      </c>
      <c r="M93" s="65">
        <f t="shared" si="28"/>
        <v>582.41234892686623</v>
      </c>
      <c r="N93" s="65">
        <f t="shared" si="28"/>
        <v>607.83635695787598</v>
      </c>
      <c r="O93" s="65">
        <f t="shared" si="28"/>
        <v>501.5863083014101</v>
      </c>
      <c r="P93" s="65">
        <f t="shared" si="28"/>
        <v>499.63743553996272</v>
      </c>
      <c r="Q93" s="65">
        <f t="shared" si="28"/>
        <v>396.02843228324912</v>
      </c>
      <c r="R93" s="65">
        <f t="shared" si="28"/>
        <v>781.23022761433742</v>
      </c>
      <c r="S93" s="65">
        <f t="shared" si="28"/>
        <v>1169.2697147533488</v>
      </c>
      <c r="T93" s="65">
        <f t="shared" si="28"/>
        <v>1405.8816958600175</v>
      </c>
      <c r="U93" s="65">
        <f t="shared" si="28"/>
        <v>2285.1415027300864</v>
      </c>
      <c r="V93" s="65">
        <f t="shared" si="28"/>
        <v>2280.5758480470254</v>
      </c>
      <c r="W93" s="65">
        <f t="shared" si="28"/>
        <v>2247.522313633362</v>
      </c>
      <c r="X93" s="65">
        <f t="shared" si="28"/>
        <v>2246.7859571650533</v>
      </c>
      <c r="Y93" s="65">
        <f t="shared" si="28"/>
        <v>2010.8897442058576</v>
      </c>
      <c r="Z93" s="65">
        <f t="shared" si="28"/>
        <v>2914.2229841650892</v>
      </c>
    </row>
    <row r="94" spans="3:26">
      <c r="C94" s="170" t="s">
        <v>71</v>
      </c>
      <c r="D94" s="46" t="s">
        <v>65</v>
      </c>
      <c r="E94" s="46" t="s">
        <v>69</v>
      </c>
      <c r="G94" s="65">
        <f t="shared" ref="G94:Z94" si="29">+(G25/G$61)*G$71</f>
        <v>276.93036350611766</v>
      </c>
      <c r="H94" s="65">
        <f t="shared" si="29"/>
        <v>553.86072701223532</v>
      </c>
      <c r="I94" s="65">
        <f t="shared" si="29"/>
        <v>572.24895160177584</v>
      </c>
      <c r="J94" s="65">
        <f t="shared" si="29"/>
        <v>787.89854261695791</v>
      </c>
      <c r="K94" s="65">
        <f t="shared" si="29"/>
        <v>780.16416140034721</v>
      </c>
      <c r="L94" s="65">
        <f t="shared" si="29"/>
        <v>420.71791489120614</v>
      </c>
      <c r="M94" s="65">
        <f t="shared" si="29"/>
        <v>407.51257360659054</v>
      </c>
      <c r="N94" s="65">
        <f t="shared" si="29"/>
        <v>414.97425726252845</v>
      </c>
      <c r="O94" s="65">
        <f t="shared" si="29"/>
        <v>288.38012484624738</v>
      </c>
      <c r="P94" s="65">
        <f t="shared" si="29"/>
        <v>287.25964735123983</v>
      </c>
      <c r="Q94" s="65">
        <f t="shared" si="29"/>
        <v>273.55696073511189</v>
      </c>
      <c r="R94" s="65">
        <f t="shared" si="29"/>
        <v>354.29297833401063</v>
      </c>
      <c r="S94" s="65">
        <f t="shared" si="29"/>
        <v>507.58739131918333</v>
      </c>
      <c r="T94" s="65">
        <f t="shared" si="29"/>
        <v>438.15095199810088</v>
      </c>
      <c r="U94" s="65">
        <f t="shared" si="29"/>
        <v>836.39296096148496</v>
      </c>
      <c r="V94" s="65">
        <f t="shared" si="29"/>
        <v>834.72186906869365</v>
      </c>
      <c r="W94" s="65">
        <f t="shared" si="29"/>
        <v>1036.0956964396091</v>
      </c>
      <c r="X94" s="65">
        <f t="shared" si="29"/>
        <v>1035.7562400688171</v>
      </c>
      <c r="Y94" s="65">
        <f t="shared" si="29"/>
        <v>1052.2725945174384</v>
      </c>
      <c r="Z94" s="65">
        <f t="shared" si="29"/>
        <v>960.22314190324335</v>
      </c>
    </row>
    <row r="95" spans="3:26">
      <c r="C95" s="170" t="s">
        <v>72</v>
      </c>
      <c r="D95" s="46" t="s">
        <v>65</v>
      </c>
      <c r="E95" s="46" t="s">
        <v>69</v>
      </c>
      <c r="G95" s="65">
        <f t="shared" ref="G95:Z95" si="30">+(G26/G$61)*G$71</f>
        <v>708.68495141662902</v>
      </c>
      <c r="H95" s="65">
        <f t="shared" si="30"/>
        <v>1417.369902833258</v>
      </c>
      <c r="I95" s="65">
        <f t="shared" si="30"/>
        <v>981.01041837562093</v>
      </c>
      <c r="J95" s="65">
        <f t="shared" si="30"/>
        <v>1559.2718621037134</v>
      </c>
      <c r="K95" s="65">
        <f t="shared" si="30"/>
        <v>1543.9653190026331</v>
      </c>
      <c r="L95" s="65">
        <f t="shared" si="30"/>
        <v>891.0028642851496</v>
      </c>
      <c r="M95" s="65">
        <f t="shared" si="30"/>
        <v>863.03638961886872</v>
      </c>
      <c r="N95" s="65">
        <f t="shared" si="30"/>
        <v>659.33221635448183</v>
      </c>
      <c r="O95" s="65">
        <f t="shared" si="30"/>
        <v>680.49657599354498</v>
      </c>
      <c r="P95" s="65">
        <f t="shared" si="30"/>
        <v>677.85256195396096</v>
      </c>
      <c r="Q95" s="65">
        <f t="shared" si="30"/>
        <v>644.97055520861522</v>
      </c>
      <c r="R95" s="65">
        <f t="shared" si="30"/>
        <v>923.77584612930343</v>
      </c>
      <c r="S95" s="65">
        <f t="shared" si="30"/>
        <v>1508.0553212704833</v>
      </c>
      <c r="T95" s="65">
        <f t="shared" si="30"/>
        <v>1995.6838858363619</v>
      </c>
      <c r="U95" s="65">
        <f t="shared" si="30"/>
        <v>2103.8070323379279</v>
      </c>
      <c r="V95" s="65">
        <f t="shared" si="30"/>
        <v>2099.6036793210692</v>
      </c>
      <c r="W95" s="65">
        <f t="shared" si="30"/>
        <v>2185.167913584402</v>
      </c>
      <c r="X95" s="65">
        <f t="shared" si="30"/>
        <v>2184.4519863085084</v>
      </c>
      <c r="Y95" s="65">
        <f t="shared" si="30"/>
        <v>2750.1604342754399</v>
      </c>
      <c r="Z95" s="65">
        <f t="shared" si="30"/>
        <v>3706.0718938731638</v>
      </c>
    </row>
    <row r="96" spans="3:26">
      <c r="C96" s="170" t="s">
        <v>73</v>
      </c>
      <c r="D96" s="46" t="s">
        <v>65</v>
      </c>
      <c r="E96" s="46" t="s">
        <v>69</v>
      </c>
      <c r="G96" s="65">
        <f t="shared" ref="G96:Z96" si="31">+(G27/G$61)*G$71</f>
        <v>88.988936136610491</v>
      </c>
      <c r="H96" s="65">
        <f t="shared" si="31"/>
        <v>177.97787227322098</v>
      </c>
      <c r="I96" s="65">
        <f t="shared" si="31"/>
        <v>140.29376195720508</v>
      </c>
      <c r="J96" s="65">
        <f t="shared" si="31"/>
        <v>234.93702467371179</v>
      </c>
      <c r="K96" s="65">
        <f t="shared" si="31"/>
        <v>232.63077277395902</v>
      </c>
      <c r="L96" s="65">
        <f t="shared" si="31"/>
        <v>129.51947980179594</v>
      </c>
      <c r="M96" s="65">
        <f t="shared" si="31"/>
        <v>125.45416935683694</v>
      </c>
      <c r="N96" s="65">
        <f t="shared" si="31"/>
        <v>132.44845058347195</v>
      </c>
      <c r="O96" s="65">
        <f t="shared" si="31"/>
        <v>120.81692585415404</v>
      </c>
      <c r="P96" s="65">
        <f t="shared" si="31"/>
        <v>120.34750152573422</v>
      </c>
      <c r="Q96" s="65">
        <f t="shared" si="31"/>
        <v>99.767019961289165</v>
      </c>
      <c r="R96" s="65">
        <f t="shared" si="31"/>
        <v>147.42792639297912</v>
      </c>
      <c r="S96" s="65">
        <f t="shared" si="31"/>
        <v>283.37013629375718</v>
      </c>
      <c r="T96" s="65">
        <f t="shared" si="31"/>
        <v>373.40286451683733</v>
      </c>
      <c r="U96" s="65">
        <f t="shared" si="31"/>
        <v>492.57335743693653</v>
      </c>
      <c r="V96" s="65">
        <f t="shared" si="31"/>
        <v>491.58920837945089</v>
      </c>
      <c r="W96" s="65">
        <f t="shared" si="31"/>
        <v>636.69963770257016</v>
      </c>
      <c r="X96" s="65">
        <f t="shared" si="31"/>
        <v>636.49103559270532</v>
      </c>
      <c r="Y96" s="65">
        <f t="shared" si="31"/>
        <v>756.2224244181084</v>
      </c>
      <c r="Z96" s="65">
        <f t="shared" si="31"/>
        <v>1144.6112445420695</v>
      </c>
    </row>
    <row r="97" spans="3:26">
      <c r="C97" s="170" t="s">
        <v>74</v>
      </c>
      <c r="D97" s="46" t="s">
        <v>65</v>
      </c>
      <c r="E97" s="46" t="s">
        <v>69</v>
      </c>
      <c r="G97" s="65">
        <f t="shared" ref="G97:Z97" si="32">+(G28/G$61)*G$71</f>
        <v>1.9897228236981086</v>
      </c>
      <c r="H97" s="65">
        <f t="shared" si="32"/>
        <v>3.9794456473962172</v>
      </c>
      <c r="I97" s="65">
        <f t="shared" si="32"/>
        <v>8.1203870122593109</v>
      </c>
      <c r="J97" s="65">
        <f t="shared" si="32"/>
        <v>11.945868375070445</v>
      </c>
      <c r="K97" s="65">
        <f t="shared" si="32"/>
        <v>11.828602134585509</v>
      </c>
      <c r="L97" s="65">
        <f t="shared" si="32"/>
        <v>8.4071592630145293</v>
      </c>
      <c r="M97" s="65">
        <f t="shared" si="32"/>
        <v>8.1432783980151573</v>
      </c>
      <c r="N97" s="65">
        <f t="shared" si="32"/>
        <v>6.9855034830394533</v>
      </c>
      <c r="O97" s="65">
        <f t="shared" si="32"/>
        <v>7.7027271057863169</v>
      </c>
      <c r="P97" s="65">
        <f t="shared" si="32"/>
        <v>7.6727987867774399</v>
      </c>
      <c r="Q97" s="65">
        <f t="shared" si="32"/>
        <v>7.5565571961710178</v>
      </c>
      <c r="R97" s="65">
        <f t="shared" si="32"/>
        <v>10.738727241648135</v>
      </c>
      <c r="S97" s="65">
        <f t="shared" si="32"/>
        <v>18.625965267915127</v>
      </c>
      <c r="T97" s="65">
        <f t="shared" si="32"/>
        <v>11.428530502203643</v>
      </c>
      <c r="U97" s="65">
        <f t="shared" si="32"/>
        <v>0.86723611074729323</v>
      </c>
      <c r="V97" s="65">
        <f t="shared" si="32"/>
        <v>0.86550339502460261</v>
      </c>
      <c r="W97" s="65">
        <f t="shared" si="32"/>
        <v>6.9570098968780192</v>
      </c>
      <c r="X97" s="65">
        <f t="shared" si="32"/>
        <v>6.9547305694575181</v>
      </c>
      <c r="Y97" s="65">
        <f t="shared" si="32"/>
        <v>57.297894772837338</v>
      </c>
      <c r="Z97" s="65">
        <f t="shared" si="32"/>
        <v>75.521075405009327</v>
      </c>
    </row>
    <row r="98" spans="3:26">
      <c r="C98" s="170"/>
      <c r="D98" s="46"/>
      <c r="E98" s="46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</row>
    <row r="99" spans="3:26">
      <c r="C99" s="170" t="s">
        <v>424</v>
      </c>
      <c r="D99" s="46" t="s">
        <v>65</v>
      </c>
      <c r="E99" s="46" t="s">
        <v>69</v>
      </c>
      <c r="G99" s="65">
        <f t="shared" ref="G99:Z99" si="33">+(G30/G$61)*G$71</f>
        <v>0</v>
      </c>
      <c r="H99" s="65">
        <f t="shared" si="33"/>
        <v>0</v>
      </c>
      <c r="I99" s="65">
        <f t="shared" si="33"/>
        <v>0</v>
      </c>
      <c r="J99" s="65">
        <f t="shared" si="33"/>
        <v>0</v>
      </c>
      <c r="K99" s="65">
        <f t="shared" si="33"/>
        <v>3.5704600457676365E-2</v>
      </c>
      <c r="L99" s="65">
        <f t="shared" si="33"/>
        <v>4.0799548611836663E-2</v>
      </c>
      <c r="M99" s="65">
        <f t="shared" si="33"/>
        <v>3.9518947181263191E-2</v>
      </c>
      <c r="N99" s="65">
        <f t="shared" si="33"/>
        <v>5.7799634880704123E-2</v>
      </c>
      <c r="O99" s="65">
        <f t="shared" si="33"/>
        <v>0.3774778247884385</v>
      </c>
      <c r="P99" s="65">
        <f t="shared" si="33"/>
        <v>0.37601116543469365</v>
      </c>
      <c r="Q99" s="65">
        <f t="shared" si="33"/>
        <v>0.68416879393922336</v>
      </c>
      <c r="R99" s="65">
        <f t="shared" si="33"/>
        <v>3.4530843529622928</v>
      </c>
      <c r="S99" s="65">
        <f t="shared" si="33"/>
        <v>2.0129351552781247</v>
      </c>
      <c r="T99" s="65">
        <f t="shared" si="33"/>
        <v>1.3910587479472001</v>
      </c>
      <c r="U99" s="65">
        <f t="shared" si="33"/>
        <v>14.072573573988876</v>
      </c>
      <c r="V99" s="65">
        <f t="shared" si="33"/>
        <v>14.044456929411705</v>
      </c>
      <c r="W99" s="65">
        <f t="shared" si="33"/>
        <v>6.4721504789730746</v>
      </c>
      <c r="X99" s="65">
        <f t="shared" si="33"/>
        <v>6.4700300062017249</v>
      </c>
      <c r="Y99" s="65">
        <f t="shared" si="33"/>
        <v>3.8878533093291541</v>
      </c>
      <c r="Z99" s="65">
        <f t="shared" si="33"/>
        <v>6.9879252189510863</v>
      </c>
    </row>
    <row r="100" spans="3:26">
      <c r="C100" s="170" t="s">
        <v>425</v>
      </c>
      <c r="D100" s="46" t="s">
        <v>65</v>
      </c>
      <c r="E100" s="46" t="s">
        <v>69</v>
      </c>
      <c r="G100" s="65">
        <f t="shared" ref="G100:Z100" si="34">+(G31/G$61)*G$71</f>
        <v>0</v>
      </c>
      <c r="H100" s="65">
        <f t="shared" si="34"/>
        <v>0</v>
      </c>
      <c r="I100" s="65">
        <f t="shared" si="34"/>
        <v>0</v>
      </c>
      <c r="J100" s="65">
        <f t="shared" si="34"/>
        <v>0</v>
      </c>
      <c r="K100" s="65">
        <f t="shared" si="34"/>
        <v>0.47216996562920593</v>
      </c>
      <c r="L100" s="65">
        <f t="shared" si="34"/>
        <v>0.53955084050935176</v>
      </c>
      <c r="M100" s="65">
        <f t="shared" si="34"/>
        <v>0.52261561446562688</v>
      </c>
      <c r="N100" s="65">
        <f t="shared" si="34"/>
        <v>1.5302271793222506</v>
      </c>
      <c r="O100" s="65">
        <f t="shared" si="34"/>
        <v>0.33144455314098914</v>
      </c>
      <c r="P100" s="65">
        <f t="shared" si="34"/>
        <v>0.33015675231617392</v>
      </c>
      <c r="Q100" s="65">
        <f t="shared" si="34"/>
        <v>0.62369920044874982</v>
      </c>
      <c r="R100" s="65">
        <f t="shared" si="34"/>
        <v>3.3616298885514646</v>
      </c>
      <c r="S100" s="65">
        <f t="shared" si="34"/>
        <v>2.1076691681213102</v>
      </c>
      <c r="T100" s="65">
        <f t="shared" si="34"/>
        <v>3.3116570082031895</v>
      </c>
      <c r="U100" s="65">
        <f t="shared" ref="U100" si="35">+(U31/U$61)*U$71</f>
        <v>8.602272262515104</v>
      </c>
      <c r="V100" s="65">
        <f t="shared" si="34"/>
        <v>8.5850851410202669</v>
      </c>
      <c r="W100" s="65">
        <f t="shared" ref="W100" si="36">+(W31/W$61)*W$71</f>
        <v>9.5511418610272241</v>
      </c>
      <c r="X100" s="65">
        <f t="shared" si="34"/>
        <v>9.5480126173056217</v>
      </c>
      <c r="Y100" s="65">
        <f t="shared" si="34"/>
        <v>5.8516528921973334</v>
      </c>
      <c r="Z100" s="65">
        <f t="shared" si="34"/>
        <v>3.3628506461619243</v>
      </c>
    </row>
    <row r="101" spans="3:26">
      <c r="C101" s="170" t="s">
        <v>426</v>
      </c>
      <c r="D101" s="46" t="s">
        <v>65</v>
      </c>
      <c r="E101" s="46" t="s">
        <v>69</v>
      </c>
      <c r="G101" s="65">
        <f t="shared" ref="G101:Z101" si="37">+(G32/G$61)*G$71</f>
        <v>0</v>
      </c>
      <c r="H101" s="65">
        <f t="shared" si="37"/>
        <v>0</v>
      </c>
      <c r="I101" s="65">
        <f t="shared" si="37"/>
        <v>0</v>
      </c>
      <c r="J101" s="65">
        <f t="shared" si="37"/>
        <v>0</v>
      </c>
      <c r="K101" s="65">
        <f t="shared" si="37"/>
        <v>5.6698992505110294E-3</v>
      </c>
      <c r="L101" s="65">
        <f t="shared" si="37"/>
        <v>8.4717859187233378E-3</v>
      </c>
      <c r="M101" s="65">
        <f t="shared" si="37"/>
        <v>8.2058765756998237E-3</v>
      </c>
      <c r="N101" s="65">
        <f t="shared" si="37"/>
        <v>1.1982567102824748E-2</v>
      </c>
      <c r="O101" s="65">
        <f t="shared" si="37"/>
        <v>0.29714722547996786</v>
      </c>
      <c r="P101" s="65">
        <f t="shared" si="37"/>
        <v>0.2959926841292706</v>
      </c>
      <c r="Q101" s="65">
        <f t="shared" si="37"/>
        <v>0.4444747769857712</v>
      </c>
      <c r="R101" s="65">
        <f t="shared" si="37"/>
        <v>3.958182028477121E-2</v>
      </c>
      <c r="S101" s="65">
        <f t="shared" si="37"/>
        <v>0.99545223195551602</v>
      </c>
      <c r="T101" s="65">
        <f t="shared" si="37"/>
        <v>5.3220439256837215</v>
      </c>
      <c r="U101" s="65">
        <f t="shared" ref="U101" si="38">+(U32/U$61)*U$71</f>
        <v>0.67939404523192426</v>
      </c>
      <c r="V101" s="65">
        <f t="shared" si="37"/>
        <v>0.67803663318520813</v>
      </c>
      <c r="W101" s="65">
        <f t="shared" ref="W101" si="39">+(W32/W$61)*W$71</f>
        <v>0.89281084081513917</v>
      </c>
      <c r="X101" s="65">
        <f t="shared" si="37"/>
        <v>0.89251832890830618</v>
      </c>
      <c r="Y101" s="65">
        <f t="shared" si="37"/>
        <v>1.0698234761654362</v>
      </c>
      <c r="Z101" s="65">
        <f t="shared" si="37"/>
        <v>0.95930409186384757</v>
      </c>
    </row>
    <row r="102" spans="3:26">
      <c r="C102" s="170" t="s">
        <v>427</v>
      </c>
      <c r="D102" s="46" t="s">
        <v>65</v>
      </c>
      <c r="E102" s="46" t="s">
        <v>69</v>
      </c>
      <c r="G102" s="65">
        <f t="shared" ref="G102:Z102" si="40">+(G33/G$61)*G$71</f>
        <v>0</v>
      </c>
      <c r="H102" s="65">
        <f t="shared" si="40"/>
        <v>0</v>
      </c>
      <c r="I102" s="65">
        <f t="shared" si="40"/>
        <v>0</v>
      </c>
      <c r="J102" s="65">
        <f t="shared" si="40"/>
        <v>0</v>
      </c>
      <c r="K102" s="65">
        <f t="shared" si="40"/>
        <v>0.43326709985444678</v>
      </c>
      <c r="L102" s="65">
        <f t="shared" si="40"/>
        <v>0.64732176471781289</v>
      </c>
      <c r="M102" s="65">
        <f t="shared" si="40"/>
        <v>0.62700386400215435</v>
      </c>
      <c r="N102" s="65">
        <f t="shared" si="40"/>
        <v>0.9156447188598944</v>
      </c>
      <c r="O102" s="65">
        <f t="shared" si="40"/>
        <v>0.11430343696345163</v>
      </c>
      <c r="P102" s="65">
        <f t="shared" si="40"/>
        <v>0.11385932026578445</v>
      </c>
      <c r="Q102" s="65">
        <f t="shared" si="40"/>
        <v>0.23793332864759451</v>
      </c>
      <c r="R102" s="65">
        <f t="shared" si="40"/>
        <v>0.52635776266755208</v>
      </c>
      <c r="S102" s="65">
        <f t="shared" si="40"/>
        <v>1.7958875488236359</v>
      </c>
      <c r="T102" s="65">
        <f t="shared" si="40"/>
        <v>0.63778738583083672</v>
      </c>
      <c r="U102" s="65">
        <f t="shared" ref="U102" si="41">+(U33/U$61)*U$71</f>
        <v>2.6743032396395567</v>
      </c>
      <c r="V102" s="65">
        <f t="shared" si="40"/>
        <v>2.6689600496903134</v>
      </c>
      <c r="W102" s="65">
        <f t="shared" ref="W102" si="42">+(W33/W$61)*W$71</f>
        <v>5.2271563248941444</v>
      </c>
      <c r="X102" s="65">
        <f t="shared" si="40"/>
        <v>5.2254437499633646</v>
      </c>
      <c r="Y102" s="65">
        <f t="shared" si="40"/>
        <v>0.33100010379173855</v>
      </c>
      <c r="Z102" s="65">
        <f t="shared" si="40"/>
        <v>0.27689365826378576</v>
      </c>
    </row>
    <row r="103" spans="3:26">
      <c r="C103" s="170" t="s">
        <v>428</v>
      </c>
      <c r="D103" s="46" t="s">
        <v>65</v>
      </c>
      <c r="E103" s="46" t="s">
        <v>69</v>
      </c>
      <c r="G103" s="65">
        <f t="shared" ref="G103:Z103" si="43">+(G34/G$61)*G$71</f>
        <v>0</v>
      </c>
      <c r="H103" s="65">
        <f t="shared" si="43"/>
        <v>0</v>
      </c>
      <c r="I103" s="65">
        <f t="shared" si="43"/>
        <v>0</v>
      </c>
      <c r="J103" s="65">
        <f t="shared" si="43"/>
        <v>0</v>
      </c>
      <c r="K103" s="65">
        <f t="shared" si="43"/>
        <v>1.3277032198763377</v>
      </c>
      <c r="L103" s="65">
        <f t="shared" si="43"/>
        <v>1.8519918984724735</v>
      </c>
      <c r="M103" s="65">
        <f t="shared" si="43"/>
        <v>1.7938622486285956</v>
      </c>
      <c r="N103" s="65">
        <f t="shared" si="43"/>
        <v>10.113104053583918</v>
      </c>
      <c r="O103" s="65">
        <f t="shared" si="43"/>
        <v>2.3151409116377177</v>
      </c>
      <c r="P103" s="65">
        <f t="shared" si="43"/>
        <v>2.3061456201257093</v>
      </c>
      <c r="Q103" s="65">
        <f t="shared" si="43"/>
        <v>7.2673764578845574</v>
      </c>
      <c r="R103" s="65">
        <f t="shared" si="43"/>
        <v>7.8316045514699333</v>
      </c>
      <c r="S103" s="65">
        <f t="shared" si="43"/>
        <v>2.4983127622862962</v>
      </c>
      <c r="T103" s="65">
        <f t="shared" si="43"/>
        <v>4.7443266273736526</v>
      </c>
      <c r="U103" s="65">
        <f t="shared" ref="U103" si="44">+(U34/U$61)*U$71</f>
        <v>8.9483852450914192</v>
      </c>
      <c r="V103" s="65">
        <f t="shared" si="43"/>
        <v>8.9305065986481793</v>
      </c>
      <c r="W103" s="65">
        <f t="shared" ref="W103" si="45">+(W34/W$61)*W$71</f>
        <v>14.263545878036419</v>
      </c>
      <c r="X103" s="65">
        <f t="shared" si="43"/>
        <v>14.258872707850477</v>
      </c>
      <c r="Y103" s="65">
        <f t="shared" si="43"/>
        <v>43.278870027344531</v>
      </c>
      <c r="Z103" s="65">
        <f t="shared" si="43"/>
        <v>149.69575349392338</v>
      </c>
    </row>
    <row r="104" spans="3:26">
      <c r="C104" s="170" t="s">
        <v>429</v>
      </c>
      <c r="D104" s="46" t="s">
        <v>65</v>
      </c>
      <c r="E104" s="46" t="s">
        <v>69</v>
      </c>
      <c r="G104" s="65">
        <f t="shared" ref="G104:Z104" si="46">+(G35/G$61)*G$71</f>
        <v>0</v>
      </c>
      <c r="H104" s="65">
        <f t="shared" si="46"/>
        <v>0</v>
      </c>
      <c r="I104" s="65">
        <f t="shared" si="46"/>
        <v>0</v>
      </c>
      <c r="J104" s="65">
        <f t="shared" si="46"/>
        <v>0</v>
      </c>
      <c r="K104" s="65">
        <f t="shared" si="46"/>
        <v>29.608746628380054</v>
      </c>
      <c r="L104" s="65">
        <f t="shared" si="46"/>
        <v>23.194410961874027</v>
      </c>
      <c r="M104" s="65">
        <f t="shared" si="46"/>
        <v>22.466393205068066</v>
      </c>
      <c r="N104" s="65">
        <f t="shared" si="46"/>
        <v>19.99373940139143</v>
      </c>
      <c r="O104" s="65">
        <f t="shared" si="46"/>
        <v>23.778188548352492</v>
      </c>
      <c r="P104" s="65">
        <f t="shared" si="46"/>
        <v>23.685800332782222</v>
      </c>
      <c r="Q104" s="65">
        <f t="shared" si="46"/>
        <v>4.9063621627341503</v>
      </c>
      <c r="R104" s="65">
        <f t="shared" si="46"/>
        <v>7.5954272931711762</v>
      </c>
      <c r="S104" s="65">
        <f t="shared" si="46"/>
        <v>17.322969350574315</v>
      </c>
      <c r="T104" s="65">
        <f t="shared" si="46"/>
        <v>44.546633905726139</v>
      </c>
      <c r="U104" s="65">
        <f t="shared" ref="U104" si="47">+(U35/U$61)*U$71</f>
        <v>31.00399483223104</v>
      </c>
      <c r="V104" s="65">
        <f t="shared" si="46"/>
        <v>30.942049638014282</v>
      </c>
      <c r="W104" s="65">
        <f t="shared" ref="W104" si="48">+(W35/W$61)*W$71</f>
        <v>4.4261896271454431</v>
      </c>
      <c r="X104" s="65">
        <f t="shared" si="46"/>
        <v>4.4247394731949612</v>
      </c>
      <c r="Y104" s="65">
        <f t="shared" si="46"/>
        <v>52.674043817124165</v>
      </c>
      <c r="Z104" s="65">
        <f t="shared" si="46"/>
        <v>71.503561535818164</v>
      </c>
    </row>
    <row r="105" spans="3:26">
      <c r="C105" s="170" t="s">
        <v>430</v>
      </c>
      <c r="D105" s="46" t="s">
        <v>65</v>
      </c>
      <c r="E105" s="46" t="s">
        <v>69</v>
      </c>
      <c r="G105" s="65">
        <f t="shared" ref="G105:Z105" si="49">+(G36/G$61)*G$71</f>
        <v>0</v>
      </c>
      <c r="H105" s="65">
        <f t="shared" si="49"/>
        <v>0</v>
      </c>
      <c r="I105" s="65">
        <f t="shared" si="49"/>
        <v>0</v>
      </c>
      <c r="J105" s="65">
        <f t="shared" si="49"/>
        <v>0</v>
      </c>
      <c r="K105" s="65">
        <f t="shared" si="49"/>
        <v>32.896326334291615</v>
      </c>
      <c r="L105" s="65">
        <f t="shared" si="49"/>
        <v>13.591941244200799</v>
      </c>
      <c r="M105" s="65">
        <f t="shared" si="49"/>
        <v>13.165322323310471</v>
      </c>
      <c r="N105" s="65">
        <f t="shared" si="49"/>
        <v>13.566824299567203</v>
      </c>
      <c r="O105" s="65">
        <f t="shared" si="49"/>
        <v>0.79110996624577123</v>
      </c>
      <c r="P105" s="65">
        <f t="shared" si="49"/>
        <v>0.78803617288457073</v>
      </c>
      <c r="Q105" s="65">
        <f t="shared" si="49"/>
        <v>2.5399133311970425</v>
      </c>
      <c r="R105" s="65">
        <f t="shared" si="49"/>
        <v>0</v>
      </c>
      <c r="S105" s="65">
        <f t="shared" si="49"/>
        <v>0</v>
      </c>
      <c r="T105" s="65">
        <f t="shared" si="49"/>
        <v>0</v>
      </c>
      <c r="U105" s="65">
        <f t="shared" ref="U105" si="50">+(U36/U$61)*U$71</f>
        <v>0</v>
      </c>
      <c r="V105" s="65">
        <f t="shared" si="49"/>
        <v>0</v>
      </c>
      <c r="W105" s="65">
        <f t="shared" ref="W105" si="51">+(W36/W$61)*W$71</f>
        <v>0</v>
      </c>
      <c r="X105" s="65">
        <f t="shared" si="49"/>
        <v>0</v>
      </c>
      <c r="Y105" s="65">
        <f t="shared" si="49"/>
        <v>0</v>
      </c>
      <c r="Z105" s="65">
        <f t="shared" si="49"/>
        <v>0</v>
      </c>
    </row>
    <row r="106" spans="3:26">
      <c r="C106" s="170" t="s">
        <v>506</v>
      </c>
      <c r="D106" s="46" t="s">
        <v>65</v>
      </c>
      <c r="E106" s="46" t="s">
        <v>69</v>
      </c>
      <c r="G106" s="65">
        <f t="shared" ref="G106:Z106" si="52">+(G37/G$61)*G$71</f>
        <v>0</v>
      </c>
      <c r="H106" s="65">
        <f t="shared" si="52"/>
        <v>0</v>
      </c>
      <c r="I106" s="65">
        <f t="shared" si="52"/>
        <v>0</v>
      </c>
      <c r="J106" s="65">
        <f t="shared" si="52"/>
        <v>0</v>
      </c>
      <c r="K106" s="65">
        <f t="shared" si="52"/>
        <v>0</v>
      </c>
      <c r="L106" s="65">
        <f t="shared" si="52"/>
        <v>0</v>
      </c>
      <c r="M106" s="65">
        <f t="shared" si="52"/>
        <v>0</v>
      </c>
      <c r="N106" s="65">
        <f t="shared" si="52"/>
        <v>0</v>
      </c>
      <c r="O106" s="65">
        <f t="shared" si="52"/>
        <v>0</v>
      </c>
      <c r="P106" s="65">
        <f t="shared" si="52"/>
        <v>0</v>
      </c>
      <c r="Q106" s="65">
        <f t="shared" si="52"/>
        <v>0</v>
      </c>
      <c r="R106" s="65">
        <f t="shared" si="52"/>
        <v>0</v>
      </c>
      <c r="S106" s="65">
        <f t="shared" si="52"/>
        <v>0</v>
      </c>
      <c r="T106" s="65">
        <f t="shared" si="52"/>
        <v>0</v>
      </c>
      <c r="U106" s="65">
        <f t="shared" ref="U106" si="53">+(U37/U$61)*U$71</f>
        <v>0</v>
      </c>
      <c r="V106" s="65">
        <f t="shared" si="52"/>
        <v>0</v>
      </c>
      <c r="W106" s="65">
        <f t="shared" ref="W106" si="54">+(W37/W$61)*W$71</f>
        <v>0</v>
      </c>
      <c r="X106" s="65">
        <f t="shared" si="52"/>
        <v>0</v>
      </c>
      <c r="Y106" s="65">
        <f t="shared" si="52"/>
        <v>0</v>
      </c>
      <c r="Z106" s="65">
        <f t="shared" si="52"/>
        <v>0</v>
      </c>
    </row>
    <row r="107" spans="3:26">
      <c r="C107" s="170" t="s">
        <v>431</v>
      </c>
      <c r="D107" s="46" t="s">
        <v>65</v>
      </c>
      <c r="E107" s="46" t="s">
        <v>69</v>
      </c>
      <c r="G107" s="65">
        <f t="shared" ref="G107:Z107" si="55">+(G38/G$61)*G$71</f>
        <v>0</v>
      </c>
      <c r="H107" s="65">
        <f t="shared" si="55"/>
        <v>0</v>
      </c>
      <c r="I107" s="65">
        <f t="shared" si="55"/>
        <v>0</v>
      </c>
      <c r="J107" s="65">
        <f t="shared" si="55"/>
        <v>0</v>
      </c>
      <c r="K107" s="65">
        <f t="shared" si="55"/>
        <v>0</v>
      </c>
      <c r="L107" s="65">
        <f t="shared" si="55"/>
        <v>0</v>
      </c>
      <c r="M107" s="65">
        <f t="shared" si="55"/>
        <v>19.421264312425567</v>
      </c>
      <c r="N107" s="65">
        <f t="shared" si="55"/>
        <v>19.110039738121522</v>
      </c>
      <c r="O107" s="65">
        <f t="shared" si="55"/>
        <v>17.033024454199943</v>
      </c>
      <c r="P107" s="65">
        <f t="shared" si="55"/>
        <v>16.966844024522203</v>
      </c>
      <c r="Q107" s="65">
        <f t="shared" si="55"/>
        <v>14.695728056187278</v>
      </c>
      <c r="R107" s="65">
        <f t="shared" si="55"/>
        <v>19.874407822326869</v>
      </c>
      <c r="S107" s="65">
        <f t="shared" si="55"/>
        <v>31.019517585056125</v>
      </c>
      <c r="T107" s="65">
        <f t="shared" si="55"/>
        <v>32.90580398375225</v>
      </c>
      <c r="U107" s="65">
        <f t="shared" ref="U107" si="56">+(U38/U$61)*U$71</f>
        <v>39.306735029989518</v>
      </c>
      <c r="V107" s="65">
        <f t="shared" si="55"/>
        <v>39.228201171735613</v>
      </c>
      <c r="W107" s="65">
        <f t="shared" ref="W107" si="57">+(W38/W$61)*W$71</f>
        <v>41.401624539784983</v>
      </c>
      <c r="X107" s="65">
        <f t="shared" si="55"/>
        <v>41.388060112040066</v>
      </c>
      <c r="Y107" s="65">
        <f t="shared" si="55"/>
        <v>48.759943178518768</v>
      </c>
      <c r="Z107" s="65">
        <f t="shared" si="55"/>
        <v>95.149276801898438</v>
      </c>
    </row>
    <row r="108" spans="3:26">
      <c r="C108" s="297" t="s">
        <v>847</v>
      </c>
      <c r="D108" s="46" t="s">
        <v>65</v>
      </c>
      <c r="E108" s="46" t="s">
        <v>69</v>
      </c>
      <c r="G108" s="65">
        <f t="shared" ref="G108:Z108" si="58">+(G39/G$61)*G$71</f>
        <v>0</v>
      </c>
      <c r="H108" s="65">
        <f t="shared" si="58"/>
        <v>0</v>
      </c>
      <c r="I108" s="65">
        <f t="shared" si="58"/>
        <v>0</v>
      </c>
      <c r="J108" s="65">
        <f t="shared" si="58"/>
        <v>0</v>
      </c>
      <c r="K108" s="65">
        <f t="shared" si="58"/>
        <v>0</v>
      </c>
      <c r="L108" s="65">
        <f t="shared" si="58"/>
        <v>0</v>
      </c>
      <c r="M108" s="65">
        <f t="shared" si="58"/>
        <v>0</v>
      </c>
      <c r="N108" s="65">
        <f t="shared" si="58"/>
        <v>0</v>
      </c>
      <c r="O108" s="65">
        <f t="shared" si="58"/>
        <v>0</v>
      </c>
      <c r="P108" s="65">
        <f t="shared" si="58"/>
        <v>0</v>
      </c>
      <c r="Q108" s="65">
        <f t="shared" si="58"/>
        <v>0</v>
      </c>
      <c r="R108" s="65">
        <f t="shared" si="58"/>
        <v>0</v>
      </c>
      <c r="S108" s="65">
        <f t="shared" si="58"/>
        <v>0</v>
      </c>
      <c r="T108" s="65">
        <f t="shared" si="58"/>
        <v>0</v>
      </c>
      <c r="U108" s="65">
        <f t="shared" ref="U108" si="59">+(U39/U$61)*U$71</f>
        <v>0</v>
      </c>
      <c r="V108" s="65">
        <f t="shared" si="58"/>
        <v>0</v>
      </c>
      <c r="W108" s="65">
        <f t="shared" ref="W108" si="60">+(W39/W$61)*W$71</f>
        <v>0</v>
      </c>
      <c r="X108" s="65">
        <f t="shared" si="58"/>
        <v>5.1939085657201671</v>
      </c>
      <c r="Y108" s="65">
        <f t="shared" si="58"/>
        <v>11.209307262077669</v>
      </c>
      <c r="Z108" s="65">
        <f t="shared" si="58"/>
        <v>26.515453927059124</v>
      </c>
    </row>
    <row r="109" spans="3:26">
      <c r="C109" s="170" t="s">
        <v>507</v>
      </c>
      <c r="D109" s="46" t="s">
        <v>65</v>
      </c>
      <c r="E109" s="46" t="s">
        <v>69</v>
      </c>
      <c r="G109" s="65">
        <f t="shared" ref="G109:Z109" si="61">+(G40/G$61)*G$71</f>
        <v>0</v>
      </c>
      <c r="H109" s="65">
        <f t="shared" si="61"/>
        <v>0</v>
      </c>
      <c r="I109" s="65">
        <f t="shared" si="61"/>
        <v>0</v>
      </c>
      <c r="J109" s="65">
        <f t="shared" si="61"/>
        <v>0</v>
      </c>
      <c r="K109" s="65">
        <f t="shared" si="61"/>
        <v>0</v>
      </c>
      <c r="L109" s="65">
        <f t="shared" si="61"/>
        <v>0</v>
      </c>
      <c r="M109" s="65">
        <f t="shared" si="61"/>
        <v>0</v>
      </c>
      <c r="N109" s="65">
        <f t="shared" si="61"/>
        <v>0</v>
      </c>
      <c r="O109" s="65">
        <f t="shared" si="61"/>
        <v>0</v>
      </c>
      <c r="P109" s="65">
        <f t="shared" si="61"/>
        <v>0</v>
      </c>
      <c r="Q109" s="65">
        <f t="shared" si="61"/>
        <v>0</v>
      </c>
      <c r="R109" s="65">
        <f t="shared" si="61"/>
        <v>0</v>
      </c>
      <c r="S109" s="65">
        <f t="shared" si="61"/>
        <v>0</v>
      </c>
      <c r="T109" s="65">
        <f t="shared" si="61"/>
        <v>0</v>
      </c>
      <c r="U109" s="65">
        <f t="shared" ref="U109" si="62">+(U40/U$61)*U$71</f>
        <v>0</v>
      </c>
      <c r="V109" s="65">
        <f t="shared" si="61"/>
        <v>0</v>
      </c>
      <c r="W109" s="65">
        <f t="shared" ref="W109" si="63">+(W40/W$61)*W$71</f>
        <v>0</v>
      </c>
      <c r="X109" s="65">
        <f t="shared" si="61"/>
        <v>0</v>
      </c>
      <c r="Y109" s="65">
        <f t="shared" si="61"/>
        <v>0</v>
      </c>
      <c r="Z109" s="65">
        <f t="shared" si="61"/>
        <v>0</v>
      </c>
    </row>
    <row r="110" spans="3:26">
      <c r="C110" s="170" t="s">
        <v>508</v>
      </c>
      <c r="D110" s="46" t="s">
        <v>65</v>
      </c>
      <c r="E110" s="46" t="s">
        <v>69</v>
      </c>
      <c r="G110" s="65">
        <f t="shared" ref="G110:Z110" si="64">+(G41/G$61)*G$71</f>
        <v>0</v>
      </c>
      <c r="H110" s="65">
        <f t="shared" si="64"/>
        <v>0</v>
      </c>
      <c r="I110" s="65">
        <f t="shared" si="64"/>
        <v>0</v>
      </c>
      <c r="J110" s="65">
        <f t="shared" si="64"/>
        <v>0</v>
      </c>
      <c r="K110" s="65">
        <f t="shared" si="64"/>
        <v>0</v>
      </c>
      <c r="L110" s="65">
        <f t="shared" si="64"/>
        <v>0</v>
      </c>
      <c r="M110" s="65">
        <f t="shared" si="64"/>
        <v>0</v>
      </c>
      <c r="N110" s="65">
        <f t="shared" si="64"/>
        <v>0</v>
      </c>
      <c r="O110" s="65">
        <f t="shared" si="64"/>
        <v>0</v>
      </c>
      <c r="P110" s="65">
        <f t="shared" si="64"/>
        <v>0</v>
      </c>
      <c r="Q110" s="65">
        <f t="shared" si="64"/>
        <v>0</v>
      </c>
      <c r="R110" s="65">
        <f t="shared" si="64"/>
        <v>0</v>
      </c>
      <c r="S110" s="65">
        <f t="shared" si="64"/>
        <v>0</v>
      </c>
      <c r="T110" s="65">
        <f t="shared" si="64"/>
        <v>0</v>
      </c>
      <c r="U110" s="65">
        <f t="shared" ref="U110" si="65">+(U41/U$61)*U$71</f>
        <v>0</v>
      </c>
      <c r="V110" s="65">
        <f t="shared" si="64"/>
        <v>0</v>
      </c>
      <c r="W110" s="65">
        <f t="shared" ref="W110" si="66">+(W41/W$61)*W$71</f>
        <v>0</v>
      </c>
      <c r="X110" s="65">
        <f t="shared" si="64"/>
        <v>0</v>
      </c>
      <c r="Y110" s="65">
        <f t="shared" si="64"/>
        <v>0</v>
      </c>
      <c r="Z110" s="65">
        <f t="shared" si="64"/>
        <v>0</v>
      </c>
    </row>
    <row r="111" spans="3:26">
      <c r="C111" s="170" t="s">
        <v>432</v>
      </c>
      <c r="D111" s="46" t="s">
        <v>65</v>
      </c>
      <c r="E111" s="46" t="s">
        <v>69</v>
      </c>
      <c r="G111" s="65">
        <f t="shared" ref="G111:Z111" si="67">+(G42/G$61)*G$71</f>
        <v>0</v>
      </c>
      <c r="H111" s="65">
        <f t="shared" si="67"/>
        <v>0</v>
      </c>
      <c r="I111" s="65">
        <f t="shared" si="67"/>
        <v>0</v>
      </c>
      <c r="J111" s="65">
        <f t="shared" si="67"/>
        <v>98.62011272147069</v>
      </c>
      <c r="K111" s="65">
        <f t="shared" si="67"/>
        <v>97.652011492498374</v>
      </c>
      <c r="L111" s="65">
        <f t="shared" si="67"/>
        <v>45.024036793414176</v>
      </c>
      <c r="M111" s="65">
        <f t="shared" si="67"/>
        <v>43.610838660356606</v>
      </c>
      <c r="N111" s="65">
        <f t="shared" si="67"/>
        <v>48.73196873646917</v>
      </c>
      <c r="O111" s="65">
        <f t="shared" si="67"/>
        <v>13.645915149466184</v>
      </c>
      <c r="P111" s="65">
        <f t="shared" si="67"/>
        <v>13.592895057211519</v>
      </c>
      <c r="Q111" s="65">
        <f t="shared" si="67"/>
        <v>2.1491333895645996</v>
      </c>
      <c r="R111" s="65">
        <f t="shared" si="67"/>
        <v>0</v>
      </c>
      <c r="S111" s="65">
        <f t="shared" si="67"/>
        <v>1.1590708451056755</v>
      </c>
      <c r="T111" s="65">
        <f t="shared" si="67"/>
        <v>0.31241269162760382</v>
      </c>
      <c r="U111" s="65">
        <f t="shared" ref="U111" si="68">+(U42/U$61)*U$71</f>
        <v>0.6472268698027287</v>
      </c>
      <c r="V111" s="65">
        <f t="shared" si="67"/>
        <v>0.64593372695551887</v>
      </c>
      <c r="W111" s="65">
        <f t="shared" ref="W111" si="69">+(W42/W$61)*W$71</f>
        <v>0</v>
      </c>
      <c r="X111" s="65">
        <f t="shared" si="67"/>
        <v>0</v>
      </c>
      <c r="Y111" s="65">
        <f t="shared" si="67"/>
        <v>0.34773886163542117</v>
      </c>
      <c r="Z111" s="65">
        <f t="shared" si="67"/>
        <v>0.38055752922455438</v>
      </c>
    </row>
    <row r="112" spans="3:26">
      <c r="C112" s="170" t="s">
        <v>433</v>
      </c>
      <c r="D112" s="46" t="s">
        <v>65</v>
      </c>
      <c r="E112" s="46" t="s">
        <v>69</v>
      </c>
      <c r="G112" s="65">
        <f t="shared" ref="G112:Z112" si="70">+(G43/G$61)*G$71</f>
        <v>50.325125095425882</v>
      </c>
      <c r="H112" s="65">
        <f t="shared" si="70"/>
        <v>100.65025019085176</v>
      </c>
      <c r="I112" s="65">
        <f t="shared" si="70"/>
        <v>122.58615403036802</v>
      </c>
      <c r="J112" s="65">
        <f t="shared" si="70"/>
        <v>133.4454297016988</v>
      </c>
      <c r="K112" s="65">
        <f t="shared" si="70"/>
        <v>132.13546684594931</v>
      </c>
      <c r="L112" s="65">
        <f t="shared" si="70"/>
        <v>88.931851358264282</v>
      </c>
      <c r="M112" s="65">
        <f t="shared" si="70"/>
        <v>86.140490670516357</v>
      </c>
      <c r="N112" s="65">
        <f t="shared" si="70"/>
        <v>145.97616412031863</v>
      </c>
      <c r="O112" s="65">
        <f t="shared" si="70"/>
        <v>222.92698120520876</v>
      </c>
      <c r="P112" s="65">
        <f t="shared" si="70"/>
        <v>222.06081657058431</v>
      </c>
      <c r="Q112" s="65">
        <f t="shared" si="70"/>
        <v>227.82623044008599</v>
      </c>
      <c r="R112" s="65">
        <f t="shared" si="70"/>
        <v>457.62118007096433</v>
      </c>
      <c r="S112" s="65">
        <f t="shared" si="70"/>
        <v>382.14725714910747</v>
      </c>
      <c r="T112" s="65">
        <f t="shared" si="70"/>
        <v>677.07179034481817</v>
      </c>
      <c r="U112" s="65">
        <f t="shared" ref="U112" si="71">+(U43/U$61)*U$71</f>
        <v>1129.1061229117627</v>
      </c>
      <c r="V112" s="65">
        <f t="shared" si="70"/>
        <v>1126.8501975558988</v>
      </c>
      <c r="W112" s="65">
        <f t="shared" ref="W112" si="72">+(W43/W$61)*W$71</f>
        <v>706.91415151911349</v>
      </c>
      <c r="X112" s="65">
        <f t="shared" si="70"/>
        <v>706.68254500519708</v>
      </c>
      <c r="Y112" s="65">
        <f t="shared" si="70"/>
        <v>388.61846913563835</v>
      </c>
      <c r="Z112" s="65">
        <f t="shared" si="70"/>
        <v>492.00833866482856</v>
      </c>
    </row>
    <row r="113" spans="1:28">
      <c r="C113" s="170" t="s">
        <v>434</v>
      </c>
      <c r="D113" s="46" t="s">
        <v>65</v>
      </c>
      <c r="E113" s="46" t="s">
        <v>69</v>
      </c>
      <c r="G113" s="65">
        <f t="shared" ref="G113:Z113" si="73">+(G44/G$61)*G$71</f>
        <v>0</v>
      </c>
      <c r="H113" s="65">
        <f t="shared" si="73"/>
        <v>0</v>
      </c>
      <c r="I113" s="65">
        <f t="shared" si="73"/>
        <v>0</v>
      </c>
      <c r="J113" s="65">
        <f t="shared" si="73"/>
        <v>25.39674130782625</v>
      </c>
      <c r="K113" s="65">
        <f t="shared" si="73"/>
        <v>25.147434997039138</v>
      </c>
      <c r="L113" s="65">
        <f t="shared" si="73"/>
        <v>17.580796327886706</v>
      </c>
      <c r="M113" s="65">
        <f t="shared" si="73"/>
        <v>17.028976670705966</v>
      </c>
      <c r="N113" s="65">
        <f t="shared" si="73"/>
        <v>60.276369656155346</v>
      </c>
      <c r="O113" s="65">
        <f t="shared" si="73"/>
        <v>68.852881403851413</v>
      </c>
      <c r="P113" s="65">
        <f t="shared" si="73"/>
        <v>68.585359139199596</v>
      </c>
      <c r="Q113" s="65">
        <f t="shared" si="73"/>
        <v>54.388761582335597</v>
      </c>
      <c r="R113" s="65">
        <f t="shared" si="73"/>
        <v>88.788734918232109</v>
      </c>
      <c r="S113" s="65">
        <f t="shared" si="73"/>
        <v>120.44046558136176</v>
      </c>
      <c r="T113" s="65">
        <f t="shared" si="73"/>
        <v>176.74051348529355</v>
      </c>
      <c r="U113" s="65">
        <f t="shared" ref="U113" si="74">+(U44/U$61)*U$71</f>
        <v>203.29172687233626</v>
      </c>
      <c r="V113" s="65">
        <f t="shared" si="73"/>
        <v>202.88555516537048</v>
      </c>
      <c r="W113" s="65">
        <f t="shared" ref="W113" si="75">+(W44/W$61)*W$71</f>
        <v>168.05058093323944</v>
      </c>
      <c r="X113" s="65">
        <f t="shared" si="73"/>
        <v>167.99552246662375</v>
      </c>
      <c r="Y113" s="65">
        <f t="shared" si="73"/>
        <v>203.67663236828631</v>
      </c>
      <c r="Z113" s="65">
        <f t="shared" si="73"/>
        <v>210.54381228979233</v>
      </c>
    </row>
    <row r="114" spans="1:28">
      <c r="C114" s="170" t="s">
        <v>435</v>
      </c>
      <c r="D114" s="46" t="s">
        <v>65</v>
      </c>
      <c r="E114" s="46" t="s">
        <v>69</v>
      </c>
      <c r="G114" s="65">
        <f t="shared" ref="G114:Z114" si="76">+(G45/G$61)*G$71</f>
        <v>2.9374622869414315</v>
      </c>
      <c r="H114" s="65">
        <f t="shared" si="76"/>
        <v>5.874924573882863</v>
      </c>
      <c r="I114" s="65">
        <f t="shared" si="76"/>
        <v>7.89217669061214</v>
      </c>
      <c r="J114" s="65">
        <f t="shared" si="76"/>
        <v>26.28479685650413</v>
      </c>
      <c r="K114" s="65">
        <f t="shared" si="76"/>
        <v>26.026772976406402</v>
      </c>
      <c r="L114" s="65">
        <f t="shared" si="76"/>
        <v>13.405362330657372</v>
      </c>
      <c r="M114" s="65">
        <f t="shared" si="76"/>
        <v>12.984599681018274</v>
      </c>
      <c r="N114" s="65">
        <f t="shared" si="76"/>
        <v>15.910350370294704</v>
      </c>
      <c r="O114" s="65">
        <f t="shared" si="76"/>
        <v>12.662439578623157</v>
      </c>
      <c r="P114" s="65">
        <f t="shared" si="76"/>
        <v>12.613240700623834</v>
      </c>
      <c r="Q114" s="65">
        <f t="shared" si="76"/>
        <v>4.5459853768924212</v>
      </c>
      <c r="R114" s="65">
        <f t="shared" si="76"/>
        <v>13.509423821332271</v>
      </c>
      <c r="S114" s="65">
        <f t="shared" si="76"/>
        <v>26.704853182733348</v>
      </c>
      <c r="T114" s="65">
        <f t="shared" si="76"/>
        <v>38.757918523320527</v>
      </c>
      <c r="U114" s="65">
        <f t="shared" ref="U114" si="77">+(U45/U$61)*U$71</f>
        <v>48.486159556340681</v>
      </c>
      <c r="V114" s="65">
        <f t="shared" si="76"/>
        <v>48.389285441027653</v>
      </c>
      <c r="W114" s="65">
        <f t="shared" ref="W114" si="78">+(W45/W$61)*W$71</f>
        <v>62.336668611504379</v>
      </c>
      <c r="X114" s="65">
        <f t="shared" si="76"/>
        <v>62.31624522844541</v>
      </c>
      <c r="Y114" s="65">
        <f t="shared" si="76"/>
        <v>63.213869617749118</v>
      </c>
      <c r="Z114" s="65">
        <f t="shared" si="76"/>
        <v>74.704623476235682</v>
      </c>
    </row>
    <row r="115" spans="1:28">
      <c r="C115" s="170" t="s">
        <v>436</v>
      </c>
      <c r="D115" s="46" t="s">
        <v>65</v>
      </c>
      <c r="E115" s="46" t="s">
        <v>69</v>
      </c>
      <c r="G115" s="65">
        <f t="shared" ref="G115:Z115" si="79">+(G46/G$61)*G$71</f>
        <v>0</v>
      </c>
      <c r="H115" s="65">
        <f t="shared" si="79"/>
        <v>0</v>
      </c>
      <c r="I115" s="65">
        <f t="shared" si="79"/>
        <v>0</v>
      </c>
      <c r="J115" s="65">
        <f t="shared" si="79"/>
        <v>0</v>
      </c>
      <c r="K115" s="65">
        <f t="shared" si="79"/>
        <v>0</v>
      </c>
      <c r="L115" s="65">
        <f t="shared" si="79"/>
        <v>0</v>
      </c>
      <c r="M115" s="65">
        <f t="shared" si="79"/>
        <v>26.114841336996541</v>
      </c>
      <c r="N115" s="65">
        <f t="shared" si="79"/>
        <v>43.097897193093416</v>
      </c>
      <c r="O115" s="65">
        <f t="shared" si="79"/>
        <v>47.369943929004599</v>
      </c>
      <c r="P115" s="65">
        <f t="shared" si="79"/>
        <v>47.185891868757665</v>
      </c>
      <c r="Q115" s="65">
        <f t="shared" si="79"/>
        <v>59.078334440509281</v>
      </c>
      <c r="R115" s="65">
        <f t="shared" si="79"/>
        <v>145.22001417621431</v>
      </c>
      <c r="S115" s="65">
        <f t="shared" si="79"/>
        <v>214.46830292145825</v>
      </c>
      <c r="T115" s="65">
        <f t="shared" si="79"/>
        <v>296.33459114187332</v>
      </c>
      <c r="U115" s="65">
        <f t="shared" ref="U115" si="80">+(U46/U$61)*U$71</f>
        <v>351.34697682703728</v>
      </c>
      <c r="V115" s="65">
        <f t="shared" si="79"/>
        <v>350.64499449105801</v>
      </c>
      <c r="W115" s="65">
        <f t="shared" ref="W115" si="81">+(W46/W$61)*W$71</f>
        <v>368.34704121645859</v>
      </c>
      <c r="X115" s="65">
        <f t="shared" si="79"/>
        <v>368.22635955526363</v>
      </c>
      <c r="Y115" s="65">
        <f t="shared" si="79"/>
        <v>479.64286062082351</v>
      </c>
      <c r="Z115" s="65">
        <f t="shared" si="79"/>
        <v>509.15698094653231</v>
      </c>
    </row>
    <row r="116" spans="1:28">
      <c r="C116" s="170" t="s">
        <v>437</v>
      </c>
      <c r="D116" s="46" t="s">
        <v>65</v>
      </c>
      <c r="E116" s="46" t="s">
        <v>69</v>
      </c>
      <c r="G116" s="65">
        <f t="shared" ref="G116:Z116" si="82">+(G47/G$61)*G$71</f>
        <v>0</v>
      </c>
      <c r="H116" s="65">
        <f t="shared" si="82"/>
        <v>0</v>
      </c>
      <c r="I116" s="65">
        <f t="shared" si="82"/>
        <v>0</v>
      </c>
      <c r="J116" s="65">
        <f t="shared" si="82"/>
        <v>16.205455968906453</v>
      </c>
      <c r="K116" s="65">
        <f t="shared" si="82"/>
        <v>16.046375621027888</v>
      </c>
      <c r="L116" s="65">
        <f t="shared" si="82"/>
        <v>18.021674376585974</v>
      </c>
      <c r="M116" s="65">
        <f t="shared" si="82"/>
        <v>17.456016599154342</v>
      </c>
      <c r="N116" s="65">
        <f t="shared" si="82"/>
        <v>14.850522234235164</v>
      </c>
      <c r="O116" s="65">
        <f t="shared" si="82"/>
        <v>12.544233599636346</v>
      </c>
      <c r="P116" s="65">
        <f t="shared" si="82"/>
        <v>12.495494001343973</v>
      </c>
      <c r="Q116" s="65">
        <f t="shared" si="82"/>
        <v>7.0059955297390344</v>
      </c>
      <c r="R116" s="65">
        <f t="shared" si="82"/>
        <v>24.021273780459939</v>
      </c>
      <c r="S116" s="65">
        <f t="shared" si="82"/>
        <v>17.204691270742998</v>
      </c>
      <c r="T116" s="65">
        <f t="shared" si="82"/>
        <v>29.265008958062484</v>
      </c>
      <c r="U116" s="65">
        <f t="shared" ref="U116" si="83">+(U47/U$61)*U$71</f>
        <v>50.652686780318334</v>
      </c>
      <c r="V116" s="65">
        <f t="shared" si="82"/>
        <v>50.55148399863856</v>
      </c>
      <c r="W116" s="65">
        <f t="shared" ref="W116" si="84">+(W47/W$61)*W$71</f>
        <v>79.339353274038857</v>
      </c>
      <c r="X116" s="65">
        <f t="shared" si="82"/>
        <v>79.313359295861034</v>
      </c>
      <c r="Y116" s="65">
        <f t="shared" si="82"/>
        <v>43.615640509806234</v>
      </c>
      <c r="Z116" s="65">
        <f t="shared" si="82"/>
        <v>54.795647495399763</v>
      </c>
    </row>
    <row r="117" spans="1:28">
      <c r="C117" s="170" t="s">
        <v>734</v>
      </c>
      <c r="D117" s="46" t="s">
        <v>65</v>
      </c>
      <c r="E117" s="46" t="s">
        <v>69</v>
      </c>
      <c r="G117" s="65">
        <f t="shared" ref="G117:Z117" si="85">+(G48/G$61)*G$71</f>
        <v>0</v>
      </c>
      <c r="H117" s="65">
        <f t="shared" si="85"/>
        <v>0</v>
      </c>
      <c r="I117" s="65">
        <f t="shared" si="85"/>
        <v>0</v>
      </c>
      <c r="J117" s="65">
        <f t="shared" si="85"/>
        <v>0</v>
      </c>
      <c r="K117" s="65">
        <f t="shared" si="85"/>
        <v>0</v>
      </c>
      <c r="L117" s="65">
        <f t="shared" si="85"/>
        <v>0</v>
      </c>
      <c r="M117" s="65">
        <f t="shared" si="85"/>
        <v>21.291084902145265</v>
      </c>
      <c r="N117" s="65">
        <f t="shared" si="85"/>
        <v>37.083594685676736</v>
      </c>
      <c r="O117" s="65">
        <f t="shared" si="85"/>
        <v>33.188821160201982</v>
      </c>
      <c r="P117" s="65">
        <f t="shared" si="85"/>
        <v>33.059868697837722</v>
      </c>
      <c r="Q117" s="65">
        <f t="shared" si="85"/>
        <v>25.591685318276859</v>
      </c>
      <c r="R117" s="65">
        <f t="shared" si="85"/>
        <v>43.554054312210532</v>
      </c>
      <c r="S117" s="65">
        <f t="shared" si="85"/>
        <v>56.0239628389036</v>
      </c>
      <c r="T117" s="65">
        <f t="shared" si="85"/>
        <v>81.944411915538993</v>
      </c>
      <c r="U117" s="65">
        <f t="shared" ref="U117" si="86">+(U48/U$61)*U$71</f>
        <v>128.20103499746909</v>
      </c>
      <c r="V117" s="65">
        <f t="shared" si="85"/>
        <v>127.9448925856709</v>
      </c>
      <c r="W117" s="65">
        <f t="shared" ref="W117" si="87">+(W48/W$61)*W$71</f>
        <v>141.71908594149505</v>
      </c>
      <c r="X117" s="65">
        <f t="shared" si="85"/>
        <v>141.67265447116759</v>
      </c>
      <c r="Y117" s="65">
        <f t="shared" si="85"/>
        <v>161.73409596708836</v>
      </c>
      <c r="Z117" s="65">
        <f t="shared" si="85"/>
        <v>172.24514068226918</v>
      </c>
    </row>
    <row r="118" spans="1:28">
      <c r="C118" s="170" t="s">
        <v>735</v>
      </c>
      <c r="D118" s="46" t="s">
        <v>65</v>
      </c>
      <c r="E118" s="46" t="s">
        <v>69</v>
      </c>
      <c r="G118" s="65">
        <f t="shared" ref="G118:Z118" si="88">+(G49/G$61)*G$71</f>
        <v>0</v>
      </c>
      <c r="H118" s="65">
        <f t="shared" si="88"/>
        <v>0</v>
      </c>
      <c r="I118" s="65">
        <f t="shared" si="88"/>
        <v>0</v>
      </c>
      <c r="J118" s="65">
        <f t="shared" si="88"/>
        <v>0</v>
      </c>
      <c r="K118" s="65">
        <f t="shared" si="88"/>
        <v>0</v>
      </c>
      <c r="L118" s="65">
        <f t="shared" si="88"/>
        <v>0</v>
      </c>
      <c r="M118" s="65">
        <f t="shared" si="88"/>
        <v>39.811182700559883</v>
      </c>
      <c r="N118" s="65">
        <f t="shared" si="88"/>
        <v>39.432370816593213</v>
      </c>
      <c r="O118" s="65">
        <f t="shared" si="88"/>
        <v>24.186574879096156</v>
      </c>
      <c r="P118" s="65">
        <f t="shared" si="88"/>
        <v>24.092599911688843</v>
      </c>
      <c r="Q118" s="65">
        <f t="shared" si="88"/>
        <v>30.071122194753745</v>
      </c>
      <c r="R118" s="65">
        <f t="shared" si="88"/>
        <v>41.213325278450974</v>
      </c>
      <c r="S118" s="65">
        <f t="shared" si="88"/>
        <v>101.68647212966613</v>
      </c>
      <c r="T118" s="65">
        <f t="shared" si="88"/>
        <v>61.944188775308078</v>
      </c>
      <c r="U118" s="65">
        <f t="shared" ref="U118" si="89">+(U49/U$61)*U$71</f>
        <v>68.053536509413433</v>
      </c>
      <c r="V118" s="65">
        <f t="shared" si="88"/>
        <v>67.917567271932143</v>
      </c>
      <c r="W118" s="65">
        <f t="shared" ref="W118" si="90">+(W49/W$61)*W$71</f>
        <v>67.368472817458311</v>
      </c>
      <c r="X118" s="65">
        <f t="shared" si="88"/>
        <v>67.346400862746975</v>
      </c>
      <c r="Y118" s="65">
        <f t="shared" si="88"/>
        <v>80.297377566475774</v>
      </c>
      <c r="Z118" s="65">
        <f t="shared" si="88"/>
        <v>157.04481092505324</v>
      </c>
    </row>
    <row r="119" spans="1:28">
      <c r="C119" s="170" t="s">
        <v>736</v>
      </c>
      <c r="D119" s="46" t="s">
        <v>65</v>
      </c>
      <c r="E119" s="46" t="s">
        <v>69</v>
      </c>
      <c r="G119" s="65">
        <f t="shared" ref="G119:Z119" si="91">+(G50/G$61)*G$71</f>
        <v>0</v>
      </c>
      <c r="H119" s="65">
        <f t="shared" si="91"/>
        <v>0</v>
      </c>
      <c r="I119" s="65">
        <f t="shared" si="91"/>
        <v>0</v>
      </c>
      <c r="J119" s="65">
        <f t="shared" si="91"/>
        <v>0</v>
      </c>
      <c r="K119" s="65">
        <f t="shared" si="91"/>
        <v>0</v>
      </c>
      <c r="L119" s="65">
        <f t="shared" si="91"/>
        <v>0</v>
      </c>
      <c r="M119" s="65">
        <f t="shared" si="91"/>
        <v>0.83208066694425498</v>
      </c>
      <c r="N119" s="65">
        <f t="shared" si="91"/>
        <v>1.1071141714889088</v>
      </c>
      <c r="O119" s="65">
        <f t="shared" si="91"/>
        <v>1.6308967649171544</v>
      </c>
      <c r="P119" s="65">
        <f t="shared" si="91"/>
        <v>1.6245600483256601</v>
      </c>
      <c r="Q119" s="65">
        <f t="shared" si="91"/>
        <v>0.57983717378058153</v>
      </c>
      <c r="R119" s="65">
        <f t="shared" si="91"/>
        <v>1.9684511280292574</v>
      </c>
      <c r="S119" s="65">
        <f t="shared" si="91"/>
        <v>2.7938707278765271</v>
      </c>
      <c r="T119" s="65">
        <f t="shared" si="91"/>
        <v>11.218989686500555</v>
      </c>
      <c r="U119" s="65">
        <f t="shared" ref="U119" si="92">+(U50/U$61)*U$71</f>
        <v>6.9864386679358832</v>
      </c>
      <c r="V119" s="65">
        <f t="shared" si="91"/>
        <v>6.9724799409231046</v>
      </c>
      <c r="W119" s="65">
        <f t="shared" ref="W119" si="93">+(W50/W$61)*W$71</f>
        <v>11.105575884320585</v>
      </c>
      <c r="X119" s="65">
        <f t="shared" si="91"/>
        <v>11.101937360873183</v>
      </c>
      <c r="Y119" s="65">
        <f t="shared" si="91"/>
        <v>15.504546965107592</v>
      </c>
      <c r="Z119" s="65">
        <f t="shared" si="91"/>
        <v>16.168775766661724</v>
      </c>
    </row>
    <row r="120" spans="1:28">
      <c r="C120" s="170" t="s">
        <v>737</v>
      </c>
      <c r="D120" s="46" t="s">
        <v>65</v>
      </c>
      <c r="E120" s="46" t="s">
        <v>69</v>
      </c>
      <c r="G120" s="65">
        <f t="shared" ref="G120:Z120" si="94">+(G51/G$61)*G$71</f>
        <v>0</v>
      </c>
      <c r="H120" s="65">
        <f t="shared" si="94"/>
        <v>0</v>
      </c>
      <c r="I120" s="65">
        <f t="shared" si="94"/>
        <v>0</v>
      </c>
      <c r="J120" s="65">
        <f t="shared" si="94"/>
        <v>0</v>
      </c>
      <c r="K120" s="65">
        <f t="shared" si="94"/>
        <v>0</v>
      </c>
      <c r="L120" s="65">
        <f t="shared" si="94"/>
        <v>0</v>
      </c>
      <c r="M120" s="65">
        <f t="shared" si="94"/>
        <v>22.150673253805472</v>
      </c>
      <c r="N120" s="65">
        <f t="shared" si="94"/>
        <v>32.974765314185291</v>
      </c>
      <c r="O120" s="65">
        <f t="shared" si="94"/>
        <v>51.915687443755658</v>
      </c>
      <c r="P120" s="65">
        <f t="shared" si="94"/>
        <v>51.713973267199322</v>
      </c>
      <c r="Q120" s="65">
        <f t="shared" si="94"/>
        <v>50.055524153955155</v>
      </c>
      <c r="R120" s="65">
        <f t="shared" si="94"/>
        <v>81.222161631615464</v>
      </c>
      <c r="S120" s="65">
        <f t="shared" si="94"/>
        <v>126.15237644223048</v>
      </c>
      <c r="T120" s="65">
        <f t="shared" si="94"/>
        <v>191.73613523580354</v>
      </c>
      <c r="U120" s="65">
        <f t="shared" ref="U120" si="95">+(U51/U$61)*U$71</f>
        <v>142.20014379121034</v>
      </c>
      <c r="V120" s="65">
        <f t="shared" si="94"/>
        <v>141.91603151559997</v>
      </c>
      <c r="W120" s="65">
        <f t="shared" ref="W120" si="96">+(W51/W$61)*W$71</f>
        <v>136.2005588075813</v>
      </c>
      <c r="X120" s="65">
        <f t="shared" si="94"/>
        <v>136.15593537409774</v>
      </c>
      <c r="Y120" s="65">
        <f t="shared" si="94"/>
        <v>132.13069129741382</v>
      </c>
      <c r="Z120" s="65">
        <f t="shared" si="94"/>
        <v>98.88525332120696</v>
      </c>
    </row>
    <row r="121" spans="1:28">
      <c r="C121" s="170" t="s">
        <v>438</v>
      </c>
      <c r="D121" s="46" t="s">
        <v>65</v>
      </c>
      <c r="E121" s="46" t="s">
        <v>69</v>
      </c>
      <c r="G121" s="65">
        <f t="shared" ref="G121:Z121" si="97">+(G52/G$61)*G$71</f>
        <v>4.9569121287982805</v>
      </c>
      <c r="H121" s="65">
        <f t="shared" si="97"/>
        <v>9.9138242575965609</v>
      </c>
      <c r="I121" s="65">
        <f t="shared" si="97"/>
        <v>29.532016003580903</v>
      </c>
      <c r="J121" s="65">
        <f t="shared" si="97"/>
        <v>50.345776370590698</v>
      </c>
      <c r="K121" s="65">
        <f t="shared" si="97"/>
        <v>49.851558643263729</v>
      </c>
      <c r="L121" s="65">
        <f t="shared" si="97"/>
        <v>23.728079082607778</v>
      </c>
      <c r="M121" s="65">
        <f t="shared" si="97"/>
        <v>22.983310744432277</v>
      </c>
      <c r="N121" s="65">
        <f t="shared" si="97"/>
        <v>21.568468148864831</v>
      </c>
      <c r="O121" s="65">
        <f t="shared" si="97"/>
        <v>15.934757378776576</v>
      </c>
      <c r="P121" s="65">
        <f t="shared" si="97"/>
        <v>15.872844176398832</v>
      </c>
      <c r="Q121" s="65">
        <f t="shared" si="97"/>
        <v>13.906302467876092</v>
      </c>
      <c r="R121" s="65">
        <f t="shared" si="97"/>
        <v>25.323716588776016</v>
      </c>
      <c r="S121" s="65">
        <f t="shared" si="97"/>
        <v>31.761331734862182</v>
      </c>
      <c r="T121" s="65">
        <f t="shared" si="97"/>
        <v>26.946594373494037</v>
      </c>
      <c r="U121" s="65">
        <f t="shared" ref="U121" si="98">+(U52/U$61)*U$71</f>
        <v>25.391616219978772</v>
      </c>
      <c r="V121" s="65">
        <f t="shared" si="97"/>
        <v>25.340884415682744</v>
      </c>
      <c r="W121" s="65">
        <f t="shared" ref="W121" si="99">+(W52/W$61)*W$71</f>
        <v>25.304395957823989</v>
      </c>
      <c r="X121" s="65">
        <f t="shared" si="97"/>
        <v>25.296105470327081</v>
      </c>
      <c r="Y121" s="65">
        <f t="shared" si="97"/>
        <v>23.034569933591936</v>
      </c>
      <c r="Z121" s="65">
        <f t="shared" si="97"/>
        <v>44.200464646062748</v>
      </c>
    </row>
    <row r="122" spans="1:28">
      <c r="C122" s="170" t="s">
        <v>439</v>
      </c>
      <c r="D122" s="46" t="s">
        <v>65</v>
      </c>
      <c r="E122" s="46" t="s">
        <v>69</v>
      </c>
      <c r="G122" s="65">
        <f t="shared" ref="G122:Z122" si="100">+(G53/G$61)*G$71</f>
        <v>24.788361270872148</v>
      </c>
      <c r="H122" s="65">
        <f t="shared" si="100"/>
        <v>49.576722541744296</v>
      </c>
      <c r="I122" s="65">
        <f t="shared" si="100"/>
        <v>30.729355774781034</v>
      </c>
      <c r="J122" s="65">
        <f t="shared" si="100"/>
        <v>11.491746933101433</v>
      </c>
      <c r="K122" s="65">
        <f t="shared" si="100"/>
        <v>11.378938561442045</v>
      </c>
      <c r="L122" s="65">
        <f t="shared" si="100"/>
        <v>20.059831762297023</v>
      </c>
      <c r="M122" s="65">
        <f t="shared" si="100"/>
        <v>19.430201040245155</v>
      </c>
      <c r="N122" s="65">
        <f t="shared" si="100"/>
        <v>69.934034299249021</v>
      </c>
      <c r="O122" s="65">
        <f t="shared" si="100"/>
        <v>26.5473749327337</v>
      </c>
      <c r="P122" s="65">
        <f t="shared" si="100"/>
        <v>26.444227268935734</v>
      </c>
      <c r="Q122" s="65">
        <f t="shared" si="100"/>
        <v>37.752098326604212</v>
      </c>
      <c r="R122" s="65">
        <f t="shared" si="100"/>
        <v>30.855055459224381</v>
      </c>
      <c r="S122" s="65">
        <f t="shared" si="100"/>
        <v>43.781579428915187</v>
      </c>
      <c r="T122" s="65">
        <f t="shared" si="100"/>
        <v>74.669349633839389</v>
      </c>
      <c r="U122" s="65">
        <f t="shared" ref="U122" si="101">+(U53/U$61)*U$71</f>
        <v>122.37579634055558</v>
      </c>
      <c r="V122" s="65">
        <f t="shared" si="100"/>
        <v>122.13129260764097</v>
      </c>
      <c r="W122" s="65">
        <f t="shared" ref="W122" si="102">+(W53/W$61)*W$71</f>
        <v>188.81447260474354</v>
      </c>
      <c r="X122" s="65">
        <f t="shared" si="100"/>
        <v>188.75261125753048</v>
      </c>
      <c r="Y122" s="65">
        <f t="shared" si="100"/>
        <v>64.174718049615734</v>
      </c>
      <c r="Z122" s="65">
        <f t="shared" si="100"/>
        <v>124.24743852220305</v>
      </c>
    </row>
    <row r="123" spans="1:28">
      <c r="C123" s="170" t="s">
        <v>440</v>
      </c>
      <c r="D123" s="46" t="s">
        <v>65</v>
      </c>
      <c r="E123" s="46" t="s">
        <v>69</v>
      </c>
      <c r="G123" s="65">
        <f t="shared" ref="G123:Z123" si="103">+(G54/G$61)*G$71</f>
        <v>0</v>
      </c>
      <c r="H123" s="65">
        <f t="shared" si="103"/>
        <v>0</v>
      </c>
      <c r="I123" s="65">
        <f t="shared" si="103"/>
        <v>0</v>
      </c>
      <c r="J123" s="65">
        <f t="shared" si="103"/>
        <v>0</v>
      </c>
      <c r="K123" s="65">
        <f t="shared" si="103"/>
        <v>0</v>
      </c>
      <c r="L123" s="65">
        <f t="shared" si="103"/>
        <v>0</v>
      </c>
      <c r="M123" s="65">
        <f t="shared" si="103"/>
        <v>0</v>
      </c>
      <c r="N123" s="65">
        <f t="shared" si="103"/>
        <v>0</v>
      </c>
      <c r="O123" s="65">
        <f t="shared" si="103"/>
        <v>0</v>
      </c>
      <c r="P123" s="65">
        <f t="shared" si="103"/>
        <v>17.30732143034751</v>
      </c>
      <c r="Q123" s="65">
        <f t="shared" si="103"/>
        <v>10.129036856732084</v>
      </c>
      <c r="R123" s="65">
        <f t="shared" si="103"/>
        <v>16.892169766507756</v>
      </c>
      <c r="S123" s="65">
        <f t="shared" si="103"/>
        <v>7.5943805382005589</v>
      </c>
      <c r="T123" s="65">
        <f t="shared" si="103"/>
        <v>13.583324562960577</v>
      </c>
      <c r="U123" s="65">
        <f t="shared" ref="U123" si="104">+(U54/U$61)*U$71</f>
        <v>63.431888130801177</v>
      </c>
      <c r="V123" s="65">
        <f t="shared" si="103"/>
        <v>63.305152829396953</v>
      </c>
      <c r="W123" s="65">
        <f t="shared" ref="W123" si="105">+(W54/W$61)*W$71</f>
        <v>39.587823625006195</v>
      </c>
      <c r="X123" s="65">
        <f t="shared" si="103"/>
        <v>39.574853453446288</v>
      </c>
      <c r="Y123" s="65">
        <f t="shared" si="103"/>
        <v>21.665409367942136</v>
      </c>
      <c r="Z123" s="65">
        <f t="shared" si="103"/>
        <v>11.389398040563018</v>
      </c>
    </row>
    <row r="124" spans="1:28">
      <c r="C124" s="170" t="s">
        <v>441</v>
      </c>
      <c r="D124" s="46" t="s">
        <v>65</v>
      </c>
      <c r="E124" s="46" t="s">
        <v>69</v>
      </c>
      <c r="G124" s="65">
        <f t="shared" ref="G124:Z124" si="106">+(G55/G$61)*G$71</f>
        <v>10.145652012834152</v>
      </c>
      <c r="H124" s="65">
        <f t="shared" si="106"/>
        <v>20.291304025668303</v>
      </c>
      <c r="I124" s="65">
        <f t="shared" si="106"/>
        <v>56.414686232463879</v>
      </c>
      <c r="J124" s="65">
        <f t="shared" si="106"/>
        <v>76.95899374084108</v>
      </c>
      <c r="K124" s="65">
        <f t="shared" si="106"/>
        <v>76.203528203791848</v>
      </c>
      <c r="L124" s="65">
        <f t="shared" si="106"/>
        <v>38.805673127276059</v>
      </c>
      <c r="M124" s="65">
        <f t="shared" si="106"/>
        <v>37.587654737074089</v>
      </c>
      <c r="N124" s="65">
        <f t="shared" si="106"/>
        <v>87.429231220257222</v>
      </c>
      <c r="O124" s="65">
        <f t="shared" si="106"/>
        <v>25.57404450528281</v>
      </c>
      <c r="P124" s="65">
        <f t="shared" si="106"/>
        <v>25.474678637611557</v>
      </c>
      <c r="Q124" s="65">
        <f t="shared" si="106"/>
        <v>18.908408831014114</v>
      </c>
      <c r="R124" s="65">
        <f t="shared" si="106"/>
        <v>33.33466274783585</v>
      </c>
      <c r="S124" s="65">
        <f t="shared" si="106"/>
        <v>42.251191052517349</v>
      </c>
      <c r="T124" s="65">
        <f t="shared" si="106"/>
        <v>63.383532357197524</v>
      </c>
      <c r="U124" s="65">
        <f t="shared" ref="U124" si="107">+(U55/U$61)*U$71</f>
        <v>122.12401390657094</v>
      </c>
      <c r="V124" s="65">
        <f t="shared" si="106"/>
        <v>121.88001322856454</v>
      </c>
      <c r="W124" s="65">
        <f t="shared" ref="W124" si="108">+(W55/W$61)*W$71</f>
        <v>164.78197195222404</v>
      </c>
      <c r="X124" s="65">
        <f t="shared" si="106"/>
        <v>164.72798438103433</v>
      </c>
      <c r="Y124" s="65">
        <f t="shared" si="106"/>
        <v>103.57803548830439</v>
      </c>
      <c r="Z124" s="65">
        <f t="shared" si="106"/>
        <v>73.25232024347396</v>
      </c>
    </row>
    <row r="125" spans="1:28">
      <c r="C125" s="170" t="s">
        <v>442</v>
      </c>
      <c r="D125" s="46" t="s">
        <v>65</v>
      </c>
      <c r="E125" s="46" t="s">
        <v>69</v>
      </c>
      <c r="G125" s="65">
        <f t="shared" ref="G125:Z125" si="109">+(G56/G$61)*G$71</f>
        <v>16.789769879997273</v>
      </c>
      <c r="H125" s="65">
        <f t="shared" si="109"/>
        <v>33.579539759994546</v>
      </c>
      <c r="I125" s="65">
        <f t="shared" si="109"/>
        <v>38.825736172604117</v>
      </c>
      <c r="J125" s="65">
        <f t="shared" si="109"/>
        <v>26.182968738449574</v>
      </c>
      <c r="K125" s="65">
        <f t="shared" si="109"/>
        <v>25.925944450864083</v>
      </c>
      <c r="L125" s="65">
        <f t="shared" si="109"/>
        <v>6.6221077784556517</v>
      </c>
      <c r="M125" s="65">
        <f t="shared" si="109"/>
        <v>6.4142554618728704</v>
      </c>
      <c r="N125" s="65">
        <f t="shared" si="109"/>
        <v>1.3585480315428018</v>
      </c>
      <c r="O125" s="65">
        <f t="shared" si="109"/>
        <v>0</v>
      </c>
      <c r="P125" s="65">
        <f t="shared" si="109"/>
        <v>0</v>
      </c>
      <c r="Q125" s="65">
        <f t="shared" si="109"/>
        <v>0</v>
      </c>
      <c r="R125" s="65">
        <f t="shared" si="109"/>
        <v>3.1749052990263172E-3</v>
      </c>
      <c r="S125" s="65">
        <f t="shared" si="109"/>
        <v>2.7649245562191935</v>
      </c>
      <c r="T125" s="65">
        <f t="shared" si="109"/>
        <v>0</v>
      </c>
      <c r="U125" s="65">
        <f t="shared" ref="U125" si="110">+(U56/U$61)*U$71</f>
        <v>0.62023492042447625</v>
      </c>
      <c r="V125" s="65">
        <f t="shared" si="109"/>
        <v>0.61899570680656646</v>
      </c>
      <c r="W125" s="65">
        <f t="shared" ref="W125" si="111">+(W56/W$61)*W$71</f>
        <v>3.1142062186688544</v>
      </c>
      <c r="X125" s="65">
        <f t="shared" si="109"/>
        <v>3.1131859102701993</v>
      </c>
      <c r="Y125" s="65">
        <f t="shared" si="109"/>
        <v>1.0126614666120828</v>
      </c>
      <c r="Z125" s="65">
        <f t="shared" si="109"/>
        <v>1.0679799054845036</v>
      </c>
    </row>
    <row r="126" spans="1:28" s="144" customFormat="1">
      <c r="A126" s="169"/>
      <c r="C126" s="170" t="s">
        <v>443</v>
      </c>
      <c r="D126" s="46" t="s">
        <v>65</v>
      </c>
      <c r="E126" s="46" t="s">
        <v>69</v>
      </c>
      <c r="F126" s="171"/>
      <c r="G126" s="65">
        <f t="shared" ref="G126:Z126" si="112">+(G57/G$61)*G$71</f>
        <v>7.0670143482732293</v>
      </c>
      <c r="H126" s="65">
        <f t="shared" si="112"/>
        <v>14.134028696546459</v>
      </c>
      <c r="I126" s="65">
        <f t="shared" si="112"/>
        <v>10.022422663911579</v>
      </c>
      <c r="J126" s="65">
        <f t="shared" si="112"/>
        <v>8.3581935418081343</v>
      </c>
      <c r="K126" s="65">
        <f t="shared" si="112"/>
        <v>8.2761455982748942</v>
      </c>
      <c r="L126" s="65">
        <f t="shared" si="112"/>
        <v>12.99298827679703</v>
      </c>
      <c r="M126" s="65">
        <f t="shared" si="112"/>
        <v>12.585169074359495</v>
      </c>
      <c r="N126" s="65">
        <f t="shared" si="112"/>
        <v>9.2511107580090322</v>
      </c>
      <c r="O126" s="65">
        <f t="shared" si="112"/>
        <v>6.2474320721461485</v>
      </c>
      <c r="P126" s="65">
        <f t="shared" si="112"/>
        <v>6.2231581834994865</v>
      </c>
      <c r="Q126" s="65">
        <f t="shared" si="112"/>
        <v>2.828259540667013</v>
      </c>
      <c r="R126" s="65">
        <f t="shared" si="112"/>
        <v>4.5920672751482785</v>
      </c>
      <c r="S126" s="65">
        <f t="shared" si="112"/>
        <v>7.5281187761275579</v>
      </c>
      <c r="T126" s="65">
        <f t="shared" si="112"/>
        <v>9.9902455773138552</v>
      </c>
      <c r="U126" s="65">
        <f t="shared" ref="U126" si="113">+(U57/U$61)*U$71</f>
        <v>12.462269238558456</v>
      </c>
      <c r="V126" s="65">
        <f t="shared" si="112"/>
        <v>12.437369941144</v>
      </c>
      <c r="W126" s="65">
        <f t="shared" ref="W126" si="114">+(W57/W$61)*W$71</f>
        <v>15.427579419690261</v>
      </c>
      <c r="X126" s="65">
        <f t="shared" si="112"/>
        <v>15.42252487681559</v>
      </c>
      <c r="Y126" s="65">
        <f t="shared" si="112"/>
        <v>11.863521596549125</v>
      </c>
      <c r="Z126" s="65">
        <f t="shared" si="112"/>
        <v>13.786670723434296</v>
      </c>
      <c r="AA126" s="174"/>
      <c r="AB126" s="169"/>
    </row>
    <row r="127" spans="1:28" s="144" customFormat="1">
      <c r="A127" s="169"/>
      <c r="C127" s="297" t="s">
        <v>919</v>
      </c>
      <c r="D127" s="46" t="s">
        <v>65</v>
      </c>
      <c r="E127" s="46" t="s">
        <v>69</v>
      </c>
      <c r="F127" s="171"/>
      <c r="G127" s="65">
        <f t="shared" ref="G127:Z128" si="115">+(G58/G$61)*G$71</f>
        <v>0</v>
      </c>
      <c r="H127" s="65">
        <f t="shared" si="115"/>
        <v>0</v>
      </c>
      <c r="I127" s="65">
        <f t="shared" si="115"/>
        <v>0</v>
      </c>
      <c r="J127" s="65">
        <f t="shared" si="115"/>
        <v>0</v>
      </c>
      <c r="K127" s="65">
        <f t="shared" si="115"/>
        <v>0</v>
      </c>
      <c r="L127" s="65">
        <f t="shared" si="115"/>
        <v>0</v>
      </c>
      <c r="M127" s="65">
        <f t="shared" si="115"/>
        <v>0</v>
      </c>
      <c r="N127" s="65">
        <f t="shared" si="115"/>
        <v>0</v>
      </c>
      <c r="O127" s="65">
        <f t="shared" si="115"/>
        <v>0</v>
      </c>
      <c r="P127" s="65">
        <f t="shared" si="115"/>
        <v>0</v>
      </c>
      <c r="Q127" s="65">
        <f t="shared" si="115"/>
        <v>0</v>
      </c>
      <c r="R127" s="65">
        <f t="shared" si="115"/>
        <v>0</v>
      </c>
      <c r="S127" s="65">
        <f t="shared" si="115"/>
        <v>0</v>
      </c>
      <c r="T127" s="65">
        <f t="shared" si="115"/>
        <v>0</v>
      </c>
      <c r="U127" s="65">
        <f t="shared" ref="U127" si="116">+(U58/U$61)*U$71</f>
        <v>0</v>
      </c>
      <c r="V127" s="65">
        <f t="shared" si="115"/>
        <v>30.518724644367779</v>
      </c>
      <c r="W127" s="65">
        <f t="shared" ref="W127" si="117">+(W58/W$61)*W$71</f>
        <v>30.725068197322329</v>
      </c>
      <c r="X127" s="65">
        <f t="shared" si="115"/>
        <v>30.715001733212457</v>
      </c>
      <c r="Y127" s="65">
        <f t="shared" si="115"/>
        <v>35.558454583163964</v>
      </c>
      <c r="Z127" s="65">
        <f t="shared" si="115"/>
        <v>31.969115800037912</v>
      </c>
      <c r="AA127" s="174"/>
      <c r="AB127" s="169"/>
    </row>
    <row r="128" spans="1:28" s="144" customFormat="1">
      <c r="A128" s="169"/>
      <c r="C128" s="170" t="s">
        <v>444</v>
      </c>
      <c r="D128" s="46" t="s">
        <v>65</v>
      </c>
      <c r="E128" s="46" t="s">
        <v>69</v>
      </c>
      <c r="F128" s="171"/>
      <c r="G128" s="65">
        <f t="shared" si="115"/>
        <v>8.1893787829871876</v>
      </c>
      <c r="H128" s="65">
        <f t="shared" si="115"/>
        <v>16.378757565974375</v>
      </c>
      <c r="I128" s="65">
        <f t="shared" si="115"/>
        <v>13.951764933970527</v>
      </c>
      <c r="J128" s="65">
        <f t="shared" si="115"/>
        <v>16.864939484454347</v>
      </c>
      <c r="K128" s="65">
        <f t="shared" si="115"/>
        <v>16.699385337425984</v>
      </c>
      <c r="L128" s="65">
        <f t="shared" si="115"/>
        <v>12.644222071915621</v>
      </c>
      <c r="M128" s="65">
        <f t="shared" si="115"/>
        <v>11.415269149647145</v>
      </c>
      <c r="N128" s="65">
        <f t="shared" si="115"/>
        <v>7.7110919859839298</v>
      </c>
      <c r="O128" s="65">
        <f t="shared" si="115"/>
        <v>7.581363179398326</v>
      </c>
      <c r="P128" s="65">
        <f t="shared" si="115"/>
        <v>7.5519064100439062</v>
      </c>
      <c r="Q128" s="65">
        <f t="shared" si="115"/>
        <v>10.089640101133243</v>
      </c>
      <c r="R128" s="65">
        <f t="shared" si="115"/>
        <v>14.120655920203262</v>
      </c>
      <c r="S128" s="65">
        <f t="shared" si="115"/>
        <v>14.023987602739183</v>
      </c>
      <c r="T128" s="65">
        <f t="shared" si="115"/>
        <v>10.033300419995143</v>
      </c>
      <c r="U128" s="65">
        <f t="shared" ref="U128" si="118">+(U59/U$61)*U$71</f>
        <v>9.7974808811326515</v>
      </c>
      <c r="V128" s="65">
        <f t="shared" si="115"/>
        <v>9.7779057631744415</v>
      </c>
      <c r="W128" s="65">
        <f t="shared" ref="W128" si="119">+(W59/W$61)*W$71</f>
        <v>7.9667363167402092</v>
      </c>
      <c r="X128" s="65">
        <f t="shared" si="115"/>
        <v>7.9641261723235965</v>
      </c>
      <c r="Y128" s="65">
        <f t="shared" si="115"/>
        <v>17.581956426319962</v>
      </c>
      <c r="Z128" s="65">
        <f t="shared" si="115"/>
        <v>23.199886792787389</v>
      </c>
      <c r="AA128" s="174"/>
      <c r="AB128" s="169"/>
    </row>
    <row r="129" spans="1:28" s="144" customFormat="1">
      <c r="A129" s="169"/>
      <c r="C129" s="170"/>
      <c r="D129" s="46"/>
      <c r="E129" s="46"/>
      <c r="F129" s="171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174"/>
      <c r="AB129" s="169"/>
    </row>
    <row r="130" spans="1:28" ht="13.8" thickBot="1">
      <c r="C130" s="35" t="s">
        <v>84</v>
      </c>
      <c r="D130" s="37" t="s">
        <v>65</v>
      </c>
      <c r="E130" s="37" t="s">
        <v>33</v>
      </c>
      <c r="F130" s="6"/>
      <c r="G130" s="66">
        <f>+SUM(G76:G128)</f>
        <v>2689.1084099999998</v>
      </c>
      <c r="H130" s="66">
        <f>+SUM(H76:H128)</f>
        <v>5378.2168199999996</v>
      </c>
      <c r="I130" s="66">
        <f>+SUM(I76:I128)</f>
        <v>4059.1874700000008</v>
      </c>
      <c r="J130" s="66"/>
      <c r="K130" s="66">
        <f>+SUM(K76:K128)</f>
        <v>6599.072549999999</v>
      </c>
      <c r="L130" s="66"/>
      <c r="M130" s="66">
        <f>+SUM(M76:M128)</f>
        <v>4103.1774900000019</v>
      </c>
      <c r="N130" s="66">
        <f>+SUM(N76:N128)</f>
        <v>4631.1377899999998</v>
      </c>
      <c r="O130" s="66"/>
      <c r="P130" s="66">
        <f t="shared" ref="P130:Z130" si="120">+SUM(P76:P128)</f>
        <v>4454.4290599999968</v>
      </c>
      <c r="Q130" s="66">
        <f t="shared" si="120"/>
        <v>3957.6472299999996</v>
      </c>
      <c r="R130" s="66">
        <f t="shared" si="120"/>
        <v>6236.1438199999993</v>
      </c>
      <c r="S130" s="66">
        <f t="shared" si="120"/>
        <v>8841.1057000000037</v>
      </c>
      <c r="T130" s="66">
        <f t="shared" si="120"/>
        <v>11544.179039999999</v>
      </c>
      <c r="U130" s="66">
        <f t="shared" si="120"/>
        <v>15274.831132975762</v>
      </c>
      <c r="V130" s="66">
        <f t="shared" si="120"/>
        <v>15274.831132975765</v>
      </c>
      <c r="W130" s="66">
        <f t="shared" si="120"/>
        <v>15852.954239999999</v>
      </c>
      <c r="X130" s="66">
        <f t="shared" si="120"/>
        <v>15852.954239999997</v>
      </c>
      <c r="Y130" s="66">
        <f t="shared" si="120"/>
        <v>17729.310182241828</v>
      </c>
      <c r="Z130" s="66">
        <f t="shared" si="120"/>
        <v>21380.67067</v>
      </c>
    </row>
    <row r="131" spans="1:28"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265"/>
      <c r="Y131" s="7"/>
      <c r="Z131" s="7"/>
    </row>
    <row r="132" spans="1:28">
      <c r="A132" s="409" t="s">
        <v>817</v>
      </c>
      <c r="B132" s="64" t="s">
        <v>85</v>
      </c>
      <c r="C132" s="63"/>
      <c r="D132" s="481"/>
      <c r="E132" s="481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8"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8">
      <c r="B134" s="6" t="s">
        <v>67</v>
      </c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8">
      <c r="C135" s="170" t="s">
        <v>68</v>
      </c>
      <c r="D135" s="46" t="str">
        <f t="shared" ref="D135:E156" si="121">+D76</f>
        <v>APMTC</v>
      </c>
      <c r="E135" s="46" t="str">
        <f t="shared" si="121"/>
        <v>US$ miles</v>
      </c>
      <c r="G135" s="65">
        <f t="shared" ref="G135:Z135" si="122">+G7*(1-G$69)-G76</f>
        <v>4488.8743513764484</v>
      </c>
      <c r="H135" s="65">
        <f t="shared" si="122"/>
        <v>8977.7487027528969</v>
      </c>
      <c r="I135" s="65">
        <f t="shared" si="122"/>
        <v>8952.8365397740217</v>
      </c>
      <c r="J135" s="65">
        <f t="shared" si="122"/>
        <v>10277.685779874069</v>
      </c>
      <c r="K135" s="65">
        <f t="shared" si="122"/>
        <v>10284.852983673438</v>
      </c>
      <c r="L135" s="65">
        <f t="shared" si="122"/>
        <v>8683.5100665378923</v>
      </c>
      <c r="M135" s="65">
        <f t="shared" si="122"/>
        <v>8695.930262881473</v>
      </c>
      <c r="N135" s="65">
        <f t="shared" si="122"/>
        <v>9152.5864502107488</v>
      </c>
      <c r="O135" s="65">
        <f t="shared" si="122"/>
        <v>8457.8985060917512</v>
      </c>
      <c r="P135" s="65">
        <f t="shared" si="122"/>
        <v>8459.079943203611</v>
      </c>
      <c r="Q135" s="65">
        <f t="shared" si="122"/>
        <v>9996.520055331559</v>
      </c>
      <c r="R135" s="65">
        <f t="shared" si="122"/>
        <v>11456.711634320816</v>
      </c>
      <c r="S135" s="65">
        <f t="shared" si="122"/>
        <v>11841.813883660763</v>
      </c>
      <c r="T135" s="65">
        <f t="shared" si="122"/>
        <v>10889.109072321697</v>
      </c>
      <c r="U135" s="65">
        <f t="shared" si="122"/>
        <v>14802.519147049128</v>
      </c>
      <c r="V135" s="65">
        <f t="shared" si="122"/>
        <v>14805.979598525746</v>
      </c>
      <c r="W135" s="65">
        <f t="shared" si="122"/>
        <v>15035.413615804555</v>
      </c>
      <c r="X135" s="65">
        <f t="shared" si="122"/>
        <v>15035.975689203186</v>
      </c>
      <c r="Y135" s="65">
        <f t="shared" si="122"/>
        <v>13467.165004110402</v>
      </c>
      <c r="Z135" s="65">
        <f t="shared" si="122"/>
        <v>16783.842545824366</v>
      </c>
    </row>
    <row r="136" spans="1:28">
      <c r="C136" s="170" t="s">
        <v>358</v>
      </c>
      <c r="D136" s="46" t="str">
        <f t="shared" si="121"/>
        <v>APMTC</v>
      </c>
      <c r="E136" s="46" t="str">
        <f t="shared" si="121"/>
        <v>US$ miles</v>
      </c>
      <c r="G136" s="65">
        <f t="shared" ref="G136:Z136" si="123">+G8*(1-G$69)-G77</f>
        <v>2284.8799701797029</v>
      </c>
      <c r="H136" s="65">
        <f t="shared" si="123"/>
        <v>4569.7599403594058</v>
      </c>
      <c r="I136" s="65">
        <f t="shared" si="123"/>
        <v>4780.0174276679018</v>
      </c>
      <c r="J136" s="65">
        <f t="shared" si="123"/>
        <v>5174.940493860925</v>
      </c>
      <c r="K136" s="65">
        <f t="shared" si="123"/>
        <v>5178.5492686341067</v>
      </c>
      <c r="L136" s="65">
        <f t="shared" si="123"/>
        <v>5707.6884145672157</v>
      </c>
      <c r="M136" s="65">
        <f t="shared" si="123"/>
        <v>5715.8522342937667</v>
      </c>
      <c r="N136" s="65">
        <f t="shared" si="123"/>
        <v>9863.8449876716313</v>
      </c>
      <c r="O136" s="65">
        <f t="shared" si="123"/>
        <v>12692.692721605474</v>
      </c>
      <c r="P136" s="65">
        <f t="shared" si="123"/>
        <v>12694.465693723778</v>
      </c>
      <c r="Q136" s="65">
        <f t="shared" si="123"/>
        <v>14797.95466622608</v>
      </c>
      <c r="R136" s="65">
        <f t="shared" si="123"/>
        <v>14660.640582225615</v>
      </c>
      <c r="S136" s="65">
        <f t="shared" si="123"/>
        <v>12296.179652467681</v>
      </c>
      <c r="T136" s="65">
        <f t="shared" si="123"/>
        <v>10955.613312221696</v>
      </c>
      <c r="U136" s="65">
        <f t="shared" si="123"/>
        <v>13280.907933704979</v>
      </c>
      <c r="V136" s="65">
        <f t="shared" si="123"/>
        <v>13284.012671284672</v>
      </c>
      <c r="W136" s="65">
        <f t="shared" si="123"/>
        <v>12559.106278711857</v>
      </c>
      <c r="X136" s="65">
        <f t="shared" si="123"/>
        <v>12559.575779566987</v>
      </c>
      <c r="Y136" s="65">
        <f t="shared" si="123"/>
        <v>13713.651485956043</v>
      </c>
      <c r="Z136" s="65">
        <f t="shared" si="123"/>
        <v>15717.567526893617</v>
      </c>
    </row>
    <row r="137" spans="1:28">
      <c r="C137" s="170" t="s">
        <v>359</v>
      </c>
      <c r="D137" s="46" t="str">
        <f t="shared" si="121"/>
        <v>APMTC</v>
      </c>
      <c r="E137" s="46" t="str">
        <f t="shared" si="121"/>
        <v>US$ miles</v>
      </c>
      <c r="G137" s="65">
        <f t="shared" ref="G137:Z137" si="124">+G9*(1-G$69)-G78</f>
        <v>3542.0016177182279</v>
      </c>
      <c r="H137" s="65">
        <f t="shared" si="124"/>
        <v>7084.0032354364557</v>
      </c>
      <c r="I137" s="65">
        <f t="shared" si="124"/>
        <v>7045.9214533212371</v>
      </c>
      <c r="J137" s="65">
        <f t="shared" si="124"/>
        <v>8596.081902829259</v>
      </c>
      <c r="K137" s="65">
        <f t="shared" si="124"/>
        <v>8602.0764304099994</v>
      </c>
      <c r="L137" s="65">
        <f t="shared" si="124"/>
        <v>10536.527121406876</v>
      </c>
      <c r="M137" s="65">
        <f t="shared" si="124"/>
        <v>10551.597724725647</v>
      </c>
      <c r="N137" s="65">
        <f t="shared" si="124"/>
        <v>16192.647256280123</v>
      </c>
      <c r="O137" s="65">
        <f t="shared" si="124"/>
        <v>20667.07609277685</v>
      </c>
      <c r="P137" s="65">
        <f t="shared" si="124"/>
        <v>20669.96296244927</v>
      </c>
      <c r="Q137" s="65">
        <f t="shared" si="124"/>
        <v>24730.172027843157</v>
      </c>
      <c r="R137" s="65">
        <f t="shared" si="124"/>
        <v>30569.773112387851</v>
      </c>
      <c r="S137" s="65">
        <f t="shared" si="124"/>
        <v>32780.416747736213</v>
      </c>
      <c r="T137" s="65">
        <f t="shared" si="124"/>
        <v>32985.713261383171</v>
      </c>
      <c r="U137" s="65">
        <f t="shared" si="124"/>
        <v>42024.421362556415</v>
      </c>
      <c r="V137" s="65">
        <f t="shared" si="124"/>
        <v>42034.245600546812</v>
      </c>
      <c r="W137" s="65">
        <f t="shared" si="124"/>
        <v>50242.266186718844</v>
      </c>
      <c r="X137" s="65">
        <f t="shared" si="124"/>
        <v>50244.144408497916</v>
      </c>
      <c r="Y137" s="65">
        <f t="shared" si="124"/>
        <v>52533.224510159227</v>
      </c>
      <c r="Z137" s="65">
        <f t="shared" si="124"/>
        <v>53806.40663395061</v>
      </c>
    </row>
    <row r="138" spans="1:28">
      <c r="C138" s="170" t="s">
        <v>360</v>
      </c>
      <c r="D138" s="46" t="str">
        <f t="shared" si="121"/>
        <v>APMTC</v>
      </c>
      <c r="E138" s="46" t="str">
        <f t="shared" si="121"/>
        <v>US$ miles</v>
      </c>
      <c r="G138" s="65">
        <f t="shared" ref="G138:Z138" si="125">+G10*(1-G$69)-G79</f>
        <v>622.1702546565773</v>
      </c>
      <c r="H138" s="65">
        <f t="shared" si="125"/>
        <v>1244.3405093131546</v>
      </c>
      <c r="I138" s="65">
        <f t="shared" si="125"/>
        <v>952.29064429925836</v>
      </c>
      <c r="J138" s="65">
        <f t="shared" si="125"/>
        <v>816.86089381156467</v>
      </c>
      <c r="K138" s="65">
        <f t="shared" si="125"/>
        <v>817.43053649446767</v>
      </c>
      <c r="L138" s="65">
        <f t="shared" si="125"/>
        <v>1070.5171359951103</v>
      </c>
      <c r="M138" s="65">
        <f t="shared" si="125"/>
        <v>1072.048317846268</v>
      </c>
      <c r="N138" s="65">
        <f t="shared" si="125"/>
        <v>1764.7285856928413</v>
      </c>
      <c r="O138" s="65">
        <f t="shared" si="125"/>
        <v>2682.0372653390909</v>
      </c>
      <c r="P138" s="65">
        <f t="shared" si="125"/>
        <v>2682.4119043062506</v>
      </c>
      <c r="Q138" s="65">
        <f t="shared" si="125"/>
        <v>2635.016023593178</v>
      </c>
      <c r="R138" s="65">
        <f t="shared" si="125"/>
        <v>2957.4186385818198</v>
      </c>
      <c r="S138" s="65">
        <f t="shared" si="125"/>
        <v>2221.6597024648781</v>
      </c>
      <c r="T138" s="65">
        <f t="shared" si="125"/>
        <v>2325.1742549886076</v>
      </c>
      <c r="U138" s="65">
        <f t="shared" si="125"/>
        <v>1996.5667312972973</v>
      </c>
      <c r="V138" s="65">
        <f t="shared" si="125"/>
        <v>1997.033477681804</v>
      </c>
      <c r="W138" s="65">
        <f t="shared" si="125"/>
        <v>1853.6752050639814</v>
      </c>
      <c r="X138" s="65">
        <f t="shared" si="125"/>
        <v>1853.7445015628398</v>
      </c>
      <c r="Y138" s="65">
        <f t="shared" si="125"/>
        <v>3104.8993512663546</v>
      </c>
      <c r="Z138" s="65">
        <f t="shared" si="125"/>
        <v>1791.271769795474</v>
      </c>
    </row>
    <row r="139" spans="1:28">
      <c r="C139" s="170" t="s">
        <v>361</v>
      </c>
      <c r="D139" s="46" t="str">
        <f t="shared" si="121"/>
        <v>APMTC</v>
      </c>
      <c r="E139" s="46" t="str">
        <f t="shared" si="121"/>
        <v>US$ miles</v>
      </c>
      <c r="G139" s="65">
        <f t="shared" ref="G139:Z139" si="126">+G11*(1-G$69)-G80</f>
        <v>1703.6558323824243</v>
      </c>
      <c r="H139" s="65">
        <f t="shared" si="126"/>
        <v>3407.3116647648485</v>
      </c>
      <c r="I139" s="65">
        <f t="shared" si="126"/>
        <v>1712.4927094431991</v>
      </c>
      <c r="J139" s="65">
        <f t="shared" si="126"/>
        <v>3193.22447318175</v>
      </c>
      <c r="K139" s="65">
        <f t="shared" si="126"/>
        <v>3195.451286791993</v>
      </c>
      <c r="L139" s="65">
        <f t="shared" si="126"/>
        <v>2846.6879635297023</v>
      </c>
      <c r="M139" s="65">
        <f t="shared" si="126"/>
        <v>2850.7596376758747</v>
      </c>
      <c r="N139" s="65">
        <f t="shared" si="126"/>
        <v>5637.7317010512697</v>
      </c>
      <c r="O139" s="65">
        <f t="shared" si="126"/>
        <v>10604.936132357621</v>
      </c>
      <c r="P139" s="65">
        <f t="shared" si="126"/>
        <v>10606.417477292967</v>
      </c>
      <c r="Q139" s="65">
        <f t="shared" si="126"/>
        <v>13708.861963356752</v>
      </c>
      <c r="R139" s="65">
        <f t="shared" si="126"/>
        <v>15701.406416465521</v>
      </c>
      <c r="S139" s="65">
        <f t="shared" si="126"/>
        <v>14909.095636484502</v>
      </c>
      <c r="T139" s="65">
        <f t="shared" si="126"/>
        <v>15365.711565753752</v>
      </c>
      <c r="U139" s="65">
        <f t="shared" si="126"/>
        <v>17174.695532635691</v>
      </c>
      <c r="V139" s="65">
        <f t="shared" si="126"/>
        <v>17178.710538455034</v>
      </c>
      <c r="W139" s="65">
        <f t="shared" si="126"/>
        <v>20514.548467386252</v>
      </c>
      <c r="X139" s="65">
        <f t="shared" si="126"/>
        <v>20515.315368934364</v>
      </c>
      <c r="Y139" s="65">
        <f t="shared" si="126"/>
        <v>23596.261253259061</v>
      </c>
      <c r="Z139" s="65">
        <f t="shared" si="126"/>
        <v>20296.277013497391</v>
      </c>
    </row>
    <row r="140" spans="1:28">
      <c r="C140" s="170" t="s">
        <v>366</v>
      </c>
      <c r="D140" s="46" t="str">
        <f t="shared" si="121"/>
        <v>APMTC</v>
      </c>
      <c r="E140" s="46" t="str">
        <f t="shared" si="121"/>
        <v>US$ miles</v>
      </c>
      <c r="G140" s="65">
        <f t="shared" ref="G140:Z140" si="127">+G12*(1-G$69)-G81</f>
        <v>1180.8027513820116</v>
      </c>
      <c r="H140" s="65">
        <f t="shared" si="127"/>
        <v>2361.6055027640232</v>
      </c>
      <c r="I140" s="65">
        <f t="shared" si="127"/>
        <v>1569.5788667214717</v>
      </c>
      <c r="J140" s="65">
        <f t="shared" si="127"/>
        <v>1954.7240270754357</v>
      </c>
      <c r="K140" s="65">
        <f t="shared" si="127"/>
        <v>1956.0871652150552</v>
      </c>
      <c r="L140" s="65">
        <f t="shared" si="127"/>
        <v>1825.3241590454697</v>
      </c>
      <c r="M140" s="65">
        <f t="shared" si="127"/>
        <v>1827.9349563235648</v>
      </c>
      <c r="N140" s="65">
        <f t="shared" si="127"/>
        <v>557.99002840690571</v>
      </c>
      <c r="O140" s="65">
        <f t="shared" si="127"/>
        <v>230.00272362053445</v>
      </c>
      <c r="P140" s="65">
        <f t="shared" si="127"/>
        <v>230.03485143021655</v>
      </c>
      <c r="Q140" s="65">
        <f t="shared" si="127"/>
        <v>129.41169343738903</v>
      </c>
      <c r="R140" s="65">
        <f t="shared" si="127"/>
        <v>97.642201776813977</v>
      </c>
      <c r="S140" s="65">
        <f t="shared" si="127"/>
        <v>41.565922876076691</v>
      </c>
      <c r="T140" s="65">
        <f t="shared" si="127"/>
        <v>3.0897038618143946</v>
      </c>
      <c r="U140" s="65">
        <f t="shared" si="127"/>
        <v>0.75209998444645931</v>
      </c>
      <c r="V140" s="65">
        <f t="shared" si="127"/>
        <v>0.75227580624245816</v>
      </c>
      <c r="W140" s="65">
        <f t="shared" si="127"/>
        <v>0.37321535233413333</v>
      </c>
      <c r="X140" s="65">
        <f t="shared" si="127"/>
        <v>0.37322930435613072</v>
      </c>
      <c r="Y140" s="65">
        <f t="shared" si="127"/>
        <v>2.1245299700048093</v>
      </c>
      <c r="Z140" s="65">
        <f t="shared" si="127"/>
        <v>3.146643039192118E-2</v>
      </c>
    </row>
    <row r="141" spans="1:28">
      <c r="C141" s="170" t="s">
        <v>367</v>
      </c>
      <c r="D141" s="46" t="str">
        <f t="shared" si="121"/>
        <v>APMTC</v>
      </c>
      <c r="E141" s="46" t="str">
        <f t="shared" si="121"/>
        <v>US$ miles</v>
      </c>
      <c r="G141" s="65">
        <f t="shared" ref="G141:Z141" si="128">+G13*(1-G$69)-G82</f>
        <v>1806.8460886119158</v>
      </c>
      <c r="H141" s="65">
        <f t="shared" si="128"/>
        <v>3613.6921772238315</v>
      </c>
      <c r="I141" s="65">
        <f t="shared" si="128"/>
        <v>2396.3060251210964</v>
      </c>
      <c r="J141" s="65">
        <f t="shared" si="128"/>
        <v>4104.6110210642983</v>
      </c>
      <c r="K141" s="65">
        <f t="shared" si="128"/>
        <v>4107.4733953706536</v>
      </c>
      <c r="L141" s="65">
        <f t="shared" si="128"/>
        <v>2924.4467224321611</v>
      </c>
      <c r="M141" s="65">
        <f t="shared" si="128"/>
        <v>2928.629616470474</v>
      </c>
      <c r="N141" s="65">
        <f t="shared" si="128"/>
        <v>787.24040256144065</v>
      </c>
      <c r="O141" s="65">
        <f t="shared" si="128"/>
        <v>294.47417782856979</v>
      </c>
      <c r="P141" s="65">
        <f t="shared" si="128"/>
        <v>294.51531129948108</v>
      </c>
      <c r="Q141" s="65">
        <f t="shared" si="128"/>
        <v>178.89597706099741</v>
      </c>
      <c r="R141" s="65">
        <f t="shared" si="128"/>
        <v>178.17849504821984</v>
      </c>
      <c r="S141" s="65">
        <f t="shared" si="128"/>
        <v>70.502639203829219</v>
      </c>
      <c r="T141" s="65">
        <f t="shared" si="128"/>
        <v>15.506768192334647</v>
      </c>
      <c r="U141" s="65">
        <f t="shared" si="128"/>
        <v>9.6399683639102811</v>
      </c>
      <c r="V141" s="65">
        <f t="shared" si="128"/>
        <v>9.6422219426713056</v>
      </c>
      <c r="W141" s="65">
        <f t="shared" si="128"/>
        <v>9.3977923532313845</v>
      </c>
      <c r="X141" s="65">
        <f t="shared" si="128"/>
        <v>9.3981436737352677</v>
      </c>
      <c r="Y141" s="65">
        <f t="shared" si="128"/>
        <v>28.346567170516831</v>
      </c>
      <c r="Z141" s="65">
        <f t="shared" si="128"/>
        <v>0.5550819743293961</v>
      </c>
    </row>
    <row r="142" spans="1:28">
      <c r="C142" s="170" t="s">
        <v>368</v>
      </c>
      <c r="D142" s="46" t="str">
        <f t="shared" si="121"/>
        <v>APMTC</v>
      </c>
      <c r="E142" s="46" t="str">
        <f t="shared" si="121"/>
        <v>US$ miles</v>
      </c>
      <c r="G142" s="65">
        <f t="shared" ref="G142:Z142" si="129">+G14*(1-G$69)-G83</f>
        <v>326.17461757326578</v>
      </c>
      <c r="H142" s="65">
        <f t="shared" si="129"/>
        <v>652.34923514653156</v>
      </c>
      <c r="I142" s="65">
        <f t="shared" si="129"/>
        <v>386.85914965835786</v>
      </c>
      <c r="J142" s="65">
        <f t="shared" si="129"/>
        <v>443.50609624610581</v>
      </c>
      <c r="K142" s="65">
        <f t="shared" si="129"/>
        <v>443.81537779509836</v>
      </c>
      <c r="L142" s="65">
        <f t="shared" si="129"/>
        <v>636.01962848660548</v>
      </c>
      <c r="M142" s="65">
        <f t="shared" si="129"/>
        <v>636.92933995162889</v>
      </c>
      <c r="N142" s="65">
        <f t="shared" si="129"/>
        <v>396.4513416867307</v>
      </c>
      <c r="O142" s="65">
        <f t="shared" si="129"/>
        <v>180.28103343722785</v>
      </c>
      <c r="P142" s="65">
        <f t="shared" si="129"/>
        <v>180.30621589872391</v>
      </c>
      <c r="Q142" s="65">
        <f t="shared" si="129"/>
        <v>13.232063210221948</v>
      </c>
      <c r="R142" s="65">
        <f t="shared" si="129"/>
        <v>7.3623155508767848</v>
      </c>
      <c r="S142" s="65">
        <f t="shared" si="129"/>
        <v>5.6782549879067279</v>
      </c>
      <c r="T142" s="65">
        <f t="shared" si="129"/>
        <v>0.34644174020634899</v>
      </c>
      <c r="U142" s="65">
        <f t="shared" si="129"/>
        <v>0</v>
      </c>
      <c r="V142" s="65">
        <f t="shared" si="129"/>
        <v>0</v>
      </c>
      <c r="W142" s="65">
        <f t="shared" si="129"/>
        <v>0</v>
      </c>
      <c r="X142" s="65">
        <f t="shared" si="129"/>
        <v>0</v>
      </c>
      <c r="Y142" s="65">
        <f t="shared" si="129"/>
        <v>0</v>
      </c>
      <c r="Z142" s="65">
        <f t="shared" si="129"/>
        <v>0</v>
      </c>
    </row>
    <row r="143" spans="1:28">
      <c r="C143" s="170" t="s">
        <v>369</v>
      </c>
      <c r="D143" s="46" t="str">
        <f t="shared" si="121"/>
        <v>APMTC</v>
      </c>
      <c r="E143" s="46" t="str">
        <f t="shared" si="121"/>
        <v>US$ miles</v>
      </c>
      <c r="G143" s="65">
        <f t="shared" ref="G143:Z143" si="130">+G15*(1-G$69)-G84</f>
        <v>540.2237985394263</v>
      </c>
      <c r="H143" s="65">
        <f t="shared" si="130"/>
        <v>1080.4475970788526</v>
      </c>
      <c r="I143" s="65">
        <f t="shared" si="130"/>
        <v>511.65012933994058</v>
      </c>
      <c r="J143" s="65">
        <f t="shared" si="130"/>
        <v>1018.6450805938019</v>
      </c>
      <c r="K143" s="65">
        <f t="shared" si="130"/>
        <v>1019.355438649906</v>
      </c>
      <c r="L143" s="65">
        <f t="shared" si="130"/>
        <v>1005.6520596706465</v>
      </c>
      <c r="M143" s="65">
        <f t="shared" si="130"/>
        <v>1007.0904637190933</v>
      </c>
      <c r="N143" s="65">
        <f t="shared" si="130"/>
        <v>552.78721880840806</v>
      </c>
      <c r="O143" s="65">
        <f t="shared" si="130"/>
        <v>272.81557084641111</v>
      </c>
      <c r="P143" s="65">
        <f t="shared" si="130"/>
        <v>272.85367894617832</v>
      </c>
      <c r="Q143" s="65">
        <f t="shared" si="130"/>
        <v>77.460582234475524</v>
      </c>
      <c r="R143" s="65">
        <f t="shared" si="130"/>
        <v>8.7005770033584451</v>
      </c>
      <c r="S143" s="65">
        <f t="shared" si="130"/>
        <v>4.8779088303192317</v>
      </c>
      <c r="T143" s="65">
        <f t="shared" si="130"/>
        <v>0</v>
      </c>
      <c r="U143" s="65">
        <f t="shared" si="130"/>
        <v>100.98784269193953</v>
      </c>
      <c r="V143" s="65">
        <f t="shared" si="130"/>
        <v>101.01145107412719</v>
      </c>
      <c r="W143" s="65">
        <f t="shared" si="130"/>
        <v>0</v>
      </c>
      <c r="X143" s="65">
        <f t="shared" si="130"/>
        <v>0</v>
      </c>
      <c r="Y143" s="65">
        <f t="shared" si="130"/>
        <v>7.3741910782504831</v>
      </c>
      <c r="Z143" s="65">
        <f t="shared" si="130"/>
        <v>6.3853872594751948</v>
      </c>
    </row>
    <row r="144" spans="1:28">
      <c r="C144" s="170" t="s">
        <v>362</v>
      </c>
      <c r="D144" s="46" t="str">
        <f t="shared" si="121"/>
        <v>APMTC</v>
      </c>
      <c r="E144" s="46" t="str">
        <f t="shared" si="121"/>
        <v>US$ miles</v>
      </c>
      <c r="G144" s="65">
        <f t="shared" ref="G144:Z144" si="131">+G16*(1-G$69)-G85</f>
        <v>131.8703521584485</v>
      </c>
      <c r="H144" s="65">
        <f t="shared" si="131"/>
        <v>263.74070431689699</v>
      </c>
      <c r="I144" s="65">
        <f t="shared" si="131"/>
        <v>563.19287101846703</v>
      </c>
      <c r="J144" s="65">
        <f t="shared" si="131"/>
        <v>291.12117335704602</v>
      </c>
      <c r="K144" s="65">
        <f t="shared" si="131"/>
        <v>291.32418839607811</v>
      </c>
      <c r="L144" s="65">
        <f t="shared" si="131"/>
        <v>511.44765217933116</v>
      </c>
      <c r="M144" s="65">
        <f t="shared" si="131"/>
        <v>512.17918588066345</v>
      </c>
      <c r="N144" s="65">
        <f t="shared" si="131"/>
        <v>513.4486433852137</v>
      </c>
      <c r="O144" s="65">
        <f t="shared" si="131"/>
        <v>1855.1811847399006</v>
      </c>
      <c r="P144" s="65">
        <f t="shared" si="131"/>
        <v>1855.4403247495966</v>
      </c>
      <c r="Q144" s="65">
        <f t="shared" si="131"/>
        <v>2097.471145572893</v>
      </c>
      <c r="R144" s="65">
        <f t="shared" si="131"/>
        <v>2511.3209795873995</v>
      </c>
      <c r="S144" s="65">
        <f t="shared" si="131"/>
        <v>2264.1007070187361</v>
      </c>
      <c r="T144" s="65">
        <f t="shared" si="131"/>
        <v>1897.6018725929252</v>
      </c>
      <c r="U144" s="65">
        <f t="shared" si="131"/>
        <v>2061.4240524176498</v>
      </c>
      <c r="V144" s="65">
        <f t="shared" si="131"/>
        <v>2061.9059607898162</v>
      </c>
      <c r="W144" s="65">
        <f t="shared" si="131"/>
        <v>1439.9084518787358</v>
      </c>
      <c r="X144" s="65">
        <f t="shared" si="131"/>
        <v>1439.9622804103576</v>
      </c>
      <c r="Y144" s="65">
        <f t="shared" si="131"/>
        <v>1849.0997392021618</v>
      </c>
      <c r="Z144" s="65">
        <f t="shared" si="131"/>
        <v>1625.8913181190292</v>
      </c>
    </row>
    <row r="145" spans="3:26">
      <c r="C145" s="170" t="s">
        <v>363</v>
      </c>
      <c r="D145" s="46" t="str">
        <f t="shared" si="121"/>
        <v>APMTC</v>
      </c>
      <c r="E145" s="46" t="str">
        <f t="shared" si="121"/>
        <v>US$ miles</v>
      </c>
      <c r="G145" s="65">
        <f t="shared" ref="G145:Z145" si="132">+G17*(1-G$69)-G86</f>
        <v>143.14873730311768</v>
      </c>
      <c r="H145" s="65">
        <f t="shared" si="132"/>
        <v>286.29747460623537</v>
      </c>
      <c r="I145" s="65">
        <f t="shared" si="132"/>
        <v>504.58648638785348</v>
      </c>
      <c r="J145" s="65">
        <f t="shared" si="132"/>
        <v>509.66553721004766</v>
      </c>
      <c r="K145" s="65">
        <f t="shared" si="132"/>
        <v>510.02095542898678</v>
      </c>
      <c r="L145" s="65">
        <f t="shared" si="132"/>
        <v>914.88104702237831</v>
      </c>
      <c r="M145" s="65">
        <f t="shared" si="132"/>
        <v>916.18961949456639</v>
      </c>
      <c r="N145" s="65">
        <f t="shared" si="132"/>
        <v>478.6251080514902</v>
      </c>
      <c r="O145" s="65">
        <f t="shared" si="132"/>
        <v>2153.2958901564339</v>
      </c>
      <c r="P145" s="65">
        <f t="shared" si="132"/>
        <v>2153.5966721622258</v>
      </c>
      <c r="Q145" s="65">
        <f t="shared" si="132"/>
        <v>3901.1257173794966</v>
      </c>
      <c r="R145" s="65">
        <f t="shared" si="132"/>
        <v>3877.5452213030044</v>
      </c>
      <c r="S145" s="65">
        <f t="shared" si="132"/>
        <v>3672.4110022919522</v>
      </c>
      <c r="T145" s="65">
        <f t="shared" si="132"/>
        <v>3850.167265780065</v>
      </c>
      <c r="U145" s="65">
        <f t="shared" si="132"/>
        <v>4800.481596416309</v>
      </c>
      <c r="V145" s="65">
        <f t="shared" si="132"/>
        <v>4801.6038265896841</v>
      </c>
      <c r="W145" s="65">
        <f t="shared" si="132"/>
        <v>4129.4043752060188</v>
      </c>
      <c r="X145" s="65">
        <f t="shared" si="132"/>
        <v>4129.5587459743128</v>
      </c>
      <c r="Y145" s="65">
        <f t="shared" si="132"/>
        <v>6165.0157229176912</v>
      </c>
      <c r="Z145" s="65">
        <f t="shared" si="132"/>
        <v>5798.8003172155322</v>
      </c>
    </row>
    <row r="146" spans="3:26">
      <c r="C146" s="170" t="s">
        <v>364</v>
      </c>
      <c r="D146" s="46" t="str">
        <f t="shared" si="121"/>
        <v>APMTC</v>
      </c>
      <c r="E146" s="46" t="str">
        <f t="shared" si="121"/>
        <v>US$ miles</v>
      </c>
      <c r="G146" s="65">
        <f t="shared" ref="G146:Z146" si="133">+G18*(1-G$69)-G87</f>
        <v>78.886727557193822</v>
      </c>
      <c r="H146" s="65">
        <f t="shared" si="133"/>
        <v>157.77345511438764</v>
      </c>
      <c r="I146" s="65">
        <f t="shared" si="133"/>
        <v>105.59866388852872</v>
      </c>
      <c r="J146" s="65">
        <f t="shared" si="133"/>
        <v>33.073123525635829</v>
      </c>
      <c r="K146" s="65">
        <f t="shared" si="133"/>
        <v>33.096187260183356</v>
      </c>
      <c r="L146" s="65">
        <f t="shared" si="133"/>
        <v>4.644419976435846</v>
      </c>
      <c r="M146" s="65">
        <f t="shared" si="133"/>
        <v>4.6510629822672866</v>
      </c>
      <c r="N146" s="65">
        <f t="shared" si="133"/>
        <v>38.301902050373833</v>
      </c>
      <c r="O146" s="65">
        <f t="shared" si="133"/>
        <v>181.84689908530723</v>
      </c>
      <c r="P146" s="65">
        <f t="shared" si="133"/>
        <v>181.87230027392417</v>
      </c>
      <c r="Q146" s="65">
        <f t="shared" si="133"/>
        <v>193.35630018264814</v>
      </c>
      <c r="R146" s="65">
        <f t="shared" si="133"/>
        <v>98.336046785117986</v>
      </c>
      <c r="S146" s="65">
        <f t="shared" si="133"/>
        <v>104.3099552645714</v>
      </c>
      <c r="T146" s="65">
        <f t="shared" si="133"/>
        <v>26.66973137365715</v>
      </c>
      <c r="U146" s="65">
        <f t="shared" si="133"/>
        <v>0.79856348783030806</v>
      </c>
      <c r="V146" s="65">
        <f t="shared" si="133"/>
        <v>0.79875017160846651</v>
      </c>
      <c r="W146" s="65">
        <f t="shared" si="133"/>
        <v>93.703262883409934</v>
      </c>
      <c r="X146" s="65">
        <f t="shared" si="133"/>
        <v>93.706765820726943</v>
      </c>
      <c r="Y146" s="65">
        <f t="shared" si="133"/>
        <v>184.70383422950988</v>
      </c>
      <c r="Z146" s="65">
        <f t="shared" si="133"/>
        <v>214.70535411521271</v>
      </c>
    </row>
    <row r="147" spans="3:26">
      <c r="C147" s="170" t="s">
        <v>365</v>
      </c>
      <c r="D147" s="46" t="str">
        <f t="shared" si="121"/>
        <v>APMTC</v>
      </c>
      <c r="E147" s="46" t="str">
        <f t="shared" si="121"/>
        <v>US$ miles</v>
      </c>
      <c r="G147" s="65">
        <f t="shared" ref="G147:Z147" si="134">+G19*(1-G$69)-G88</f>
        <v>469.50925122532652</v>
      </c>
      <c r="H147" s="65">
        <f t="shared" si="134"/>
        <v>939.01850245065305</v>
      </c>
      <c r="I147" s="65">
        <f t="shared" si="134"/>
        <v>476.14165772641871</v>
      </c>
      <c r="J147" s="65">
        <f t="shared" si="134"/>
        <v>156.78282506084233</v>
      </c>
      <c r="K147" s="65">
        <f t="shared" si="134"/>
        <v>156.8921584733944</v>
      </c>
      <c r="L147" s="65">
        <f t="shared" si="134"/>
        <v>98.891787955082094</v>
      </c>
      <c r="M147" s="65">
        <f t="shared" si="134"/>
        <v>99.033234837017901</v>
      </c>
      <c r="N147" s="65">
        <f t="shared" si="134"/>
        <v>257.95350752504618</v>
      </c>
      <c r="O147" s="65">
        <f t="shared" si="134"/>
        <v>1974.1161289406464</v>
      </c>
      <c r="P147" s="65">
        <f t="shared" si="134"/>
        <v>1974.3918823155741</v>
      </c>
      <c r="Q147" s="65">
        <f t="shared" si="134"/>
        <v>1566.8443248399437</v>
      </c>
      <c r="R147" s="65">
        <f t="shared" si="134"/>
        <v>1348.3835990689356</v>
      </c>
      <c r="S147" s="65">
        <f t="shared" si="134"/>
        <v>541.43417560794182</v>
      </c>
      <c r="T147" s="65">
        <f t="shared" si="134"/>
        <v>154.85541904366045</v>
      </c>
      <c r="U147" s="65">
        <f t="shared" si="134"/>
        <v>90.418514735297592</v>
      </c>
      <c r="V147" s="65">
        <f t="shared" si="134"/>
        <v>90.439652278152366</v>
      </c>
      <c r="W147" s="65">
        <f t="shared" si="134"/>
        <v>1190.547998107686</v>
      </c>
      <c r="X147" s="65">
        <f t="shared" si="134"/>
        <v>1190.5925047223111</v>
      </c>
      <c r="Y147" s="65">
        <f t="shared" si="134"/>
        <v>1665.6193863334743</v>
      </c>
      <c r="Z147" s="65">
        <f t="shared" si="134"/>
        <v>1442.1779230520751</v>
      </c>
    </row>
    <row r="148" spans="3:26">
      <c r="C148" s="170" t="s">
        <v>370</v>
      </c>
      <c r="D148" s="46" t="str">
        <f t="shared" si="121"/>
        <v>APMTC</v>
      </c>
      <c r="E148" s="46" t="str">
        <f t="shared" si="121"/>
        <v>US$ miles</v>
      </c>
      <c r="G148" s="65">
        <f t="shared" ref="G148:Z148" si="135">+G20*(1-G$69)-G89</f>
        <v>46.569817317760396</v>
      </c>
      <c r="H148" s="65">
        <f t="shared" si="135"/>
        <v>93.139634635520792</v>
      </c>
      <c r="I148" s="65">
        <f t="shared" si="135"/>
        <v>246.34741880059804</v>
      </c>
      <c r="J148" s="65">
        <f t="shared" si="135"/>
        <v>140.61915266956453</v>
      </c>
      <c r="K148" s="65">
        <f t="shared" si="135"/>
        <v>140.71721425140925</v>
      </c>
      <c r="L148" s="65">
        <f t="shared" si="135"/>
        <v>415.0420116604331</v>
      </c>
      <c r="M148" s="65">
        <f t="shared" si="135"/>
        <v>415.63565446572244</v>
      </c>
      <c r="N148" s="65">
        <f t="shared" si="135"/>
        <v>171.37679298072902</v>
      </c>
      <c r="O148" s="65">
        <f t="shared" si="135"/>
        <v>17.017917751753032</v>
      </c>
      <c r="P148" s="65">
        <f t="shared" si="135"/>
        <v>17.020294890658636</v>
      </c>
      <c r="Q148" s="65">
        <f t="shared" si="135"/>
        <v>1.645957889578419</v>
      </c>
      <c r="R148" s="65">
        <f t="shared" si="135"/>
        <v>0.38478435776484526</v>
      </c>
      <c r="S148" s="65">
        <f t="shared" si="135"/>
        <v>0.37915942397124575</v>
      </c>
      <c r="T148" s="65">
        <f t="shared" si="135"/>
        <v>0</v>
      </c>
      <c r="U148" s="65">
        <f t="shared" si="135"/>
        <v>1.095786669399436</v>
      </c>
      <c r="V148" s="65">
        <f t="shared" si="135"/>
        <v>1.096042836377537</v>
      </c>
      <c r="W148" s="65">
        <f t="shared" si="135"/>
        <v>-41.404284996826121</v>
      </c>
      <c r="X148" s="65">
        <f t="shared" si="135"/>
        <v>-41.405832825690744</v>
      </c>
      <c r="Y148" s="65">
        <f t="shared" si="135"/>
        <v>42.04590755759633</v>
      </c>
      <c r="Z148" s="65">
        <f t="shared" si="135"/>
        <v>0</v>
      </c>
    </row>
    <row r="149" spans="3:26">
      <c r="C149" s="170" t="s">
        <v>371</v>
      </c>
      <c r="D149" s="46" t="str">
        <f t="shared" si="121"/>
        <v>APMTC</v>
      </c>
      <c r="E149" s="46" t="str">
        <f t="shared" si="121"/>
        <v>US$ miles</v>
      </c>
      <c r="G149" s="65">
        <f t="shared" ref="G149:Z149" si="136">+G21*(1-G$69)-G90</f>
        <v>44.129782330236623</v>
      </c>
      <c r="H149" s="65">
        <f t="shared" si="136"/>
        <v>88.259564660473245</v>
      </c>
      <c r="I149" s="65">
        <f t="shared" si="136"/>
        <v>233.52822204985534</v>
      </c>
      <c r="J149" s="65">
        <f t="shared" si="136"/>
        <v>271.20670105297171</v>
      </c>
      <c r="K149" s="65">
        <f t="shared" si="136"/>
        <v>271.39582861921889</v>
      </c>
      <c r="L149" s="65">
        <f t="shared" si="136"/>
        <v>431.70350106194229</v>
      </c>
      <c r="M149" s="65">
        <f t="shared" si="136"/>
        <v>432.32097512534699</v>
      </c>
      <c r="N149" s="65">
        <f t="shared" si="136"/>
        <v>153.9541191980932</v>
      </c>
      <c r="O149" s="65">
        <f t="shared" si="136"/>
        <v>16.367829827834893</v>
      </c>
      <c r="P149" s="65">
        <f t="shared" si="136"/>
        <v>16.370116159550189</v>
      </c>
      <c r="Q149" s="65">
        <f t="shared" si="136"/>
        <v>0</v>
      </c>
      <c r="R149" s="65">
        <f t="shared" si="136"/>
        <v>0.70559252110613802</v>
      </c>
      <c r="S149" s="65">
        <f t="shared" si="136"/>
        <v>0.91363716619577295</v>
      </c>
      <c r="T149" s="65">
        <f t="shared" si="136"/>
        <v>0.26611392738648304</v>
      </c>
      <c r="U149" s="65">
        <f t="shared" si="136"/>
        <v>3.9592455436429792</v>
      </c>
      <c r="V149" s="65">
        <f t="shared" si="136"/>
        <v>3.9601711142807661</v>
      </c>
      <c r="W149" s="65">
        <f t="shared" si="136"/>
        <v>0</v>
      </c>
      <c r="X149" s="65">
        <f t="shared" si="136"/>
        <v>0</v>
      </c>
      <c r="Y149" s="65">
        <f t="shared" si="136"/>
        <v>0.29028742622137055</v>
      </c>
      <c r="Z149" s="65">
        <f t="shared" si="136"/>
        <v>0</v>
      </c>
    </row>
    <row r="150" spans="3:26">
      <c r="C150" s="170" t="s">
        <v>372</v>
      </c>
      <c r="D150" s="46" t="str">
        <f t="shared" si="121"/>
        <v>APMTC</v>
      </c>
      <c r="E150" s="46" t="str">
        <f t="shared" si="121"/>
        <v>US$ miles</v>
      </c>
      <c r="G150" s="65">
        <f t="shared" ref="G150:Z150" si="137">+G22*(1-G$69)-G91</f>
        <v>23.099003292408696</v>
      </c>
      <c r="H150" s="65">
        <f t="shared" si="137"/>
        <v>46.198006584817392</v>
      </c>
      <c r="I150" s="65">
        <f t="shared" si="137"/>
        <v>48.184966563391875</v>
      </c>
      <c r="J150" s="65">
        <f t="shared" si="137"/>
        <v>4.1258673555179124</v>
      </c>
      <c r="K150" s="65">
        <f t="shared" si="137"/>
        <v>4.1287445530524058</v>
      </c>
      <c r="L150" s="65">
        <f t="shared" si="137"/>
        <v>1.2278184915563413</v>
      </c>
      <c r="M150" s="65">
        <f t="shared" si="137"/>
        <v>1.2295746646502352</v>
      </c>
      <c r="N150" s="65">
        <f t="shared" si="137"/>
        <v>0.15661641456372671</v>
      </c>
      <c r="O150" s="65">
        <f t="shared" si="137"/>
        <v>1.3546463806334905</v>
      </c>
      <c r="P150" s="65">
        <f t="shared" si="137"/>
        <v>1.3548356037018892</v>
      </c>
      <c r="Q150" s="65">
        <f t="shared" si="137"/>
        <v>0.59526825800436767</v>
      </c>
      <c r="R150" s="65">
        <f t="shared" si="137"/>
        <v>0</v>
      </c>
      <c r="S150" s="65">
        <f t="shared" si="137"/>
        <v>0</v>
      </c>
      <c r="T150" s="65">
        <f t="shared" si="137"/>
        <v>0</v>
      </c>
      <c r="U150" s="65">
        <f t="shared" si="137"/>
        <v>0</v>
      </c>
      <c r="V150" s="65">
        <f t="shared" si="137"/>
        <v>0</v>
      </c>
      <c r="W150" s="65">
        <f t="shared" si="137"/>
        <v>0</v>
      </c>
      <c r="X150" s="65">
        <f t="shared" si="137"/>
        <v>0</v>
      </c>
      <c r="Y150" s="65">
        <f t="shared" si="137"/>
        <v>0</v>
      </c>
      <c r="Z150" s="65">
        <f t="shared" si="137"/>
        <v>0</v>
      </c>
    </row>
    <row r="151" spans="3:26">
      <c r="C151" s="170" t="s">
        <v>373</v>
      </c>
      <c r="D151" s="46" t="str">
        <f t="shared" si="121"/>
        <v>APMTC</v>
      </c>
      <c r="E151" s="46" t="str">
        <f t="shared" si="121"/>
        <v>US$ miles</v>
      </c>
      <c r="G151" s="65">
        <f t="shared" ref="G151:Z151" si="138">+G23*(1-G$69)-G92</f>
        <v>118.86456926439627</v>
      </c>
      <c r="H151" s="65">
        <f t="shared" si="138"/>
        <v>237.72913852879253</v>
      </c>
      <c r="I151" s="65">
        <f t="shared" si="138"/>
        <v>127.93037349549098</v>
      </c>
      <c r="J151" s="65">
        <f t="shared" si="138"/>
        <v>71.642255628662667</v>
      </c>
      <c r="K151" s="65">
        <f t="shared" si="138"/>
        <v>71.692215771221456</v>
      </c>
      <c r="L151" s="65">
        <f t="shared" si="138"/>
        <v>10.793263292225962</v>
      </c>
      <c r="M151" s="65">
        <f t="shared" si="138"/>
        <v>10.808701110372107</v>
      </c>
      <c r="N151" s="65">
        <f t="shared" si="138"/>
        <v>20.193947649132085</v>
      </c>
      <c r="O151" s="65">
        <f t="shared" si="138"/>
        <v>14.579115018015504</v>
      </c>
      <c r="P151" s="65">
        <f t="shared" si="138"/>
        <v>14.581151494041782</v>
      </c>
      <c r="Q151" s="65">
        <f t="shared" si="138"/>
        <v>0</v>
      </c>
      <c r="R151" s="65">
        <f t="shared" si="138"/>
        <v>0</v>
      </c>
      <c r="S151" s="65">
        <f t="shared" si="138"/>
        <v>0</v>
      </c>
      <c r="T151" s="65">
        <f t="shared" si="138"/>
        <v>0</v>
      </c>
      <c r="U151" s="65">
        <f t="shared" si="138"/>
        <v>0</v>
      </c>
      <c r="V151" s="65">
        <f t="shared" si="138"/>
        <v>0</v>
      </c>
      <c r="W151" s="65">
        <f t="shared" si="138"/>
        <v>0</v>
      </c>
      <c r="X151" s="65">
        <f t="shared" si="138"/>
        <v>0</v>
      </c>
      <c r="Y151" s="65">
        <f t="shared" si="138"/>
        <v>0</v>
      </c>
      <c r="Z151" s="65">
        <f t="shared" si="138"/>
        <v>0</v>
      </c>
    </row>
    <row r="152" spans="3:26">
      <c r="C152" s="170" t="s">
        <v>70</v>
      </c>
      <c r="D152" s="46" t="str">
        <f t="shared" si="121"/>
        <v>APMTC</v>
      </c>
      <c r="E152" s="46" t="str">
        <f t="shared" si="121"/>
        <v>US$ miles</v>
      </c>
      <c r="G152" s="65">
        <f t="shared" ref="G152:Z152" si="139">+G24*(1-G$69)-G93</f>
        <v>5474.1434416202956</v>
      </c>
      <c r="H152" s="65">
        <f t="shared" si="139"/>
        <v>10948.286883240591</v>
      </c>
      <c r="I152" s="65">
        <f t="shared" si="139"/>
        <v>12120.687549772152</v>
      </c>
      <c r="J152" s="65">
        <f t="shared" si="139"/>
        <v>12419.171460337604</v>
      </c>
      <c r="K152" s="65">
        <f t="shared" si="139"/>
        <v>12427.832041598984</v>
      </c>
      <c r="L152" s="65">
        <f t="shared" si="139"/>
        <v>13194.898141460295</v>
      </c>
      <c r="M152" s="65">
        <f t="shared" si="139"/>
        <v>13213.771065473135</v>
      </c>
      <c r="N152" s="65">
        <f t="shared" si="139"/>
        <v>13422.444637786253</v>
      </c>
      <c r="O152" s="65">
        <f t="shared" si="139"/>
        <v>13951.963970098592</v>
      </c>
      <c r="P152" s="65">
        <f t="shared" si="139"/>
        <v>13953.91284286004</v>
      </c>
      <c r="Q152" s="65">
        <f t="shared" si="139"/>
        <v>15038.72384931675</v>
      </c>
      <c r="R152" s="65">
        <f t="shared" si="139"/>
        <v>22077.928180495477</v>
      </c>
      <c r="S152" s="65">
        <f t="shared" si="139"/>
        <v>23041.910535856652</v>
      </c>
      <c r="T152" s="65">
        <f t="shared" si="139"/>
        <v>20194.496012776679</v>
      </c>
      <c r="U152" s="65">
        <f t="shared" si="139"/>
        <v>31608.301130560769</v>
      </c>
      <c r="V152" s="65">
        <f t="shared" si="139"/>
        <v>31615.690345277129</v>
      </c>
      <c r="W152" s="65">
        <f t="shared" si="139"/>
        <v>32326.278019622583</v>
      </c>
      <c r="X152" s="65">
        <f t="shared" si="139"/>
        <v>32327.486482616405</v>
      </c>
      <c r="Y152" s="65">
        <f t="shared" si="139"/>
        <v>25746.349486386138</v>
      </c>
      <c r="Z152" s="65">
        <f t="shared" si="139"/>
        <v>33843.085043600709</v>
      </c>
    </row>
    <row r="153" spans="3:26">
      <c r="C153" s="170" t="s">
        <v>71</v>
      </c>
      <c r="D153" s="46" t="str">
        <f t="shared" si="121"/>
        <v>APMTC</v>
      </c>
      <c r="E153" s="46" t="str">
        <f t="shared" si="121"/>
        <v>US$ miles</v>
      </c>
      <c r="G153" s="65">
        <f t="shared" ref="G153:Z153" si="140">+G25*(1-G$69)-G94</f>
        <v>4287.2950956938812</v>
      </c>
      <c r="H153" s="65">
        <f t="shared" si="140"/>
        <v>8574.5901913877624</v>
      </c>
      <c r="I153" s="65">
        <f t="shared" si="140"/>
        <v>11943.277614798257</v>
      </c>
      <c r="J153" s="65">
        <f t="shared" si="140"/>
        <v>11091.011511783063</v>
      </c>
      <c r="K153" s="65">
        <f t="shared" si="140"/>
        <v>11098.745892999674</v>
      </c>
      <c r="L153" s="65">
        <f t="shared" si="140"/>
        <v>9232.4397139087887</v>
      </c>
      <c r="M153" s="65">
        <f t="shared" si="140"/>
        <v>9245.6450551934031</v>
      </c>
      <c r="N153" s="65">
        <f t="shared" si="140"/>
        <v>9163.5995946171497</v>
      </c>
      <c r="O153" s="65">
        <f t="shared" si="140"/>
        <v>8021.4891135537509</v>
      </c>
      <c r="P153" s="65">
        <f t="shared" si="140"/>
        <v>8022.6095910487593</v>
      </c>
      <c r="Q153" s="65">
        <f t="shared" si="140"/>
        <v>10388.010693664888</v>
      </c>
      <c r="R153" s="65">
        <f t="shared" si="140"/>
        <v>10012.483713537988</v>
      </c>
      <c r="S153" s="65">
        <f t="shared" si="140"/>
        <v>10002.63935029964</v>
      </c>
      <c r="T153" s="65">
        <f t="shared" si="140"/>
        <v>6293.7284688860245</v>
      </c>
      <c r="U153" s="65">
        <f t="shared" si="140"/>
        <v>11569.069373589084</v>
      </c>
      <c r="V153" s="65">
        <f t="shared" si="140"/>
        <v>11571.773926969438</v>
      </c>
      <c r="W153" s="65">
        <f t="shared" si="140"/>
        <v>14902.2402735998</v>
      </c>
      <c r="X153" s="65">
        <f t="shared" si="140"/>
        <v>14902.797368539243</v>
      </c>
      <c r="Y153" s="65">
        <f t="shared" si="140"/>
        <v>13472.731685789928</v>
      </c>
      <c r="Z153" s="65">
        <f t="shared" si="140"/>
        <v>11151.141703583517</v>
      </c>
    </row>
    <row r="154" spans="3:26">
      <c r="C154" s="170" t="s">
        <v>72</v>
      </c>
      <c r="D154" s="46" t="str">
        <f t="shared" si="121"/>
        <v>APMTC</v>
      </c>
      <c r="E154" s="46" t="str">
        <f t="shared" si="121"/>
        <v>US$ miles</v>
      </c>
      <c r="G154" s="65">
        <f t="shared" ref="G154:Z154" si="141">+G26*(1-G$69)-G95</f>
        <v>10971.500120583383</v>
      </c>
      <c r="H154" s="65">
        <f t="shared" si="141"/>
        <v>21943.000241166767</v>
      </c>
      <c r="I154" s="65">
        <f t="shared" si="141"/>
        <v>20474.445146424394</v>
      </c>
      <c r="J154" s="65">
        <f t="shared" si="141"/>
        <v>21949.402413096279</v>
      </c>
      <c r="K154" s="65">
        <f t="shared" si="141"/>
        <v>21964.708956197359</v>
      </c>
      <c r="L154" s="65">
        <f t="shared" si="141"/>
        <v>19552.602678114861</v>
      </c>
      <c r="M154" s="65">
        <f t="shared" si="141"/>
        <v>19580.569152781143</v>
      </c>
      <c r="N154" s="65">
        <f t="shared" si="141"/>
        <v>14559.593335645517</v>
      </c>
      <c r="O154" s="65">
        <f t="shared" si="141"/>
        <v>18928.474627206459</v>
      </c>
      <c r="P154" s="65">
        <f t="shared" si="141"/>
        <v>18931.118641246041</v>
      </c>
      <c r="Q154" s="65">
        <f t="shared" si="141"/>
        <v>24492.014411191383</v>
      </c>
      <c r="R154" s="65">
        <f t="shared" si="141"/>
        <v>26106.33340187067</v>
      </c>
      <c r="S154" s="65">
        <f t="shared" si="141"/>
        <v>29718.101270729516</v>
      </c>
      <c r="T154" s="65">
        <f t="shared" si="141"/>
        <v>28666.58723416362</v>
      </c>
      <c r="U154" s="65">
        <f t="shared" si="141"/>
        <v>29100.064971592761</v>
      </c>
      <c r="V154" s="65">
        <f t="shared" si="141"/>
        <v>29106.867824661233</v>
      </c>
      <c r="W154" s="65">
        <f t="shared" si="141"/>
        <v>31429.430117600692</v>
      </c>
      <c r="X154" s="65">
        <f t="shared" si="141"/>
        <v>31430.605053459098</v>
      </c>
      <c r="Y154" s="65">
        <f t="shared" si="141"/>
        <v>35211.573328924584</v>
      </c>
      <c r="Z154" s="65">
        <f t="shared" si="141"/>
        <v>43038.88445172683</v>
      </c>
    </row>
    <row r="155" spans="3:26">
      <c r="C155" s="170" t="s">
        <v>73</v>
      </c>
      <c r="D155" s="46" t="str">
        <f t="shared" si="121"/>
        <v>APMTC</v>
      </c>
      <c r="E155" s="46" t="str">
        <f t="shared" si="121"/>
        <v>US$ miles</v>
      </c>
      <c r="G155" s="65">
        <f t="shared" ref="G155:Z155" si="142">+G27*(1-G$69)-G96</f>
        <v>1377.6814670633908</v>
      </c>
      <c r="H155" s="65">
        <f t="shared" si="142"/>
        <v>2755.3629341267815</v>
      </c>
      <c r="I155" s="65">
        <f t="shared" si="142"/>
        <v>2928.0391724427986</v>
      </c>
      <c r="J155" s="65">
        <f t="shared" si="142"/>
        <v>3307.1380441262882</v>
      </c>
      <c r="K155" s="65">
        <f t="shared" si="142"/>
        <v>3309.4442960260408</v>
      </c>
      <c r="L155" s="65">
        <f t="shared" si="142"/>
        <v>2842.2388177982061</v>
      </c>
      <c r="M155" s="65">
        <f t="shared" si="142"/>
        <v>2846.304128243165</v>
      </c>
      <c r="N155" s="65">
        <f t="shared" si="142"/>
        <v>2924.7707462165245</v>
      </c>
      <c r="O155" s="65">
        <f t="shared" si="142"/>
        <v>3360.6048821458457</v>
      </c>
      <c r="P155" s="65">
        <f t="shared" si="142"/>
        <v>3361.0743064742655</v>
      </c>
      <c r="Q155" s="65">
        <f t="shared" si="142"/>
        <v>3788.5377416387109</v>
      </c>
      <c r="R155" s="65">
        <f t="shared" si="142"/>
        <v>4166.3815040070167</v>
      </c>
      <c r="S155" s="65">
        <f t="shared" si="142"/>
        <v>5584.1601357062418</v>
      </c>
      <c r="T155" s="65">
        <f t="shared" si="142"/>
        <v>5363.667996283154</v>
      </c>
      <c r="U155" s="65">
        <f t="shared" si="142"/>
        <v>6813.3229352130165</v>
      </c>
      <c r="V155" s="65">
        <f t="shared" si="142"/>
        <v>6814.9157163590917</v>
      </c>
      <c r="W155" s="65">
        <f t="shared" si="142"/>
        <v>9157.6975136202418</v>
      </c>
      <c r="X155" s="65">
        <f t="shared" si="142"/>
        <v>9158.039858586375</v>
      </c>
      <c r="Y155" s="65">
        <f t="shared" si="142"/>
        <v>9682.2647211818876</v>
      </c>
      <c r="Z155" s="65">
        <f t="shared" si="142"/>
        <v>13292.454249857932</v>
      </c>
    </row>
    <row r="156" spans="3:26">
      <c r="C156" s="170" t="s">
        <v>74</v>
      </c>
      <c r="D156" s="46" t="str">
        <f t="shared" si="121"/>
        <v>APMTC</v>
      </c>
      <c r="E156" s="46" t="str">
        <f t="shared" si="121"/>
        <v>US$ miles</v>
      </c>
      <c r="G156" s="65">
        <f t="shared" ref="G156:Z156" si="143">+G28*(1-G$69)-G97</f>
        <v>30.803877176301889</v>
      </c>
      <c r="H156" s="65">
        <f t="shared" si="143"/>
        <v>61.607754352603777</v>
      </c>
      <c r="I156" s="65">
        <f t="shared" si="143"/>
        <v>169.47874898774069</v>
      </c>
      <c r="J156" s="65">
        <f t="shared" si="143"/>
        <v>168.15840682492959</v>
      </c>
      <c r="K156" s="65">
        <f t="shared" si="143"/>
        <v>168.27567306541451</v>
      </c>
      <c r="L156" s="65">
        <f t="shared" si="143"/>
        <v>184.49081513698545</v>
      </c>
      <c r="M156" s="65">
        <f t="shared" si="143"/>
        <v>184.75469600198483</v>
      </c>
      <c r="N156" s="65">
        <f t="shared" si="143"/>
        <v>154.25621171696054</v>
      </c>
      <c r="O156" s="65">
        <f t="shared" si="143"/>
        <v>214.25658809421367</v>
      </c>
      <c r="P156" s="65">
        <f t="shared" si="143"/>
        <v>214.28651641322256</v>
      </c>
      <c r="Q156" s="65">
        <f t="shared" si="143"/>
        <v>286.95156120382899</v>
      </c>
      <c r="R156" s="65">
        <f t="shared" si="143"/>
        <v>303.48140715835086</v>
      </c>
      <c r="S156" s="65">
        <f t="shared" si="143"/>
        <v>367.04775633208487</v>
      </c>
      <c r="T156" s="65">
        <f t="shared" si="143"/>
        <v>164.16275589779644</v>
      </c>
      <c r="U156" s="65">
        <f t="shared" si="143"/>
        <v>11.995694842987845</v>
      </c>
      <c r="V156" s="65">
        <f t="shared" si="143"/>
        <v>11.998499130522967</v>
      </c>
      <c r="W156" s="65">
        <f t="shared" si="143"/>
        <v>100.06318279802922</v>
      </c>
      <c r="X156" s="65">
        <f t="shared" si="143"/>
        <v>100.06692349014918</v>
      </c>
      <c r="Y156" s="65">
        <f t="shared" si="143"/>
        <v>733.61139162716222</v>
      </c>
      <c r="Z156" s="65">
        <f t="shared" si="143"/>
        <v>877.0317821949908</v>
      </c>
    </row>
    <row r="157" spans="3:26">
      <c r="C157" s="4"/>
      <c r="D157" s="46"/>
      <c r="E157" s="46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</row>
    <row r="158" spans="3:26">
      <c r="C158" s="170" t="s">
        <v>424</v>
      </c>
      <c r="D158" s="46" t="s">
        <v>65</v>
      </c>
      <c r="E158" s="46" t="s">
        <v>69</v>
      </c>
      <c r="G158" s="65">
        <f t="shared" ref="G158:Z158" si="144">+G30*(1-G$69)-G99</f>
        <v>0</v>
      </c>
      <c r="H158" s="65">
        <f t="shared" si="144"/>
        <v>0</v>
      </c>
      <c r="I158" s="65">
        <f t="shared" si="144"/>
        <v>0</v>
      </c>
      <c r="J158" s="65">
        <f t="shared" si="144"/>
        <v>0</v>
      </c>
      <c r="K158" s="65">
        <f t="shared" si="144"/>
        <v>0.50793962001476456</v>
      </c>
      <c r="L158" s="65">
        <f t="shared" si="144"/>
        <v>0.89532525138816321</v>
      </c>
      <c r="M158" s="65">
        <f t="shared" si="144"/>
        <v>0.89660585281873673</v>
      </c>
      <c r="N158" s="65">
        <f t="shared" si="144"/>
        <v>1.2763507651192958</v>
      </c>
      <c r="O158" s="65">
        <f t="shared" si="144"/>
        <v>10.499802175211562</v>
      </c>
      <c r="P158" s="65">
        <f t="shared" si="144"/>
        <v>10.501268834565307</v>
      </c>
      <c r="Q158" s="65">
        <f t="shared" si="144"/>
        <v>25.980522406060778</v>
      </c>
      <c r="R158" s="65">
        <f t="shared" si="144"/>
        <v>97.585763647037709</v>
      </c>
      <c r="S158" s="65">
        <f t="shared" si="144"/>
        <v>39.66738484472188</v>
      </c>
      <c r="T158" s="65">
        <f t="shared" si="144"/>
        <v>19.981574852052791</v>
      </c>
      <c r="U158" s="65">
        <f t="shared" si="144"/>
        <v>194.65321630069391</v>
      </c>
      <c r="V158" s="65">
        <f t="shared" si="144"/>
        <v>194.69872125853823</v>
      </c>
      <c r="W158" s="65">
        <f t="shared" si="144"/>
        <v>93.089414284786116</v>
      </c>
      <c r="X158" s="65">
        <f t="shared" si="144"/>
        <v>93.092894274415968</v>
      </c>
      <c r="Y158" s="65">
        <f t="shared" si="144"/>
        <v>49.777980290670847</v>
      </c>
      <c r="Z158" s="65">
        <f t="shared" si="144"/>
        <v>81.151287581048905</v>
      </c>
    </row>
    <row r="159" spans="3:26">
      <c r="C159" s="170" t="s">
        <v>425</v>
      </c>
      <c r="D159" s="46" t="s">
        <v>65</v>
      </c>
      <c r="E159" s="46" t="s">
        <v>69</v>
      </c>
      <c r="G159" s="65">
        <f t="shared" ref="G159:Z159" si="145">+G31*(1-G$69)-G100</f>
        <v>0</v>
      </c>
      <c r="H159" s="65">
        <f t="shared" si="145"/>
        <v>0</v>
      </c>
      <c r="I159" s="65">
        <f t="shared" si="145"/>
        <v>0</v>
      </c>
      <c r="J159" s="65">
        <f t="shared" si="145"/>
        <v>0</v>
      </c>
      <c r="K159" s="65">
        <f t="shared" si="145"/>
        <v>6.7171689320085894</v>
      </c>
      <c r="L159" s="65">
        <f t="shared" si="145"/>
        <v>11.840167559490649</v>
      </c>
      <c r="M159" s="65">
        <f t="shared" si="145"/>
        <v>11.857102785534373</v>
      </c>
      <c r="N159" s="65">
        <f t="shared" si="145"/>
        <v>33.790985620677738</v>
      </c>
      <c r="O159" s="65">
        <f t="shared" si="145"/>
        <v>9.2193554468590122</v>
      </c>
      <c r="P159" s="65">
        <f t="shared" si="145"/>
        <v>9.2206432476838263</v>
      </c>
      <c r="Q159" s="65">
        <f t="shared" si="145"/>
        <v>23.684259199551249</v>
      </c>
      <c r="R159" s="65">
        <f t="shared" si="145"/>
        <v>95.001218111448537</v>
      </c>
      <c r="S159" s="65">
        <f t="shared" si="145"/>
        <v>41.534236111878684</v>
      </c>
      <c r="T159" s="65">
        <f t="shared" si="145"/>
        <v>47.569610191796798</v>
      </c>
      <c r="U159" s="65">
        <f t="shared" ref="U159" si="146">+U31*(1-U$69)-U100</f>
        <v>118.98747266014017</v>
      </c>
      <c r="V159" s="65">
        <f t="shared" si="145"/>
        <v>119.01528889678038</v>
      </c>
      <c r="W159" s="65">
        <f t="shared" ref="W159" si="147">+W31*(1-W$69)-W100</f>
        <v>137.37477280271764</v>
      </c>
      <c r="X159" s="65">
        <f t="shared" si="145"/>
        <v>137.37990832525188</v>
      </c>
      <c r="Y159" s="65">
        <f t="shared" si="145"/>
        <v>74.921412707802659</v>
      </c>
      <c r="Z159" s="65">
        <f t="shared" si="145"/>
        <v>39.053030953838082</v>
      </c>
    </row>
    <row r="160" spans="3:26">
      <c r="C160" s="170" t="s">
        <v>426</v>
      </c>
      <c r="D160" s="46" t="s">
        <v>65</v>
      </c>
      <c r="E160" s="46" t="s">
        <v>69</v>
      </c>
      <c r="G160" s="65">
        <f t="shared" ref="G160:Z160" si="148">+G32*(1-G$69)-G101</f>
        <v>0</v>
      </c>
      <c r="H160" s="65">
        <f t="shared" si="148"/>
        <v>0</v>
      </c>
      <c r="I160" s="65">
        <f t="shared" si="148"/>
        <v>0</v>
      </c>
      <c r="J160" s="65">
        <f t="shared" si="148"/>
        <v>0</v>
      </c>
      <c r="K160" s="65">
        <f t="shared" si="148"/>
        <v>8.0660935395158256E-2</v>
      </c>
      <c r="L160" s="65">
        <f t="shared" si="148"/>
        <v>0.18590901408127666</v>
      </c>
      <c r="M160" s="65">
        <f t="shared" si="148"/>
        <v>0.18617492342430017</v>
      </c>
      <c r="N160" s="65">
        <f t="shared" si="148"/>
        <v>0.26460303289717529</v>
      </c>
      <c r="O160" s="65">
        <f t="shared" si="148"/>
        <v>8.2653519745200335</v>
      </c>
      <c r="P160" s="65">
        <f t="shared" si="148"/>
        <v>8.2665065158707307</v>
      </c>
      <c r="Q160" s="65">
        <f t="shared" si="148"/>
        <v>16.878418023014227</v>
      </c>
      <c r="R160" s="65">
        <f t="shared" si="148"/>
        <v>1.1186005797152285</v>
      </c>
      <c r="S160" s="65">
        <f t="shared" si="148"/>
        <v>19.616621368044484</v>
      </c>
      <c r="T160" s="65">
        <f t="shared" si="148"/>
        <v>76.447396074316316</v>
      </c>
      <c r="U160" s="65">
        <f t="shared" ref="U160" si="149">+U32*(1-U$69)-U101</f>
        <v>9.397444990756437</v>
      </c>
      <c r="V160" s="65">
        <f t="shared" si="148"/>
        <v>9.3996418737377496</v>
      </c>
      <c r="W160" s="65">
        <f t="shared" ref="W160" si="150">+W32*(1-W$69)-W101</f>
        <v>12.841363702621425</v>
      </c>
      <c r="X160" s="65">
        <f t="shared" si="148"/>
        <v>12.841843755190901</v>
      </c>
      <c r="Y160" s="65">
        <f t="shared" si="148"/>
        <v>13.697443723834564</v>
      </c>
      <c r="Z160" s="65">
        <f t="shared" si="148"/>
        <v>11.140468708136153</v>
      </c>
    </row>
    <row r="161" spans="3:26">
      <c r="C161" s="170" t="s">
        <v>427</v>
      </c>
      <c r="D161" s="46" t="s">
        <v>65</v>
      </c>
      <c r="E161" s="46" t="s">
        <v>69</v>
      </c>
      <c r="G161" s="65">
        <f t="shared" ref="G161:Z161" si="151">+G33*(1-G$69)-G102</f>
        <v>0</v>
      </c>
      <c r="H161" s="65">
        <f t="shared" si="151"/>
        <v>0</v>
      </c>
      <c r="I161" s="65">
        <f t="shared" si="151"/>
        <v>0</v>
      </c>
      <c r="J161" s="65">
        <f t="shared" si="151"/>
        <v>0</v>
      </c>
      <c r="K161" s="65">
        <f t="shared" si="151"/>
        <v>6.1637302544762615</v>
      </c>
      <c r="L161" s="65">
        <f t="shared" si="151"/>
        <v>14.205145435282187</v>
      </c>
      <c r="M161" s="65">
        <f t="shared" si="151"/>
        <v>14.225463335997846</v>
      </c>
      <c r="N161" s="65">
        <f t="shared" si="151"/>
        <v>20.219571281140102</v>
      </c>
      <c r="O161" s="65">
        <f t="shared" si="151"/>
        <v>3.1794277630365482</v>
      </c>
      <c r="P161" s="65">
        <f t="shared" si="151"/>
        <v>3.1798718797342156</v>
      </c>
      <c r="Q161" s="65">
        <f t="shared" si="151"/>
        <v>9.0352442713524042</v>
      </c>
      <c r="R161" s="65">
        <f t="shared" si="151"/>
        <v>14.875114237332447</v>
      </c>
      <c r="S161" s="65">
        <f t="shared" si="151"/>
        <v>35.390192451176361</v>
      </c>
      <c r="T161" s="65">
        <f t="shared" si="151"/>
        <v>9.1613646141691607</v>
      </c>
      <c r="U161" s="65">
        <f t="shared" ref="U161" si="152">+U33*(1-U$69)-U102</f>
        <v>36.991224399877247</v>
      </c>
      <c r="V161" s="65">
        <f t="shared" si="151"/>
        <v>36.999872004776442</v>
      </c>
      <c r="W161" s="65">
        <f t="shared" ref="W161" si="153">+W33*(1-W$69)-W102</f>
        <v>75.182572197644262</v>
      </c>
      <c r="X161" s="65">
        <f t="shared" si="151"/>
        <v>75.185382770399542</v>
      </c>
      <c r="Y161" s="65">
        <f t="shared" si="151"/>
        <v>4.237947096208261</v>
      </c>
      <c r="Z161" s="65">
        <f t="shared" si="151"/>
        <v>3.2155863417362145</v>
      </c>
    </row>
    <row r="162" spans="3:26">
      <c r="C162" s="170" t="s">
        <v>428</v>
      </c>
      <c r="D162" s="46" t="s">
        <v>65</v>
      </c>
      <c r="E162" s="46" t="s">
        <v>69</v>
      </c>
      <c r="G162" s="65">
        <f t="shared" ref="G162:Z162" si="154">+G34*(1-G$69)-G103</f>
        <v>0</v>
      </c>
      <c r="H162" s="65">
        <f t="shared" si="154"/>
        <v>0</v>
      </c>
      <c r="I162" s="65">
        <f t="shared" si="154"/>
        <v>0</v>
      </c>
      <c r="J162" s="65">
        <f t="shared" si="154"/>
        <v>0</v>
      </c>
      <c r="K162" s="65">
        <f t="shared" si="154"/>
        <v>18.888128150202398</v>
      </c>
      <c r="L162" s="65">
        <f t="shared" si="154"/>
        <v>40.641016101527526</v>
      </c>
      <c r="M162" s="65">
        <f t="shared" si="154"/>
        <v>40.699145751371411</v>
      </c>
      <c r="N162" s="65">
        <f t="shared" si="154"/>
        <v>223.32092794641608</v>
      </c>
      <c r="O162" s="65">
        <f t="shared" si="154"/>
        <v>64.397217488362287</v>
      </c>
      <c r="P162" s="65">
        <f t="shared" si="154"/>
        <v>64.406212779874295</v>
      </c>
      <c r="Q162" s="65">
        <f t="shared" si="154"/>
        <v>275.97025554211535</v>
      </c>
      <c r="R162" s="65">
        <f t="shared" si="154"/>
        <v>221.32477304853006</v>
      </c>
      <c r="S162" s="65">
        <f t="shared" si="154"/>
        <v>49.232352837713712</v>
      </c>
      <c r="T162" s="65">
        <f t="shared" si="154"/>
        <v>68.148895772626318</v>
      </c>
      <c r="U162" s="65">
        <f t="shared" ref="U162" si="155">+U34*(1-U$69)-U103</f>
        <v>123.77494134223205</v>
      </c>
      <c r="V162" s="65">
        <f t="shared" si="154"/>
        <v>123.80387676695815</v>
      </c>
      <c r="W162" s="65">
        <f t="shared" ref="W162" si="156">+W34*(1-W$69)-W103</f>
        <v>205.15362486152566</v>
      </c>
      <c r="X162" s="65">
        <f t="shared" si="154"/>
        <v>205.16129418131382</v>
      </c>
      <c r="Y162" s="65">
        <f t="shared" si="154"/>
        <v>554.11934757265567</v>
      </c>
      <c r="Z162" s="65">
        <f t="shared" si="154"/>
        <v>1738.4277537060771</v>
      </c>
    </row>
    <row r="163" spans="3:26">
      <c r="C163" s="170" t="s">
        <v>429</v>
      </c>
      <c r="D163" s="46" t="s">
        <v>65</v>
      </c>
      <c r="E163" s="46" t="s">
        <v>69</v>
      </c>
      <c r="G163" s="65">
        <f t="shared" ref="G163:Z163" si="157">+G35*(1-G$69)-G104</f>
        <v>0</v>
      </c>
      <c r="H163" s="65">
        <f t="shared" si="157"/>
        <v>0</v>
      </c>
      <c r="I163" s="65">
        <f t="shared" si="157"/>
        <v>0</v>
      </c>
      <c r="J163" s="65">
        <f t="shared" si="157"/>
        <v>0</v>
      </c>
      <c r="K163" s="65">
        <f t="shared" si="157"/>
        <v>421.21898351335221</v>
      </c>
      <c r="L163" s="65">
        <f t="shared" si="157"/>
        <v>508.98949943812602</v>
      </c>
      <c r="M163" s="65">
        <f t="shared" si="157"/>
        <v>509.71751719493199</v>
      </c>
      <c r="N163" s="65">
        <f t="shared" si="157"/>
        <v>441.50840459860854</v>
      </c>
      <c r="O163" s="65">
        <f t="shared" si="157"/>
        <v>661.40647065164751</v>
      </c>
      <c r="P163" s="65">
        <f t="shared" si="157"/>
        <v>661.49885886721779</v>
      </c>
      <c r="Q163" s="65">
        <f t="shared" si="157"/>
        <v>186.31345543726584</v>
      </c>
      <c r="R163" s="65">
        <f t="shared" si="157"/>
        <v>214.65029430682881</v>
      </c>
      <c r="S163" s="65">
        <f t="shared" si="157"/>
        <v>341.37060504942571</v>
      </c>
      <c r="T163" s="65">
        <f t="shared" si="157"/>
        <v>639.88088289427526</v>
      </c>
      <c r="U163" s="65">
        <f t="shared" ref="U163" si="158">+U35*(1-U$69)-U104</f>
        <v>428.85029383813225</v>
      </c>
      <c r="V163" s="65">
        <f t="shared" si="157"/>
        <v>428.95054810011413</v>
      </c>
      <c r="W163" s="65">
        <f t="shared" ref="W163" si="159">+W35*(1-W$69)-W104</f>
        <v>63.662209530354026</v>
      </c>
      <c r="X163" s="65">
        <f t="shared" si="157"/>
        <v>63.664589433919673</v>
      </c>
      <c r="Y163" s="65">
        <f t="shared" si="157"/>
        <v>674.41009378287595</v>
      </c>
      <c r="Z163" s="65">
        <f t="shared" si="157"/>
        <v>830.3760992641819</v>
      </c>
    </row>
    <row r="164" spans="3:26">
      <c r="C164" s="170" t="s">
        <v>430</v>
      </c>
      <c r="D164" s="46" t="s">
        <v>65</v>
      </c>
      <c r="E164" s="46" t="s">
        <v>69</v>
      </c>
      <c r="G164" s="65">
        <f t="shared" ref="G164:Z164" si="160">+G36*(1-G$69)-G105</f>
        <v>0</v>
      </c>
      <c r="H164" s="65">
        <f t="shared" si="160"/>
        <v>0</v>
      </c>
      <c r="I164" s="65">
        <f t="shared" si="160"/>
        <v>0</v>
      </c>
      <c r="J164" s="65">
        <f t="shared" si="160"/>
        <v>0</v>
      </c>
      <c r="K164" s="65">
        <f t="shared" si="160"/>
        <v>467.98864247000211</v>
      </c>
      <c r="L164" s="65">
        <f t="shared" si="160"/>
        <v>298.26820701116094</v>
      </c>
      <c r="M164" s="65">
        <f t="shared" si="160"/>
        <v>298.69482593205129</v>
      </c>
      <c r="N164" s="65">
        <f t="shared" si="160"/>
        <v>299.5871273362049</v>
      </c>
      <c r="O164" s="65">
        <f t="shared" si="160"/>
        <v>22.005261233754222</v>
      </c>
      <c r="P164" s="65">
        <f t="shared" si="160"/>
        <v>22.008335027115422</v>
      </c>
      <c r="Q164" s="65">
        <f t="shared" si="160"/>
        <v>96.450285068802998</v>
      </c>
      <c r="R164" s="65">
        <f t="shared" si="160"/>
        <v>0</v>
      </c>
      <c r="S164" s="65">
        <f t="shared" si="160"/>
        <v>0</v>
      </c>
      <c r="T164" s="65">
        <f t="shared" si="160"/>
        <v>0</v>
      </c>
      <c r="U164" s="65">
        <f t="shared" ref="U164" si="161">+U36*(1-U$69)-U105</f>
        <v>0</v>
      </c>
      <c r="V164" s="65">
        <f t="shared" si="160"/>
        <v>0</v>
      </c>
      <c r="W164" s="65">
        <f t="shared" ref="W164" si="162">+W36*(1-W$69)-W105</f>
        <v>0</v>
      </c>
      <c r="X164" s="65">
        <f t="shared" si="160"/>
        <v>0</v>
      </c>
      <c r="Y164" s="65">
        <f t="shared" si="160"/>
        <v>0</v>
      </c>
      <c r="Z164" s="65">
        <f t="shared" si="160"/>
        <v>0</v>
      </c>
    </row>
    <row r="165" spans="3:26">
      <c r="C165" s="170" t="s">
        <v>506</v>
      </c>
      <c r="D165" s="46" t="s">
        <v>65</v>
      </c>
      <c r="E165" s="46" t="s">
        <v>69</v>
      </c>
      <c r="G165" s="65">
        <f t="shared" ref="G165:Z165" si="163">+G37*(1-G$69)-G106</f>
        <v>0</v>
      </c>
      <c r="H165" s="65">
        <f t="shared" si="163"/>
        <v>0</v>
      </c>
      <c r="I165" s="65">
        <f t="shared" si="163"/>
        <v>0</v>
      </c>
      <c r="J165" s="65">
        <f t="shared" si="163"/>
        <v>0</v>
      </c>
      <c r="K165" s="65">
        <f t="shared" si="163"/>
        <v>0</v>
      </c>
      <c r="L165" s="65">
        <f t="shared" si="163"/>
        <v>0</v>
      </c>
      <c r="M165" s="65">
        <f t="shared" si="163"/>
        <v>0</v>
      </c>
      <c r="N165" s="65">
        <f t="shared" si="163"/>
        <v>0</v>
      </c>
      <c r="O165" s="65">
        <f t="shared" si="163"/>
        <v>0</v>
      </c>
      <c r="P165" s="65">
        <f t="shared" si="163"/>
        <v>0</v>
      </c>
      <c r="Q165" s="65">
        <f t="shared" si="163"/>
        <v>0</v>
      </c>
      <c r="R165" s="65">
        <f t="shared" si="163"/>
        <v>0</v>
      </c>
      <c r="S165" s="65">
        <f t="shared" si="163"/>
        <v>0</v>
      </c>
      <c r="T165" s="65">
        <f t="shared" si="163"/>
        <v>0</v>
      </c>
      <c r="U165" s="65">
        <f t="shared" ref="U165" si="164">+U37*(1-U$69)-U106</f>
        <v>0</v>
      </c>
      <c r="V165" s="65">
        <f t="shared" si="163"/>
        <v>0</v>
      </c>
      <c r="W165" s="65">
        <f t="shared" ref="W165" si="165">+W37*(1-W$69)-W106</f>
        <v>0</v>
      </c>
      <c r="X165" s="65">
        <f t="shared" si="163"/>
        <v>0</v>
      </c>
      <c r="Y165" s="65">
        <f t="shared" si="163"/>
        <v>0</v>
      </c>
      <c r="Z165" s="65">
        <f t="shared" si="163"/>
        <v>0</v>
      </c>
    </row>
    <row r="166" spans="3:26">
      <c r="C166" s="170" t="s">
        <v>431</v>
      </c>
      <c r="D166" s="46" t="s">
        <v>65</v>
      </c>
      <c r="E166" s="46" t="s">
        <v>69</v>
      </c>
      <c r="G166" s="65">
        <f t="shared" ref="G166:Z166" si="166">+G38*(1-G$69)-G107</f>
        <v>0</v>
      </c>
      <c r="H166" s="65">
        <f t="shared" si="166"/>
        <v>0</v>
      </c>
      <c r="I166" s="65">
        <f t="shared" si="166"/>
        <v>0</v>
      </c>
      <c r="J166" s="65">
        <f t="shared" si="166"/>
        <v>0</v>
      </c>
      <c r="K166" s="65">
        <f t="shared" si="166"/>
        <v>0</v>
      </c>
      <c r="L166" s="65">
        <f t="shared" si="166"/>
        <v>0</v>
      </c>
      <c r="M166" s="65">
        <f t="shared" si="166"/>
        <v>440.62963448369425</v>
      </c>
      <c r="N166" s="65">
        <f t="shared" si="166"/>
        <v>421.99425466188023</v>
      </c>
      <c r="O166" s="65">
        <f t="shared" si="166"/>
        <v>473.78514834580005</v>
      </c>
      <c r="P166" s="65">
        <f t="shared" si="166"/>
        <v>473.85132877547778</v>
      </c>
      <c r="Q166" s="65">
        <f t="shared" si="166"/>
        <v>558.05335674381274</v>
      </c>
      <c r="R166" s="65">
        <f t="shared" si="166"/>
        <v>561.65997297767319</v>
      </c>
      <c r="S166" s="65">
        <f t="shared" si="166"/>
        <v>611.2780824149437</v>
      </c>
      <c r="T166" s="65">
        <f t="shared" si="166"/>
        <v>472.6685960162477</v>
      </c>
      <c r="U166" s="65">
        <f t="shared" ref="U166" si="167">+U38*(1-U$69)-U107</f>
        <v>543.69460963478059</v>
      </c>
      <c r="V166" s="65">
        <f t="shared" si="166"/>
        <v>543.82171156898858</v>
      </c>
      <c r="W166" s="65">
        <f t="shared" ref="W166" si="168">+W38*(1-W$69)-W107</f>
        <v>595.48259753359878</v>
      </c>
      <c r="X166" s="65">
        <f t="shared" si="166"/>
        <v>595.50485863901122</v>
      </c>
      <c r="Y166" s="65">
        <f t="shared" si="166"/>
        <v>624.29605682148122</v>
      </c>
      <c r="Z166" s="65">
        <f t="shared" si="166"/>
        <v>1104.9755231981019</v>
      </c>
    </row>
    <row r="167" spans="3:26">
      <c r="C167" s="297" t="s">
        <v>847</v>
      </c>
      <c r="D167" s="46" t="s">
        <v>65</v>
      </c>
      <c r="E167" s="46" t="s">
        <v>69</v>
      </c>
      <c r="G167" s="65">
        <f t="shared" ref="G167:Z167" si="169">+G39*(1-G$69)-G108</f>
        <v>0</v>
      </c>
      <c r="H167" s="65">
        <f t="shared" si="169"/>
        <v>0</v>
      </c>
      <c r="I167" s="65">
        <f t="shared" si="169"/>
        <v>0</v>
      </c>
      <c r="J167" s="65">
        <f t="shared" si="169"/>
        <v>0</v>
      </c>
      <c r="K167" s="65">
        <f t="shared" si="169"/>
        <v>0</v>
      </c>
      <c r="L167" s="65">
        <f t="shared" si="169"/>
        <v>0</v>
      </c>
      <c r="M167" s="65">
        <f t="shared" si="169"/>
        <v>0</v>
      </c>
      <c r="N167" s="65">
        <f t="shared" si="169"/>
        <v>0</v>
      </c>
      <c r="O167" s="65">
        <f t="shared" si="169"/>
        <v>0</v>
      </c>
      <c r="P167" s="65">
        <f t="shared" si="169"/>
        <v>0</v>
      </c>
      <c r="Q167" s="65">
        <f t="shared" si="169"/>
        <v>0</v>
      </c>
      <c r="R167" s="65">
        <f t="shared" si="169"/>
        <v>0</v>
      </c>
      <c r="S167" s="65">
        <f t="shared" si="169"/>
        <v>0</v>
      </c>
      <c r="T167" s="65">
        <f t="shared" si="169"/>
        <v>0</v>
      </c>
      <c r="U167" s="65">
        <f t="shared" ref="U167" si="170">+U39*(1-U$69)-U108</f>
        <v>0</v>
      </c>
      <c r="V167" s="65">
        <f t="shared" si="169"/>
        <v>0</v>
      </c>
      <c r="W167" s="65">
        <f t="shared" ref="W167" si="171">+W39*(1-W$69)-W108</f>
        <v>0</v>
      </c>
      <c r="X167" s="65">
        <f t="shared" si="169"/>
        <v>74.731644291619347</v>
      </c>
      <c r="Y167" s="65">
        <f t="shared" si="169"/>
        <v>143.51793433792238</v>
      </c>
      <c r="Z167" s="65">
        <f t="shared" si="169"/>
        <v>307.92590927294088</v>
      </c>
    </row>
    <row r="168" spans="3:26">
      <c r="C168" s="170" t="s">
        <v>507</v>
      </c>
      <c r="D168" s="46" t="s">
        <v>65</v>
      </c>
      <c r="E168" s="46" t="s">
        <v>69</v>
      </c>
      <c r="G168" s="65">
        <f t="shared" ref="G168:Z168" si="172">+G40*(1-G$69)-G109</f>
        <v>0</v>
      </c>
      <c r="H168" s="65">
        <f t="shared" si="172"/>
        <v>0</v>
      </c>
      <c r="I168" s="65">
        <f t="shared" si="172"/>
        <v>0</v>
      </c>
      <c r="J168" s="65">
        <f t="shared" si="172"/>
        <v>0</v>
      </c>
      <c r="K168" s="65">
        <f t="shared" si="172"/>
        <v>0</v>
      </c>
      <c r="L168" s="65">
        <f t="shared" si="172"/>
        <v>0</v>
      </c>
      <c r="M168" s="65">
        <f t="shared" si="172"/>
        <v>0</v>
      </c>
      <c r="N168" s="65">
        <f t="shared" si="172"/>
        <v>0</v>
      </c>
      <c r="O168" s="65">
        <f t="shared" si="172"/>
        <v>0</v>
      </c>
      <c r="P168" s="65">
        <f t="shared" si="172"/>
        <v>0</v>
      </c>
      <c r="Q168" s="65">
        <f t="shared" si="172"/>
        <v>0</v>
      </c>
      <c r="R168" s="65">
        <f t="shared" si="172"/>
        <v>0</v>
      </c>
      <c r="S168" s="65">
        <f t="shared" si="172"/>
        <v>0</v>
      </c>
      <c r="T168" s="65">
        <f t="shared" si="172"/>
        <v>0</v>
      </c>
      <c r="U168" s="65">
        <f t="shared" ref="U168" si="173">+U40*(1-U$69)-U109</f>
        <v>0</v>
      </c>
      <c r="V168" s="65">
        <f t="shared" si="172"/>
        <v>0</v>
      </c>
      <c r="W168" s="65">
        <f t="shared" ref="W168" si="174">+W40*(1-W$69)-W109</f>
        <v>0</v>
      </c>
      <c r="X168" s="65">
        <f t="shared" si="172"/>
        <v>0</v>
      </c>
      <c r="Y168" s="65">
        <f t="shared" si="172"/>
        <v>0</v>
      </c>
      <c r="Z168" s="65">
        <f t="shared" si="172"/>
        <v>0</v>
      </c>
    </row>
    <row r="169" spans="3:26">
      <c r="C169" s="170" t="s">
        <v>508</v>
      </c>
      <c r="D169" s="46" t="s">
        <v>65</v>
      </c>
      <c r="E169" s="46" t="s">
        <v>69</v>
      </c>
      <c r="G169" s="65">
        <f t="shared" ref="G169:Z169" si="175">+G41*(1-G$69)-G110</f>
        <v>0</v>
      </c>
      <c r="H169" s="65">
        <f t="shared" si="175"/>
        <v>0</v>
      </c>
      <c r="I169" s="65">
        <f t="shared" si="175"/>
        <v>0</v>
      </c>
      <c r="J169" s="65">
        <f t="shared" si="175"/>
        <v>0</v>
      </c>
      <c r="K169" s="65">
        <f t="shared" si="175"/>
        <v>0</v>
      </c>
      <c r="L169" s="65">
        <f t="shared" si="175"/>
        <v>0</v>
      </c>
      <c r="M169" s="65">
        <f t="shared" si="175"/>
        <v>0</v>
      </c>
      <c r="N169" s="65">
        <f t="shared" si="175"/>
        <v>0</v>
      </c>
      <c r="O169" s="65">
        <f t="shared" si="175"/>
        <v>0</v>
      </c>
      <c r="P169" s="65">
        <f t="shared" si="175"/>
        <v>0</v>
      </c>
      <c r="Q169" s="65">
        <f t="shared" si="175"/>
        <v>0</v>
      </c>
      <c r="R169" s="65">
        <f t="shared" si="175"/>
        <v>0</v>
      </c>
      <c r="S169" s="65">
        <f t="shared" si="175"/>
        <v>0</v>
      </c>
      <c r="T169" s="65">
        <f t="shared" si="175"/>
        <v>0</v>
      </c>
      <c r="U169" s="65">
        <f t="shared" ref="U169" si="176">+U41*(1-U$69)-U110</f>
        <v>0</v>
      </c>
      <c r="V169" s="65">
        <f t="shared" si="175"/>
        <v>0</v>
      </c>
      <c r="W169" s="65">
        <f t="shared" ref="W169" si="177">+W41*(1-W$69)-W110</f>
        <v>0</v>
      </c>
      <c r="X169" s="65">
        <f t="shared" si="175"/>
        <v>0</v>
      </c>
      <c r="Y169" s="65">
        <f t="shared" si="175"/>
        <v>0</v>
      </c>
      <c r="Z169" s="65">
        <f t="shared" si="175"/>
        <v>0</v>
      </c>
    </row>
    <row r="170" spans="3:26">
      <c r="C170" s="170" t="s">
        <v>432</v>
      </c>
      <c r="D170" s="46" t="s">
        <v>65</v>
      </c>
      <c r="E170" s="46" t="s">
        <v>69</v>
      </c>
      <c r="G170" s="65">
        <f t="shared" ref="G170:Z170" si="178">+G42*(1-G$69)-G111</f>
        <v>0</v>
      </c>
      <c r="H170" s="65">
        <f t="shared" si="178"/>
        <v>0</v>
      </c>
      <c r="I170" s="65">
        <f t="shared" si="178"/>
        <v>0</v>
      </c>
      <c r="J170" s="65">
        <f t="shared" si="178"/>
        <v>1388.2457528785294</v>
      </c>
      <c r="K170" s="65">
        <f t="shared" si="178"/>
        <v>1389.2138541075017</v>
      </c>
      <c r="L170" s="65">
        <f t="shared" si="178"/>
        <v>988.0294864065844</v>
      </c>
      <c r="M170" s="65">
        <f t="shared" si="178"/>
        <v>989.44268453964196</v>
      </c>
      <c r="N170" s="65">
        <f t="shared" si="178"/>
        <v>1076.1155448635304</v>
      </c>
      <c r="O170" s="65">
        <f t="shared" si="178"/>
        <v>379.57040165053382</v>
      </c>
      <c r="P170" s="65">
        <f t="shared" si="178"/>
        <v>379.62342174278848</v>
      </c>
      <c r="Q170" s="65">
        <f t="shared" si="178"/>
        <v>81.610866610435394</v>
      </c>
      <c r="R170" s="65">
        <f t="shared" si="178"/>
        <v>0</v>
      </c>
      <c r="S170" s="65">
        <f t="shared" si="178"/>
        <v>22.840929154894326</v>
      </c>
      <c r="T170" s="65">
        <f t="shared" si="178"/>
        <v>4.4875873083723956</v>
      </c>
      <c r="U170" s="65">
        <f t="shared" ref="U170" si="179">+U42*(1-U$69)-U111</f>
        <v>8.9525054689496404</v>
      </c>
      <c r="V170" s="65">
        <f t="shared" si="178"/>
        <v>8.954598336417785</v>
      </c>
      <c r="W170" s="65">
        <f t="shared" ref="W170" si="180">+W42*(1-W$69)-W111</f>
        <v>0</v>
      </c>
      <c r="X170" s="65">
        <f t="shared" si="178"/>
        <v>0</v>
      </c>
      <c r="Y170" s="65">
        <f t="shared" si="178"/>
        <v>4.4522611383645785</v>
      </c>
      <c r="Z170" s="65">
        <f t="shared" si="178"/>
        <v>4.4194424707754463</v>
      </c>
    </row>
    <row r="171" spans="3:26">
      <c r="C171" s="170" t="s">
        <v>433</v>
      </c>
      <c r="D171" s="46" t="s">
        <v>65</v>
      </c>
      <c r="E171" s="46" t="s">
        <v>69</v>
      </c>
      <c r="G171" s="65">
        <f t="shared" ref="G171:Z171" si="181">+G43*(1-G$69)-G112</f>
        <v>779.10800130457415</v>
      </c>
      <c r="H171" s="65">
        <f t="shared" si="181"/>
        <v>1558.2160026091483</v>
      </c>
      <c r="I171" s="65">
        <f t="shared" si="181"/>
        <v>2558.4677179696246</v>
      </c>
      <c r="J171" s="65">
        <f t="shared" si="181"/>
        <v>1878.4712966983011</v>
      </c>
      <c r="K171" s="65">
        <f t="shared" si="181"/>
        <v>1879.7812595540506</v>
      </c>
      <c r="L171" s="65">
        <f t="shared" si="181"/>
        <v>1951.5640462417452</v>
      </c>
      <c r="M171" s="65">
        <f t="shared" si="181"/>
        <v>1954.3554069294933</v>
      </c>
      <c r="N171" s="65">
        <f t="shared" si="181"/>
        <v>3223.49421667971</v>
      </c>
      <c r="O171" s="65">
        <f t="shared" si="181"/>
        <v>6200.8654507947913</v>
      </c>
      <c r="P171" s="65">
        <f t="shared" si="181"/>
        <v>6201.7316154294158</v>
      </c>
      <c r="Q171" s="65">
        <f t="shared" si="181"/>
        <v>8651.4388511599136</v>
      </c>
      <c r="R171" s="65">
        <f t="shared" si="181"/>
        <v>12932.586567129038</v>
      </c>
      <c r="S171" s="65">
        <f t="shared" si="181"/>
        <v>7530.6858628508917</v>
      </c>
      <c r="T171" s="65">
        <f t="shared" si="181"/>
        <v>9725.6572944551808</v>
      </c>
      <c r="U171" s="65">
        <f t="shared" ref="U171" si="182">+U43*(1-U$69)-U112</f>
        <v>15617.906505446917</v>
      </c>
      <c r="V171" s="65">
        <f t="shared" si="181"/>
        <v>15621.557573693581</v>
      </c>
      <c r="W171" s="65">
        <f t="shared" ref="W171" si="183">+W43*(1-W$69)-W112</f>
        <v>10167.598007545428</v>
      </c>
      <c r="X171" s="65">
        <f t="shared" si="181"/>
        <v>10167.978105926095</v>
      </c>
      <c r="Y171" s="65">
        <f t="shared" si="181"/>
        <v>4975.6616204643751</v>
      </c>
      <c r="Z171" s="65">
        <f t="shared" si="181"/>
        <v>5713.7288869351723</v>
      </c>
    </row>
    <row r="172" spans="3:26">
      <c r="C172" s="170" t="s">
        <v>434</v>
      </c>
      <c r="D172" s="46" t="s">
        <v>65</v>
      </c>
      <c r="E172" s="46" t="s">
        <v>69</v>
      </c>
      <c r="G172" s="65">
        <f t="shared" ref="G172:Z172" si="184">+G44*(1-G$69)-G113</f>
        <v>0</v>
      </c>
      <c r="H172" s="65">
        <f t="shared" si="184"/>
        <v>0</v>
      </c>
      <c r="I172" s="65">
        <f t="shared" si="184"/>
        <v>0</v>
      </c>
      <c r="J172" s="65">
        <f t="shared" si="184"/>
        <v>357.5023114921737</v>
      </c>
      <c r="K172" s="65">
        <f t="shared" si="184"/>
        <v>357.75161780296082</v>
      </c>
      <c r="L172" s="65">
        <f t="shared" si="184"/>
        <v>385.80159407211323</v>
      </c>
      <c r="M172" s="65">
        <f t="shared" si="184"/>
        <v>386.353413729294</v>
      </c>
      <c r="N172" s="65">
        <f t="shared" si="184"/>
        <v>1331.0428463438448</v>
      </c>
      <c r="O172" s="65">
        <f t="shared" si="184"/>
        <v>1915.1896785961483</v>
      </c>
      <c r="P172" s="65">
        <f t="shared" si="184"/>
        <v>1915.4572008608</v>
      </c>
      <c r="Q172" s="65">
        <f t="shared" si="184"/>
        <v>2065.3506144176645</v>
      </c>
      <c r="R172" s="65">
        <f t="shared" si="184"/>
        <v>2509.2107850817679</v>
      </c>
      <c r="S172" s="65">
        <f t="shared" si="184"/>
        <v>2373.428814418638</v>
      </c>
      <c r="T172" s="65">
        <f t="shared" si="184"/>
        <v>2538.7524465147067</v>
      </c>
      <c r="U172" s="65">
        <f t="shared" ref="U172" si="185">+U44*(1-U$69)-U113</f>
        <v>2811.9510816532143</v>
      </c>
      <c r="V172" s="65">
        <f t="shared" si="184"/>
        <v>2812.6084441045655</v>
      </c>
      <c r="W172" s="65">
        <f t="shared" ref="W172" si="186">+W44*(1-W$69)-W113</f>
        <v>2417.0838116507252</v>
      </c>
      <c r="X172" s="65">
        <f t="shared" si="184"/>
        <v>2417.1741702233262</v>
      </c>
      <c r="Y172" s="65">
        <f t="shared" si="184"/>
        <v>2607.7659276317131</v>
      </c>
      <c r="Z172" s="65">
        <f t="shared" si="184"/>
        <v>2445.0607189102084</v>
      </c>
    </row>
    <row r="173" spans="3:26">
      <c r="C173" s="170" t="s">
        <v>435</v>
      </c>
      <c r="D173" s="46" t="s">
        <v>65</v>
      </c>
      <c r="E173" s="46" t="s">
        <v>69</v>
      </c>
      <c r="G173" s="65">
        <f t="shared" ref="G173:Z173" si="187">+G45*(1-G$69)-G114</f>
        <v>45.476297713058564</v>
      </c>
      <c r="H173" s="65">
        <f t="shared" si="187"/>
        <v>90.952595426117128</v>
      </c>
      <c r="I173" s="65">
        <f t="shared" si="187"/>
        <v>164.71582330938787</v>
      </c>
      <c r="J173" s="65">
        <f t="shared" si="187"/>
        <v>370.00320314349585</v>
      </c>
      <c r="K173" s="65">
        <f t="shared" si="187"/>
        <v>370.26122702359362</v>
      </c>
      <c r="L173" s="65">
        <f t="shared" si="187"/>
        <v>294.17382806934262</v>
      </c>
      <c r="M173" s="65">
        <f t="shared" si="187"/>
        <v>294.59459071898175</v>
      </c>
      <c r="N173" s="65">
        <f t="shared" si="187"/>
        <v>351.33764962970531</v>
      </c>
      <c r="O173" s="65">
        <f t="shared" si="187"/>
        <v>352.2143604213768</v>
      </c>
      <c r="P173" s="65">
        <f t="shared" si="187"/>
        <v>352.26355929937608</v>
      </c>
      <c r="Q173" s="65">
        <f t="shared" si="187"/>
        <v>172.62856182310759</v>
      </c>
      <c r="R173" s="65">
        <f t="shared" si="187"/>
        <v>381.78257617866768</v>
      </c>
      <c r="S173" s="65">
        <f t="shared" si="187"/>
        <v>526.25226681726656</v>
      </c>
      <c r="T173" s="65">
        <f t="shared" si="187"/>
        <v>556.7300814766794</v>
      </c>
      <c r="U173" s="65">
        <f t="shared" ref="U173" si="188">+U45*(1-U$69)-U114</f>
        <v>670.66530894925268</v>
      </c>
      <c r="V173" s="65">
        <f t="shared" si="187"/>
        <v>670.822093394901</v>
      </c>
      <c r="W173" s="65">
        <f t="shared" ref="W173" si="189">+W45*(1-W$69)-W114</f>
        <v>896.59286945851227</v>
      </c>
      <c r="X173" s="65">
        <f t="shared" si="187"/>
        <v>896.62638705996994</v>
      </c>
      <c r="Y173" s="65">
        <f t="shared" si="187"/>
        <v>809.3563479822509</v>
      </c>
      <c r="Z173" s="65">
        <f t="shared" si="187"/>
        <v>867.55026612376446</v>
      </c>
    </row>
    <row r="174" spans="3:26">
      <c r="C174" s="170" t="s">
        <v>436</v>
      </c>
      <c r="D174" s="46" t="s">
        <v>65</v>
      </c>
      <c r="E174" s="46" t="s">
        <v>69</v>
      </c>
      <c r="G174" s="65">
        <f t="shared" ref="G174:Z174" si="190">+G46*(1-G$69)-G115</f>
        <v>0</v>
      </c>
      <c r="H174" s="65">
        <f t="shared" si="190"/>
        <v>0</v>
      </c>
      <c r="I174" s="65">
        <f t="shared" si="190"/>
        <v>0</v>
      </c>
      <c r="J174" s="65">
        <f t="shared" si="190"/>
        <v>0</v>
      </c>
      <c r="K174" s="65">
        <f t="shared" si="190"/>
        <v>0</v>
      </c>
      <c r="L174" s="65">
        <f t="shared" si="190"/>
        <v>0</v>
      </c>
      <c r="M174" s="65">
        <f t="shared" si="190"/>
        <v>592.49350648909046</v>
      </c>
      <c r="N174" s="65">
        <f t="shared" si="190"/>
        <v>951.70210280690651</v>
      </c>
      <c r="O174" s="65">
        <f t="shared" si="190"/>
        <v>1317.6271760709953</v>
      </c>
      <c r="P174" s="65">
        <f t="shared" si="190"/>
        <v>1317.8112281312424</v>
      </c>
      <c r="Q174" s="65">
        <f t="shared" si="190"/>
        <v>2243.4317455594901</v>
      </c>
      <c r="R174" s="65">
        <f t="shared" si="190"/>
        <v>4103.9848818237851</v>
      </c>
      <c r="S174" s="65">
        <f t="shared" si="190"/>
        <v>4226.364017078542</v>
      </c>
      <c r="T174" s="65">
        <f t="shared" si="190"/>
        <v>4256.6367688581258</v>
      </c>
      <c r="U174" s="65">
        <f t="shared" ref="U174" si="191">+U46*(1-U$69)-U115</f>
        <v>4859.8658033182192</v>
      </c>
      <c r="V174" s="65">
        <f t="shared" si="190"/>
        <v>4861.0019160047268</v>
      </c>
      <c r="W174" s="65">
        <f t="shared" ref="W174" si="192">+W46*(1-W$69)-W115</f>
        <v>5297.9624673088119</v>
      </c>
      <c r="X174" s="65">
        <f t="shared" si="190"/>
        <v>5298.1605226364481</v>
      </c>
      <c r="Y174" s="65">
        <f t="shared" si="190"/>
        <v>6141.0889153799017</v>
      </c>
      <c r="Z174" s="65">
        <f t="shared" si="190"/>
        <v>5912.8773262534687</v>
      </c>
    </row>
    <row r="175" spans="3:26">
      <c r="C175" s="170" t="s">
        <v>437</v>
      </c>
      <c r="D175" s="46" t="s">
        <v>65</v>
      </c>
      <c r="E175" s="46" t="s">
        <v>69</v>
      </c>
      <c r="G175" s="65">
        <f t="shared" ref="G175:Z175" si="193">+G47*(1-G$69)-G116</f>
        <v>0</v>
      </c>
      <c r="H175" s="65">
        <f t="shared" si="193"/>
        <v>0</v>
      </c>
      <c r="I175" s="65">
        <f t="shared" si="193"/>
        <v>0</v>
      </c>
      <c r="J175" s="65">
        <f t="shared" si="193"/>
        <v>228.11934403109353</v>
      </c>
      <c r="K175" s="65">
        <f t="shared" si="193"/>
        <v>228.27842437897209</v>
      </c>
      <c r="L175" s="65">
        <f t="shared" si="193"/>
        <v>395.47643762341369</v>
      </c>
      <c r="M175" s="65">
        <f t="shared" si="193"/>
        <v>396.04209540084531</v>
      </c>
      <c r="N175" s="65">
        <f t="shared" si="193"/>
        <v>327.93417216576478</v>
      </c>
      <c r="O175" s="65">
        <f t="shared" si="193"/>
        <v>348.92638080036369</v>
      </c>
      <c r="P175" s="65">
        <f t="shared" si="193"/>
        <v>348.97512039865609</v>
      </c>
      <c r="Q175" s="65">
        <f t="shared" si="193"/>
        <v>266.0446156702609</v>
      </c>
      <c r="R175" s="65">
        <f t="shared" si="193"/>
        <v>678.85232621953992</v>
      </c>
      <c r="S175" s="65">
        <f t="shared" si="193"/>
        <v>339.039788729257</v>
      </c>
      <c r="T175" s="65">
        <f t="shared" si="193"/>
        <v>420.37115104193748</v>
      </c>
      <c r="U175" s="65">
        <f t="shared" ref="U175" si="194">+U47*(1-U$69)-U116</f>
        <v>700.63292575601486</v>
      </c>
      <c r="V175" s="65">
        <f t="shared" si="193"/>
        <v>700.79671586622601</v>
      </c>
      <c r="W175" s="65">
        <f t="shared" ref="W175" si="195">+W47*(1-W$69)-W116</f>
        <v>1141.1437280404325</v>
      </c>
      <c r="X175" s="65">
        <f t="shared" si="193"/>
        <v>1141.18638776034</v>
      </c>
      <c r="Y175" s="65">
        <f t="shared" si="193"/>
        <v>558.43117549019382</v>
      </c>
      <c r="Z175" s="65">
        <f t="shared" si="193"/>
        <v>636.34586930460034</v>
      </c>
    </row>
    <row r="176" spans="3:26">
      <c r="C176" s="170" t="s">
        <v>734</v>
      </c>
      <c r="D176" s="46" t="s">
        <v>65</v>
      </c>
      <c r="E176" s="46" t="s">
        <v>69</v>
      </c>
      <c r="G176" s="65">
        <f t="shared" ref="G176:Z176" si="196">+G48*(1-G$69)-G117</f>
        <v>0</v>
      </c>
      <c r="H176" s="65">
        <f t="shared" si="196"/>
        <v>0</v>
      </c>
      <c r="I176" s="65">
        <f t="shared" si="196"/>
        <v>0</v>
      </c>
      <c r="J176" s="65">
        <f t="shared" si="196"/>
        <v>0</v>
      </c>
      <c r="K176" s="65">
        <f t="shared" si="196"/>
        <v>0</v>
      </c>
      <c r="L176" s="65">
        <f t="shared" si="196"/>
        <v>0</v>
      </c>
      <c r="M176" s="65">
        <f t="shared" si="196"/>
        <v>483.05212303770435</v>
      </c>
      <c r="N176" s="65">
        <f t="shared" si="196"/>
        <v>818.89227411432319</v>
      </c>
      <c r="O176" s="65">
        <f t="shared" si="196"/>
        <v>923.16961083979811</v>
      </c>
      <c r="P176" s="65">
        <f t="shared" si="196"/>
        <v>923.29856330216239</v>
      </c>
      <c r="Q176" s="65">
        <f t="shared" si="196"/>
        <v>971.81479148172332</v>
      </c>
      <c r="R176" s="65">
        <f t="shared" si="196"/>
        <v>1230.8577536877892</v>
      </c>
      <c r="S176" s="65">
        <f t="shared" si="196"/>
        <v>1104.0217011611239</v>
      </c>
      <c r="T176" s="65">
        <f t="shared" si="196"/>
        <v>1177.0735080844611</v>
      </c>
      <c r="U176" s="65">
        <f t="shared" ref="U176" si="197">+U48*(1-U$69)-U117</f>
        <v>1773.2892753504896</v>
      </c>
      <c r="V176" s="65">
        <f t="shared" si="196"/>
        <v>1773.7038251599104</v>
      </c>
      <c r="W176" s="65">
        <f t="shared" ref="W176" si="198">+W48*(1-W$69)-W117</f>
        <v>2038.3559909692153</v>
      </c>
      <c r="X176" s="65">
        <f t="shared" si="196"/>
        <v>2038.4321914455534</v>
      </c>
      <c r="Y176" s="65">
        <f t="shared" si="196"/>
        <v>2070.7562762362427</v>
      </c>
      <c r="Z176" s="65">
        <f t="shared" si="196"/>
        <v>2000.2954393440391</v>
      </c>
    </row>
    <row r="177" spans="1:26">
      <c r="C177" s="170" t="s">
        <v>735</v>
      </c>
      <c r="D177" s="46" t="s">
        <v>65</v>
      </c>
      <c r="E177" s="46" t="s">
        <v>69</v>
      </c>
      <c r="G177" s="65">
        <f t="shared" ref="G177:Z177" si="199">+G49*(1-G$69)-G118</f>
        <v>0</v>
      </c>
      <c r="H177" s="65">
        <f t="shared" si="199"/>
        <v>0</v>
      </c>
      <c r="I177" s="65">
        <f t="shared" si="199"/>
        <v>0</v>
      </c>
      <c r="J177" s="65">
        <f t="shared" si="199"/>
        <v>0</v>
      </c>
      <c r="K177" s="65">
        <f t="shared" si="199"/>
        <v>0</v>
      </c>
      <c r="L177" s="65">
        <f t="shared" si="199"/>
        <v>0</v>
      </c>
      <c r="M177" s="65">
        <f t="shared" si="199"/>
        <v>903.23609212650774</v>
      </c>
      <c r="N177" s="65">
        <f t="shared" si="199"/>
        <v>870.75872998340674</v>
      </c>
      <c r="O177" s="65">
        <f t="shared" si="199"/>
        <v>672.7660139209039</v>
      </c>
      <c r="P177" s="65">
        <f t="shared" si="199"/>
        <v>672.85998888831125</v>
      </c>
      <c r="Q177" s="65">
        <f t="shared" si="199"/>
        <v>1141.9162506052462</v>
      </c>
      <c r="R177" s="65">
        <f t="shared" si="199"/>
        <v>1164.7076667215488</v>
      </c>
      <c r="S177" s="65">
        <f t="shared" si="199"/>
        <v>2003.8581038703305</v>
      </c>
      <c r="T177" s="65">
        <f t="shared" si="199"/>
        <v>889.78445122469179</v>
      </c>
      <c r="U177" s="65">
        <f t="shared" ref="U177" si="200">+U49*(1-U$69)-U118</f>
        <v>941.32318389003831</v>
      </c>
      <c r="V177" s="65">
        <f t="shared" si="199"/>
        <v>941.54324124441871</v>
      </c>
      <c r="W177" s="65">
        <f t="shared" ref="W177" si="201">+W49*(1-W$69)-W118</f>
        <v>968.96567782410148</v>
      </c>
      <c r="X177" s="65">
        <f t="shared" si="199"/>
        <v>969.00190096006622</v>
      </c>
      <c r="Y177" s="65">
        <f t="shared" si="199"/>
        <v>1028.0843848468844</v>
      </c>
      <c r="Z177" s="65">
        <f t="shared" si="199"/>
        <v>1823.7728961277335</v>
      </c>
    </row>
    <row r="178" spans="1:26">
      <c r="C178" s="170" t="s">
        <v>736</v>
      </c>
      <c r="D178" s="46" t="s">
        <v>65</v>
      </c>
      <c r="E178" s="46" t="s">
        <v>69</v>
      </c>
      <c r="G178" s="65">
        <f t="shared" ref="G178:Z178" si="202">+G50*(1-G$69)-G119</f>
        <v>0</v>
      </c>
      <c r="H178" s="65">
        <f t="shared" si="202"/>
        <v>0</v>
      </c>
      <c r="I178" s="65">
        <f t="shared" si="202"/>
        <v>0</v>
      </c>
      <c r="J178" s="65">
        <f t="shared" si="202"/>
        <v>0</v>
      </c>
      <c r="K178" s="65">
        <f t="shared" si="202"/>
        <v>0</v>
      </c>
      <c r="L178" s="65">
        <f t="shared" si="202"/>
        <v>0</v>
      </c>
      <c r="M178" s="65">
        <f t="shared" si="202"/>
        <v>18.878245733055742</v>
      </c>
      <c r="N178" s="65">
        <f t="shared" si="202"/>
        <v>24.447663428511088</v>
      </c>
      <c r="O178" s="65">
        <f t="shared" si="202"/>
        <v>45.364501635082846</v>
      </c>
      <c r="P178" s="65">
        <f t="shared" si="202"/>
        <v>45.370838351674337</v>
      </c>
      <c r="Q178" s="65">
        <f t="shared" si="202"/>
        <v>22.018649226219416</v>
      </c>
      <c r="R178" s="65">
        <f t="shared" si="202"/>
        <v>55.629340871970733</v>
      </c>
      <c r="S178" s="65">
        <f t="shared" si="202"/>
        <v>55.056689272123521</v>
      </c>
      <c r="T178" s="65">
        <f t="shared" si="202"/>
        <v>161.15285031349944</v>
      </c>
      <c r="U178" s="65">
        <f t="shared" ref="U178" si="203">+U50*(1-U$69)-U119</f>
        <v>96.637104084138173</v>
      </c>
      <c r="V178" s="65">
        <f t="shared" si="202"/>
        <v>96.659695374593667</v>
      </c>
      <c r="W178" s="65">
        <f t="shared" ref="W178" si="204">+W50*(1-W$69)-W119</f>
        <v>159.73231118858072</v>
      </c>
      <c r="X178" s="65">
        <f t="shared" si="202"/>
        <v>159.73828250971061</v>
      </c>
      <c r="Y178" s="65">
        <f t="shared" si="202"/>
        <v>198.51187064927538</v>
      </c>
      <c r="Z178" s="65">
        <f t="shared" si="202"/>
        <v>187.76917768315985</v>
      </c>
    </row>
    <row r="179" spans="1:26">
      <c r="C179" s="170" t="s">
        <v>737</v>
      </c>
      <c r="D179" s="46" t="s">
        <v>65</v>
      </c>
      <c r="E179" s="46" t="s">
        <v>69</v>
      </c>
      <c r="G179" s="65">
        <f t="shared" ref="G179:Z179" si="205">+G51*(1-G$69)-G120</f>
        <v>0</v>
      </c>
      <c r="H179" s="65">
        <f t="shared" si="205"/>
        <v>0</v>
      </c>
      <c r="I179" s="65">
        <f t="shared" si="205"/>
        <v>0</v>
      </c>
      <c r="J179" s="65">
        <f t="shared" si="205"/>
        <v>0</v>
      </c>
      <c r="K179" s="65">
        <f t="shared" si="205"/>
        <v>0</v>
      </c>
      <c r="L179" s="65">
        <f t="shared" si="205"/>
        <v>0</v>
      </c>
      <c r="M179" s="65">
        <f t="shared" si="205"/>
        <v>502.55446310709686</v>
      </c>
      <c r="N179" s="65">
        <f t="shared" si="205"/>
        <v>728.15973708581487</v>
      </c>
      <c r="O179" s="65">
        <f t="shared" si="205"/>
        <v>1444.0701205562443</v>
      </c>
      <c r="P179" s="65">
        <f t="shared" si="205"/>
        <v>1444.2718347328005</v>
      </c>
      <c r="Q179" s="65">
        <f t="shared" si="205"/>
        <v>1900.8009110460432</v>
      </c>
      <c r="R179" s="65">
        <f t="shared" si="205"/>
        <v>2295.3759183683842</v>
      </c>
      <c r="S179" s="65">
        <f t="shared" si="205"/>
        <v>2485.9891051576215</v>
      </c>
      <c r="T179" s="65">
        <f t="shared" si="205"/>
        <v>2754.1539447641962</v>
      </c>
      <c r="U179" s="65">
        <f t="shared" ref="U179" si="206">+U51*(1-U$69)-U120</f>
        <v>1966.9263196137917</v>
      </c>
      <c r="V179" s="65">
        <f t="shared" si="205"/>
        <v>1967.3861368259491</v>
      </c>
      <c r="W179" s="65">
        <f t="shared" ref="W179" si="207">+W51*(1-W$69)-W120</f>
        <v>1958.9826110888011</v>
      </c>
      <c r="X179" s="65">
        <f t="shared" si="205"/>
        <v>1959.0558443261575</v>
      </c>
      <c r="Y179" s="65">
        <f t="shared" si="205"/>
        <v>1691.7302233119153</v>
      </c>
      <c r="Z179" s="65">
        <f t="shared" si="205"/>
        <v>1148.3616922561559</v>
      </c>
    </row>
    <row r="180" spans="1:26">
      <c r="C180" s="170" t="s">
        <v>438</v>
      </c>
      <c r="D180" s="46" t="s">
        <v>65</v>
      </c>
      <c r="E180" s="46" t="s">
        <v>69</v>
      </c>
      <c r="G180" s="65">
        <f t="shared" ref="G180:Z180" si="208">+G52*(1-G$69)-G121</f>
        <v>76.740393471201713</v>
      </c>
      <c r="H180" s="65">
        <f t="shared" si="208"/>
        <v>153.48078694240343</v>
      </c>
      <c r="I180" s="65">
        <f t="shared" si="208"/>
        <v>616.35598399641901</v>
      </c>
      <c r="J180" s="65">
        <f t="shared" si="208"/>
        <v>708.7023964294093</v>
      </c>
      <c r="K180" s="65">
        <f t="shared" si="208"/>
        <v>709.19661415673625</v>
      </c>
      <c r="L180" s="65">
        <f t="shared" si="208"/>
        <v>520.70057371739324</v>
      </c>
      <c r="M180" s="65">
        <f t="shared" si="208"/>
        <v>521.44534205556874</v>
      </c>
      <c r="N180" s="65">
        <f t="shared" si="208"/>
        <v>476.28208865113561</v>
      </c>
      <c r="O180" s="65">
        <f t="shared" si="208"/>
        <v>443.23610342122339</v>
      </c>
      <c r="P180" s="65">
        <f t="shared" si="208"/>
        <v>443.29801662360114</v>
      </c>
      <c r="Q180" s="65">
        <f t="shared" si="208"/>
        <v>528.0758287321238</v>
      </c>
      <c r="R180" s="65">
        <f t="shared" si="208"/>
        <v>715.65996341122388</v>
      </c>
      <c r="S180" s="65">
        <f t="shared" si="208"/>
        <v>625.89645066513765</v>
      </c>
      <c r="T180" s="65">
        <f t="shared" si="208"/>
        <v>387.06876562650598</v>
      </c>
      <c r="U180" s="65">
        <f t="shared" ref="U180" si="209">+U52*(1-U$69)-U121</f>
        <v>351.21932305455096</v>
      </c>
      <c r="V180" s="65">
        <f t="shared" si="208"/>
        <v>351.30142917534073</v>
      </c>
      <c r="W180" s="65">
        <f t="shared" ref="W180" si="210">+W52*(1-W$69)-W121</f>
        <v>363.95498006373589</v>
      </c>
      <c r="X180" s="65">
        <f t="shared" si="208"/>
        <v>363.9685859024458</v>
      </c>
      <c r="Y180" s="65">
        <f t="shared" si="208"/>
        <v>294.92223006640808</v>
      </c>
      <c r="Z180" s="65">
        <f t="shared" si="208"/>
        <v>513.30323455393727</v>
      </c>
    </row>
    <row r="181" spans="1:26">
      <c r="C181" s="170" t="s">
        <v>439</v>
      </c>
      <c r="D181" s="46" t="s">
        <v>65</v>
      </c>
      <c r="E181" s="46" t="s">
        <v>69</v>
      </c>
      <c r="G181" s="65">
        <f t="shared" ref="G181:Z181" si="211">+G53*(1-G$69)-G122</f>
        <v>383.76080672912781</v>
      </c>
      <c r="H181" s="65">
        <f t="shared" si="211"/>
        <v>767.52161345825562</v>
      </c>
      <c r="I181" s="65">
        <f t="shared" si="211"/>
        <v>641.34538982521906</v>
      </c>
      <c r="J181" s="65">
        <f t="shared" si="211"/>
        <v>161.76587546689856</v>
      </c>
      <c r="K181" s="65">
        <f t="shared" si="211"/>
        <v>161.87868383855795</v>
      </c>
      <c r="L181" s="65">
        <f t="shared" si="211"/>
        <v>440.20276023770293</v>
      </c>
      <c r="M181" s="65">
        <f t="shared" si="211"/>
        <v>440.83239095975483</v>
      </c>
      <c r="N181" s="65">
        <f t="shared" si="211"/>
        <v>1544.3066097208914</v>
      </c>
      <c r="O181" s="65">
        <f t="shared" si="211"/>
        <v>738.43327146726631</v>
      </c>
      <c r="P181" s="65">
        <f t="shared" si="211"/>
        <v>738.53641913106424</v>
      </c>
      <c r="Q181" s="65">
        <f t="shared" si="211"/>
        <v>1433.5924776733959</v>
      </c>
      <c r="R181" s="65">
        <f t="shared" si="211"/>
        <v>871.9781625887756</v>
      </c>
      <c r="S181" s="65">
        <f t="shared" si="211"/>
        <v>862.77034596108467</v>
      </c>
      <c r="T181" s="65">
        <f t="shared" si="211"/>
        <v>1072.5723849294207</v>
      </c>
      <c r="U181" s="65">
        <f t="shared" ref="U181" si="212">+U53*(1-U$69)-U122</f>
        <v>1692.7140035762347</v>
      </c>
      <c r="V181" s="65">
        <f t="shared" si="211"/>
        <v>1693.1097169419784</v>
      </c>
      <c r="W181" s="65">
        <f t="shared" ref="W181" si="213">+W53*(1-W$69)-W122</f>
        <v>2715.7323860701126</v>
      </c>
      <c r="X181" s="65">
        <f t="shared" si="211"/>
        <v>2715.8339091123789</v>
      </c>
      <c r="Y181" s="65">
        <f t="shared" si="211"/>
        <v>821.65853391838414</v>
      </c>
      <c r="Z181" s="65">
        <f t="shared" si="211"/>
        <v>1442.8946073119923</v>
      </c>
    </row>
    <row r="182" spans="1:26">
      <c r="C182" s="170" t="s">
        <v>440</v>
      </c>
      <c r="D182" s="46" t="s">
        <v>65</v>
      </c>
      <c r="E182" s="46" t="s">
        <v>69</v>
      </c>
      <c r="G182" s="65">
        <f t="shared" ref="G182:Z182" si="214">+G54*(1-G$69)-G123</f>
        <v>0</v>
      </c>
      <c r="H182" s="65">
        <f t="shared" si="214"/>
        <v>0</v>
      </c>
      <c r="I182" s="65">
        <f t="shared" si="214"/>
        <v>0</v>
      </c>
      <c r="J182" s="65">
        <f t="shared" si="214"/>
        <v>0</v>
      </c>
      <c r="K182" s="65">
        <f t="shared" si="214"/>
        <v>0</v>
      </c>
      <c r="L182" s="65">
        <f t="shared" si="214"/>
        <v>0</v>
      </c>
      <c r="M182" s="65">
        <f t="shared" si="214"/>
        <v>0</v>
      </c>
      <c r="N182" s="65">
        <f t="shared" si="214"/>
        <v>0</v>
      </c>
      <c r="O182" s="65">
        <f t="shared" si="214"/>
        <v>0</v>
      </c>
      <c r="P182" s="65">
        <f t="shared" si="214"/>
        <v>483.36020803052207</v>
      </c>
      <c r="Q182" s="65">
        <f t="shared" si="214"/>
        <v>384.63851514326797</v>
      </c>
      <c r="R182" s="65">
        <f t="shared" si="214"/>
        <v>477.38054383349225</v>
      </c>
      <c r="S182" s="65">
        <f t="shared" si="214"/>
        <v>149.65669146179943</v>
      </c>
      <c r="T182" s="65">
        <f t="shared" si="214"/>
        <v>195.11484823703941</v>
      </c>
      <c r="U182" s="65">
        <f t="shared" ref="U182" si="215">+U54*(1-U$69)-U123</f>
        <v>877.39609075544774</v>
      </c>
      <c r="V182" s="65">
        <f t="shared" si="214"/>
        <v>877.60120358574852</v>
      </c>
      <c r="W182" s="65">
        <f t="shared" ref="W182" si="216">+W54*(1-W$69)-W123</f>
        <v>569.39456615445863</v>
      </c>
      <c r="X182" s="65">
        <f t="shared" si="214"/>
        <v>569.41585200313148</v>
      </c>
      <c r="Y182" s="65">
        <f t="shared" si="214"/>
        <v>277.39223543205816</v>
      </c>
      <c r="Z182" s="65">
        <f t="shared" si="214"/>
        <v>132.265913959437</v>
      </c>
    </row>
    <row r="183" spans="1:26">
      <c r="C183" s="170" t="s">
        <v>441</v>
      </c>
      <c r="D183" s="46" t="s">
        <v>65</v>
      </c>
      <c r="E183" s="46" t="s">
        <v>69</v>
      </c>
      <c r="G183" s="65">
        <f t="shared" ref="G183:Z183" si="217">+G55*(1-G$69)-G124</f>
        <v>157.06982638716582</v>
      </c>
      <c r="H183" s="65">
        <f t="shared" si="217"/>
        <v>314.13965277433164</v>
      </c>
      <c r="I183" s="65">
        <f t="shared" si="217"/>
        <v>1177.4180753675362</v>
      </c>
      <c r="J183" s="65">
        <f t="shared" si="217"/>
        <v>1083.3286766591591</v>
      </c>
      <c r="K183" s="65">
        <f t="shared" si="217"/>
        <v>1084.0841421962084</v>
      </c>
      <c r="L183" s="65">
        <f t="shared" si="217"/>
        <v>851.57067247272391</v>
      </c>
      <c r="M183" s="65">
        <f t="shared" si="217"/>
        <v>852.78869086292582</v>
      </c>
      <c r="N183" s="65">
        <f t="shared" si="217"/>
        <v>1930.6413681000702</v>
      </c>
      <c r="O183" s="65">
        <f t="shared" si="217"/>
        <v>711.35942429471709</v>
      </c>
      <c r="P183" s="65">
        <f t="shared" si="217"/>
        <v>711.45879016238837</v>
      </c>
      <c r="Q183" s="65">
        <f t="shared" si="217"/>
        <v>718.02505996898583</v>
      </c>
      <c r="R183" s="65">
        <f t="shared" si="217"/>
        <v>942.05301338016409</v>
      </c>
      <c r="S183" s="65">
        <f t="shared" si="217"/>
        <v>832.61214412865922</v>
      </c>
      <c r="T183" s="65">
        <f t="shared" si="217"/>
        <v>910.45960355868783</v>
      </c>
      <c r="U183" s="65">
        <f t="shared" ref="U183" si="218">+U55*(1-U$69)-U124</f>
        <v>1689.2313242833927</v>
      </c>
      <c r="V183" s="65">
        <f t="shared" si="217"/>
        <v>1689.6262234875344</v>
      </c>
      <c r="W183" s="65">
        <f t="shared" ref="W183" si="219">+W55*(1-W$69)-W124</f>
        <v>2370.0711693215258</v>
      </c>
      <c r="X183" s="65">
        <f t="shared" si="217"/>
        <v>2370.1597704063497</v>
      </c>
      <c r="Y183" s="65">
        <f t="shared" si="217"/>
        <v>1326.1573930043335</v>
      </c>
      <c r="Z183" s="65">
        <f t="shared" si="217"/>
        <v>850.68456226976355</v>
      </c>
    </row>
    <row r="184" spans="1:26">
      <c r="C184" s="170" t="s">
        <v>442</v>
      </c>
      <c r="D184" s="46" t="s">
        <v>65</v>
      </c>
      <c r="E184" s="46" t="s">
        <v>69</v>
      </c>
      <c r="G184" s="65">
        <f t="shared" ref="G184:Z184" si="220">+G56*(1-G$69)-G125</f>
        <v>259.93068132000269</v>
      </c>
      <c r="H184" s="65">
        <f t="shared" si="220"/>
        <v>519.86136264000538</v>
      </c>
      <c r="I184" s="65">
        <f t="shared" si="220"/>
        <v>810.32310222739557</v>
      </c>
      <c r="J184" s="65">
        <f t="shared" si="220"/>
        <v>368.56979926155043</v>
      </c>
      <c r="K184" s="65">
        <f t="shared" si="220"/>
        <v>368.8268235491359</v>
      </c>
      <c r="L184" s="65">
        <f t="shared" si="220"/>
        <v>145.31877222154435</v>
      </c>
      <c r="M184" s="65">
        <f t="shared" si="220"/>
        <v>145.52662453812712</v>
      </c>
      <c r="N184" s="65">
        <f t="shared" si="220"/>
        <v>29.999909568457198</v>
      </c>
      <c r="O184" s="65">
        <f t="shared" si="220"/>
        <v>0</v>
      </c>
      <c r="P184" s="65">
        <f t="shared" si="220"/>
        <v>0</v>
      </c>
      <c r="Q184" s="65">
        <f t="shared" si="220"/>
        <v>0</v>
      </c>
      <c r="R184" s="65">
        <f t="shared" si="220"/>
        <v>8.9724294700973664E-2</v>
      </c>
      <c r="S184" s="65">
        <f t="shared" si="220"/>
        <v>54.486269043780808</v>
      </c>
      <c r="T184" s="65">
        <f t="shared" si="220"/>
        <v>0</v>
      </c>
      <c r="U184" s="65">
        <f t="shared" ref="U184" si="221">+U56*(1-U$69)-U125</f>
        <v>8.5791501808725741</v>
      </c>
      <c r="V184" s="65">
        <f t="shared" si="220"/>
        <v>8.5811557673958259</v>
      </c>
      <c r="W184" s="65">
        <f t="shared" ref="W184" si="222">+W56*(1-W$69)-W125</f>
        <v>44.791856091689652</v>
      </c>
      <c r="X184" s="65">
        <f t="shared" si="220"/>
        <v>44.793530559145474</v>
      </c>
      <c r="Y184" s="65">
        <f t="shared" si="220"/>
        <v>12.965572133387919</v>
      </c>
      <c r="Z184" s="65">
        <f t="shared" si="220"/>
        <v>12.402528894515498</v>
      </c>
    </row>
    <row r="185" spans="1:26">
      <c r="C185" s="170" t="s">
        <v>443</v>
      </c>
      <c r="D185" s="46" t="s">
        <v>65</v>
      </c>
      <c r="E185" s="46" t="s">
        <v>69</v>
      </c>
      <c r="G185" s="65">
        <f t="shared" ref="G185:Z185" si="223">+G57*(1-G$69)-G126</f>
        <v>109.40792325172676</v>
      </c>
      <c r="H185" s="65">
        <f t="shared" si="223"/>
        <v>218.81584650345351</v>
      </c>
      <c r="I185" s="65">
        <f t="shared" si="223"/>
        <v>209.17570213608829</v>
      </c>
      <c r="J185" s="65">
        <f t="shared" si="223"/>
        <v>117.65578405819186</v>
      </c>
      <c r="K185" s="65">
        <f t="shared" si="223"/>
        <v>117.7378320017251</v>
      </c>
      <c r="L185" s="65">
        <f t="shared" si="223"/>
        <v>285.12449012320292</v>
      </c>
      <c r="M185" s="65">
        <f t="shared" si="223"/>
        <v>285.53230932564043</v>
      </c>
      <c r="N185" s="65">
        <f t="shared" si="223"/>
        <v>204.28610524199098</v>
      </c>
      <c r="O185" s="65">
        <f t="shared" si="223"/>
        <v>173.77656792785385</v>
      </c>
      <c r="P185" s="65">
        <f t="shared" si="223"/>
        <v>173.80084181650051</v>
      </c>
      <c r="Q185" s="65">
        <f t="shared" si="223"/>
        <v>107.39990045933297</v>
      </c>
      <c r="R185" s="65">
        <f t="shared" si="223"/>
        <v>129.77394872485172</v>
      </c>
      <c r="S185" s="65">
        <f t="shared" si="223"/>
        <v>148.35092122387243</v>
      </c>
      <c r="T185" s="65">
        <f t="shared" si="223"/>
        <v>143.50281042268608</v>
      </c>
      <c r="U185" s="65">
        <f t="shared" ref="U185" si="224">+U57*(1-U$69)-U126</f>
        <v>172.3793289789142</v>
      </c>
      <c r="V185" s="65">
        <f t="shared" si="223"/>
        <v>172.41962686994054</v>
      </c>
      <c r="W185" s="65">
        <f t="shared" ref="W185" si="225">+W57*(1-W$69)-W126</f>
        <v>221.89600453153514</v>
      </c>
      <c r="X185" s="65">
        <f t="shared" si="223"/>
        <v>221.90429973674841</v>
      </c>
      <c r="Y185" s="65">
        <f t="shared" si="223"/>
        <v>151.89414240345084</v>
      </c>
      <c r="Z185" s="65">
        <f t="shared" si="223"/>
        <v>160.10561727656571</v>
      </c>
    </row>
    <row r="186" spans="1:26">
      <c r="C186" s="297" t="s">
        <v>919</v>
      </c>
      <c r="D186" s="46" t="s">
        <v>65</v>
      </c>
      <c r="E186" s="46" t="s">
        <v>69</v>
      </c>
      <c r="G186" s="65">
        <f t="shared" ref="G186:Z186" si="226">+G58*(1-G$69)-G127</f>
        <v>0</v>
      </c>
      <c r="H186" s="65">
        <f t="shared" si="226"/>
        <v>0</v>
      </c>
      <c r="I186" s="65">
        <f t="shared" si="226"/>
        <v>0</v>
      </c>
      <c r="J186" s="65">
        <f t="shared" si="226"/>
        <v>0</v>
      </c>
      <c r="K186" s="65">
        <f t="shared" si="226"/>
        <v>0</v>
      </c>
      <c r="L186" s="65">
        <f t="shared" si="226"/>
        <v>0</v>
      </c>
      <c r="M186" s="65">
        <f t="shared" si="226"/>
        <v>0</v>
      </c>
      <c r="N186" s="65">
        <f t="shared" si="226"/>
        <v>0</v>
      </c>
      <c r="O186" s="65">
        <f t="shared" si="226"/>
        <v>0</v>
      </c>
      <c r="P186" s="65">
        <f t="shared" si="226"/>
        <v>0</v>
      </c>
      <c r="Q186" s="65">
        <f t="shared" si="226"/>
        <v>0</v>
      </c>
      <c r="R186" s="65">
        <f t="shared" si="226"/>
        <v>0</v>
      </c>
      <c r="S186" s="65">
        <f t="shared" si="226"/>
        <v>0</v>
      </c>
      <c r="T186" s="65">
        <f t="shared" si="226"/>
        <v>0</v>
      </c>
      <c r="U186" s="65">
        <f t="shared" ref="U186" si="227">+U58*(1-U$69)-U127</f>
        <v>0</v>
      </c>
      <c r="V186" s="65">
        <f t="shared" si="226"/>
        <v>423.08198120899078</v>
      </c>
      <c r="W186" s="65">
        <f t="shared" ref="W186" si="228">+W58*(1-W$69)-W127</f>
        <v>441.92090583200792</v>
      </c>
      <c r="X186" s="65">
        <f t="shared" si="226"/>
        <v>441.93742629441851</v>
      </c>
      <c r="Y186" s="65">
        <f t="shared" si="226"/>
        <v>455.27130541683601</v>
      </c>
      <c r="Z186" s="65">
        <f t="shared" si="226"/>
        <v>371.25968419996207</v>
      </c>
    </row>
    <row r="187" spans="1:26">
      <c r="C187" s="170" t="s">
        <v>444</v>
      </c>
      <c r="D187" s="46" t="s">
        <v>65</v>
      </c>
      <c r="E187" s="46" t="s">
        <v>69</v>
      </c>
      <c r="G187" s="65">
        <f t="shared" ref="G187:Z187" si="229">+G59*(1-G$69)-G128</f>
        <v>126.78379881700793</v>
      </c>
      <c r="H187" s="65">
        <f t="shared" si="229"/>
        <v>253.56759763401587</v>
      </c>
      <c r="I187" s="65">
        <f t="shared" si="229"/>
        <v>291.1841102660054</v>
      </c>
      <c r="J187" s="65">
        <f t="shared" si="229"/>
        <v>237.40269571553594</v>
      </c>
      <c r="K187" s="65">
        <f t="shared" si="229"/>
        <v>237.5682498625643</v>
      </c>
      <c r="L187" s="65">
        <f t="shared" si="229"/>
        <v>277.47099392813584</v>
      </c>
      <c r="M187" s="65">
        <f t="shared" si="229"/>
        <v>258.98962045040093</v>
      </c>
      <c r="N187" s="65">
        <f t="shared" si="229"/>
        <v>170.27889841396802</v>
      </c>
      <c r="O187" s="65">
        <f t="shared" si="229"/>
        <v>210.88076802055761</v>
      </c>
      <c r="P187" s="65">
        <f t="shared" si="229"/>
        <v>210.91022478991204</v>
      </c>
      <c r="Q187" s="65">
        <f t="shared" si="229"/>
        <v>383.14246869883931</v>
      </c>
      <c r="R187" s="65">
        <f t="shared" si="229"/>
        <v>399.05627847984016</v>
      </c>
      <c r="S187" s="65">
        <f t="shared" si="229"/>
        <v>276.36007639729519</v>
      </c>
      <c r="T187" s="65">
        <f t="shared" si="229"/>
        <v>144.12126277996367</v>
      </c>
      <c r="U187" s="65">
        <f t="shared" ref="U187" si="230">+U59*(1-U$69)-U128</f>
        <v>135.51971536194682</v>
      </c>
      <c r="V187" s="65">
        <f t="shared" si="229"/>
        <v>135.55139641531866</v>
      </c>
      <c r="W187" s="65">
        <f t="shared" ref="W187" si="231">+W59*(1-W$69)-W128</f>
        <v>114.58615183563404</v>
      </c>
      <c r="X187" s="65">
        <f t="shared" si="229"/>
        <v>114.59043544428252</v>
      </c>
      <c r="Y187" s="65">
        <f t="shared" si="229"/>
        <v>225.10990277351868</v>
      </c>
      <c r="Z187" s="65">
        <f t="shared" si="229"/>
        <v>269.4219852072012</v>
      </c>
    </row>
    <row r="188" spans="1:26">
      <c r="C188" s="4"/>
      <c r="D188" s="46"/>
      <c r="E188" s="46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</row>
    <row r="189" spans="1:26" ht="13.8" thickBot="1">
      <c r="C189" s="35" t="s">
        <v>86</v>
      </c>
      <c r="D189" s="37" t="s">
        <v>65</v>
      </c>
      <c r="E189" s="37" t="s">
        <v>33</v>
      </c>
      <c r="F189" s="6"/>
      <c r="G189" s="66">
        <f>+SUM(G135:G187)</f>
        <v>41631.409253999998</v>
      </c>
      <c r="H189" s="66">
        <f>+SUM(H135:H187)</f>
        <v>83262.818507999997</v>
      </c>
      <c r="I189" s="66">
        <f>+SUM(I135:I187)</f>
        <v>84718.377742800105</v>
      </c>
      <c r="J189" s="66"/>
      <c r="K189" s="66">
        <f>+SUM(K135:K187)</f>
        <v>93879.510218023192</v>
      </c>
      <c r="L189" s="66"/>
      <c r="M189" s="66">
        <f>+SUM(M135:M187)</f>
        <v>93092.88873040516</v>
      </c>
      <c r="N189" s="66">
        <f>+SUM(N135:N187)</f>
        <v>102266.32527764812</v>
      </c>
      <c r="O189" s="66"/>
      <c r="P189" s="66">
        <f t="shared" ref="P189:Z189" si="232">+SUM(P135:P187)</f>
        <v>124403.63841186083</v>
      </c>
      <c r="Q189" s="66">
        <f t="shared" si="232"/>
        <v>150287.09792840001</v>
      </c>
      <c r="R189" s="66">
        <f t="shared" si="232"/>
        <v>176236.31359175782</v>
      </c>
      <c r="S189" s="66">
        <f t="shared" si="232"/>
        <v>174224.95768687985</v>
      </c>
      <c r="T189" s="66">
        <f t="shared" si="232"/>
        <v>165823.96533119987</v>
      </c>
      <c r="U189" s="66">
        <f t="shared" si="232"/>
        <v>211282.96063624151</v>
      </c>
      <c r="V189" s="66">
        <f t="shared" si="232"/>
        <v>211755.43518542187</v>
      </c>
      <c r="W189" s="66">
        <f t="shared" si="232"/>
        <v>228014.20172160002</v>
      </c>
      <c r="X189" s="66">
        <f t="shared" si="232"/>
        <v>228097.45728951431</v>
      </c>
      <c r="Y189" s="66">
        <f t="shared" si="232"/>
        <v>226996.54091915913</v>
      </c>
      <c r="Z189" s="66">
        <f t="shared" si="232"/>
        <v>248295.29507720005</v>
      </c>
    </row>
    <row r="190" spans="1:26"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>
      <c r="A191" s="409" t="s">
        <v>817</v>
      </c>
      <c r="B191" s="64" t="s">
        <v>87</v>
      </c>
      <c r="C191" s="63"/>
      <c r="D191" s="481"/>
      <c r="E191" s="481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2:34">
      <c r="B193" s="6" t="s">
        <v>88</v>
      </c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2:34">
      <c r="C194" s="170" t="s">
        <v>68</v>
      </c>
      <c r="D194" s="46" t="s">
        <v>65</v>
      </c>
      <c r="E194" s="168" t="s">
        <v>89</v>
      </c>
      <c r="G194" s="65">
        <f>+Ingresos!G180</f>
        <v>6873.9787315134645</v>
      </c>
      <c r="H194" s="65">
        <f>+Ingresos!H180</f>
        <v>13747.957463026929</v>
      </c>
      <c r="I194" s="65">
        <f>+Ingresos!I180</f>
        <v>13557.54686813441</v>
      </c>
      <c r="J194" s="65">
        <f>+Ingresos!J180</f>
        <v>15909.249198613321</v>
      </c>
      <c r="K194" s="65">
        <f>+Ingresos!K180</f>
        <v>15909.249198613321</v>
      </c>
      <c r="L194" s="65">
        <f>+Ingresos!L180</f>
        <v>14099.390272180986</v>
      </c>
      <c r="M194" s="65">
        <f>+Ingresos!M180</f>
        <v>14099.390272180986</v>
      </c>
      <c r="N194" s="65">
        <f>+Ingresos!N180</f>
        <v>13917.725139005501</v>
      </c>
      <c r="O194" s="65">
        <f>+Ingresos!O180</f>
        <v>11944.685863066312</v>
      </c>
      <c r="P194" s="65">
        <f>+Ingresos!P180</f>
        <v>11944.685863066312</v>
      </c>
      <c r="Q194" s="65">
        <f>+Ingresos!Q180</f>
        <v>12204.18828768395</v>
      </c>
      <c r="R194" s="65">
        <f>+Ingresos!R180</f>
        <v>12268.09846984744</v>
      </c>
      <c r="S194" s="65">
        <f>+Ingresos!S180</f>
        <v>11614.937609720708</v>
      </c>
      <c r="T194" s="65">
        <f>+Ingresos!T180</f>
        <v>10741.318017857118</v>
      </c>
      <c r="U194" s="65">
        <f>+V194</f>
        <v>13326.488798280001</v>
      </c>
      <c r="V194" s="65">
        <f>+Ingresos!U180</f>
        <v>13326.488798280001</v>
      </c>
      <c r="W194" s="65">
        <f>+X194</f>
        <v>13078.465855038277</v>
      </c>
      <c r="X194" s="65">
        <f>+Ingresos!V180</f>
        <v>13078.465855038277</v>
      </c>
      <c r="Y194" s="65">
        <f>+Ingresos!W180</f>
        <v>11893.0897992013</v>
      </c>
      <c r="Z194" s="65">
        <f>+Ingresos!X180</f>
        <v>11863.243823992872</v>
      </c>
      <c r="AA194" s="7"/>
      <c r="AB194" s="25"/>
      <c r="AC194" s="25"/>
      <c r="AD194" s="7"/>
      <c r="AE194" s="7"/>
      <c r="AF194" s="7"/>
      <c r="AG194" s="7"/>
      <c r="AH194" s="7"/>
    </row>
    <row r="195" spans="2:34">
      <c r="C195" s="170" t="s">
        <v>358</v>
      </c>
      <c r="D195" s="46" t="s">
        <v>65</v>
      </c>
      <c r="E195" s="142" t="s">
        <v>512</v>
      </c>
      <c r="G195" s="65">
        <f>+Ingresos!G181</f>
        <v>29.497</v>
      </c>
      <c r="H195" s="65">
        <f>+Ingresos!H181</f>
        <v>58.994</v>
      </c>
      <c r="I195" s="65">
        <f>+Ingresos!I181</f>
        <v>60.295000000000002</v>
      </c>
      <c r="J195" s="65">
        <f>+Ingresos!J181</f>
        <v>63.97</v>
      </c>
      <c r="K195" s="65">
        <f>+Ingresos!K181</f>
        <v>63.97</v>
      </c>
      <c r="L195" s="65">
        <f>+Ingresos!L181</f>
        <v>64.796000000000006</v>
      </c>
      <c r="M195" s="65">
        <f>+Ingresos!M181</f>
        <v>64.796000000000006</v>
      </c>
      <c r="N195" s="65">
        <f>+Ingresos!N181</f>
        <v>113.205</v>
      </c>
      <c r="O195" s="65">
        <f>+Ingresos!O181</f>
        <v>137.90700000000001</v>
      </c>
      <c r="P195" s="65">
        <f>+Ingresos!P181</f>
        <v>137.90700000000001</v>
      </c>
      <c r="Q195" s="65">
        <f>+Ingresos!Q181</f>
        <v>146.578</v>
      </c>
      <c r="R195" s="65">
        <f>+Ingresos!R181</f>
        <v>134.14099999999999</v>
      </c>
      <c r="S195" s="65">
        <f>+Ingresos!S181</f>
        <v>112.417</v>
      </c>
      <c r="T195" s="65">
        <f>+Ingresos!T181</f>
        <v>94.132999999999996</v>
      </c>
      <c r="U195" s="65">
        <f t="shared" ref="U195:U246" si="233">+V195</f>
        <v>106.143</v>
      </c>
      <c r="V195" s="65">
        <f>+Ingresos!U181</f>
        <v>106.143</v>
      </c>
      <c r="W195" s="65">
        <f t="shared" ref="W195:W246" si="234">+X195</f>
        <v>80.423000000000002</v>
      </c>
      <c r="X195" s="65">
        <f>+Ingresos!V181</f>
        <v>80.423000000000002</v>
      </c>
      <c r="Y195" s="65">
        <f>+Ingresos!W181</f>
        <v>84.817999999999998</v>
      </c>
      <c r="Z195" s="65">
        <f>+Ingresos!X181</f>
        <v>101.36799999999999</v>
      </c>
      <c r="AA195" s="7"/>
      <c r="AB195" s="25"/>
      <c r="AC195" s="25"/>
      <c r="AD195" s="7"/>
      <c r="AE195" s="7"/>
      <c r="AF195" s="7"/>
      <c r="AG195" s="7"/>
      <c r="AH195" s="7"/>
    </row>
    <row r="196" spans="2:34">
      <c r="C196" s="170" t="s">
        <v>359</v>
      </c>
      <c r="D196" s="46" t="s">
        <v>65</v>
      </c>
      <c r="E196" s="142" t="s">
        <v>512</v>
      </c>
      <c r="G196" s="65">
        <f>+Ingresos!G182</f>
        <v>30.484000000000002</v>
      </c>
      <c r="H196" s="65">
        <f>+Ingresos!H182</f>
        <v>60.968000000000004</v>
      </c>
      <c r="I196" s="65">
        <f>+Ingresos!I182</f>
        <v>59.250999999999998</v>
      </c>
      <c r="J196" s="65">
        <f>+Ingresos!J182</f>
        <v>70.838999999999999</v>
      </c>
      <c r="K196" s="65">
        <f>+Ingresos!K182</f>
        <v>70.838999999999999</v>
      </c>
      <c r="L196" s="65">
        <f>+Ingresos!L182</f>
        <v>79.623000000000005</v>
      </c>
      <c r="M196" s="65">
        <f>+Ingresos!M182</f>
        <v>79.623000000000005</v>
      </c>
      <c r="N196" s="65">
        <f>+Ingresos!N182</f>
        <v>124.346</v>
      </c>
      <c r="O196" s="65">
        <f>+Ingresos!O182</f>
        <v>149.37100000000001</v>
      </c>
      <c r="P196" s="65">
        <f>+Ingresos!P182</f>
        <v>149.37100000000001</v>
      </c>
      <c r="Q196" s="65">
        <f>+Ingresos!Q182</f>
        <v>168.292</v>
      </c>
      <c r="R196" s="65">
        <f>+Ingresos!R182</f>
        <v>192.286</v>
      </c>
      <c r="S196" s="65">
        <f>+Ingresos!S182</f>
        <v>197.09800000000001</v>
      </c>
      <c r="T196" s="65">
        <f>+Ingresos!T182</f>
        <v>191.14500000000001</v>
      </c>
      <c r="U196" s="65">
        <f t="shared" si="233"/>
        <v>215.72800000000001</v>
      </c>
      <c r="V196" s="65">
        <f>+Ingresos!U182</f>
        <v>215.72800000000001</v>
      </c>
      <c r="W196" s="65">
        <f t="shared" si="234"/>
        <v>212.01300000000001</v>
      </c>
      <c r="X196" s="65">
        <f>+Ingresos!V182</f>
        <v>212.01300000000001</v>
      </c>
      <c r="Y196" s="65">
        <f>+Ingresos!W182</f>
        <v>200.143</v>
      </c>
      <c r="Z196" s="65">
        <f>+Ingresos!X182</f>
        <v>190.411</v>
      </c>
      <c r="AA196" s="7"/>
      <c r="AB196" s="25"/>
      <c r="AC196" s="25"/>
      <c r="AD196" s="7"/>
      <c r="AE196" s="7"/>
      <c r="AF196" s="7"/>
      <c r="AG196" s="7"/>
      <c r="AH196" s="7"/>
    </row>
    <row r="197" spans="2:34">
      <c r="C197" s="170" t="s">
        <v>360</v>
      </c>
      <c r="D197" s="46" t="s">
        <v>65</v>
      </c>
      <c r="E197" s="142" t="s">
        <v>512</v>
      </c>
      <c r="G197" s="65">
        <f>+Ingresos!G183</f>
        <v>10.039999999999999</v>
      </c>
      <c r="H197" s="65">
        <f>+Ingresos!H183</f>
        <v>20.079999999999998</v>
      </c>
      <c r="I197" s="65">
        <f>+Ingresos!I183</f>
        <v>15.015000000000001</v>
      </c>
      <c r="J197" s="65">
        <f>+Ingresos!J183</f>
        <v>12.621</v>
      </c>
      <c r="K197" s="65">
        <f>+Ingresos!K183</f>
        <v>12.621</v>
      </c>
      <c r="L197" s="65">
        <f>+Ingresos!L183</f>
        <v>14.433</v>
      </c>
      <c r="M197" s="65">
        <f>+Ingresos!M183</f>
        <v>14.433</v>
      </c>
      <c r="N197" s="65">
        <f>+Ingresos!N183</f>
        <v>26.178000000000001</v>
      </c>
      <c r="O197" s="65">
        <f>+Ingresos!O183</f>
        <v>36.488999999999997</v>
      </c>
      <c r="P197" s="65">
        <f>+Ingresos!P183</f>
        <v>36.488999999999997</v>
      </c>
      <c r="Q197" s="65">
        <f>+Ingresos!Q183</f>
        <v>33.598999999999997</v>
      </c>
      <c r="R197" s="65">
        <f>+Ingresos!R183</f>
        <v>32.844999999999999</v>
      </c>
      <c r="S197" s="65">
        <f>+Ingresos!S183</f>
        <v>23.027000000000001</v>
      </c>
      <c r="T197" s="65">
        <f>+Ingresos!T183</f>
        <v>23.640999999999998</v>
      </c>
      <c r="U197" s="65">
        <f t="shared" si="233"/>
        <v>18.974</v>
      </c>
      <c r="V197" s="65">
        <f>+Ingresos!U183</f>
        <v>18.974</v>
      </c>
      <c r="W197" s="65">
        <f t="shared" si="234"/>
        <v>16.225000000000001</v>
      </c>
      <c r="X197" s="65">
        <f>+Ingresos!V183</f>
        <v>16.225000000000001</v>
      </c>
      <c r="Y197" s="65">
        <f>+Ingresos!W183</f>
        <v>25.614000000000001</v>
      </c>
      <c r="Z197" s="65">
        <f>+Ingresos!X183</f>
        <v>14.798</v>
      </c>
      <c r="AA197" s="7"/>
      <c r="AB197" s="25"/>
      <c r="AC197" s="25"/>
      <c r="AD197" s="7"/>
      <c r="AE197" s="7"/>
      <c r="AF197" s="7"/>
      <c r="AG197" s="7"/>
      <c r="AH197" s="7"/>
    </row>
    <row r="198" spans="2:34">
      <c r="C198" s="170" t="s">
        <v>361</v>
      </c>
      <c r="D198" s="46" t="s">
        <v>65</v>
      </c>
      <c r="E198" s="142" t="s">
        <v>512</v>
      </c>
      <c r="G198" s="65">
        <f>+Ingresos!G184</f>
        <v>18.327999999999999</v>
      </c>
      <c r="H198" s="65">
        <f>+Ingresos!H184</f>
        <v>36.655999999999999</v>
      </c>
      <c r="I198" s="65">
        <f>+Ingresos!I184</f>
        <v>18.001000000000001</v>
      </c>
      <c r="J198" s="65">
        <f>+Ingresos!J184</f>
        <v>32.893000000000001</v>
      </c>
      <c r="K198" s="65">
        <f>+Ingresos!K184</f>
        <v>32.893000000000001</v>
      </c>
      <c r="L198" s="65">
        <f>+Ingresos!L184</f>
        <v>27.792999999999999</v>
      </c>
      <c r="M198" s="65">
        <f>+Ingresos!M184</f>
        <v>27.792999999999999</v>
      </c>
      <c r="N198" s="65">
        <f>+Ingresos!N184</f>
        <v>55.695</v>
      </c>
      <c r="O198" s="65">
        <f>+Ingresos!O184</f>
        <v>99.174999999999997</v>
      </c>
      <c r="P198" s="65">
        <f>+Ingresos!P184</f>
        <v>99.174999999999997</v>
      </c>
      <c r="Q198" s="65">
        <f>+Ingresos!Q184</f>
        <v>104.27200000000001</v>
      </c>
      <c r="R198" s="65">
        <f>+Ingresos!R184</f>
        <v>117.768</v>
      </c>
      <c r="S198" s="65">
        <f>+Ingresos!S184</f>
        <v>107.227</v>
      </c>
      <c r="T198" s="65">
        <f>+Ingresos!T184</f>
        <v>104.244</v>
      </c>
      <c r="U198" s="65">
        <f t="shared" si="233"/>
        <v>109.417</v>
      </c>
      <c r="V198" s="65">
        <f>+Ingresos!U184</f>
        <v>109.417</v>
      </c>
      <c r="W198" s="65">
        <f t="shared" si="234"/>
        <v>120.377</v>
      </c>
      <c r="X198" s="65">
        <f>+Ingresos!V184</f>
        <v>120.377</v>
      </c>
      <c r="Y198" s="65">
        <f>+Ingresos!W184</f>
        <v>132.459</v>
      </c>
      <c r="Z198" s="65">
        <f>+Ingresos!X184</f>
        <v>110.645</v>
      </c>
      <c r="AA198" s="7"/>
      <c r="AB198" s="25"/>
      <c r="AC198" s="25"/>
      <c r="AD198" s="7"/>
      <c r="AE198" s="7"/>
      <c r="AF198" s="7"/>
      <c r="AG198" s="7"/>
      <c r="AH198" s="7"/>
    </row>
    <row r="199" spans="2:34">
      <c r="C199" s="170" t="s">
        <v>366</v>
      </c>
      <c r="D199" s="46" t="s">
        <v>65</v>
      </c>
      <c r="E199" s="168" t="s">
        <v>513</v>
      </c>
      <c r="G199" s="65">
        <f>+Ingresos!G185</f>
        <v>20.324999999999999</v>
      </c>
      <c r="H199" s="65">
        <f>+Ingresos!H185</f>
        <v>40.65</v>
      </c>
      <c r="I199" s="65">
        <f>+Ingresos!I185</f>
        <v>26.398</v>
      </c>
      <c r="J199" s="65">
        <f>+Ingresos!J185</f>
        <v>32.216000000000001</v>
      </c>
      <c r="K199" s="65">
        <f>+Ingresos!K185</f>
        <v>32.216000000000001</v>
      </c>
      <c r="L199" s="65">
        <f>+Ingresos!L185</f>
        <v>29.995000000000001</v>
      </c>
      <c r="M199" s="65">
        <f>+Ingresos!M185</f>
        <v>29.995000000000001</v>
      </c>
      <c r="N199" s="65">
        <f>+Ingresos!N185</f>
        <v>8.3559999999999999</v>
      </c>
      <c r="O199" s="65">
        <f>+Ingresos!O185</f>
        <v>4.4710000000000001</v>
      </c>
      <c r="P199" s="65">
        <f>+Ingresos!P185</f>
        <v>4.4710000000000001</v>
      </c>
      <c r="Q199" s="65">
        <f>+Ingresos!Q185</f>
        <v>1.9650000000000001</v>
      </c>
      <c r="R199" s="65">
        <f>+Ingresos!R185</f>
        <v>1.1539999999999999</v>
      </c>
      <c r="S199" s="65">
        <f>+Ingresos!S185</f>
        <v>0.46400000000000002</v>
      </c>
      <c r="T199" s="65">
        <f>+Ingresos!T185</f>
        <v>1.149</v>
      </c>
      <c r="U199" s="65">
        <f t="shared" si="233"/>
        <v>0.52200000000000002</v>
      </c>
      <c r="V199" s="65">
        <f>+Ingresos!U185</f>
        <v>0.52200000000000002</v>
      </c>
      <c r="W199" s="65">
        <f t="shared" si="234"/>
        <v>0.54600000000000004</v>
      </c>
      <c r="X199" s="65">
        <f>+Ingresos!V185</f>
        <v>0.54600000000000004</v>
      </c>
      <c r="Y199" s="65">
        <f>+Ingresos!W185</f>
        <v>7.4999999999999997E-2</v>
      </c>
      <c r="Z199" s="65">
        <f>+Ingresos!X185</f>
        <v>7.0000000000000001E-3</v>
      </c>
      <c r="AA199" s="7"/>
      <c r="AB199" s="25"/>
      <c r="AC199" s="25"/>
      <c r="AD199" s="7"/>
      <c r="AE199" s="7"/>
      <c r="AF199" s="7"/>
      <c r="AG199" s="7"/>
      <c r="AH199" s="7"/>
    </row>
    <row r="200" spans="2:34">
      <c r="C200" s="170" t="s">
        <v>367</v>
      </c>
      <c r="D200" s="46" t="s">
        <v>65</v>
      </c>
      <c r="E200" s="168" t="s">
        <v>513</v>
      </c>
      <c r="G200" s="65">
        <f>+Ingresos!G186</f>
        <v>20.734000000000002</v>
      </c>
      <c r="H200" s="65">
        <f>+Ingresos!H186</f>
        <v>41.468000000000004</v>
      </c>
      <c r="I200" s="65">
        <f>+Ingresos!I186</f>
        <v>26.867999999999999</v>
      </c>
      <c r="J200" s="65">
        <f>+Ingresos!J186</f>
        <v>45.098999999999997</v>
      </c>
      <c r="K200" s="65">
        <f>+Ingresos!K186</f>
        <v>45.098999999999997</v>
      </c>
      <c r="L200" s="65">
        <f>+Ingresos!L186</f>
        <v>32.040999999999997</v>
      </c>
      <c r="M200" s="65">
        <f>+Ingresos!M186</f>
        <v>32.040999999999997</v>
      </c>
      <c r="N200" s="65">
        <f>+Ingresos!N186</f>
        <v>7.9720000000000004</v>
      </c>
      <c r="O200" s="65">
        <f>+Ingresos!O186</f>
        <v>3.117</v>
      </c>
      <c r="P200" s="65">
        <f>+Ingresos!P186</f>
        <v>3.117</v>
      </c>
      <c r="Q200" s="65">
        <f>+Ingresos!Q186</f>
        <v>1.63</v>
      </c>
      <c r="R200" s="65">
        <f>+Ingresos!R186</f>
        <v>1.3149999999999999</v>
      </c>
      <c r="S200" s="65">
        <f>+Ingresos!S186</f>
        <v>0.52400000000000002</v>
      </c>
      <c r="T200" s="65">
        <f>+Ingresos!T186</f>
        <v>0.95099999999999996</v>
      </c>
      <c r="U200" s="65">
        <f t="shared" si="233"/>
        <v>1.149</v>
      </c>
      <c r="V200" s="65">
        <f>+Ingresos!U186</f>
        <v>1.149</v>
      </c>
      <c r="W200" s="65">
        <f t="shared" si="234"/>
        <v>1.1140000000000001</v>
      </c>
      <c r="X200" s="65">
        <f>+Ingresos!V186</f>
        <v>1.1140000000000001</v>
      </c>
      <c r="Y200" s="65">
        <f>+Ingresos!W186</f>
        <v>0.26100000000000001</v>
      </c>
      <c r="Z200" s="65">
        <f>+Ingresos!X186</f>
        <v>0.16</v>
      </c>
      <c r="AA200" s="7"/>
      <c r="AB200" s="25"/>
      <c r="AC200" s="25"/>
      <c r="AD200" s="7"/>
      <c r="AE200" s="7"/>
      <c r="AF200" s="7"/>
      <c r="AG200" s="7"/>
      <c r="AH200" s="7"/>
    </row>
    <row r="201" spans="2:34">
      <c r="C201" s="170" t="s">
        <v>368</v>
      </c>
      <c r="D201" s="46" t="s">
        <v>65</v>
      </c>
      <c r="E201" s="168" t="s">
        <v>513</v>
      </c>
      <c r="G201" s="65">
        <f>+Ingresos!G187</f>
        <v>7.0179999999999998</v>
      </c>
      <c r="H201" s="65">
        <f>+Ingresos!H187</f>
        <v>14.036</v>
      </c>
      <c r="I201" s="65">
        <f>+Ingresos!I187</f>
        <v>8.1329999999999991</v>
      </c>
      <c r="J201" s="65">
        <f>+Ingresos!J187</f>
        <v>9.1370000000000005</v>
      </c>
      <c r="K201" s="65">
        <f>+Ingresos!K187</f>
        <v>9.1370000000000005</v>
      </c>
      <c r="L201" s="65">
        <f>+Ingresos!L187</f>
        <v>12.055</v>
      </c>
      <c r="M201" s="65">
        <f>+Ingresos!M187</f>
        <v>12.055</v>
      </c>
      <c r="N201" s="65">
        <f>+Ingresos!N187</f>
        <v>7.7370000000000001</v>
      </c>
      <c r="O201" s="65">
        <f>+Ingresos!O187</f>
        <v>3.5990000000000002</v>
      </c>
      <c r="P201" s="65">
        <f>+Ingresos!P187</f>
        <v>3.5990000000000002</v>
      </c>
      <c r="Q201" s="65">
        <f>+Ingresos!Q187</f>
        <v>0.19700000000000001</v>
      </c>
      <c r="R201" s="65">
        <f>+Ingresos!R187</f>
        <v>0.10299999999999999</v>
      </c>
      <c r="S201" s="65">
        <f>+Ingresos!S187</f>
        <v>6.8000000000000005E-2</v>
      </c>
      <c r="T201" s="65">
        <f>+Ingresos!T187</f>
        <v>0.21</v>
      </c>
      <c r="U201" s="65">
        <f t="shared" si="233"/>
        <v>0.108</v>
      </c>
      <c r="V201" s="65">
        <f>+Ingresos!U187</f>
        <v>0.108</v>
      </c>
      <c r="W201" s="65">
        <f t="shared" si="234"/>
        <v>0.22600000000000001</v>
      </c>
      <c r="X201" s="65">
        <f>+Ingresos!V187</f>
        <v>0.22600000000000001</v>
      </c>
      <c r="Y201" s="65">
        <f>+Ingresos!W187</f>
        <v>0</v>
      </c>
      <c r="Z201" s="65">
        <f>+Ingresos!X187</f>
        <v>0</v>
      </c>
      <c r="AA201" s="7"/>
      <c r="AB201" s="25"/>
      <c r="AC201" s="25"/>
      <c r="AD201" s="7"/>
      <c r="AE201" s="7"/>
      <c r="AF201" s="7"/>
      <c r="AG201" s="7"/>
      <c r="AH201" s="7"/>
    </row>
    <row r="202" spans="2:34">
      <c r="C202" s="170" t="s">
        <v>369</v>
      </c>
      <c r="D202" s="46" t="s">
        <v>65</v>
      </c>
      <c r="E202" s="168" t="s">
        <v>513</v>
      </c>
      <c r="G202" s="65">
        <f>+Ingresos!G188</f>
        <v>7.7489999999999997</v>
      </c>
      <c r="H202" s="65">
        <f>+Ingresos!H188</f>
        <v>15.497999999999999</v>
      </c>
      <c r="I202" s="65">
        <f>+Ingresos!I188</f>
        <v>7.1710000000000003</v>
      </c>
      <c r="J202" s="65">
        <f>+Ingresos!J188</f>
        <v>13.991</v>
      </c>
      <c r="K202" s="65">
        <f>+Ingresos!K188</f>
        <v>13.991</v>
      </c>
      <c r="L202" s="65">
        <f>+Ingresos!L188</f>
        <v>12.907999999999999</v>
      </c>
      <c r="M202" s="65">
        <f>+Ingresos!M188</f>
        <v>12.907999999999999</v>
      </c>
      <c r="N202" s="65">
        <f>+Ingresos!N188</f>
        <v>7.0949999999999998</v>
      </c>
      <c r="O202" s="65">
        <f>+Ingresos!O188</f>
        <v>3.504</v>
      </c>
      <c r="P202" s="65">
        <f>+Ingresos!P188</f>
        <v>3.504</v>
      </c>
      <c r="Q202" s="65">
        <f>+Ingresos!Q188</f>
        <v>0.65600000000000003</v>
      </c>
      <c r="R202" s="65">
        <f>+Ingresos!R188</f>
        <v>8.1000000000000003E-2</v>
      </c>
      <c r="S202" s="65">
        <f>+Ingresos!S188</f>
        <v>4.3999999999999997E-2</v>
      </c>
      <c r="T202" s="65">
        <f>+Ingresos!T188</f>
        <v>1.4650000000000001</v>
      </c>
      <c r="U202" s="65">
        <f t="shared" si="233"/>
        <v>1.611</v>
      </c>
      <c r="V202" s="65">
        <f>+Ingresos!U188</f>
        <v>1.611</v>
      </c>
      <c r="W202" s="65">
        <f t="shared" si="234"/>
        <v>1.835</v>
      </c>
      <c r="X202" s="65">
        <f>+Ingresos!V188</f>
        <v>1.835</v>
      </c>
      <c r="Y202" s="65">
        <f>+Ingresos!W188</f>
        <v>4.7E-2</v>
      </c>
      <c r="Z202" s="65">
        <f>+Ingresos!X188</f>
        <v>4.1000000000000002E-2</v>
      </c>
      <c r="AA202" s="7"/>
      <c r="AB202" s="25"/>
      <c r="AC202" s="25"/>
      <c r="AD202" s="7"/>
      <c r="AE202" s="7"/>
      <c r="AF202" s="7"/>
      <c r="AG202" s="7"/>
      <c r="AH202" s="7"/>
    </row>
    <row r="203" spans="2:34">
      <c r="C203" s="170" t="s">
        <v>362</v>
      </c>
      <c r="D203" s="46" t="s">
        <v>65</v>
      </c>
      <c r="E203" s="142" t="s">
        <v>512</v>
      </c>
      <c r="G203" s="65">
        <f>+Ingresos!G189</f>
        <v>1.4950000000000001</v>
      </c>
      <c r="H203" s="65">
        <f>+Ingresos!H189</f>
        <v>2.99</v>
      </c>
      <c r="I203" s="65">
        <f>+Ingresos!I189</f>
        <v>6.7030000000000003</v>
      </c>
      <c r="J203" s="65">
        <f>+Ingresos!J189</f>
        <v>3.6659999999999999</v>
      </c>
      <c r="K203" s="65">
        <f>+Ingresos!K189</f>
        <v>3.6659999999999999</v>
      </c>
      <c r="L203" s="65">
        <f>+Ingresos!L189</f>
        <v>6.6820000000000004</v>
      </c>
      <c r="M203" s="65">
        <f>+Ingresos!M189</f>
        <v>6.6820000000000004</v>
      </c>
      <c r="N203" s="65">
        <f>+Ingresos!N189</f>
        <v>7.1260000000000003</v>
      </c>
      <c r="O203" s="65">
        <f>+Ingresos!O189</f>
        <v>23.875</v>
      </c>
      <c r="P203" s="65">
        <f>+Ingresos!P189</f>
        <v>23.875</v>
      </c>
      <c r="Q203" s="65">
        <f>+Ingresos!Q189</f>
        <v>28.553999999999998</v>
      </c>
      <c r="R203" s="65">
        <f>+Ingresos!R189</f>
        <v>29.02</v>
      </c>
      <c r="S203" s="65">
        <f>+Ingresos!S189</f>
        <v>24.396000000000001</v>
      </c>
      <c r="T203" s="65">
        <f>+Ingresos!T189</f>
        <v>19.571999999999999</v>
      </c>
      <c r="U203" s="65">
        <f t="shared" si="233"/>
        <v>20.138000000000002</v>
      </c>
      <c r="V203" s="65">
        <f>+Ingresos!U189</f>
        <v>20.138000000000002</v>
      </c>
      <c r="W203" s="65">
        <f t="shared" si="234"/>
        <v>14.917</v>
      </c>
      <c r="X203" s="65">
        <f>+Ingresos!V189</f>
        <v>14.917</v>
      </c>
      <c r="Y203" s="65">
        <f>+Ingresos!W189</f>
        <v>22.119</v>
      </c>
      <c r="Z203" s="65">
        <f>+Ingresos!X189</f>
        <v>20.965</v>
      </c>
      <c r="AA203" s="7"/>
      <c r="AB203" s="25"/>
      <c r="AC203" s="25"/>
      <c r="AD203" s="7"/>
      <c r="AE203" s="7"/>
      <c r="AF203" s="7"/>
      <c r="AG203" s="7"/>
      <c r="AH203" s="7"/>
    </row>
    <row r="204" spans="2:34">
      <c r="C204" s="170" t="s">
        <v>363</v>
      </c>
      <c r="D204" s="46" t="s">
        <v>65</v>
      </c>
      <c r="E204" s="142" t="s">
        <v>512</v>
      </c>
      <c r="G204" s="65">
        <f>+Ingresos!G190</f>
        <v>1.1359999999999999</v>
      </c>
      <c r="H204" s="65">
        <f>+Ingresos!H190</f>
        <v>2.2719999999999998</v>
      </c>
      <c r="I204" s="65">
        <f>+Ingresos!I190</f>
        <v>4.4669999999999996</v>
      </c>
      <c r="J204" s="65">
        <f>+Ingresos!J190</f>
        <v>4.327</v>
      </c>
      <c r="K204" s="65">
        <f>+Ingresos!K190</f>
        <v>4.327</v>
      </c>
      <c r="L204" s="65">
        <f>+Ingresos!L190</f>
        <v>8.7639999999999993</v>
      </c>
      <c r="M204" s="65">
        <f>+Ingresos!M190</f>
        <v>8.7639999999999993</v>
      </c>
      <c r="N204" s="65">
        <f>+Ingresos!N190</f>
        <v>4.4249999999999998</v>
      </c>
      <c r="O204" s="65">
        <f>+Ingresos!O190</f>
        <v>19.268000000000001</v>
      </c>
      <c r="P204" s="65">
        <f>+Ingresos!P190</f>
        <v>19.268000000000001</v>
      </c>
      <c r="Q204" s="65">
        <f>+Ingresos!Q190</f>
        <v>31.484999999999999</v>
      </c>
      <c r="R204" s="65">
        <f>+Ingresos!R190</f>
        <v>30.044</v>
      </c>
      <c r="S204" s="65">
        <f>+Ingresos!S190</f>
        <v>26.67</v>
      </c>
      <c r="T204" s="65">
        <f>+Ingresos!T190</f>
        <v>26.539000000000001</v>
      </c>
      <c r="U204" s="65">
        <f t="shared" si="233"/>
        <v>31.032</v>
      </c>
      <c r="V204" s="65">
        <f>+Ingresos!U190</f>
        <v>31.032</v>
      </c>
      <c r="W204" s="65">
        <f t="shared" si="234"/>
        <v>28.945</v>
      </c>
      <c r="X204" s="65">
        <f>+Ingresos!V190</f>
        <v>28.945</v>
      </c>
      <c r="Y204" s="65">
        <f>+Ingresos!W190</f>
        <v>50.881</v>
      </c>
      <c r="Z204" s="65">
        <f>+Ingresos!X190</f>
        <v>57.533000000000001</v>
      </c>
      <c r="AA204" s="7"/>
      <c r="AB204" s="25"/>
      <c r="AC204" s="25"/>
      <c r="AD204" s="7"/>
      <c r="AE204" s="7"/>
      <c r="AF204" s="7"/>
      <c r="AG204" s="7"/>
      <c r="AH204" s="7"/>
    </row>
    <row r="205" spans="2:34">
      <c r="C205" s="170" t="s">
        <v>364</v>
      </c>
      <c r="D205" s="46" t="s">
        <v>65</v>
      </c>
      <c r="E205" s="142" t="s">
        <v>512</v>
      </c>
      <c r="G205" s="65">
        <f>+Ingresos!G191</f>
        <v>0.72699999999999998</v>
      </c>
      <c r="H205" s="65">
        <f>+Ingresos!H191</f>
        <v>1.454</v>
      </c>
      <c r="I205" s="65">
        <f>+Ingresos!I191</f>
        <v>1.0760000000000001</v>
      </c>
      <c r="J205" s="65">
        <f>+Ingresos!J191</f>
        <v>0.40699999999999997</v>
      </c>
      <c r="K205" s="65">
        <f>+Ingresos!K191</f>
        <v>0.40699999999999997</v>
      </c>
      <c r="L205" s="65">
        <f>+Ingresos!L191</f>
        <v>6.8000000000000005E-2</v>
      </c>
      <c r="M205" s="65">
        <f>+Ingresos!M191</f>
        <v>6.8000000000000005E-2</v>
      </c>
      <c r="N205" s="65">
        <f>+Ingresos!N191</f>
        <v>0.53</v>
      </c>
      <c r="O205" s="65">
        <f>+Ingresos!O191</f>
        <v>2.3050000000000002</v>
      </c>
      <c r="P205" s="65">
        <f>+Ingresos!P191</f>
        <v>2.3050000000000002</v>
      </c>
      <c r="Q205" s="65">
        <f>+Ingresos!Q191</f>
        <v>2.444</v>
      </c>
      <c r="R205" s="65">
        <f>+Ingresos!R191</f>
        <v>1.208</v>
      </c>
      <c r="S205" s="65">
        <f>+Ingresos!S191</f>
        <v>1.165</v>
      </c>
      <c r="T205" s="65">
        <f>+Ingresos!T191</f>
        <v>0.223</v>
      </c>
      <c r="U205" s="65">
        <f t="shared" si="233"/>
        <v>8.0000000000000002E-3</v>
      </c>
      <c r="V205" s="65">
        <f>+Ingresos!U191</f>
        <v>8.0000000000000002E-3</v>
      </c>
      <c r="W205" s="65">
        <f t="shared" si="234"/>
        <v>1.1100000000000001</v>
      </c>
      <c r="X205" s="65">
        <f>+Ingresos!V191</f>
        <v>1.1100000000000001</v>
      </c>
      <c r="Y205" s="65">
        <f>+Ingresos!W191</f>
        <v>2.2469999999999999</v>
      </c>
      <c r="Z205" s="65">
        <f>+Ingresos!X191</f>
        <v>2.6259999999999999</v>
      </c>
      <c r="AA205" s="7"/>
      <c r="AB205" s="25"/>
      <c r="AC205" s="25"/>
      <c r="AD205" s="7"/>
      <c r="AE205" s="7"/>
      <c r="AF205" s="7"/>
      <c r="AG205" s="7"/>
      <c r="AH205" s="7"/>
    </row>
    <row r="206" spans="2:34">
      <c r="C206" s="170" t="s">
        <v>365</v>
      </c>
      <c r="D206" s="46" t="s">
        <v>65</v>
      </c>
      <c r="E206" s="142" t="s">
        <v>512</v>
      </c>
      <c r="G206" s="65">
        <f>+Ingresos!G192</f>
        <v>3.6190000000000002</v>
      </c>
      <c r="H206" s="65">
        <f>+Ingresos!H192</f>
        <v>7.2380000000000004</v>
      </c>
      <c r="I206" s="65">
        <f>+Ingresos!I192</f>
        <v>4.1180000000000003</v>
      </c>
      <c r="J206" s="65">
        <f>+Ingresos!J192</f>
        <v>1.3620000000000001</v>
      </c>
      <c r="K206" s="65">
        <f>+Ingresos!K192</f>
        <v>1.3620000000000001</v>
      </c>
      <c r="L206" s="65">
        <f>+Ingresos!L192</f>
        <v>1.2470000000000001</v>
      </c>
      <c r="M206" s="65">
        <f>+Ingresos!M192</f>
        <v>1.2470000000000001</v>
      </c>
      <c r="N206" s="65">
        <f>+Ingresos!N192</f>
        <v>2.581</v>
      </c>
      <c r="O206" s="65">
        <f>+Ingresos!O192</f>
        <v>14.874000000000001</v>
      </c>
      <c r="P206" s="65">
        <f>+Ingresos!P192</f>
        <v>14.874000000000001</v>
      </c>
      <c r="Q206" s="65">
        <f>+Ingresos!Q192</f>
        <v>13.249000000000001</v>
      </c>
      <c r="R206" s="65">
        <f>+Ingresos!R192</f>
        <v>10.771000000000001</v>
      </c>
      <c r="S206" s="65">
        <f>+Ingresos!S192</f>
        <v>3.6579999999999999</v>
      </c>
      <c r="T206" s="65">
        <f>+Ingresos!T192</f>
        <v>1.2010000000000001</v>
      </c>
      <c r="U206" s="65">
        <f t="shared" si="233"/>
        <v>0.57799999999999996</v>
      </c>
      <c r="V206" s="65">
        <f>+Ingresos!U192</f>
        <v>0.57799999999999996</v>
      </c>
      <c r="W206" s="65">
        <f t="shared" si="234"/>
        <v>10.863</v>
      </c>
      <c r="X206" s="65">
        <f>+Ingresos!V192</f>
        <v>10.863</v>
      </c>
      <c r="Y206" s="65">
        <f>+Ingresos!W192</f>
        <v>14.644</v>
      </c>
      <c r="Z206" s="65">
        <f>+Ingresos!X192</f>
        <v>15.679</v>
      </c>
      <c r="AA206" s="7"/>
      <c r="AB206" s="25"/>
      <c r="AC206" s="25"/>
      <c r="AD206" s="7"/>
      <c r="AE206" s="7"/>
      <c r="AF206" s="7"/>
      <c r="AG206" s="7"/>
      <c r="AH206" s="7"/>
    </row>
    <row r="207" spans="2:34">
      <c r="C207" s="170" t="s">
        <v>370</v>
      </c>
      <c r="D207" s="46" t="s">
        <v>65</v>
      </c>
      <c r="E207" s="168" t="s">
        <v>513</v>
      </c>
      <c r="G207" s="65">
        <f>+Ingresos!G193</f>
        <v>0.86599999999999999</v>
      </c>
      <c r="H207" s="65">
        <f>+Ingresos!H193</f>
        <v>1.732</v>
      </c>
      <c r="I207" s="65">
        <f>+Ingresos!I193</f>
        <v>4.5999999999999996</v>
      </c>
      <c r="J207" s="65">
        <f>+Ingresos!J193</f>
        <v>2.351</v>
      </c>
      <c r="K207" s="65">
        <f>+Ingresos!K193</f>
        <v>2.351</v>
      </c>
      <c r="L207" s="65">
        <f>+Ingresos!L193</f>
        <v>8.3490000000000002</v>
      </c>
      <c r="M207" s="65">
        <f>+Ingresos!M193</f>
        <v>8.3490000000000002</v>
      </c>
      <c r="N207" s="65">
        <f>+Ingresos!N193</f>
        <v>3.54</v>
      </c>
      <c r="O207" s="65">
        <f>+Ingresos!O193</f>
        <v>0.29799999999999999</v>
      </c>
      <c r="P207" s="65">
        <f>+Ingresos!P193</f>
        <v>0.29799999999999999</v>
      </c>
      <c r="Q207" s="65">
        <f>+Ingresos!Q193</f>
        <v>2.5000000000000001E-2</v>
      </c>
      <c r="R207" s="65">
        <f>+Ingresos!R193</f>
        <v>6.0000000000000001E-3</v>
      </c>
      <c r="S207" s="65">
        <f>+Ingresos!S193</f>
        <v>7.0000000000000001E-3</v>
      </c>
      <c r="T207" s="65">
        <f>+Ingresos!T193</f>
        <v>1.2999999999999999E-2</v>
      </c>
      <c r="U207" s="65">
        <f t="shared" si="233"/>
        <v>5.3999999999999999E-2</v>
      </c>
      <c r="V207" s="65">
        <f>+Ingresos!U193</f>
        <v>5.3999999999999999E-2</v>
      </c>
      <c r="W207" s="65">
        <f t="shared" si="234"/>
        <v>9.9000000000000005E-2</v>
      </c>
      <c r="X207" s="65">
        <f>+Ingresos!V193</f>
        <v>9.9000000000000005E-2</v>
      </c>
      <c r="Y207" s="65">
        <f>+Ingresos!W193</f>
        <v>0</v>
      </c>
      <c r="Z207" s="65">
        <f>+Ingresos!X193</f>
        <v>0</v>
      </c>
      <c r="AA207" s="7"/>
      <c r="AB207" s="25"/>
      <c r="AC207" s="25"/>
      <c r="AD207" s="7"/>
      <c r="AE207" s="7"/>
      <c r="AF207" s="7"/>
      <c r="AG207" s="7"/>
      <c r="AH207" s="7"/>
    </row>
    <row r="208" spans="2:34">
      <c r="C208" s="170" t="s">
        <v>371</v>
      </c>
      <c r="D208" s="46" t="s">
        <v>65</v>
      </c>
      <c r="E208" s="168" t="s">
        <v>513</v>
      </c>
      <c r="G208" s="65">
        <f>+Ingresos!G194</f>
        <v>0.59899999999999998</v>
      </c>
      <c r="H208" s="65">
        <f>+Ingresos!H194</f>
        <v>1.198</v>
      </c>
      <c r="I208" s="65">
        <f>+Ingresos!I194</f>
        <v>2.5870000000000002</v>
      </c>
      <c r="J208" s="65">
        <f>+Ingresos!J194</f>
        <v>3.0979999999999999</v>
      </c>
      <c r="K208" s="65">
        <f>+Ingresos!K194</f>
        <v>3.0979999999999999</v>
      </c>
      <c r="L208" s="65">
        <f>+Ingresos!L194</f>
        <v>5.3659999999999997</v>
      </c>
      <c r="M208" s="65">
        <f>+Ingresos!M194</f>
        <v>5.3659999999999997</v>
      </c>
      <c r="N208" s="65">
        <f>+Ingresos!N194</f>
        <v>2</v>
      </c>
      <c r="O208" s="65">
        <f>+Ingresos!O194</f>
        <v>0.19600000000000001</v>
      </c>
      <c r="P208" s="65">
        <f>+Ingresos!P194</f>
        <v>0.19600000000000001</v>
      </c>
      <c r="Q208" s="65">
        <f>+Ingresos!Q194</f>
        <v>0</v>
      </c>
      <c r="R208" s="65">
        <f>+Ingresos!R194</f>
        <v>7.0000000000000001E-3</v>
      </c>
      <c r="S208" s="65">
        <f>+Ingresos!S194</f>
        <v>8.0000000000000002E-3</v>
      </c>
      <c r="T208" s="65">
        <f>+Ingresos!T194</f>
        <v>4.0000000000000001E-3</v>
      </c>
      <c r="U208" s="65">
        <f t="shared" si="233"/>
        <v>0.112</v>
      </c>
      <c r="V208" s="65">
        <f>+Ingresos!U194</f>
        <v>0.112</v>
      </c>
      <c r="W208" s="65">
        <f t="shared" si="234"/>
        <v>0.183</v>
      </c>
      <c r="X208" s="65">
        <f>+Ingresos!V194</f>
        <v>0.183</v>
      </c>
      <c r="Y208" s="65">
        <f>+Ingresos!W194</f>
        <v>8.0000000000000002E-3</v>
      </c>
      <c r="Z208" s="65">
        <f>+Ingresos!X194</f>
        <v>0</v>
      </c>
      <c r="AA208" s="7"/>
      <c r="AB208" s="25"/>
      <c r="AC208" s="25"/>
      <c r="AD208" s="7"/>
      <c r="AE208" s="7"/>
      <c r="AF208" s="7"/>
      <c r="AG208" s="7"/>
      <c r="AH208" s="7"/>
    </row>
    <row r="209" spans="3:34">
      <c r="C209" s="170" t="s">
        <v>372</v>
      </c>
      <c r="D209" s="46" t="s">
        <v>65</v>
      </c>
      <c r="E209" s="168" t="s">
        <v>513</v>
      </c>
      <c r="G209" s="65">
        <f>+Ingresos!G195</f>
        <v>0.46899999999999997</v>
      </c>
      <c r="H209" s="65">
        <f>+Ingresos!H195</f>
        <v>0.93799999999999994</v>
      </c>
      <c r="I209" s="65">
        <f>+Ingresos!I195</f>
        <v>0.94</v>
      </c>
      <c r="J209" s="65">
        <f>+Ingresos!J195</f>
        <v>0.08</v>
      </c>
      <c r="K209" s="65">
        <f>+Ingresos!K195</f>
        <v>0.08</v>
      </c>
      <c r="L209" s="65">
        <f>+Ingresos!L195</f>
        <v>2.1999999999999999E-2</v>
      </c>
      <c r="M209" s="65">
        <f>+Ingresos!M195</f>
        <v>2.1999999999999999E-2</v>
      </c>
      <c r="N209" s="65">
        <f>+Ingresos!N195</f>
        <v>3.0000000000000001E-3</v>
      </c>
      <c r="O209" s="65">
        <f>+Ingresos!O195</f>
        <v>2.3E-2</v>
      </c>
      <c r="P209" s="65">
        <f>+Ingresos!P195</f>
        <v>2.3E-2</v>
      </c>
      <c r="Q209" s="65">
        <f>+Ingresos!Q195</f>
        <v>0.01</v>
      </c>
      <c r="R209" s="65">
        <f>+Ingresos!R195</f>
        <v>0</v>
      </c>
      <c r="S209" s="65">
        <f>+Ingresos!S195</f>
        <v>0</v>
      </c>
      <c r="T209" s="65">
        <f>+Ingresos!T195</f>
        <v>0</v>
      </c>
      <c r="U209" s="65">
        <f t="shared" si="233"/>
        <v>0</v>
      </c>
      <c r="V209" s="65">
        <f>+Ingresos!U195</f>
        <v>0</v>
      </c>
      <c r="W209" s="65">
        <f t="shared" si="234"/>
        <v>0</v>
      </c>
      <c r="X209" s="65">
        <f>+Ingresos!V195</f>
        <v>0</v>
      </c>
      <c r="Y209" s="65">
        <f>+Ingresos!W195</f>
        <v>0</v>
      </c>
      <c r="Z209" s="65">
        <f>+Ingresos!X195</f>
        <v>0</v>
      </c>
      <c r="AA209" s="7"/>
      <c r="AB209" s="25"/>
      <c r="AC209" s="25"/>
      <c r="AD209" s="7"/>
      <c r="AE209" s="7"/>
      <c r="AF209" s="7"/>
      <c r="AG209" s="7"/>
      <c r="AH209" s="7"/>
    </row>
    <row r="210" spans="3:34">
      <c r="C210" s="170" t="s">
        <v>373</v>
      </c>
      <c r="D210" s="46" t="s">
        <v>65</v>
      </c>
      <c r="E210" s="168" t="s">
        <v>513</v>
      </c>
      <c r="G210" s="65">
        <f>+Ingresos!G196</f>
        <v>1.486</v>
      </c>
      <c r="H210" s="65">
        <f>+Ingresos!H196</f>
        <v>2.972</v>
      </c>
      <c r="I210" s="65">
        <f>+Ingresos!I196</f>
        <v>1.6990000000000001</v>
      </c>
      <c r="J210" s="65">
        <f>+Ingresos!J196</f>
        <v>0.89300000000000002</v>
      </c>
      <c r="K210" s="65">
        <f>+Ingresos!K196</f>
        <v>0.89300000000000002</v>
      </c>
      <c r="L210" s="65">
        <f>+Ingresos!L196</f>
        <v>0.13900000000000001</v>
      </c>
      <c r="M210" s="65">
        <f>+Ingresos!M196</f>
        <v>0.13900000000000001</v>
      </c>
      <c r="N210" s="65">
        <f>+Ingresos!N196</f>
        <v>0.34799999999999998</v>
      </c>
      <c r="O210" s="65">
        <f>+Ingresos!O196</f>
        <v>0.18</v>
      </c>
      <c r="P210" s="65">
        <f>+Ingresos!P196</f>
        <v>0.18</v>
      </c>
      <c r="Q210" s="65">
        <f>+Ingresos!Q196</f>
        <v>0</v>
      </c>
      <c r="R210" s="65">
        <f>+Ingresos!R196</f>
        <v>0</v>
      </c>
      <c r="S210" s="65">
        <f>+Ingresos!S196</f>
        <v>0</v>
      </c>
      <c r="T210" s="65">
        <f>+Ingresos!T196</f>
        <v>0</v>
      </c>
      <c r="U210" s="65">
        <f t="shared" si="233"/>
        <v>0</v>
      </c>
      <c r="V210" s="65">
        <f>+Ingresos!U196</f>
        <v>0</v>
      </c>
      <c r="W210" s="65">
        <f t="shared" si="234"/>
        <v>0</v>
      </c>
      <c r="X210" s="65">
        <f>+Ingresos!V196</f>
        <v>0</v>
      </c>
      <c r="Y210" s="65">
        <f>+Ingresos!W196</f>
        <v>0</v>
      </c>
      <c r="Z210" s="65">
        <f>+Ingresos!X196</f>
        <v>0</v>
      </c>
      <c r="AA210" s="7"/>
      <c r="AB210" s="25"/>
      <c r="AC210" s="25"/>
      <c r="AD210" s="7"/>
      <c r="AE210" s="7"/>
      <c r="AF210" s="7"/>
      <c r="AG210" s="7"/>
      <c r="AH210" s="7"/>
    </row>
    <row r="211" spans="3:34">
      <c r="C211" s="170" t="s">
        <v>70</v>
      </c>
      <c r="D211" s="46" t="s">
        <v>65</v>
      </c>
      <c r="E211" s="168" t="s">
        <v>514</v>
      </c>
      <c r="G211" s="65">
        <f>+Ingresos!G197</f>
        <v>732.80060600000002</v>
      </c>
      <c r="H211" s="65">
        <f>+Ingresos!H197</f>
        <v>1465.601212</v>
      </c>
      <c r="I211" s="65">
        <f>+Ingresos!I197</f>
        <v>1797.5931399999988</v>
      </c>
      <c r="J211" s="65">
        <f>+Ingresos!J197</f>
        <v>1804.9606480000014</v>
      </c>
      <c r="K211" s="65">
        <f>+Ingresos!K197</f>
        <v>1804.9606480000014</v>
      </c>
      <c r="L211" s="65">
        <f>+Ingresos!L197</f>
        <v>1824.5340829999998</v>
      </c>
      <c r="M211" s="65">
        <f>+Ingresos!M197</f>
        <v>1824.5340829999998</v>
      </c>
      <c r="N211" s="65">
        <f>+Ingresos!N197</f>
        <v>1903.4485030000001</v>
      </c>
      <c r="O211" s="65">
        <f>+Ingresos!O197</f>
        <v>1798.8334905000004</v>
      </c>
      <c r="P211" s="65">
        <f>+Ingresos!P197</f>
        <v>1798.8334905000004</v>
      </c>
      <c r="Q211" s="65">
        <f>+Ingresos!Q197</f>
        <v>1876.0611407191604</v>
      </c>
      <c r="R211" s="65">
        <f>+Ingresos!R197</f>
        <v>2310.8987121924129</v>
      </c>
      <c r="S211" s="65">
        <f>+Ingresos!S197</f>
        <v>2225.3258676652331</v>
      </c>
      <c r="T211" s="65">
        <f>+Ingresos!T197</f>
        <v>1916.3964083059998</v>
      </c>
      <c r="U211" s="65">
        <f t="shared" si="233"/>
        <v>2809.3027137221384</v>
      </c>
      <c r="V211" s="65">
        <f>+Ingresos!U197</f>
        <v>2809.3027137221384</v>
      </c>
      <c r="W211" s="65">
        <f t="shared" si="234"/>
        <v>2470.7949107355416</v>
      </c>
      <c r="X211" s="65">
        <f>+Ingresos!V197</f>
        <v>2470.7949107355416</v>
      </c>
      <c r="Y211" s="65">
        <f>+Ingresos!W197</f>
        <v>1757.6886400000005</v>
      </c>
      <c r="Z211" s="65">
        <f>+Ingresos!X197</f>
        <v>2057.1907430999995</v>
      </c>
      <c r="AA211" s="7"/>
      <c r="AB211" s="25"/>
      <c r="AC211" s="25"/>
      <c r="AD211" s="7"/>
      <c r="AE211" s="7"/>
      <c r="AF211" s="7"/>
      <c r="AG211" s="7"/>
      <c r="AH211" s="7"/>
    </row>
    <row r="212" spans="3:34">
      <c r="C212" s="170" t="s">
        <v>71</v>
      </c>
      <c r="D212" s="46" t="s">
        <v>65</v>
      </c>
      <c r="E212" s="168" t="s">
        <v>514</v>
      </c>
      <c r="G212" s="65">
        <f>+Ingresos!G198</f>
        <v>181.10746220000001</v>
      </c>
      <c r="H212" s="65">
        <f>+Ingresos!H198</f>
        <v>362.21492440000003</v>
      </c>
      <c r="I212" s="65">
        <f>+Ingresos!I198</f>
        <v>438.34010899999998</v>
      </c>
      <c r="J212" s="65">
        <f>+Ingresos!J198</f>
        <v>439.71523599999983</v>
      </c>
      <c r="K212" s="65">
        <f>+Ingresos!K198</f>
        <v>439.71523599999983</v>
      </c>
      <c r="L212" s="65">
        <f>+Ingresos!L198</f>
        <v>344.77597300000002</v>
      </c>
      <c r="M212" s="65">
        <f>+Ingresos!M198</f>
        <v>344.77597300000002</v>
      </c>
      <c r="N212" s="65">
        <f>+Ingresos!N198</f>
        <v>330.28188900000004</v>
      </c>
      <c r="O212" s="65">
        <f>+Ingresos!O198</f>
        <v>290.74187409999996</v>
      </c>
      <c r="P212" s="65">
        <f>+Ingresos!P198</f>
        <v>290.74187409999996</v>
      </c>
      <c r="Q212" s="65">
        <f>+Ingresos!Q198</f>
        <v>334.50521000000003</v>
      </c>
      <c r="R212" s="65">
        <f>+Ingresos!R198</f>
        <v>319.56130325251996</v>
      </c>
      <c r="S212" s="65">
        <f>+Ingresos!S198</f>
        <v>313.67832970000001</v>
      </c>
      <c r="T212" s="65">
        <f>+Ingresos!T198</f>
        <v>205.2765883899558</v>
      </c>
      <c r="U212" s="65">
        <f t="shared" si="233"/>
        <v>392.02478217991057</v>
      </c>
      <c r="V212" s="65">
        <f>+Ingresos!U198</f>
        <v>392.02478217991057</v>
      </c>
      <c r="W212" s="65">
        <f t="shared" si="234"/>
        <v>400.70448330000016</v>
      </c>
      <c r="X212" s="65">
        <f>+Ingresos!V198</f>
        <v>400.70448330000016</v>
      </c>
      <c r="Y212" s="65">
        <f>+Ingresos!W198</f>
        <v>338.55357769999983</v>
      </c>
      <c r="Z212" s="65">
        <f>+Ingresos!X198</f>
        <v>280.36457689999997</v>
      </c>
      <c r="AA212" s="7"/>
      <c r="AB212" s="25"/>
      <c r="AC212" s="25"/>
      <c r="AD212" s="7"/>
      <c r="AE212" s="7"/>
      <c r="AF212" s="7"/>
      <c r="AG212" s="7"/>
      <c r="AH212" s="7"/>
    </row>
    <row r="213" spans="3:34">
      <c r="C213" s="170" t="s">
        <v>72</v>
      </c>
      <c r="D213" s="46" t="s">
        <v>65</v>
      </c>
      <c r="E213" s="168" t="s">
        <v>514</v>
      </c>
      <c r="G213" s="65">
        <f>+Ingresos!G199</f>
        <v>3037.6174249999999</v>
      </c>
      <c r="H213" s="65">
        <f>+Ingresos!H199</f>
        <v>6075.2348499999998</v>
      </c>
      <c r="I213" s="65">
        <f>+Ingresos!I199</f>
        <v>6046.6319089999997</v>
      </c>
      <c r="J213" s="65">
        <f>+Ingresos!J199</f>
        <v>6322.7162230000013</v>
      </c>
      <c r="K213" s="65">
        <f>+Ingresos!K199</f>
        <v>6322.7162230000013</v>
      </c>
      <c r="L213" s="65">
        <f>+Ingresos!L199</f>
        <v>5430.5033540000004</v>
      </c>
      <c r="M213" s="65">
        <f>+Ingresos!M199</f>
        <v>5430.5033540000004</v>
      </c>
      <c r="N213" s="65">
        <f>+Ingresos!N199</f>
        <v>4142.0059950000004</v>
      </c>
      <c r="O213" s="65">
        <f>+Ingresos!O199</f>
        <v>4971.1284900000001</v>
      </c>
      <c r="P213" s="65">
        <f>+Ingresos!P199</f>
        <v>4971.1284900000001</v>
      </c>
      <c r="Q213" s="65">
        <f>+Ingresos!Q199</f>
        <v>5831.0633129999997</v>
      </c>
      <c r="R213" s="65">
        <f>+Ingresos!R199</f>
        <v>5623.5507929999967</v>
      </c>
      <c r="S213" s="65">
        <f>+Ingresos!S199</f>
        <v>6011.1892375000025</v>
      </c>
      <c r="T213" s="65">
        <f>+Ingresos!T199</f>
        <v>5713.5839355000007</v>
      </c>
      <c r="U213" s="65">
        <f t="shared" si="233"/>
        <v>5572.3341630000004</v>
      </c>
      <c r="V213" s="65">
        <f>+Ingresos!U199</f>
        <v>5572.3341630000004</v>
      </c>
      <c r="W213" s="65">
        <f t="shared" si="234"/>
        <v>5322.9602179999993</v>
      </c>
      <c r="X213" s="65">
        <f>+Ingresos!V199</f>
        <v>5322.9602179999993</v>
      </c>
      <c r="Y213" s="65">
        <f>+Ingresos!W199</f>
        <v>5272.1083309999995</v>
      </c>
      <c r="Z213" s="65">
        <f>+Ingresos!X199</f>
        <v>5697.1729379999988</v>
      </c>
      <c r="AA213" s="7"/>
      <c r="AB213" s="25"/>
      <c r="AC213" s="25"/>
      <c r="AD213" s="7"/>
      <c r="AE213" s="7"/>
      <c r="AF213" s="7"/>
      <c r="AG213" s="7"/>
      <c r="AH213" s="7"/>
    </row>
    <row r="214" spans="3:34">
      <c r="C214" s="170" t="s">
        <v>73</v>
      </c>
      <c r="D214" s="46" t="s">
        <v>65</v>
      </c>
      <c r="E214" s="168" t="s">
        <v>514</v>
      </c>
      <c r="G214" s="65">
        <f>+Ingresos!G200</f>
        <v>1236.1800920000003</v>
      </c>
      <c r="H214" s="65">
        <f>+Ingresos!H200</f>
        <v>2472.3601840000006</v>
      </c>
      <c r="I214" s="65">
        <f>+Ingresos!I200</f>
        <v>2702.0075930000003</v>
      </c>
      <c r="J214" s="65">
        <f>+Ingresos!J200</f>
        <v>3206.4397750000003</v>
      </c>
      <c r="K214" s="65">
        <f>+Ingresos!K200</f>
        <v>3206.4397750000003</v>
      </c>
      <c r="L214" s="65">
        <f>+Ingresos!L200</f>
        <v>2819.3637940000003</v>
      </c>
      <c r="M214" s="65">
        <f>+Ingresos!M200</f>
        <v>2819.3637940000003</v>
      </c>
      <c r="N214" s="65">
        <f>+Ingresos!N200</f>
        <v>2715.1628600000008</v>
      </c>
      <c r="O214" s="65">
        <f>+Ingresos!O200</f>
        <v>2981.3205599999997</v>
      </c>
      <c r="P214" s="65">
        <f>+Ingresos!P200</f>
        <v>2981.3205599999997</v>
      </c>
      <c r="Q214" s="65">
        <f>+Ingresos!Q200</f>
        <v>2963.8499429999965</v>
      </c>
      <c r="R214" s="65">
        <f>+Ingresos!R200</f>
        <v>2702.0020014927977</v>
      </c>
      <c r="S214" s="65">
        <f>+Ingresos!S200</f>
        <v>2687.9056132735191</v>
      </c>
      <c r="T214" s="65">
        <f>+Ingresos!T200</f>
        <v>2391.0282557300002</v>
      </c>
      <c r="U214" s="65">
        <f t="shared" si="233"/>
        <v>2521.7023370000011</v>
      </c>
      <c r="V214" s="65">
        <f>+Ingresos!U200</f>
        <v>2521.7023370000011</v>
      </c>
      <c r="W214" s="65">
        <f t="shared" si="234"/>
        <v>2494.3179360000004</v>
      </c>
      <c r="X214" s="65">
        <f>+Ingresos!V200</f>
        <v>2494.3179360000004</v>
      </c>
      <c r="Y214" s="65">
        <f>+Ingresos!W200</f>
        <v>2165.865753</v>
      </c>
      <c r="Z214" s="65">
        <f>+Ingresos!X200</f>
        <v>2417.0072140000002</v>
      </c>
      <c r="AA214" s="7"/>
      <c r="AB214" s="25"/>
      <c r="AC214" s="25"/>
      <c r="AD214" s="7"/>
      <c r="AE214" s="7"/>
      <c r="AF214" s="7"/>
      <c r="AG214" s="7"/>
      <c r="AH214" s="7"/>
    </row>
    <row r="215" spans="3:34">
      <c r="C215" s="170" t="s">
        <v>74</v>
      </c>
      <c r="D215" s="46" t="s">
        <v>65</v>
      </c>
      <c r="E215" s="168" t="s">
        <v>515</v>
      </c>
      <c r="G215" s="65">
        <f>+Ingresos!G201</f>
        <v>4.2699999999999996</v>
      </c>
      <c r="H215" s="65">
        <f>+Ingresos!H201</f>
        <v>8.5399999999999991</v>
      </c>
      <c r="I215" s="65">
        <f>+Ingresos!I201</f>
        <v>20.893000000000001</v>
      </c>
      <c r="J215" s="65">
        <f>+Ingresos!J201</f>
        <v>22.956</v>
      </c>
      <c r="K215" s="65">
        <f>+Ingresos!K201</f>
        <v>22.956</v>
      </c>
      <c r="L215" s="65">
        <f>+Ingresos!L201</f>
        <v>24.154</v>
      </c>
      <c r="M215" s="65">
        <f>+Ingresos!M201</f>
        <v>24.154</v>
      </c>
      <c r="N215" s="65">
        <f>+Ingresos!N201</f>
        <v>19.923999999999999</v>
      </c>
      <c r="O215" s="65">
        <f>+Ingresos!O201</f>
        <v>26.225000000000001</v>
      </c>
      <c r="P215" s="65">
        <f>+Ingresos!P201</f>
        <v>26.225000000000001</v>
      </c>
      <c r="Q215" s="65">
        <f>+Ingresos!Q201</f>
        <v>29.192</v>
      </c>
      <c r="R215" s="65">
        <f>+Ingresos!R201</f>
        <v>31.007000000000001</v>
      </c>
      <c r="S215" s="65">
        <f>+Ingresos!S201</f>
        <v>32.176000000000002</v>
      </c>
      <c r="T215" s="65">
        <f>+Ingresos!T201</f>
        <v>13.952999999999999</v>
      </c>
      <c r="U215" s="65">
        <f t="shared" si="233"/>
        <v>0</v>
      </c>
      <c r="V215" s="65">
        <f>+Ingresos!U201</f>
        <v>0</v>
      </c>
      <c r="W215" s="65">
        <f t="shared" si="234"/>
        <v>5.8940000000000001</v>
      </c>
      <c r="X215" s="65">
        <f>+Ingresos!V201</f>
        <v>5.8940000000000001</v>
      </c>
      <c r="Y215" s="65">
        <f>+Ingresos!W201</f>
        <v>41.921999999999997</v>
      </c>
      <c r="Z215" s="65">
        <f>+Ingresos!X201</f>
        <v>46.066000000000003</v>
      </c>
      <c r="AA215" s="7"/>
      <c r="AB215" s="25"/>
      <c r="AC215" s="25"/>
      <c r="AD215" s="7"/>
      <c r="AE215" s="7"/>
      <c r="AF215" s="7"/>
      <c r="AG215" s="7"/>
      <c r="AH215" s="7"/>
    </row>
    <row r="216" spans="3:34">
      <c r="C216" s="4"/>
      <c r="D216" s="46"/>
      <c r="E216" s="168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>
        <f t="shared" si="233"/>
        <v>0</v>
      </c>
      <c r="V216" s="65"/>
      <c r="W216" s="65"/>
      <c r="X216" s="65"/>
      <c r="Y216" s="65"/>
      <c r="Z216" s="65"/>
      <c r="AA216" s="7"/>
      <c r="AB216" s="25"/>
      <c r="AC216" s="25"/>
      <c r="AD216" s="7"/>
      <c r="AE216" s="7"/>
      <c r="AF216" s="7"/>
      <c r="AG216" s="7"/>
      <c r="AH216" s="7"/>
    </row>
    <row r="217" spans="3:34">
      <c r="C217" s="170" t="s">
        <v>424</v>
      </c>
      <c r="D217" s="46" t="s">
        <v>65</v>
      </c>
      <c r="E217" s="142" t="s">
        <v>514</v>
      </c>
      <c r="G217" s="65">
        <f>+Ingresos!G203</f>
        <v>0</v>
      </c>
      <c r="H217" s="65">
        <f>+Ingresos!H203</f>
        <v>0</v>
      </c>
      <c r="I217" s="65">
        <f>+Ingresos!I203</f>
        <v>0</v>
      </c>
      <c r="J217" s="65">
        <f>+Ingresos!J203</f>
        <v>0</v>
      </c>
      <c r="K217" s="65">
        <f>+Ingresos!K203</f>
        <v>0.19261653543307086</v>
      </c>
      <c r="L217" s="65">
        <f>+Ingresos!L203</f>
        <v>0.32930000000000004</v>
      </c>
      <c r="M217" s="65">
        <f>+Ingresos!M203</f>
        <v>0.32930000000000004</v>
      </c>
      <c r="N217" s="65">
        <f>+Ingresos!N203</f>
        <v>0.42785299999999998</v>
      </c>
      <c r="O217" s="65">
        <f>+Ingresos!O203</f>
        <v>1.7913720000000004</v>
      </c>
      <c r="P217" s="65">
        <f>+Ingresos!P203</f>
        <v>1.7913720000000004</v>
      </c>
      <c r="Q217" s="65">
        <f>+Ingresos!Q203</f>
        <v>1.4453699999999998</v>
      </c>
      <c r="R217" s="65">
        <f>+Ingresos!R203</f>
        <v>3.9933630000000004</v>
      </c>
      <c r="S217" s="65">
        <f>+Ingresos!S203</f>
        <v>1.6154000000000002</v>
      </c>
      <c r="T217" s="65">
        <f>+Ingresos!T203</f>
        <v>0.89389799999999997</v>
      </c>
      <c r="U217" s="65">
        <f t="shared" si="233"/>
        <v>4.7038279999999997</v>
      </c>
      <c r="V217" s="65">
        <f>+Ingresos!U203</f>
        <v>4.7038279999999997</v>
      </c>
      <c r="W217" s="65">
        <f t="shared" si="234"/>
        <v>2.2459199999999999</v>
      </c>
      <c r="X217" s="65">
        <f>+Ingresos!V203</f>
        <v>2.2459199999999999</v>
      </c>
      <c r="Y217" s="65">
        <f>+Ingresos!W203</f>
        <v>1.1098690000000002</v>
      </c>
      <c r="Z217" s="65">
        <f>+Ingresos!X203</f>
        <v>1.7160139999999999</v>
      </c>
      <c r="AA217" s="7"/>
      <c r="AB217" s="25"/>
      <c r="AC217" s="25"/>
      <c r="AD217" s="7"/>
      <c r="AE217" s="7"/>
      <c r="AF217" s="7"/>
      <c r="AG217" s="7"/>
      <c r="AH217" s="7"/>
    </row>
    <row r="218" spans="3:34">
      <c r="C218" s="170" t="s">
        <v>425</v>
      </c>
      <c r="D218" s="46" t="s">
        <v>65</v>
      </c>
      <c r="E218" s="142" t="s">
        <v>514</v>
      </c>
      <c r="G218" s="65">
        <f>+Ingresos!G204</f>
        <v>0</v>
      </c>
      <c r="H218" s="65">
        <f>+Ingresos!H204</f>
        <v>0</v>
      </c>
      <c r="I218" s="65">
        <f>+Ingresos!I204</f>
        <v>0</v>
      </c>
      <c r="J218" s="65">
        <f>+Ingresos!J204</f>
        <v>0</v>
      </c>
      <c r="K218" s="65">
        <f>+Ingresos!K204</f>
        <v>1.456996653543307</v>
      </c>
      <c r="L218" s="65">
        <f>+Ingresos!L204</f>
        <v>2.4899899999999997</v>
      </c>
      <c r="M218" s="65">
        <f>+Ingresos!M204</f>
        <v>2.4899899999999997</v>
      </c>
      <c r="N218" s="65">
        <f>+Ingresos!N204</f>
        <v>6.4727299999999994</v>
      </c>
      <c r="O218" s="65">
        <f>+Ingresos!O204</f>
        <v>1.3840490000000001</v>
      </c>
      <c r="P218" s="65">
        <f>+Ingresos!P204</f>
        <v>1.3840490000000001</v>
      </c>
      <c r="Q218" s="65">
        <f>+Ingresos!Q204</f>
        <v>0.67693499999999995</v>
      </c>
      <c r="R218" s="65">
        <f>+Ingresos!R204</f>
        <v>1.8344580000000001</v>
      </c>
      <c r="S218" s="65">
        <f>+Ingresos!S204</f>
        <v>0.79100000000000004</v>
      </c>
      <c r="T218" s="65">
        <f>+Ingresos!T204</f>
        <v>0.53281299999999998</v>
      </c>
      <c r="U218" s="65">
        <f t="shared" si="233"/>
        <v>0.99008150000000006</v>
      </c>
      <c r="V218" s="65">
        <f>+Ingresos!U204</f>
        <v>0.99008150000000006</v>
      </c>
      <c r="W218" s="65">
        <f t="shared" si="234"/>
        <v>1.92181</v>
      </c>
      <c r="X218" s="65">
        <f>+Ingresos!V204</f>
        <v>1.92181</v>
      </c>
      <c r="Y218" s="65">
        <f>+Ingresos!W204</f>
        <v>0.87274800000000008</v>
      </c>
      <c r="Z218" s="65">
        <f>+Ingresos!X204</f>
        <v>0.51976</v>
      </c>
      <c r="AA218" s="7"/>
      <c r="AB218" s="25"/>
      <c r="AC218" s="25"/>
      <c r="AD218" s="7"/>
      <c r="AE218" s="7"/>
      <c r="AF218" s="7"/>
      <c r="AG218" s="7"/>
      <c r="AH218" s="7"/>
    </row>
    <row r="219" spans="3:34">
      <c r="C219" s="170" t="s">
        <v>426</v>
      </c>
      <c r="D219" s="46" t="s">
        <v>65</v>
      </c>
      <c r="E219" s="142" t="s">
        <v>514</v>
      </c>
      <c r="G219" s="65">
        <f>+Ingresos!G205</f>
        <v>0</v>
      </c>
      <c r="H219" s="65">
        <f>+Ingresos!H205</f>
        <v>0</v>
      </c>
      <c r="I219" s="65">
        <f>+Ingresos!I205</f>
        <v>0</v>
      </c>
      <c r="J219" s="65">
        <f>+Ingresos!J205</f>
        <v>0</v>
      </c>
      <c r="K219" s="65">
        <f>+Ingresos!K205</f>
        <v>2.8194094488188978E-2</v>
      </c>
      <c r="L219" s="65">
        <f>+Ingresos!L205</f>
        <v>6.3030000000000003E-2</v>
      </c>
      <c r="M219" s="65">
        <f>+Ingresos!M205</f>
        <v>6.3030000000000003E-2</v>
      </c>
      <c r="N219" s="65">
        <f>+Ingresos!N205</f>
        <v>8.6432000000000009E-2</v>
      </c>
      <c r="O219" s="65">
        <f>+Ingresos!O205</f>
        <v>1.59761</v>
      </c>
      <c r="P219" s="65">
        <f>+Ingresos!P205</f>
        <v>1.59761</v>
      </c>
      <c r="Q219" s="65">
        <f>+Ingresos!Q205</f>
        <v>1.9455499999999999</v>
      </c>
      <c r="R219" s="65">
        <f>+Ingresos!R205</f>
        <v>0.126</v>
      </c>
      <c r="S219" s="65">
        <f>+Ingresos!S205</f>
        <v>2.5134789999999998</v>
      </c>
      <c r="T219" s="65">
        <f>+Ingresos!T205</f>
        <v>6.5940480000000008</v>
      </c>
      <c r="U219" s="65">
        <f t="shared" si="233"/>
        <v>0.50500299999999998</v>
      </c>
      <c r="V219" s="65">
        <f>+Ingresos!U205</f>
        <v>0.50500299999999998</v>
      </c>
      <c r="W219" s="65">
        <f t="shared" si="234"/>
        <v>1.4011610000000001</v>
      </c>
      <c r="X219" s="65">
        <f>+Ingresos!V205</f>
        <v>1.4011610000000001</v>
      </c>
      <c r="Y219" s="65">
        <f>+Ingresos!W205</f>
        <v>0.38122</v>
      </c>
      <c r="Z219" s="65">
        <f>+Ingresos!X205</f>
        <v>1.3699919999999999</v>
      </c>
      <c r="AA219" s="7"/>
      <c r="AB219" s="25"/>
      <c r="AC219" s="25"/>
      <c r="AD219" s="7"/>
      <c r="AE219" s="7"/>
      <c r="AF219" s="7"/>
      <c r="AG219" s="7"/>
      <c r="AH219" s="7"/>
    </row>
    <row r="220" spans="3:34">
      <c r="C220" s="170" t="s">
        <v>427</v>
      </c>
      <c r="D220" s="46" t="s">
        <v>65</v>
      </c>
      <c r="E220" s="142" t="s">
        <v>514</v>
      </c>
      <c r="G220" s="65">
        <f>+Ingresos!G206</f>
        <v>0</v>
      </c>
      <c r="H220" s="65">
        <f>+Ingresos!H206</f>
        <v>0</v>
      </c>
      <c r="I220" s="65">
        <f>+Ingresos!I206</f>
        <v>0</v>
      </c>
      <c r="J220" s="65">
        <f>+Ingresos!J206</f>
        <v>0</v>
      </c>
      <c r="K220" s="65">
        <f>+Ingresos!K206</f>
        <v>1.6801639763779528</v>
      </c>
      <c r="L220" s="65">
        <f>+Ingresos!L206</f>
        <v>3.75671</v>
      </c>
      <c r="M220" s="65">
        <f>+Ingresos!M206</f>
        <v>3.75671</v>
      </c>
      <c r="N220" s="65">
        <f>+Ingresos!N206</f>
        <v>5.1509644999999997</v>
      </c>
      <c r="O220" s="65">
        <f>+Ingresos!O206</f>
        <v>0.87001499999999998</v>
      </c>
      <c r="P220" s="65">
        <f>+Ingresos!P206</f>
        <v>0.87001499999999998</v>
      </c>
      <c r="Q220" s="65">
        <f>+Ingresos!Q206</f>
        <v>0.85</v>
      </c>
      <c r="R220" s="65">
        <f>+Ingresos!R206</f>
        <v>0.72450000000000003</v>
      </c>
      <c r="S220" s="65">
        <f>+Ingresos!S206</f>
        <v>1.5484575</v>
      </c>
      <c r="T220" s="65">
        <f>+Ingresos!T206</f>
        <v>0.28144999999999998</v>
      </c>
      <c r="U220" s="65">
        <f t="shared" si="233"/>
        <v>0.72735000000000005</v>
      </c>
      <c r="V220" s="65">
        <f>+Ingresos!U206</f>
        <v>0.72735000000000005</v>
      </c>
      <c r="W220" s="65">
        <f t="shared" si="234"/>
        <v>2.4356010000000001</v>
      </c>
      <c r="X220" s="65">
        <f>+Ingresos!V206</f>
        <v>2.4356010000000001</v>
      </c>
      <c r="Y220" s="65">
        <f>+Ingresos!W206</f>
        <v>4.8259999999999997E-2</v>
      </c>
      <c r="Z220" s="65">
        <f>+Ingresos!X206</f>
        <v>0.107</v>
      </c>
      <c r="AA220" s="7"/>
      <c r="AB220" s="25"/>
      <c r="AC220" s="25"/>
      <c r="AD220" s="7"/>
      <c r="AE220" s="7"/>
      <c r="AF220" s="7"/>
      <c r="AG220" s="7"/>
      <c r="AH220" s="7"/>
    </row>
    <row r="221" spans="3:34">
      <c r="C221" s="170" t="s">
        <v>428</v>
      </c>
      <c r="D221" s="46" t="s">
        <v>65</v>
      </c>
      <c r="E221" s="142" t="s">
        <v>516</v>
      </c>
      <c r="G221" s="65">
        <f>+Ingresos!G207</f>
        <v>0</v>
      </c>
      <c r="H221" s="65">
        <f>+Ingresos!H207</f>
        <v>0</v>
      </c>
      <c r="I221" s="65">
        <f>+Ingresos!I207</f>
        <v>0</v>
      </c>
      <c r="J221" s="65">
        <f>+Ingresos!J207</f>
        <v>0</v>
      </c>
      <c r="K221" s="65">
        <f>+Ingresos!K207</f>
        <v>1.5472551181102363</v>
      </c>
      <c r="L221" s="65">
        <f>+Ingresos!L207</f>
        <v>3.1884970313829761</v>
      </c>
      <c r="M221" s="65">
        <f>+Ingresos!M207</f>
        <v>3.1884970313829761</v>
      </c>
      <c r="N221" s="65">
        <f>+Ingresos!N207</f>
        <v>17.499468338072525</v>
      </c>
      <c r="O221" s="65">
        <f>+Ingresos!O207</f>
        <v>4.8436599999999999</v>
      </c>
      <c r="P221" s="65">
        <f>+Ingresos!P207</f>
        <v>4.8436599999999999</v>
      </c>
      <c r="Q221" s="65">
        <f>+Ingresos!Q207</f>
        <v>17.641529999999999</v>
      </c>
      <c r="R221" s="65">
        <f>+Ingresos!R207</f>
        <v>9.6250529999999994</v>
      </c>
      <c r="S221" s="65">
        <f>+Ingresos!S207</f>
        <v>1.572484</v>
      </c>
      <c r="T221" s="65">
        <f>+Ingresos!T207</f>
        <v>4.8014978260869565</v>
      </c>
      <c r="U221" s="65">
        <f t="shared" si="233"/>
        <v>4.5441388571428574</v>
      </c>
      <c r="V221" s="65">
        <f>+Ingresos!U207</f>
        <v>4.5441388571428574</v>
      </c>
      <c r="W221" s="65">
        <f t="shared" si="234"/>
        <v>6.5431399477806798</v>
      </c>
      <c r="X221" s="65">
        <f>+Ingresos!V207</f>
        <v>6.5431399477806798</v>
      </c>
      <c r="Y221" s="65">
        <f>+Ingresos!W207</f>
        <v>20.434795488325079</v>
      </c>
      <c r="Z221" s="65">
        <f>+Ingresos!X207</f>
        <v>64.409633359222866</v>
      </c>
      <c r="AA221" s="7"/>
      <c r="AB221" s="25"/>
      <c r="AC221" s="25"/>
      <c r="AD221" s="7"/>
      <c r="AE221" s="7"/>
      <c r="AF221" s="7"/>
      <c r="AG221" s="7"/>
      <c r="AH221" s="7"/>
    </row>
    <row r="222" spans="3:34">
      <c r="C222" s="170" t="s">
        <v>429</v>
      </c>
      <c r="D222" s="46" t="s">
        <v>65</v>
      </c>
      <c r="E222" s="142" t="s">
        <v>516</v>
      </c>
      <c r="G222" s="65">
        <f>+Ingresos!G208</f>
        <v>0</v>
      </c>
      <c r="H222" s="65">
        <f>+Ingresos!H208</f>
        <v>0</v>
      </c>
      <c r="I222" s="65">
        <f>+Ingresos!I208</f>
        <v>0</v>
      </c>
      <c r="J222" s="65">
        <f>+Ingresos!J208</f>
        <v>0</v>
      </c>
      <c r="K222" s="65">
        <f>+Ingresos!K208</f>
        <v>36.638939980314966</v>
      </c>
      <c r="L222" s="65">
        <f>+Ingresos!L208</f>
        <v>42.837842124425997</v>
      </c>
      <c r="M222" s="65">
        <f>+Ingresos!M208</f>
        <v>42.837842124425997</v>
      </c>
      <c r="N222" s="65">
        <f>+Ingresos!N208</f>
        <v>36.744913077074031</v>
      </c>
      <c r="O222" s="65">
        <f>+Ingresos!O208</f>
        <v>51.988210000000002</v>
      </c>
      <c r="P222" s="65">
        <f>+Ingresos!P208</f>
        <v>51.988210000000002</v>
      </c>
      <c r="Q222" s="65">
        <f>+Ingresos!Q208</f>
        <v>13.794559999999999</v>
      </c>
      <c r="R222" s="65">
        <f>+Ingresos!R208</f>
        <v>12.253047</v>
      </c>
      <c r="S222" s="65">
        <f>+Ingresos!S208</f>
        <v>17.773509999999998</v>
      </c>
      <c r="T222" s="65">
        <f>+Ingresos!T208</f>
        <v>36.528657391304343</v>
      </c>
      <c r="U222" s="65">
        <f t="shared" si="233"/>
        <v>39.304747388289613</v>
      </c>
      <c r="V222" s="65">
        <f>+Ingresos!U208</f>
        <v>39.304747388289613</v>
      </c>
      <c r="W222" s="65">
        <f t="shared" si="234"/>
        <v>2.9367388949079092</v>
      </c>
      <c r="X222" s="65">
        <f>+Ingresos!V208</f>
        <v>2.9367388949079092</v>
      </c>
      <c r="Y222" s="65">
        <f>+Ingresos!W208</f>
        <v>42.238904388714744</v>
      </c>
      <c r="Z222" s="65">
        <f>+Ingresos!X208</f>
        <v>49.350309085749707</v>
      </c>
      <c r="AA222" s="7"/>
      <c r="AB222" s="25"/>
      <c r="AC222" s="25"/>
      <c r="AD222" s="7"/>
      <c r="AE222" s="7"/>
      <c r="AF222" s="7"/>
      <c r="AG222" s="7"/>
      <c r="AH222" s="7"/>
    </row>
    <row r="223" spans="3:34">
      <c r="C223" s="170" t="s">
        <v>430</v>
      </c>
      <c r="D223" s="46" t="s">
        <v>65</v>
      </c>
      <c r="E223" s="142" t="s">
        <v>514</v>
      </c>
      <c r="G223" s="65">
        <f>+Ingresos!G209</f>
        <v>0</v>
      </c>
      <c r="H223" s="65">
        <f>+Ingresos!H209</f>
        <v>0</v>
      </c>
      <c r="I223" s="65">
        <f>+Ingresos!I209</f>
        <v>0</v>
      </c>
      <c r="J223" s="65">
        <f>+Ingresos!J209</f>
        <v>0</v>
      </c>
      <c r="K223" s="65">
        <f>+Ingresos!K209</f>
        <v>93.910618901303479</v>
      </c>
      <c r="L223" s="65">
        <f>+Ingresos!L209</f>
        <v>93.153869974212782</v>
      </c>
      <c r="M223" s="65">
        <f>+Ingresos!M209</f>
        <v>93.153869974212782</v>
      </c>
      <c r="N223" s="65">
        <f>+Ingresos!N209</f>
        <v>99.357734999999991</v>
      </c>
      <c r="O223" s="65">
        <f>+Ingresos!O209</f>
        <v>6.7356999999999996</v>
      </c>
      <c r="P223" s="65">
        <f>+Ingresos!P209</f>
        <v>6.7356999999999996</v>
      </c>
      <c r="Q223" s="65">
        <f>+Ingresos!Q209</f>
        <v>30.870270000000001</v>
      </c>
      <c r="R223" s="65">
        <f>+Ingresos!R209</f>
        <v>0</v>
      </c>
      <c r="S223" s="65">
        <f>+Ingresos!S209</f>
        <v>0</v>
      </c>
      <c r="T223" s="65">
        <f>+Ingresos!T209</f>
        <v>0</v>
      </c>
      <c r="U223" s="65">
        <f t="shared" si="233"/>
        <v>0</v>
      </c>
      <c r="V223" s="65">
        <f>+Ingresos!U209</f>
        <v>0</v>
      </c>
      <c r="W223" s="65">
        <f t="shared" si="234"/>
        <v>0</v>
      </c>
      <c r="X223" s="65">
        <f>+Ingresos!V209</f>
        <v>0</v>
      </c>
      <c r="Y223" s="65">
        <f>+Ingresos!W209</f>
        <v>0</v>
      </c>
      <c r="Z223" s="65">
        <f>+Ingresos!X209</f>
        <v>0</v>
      </c>
      <c r="AA223" s="7"/>
      <c r="AB223" s="25"/>
      <c r="AC223" s="25"/>
      <c r="AD223" s="7"/>
      <c r="AE223" s="7"/>
      <c r="AF223" s="7"/>
      <c r="AG223" s="7"/>
      <c r="AH223" s="7"/>
    </row>
    <row r="224" spans="3:34">
      <c r="C224" s="170" t="s">
        <v>506</v>
      </c>
      <c r="D224" s="46" t="s">
        <v>65</v>
      </c>
      <c r="E224" s="142" t="s">
        <v>514</v>
      </c>
      <c r="G224" s="65">
        <f>+Ingresos!G210</f>
        <v>0</v>
      </c>
      <c r="H224" s="65">
        <f>+Ingresos!H210</f>
        <v>0</v>
      </c>
      <c r="I224" s="65">
        <f>+Ingresos!I210</f>
        <v>0</v>
      </c>
      <c r="J224" s="65">
        <f>+Ingresos!J210</f>
        <v>0</v>
      </c>
      <c r="K224" s="65">
        <f>+Ingresos!K210</f>
        <v>0</v>
      </c>
      <c r="L224" s="65">
        <f>+Ingresos!L210</f>
        <v>0</v>
      </c>
      <c r="M224" s="65">
        <f>+Ingresos!M210</f>
        <v>0</v>
      </c>
      <c r="N224" s="65">
        <f>+Ingresos!N210</f>
        <v>0</v>
      </c>
      <c r="O224" s="65">
        <f>+Ingresos!O210</f>
        <v>0</v>
      </c>
      <c r="P224" s="65">
        <f>+Ingresos!P210</f>
        <v>0</v>
      </c>
      <c r="Q224" s="65">
        <f>+Ingresos!Q210</f>
        <v>0</v>
      </c>
      <c r="R224" s="65">
        <f>+Ingresos!R210</f>
        <v>0</v>
      </c>
      <c r="S224" s="65">
        <f>+Ingresos!S210</f>
        <v>0</v>
      </c>
      <c r="T224" s="65">
        <f>+Ingresos!T210</f>
        <v>0</v>
      </c>
      <c r="U224" s="65">
        <f t="shared" si="233"/>
        <v>0</v>
      </c>
      <c r="V224" s="65">
        <f>+Ingresos!U210</f>
        <v>0</v>
      </c>
      <c r="W224" s="65">
        <f t="shared" si="234"/>
        <v>0</v>
      </c>
      <c r="X224" s="65">
        <f>+Ingresos!V210</f>
        <v>0</v>
      </c>
      <c r="Y224" s="65">
        <f>+Ingresos!W210</f>
        <v>0</v>
      </c>
      <c r="Z224" s="65">
        <f>+Ingresos!X210</f>
        <v>0</v>
      </c>
      <c r="AA224" s="7"/>
      <c r="AB224" s="25"/>
      <c r="AC224" s="25"/>
      <c r="AD224" s="7"/>
      <c r="AE224" s="7"/>
      <c r="AF224" s="7"/>
      <c r="AG224" s="7"/>
      <c r="AH224" s="7"/>
    </row>
    <row r="225" spans="3:34">
      <c r="C225" s="170" t="s">
        <v>431</v>
      </c>
      <c r="D225" s="46" t="s">
        <v>65</v>
      </c>
      <c r="E225" s="142" t="s">
        <v>517</v>
      </c>
      <c r="G225" s="65">
        <f>+Ingresos!G211</f>
        <v>0</v>
      </c>
      <c r="H225" s="65">
        <f>+Ingresos!H211</f>
        <v>0</v>
      </c>
      <c r="I225" s="65">
        <f>+Ingresos!I211</f>
        <v>0</v>
      </c>
      <c r="J225" s="65">
        <f>+Ingresos!J211</f>
        <v>0</v>
      </c>
      <c r="K225" s="65">
        <f>+Ingresos!K211</f>
        <v>0</v>
      </c>
      <c r="L225" s="65">
        <f>+Ingresos!L211</f>
        <v>0</v>
      </c>
      <c r="M225" s="65">
        <f>+Ingresos!M211</f>
        <v>1.1245307443365695</v>
      </c>
      <c r="N225" s="65">
        <f>+Ingresos!N211</f>
        <v>1.071</v>
      </c>
      <c r="O225" s="65">
        <f>+Ingresos!O211</f>
        <v>1.0960000000000001</v>
      </c>
      <c r="P225" s="65">
        <f>+Ingresos!P211</f>
        <v>1.0960000000000001</v>
      </c>
      <c r="Q225" s="65">
        <f>+Ingresos!Q211</f>
        <v>0.85799999999999998</v>
      </c>
      <c r="R225" s="65">
        <f>+Ingresos!R211</f>
        <v>0.73</v>
      </c>
      <c r="S225" s="65">
        <f>+Ingresos!S211</f>
        <v>0.621</v>
      </c>
      <c r="T225" s="65">
        <f>+Ingresos!T211</f>
        <v>0.45400000000000001</v>
      </c>
      <c r="U225" s="65">
        <f t="shared" si="233"/>
        <v>0.46</v>
      </c>
      <c r="V225" s="65">
        <f>+Ingresos!U211</f>
        <v>0.46</v>
      </c>
      <c r="W225" s="65">
        <f t="shared" si="234"/>
        <v>0.45800000000000002</v>
      </c>
      <c r="X225" s="65">
        <f>+Ingresos!V211</f>
        <v>0.45800000000000002</v>
      </c>
      <c r="Y225" s="65">
        <f>+Ingresos!W211</f>
        <v>0.45300000000000001</v>
      </c>
      <c r="Z225" s="65">
        <f>+Ingresos!X211</f>
        <v>0.76200000000000001</v>
      </c>
      <c r="AA225" s="7"/>
      <c r="AB225" s="25"/>
      <c r="AC225" s="25"/>
      <c r="AD225" s="7"/>
      <c r="AE225" s="7"/>
      <c r="AF225" s="7"/>
      <c r="AG225" s="7"/>
      <c r="AH225" s="7"/>
    </row>
    <row r="226" spans="3:34">
      <c r="C226" s="297" t="s">
        <v>847</v>
      </c>
      <c r="D226" s="46" t="s">
        <v>65</v>
      </c>
      <c r="E226" s="142" t="s">
        <v>523</v>
      </c>
      <c r="G226" s="65">
        <f>+Ingresos!G212</f>
        <v>0</v>
      </c>
      <c r="H226" s="65">
        <f>+Ingresos!H212</f>
        <v>0</v>
      </c>
      <c r="I226" s="65">
        <f>+Ingresos!I212</f>
        <v>0</v>
      </c>
      <c r="J226" s="65">
        <f>+Ingresos!J212</f>
        <v>0</v>
      </c>
      <c r="K226" s="65">
        <f>+Ingresos!K212</f>
        <v>0</v>
      </c>
      <c r="L226" s="65">
        <f>+Ingresos!L212</f>
        <v>0</v>
      </c>
      <c r="M226" s="65">
        <f>+Ingresos!M212</f>
        <v>0</v>
      </c>
      <c r="N226" s="65">
        <f>+Ingresos!N212</f>
        <v>0</v>
      </c>
      <c r="O226" s="65">
        <f>+Ingresos!O212</f>
        <v>0</v>
      </c>
      <c r="P226" s="65">
        <f>+Ingresos!P212</f>
        <v>0</v>
      </c>
      <c r="Q226" s="65">
        <f>+Ingresos!Q212</f>
        <v>0</v>
      </c>
      <c r="R226" s="65">
        <f>+Ingresos!R212</f>
        <v>0</v>
      </c>
      <c r="S226" s="65">
        <f>+Ingresos!S212</f>
        <v>0</v>
      </c>
      <c r="T226" s="65">
        <f>+Ingresos!T212</f>
        <v>0</v>
      </c>
      <c r="U226" s="65">
        <f t="shared" si="233"/>
        <v>0</v>
      </c>
      <c r="V226" s="65">
        <f>+Ingresos!U212</f>
        <v>0</v>
      </c>
      <c r="W226" s="299">
        <v>0</v>
      </c>
      <c r="X226" s="210">
        <f>+Ingresos!V212*(1/80.9675577125744%)</f>
        <v>0.17537888508886953</v>
      </c>
      <c r="Y226" s="65">
        <f>+Ingresos!W212</f>
        <v>0.42599999999999999</v>
      </c>
      <c r="Z226" s="65">
        <f>+Ingresos!X212</f>
        <v>0.85499999999999998</v>
      </c>
      <c r="AA226" s="7"/>
      <c r="AB226" s="25"/>
      <c r="AC226" s="25"/>
      <c r="AD226" s="7"/>
      <c r="AE226" s="7"/>
      <c r="AF226" s="7"/>
      <c r="AG226" s="7"/>
      <c r="AH226" s="7"/>
    </row>
    <row r="227" spans="3:34">
      <c r="C227" s="170" t="s">
        <v>507</v>
      </c>
      <c r="D227" s="46" t="s">
        <v>65</v>
      </c>
      <c r="E227" s="142" t="s">
        <v>518</v>
      </c>
      <c r="G227" s="65">
        <f>+Ingresos!G213</f>
        <v>0</v>
      </c>
      <c r="H227" s="65">
        <f>+Ingresos!H213</f>
        <v>0</v>
      </c>
      <c r="I227" s="65">
        <f>+Ingresos!I213</f>
        <v>0</v>
      </c>
      <c r="J227" s="65">
        <f>+Ingresos!J213</f>
        <v>0</v>
      </c>
      <c r="K227" s="65">
        <f>+Ingresos!K213</f>
        <v>0</v>
      </c>
      <c r="L227" s="65">
        <f>+Ingresos!L213</f>
        <v>0</v>
      </c>
      <c r="M227" s="65">
        <f>+Ingresos!M213</f>
        <v>0</v>
      </c>
      <c r="N227" s="65">
        <f>+Ingresos!N213</f>
        <v>0</v>
      </c>
      <c r="O227" s="65">
        <f>+Ingresos!O213</f>
        <v>0</v>
      </c>
      <c r="P227" s="65">
        <f>+Ingresos!P213</f>
        <v>0</v>
      </c>
      <c r="Q227" s="65">
        <f>+Ingresos!Q213</f>
        <v>0</v>
      </c>
      <c r="R227" s="65">
        <f>+Ingresos!R213</f>
        <v>0</v>
      </c>
      <c r="S227" s="65">
        <f>+Ingresos!S213</f>
        <v>0</v>
      </c>
      <c r="T227" s="65">
        <f>+Ingresos!T213</f>
        <v>0</v>
      </c>
      <c r="U227" s="65">
        <f t="shared" si="233"/>
        <v>0</v>
      </c>
      <c r="V227" s="65">
        <f>+Ingresos!U213</f>
        <v>0</v>
      </c>
      <c r="W227" s="65">
        <f t="shared" si="234"/>
        <v>0</v>
      </c>
      <c r="X227" s="65">
        <f>+Ingresos!V213</f>
        <v>0</v>
      </c>
      <c r="Y227" s="65">
        <f>+Ingresos!W213</f>
        <v>0</v>
      </c>
      <c r="Z227" s="65">
        <f>+Ingresos!X213</f>
        <v>0</v>
      </c>
      <c r="AA227" s="7"/>
      <c r="AB227" s="25"/>
      <c r="AC227" s="25"/>
      <c r="AD227" s="7"/>
      <c r="AE227" s="7"/>
      <c r="AF227" s="7"/>
      <c r="AG227" s="7"/>
      <c r="AH227" s="7"/>
    </row>
    <row r="228" spans="3:34">
      <c r="C228" s="170" t="s">
        <v>508</v>
      </c>
      <c r="D228" s="46" t="s">
        <v>65</v>
      </c>
      <c r="E228" s="142" t="s">
        <v>519</v>
      </c>
      <c r="G228" s="65">
        <f>+Ingresos!G214</f>
        <v>0</v>
      </c>
      <c r="H228" s="65">
        <f>+Ingresos!H214</f>
        <v>0</v>
      </c>
      <c r="I228" s="65">
        <f>+Ingresos!I214</f>
        <v>0</v>
      </c>
      <c r="J228" s="65">
        <f>+Ingresos!J214</f>
        <v>0</v>
      </c>
      <c r="K228" s="65">
        <f>+Ingresos!K214</f>
        <v>0</v>
      </c>
      <c r="L228" s="65">
        <f>+Ingresos!L214</f>
        <v>0</v>
      </c>
      <c r="M228" s="65">
        <f>+Ingresos!M214</f>
        <v>0</v>
      </c>
      <c r="N228" s="65">
        <f>+Ingresos!N214</f>
        <v>0</v>
      </c>
      <c r="O228" s="65">
        <f>+Ingresos!O214</f>
        <v>0</v>
      </c>
      <c r="P228" s="65">
        <f>+Ingresos!P214</f>
        <v>0</v>
      </c>
      <c r="Q228" s="65">
        <f>+Ingresos!Q214</f>
        <v>0</v>
      </c>
      <c r="R228" s="65">
        <f>+Ingresos!R214</f>
        <v>0</v>
      </c>
      <c r="S228" s="65">
        <f>+Ingresos!S214</f>
        <v>0</v>
      </c>
      <c r="T228" s="65">
        <f>+Ingresos!T214</f>
        <v>0</v>
      </c>
      <c r="U228" s="65">
        <f t="shared" si="233"/>
        <v>0</v>
      </c>
      <c r="V228" s="65">
        <f>+Ingresos!U214</f>
        <v>0</v>
      </c>
      <c r="W228" s="65">
        <f t="shared" si="234"/>
        <v>0</v>
      </c>
      <c r="X228" s="65">
        <f>+Ingresos!V214</f>
        <v>0</v>
      </c>
      <c r="Y228" s="65">
        <f>+Ingresos!W214</f>
        <v>0</v>
      </c>
      <c r="Z228" s="65">
        <f>+Ingresos!X214</f>
        <v>0</v>
      </c>
      <c r="AA228" s="7"/>
      <c r="AB228" s="25"/>
      <c r="AC228" s="25"/>
      <c r="AD228" s="7"/>
      <c r="AE228" s="7"/>
      <c r="AF228" s="7"/>
      <c r="AG228" s="7"/>
      <c r="AH228" s="7"/>
    </row>
    <row r="229" spans="3:34">
      <c r="C229" s="170" t="s">
        <v>432</v>
      </c>
      <c r="D229" s="46" t="s">
        <v>65</v>
      </c>
      <c r="E229" s="142" t="s">
        <v>520</v>
      </c>
      <c r="G229" s="65">
        <f>+Ingresos!G215</f>
        <v>0</v>
      </c>
      <c r="H229" s="65">
        <f>+Ingresos!H215</f>
        <v>0</v>
      </c>
      <c r="I229" s="65">
        <f>+Ingresos!I215</f>
        <v>0</v>
      </c>
      <c r="J229" s="65">
        <f>+Ingresos!J215</f>
        <v>0.88500000000000001</v>
      </c>
      <c r="K229" s="65">
        <f>+Ingresos!K215</f>
        <v>0.88500000000000001</v>
      </c>
      <c r="L229" s="65">
        <f>+Ingresos!L215</f>
        <v>0.60899999999999999</v>
      </c>
      <c r="M229" s="65">
        <f>+Ingresos!M215</f>
        <v>0.60899999999999999</v>
      </c>
      <c r="N229" s="65">
        <f>+Ingresos!N215</f>
        <v>0.59599999999999997</v>
      </c>
      <c r="O229" s="65">
        <f>+Ingresos!O215</f>
        <v>0.20499999999999999</v>
      </c>
      <c r="P229" s="65">
        <f>+Ingresos!P215</f>
        <v>0.20499999999999999</v>
      </c>
      <c r="Q229" s="65">
        <f>+Ingresos!Q215</f>
        <v>4.2000000000000003E-2</v>
      </c>
      <c r="R229" s="65">
        <f>+Ingresos!R215</f>
        <v>0</v>
      </c>
      <c r="S229" s="65">
        <f>+Ingresos!S215</f>
        <v>0.01</v>
      </c>
      <c r="T229" s="65">
        <f>+Ingresos!T215</f>
        <v>2E-3</v>
      </c>
      <c r="U229" s="65">
        <f t="shared" si="233"/>
        <v>4.0000000000000001E-3</v>
      </c>
      <c r="V229" s="65">
        <f>+Ingresos!U215</f>
        <v>4.0000000000000001E-3</v>
      </c>
      <c r="W229" s="65">
        <f t="shared" si="234"/>
        <v>0</v>
      </c>
      <c r="X229" s="65">
        <f>+Ingresos!V215</f>
        <v>0</v>
      </c>
      <c r="Y229" s="65">
        <f>+Ingresos!W215</f>
        <v>2E-3</v>
      </c>
      <c r="Z229" s="65">
        <f>+Ingresos!X215</f>
        <v>2E-3</v>
      </c>
      <c r="AA229" s="7"/>
      <c r="AB229" s="25"/>
      <c r="AC229" s="25"/>
      <c r="AD229" s="7"/>
      <c r="AE229" s="7"/>
      <c r="AF229" s="7"/>
      <c r="AG229" s="7"/>
      <c r="AH229" s="7"/>
    </row>
    <row r="230" spans="3:34">
      <c r="C230" s="170" t="s">
        <v>433</v>
      </c>
      <c r="D230" s="46" t="s">
        <v>65</v>
      </c>
      <c r="E230" s="142" t="s">
        <v>521</v>
      </c>
      <c r="G230" s="65">
        <f>+Ingresos!G216</f>
        <v>202.30799999999999</v>
      </c>
      <c r="H230" s="65">
        <f>+Ingresos!H216</f>
        <v>404.61599999999999</v>
      </c>
      <c r="I230" s="65">
        <f>+Ingresos!I216</f>
        <v>324.39600000000002</v>
      </c>
      <c r="J230" s="65">
        <f>+Ingresos!J216</f>
        <v>238</v>
      </c>
      <c r="K230" s="65">
        <f>+Ingresos!K216</f>
        <v>238</v>
      </c>
      <c r="L230" s="65">
        <f>+Ingresos!L216</f>
        <v>208.792</v>
      </c>
      <c r="M230" s="65">
        <f>+Ingresos!M216</f>
        <v>208.792</v>
      </c>
      <c r="N230" s="65">
        <f>+Ingresos!N216</f>
        <v>201.41399999999999</v>
      </c>
      <c r="O230" s="65">
        <f>+Ingresos!O216</f>
        <v>354.50299999999999</v>
      </c>
      <c r="P230" s="65">
        <f>+Ingresos!P216</f>
        <v>354.50299999999999</v>
      </c>
      <c r="Q230" s="65">
        <f>+Ingresos!Q216</f>
        <v>718.81</v>
      </c>
      <c r="R230" s="65">
        <f>+Ingresos!R216</f>
        <v>1063.07</v>
      </c>
      <c r="S230" s="65">
        <f>+Ingresos!S216</f>
        <v>584.95000000000005</v>
      </c>
      <c r="T230" s="65">
        <f>+Ingresos!T216</f>
        <v>715.52</v>
      </c>
      <c r="U230" s="65">
        <f t="shared" si="233"/>
        <v>940.00599999999997</v>
      </c>
      <c r="V230" s="65">
        <f>+Ingresos!U216</f>
        <v>940.00599999999997</v>
      </c>
      <c r="W230" s="65">
        <f t="shared" si="234"/>
        <v>808.62800000000004</v>
      </c>
      <c r="X230" s="65">
        <f>+Ingresos!V216</f>
        <v>808.62800000000004</v>
      </c>
      <c r="Y230" s="65">
        <f>+Ingresos!W216</f>
        <v>908.62900000000002</v>
      </c>
      <c r="Z230" s="65">
        <f>+Ingresos!X216</f>
        <v>1288.153</v>
      </c>
      <c r="AA230" s="7"/>
      <c r="AB230" s="25"/>
      <c r="AC230" s="25"/>
      <c r="AD230" s="7"/>
      <c r="AE230" s="7"/>
      <c r="AF230" s="7"/>
      <c r="AG230" s="7"/>
      <c r="AH230" s="7"/>
    </row>
    <row r="231" spans="3:34">
      <c r="C231" s="170" t="s">
        <v>434</v>
      </c>
      <c r="D231" s="46" t="s">
        <v>65</v>
      </c>
      <c r="E231" s="142" t="s">
        <v>522</v>
      </c>
      <c r="G231" s="65">
        <f>+Ingresos!G217</f>
        <v>0</v>
      </c>
      <c r="H231" s="65">
        <f>+Ingresos!H217</f>
        <v>0</v>
      </c>
      <c r="I231" s="65">
        <f>+Ingresos!I217</f>
        <v>0</v>
      </c>
      <c r="J231" s="65">
        <f>+Ingresos!J217</f>
        <v>25.202000000000002</v>
      </c>
      <c r="K231" s="65">
        <f>+Ingresos!K217</f>
        <v>25.202000000000002</v>
      </c>
      <c r="L231" s="65">
        <f>+Ingresos!L217</f>
        <v>22.047000000000001</v>
      </c>
      <c r="M231" s="65">
        <f>+Ingresos!M217</f>
        <v>22.047000000000001</v>
      </c>
      <c r="N231" s="65">
        <f>+Ingresos!N217</f>
        <v>26.606999999999999</v>
      </c>
      <c r="O231" s="65">
        <f>+Ingresos!O217</f>
        <v>30.963000000000001</v>
      </c>
      <c r="P231" s="65">
        <f>+Ingresos!P217</f>
        <v>30.963000000000001</v>
      </c>
      <c r="Q231" s="65">
        <f>+Ingresos!Q217</f>
        <v>44.872999999999998</v>
      </c>
      <c r="R231" s="65">
        <f>+Ingresos!R217</f>
        <v>47.222999999999999</v>
      </c>
      <c r="S231" s="65">
        <f>+Ingresos!S217</f>
        <v>53.673999999999999</v>
      </c>
      <c r="T231" s="65">
        <f>+Ingresos!T217</f>
        <v>41.969000000000001</v>
      </c>
      <c r="U231" s="65">
        <f t="shared" si="233"/>
        <v>44.191000000000003</v>
      </c>
      <c r="V231" s="65">
        <f>+Ingresos!U217</f>
        <v>44.191000000000003</v>
      </c>
      <c r="W231" s="65">
        <f t="shared" si="234"/>
        <v>46.639000000000003</v>
      </c>
      <c r="X231" s="65">
        <f>+Ingresos!V217</f>
        <v>46.639000000000003</v>
      </c>
      <c r="Y231" s="65">
        <f>+Ingresos!W217</f>
        <v>35.03</v>
      </c>
      <c r="Z231" s="65">
        <f>+Ingresos!X217</f>
        <v>55.802999999999997</v>
      </c>
      <c r="AA231" s="7"/>
      <c r="AB231" s="25"/>
      <c r="AC231" s="25"/>
      <c r="AD231" s="7"/>
      <c r="AE231" s="7"/>
      <c r="AF231" s="7"/>
      <c r="AG231" s="7"/>
      <c r="AH231" s="7"/>
    </row>
    <row r="232" spans="3:34">
      <c r="C232" s="170" t="s">
        <v>435</v>
      </c>
      <c r="D232" s="46" t="s">
        <v>65</v>
      </c>
      <c r="E232" s="142" t="s">
        <v>522</v>
      </c>
      <c r="G232" s="65">
        <f>+Ingresos!G218</f>
        <v>0.64500000000000002</v>
      </c>
      <c r="H232" s="65">
        <f>+Ingresos!H218</f>
        <v>1.29</v>
      </c>
      <c r="I232" s="65">
        <f>+Ingresos!I218</f>
        <v>2.1850000000000001</v>
      </c>
      <c r="J232" s="65">
        <f>+Ingresos!J218</f>
        <v>2.048</v>
      </c>
      <c r="K232" s="65">
        <f>+Ingresos!K218</f>
        <v>2.048</v>
      </c>
      <c r="L232" s="65">
        <f>+Ingresos!L218</f>
        <v>1.222</v>
      </c>
      <c r="M232" s="65">
        <f>+Ingresos!M218</f>
        <v>1.222</v>
      </c>
      <c r="N232" s="65">
        <f>+Ingresos!N218</f>
        <v>1.5029999999999999</v>
      </c>
      <c r="O232" s="65">
        <f>+Ingresos!O218</f>
        <v>1.3979999999999999</v>
      </c>
      <c r="P232" s="65">
        <f>+Ingresos!P218</f>
        <v>1.3979999999999999</v>
      </c>
      <c r="Q232" s="65">
        <f>+Ingresos!Q218</f>
        <v>0.99199999999999999</v>
      </c>
      <c r="R232" s="65">
        <f>+Ingresos!R218</f>
        <v>2.125</v>
      </c>
      <c r="S232" s="65">
        <f>+Ingresos!S218</f>
        <v>2.8919999999999999</v>
      </c>
      <c r="T232" s="65">
        <f>+Ingresos!T218</f>
        <v>1.5880000000000001</v>
      </c>
      <c r="U232" s="65">
        <f t="shared" si="233"/>
        <v>1.3959999999999999</v>
      </c>
      <c r="V232" s="65">
        <f>+Ingresos!U218</f>
        <v>1.3959999999999999</v>
      </c>
      <c r="W232" s="65">
        <f t="shared" si="234"/>
        <v>1.728</v>
      </c>
      <c r="X232" s="65">
        <f>+Ingresos!V218</f>
        <v>1.728</v>
      </c>
      <c r="Y232" s="65">
        <f>+Ingresos!W218</f>
        <v>1.6919999999999999</v>
      </c>
      <c r="Z232" s="65">
        <f>+Ingresos!X218</f>
        <v>1.925</v>
      </c>
      <c r="AA232" s="7"/>
      <c r="AB232" s="25"/>
      <c r="AC232" s="25"/>
      <c r="AD232" s="7"/>
      <c r="AE232" s="7"/>
      <c r="AF232" s="7"/>
      <c r="AG232" s="7"/>
      <c r="AH232" s="7"/>
    </row>
    <row r="233" spans="3:34">
      <c r="C233" s="170" t="s">
        <v>436</v>
      </c>
      <c r="D233" s="46" t="s">
        <v>65</v>
      </c>
      <c r="E233" s="142" t="s">
        <v>523</v>
      </c>
      <c r="G233" s="65">
        <f>+Ingresos!G219</f>
        <v>0</v>
      </c>
      <c r="H233" s="65">
        <f>+Ingresos!H219</f>
        <v>0</v>
      </c>
      <c r="I233" s="65">
        <f>+Ingresos!I219</f>
        <v>0</v>
      </c>
      <c r="J233" s="65">
        <f>+Ingresos!J219</f>
        <v>0</v>
      </c>
      <c r="K233" s="65">
        <f>+Ingresos!K219</f>
        <v>0</v>
      </c>
      <c r="L233" s="65">
        <f>+Ingresos!L219</f>
        <v>0</v>
      </c>
      <c r="M233" s="65">
        <f>+Ingresos!M219</f>
        <v>198.66315217391306</v>
      </c>
      <c r="N233" s="65">
        <f>+Ingresos!N219</f>
        <v>293.32799999999997</v>
      </c>
      <c r="O233" s="65">
        <f>+Ingresos!O219</f>
        <v>506.06400000000002</v>
      </c>
      <c r="P233" s="65">
        <f>+Ingresos!P219</f>
        <v>506.06400000000002</v>
      </c>
      <c r="Q233" s="65">
        <f>+Ingresos!Q219</f>
        <v>574.57600000000002</v>
      </c>
      <c r="R233" s="65">
        <f>+Ingresos!R219</f>
        <v>653.21199999999999</v>
      </c>
      <c r="S233" s="65">
        <f>+Ingresos!S219</f>
        <v>520.553</v>
      </c>
      <c r="T233" s="65">
        <f>+Ingresos!T219</f>
        <v>445.57900000000001</v>
      </c>
      <c r="U233" s="65">
        <f t="shared" si="233"/>
        <v>670.52499999999998</v>
      </c>
      <c r="V233" s="65">
        <f>+Ingresos!U219</f>
        <v>670.52499999999998</v>
      </c>
      <c r="W233" s="65">
        <f t="shared" si="234"/>
        <v>692.721</v>
      </c>
      <c r="X233" s="65">
        <f>+Ingresos!V219</f>
        <v>692.721</v>
      </c>
      <c r="Y233" s="65">
        <f>+Ingresos!W219</f>
        <v>778.15599999999995</v>
      </c>
      <c r="Z233" s="65">
        <f>+Ingresos!X219</f>
        <v>738.15200000000004</v>
      </c>
      <c r="AA233" s="7"/>
      <c r="AB233" s="25"/>
      <c r="AC233" s="25"/>
      <c r="AD233" s="7"/>
      <c r="AE233" s="7"/>
      <c r="AF233" s="7"/>
      <c r="AG233" s="7"/>
      <c r="AH233" s="7"/>
    </row>
    <row r="234" spans="3:34">
      <c r="C234" s="170" t="s">
        <v>437</v>
      </c>
      <c r="D234" s="46" t="s">
        <v>65</v>
      </c>
      <c r="E234" s="142" t="s">
        <v>523</v>
      </c>
      <c r="G234" s="65">
        <f>+Ingresos!G220</f>
        <v>0</v>
      </c>
      <c r="H234" s="65">
        <f>+Ingresos!H220</f>
        <v>0</v>
      </c>
      <c r="I234" s="65">
        <f>+Ingresos!I220</f>
        <v>0</v>
      </c>
      <c r="J234" s="65">
        <f>+Ingresos!J220</f>
        <v>1.0009999999999999</v>
      </c>
      <c r="K234" s="65">
        <f>+Ingresos!K220</f>
        <v>1.0009999999999999</v>
      </c>
      <c r="L234" s="65">
        <f>+Ingresos!L220</f>
        <v>1.125</v>
      </c>
      <c r="M234" s="65">
        <f>+Ingresos!M220</f>
        <v>1.125</v>
      </c>
      <c r="N234" s="65">
        <f>+Ingresos!N220</f>
        <v>1.1000000000000001</v>
      </c>
      <c r="O234" s="65">
        <f>+Ingresos!O220</f>
        <v>1.2949999999999999</v>
      </c>
      <c r="P234" s="65">
        <f>+Ingresos!P220</f>
        <v>1.2949999999999999</v>
      </c>
      <c r="Q234" s="65">
        <f>+Ingresos!Q220</f>
        <v>1.7210000000000001</v>
      </c>
      <c r="R234" s="65">
        <f>+Ingresos!R220</f>
        <v>2.8180000000000001</v>
      </c>
      <c r="S234" s="65">
        <f>+Ingresos!S220</f>
        <v>3.121</v>
      </c>
      <c r="T234" s="65">
        <f>+Ingresos!T220</f>
        <v>9.1766000000000005</v>
      </c>
      <c r="U234" s="65">
        <f t="shared" si="233"/>
        <v>14.010999999999999</v>
      </c>
      <c r="V234" s="65">
        <f>+Ingresos!U220</f>
        <v>14.010999999999999</v>
      </c>
      <c r="W234" s="65">
        <f t="shared" si="234"/>
        <v>22.199000000000002</v>
      </c>
      <c r="X234" s="65">
        <f>+Ingresos!V220</f>
        <v>22.199000000000002</v>
      </c>
      <c r="Y234" s="65">
        <f>+Ingresos!W220</f>
        <v>12.394</v>
      </c>
      <c r="Z234" s="65">
        <f>+Ingresos!X220</f>
        <v>13.942842919271541</v>
      </c>
      <c r="AB234" s="25"/>
      <c r="AC234" s="25"/>
    </row>
    <row r="235" spans="3:34">
      <c r="C235" s="170" t="s">
        <v>734</v>
      </c>
      <c r="D235" s="46" t="s">
        <v>65</v>
      </c>
      <c r="E235" s="142" t="s">
        <v>523</v>
      </c>
      <c r="G235" s="65">
        <f>+Ingresos!G221</f>
        <v>0</v>
      </c>
      <c r="H235" s="65">
        <f>+Ingresos!H221</f>
        <v>0</v>
      </c>
      <c r="I235" s="65">
        <f>+Ingresos!I221</f>
        <v>0</v>
      </c>
      <c r="J235" s="65">
        <f>+Ingresos!J221</f>
        <v>0</v>
      </c>
      <c r="K235" s="65">
        <f>+Ingresos!K221</f>
        <v>0</v>
      </c>
      <c r="L235" s="65">
        <f>+Ingresos!L221</f>
        <v>0</v>
      </c>
      <c r="M235" s="65">
        <f>+Ingresos!M221</f>
        <v>16.586917293233086</v>
      </c>
      <c r="N235" s="65">
        <f>+Ingresos!N221</f>
        <v>18.722999999999999</v>
      </c>
      <c r="O235" s="65">
        <f>+Ingresos!O221</f>
        <v>18.451000000000001</v>
      </c>
      <c r="P235" s="65">
        <f>+Ingresos!P221</f>
        <v>18.451000000000001</v>
      </c>
      <c r="Q235" s="65">
        <f>+Ingresos!Q221</f>
        <v>25.821999999999999</v>
      </c>
      <c r="R235" s="65">
        <f>+Ingresos!R221</f>
        <v>25.077999999999999</v>
      </c>
      <c r="S235" s="65">
        <f>+Ingresos!S221</f>
        <v>40.164999999999999</v>
      </c>
      <c r="T235" s="65">
        <f>+Ingresos!T221</f>
        <v>35.046999999999997</v>
      </c>
      <c r="U235" s="65">
        <f t="shared" si="233"/>
        <v>54.283999999999999</v>
      </c>
      <c r="V235" s="65">
        <f>+Ingresos!U221</f>
        <v>54.283999999999999</v>
      </c>
      <c r="W235" s="65">
        <f t="shared" si="234"/>
        <v>67.64</v>
      </c>
      <c r="X235" s="65">
        <f>+Ingresos!V221</f>
        <v>67.64</v>
      </c>
      <c r="Y235" s="65">
        <f>+Ingresos!W221</f>
        <v>70.924000000000007</v>
      </c>
      <c r="Z235" s="65">
        <f>+Ingresos!X221</f>
        <v>72.495999999999995</v>
      </c>
      <c r="AA235" s="7"/>
      <c r="AB235" s="25"/>
      <c r="AC235" s="25"/>
      <c r="AD235" s="7"/>
      <c r="AE235" s="7"/>
      <c r="AF235" s="7"/>
    </row>
    <row r="236" spans="3:34">
      <c r="C236" s="170" t="s">
        <v>735</v>
      </c>
      <c r="D236" s="46" t="s">
        <v>65</v>
      </c>
      <c r="E236" s="142" t="s">
        <v>523</v>
      </c>
      <c r="G236" s="65">
        <f>+Ingresos!G222</f>
        <v>0</v>
      </c>
      <c r="H236" s="65">
        <f>+Ingresos!H222</f>
        <v>0</v>
      </c>
      <c r="I236" s="65">
        <f>+Ingresos!I222</f>
        <v>0</v>
      </c>
      <c r="J236" s="65">
        <f>+Ingresos!J222</f>
        <v>0</v>
      </c>
      <c r="K236" s="65">
        <f>+Ingresos!K222</f>
        <v>0</v>
      </c>
      <c r="L236" s="65">
        <f>+Ingresos!L222</f>
        <v>0</v>
      </c>
      <c r="M236" s="65">
        <f>+Ingresos!M222</f>
        <v>40.711221804511275</v>
      </c>
      <c r="N236" s="65">
        <f>+Ingresos!N222</f>
        <v>26.989000000000001</v>
      </c>
      <c r="O236" s="65">
        <f>+Ingresos!O222</f>
        <v>19.282</v>
      </c>
      <c r="P236" s="65">
        <f>+Ingresos!P222</f>
        <v>19.282</v>
      </c>
      <c r="Q236" s="65">
        <f>+Ingresos!Q222</f>
        <v>43.582000000000001</v>
      </c>
      <c r="R236" s="65">
        <f>+Ingresos!R222</f>
        <v>37.222000000000001</v>
      </c>
      <c r="S236" s="65">
        <f>+Ingresos!S222</f>
        <v>27.66</v>
      </c>
      <c r="T236" s="65">
        <f>+Ingresos!T222</f>
        <v>25.276</v>
      </c>
      <c r="U236" s="65">
        <f t="shared" si="233"/>
        <v>36.67</v>
      </c>
      <c r="V236" s="65">
        <f>+Ingresos!U222</f>
        <v>36.67</v>
      </c>
      <c r="W236" s="65">
        <f t="shared" si="234"/>
        <v>36.747</v>
      </c>
      <c r="X236" s="65">
        <f>+Ingresos!V222</f>
        <v>36.747</v>
      </c>
      <c r="Y236" s="65">
        <f>+Ingresos!W222</f>
        <v>30.297999999999998</v>
      </c>
      <c r="Z236" s="65">
        <f>+Ingresos!X222</f>
        <v>49.768999999999998</v>
      </c>
      <c r="AA236" s="7"/>
      <c r="AB236" s="25"/>
      <c r="AC236" s="25"/>
      <c r="AD236" s="7"/>
      <c r="AE236" s="7"/>
      <c r="AF236" s="7"/>
    </row>
    <row r="237" spans="3:34">
      <c r="C237" s="170" t="s">
        <v>736</v>
      </c>
      <c r="D237" s="46" t="s">
        <v>65</v>
      </c>
      <c r="E237" s="142" t="s">
        <v>523</v>
      </c>
      <c r="G237" s="65">
        <f>+Ingresos!G223</f>
        <v>0</v>
      </c>
      <c r="H237" s="65">
        <f>+Ingresos!H223</f>
        <v>0</v>
      </c>
      <c r="I237" s="65">
        <f>+Ingresos!I223</f>
        <v>0</v>
      </c>
      <c r="J237" s="65">
        <f>+Ingresos!J223</f>
        <v>0</v>
      </c>
      <c r="K237" s="65">
        <f>+Ingresos!K223</f>
        <v>0</v>
      </c>
      <c r="L237" s="65">
        <f>+Ingresos!L223</f>
        <v>0</v>
      </c>
      <c r="M237" s="65">
        <f>+Ingresos!M223</f>
        <v>9.9000000000000005E-2</v>
      </c>
      <c r="N237" s="65">
        <f>+Ingresos!N223</f>
        <v>0.14000000000000001</v>
      </c>
      <c r="O237" s="65">
        <f>+Ingresos!O223</f>
        <v>0.23699999999999999</v>
      </c>
      <c r="P237" s="65">
        <f>+Ingresos!P223</f>
        <v>0.23699999999999999</v>
      </c>
      <c r="Q237" s="65">
        <f>+Ingresos!Q223</f>
        <v>0.17699999999999999</v>
      </c>
      <c r="R237" s="65">
        <f>+Ingresos!R223</f>
        <v>0.26900000000000002</v>
      </c>
      <c r="S237" s="65">
        <f>+Ingresos!S223</f>
        <v>0.253</v>
      </c>
      <c r="T237" s="65">
        <f>+Ingresos!T223</f>
        <v>0.32500000000000001</v>
      </c>
      <c r="U237" s="65">
        <f t="shared" si="233"/>
        <v>0.57099999999999995</v>
      </c>
      <c r="V237" s="65">
        <f>+Ingresos!U223</f>
        <v>0.57099999999999995</v>
      </c>
      <c r="W237" s="65">
        <f t="shared" si="234"/>
        <v>0.93300000000000005</v>
      </c>
      <c r="X237" s="65">
        <f>+Ingresos!V223</f>
        <v>0.93300000000000005</v>
      </c>
      <c r="Y237" s="65">
        <f>+Ingresos!W223</f>
        <v>0.95299999999999996</v>
      </c>
      <c r="Z237" s="65">
        <f>+Ingresos!X223</f>
        <v>1.075</v>
      </c>
      <c r="AA237" s="7"/>
      <c r="AB237" s="25"/>
      <c r="AC237" s="25"/>
      <c r="AD237" s="7"/>
      <c r="AE237" s="7"/>
      <c r="AF237" s="7"/>
    </row>
    <row r="238" spans="3:34">
      <c r="C238" s="170" t="s">
        <v>737</v>
      </c>
      <c r="D238" s="46" t="s">
        <v>65</v>
      </c>
      <c r="E238" s="142" t="s">
        <v>523</v>
      </c>
      <c r="G238" s="65">
        <f>+Ingresos!G224</f>
        <v>0</v>
      </c>
      <c r="H238" s="65">
        <f>+Ingresos!H224</f>
        <v>0</v>
      </c>
      <c r="I238" s="65">
        <f>+Ingresos!I224</f>
        <v>0</v>
      </c>
      <c r="J238" s="65">
        <f>+Ingresos!J224</f>
        <v>0</v>
      </c>
      <c r="K238" s="65">
        <f>+Ingresos!K224</f>
        <v>0</v>
      </c>
      <c r="L238" s="65">
        <f>+Ingresos!L224</f>
        <v>0</v>
      </c>
      <c r="M238" s="65">
        <f>+Ingresos!M224</f>
        <v>5.6671052631578949</v>
      </c>
      <c r="N238" s="65">
        <f>+Ingresos!N224</f>
        <v>5.3650000000000002</v>
      </c>
      <c r="O238" s="65">
        <f>+Ingresos!O224</f>
        <v>9.798</v>
      </c>
      <c r="P238" s="65">
        <f>+Ingresos!P224</f>
        <v>9.798</v>
      </c>
      <c r="Q238" s="65">
        <f>+Ingresos!Q224</f>
        <v>15.052</v>
      </c>
      <c r="R238" s="65">
        <f>+Ingresos!R224</f>
        <v>18.295999999999999</v>
      </c>
      <c r="S238" s="65">
        <f>+Ingresos!S224</f>
        <v>20.472999999999999</v>
      </c>
      <c r="T238" s="65">
        <f>+Ingresos!T224</f>
        <v>23.157</v>
      </c>
      <c r="U238" s="65">
        <f t="shared" si="233"/>
        <v>21.530999999999999</v>
      </c>
      <c r="V238" s="65">
        <f>+Ingresos!U224</f>
        <v>21.530999999999999</v>
      </c>
      <c r="W238" s="65">
        <f t="shared" si="234"/>
        <v>21.074999999999999</v>
      </c>
      <c r="X238" s="65">
        <f>+Ingresos!V224</f>
        <v>21.074999999999999</v>
      </c>
      <c r="Y238" s="65">
        <f>+Ingresos!W224</f>
        <v>17.452999999999999</v>
      </c>
      <c r="Z238" s="65">
        <f>+Ingresos!X224</f>
        <v>13.092000000000001</v>
      </c>
      <c r="AA238" s="7"/>
      <c r="AB238" s="25"/>
      <c r="AC238" s="25"/>
      <c r="AD238" s="7"/>
      <c r="AE238" s="7"/>
      <c r="AF238" s="7"/>
    </row>
    <row r="239" spans="3:34">
      <c r="C239" s="170" t="s">
        <v>438</v>
      </c>
      <c r="D239" s="46" t="s">
        <v>65</v>
      </c>
      <c r="E239" s="142" t="s">
        <v>523</v>
      </c>
      <c r="G239" s="65">
        <f>+Ingresos!G225</f>
        <v>0.98799999999999999</v>
      </c>
      <c r="H239" s="65">
        <f>+Ingresos!H225</f>
        <v>1.976</v>
      </c>
      <c r="I239" s="65">
        <f>+Ingresos!I225</f>
        <v>2.0990000000000002</v>
      </c>
      <c r="J239" s="65">
        <f>+Ingresos!J225</f>
        <v>1.9670000000000001</v>
      </c>
      <c r="K239" s="65">
        <f>+Ingresos!K225</f>
        <v>1.9670000000000001</v>
      </c>
      <c r="L239" s="65">
        <f>+Ingresos!L225</f>
        <v>1.355</v>
      </c>
      <c r="M239" s="65">
        <f>+Ingresos!M225</f>
        <v>1.355</v>
      </c>
      <c r="N239" s="65">
        <f>+Ingresos!N225</f>
        <v>1.129</v>
      </c>
      <c r="O239" s="65">
        <f>+Ingresos!O225</f>
        <v>1.224</v>
      </c>
      <c r="P239" s="65">
        <f>+Ingresos!P225</f>
        <v>1.224</v>
      </c>
      <c r="Q239" s="65">
        <f>+Ingresos!Q225</f>
        <v>1.4239999999999999</v>
      </c>
      <c r="R239" s="65">
        <f>+Ingresos!R225</f>
        <v>1.6850000000000001</v>
      </c>
      <c r="S239" s="65">
        <f>+Ingresos!S225</f>
        <v>1.218</v>
      </c>
      <c r="T239" s="65">
        <f>+Ingresos!T225</f>
        <v>0.72699999999999998</v>
      </c>
      <c r="U239" s="65">
        <f t="shared" si="233"/>
        <v>0.68400000000000005</v>
      </c>
      <c r="V239" s="65">
        <f>+Ingresos!U225</f>
        <v>0.68400000000000005</v>
      </c>
      <c r="W239" s="65">
        <f t="shared" si="234"/>
        <v>0.70099999999999996</v>
      </c>
      <c r="X239" s="65">
        <f>+Ingresos!V225</f>
        <v>0.70099999999999996</v>
      </c>
      <c r="Y239" s="65">
        <f>+Ingresos!W225</f>
        <v>0.59599999999999997</v>
      </c>
      <c r="Z239" s="65">
        <f>+Ingresos!X225</f>
        <v>0.91800000000000004</v>
      </c>
      <c r="AA239" s="7"/>
      <c r="AB239" s="25"/>
      <c r="AC239" s="25"/>
      <c r="AD239" s="7"/>
      <c r="AE239" s="7"/>
      <c r="AF239" s="7"/>
    </row>
    <row r="240" spans="3:34">
      <c r="C240" s="170" t="s">
        <v>439</v>
      </c>
      <c r="D240" s="46" t="s">
        <v>65</v>
      </c>
      <c r="E240" s="142" t="s">
        <v>524</v>
      </c>
      <c r="G240" s="65">
        <f>+Ingresos!G226</f>
        <v>53.196506249999999</v>
      </c>
      <c r="H240" s="65">
        <f>+Ingresos!H226</f>
        <v>106.3930125</v>
      </c>
      <c r="I240" s="65">
        <f>+Ingresos!I226</f>
        <v>87.509732500000027</v>
      </c>
      <c r="J240" s="65">
        <f>+Ingresos!J226</f>
        <v>56.694232000000007</v>
      </c>
      <c r="K240" s="65">
        <f>+Ingresos!K226</f>
        <v>56.694232000000007</v>
      </c>
      <c r="L240" s="65">
        <f>+Ingresos!L226</f>
        <v>40.477599999999995</v>
      </c>
      <c r="M240" s="65">
        <f>+Ingresos!M226</f>
        <v>40.477599999999995</v>
      </c>
      <c r="N240" s="65">
        <f>+Ingresos!N226</f>
        <v>78.184678999999946</v>
      </c>
      <c r="O240" s="65">
        <f>+Ingresos!O226</f>
        <v>27.408721199999999</v>
      </c>
      <c r="P240" s="65">
        <f>+Ingresos!P226</f>
        <v>27.408721199999999</v>
      </c>
      <c r="Q240" s="65">
        <f>+Ingresos!Q226</f>
        <v>52.131342052000008</v>
      </c>
      <c r="R240" s="65">
        <f>+Ingresos!R226</f>
        <v>26.654151999999996</v>
      </c>
      <c r="S240" s="65">
        <f>+Ingresos!S226</f>
        <v>60.339200765624994</v>
      </c>
      <c r="T240" s="65">
        <f>+Ingresos!T226</f>
        <v>68.303964000000008</v>
      </c>
      <c r="U240" s="65">
        <f t="shared" si="233"/>
        <v>87.204846999999987</v>
      </c>
      <c r="V240" s="65">
        <f>+Ingresos!U226</f>
        <v>87.204846999999987</v>
      </c>
      <c r="W240" s="65">
        <f t="shared" si="234"/>
        <v>137.05558500000009</v>
      </c>
      <c r="X240" s="65">
        <f>+Ingresos!V226</f>
        <v>137.05558500000009</v>
      </c>
      <c r="Y240" s="65">
        <f>+Ingresos!W226</f>
        <v>36.181563000000025</v>
      </c>
      <c r="Z240" s="65">
        <f>+Ingresos!X226</f>
        <v>77.016936000000044</v>
      </c>
      <c r="AA240" s="7"/>
      <c r="AB240" s="25"/>
      <c r="AC240" s="25"/>
      <c r="AD240" s="7"/>
      <c r="AE240" s="7"/>
      <c r="AF240" s="7"/>
    </row>
    <row r="241" spans="1:49">
      <c r="C241" s="170" t="s">
        <v>440</v>
      </c>
      <c r="D241" s="46" t="s">
        <v>65</v>
      </c>
      <c r="E241" s="142" t="s">
        <v>524</v>
      </c>
      <c r="G241" s="65">
        <f>+Ingresos!G227</f>
        <v>0</v>
      </c>
      <c r="H241" s="65">
        <f>+Ingresos!H227</f>
        <v>0</v>
      </c>
      <c r="I241" s="65">
        <f>+Ingresos!I227</f>
        <v>0</v>
      </c>
      <c r="J241" s="65">
        <f>+Ingresos!J227</f>
        <v>0</v>
      </c>
      <c r="K241" s="65">
        <f>+Ingresos!K227</f>
        <v>0</v>
      </c>
      <c r="L241" s="65">
        <f>+Ingresos!L227</f>
        <v>0</v>
      </c>
      <c r="M241" s="65">
        <f>+Ingresos!M227</f>
        <v>0</v>
      </c>
      <c r="N241" s="65">
        <f>+Ingresos!N227</f>
        <v>0</v>
      </c>
      <c r="O241" s="65">
        <f>+Ingresos!O227</f>
        <v>0</v>
      </c>
      <c r="P241" s="65">
        <f>+Ingresos!P227</f>
        <v>9.5565066521739119</v>
      </c>
      <c r="Q241" s="65">
        <f>+Ingresos!Q227</f>
        <v>5.6471499999999999</v>
      </c>
      <c r="R241" s="65">
        <f>+Ingresos!R227</f>
        <v>8.0852890000000031</v>
      </c>
      <c r="S241" s="65">
        <f>+Ingresos!S227</f>
        <v>2.8351349999999997</v>
      </c>
      <c r="T241" s="65">
        <f>+Ingresos!T227</f>
        <v>3.0428989999999998</v>
      </c>
      <c r="U241" s="65">
        <f t="shared" si="233"/>
        <v>12.590326068965517</v>
      </c>
      <c r="V241" s="65">
        <f>+Ingresos!U227</f>
        <v>12.590326068965517</v>
      </c>
      <c r="W241" s="65">
        <f t="shared" si="234"/>
        <v>8.585325000000001</v>
      </c>
      <c r="X241" s="65">
        <f>+Ingresos!V227</f>
        <v>8.585325000000001</v>
      </c>
      <c r="Y241" s="65">
        <f>+Ingresos!W227</f>
        <v>5.4490850000000002</v>
      </c>
      <c r="Z241" s="65">
        <f>+Ingresos!X227</f>
        <v>2.4163330000000003</v>
      </c>
      <c r="AA241" s="7"/>
      <c r="AB241" s="25"/>
      <c r="AC241" s="25"/>
      <c r="AD241" s="7"/>
      <c r="AE241" s="7"/>
      <c r="AF241" s="7"/>
    </row>
    <row r="242" spans="1:49">
      <c r="C242" s="170" t="s">
        <v>441</v>
      </c>
      <c r="D242" s="46" t="s">
        <v>65</v>
      </c>
      <c r="E242" s="142" t="s">
        <v>524</v>
      </c>
      <c r="G242" s="65">
        <f>+Ingresos!G228</f>
        <v>6.2268935968258639</v>
      </c>
      <c r="H242" s="65">
        <f>+Ingresos!H228</f>
        <v>12.453787193651728</v>
      </c>
      <c r="I242" s="65">
        <f>+Ingresos!I228</f>
        <v>45.946376473489281</v>
      </c>
      <c r="J242" s="65">
        <f>+Ingresos!J228</f>
        <v>43.207650000000001</v>
      </c>
      <c r="K242" s="65">
        <f>+Ingresos!K228</f>
        <v>43.207650000000001</v>
      </c>
      <c r="L242" s="65">
        <f>+Ingresos!L228</f>
        <v>30.712169999999997</v>
      </c>
      <c r="M242" s="65">
        <f>+Ingresos!M228</f>
        <v>30.712169999999997</v>
      </c>
      <c r="N242" s="65">
        <f>+Ingresos!N228</f>
        <v>37.012560300000004</v>
      </c>
      <c r="O242" s="65">
        <f>+Ingresos!O228</f>
        <v>14.983331000000002</v>
      </c>
      <c r="P242" s="65">
        <f>+Ingresos!P228</f>
        <v>14.983331000000002</v>
      </c>
      <c r="Q242" s="65">
        <f>+Ingresos!Q228</f>
        <v>17.783037326470584</v>
      </c>
      <c r="R242" s="65">
        <f>+Ingresos!R228</f>
        <v>19.492092</v>
      </c>
      <c r="S242" s="65">
        <f>+Ingresos!S228</f>
        <v>31.770981000000003</v>
      </c>
      <c r="T242" s="65">
        <f>+Ingresos!T228</f>
        <v>12.936630000000001</v>
      </c>
      <c r="U242" s="65">
        <f t="shared" si="233"/>
        <v>23.041971999999998</v>
      </c>
      <c r="V242" s="65">
        <f>+Ingresos!U228</f>
        <v>23.041971999999998</v>
      </c>
      <c r="W242" s="65">
        <f t="shared" si="234"/>
        <v>24.099799000000008</v>
      </c>
      <c r="X242" s="65">
        <f>+Ingresos!V228</f>
        <v>24.099799000000008</v>
      </c>
      <c r="Y242" s="65">
        <f>+Ingresos!W228</f>
        <v>17.69230799999999</v>
      </c>
      <c r="Z242" s="65">
        <f>+Ingresos!X228</f>
        <v>9.9205810000000003</v>
      </c>
      <c r="AA242" s="7"/>
      <c r="AB242" s="25"/>
      <c r="AC242" s="25"/>
      <c r="AD242" s="7"/>
      <c r="AE242" s="7"/>
      <c r="AF242" s="7"/>
    </row>
    <row r="243" spans="1:49">
      <c r="C243" s="170" t="s">
        <v>442</v>
      </c>
      <c r="D243" s="46" t="s">
        <v>65</v>
      </c>
      <c r="E243" s="142" t="s">
        <v>524</v>
      </c>
      <c r="G243" s="65">
        <f>+Ingresos!G229</f>
        <v>230.93555096511628</v>
      </c>
      <c r="H243" s="65">
        <f>+Ingresos!H229</f>
        <v>461.87110193023256</v>
      </c>
      <c r="I243" s="65">
        <f>+Ingresos!I229</f>
        <v>354.32627765116268</v>
      </c>
      <c r="J243" s="65">
        <f>+Ingresos!J229</f>
        <v>164.71939023255814</v>
      </c>
      <c r="K243" s="65">
        <f>+Ingresos!K229</f>
        <v>164.71939023255814</v>
      </c>
      <c r="L243" s="65">
        <f>+Ingresos!L229</f>
        <v>63.400718459302325</v>
      </c>
      <c r="M243" s="65">
        <f>+Ingresos!M229</f>
        <v>63.400718459302325</v>
      </c>
      <c r="N243" s="65">
        <f>+Ingresos!N229</f>
        <v>10.204235000000001</v>
      </c>
      <c r="O243" s="65">
        <f>+Ingresos!O229</f>
        <v>0</v>
      </c>
      <c r="P243" s="65">
        <f>+Ingresos!P229</f>
        <v>0</v>
      </c>
      <c r="Q243" s="65">
        <f>+Ingresos!Q229</f>
        <v>0</v>
      </c>
      <c r="R243" s="65">
        <f>+Ingresos!R229</f>
        <v>3.5188999999999998E-2</v>
      </c>
      <c r="S243" s="65">
        <f>+Ingresos!S229</f>
        <v>89.03761999999999</v>
      </c>
      <c r="T243" s="65">
        <f>+Ingresos!T229</f>
        <v>0</v>
      </c>
      <c r="U243" s="65">
        <f t="shared" si="233"/>
        <v>6.335</v>
      </c>
      <c r="V243" s="65">
        <f>+Ingresos!U229</f>
        <v>6.335</v>
      </c>
      <c r="W243" s="65">
        <f t="shared" si="234"/>
        <v>16.308260000000001</v>
      </c>
      <c r="X243" s="65">
        <f>+Ingresos!V229</f>
        <v>16.308260000000001</v>
      </c>
      <c r="Y243" s="65">
        <f>+Ingresos!W229</f>
        <v>5.0209000000000001</v>
      </c>
      <c r="Z243" s="65">
        <f>+Ingresos!X229</f>
        <v>10.137130000000001</v>
      </c>
      <c r="AA243" s="7"/>
      <c r="AB243" s="25"/>
      <c r="AC243" s="25"/>
      <c r="AD243" s="7"/>
      <c r="AE243" s="7"/>
      <c r="AF243" s="7"/>
    </row>
    <row r="244" spans="1:49">
      <c r="C244" s="170" t="s">
        <v>443</v>
      </c>
      <c r="D244" s="46" t="s">
        <v>65</v>
      </c>
      <c r="E244" s="142" t="s">
        <v>524</v>
      </c>
      <c r="G244" s="65">
        <f>+Ingresos!G230</f>
        <v>77.279019108280252</v>
      </c>
      <c r="H244" s="65">
        <f>+Ingresos!H230</f>
        <v>154.5580382165605</v>
      </c>
      <c r="I244" s="65">
        <f>+Ingresos!I230</f>
        <v>72.716999999999956</v>
      </c>
      <c r="J244" s="65">
        <f>+Ingresos!J230</f>
        <v>41.804000000000002</v>
      </c>
      <c r="K244" s="65">
        <f>+Ingresos!K230</f>
        <v>41.804000000000002</v>
      </c>
      <c r="L244" s="65">
        <f>+Ingresos!L230</f>
        <v>51.756506666666652</v>
      </c>
      <c r="M244" s="65">
        <f>+Ingresos!M230</f>
        <v>51.756506666666652</v>
      </c>
      <c r="N244" s="65">
        <f>+Ingresos!N230</f>
        <v>32.759</v>
      </c>
      <c r="O244" s="65">
        <f>+Ingresos!O230</f>
        <v>29.26</v>
      </c>
      <c r="P244" s="65">
        <f>+Ingresos!P230</f>
        <v>29.26</v>
      </c>
      <c r="Q244" s="65">
        <f>+Ingresos!Q230</f>
        <v>16.402999999999999</v>
      </c>
      <c r="R244" s="65">
        <f>+Ingresos!R230</f>
        <v>17.485700000000001</v>
      </c>
      <c r="S244" s="65">
        <f>+Ingresos!S230</f>
        <v>19.148</v>
      </c>
      <c r="T244" s="65">
        <f>+Ingresos!T230</f>
        <v>18.377999999999997</v>
      </c>
      <c r="U244" s="65">
        <f t="shared" si="233"/>
        <v>21.638955056179775</v>
      </c>
      <c r="V244" s="65">
        <f>+Ingresos!U230</f>
        <v>21.638955056179775</v>
      </c>
      <c r="W244" s="65">
        <f t="shared" si="234"/>
        <v>26.045568627450979</v>
      </c>
      <c r="X244" s="65">
        <f>+Ingresos!V230</f>
        <v>26.045568627450979</v>
      </c>
      <c r="Y244" s="65">
        <f>+Ingresos!W230</f>
        <v>18.159049624060156</v>
      </c>
      <c r="Z244" s="65">
        <f>+Ingresos!X230</f>
        <v>13.754252724441827</v>
      </c>
      <c r="AA244" s="7"/>
      <c r="AB244" s="25"/>
      <c r="AC244" s="25"/>
      <c r="AD244" s="7"/>
      <c r="AE244" s="7"/>
      <c r="AF244" s="7"/>
    </row>
    <row r="245" spans="1:49">
      <c r="C245" s="297" t="s">
        <v>919</v>
      </c>
      <c r="D245" s="46" t="s">
        <v>65</v>
      </c>
      <c r="E245" s="142" t="s">
        <v>523</v>
      </c>
      <c r="G245" s="65">
        <f>+Ingresos!G231</f>
        <v>0</v>
      </c>
      <c r="H245" s="65">
        <f>+Ingresos!H231</f>
        <v>0</v>
      </c>
      <c r="I245" s="65">
        <f>+Ingresos!I231</f>
        <v>0</v>
      </c>
      <c r="J245" s="65">
        <f>+Ingresos!J231</f>
        <v>0</v>
      </c>
      <c r="K245" s="65">
        <f>+Ingresos!K231</f>
        <v>0</v>
      </c>
      <c r="L245" s="65">
        <f>+Ingresos!L231</f>
        <v>0</v>
      </c>
      <c r="M245" s="65">
        <f>+Ingresos!M231</f>
        <v>0</v>
      </c>
      <c r="N245" s="65">
        <f>+Ingresos!N231</f>
        <v>0</v>
      </c>
      <c r="O245" s="65">
        <f>+Ingresos!O231</f>
        <v>0</v>
      </c>
      <c r="P245" s="65">
        <f>+Ingresos!P231</f>
        <v>0</v>
      </c>
      <c r="Q245" s="65">
        <f>+Ingresos!Q231</f>
        <v>0</v>
      </c>
      <c r="R245" s="65">
        <f>+Ingresos!R231</f>
        <v>0</v>
      </c>
      <c r="S245" s="65">
        <f>+Ingresos!S231</f>
        <v>0</v>
      </c>
      <c r="T245" s="65">
        <f>+Ingresos!T231</f>
        <v>0</v>
      </c>
      <c r="U245" s="299">
        <v>0</v>
      </c>
      <c r="V245" s="210">
        <f>+Ingresos!U231*(_xlfn.DAYS("31/12/2021","01/01/2021")+1)/(_xlfn.DAYS("31/12/2021","01/09/2021")+1)</f>
        <v>52.497172131147543</v>
      </c>
      <c r="W245" s="65">
        <f t="shared" si="234"/>
        <v>54.704999999999998</v>
      </c>
      <c r="X245" s="65">
        <f>+Ingresos!V231</f>
        <v>54.704999999999998</v>
      </c>
      <c r="Y245" s="65">
        <f>+Ingresos!W231</f>
        <v>56.808999999999997</v>
      </c>
      <c r="Z245" s="65">
        <f>+Ingresos!X231</f>
        <v>46.67</v>
      </c>
      <c r="AA245" s="7"/>
      <c r="AB245" s="25"/>
      <c r="AC245" s="25"/>
      <c r="AD245" s="7"/>
      <c r="AE245" s="7"/>
      <c r="AF245" s="7"/>
    </row>
    <row r="246" spans="1:49">
      <c r="C246" s="170" t="s">
        <v>444</v>
      </c>
      <c r="D246" s="46" t="s">
        <v>65</v>
      </c>
      <c r="E246" s="142" t="s">
        <v>36</v>
      </c>
      <c r="G246" s="210">
        <f>+Ingresos!G232/Economía!G60</f>
        <v>0</v>
      </c>
      <c r="H246" s="210">
        <f>+Ingresos!H232/Economía!G60</f>
        <v>0</v>
      </c>
      <c r="I246" s="210">
        <f>+Ingresos!I232/Economía!H60</f>
        <v>0</v>
      </c>
      <c r="J246" s="210">
        <f>+Ingresos!J232/Economía!I60</f>
        <v>0</v>
      </c>
      <c r="K246" s="210">
        <f>+Ingresos!K232/Economía!I60</f>
        <v>0</v>
      </c>
      <c r="L246" s="210">
        <f>+Ingresos!L232/Economía!J60</f>
        <v>0</v>
      </c>
      <c r="M246" s="210">
        <f>+Ingresos!M232/Economía!J60</f>
        <v>0</v>
      </c>
      <c r="N246" s="210">
        <f>+Ingresos!N232/Economía!K60</f>
        <v>0</v>
      </c>
      <c r="O246" s="210">
        <f>+Ingresos!O232/Economía!L60</f>
        <v>0</v>
      </c>
      <c r="P246" s="210">
        <f>+Ingresos!P232/Economía!L60</f>
        <v>0</v>
      </c>
      <c r="Q246" s="210">
        <f>+Ingresos!Q232/Economía!M60</f>
        <v>0</v>
      </c>
      <c r="R246" s="210">
        <f>+Ingresos!R232/Economía!N60</f>
        <v>0</v>
      </c>
      <c r="S246" s="210">
        <f>+Ingresos!S232/Economía!O60</f>
        <v>0</v>
      </c>
      <c r="T246" s="210">
        <f>+Ingresos!T232/Economía!P60</f>
        <v>0</v>
      </c>
      <c r="U246" s="210">
        <f t="shared" si="233"/>
        <v>0</v>
      </c>
      <c r="V246" s="210">
        <f>+Ingresos!U232/Economía!Q60</f>
        <v>0</v>
      </c>
      <c r="W246" s="210">
        <f t="shared" si="234"/>
        <v>0</v>
      </c>
      <c r="X246" s="210">
        <f>+Ingresos!V232/Economía!R60</f>
        <v>0</v>
      </c>
      <c r="Y246" s="210">
        <f>+Ingresos!W232/Economía!S60</f>
        <v>0</v>
      </c>
      <c r="Z246" s="210">
        <f>+Ingresos!X232/Economía!T60</f>
        <v>0</v>
      </c>
      <c r="AA246" s="7"/>
      <c r="AB246" s="25"/>
      <c r="AC246" s="25"/>
      <c r="AD246" s="7"/>
      <c r="AE246" s="7"/>
      <c r="AF246" s="7"/>
    </row>
    <row r="247" spans="1:49">
      <c r="C247" s="4"/>
      <c r="D247" s="46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7"/>
      <c r="AB247" s="7"/>
      <c r="AC247" s="7"/>
      <c r="AD247" s="7"/>
      <c r="AE247" s="7"/>
      <c r="AF247" s="7"/>
    </row>
    <row r="248" spans="1:49" ht="13.8" thickBot="1">
      <c r="C248" s="35" t="s">
        <v>91</v>
      </c>
      <c r="D248" s="37" t="str">
        <f>+D189</f>
        <v>APMTC</v>
      </c>
      <c r="E248" s="37" t="s">
        <v>90</v>
      </c>
      <c r="F248" s="6"/>
      <c r="G248" s="66">
        <f>+SUM(G194:G247)</f>
        <v>12792.105286633689</v>
      </c>
      <c r="H248" s="66"/>
      <c r="I248" s="66">
        <f>+SUM(I194:I247)</f>
        <v>25699.514005759065</v>
      </c>
      <c r="J248" s="66"/>
      <c r="K248" s="66">
        <f>+SUM(K194:K247)</f>
        <v>28713.970138105451</v>
      </c>
      <c r="L248" s="66"/>
      <c r="M248" s="66">
        <f>+SUM(M194:M247)</f>
        <v>25677.170637716132</v>
      </c>
      <c r="N248" s="66">
        <f>+SUM(N194:N247)</f>
        <v>24301.550956220653</v>
      </c>
      <c r="O248" s="66"/>
      <c r="P248" s="66">
        <f t="shared" ref="P248:Z248" si="235">+SUM(P194:P247)</f>
        <v>23606.522452518482</v>
      </c>
      <c r="Q248" s="66">
        <f t="shared" si="235"/>
        <v>25358.933638781571</v>
      </c>
      <c r="R248" s="66">
        <f t="shared" si="235"/>
        <v>25757.90412278517</v>
      </c>
      <c r="S248" s="66">
        <f t="shared" si="235"/>
        <v>24866.520925125093</v>
      </c>
      <c r="T248" s="66">
        <f t="shared" si="235"/>
        <v>22897.160663000468</v>
      </c>
      <c r="U248" s="66">
        <f t="shared" si="235"/>
        <v>27113.346043052628</v>
      </c>
      <c r="V248" s="66">
        <f t="shared" si="235"/>
        <v>27165.843215183777</v>
      </c>
      <c r="W248" s="66">
        <f t="shared" si="235"/>
        <v>26245.766311543972</v>
      </c>
      <c r="X248" s="66">
        <f t="shared" si="235"/>
        <v>26245.941690429059</v>
      </c>
      <c r="Y248" s="66">
        <f t="shared" si="235"/>
        <v>24063.947803402403</v>
      </c>
      <c r="Z248" s="66">
        <f t="shared" si="235"/>
        <v>25389.611080081548</v>
      </c>
    </row>
    <row r="249" spans="1:49"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49">
      <c r="A250" s="409" t="s">
        <v>817</v>
      </c>
      <c r="B250" s="64" t="s">
        <v>92</v>
      </c>
      <c r="C250" s="63"/>
      <c r="D250" s="481"/>
      <c r="E250" s="481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49"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</row>
    <row r="252" spans="1:49">
      <c r="B252" s="6" t="s">
        <v>67</v>
      </c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</row>
    <row r="253" spans="1:49">
      <c r="C253" s="170" t="s">
        <v>68</v>
      </c>
      <c r="D253" s="46" t="s">
        <v>65</v>
      </c>
      <c r="E253" s="46" t="s">
        <v>982</v>
      </c>
      <c r="G253" s="259">
        <f t="shared" ref="G253:Z253" si="236">IFERROR(+G135/G194,0)</f>
        <v>0.65302418391220707</v>
      </c>
      <c r="H253" s="259">
        <f t="shared" si="236"/>
        <v>0.65302418391220707</v>
      </c>
      <c r="I253" s="259">
        <f t="shared" si="236"/>
        <v>0.6603581478900673</v>
      </c>
      <c r="J253" s="259">
        <f t="shared" si="236"/>
        <v>0.64601953565287618</v>
      </c>
      <c r="K253" s="259">
        <f t="shared" si="236"/>
        <v>0.64647004112361783</v>
      </c>
      <c r="L253" s="259">
        <f t="shared" si="236"/>
        <v>0.61587841026508938</v>
      </c>
      <c r="M253" s="259">
        <f t="shared" si="236"/>
        <v>0.61675931334698275</v>
      </c>
      <c r="N253" s="259">
        <f t="shared" si="236"/>
        <v>0.65762086539271547</v>
      </c>
      <c r="O253" s="259">
        <f t="shared" si="236"/>
        <v>0.70808881899892262</v>
      </c>
      <c r="P253" s="259">
        <f t="shared" si="236"/>
        <v>0.70818772801381036</v>
      </c>
      <c r="Q253" s="259">
        <f t="shared" si="236"/>
        <v>0.81910568893956726</v>
      </c>
      <c r="R253" s="259">
        <f t="shared" si="236"/>
        <v>0.9338620538854614</v>
      </c>
      <c r="S253" s="259">
        <f t="shared" si="236"/>
        <v>1.0195331461574257</v>
      </c>
      <c r="T253" s="259">
        <f t="shared" si="236"/>
        <v>1.0137591172907161</v>
      </c>
      <c r="U253" s="259">
        <f t="shared" si="236"/>
        <v>1.110759133265443</v>
      </c>
      <c r="V253" s="259">
        <f t="shared" si="236"/>
        <v>1.1110188004237618</v>
      </c>
      <c r="W253" s="259">
        <f t="shared" si="236"/>
        <v>1.1496312933380022</v>
      </c>
      <c r="X253" s="259">
        <f t="shared" si="236"/>
        <v>1.1496742703511214</v>
      </c>
      <c r="Y253" s="259">
        <f t="shared" si="236"/>
        <v>1.1323520827207418</v>
      </c>
      <c r="Z253" s="259">
        <f t="shared" si="236"/>
        <v>1.414776834636055</v>
      </c>
      <c r="AB253" s="266"/>
      <c r="AC253" s="266"/>
      <c r="AD253" s="266"/>
      <c r="AE253" s="266"/>
      <c r="AF253" s="266"/>
      <c r="AL253" s="261"/>
      <c r="AM253" s="261"/>
      <c r="AN253" s="261"/>
      <c r="AO253" s="261"/>
      <c r="AP253" s="261"/>
      <c r="AQ253" s="261"/>
      <c r="AR253" s="261"/>
      <c r="AS253" s="261"/>
      <c r="AT253" s="261"/>
      <c r="AU253" s="261"/>
      <c r="AV253" s="261"/>
      <c r="AW253" s="261"/>
    </row>
    <row r="254" spans="1:49">
      <c r="C254" s="170" t="s">
        <v>358</v>
      </c>
      <c r="D254" s="46" t="s">
        <v>65</v>
      </c>
      <c r="E254" s="46" t="s">
        <v>983</v>
      </c>
      <c r="G254" s="259">
        <f t="shared" ref="G254:Z254" si="237">IFERROR(+G136/G195,0)</f>
        <v>77.46143574531996</v>
      </c>
      <c r="H254" s="259">
        <f t="shared" si="237"/>
        <v>77.46143574531996</v>
      </c>
      <c r="I254" s="259">
        <f t="shared" si="237"/>
        <v>79.277177670916359</v>
      </c>
      <c r="J254" s="259">
        <f t="shared" si="237"/>
        <v>80.896365387852512</v>
      </c>
      <c r="K254" s="259">
        <f t="shared" si="237"/>
        <v>80.952778937534887</v>
      </c>
      <c r="L254" s="259">
        <f t="shared" si="237"/>
        <v>88.087048808062463</v>
      </c>
      <c r="M254" s="259">
        <f t="shared" si="237"/>
        <v>88.213041457709835</v>
      </c>
      <c r="N254" s="259">
        <f t="shared" si="237"/>
        <v>87.132591207734919</v>
      </c>
      <c r="O254" s="259">
        <f t="shared" si="237"/>
        <v>92.038059863570908</v>
      </c>
      <c r="P254" s="259">
        <f t="shared" si="237"/>
        <v>92.050916151636798</v>
      </c>
      <c r="Q254" s="259">
        <f t="shared" si="237"/>
        <v>100.95617805008992</v>
      </c>
      <c r="R254" s="259">
        <f t="shared" si="237"/>
        <v>109.29276345208113</v>
      </c>
      <c r="S254" s="259">
        <f t="shared" si="237"/>
        <v>109.38007287570102</v>
      </c>
      <c r="T254" s="259">
        <f t="shared" si="237"/>
        <v>116.38440623608827</v>
      </c>
      <c r="U254" s="259">
        <f t="shared" si="237"/>
        <v>125.12278655874601</v>
      </c>
      <c r="V254" s="259">
        <f t="shared" si="237"/>
        <v>125.1520370753104</v>
      </c>
      <c r="W254" s="259">
        <f t="shared" si="237"/>
        <v>156.16311600800589</v>
      </c>
      <c r="X254" s="259">
        <f t="shared" si="237"/>
        <v>156.16895390083667</v>
      </c>
      <c r="Y254" s="259">
        <f t="shared" si="237"/>
        <v>161.68326871602778</v>
      </c>
      <c r="Z254" s="259">
        <f t="shared" si="237"/>
        <v>155.05452930800271</v>
      </c>
      <c r="AB254" s="266"/>
      <c r="AC254" s="266"/>
      <c r="AD254" s="266"/>
      <c r="AE254" s="266"/>
      <c r="AF254" s="266"/>
      <c r="AL254" s="261"/>
      <c r="AM254" s="261"/>
      <c r="AN254" s="261"/>
      <c r="AO254" s="261"/>
      <c r="AP254" s="261"/>
      <c r="AQ254" s="261"/>
      <c r="AR254" s="261"/>
      <c r="AS254" s="261"/>
      <c r="AT254" s="261"/>
      <c r="AU254" s="261"/>
      <c r="AV254" s="261"/>
      <c r="AW254" s="261"/>
    </row>
    <row r="255" spans="1:49">
      <c r="C255" s="170" t="s">
        <v>359</v>
      </c>
      <c r="D255" s="46" t="s">
        <v>65</v>
      </c>
      <c r="E255" s="46" t="s">
        <v>983</v>
      </c>
      <c r="G255" s="259">
        <f t="shared" ref="G255:Z255" si="238">IFERROR(+G137/G196,0)</f>
        <v>116.19215384195735</v>
      </c>
      <c r="H255" s="259">
        <f t="shared" si="238"/>
        <v>116.19215384195735</v>
      </c>
      <c r="I255" s="259">
        <f t="shared" si="238"/>
        <v>118.91649851177596</v>
      </c>
      <c r="J255" s="259">
        <f t="shared" si="238"/>
        <v>121.34674265347138</v>
      </c>
      <c r="K255" s="259">
        <f t="shared" si="238"/>
        <v>121.43136450839226</v>
      </c>
      <c r="L255" s="259">
        <f t="shared" si="238"/>
        <v>132.33019506181475</v>
      </c>
      <c r="M255" s="259">
        <f t="shared" si="238"/>
        <v>132.5194695593691</v>
      </c>
      <c r="N255" s="259">
        <f t="shared" si="238"/>
        <v>130.22250218165539</v>
      </c>
      <c r="O255" s="259">
        <f t="shared" si="238"/>
        <v>138.36069981975649</v>
      </c>
      <c r="P255" s="259">
        <f t="shared" si="238"/>
        <v>138.38002666146218</v>
      </c>
      <c r="Q255" s="259">
        <f t="shared" si="238"/>
        <v>146.94799531673019</v>
      </c>
      <c r="R255" s="259">
        <f t="shared" si="238"/>
        <v>158.9807532133793</v>
      </c>
      <c r="S255" s="259">
        <f t="shared" si="238"/>
        <v>166.31531901762682</v>
      </c>
      <c r="T255" s="259">
        <f t="shared" si="238"/>
        <v>172.56906150505202</v>
      </c>
      <c r="U255" s="259">
        <f t="shared" si="238"/>
        <v>194.80281355483021</v>
      </c>
      <c r="V255" s="259">
        <f t="shared" si="238"/>
        <v>194.84835348469744</v>
      </c>
      <c r="W255" s="259">
        <f t="shared" si="238"/>
        <v>236.97729000919207</v>
      </c>
      <c r="X255" s="259">
        <f t="shared" si="238"/>
        <v>236.98614900264567</v>
      </c>
      <c r="Y255" s="259">
        <f t="shared" si="238"/>
        <v>262.47845045871816</v>
      </c>
      <c r="Z255" s="259">
        <f t="shared" si="238"/>
        <v>282.58034795232737</v>
      </c>
      <c r="AB255" s="266"/>
      <c r="AC255" s="266"/>
      <c r="AD255" s="266"/>
      <c r="AE255" s="266"/>
      <c r="AF255" s="266"/>
      <c r="AL255" s="261"/>
      <c r="AM255" s="261"/>
      <c r="AN255" s="261"/>
      <c r="AO255" s="261"/>
      <c r="AP255" s="261"/>
      <c r="AQ255" s="261"/>
      <c r="AR255" s="261"/>
      <c r="AS255" s="261"/>
      <c r="AT255" s="261"/>
      <c r="AU255" s="261"/>
      <c r="AV255" s="261"/>
      <c r="AW255" s="261"/>
    </row>
    <row r="256" spans="1:49">
      <c r="C256" s="170" t="s">
        <v>360</v>
      </c>
      <c r="D256" s="46" t="s">
        <v>65</v>
      </c>
      <c r="E256" s="46" t="s">
        <v>983</v>
      </c>
      <c r="G256" s="259">
        <f t="shared" ref="G256:Z256" si="239">IFERROR(+G138/G197,0)</f>
        <v>61.96914887017703</v>
      </c>
      <c r="H256" s="259">
        <f t="shared" si="239"/>
        <v>61.96914887017703</v>
      </c>
      <c r="I256" s="259">
        <f t="shared" si="239"/>
        <v>63.422620332950935</v>
      </c>
      <c r="J256" s="259">
        <f t="shared" si="239"/>
        <v>64.722359069135933</v>
      </c>
      <c r="K256" s="259">
        <f t="shared" si="239"/>
        <v>64.767493581686679</v>
      </c>
      <c r="L256" s="259">
        <f t="shared" si="239"/>
        <v>74.171491442881603</v>
      </c>
      <c r="M256" s="259">
        <f t="shared" si="239"/>
        <v>74.277580395362577</v>
      </c>
      <c r="N256" s="259">
        <f t="shared" si="239"/>
        <v>67.412658938530114</v>
      </c>
      <c r="O256" s="259">
        <f t="shared" si="239"/>
        <v>73.502624498865174</v>
      </c>
      <c r="P256" s="259">
        <f t="shared" si="239"/>
        <v>73.512891674374487</v>
      </c>
      <c r="Q256" s="259">
        <f t="shared" si="239"/>
        <v>78.425430030452645</v>
      </c>
      <c r="R256" s="259">
        <f t="shared" si="239"/>
        <v>90.041669617348759</v>
      </c>
      <c r="S256" s="259">
        <f t="shared" si="239"/>
        <v>96.48064022516516</v>
      </c>
      <c r="T256" s="259">
        <f t="shared" si="239"/>
        <v>98.353464531475311</v>
      </c>
      <c r="U256" s="259">
        <f t="shared" si="239"/>
        <v>105.22645363641284</v>
      </c>
      <c r="V256" s="259">
        <f t="shared" si="239"/>
        <v>105.25105289774449</v>
      </c>
      <c r="W256" s="259">
        <f t="shared" si="239"/>
        <v>114.24808659870455</v>
      </c>
      <c r="X256" s="259">
        <f t="shared" si="239"/>
        <v>114.25235756935838</v>
      </c>
      <c r="Y256" s="259">
        <f t="shared" si="239"/>
        <v>121.21883935606913</v>
      </c>
      <c r="Z256" s="259">
        <f t="shared" si="239"/>
        <v>121.04823420701946</v>
      </c>
      <c r="AB256" s="266"/>
      <c r="AC256" s="266"/>
      <c r="AD256" s="266"/>
      <c r="AE256" s="266"/>
      <c r="AF256" s="266"/>
      <c r="AL256" s="261"/>
      <c r="AM256" s="261"/>
      <c r="AN256" s="261"/>
      <c r="AO256" s="261"/>
      <c r="AP256" s="261"/>
      <c r="AQ256" s="261"/>
      <c r="AR256" s="261"/>
      <c r="AS256" s="261"/>
      <c r="AT256" s="261"/>
      <c r="AU256" s="261"/>
      <c r="AV256" s="261"/>
      <c r="AW256" s="261"/>
    </row>
    <row r="257" spans="3:49">
      <c r="C257" s="170" t="s">
        <v>361</v>
      </c>
      <c r="D257" s="46" t="s">
        <v>65</v>
      </c>
      <c r="E257" s="46" t="s">
        <v>983</v>
      </c>
      <c r="G257" s="259">
        <f t="shared" ref="G257:Z257" si="240">IFERROR(+G139/G198,0)</f>
        <v>92.953722849324762</v>
      </c>
      <c r="H257" s="259">
        <f t="shared" si="240"/>
        <v>92.953722849324762</v>
      </c>
      <c r="I257" s="259">
        <f t="shared" si="240"/>
        <v>95.133198680251041</v>
      </c>
      <c r="J257" s="259">
        <f t="shared" si="240"/>
        <v>97.079149763832731</v>
      </c>
      <c r="K257" s="259">
        <f t="shared" si="240"/>
        <v>97.146848472075916</v>
      </c>
      <c r="L257" s="259">
        <f t="shared" si="240"/>
        <v>102.42463798545326</v>
      </c>
      <c r="M257" s="259">
        <f t="shared" si="240"/>
        <v>102.57113797272244</v>
      </c>
      <c r="N257" s="259">
        <f t="shared" si="240"/>
        <v>101.22509562889434</v>
      </c>
      <c r="O257" s="259">
        <f t="shared" si="240"/>
        <v>106.93154658288502</v>
      </c>
      <c r="P257" s="259">
        <f t="shared" si="240"/>
        <v>106.94648325982321</v>
      </c>
      <c r="Q257" s="259">
        <f t="shared" si="240"/>
        <v>131.47213023013609</v>
      </c>
      <c r="R257" s="259">
        <f t="shared" si="240"/>
        <v>133.32489654630731</v>
      </c>
      <c r="S257" s="259">
        <f t="shared" si="240"/>
        <v>139.04236467013442</v>
      </c>
      <c r="T257" s="259">
        <f t="shared" si="240"/>
        <v>147.401400231704</v>
      </c>
      <c r="U257" s="259">
        <f t="shared" si="240"/>
        <v>156.96551296997441</v>
      </c>
      <c r="V257" s="259">
        <f t="shared" si="240"/>
        <v>157.00220750390739</v>
      </c>
      <c r="W257" s="259">
        <f t="shared" si="240"/>
        <v>170.41917033475042</v>
      </c>
      <c r="X257" s="259">
        <f t="shared" si="240"/>
        <v>170.42554116595664</v>
      </c>
      <c r="Y257" s="259">
        <f t="shared" si="240"/>
        <v>178.14011319169751</v>
      </c>
      <c r="Z257" s="259">
        <f t="shared" si="240"/>
        <v>183.43600717156122</v>
      </c>
      <c r="AB257" s="266"/>
      <c r="AC257" s="266"/>
      <c r="AD257" s="266"/>
      <c r="AE257" s="266"/>
      <c r="AF257" s="266"/>
      <c r="AL257" s="261"/>
      <c r="AM257" s="261"/>
      <c r="AN257" s="261"/>
      <c r="AO257" s="261"/>
      <c r="AP257" s="261"/>
      <c r="AQ257" s="261"/>
      <c r="AR257" s="261"/>
      <c r="AS257" s="261"/>
      <c r="AT257" s="261"/>
      <c r="AU257" s="261"/>
      <c r="AV257" s="261"/>
      <c r="AW257" s="261"/>
    </row>
    <row r="258" spans="3:49">
      <c r="C258" s="170" t="s">
        <v>366</v>
      </c>
      <c r="D258" s="46" t="s">
        <v>65</v>
      </c>
      <c r="E258" s="46" t="s">
        <v>984</v>
      </c>
      <c r="G258" s="259">
        <f t="shared" ref="G258:Z258" si="241">IFERROR(+G140/G199,0)</f>
        <v>58.096076328758258</v>
      </c>
      <c r="H258" s="259">
        <f t="shared" si="241"/>
        <v>58.096076328758258</v>
      </c>
      <c r="I258" s="259">
        <f t="shared" si="241"/>
        <v>59.458249364401539</v>
      </c>
      <c r="J258" s="259">
        <f t="shared" si="241"/>
        <v>60.675565777111856</v>
      </c>
      <c r="K258" s="259">
        <f t="shared" si="241"/>
        <v>60.717878234884999</v>
      </c>
      <c r="L258" s="259">
        <f t="shared" si="241"/>
        <v>60.854281015018159</v>
      </c>
      <c r="M258" s="259">
        <f t="shared" si="241"/>
        <v>60.941322097801795</v>
      </c>
      <c r="N258" s="259">
        <f t="shared" si="241"/>
        <v>66.777169507767553</v>
      </c>
      <c r="O258" s="259">
        <f t="shared" si="241"/>
        <v>51.443239458853604</v>
      </c>
      <c r="P258" s="259">
        <f t="shared" si="241"/>
        <v>51.450425280746266</v>
      </c>
      <c r="Q258" s="259">
        <f t="shared" si="241"/>
        <v>65.858368161521128</v>
      </c>
      <c r="R258" s="259">
        <f t="shared" si="241"/>
        <v>84.611959945246085</v>
      </c>
      <c r="S258" s="259">
        <f t="shared" si="241"/>
        <v>89.581730336372175</v>
      </c>
      <c r="T258" s="259">
        <f t="shared" si="241"/>
        <v>2.6890373035808484</v>
      </c>
      <c r="U258" s="259">
        <f t="shared" si="241"/>
        <v>1.4408045679050945</v>
      </c>
      <c r="V258" s="259">
        <f t="shared" si="241"/>
        <v>1.4411413912690769</v>
      </c>
      <c r="W258" s="259">
        <f t="shared" si="241"/>
        <v>0.68354460134456652</v>
      </c>
      <c r="X258" s="259">
        <f t="shared" si="241"/>
        <v>0.68357015449840786</v>
      </c>
      <c r="Y258" s="259">
        <f t="shared" si="241"/>
        <v>28.327066266730792</v>
      </c>
      <c r="Z258" s="259">
        <f t="shared" si="241"/>
        <v>4.4952043417030252</v>
      </c>
      <c r="AB258" s="266"/>
      <c r="AC258" s="266"/>
      <c r="AD258" s="266"/>
      <c r="AE258" s="266"/>
      <c r="AF258" s="266"/>
      <c r="AL258" s="261"/>
      <c r="AM258" s="261"/>
      <c r="AN258" s="261"/>
      <c r="AO258" s="261"/>
      <c r="AP258" s="261"/>
      <c r="AQ258" s="261"/>
      <c r="AR258" s="261"/>
      <c r="AS258" s="261"/>
      <c r="AT258" s="261"/>
      <c r="AU258" s="261"/>
      <c r="AV258" s="261"/>
      <c r="AW258" s="261"/>
    </row>
    <row r="259" spans="3:49">
      <c r="C259" s="170" t="s">
        <v>367</v>
      </c>
      <c r="D259" s="46" t="s">
        <v>65</v>
      </c>
      <c r="E259" s="46" t="s">
        <v>984</v>
      </c>
      <c r="G259" s="259">
        <f t="shared" ref="G259:Z259" si="242">IFERROR(+G141/G200,0)</f>
        <v>87.144115395578069</v>
      </c>
      <c r="H259" s="259">
        <f t="shared" si="242"/>
        <v>87.144115395578069</v>
      </c>
      <c r="I259" s="259">
        <f t="shared" si="242"/>
        <v>89.18810574367636</v>
      </c>
      <c r="J259" s="259">
        <f t="shared" si="242"/>
        <v>91.013348878340949</v>
      </c>
      <c r="K259" s="259">
        <f t="shared" si="242"/>
        <v>91.076817565148986</v>
      </c>
      <c r="L259" s="259">
        <f t="shared" si="242"/>
        <v>91.2720178031947</v>
      </c>
      <c r="M259" s="259">
        <f t="shared" si="242"/>
        <v>91.402565977044233</v>
      </c>
      <c r="N259" s="259">
        <f t="shared" si="242"/>
        <v>98.750677692102428</v>
      </c>
      <c r="O259" s="259">
        <f t="shared" si="242"/>
        <v>94.473589293734292</v>
      </c>
      <c r="P259" s="259">
        <f t="shared" si="242"/>
        <v>94.486785787449818</v>
      </c>
      <c r="Q259" s="259">
        <f t="shared" si="242"/>
        <v>109.75213316625609</v>
      </c>
      <c r="R259" s="259">
        <f t="shared" si="242"/>
        <v>135.49695440929267</v>
      </c>
      <c r="S259" s="259">
        <f t="shared" si="242"/>
        <v>134.54702138135346</v>
      </c>
      <c r="T259" s="259">
        <f t="shared" si="242"/>
        <v>16.305749939363459</v>
      </c>
      <c r="U259" s="259">
        <f t="shared" si="242"/>
        <v>8.3898767309924125</v>
      </c>
      <c r="V259" s="259">
        <f t="shared" si="242"/>
        <v>8.3918380702100137</v>
      </c>
      <c r="W259" s="259">
        <f t="shared" si="242"/>
        <v>8.4360793116978314</v>
      </c>
      <c r="X259" s="259">
        <f t="shared" si="242"/>
        <v>8.4363946801932386</v>
      </c>
      <c r="Y259" s="259">
        <f t="shared" si="242"/>
        <v>108.60753705178863</v>
      </c>
      <c r="Z259" s="259">
        <f t="shared" si="242"/>
        <v>3.4692623395587256</v>
      </c>
      <c r="AB259" s="266"/>
      <c r="AC259" s="266"/>
      <c r="AD259" s="266"/>
      <c r="AE259" s="266"/>
      <c r="AF259" s="266"/>
      <c r="AL259" s="261"/>
      <c r="AM259" s="261"/>
      <c r="AN259" s="261"/>
      <c r="AO259" s="261"/>
      <c r="AP259" s="261"/>
      <c r="AQ259" s="261"/>
      <c r="AR259" s="261"/>
      <c r="AS259" s="261"/>
      <c r="AT259" s="261"/>
      <c r="AU259" s="261"/>
      <c r="AV259" s="261"/>
      <c r="AW259" s="261"/>
    </row>
    <row r="260" spans="3:49">
      <c r="C260" s="170" t="s">
        <v>368</v>
      </c>
      <c r="D260" s="46" t="s">
        <v>65</v>
      </c>
      <c r="E260" s="46" t="s">
        <v>984</v>
      </c>
      <c r="G260" s="259">
        <f t="shared" ref="G260:T260" si="243">IFERROR(+G142/G201,0)</f>
        <v>46.476862008159841</v>
      </c>
      <c r="H260" s="259">
        <f t="shared" si="243"/>
        <v>46.476862008159841</v>
      </c>
      <c r="I260" s="259">
        <f t="shared" si="243"/>
        <v>47.566598998937401</v>
      </c>
      <c r="J260" s="259">
        <f t="shared" si="243"/>
        <v>48.539574942115117</v>
      </c>
      <c r="K260" s="259">
        <f t="shared" si="243"/>
        <v>48.573424296278681</v>
      </c>
      <c r="L260" s="259">
        <f t="shared" si="243"/>
        <v>52.759819866163873</v>
      </c>
      <c r="M260" s="259">
        <f t="shared" si="243"/>
        <v>52.835283280931471</v>
      </c>
      <c r="N260" s="259">
        <f t="shared" si="243"/>
        <v>51.240964416017924</v>
      </c>
      <c r="O260" s="259">
        <f t="shared" si="243"/>
        <v>50.091979282363944</v>
      </c>
      <c r="P260" s="259">
        <f t="shared" si="243"/>
        <v>50.098976354188359</v>
      </c>
      <c r="Q260" s="259">
        <f t="shared" si="243"/>
        <v>67.167833554426124</v>
      </c>
      <c r="R260" s="259">
        <f t="shared" si="243"/>
        <v>71.478791756085286</v>
      </c>
      <c r="S260" s="259">
        <f t="shared" si="243"/>
        <v>83.503749822157758</v>
      </c>
      <c r="T260" s="259">
        <f t="shared" si="243"/>
        <v>1.6497225724111857</v>
      </c>
      <c r="U260" s="260">
        <f>+T260</f>
        <v>1.6497225724111857</v>
      </c>
      <c r="V260" s="260">
        <f>+T260</f>
        <v>1.6497225724111857</v>
      </c>
      <c r="W260" s="260">
        <f>+V260</f>
        <v>1.6497225724111857</v>
      </c>
      <c r="X260" s="260">
        <f>+V260</f>
        <v>1.6497225724111857</v>
      </c>
      <c r="Y260" s="260">
        <f t="shared" ref="Y260:Z260" si="244">+X260</f>
        <v>1.6497225724111857</v>
      </c>
      <c r="Z260" s="260">
        <f t="shared" si="244"/>
        <v>1.6497225724111857</v>
      </c>
      <c r="AB260" s="266"/>
      <c r="AC260" s="266"/>
      <c r="AD260" s="266"/>
      <c r="AE260" s="266"/>
      <c r="AF260" s="266"/>
      <c r="AL260" s="261"/>
      <c r="AM260" s="261"/>
      <c r="AN260" s="261"/>
      <c r="AO260" s="261"/>
      <c r="AP260" s="261"/>
      <c r="AQ260" s="261"/>
      <c r="AR260" s="261"/>
      <c r="AS260" s="261"/>
      <c r="AT260" s="261"/>
      <c r="AU260" s="261"/>
      <c r="AV260" s="261"/>
      <c r="AW260" s="261"/>
    </row>
    <row r="261" spans="3:49">
      <c r="C261" s="170" t="s">
        <v>369</v>
      </c>
      <c r="D261" s="46" t="s">
        <v>65</v>
      </c>
      <c r="E261" s="46" t="s">
        <v>984</v>
      </c>
      <c r="G261" s="259">
        <f t="shared" ref="G261:S261" si="245">IFERROR(+G143/G202,0)</f>
        <v>69.715292107294658</v>
      </c>
      <c r="H261" s="259">
        <f t="shared" si="245"/>
        <v>69.715292107294658</v>
      </c>
      <c r="I261" s="259">
        <f t="shared" si="245"/>
        <v>71.349899503547704</v>
      </c>
      <c r="J261" s="259">
        <f t="shared" si="245"/>
        <v>72.807167507240507</v>
      </c>
      <c r="K261" s="259">
        <f t="shared" si="245"/>
        <v>72.857940007855476</v>
      </c>
      <c r="L261" s="259">
        <f t="shared" si="245"/>
        <v>77.909208217434653</v>
      </c>
      <c r="M261" s="259">
        <f t="shared" si="245"/>
        <v>78.020643300208661</v>
      </c>
      <c r="N261" s="259">
        <f t="shared" si="245"/>
        <v>77.91222252408852</v>
      </c>
      <c r="O261" s="259">
        <f t="shared" si="245"/>
        <v>77.858325013245178</v>
      </c>
      <c r="P261" s="259">
        <f t="shared" si="245"/>
        <v>77.869200612493813</v>
      </c>
      <c r="Q261" s="259">
        <f t="shared" si="245"/>
        <v>118.08015584523707</v>
      </c>
      <c r="R261" s="259">
        <f t="shared" si="245"/>
        <v>107.41453090565982</v>
      </c>
      <c r="S261" s="259">
        <f t="shared" si="245"/>
        <v>110.86156432543709</v>
      </c>
      <c r="T261" s="260">
        <f>+AVERAGE(S261,V261)</f>
        <v>86.781325636997622</v>
      </c>
      <c r="U261" s="259">
        <f t="shared" ref="U261:V267" si="246">IFERROR(+U143/U202,0)</f>
        <v>62.686432459304491</v>
      </c>
      <c r="V261" s="259">
        <f t="shared" si="246"/>
        <v>62.701086948558157</v>
      </c>
      <c r="W261" s="260">
        <f>+X261</f>
        <v>109.79938473226294</v>
      </c>
      <c r="X261" s="260">
        <f>+AVERAGE(V261,Y261)</f>
        <v>109.79938473226294</v>
      </c>
      <c r="Y261" s="259">
        <f t="shared" ref="Y261:Z265" si="247">IFERROR(+Y143/Y202,0)</f>
        <v>156.89768251596772</v>
      </c>
      <c r="Z261" s="259">
        <f t="shared" si="247"/>
        <v>155.7411526701267</v>
      </c>
      <c r="AB261" s="266"/>
      <c r="AC261" s="266"/>
      <c r="AD261" s="266"/>
      <c r="AE261" s="266"/>
      <c r="AF261" s="266"/>
      <c r="AL261" s="261"/>
      <c r="AM261" s="261"/>
      <c r="AN261" s="261"/>
      <c r="AO261" s="261"/>
      <c r="AP261" s="261"/>
      <c r="AQ261" s="261"/>
      <c r="AR261" s="261"/>
      <c r="AS261" s="261"/>
      <c r="AT261" s="261"/>
      <c r="AU261" s="261"/>
      <c r="AV261" s="261"/>
      <c r="AW261" s="261"/>
    </row>
    <row r="262" spans="3:49">
      <c r="C262" s="170" t="s">
        <v>362</v>
      </c>
      <c r="D262" s="46" t="s">
        <v>65</v>
      </c>
      <c r="E262" s="46" t="s">
        <v>983</v>
      </c>
      <c r="G262" s="259">
        <f t="shared" ref="G262:S262" si="248">IFERROR(+G144/G203,0)</f>
        <v>88.207593417022395</v>
      </c>
      <c r="H262" s="259">
        <f t="shared" si="248"/>
        <v>88.207593417022395</v>
      </c>
      <c r="I262" s="259">
        <f t="shared" si="248"/>
        <v>84.021016114943606</v>
      </c>
      <c r="J262" s="259">
        <f t="shared" si="248"/>
        <v>79.41112202865412</v>
      </c>
      <c r="K262" s="259">
        <f t="shared" si="248"/>
        <v>79.466499835264074</v>
      </c>
      <c r="L262" s="259">
        <f t="shared" si="248"/>
        <v>76.541103289334202</v>
      </c>
      <c r="M262" s="259">
        <f t="shared" si="248"/>
        <v>76.650581544547052</v>
      </c>
      <c r="N262" s="259">
        <f t="shared" si="248"/>
        <v>72.052854811284547</v>
      </c>
      <c r="O262" s="259">
        <f t="shared" si="248"/>
        <v>77.70392396816338</v>
      </c>
      <c r="P262" s="259">
        <f t="shared" si="248"/>
        <v>77.714777999983099</v>
      </c>
      <c r="Q262" s="259">
        <f t="shared" si="248"/>
        <v>73.456298437097885</v>
      </c>
      <c r="R262" s="259">
        <f t="shared" si="248"/>
        <v>86.537594058835268</v>
      </c>
      <c r="S262" s="259">
        <f t="shared" si="248"/>
        <v>92.806226718262664</v>
      </c>
      <c r="T262" s="259">
        <f>IFERROR(+T144/T203,0)</f>
        <v>96.954929112657126</v>
      </c>
      <c r="U262" s="259">
        <f t="shared" si="246"/>
        <v>102.3648849149692</v>
      </c>
      <c r="V262" s="259">
        <f t="shared" si="246"/>
        <v>102.38881521451067</v>
      </c>
      <c r="W262" s="259">
        <f t="shared" ref="W262:X265" si="249">IFERROR(+W144/W203,0)</f>
        <v>96.528018494250574</v>
      </c>
      <c r="X262" s="259">
        <f t="shared" si="249"/>
        <v>96.531627030257937</v>
      </c>
      <c r="Y262" s="259">
        <f t="shared" si="247"/>
        <v>83.597800045307736</v>
      </c>
      <c r="Z262" s="259">
        <f t="shared" si="247"/>
        <v>77.552650518436877</v>
      </c>
      <c r="AB262" s="266"/>
      <c r="AC262" s="266"/>
      <c r="AD262" s="266"/>
      <c r="AE262" s="266"/>
      <c r="AF262" s="266"/>
      <c r="AL262" s="261"/>
      <c r="AM262" s="261"/>
      <c r="AN262" s="261"/>
      <c r="AO262" s="261"/>
      <c r="AP262" s="261"/>
      <c r="AQ262" s="261"/>
      <c r="AR262" s="261"/>
      <c r="AS262" s="261"/>
      <c r="AT262" s="261"/>
      <c r="AU262" s="261"/>
      <c r="AV262" s="261"/>
      <c r="AW262" s="261"/>
    </row>
    <row r="263" spans="3:49">
      <c r="C263" s="170" t="s">
        <v>363</v>
      </c>
      <c r="D263" s="46" t="s">
        <v>65</v>
      </c>
      <c r="E263" s="46" t="s">
        <v>983</v>
      </c>
      <c r="G263" s="259">
        <f t="shared" ref="G263:S263" si="250">IFERROR(+G145/G204,0)</f>
        <v>126.01121241471628</v>
      </c>
      <c r="H263" s="259">
        <f t="shared" si="250"/>
        <v>126.01121241471628</v>
      </c>
      <c r="I263" s="259">
        <f t="shared" si="250"/>
        <v>112.95869406488774</v>
      </c>
      <c r="J263" s="259">
        <f t="shared" si="250"/>
        <v>117.78727460366251</v>
      </c>
      <c r="K263" s="259">
        <f t="shared" si="250"/>
        <v>117.8694142428904</v>
      </c>
      <c r="L263" s="259">
        <f t="shared" si="250"/>
        <v>104.39080865157216</v>
      </c>
      <c r="M263" s="259">
        <f t="shared" si="250"/>
        <v>104.54012089166665</v>
      </c>
      <c r="N263" s="259">
        <f t="shared" si="250"/>
        <v>108.16386622632547</v>
      </c>
      <c r="O263" s="259">
        <f t="shared" si="250"/>
        <v>111.75502855285623</v>
      </c>
      <c r="P263" s="259">
        <f t="shared" si="250"/>
        <v>111.77063899534076</v>
      </c>
      <c r="Q263" s="259">
        <f t="shared" si="250"/>
        <v>123.90426289914234</v>
      </c>
      <c r="R263" s="259">
        <f t="shared" si="250"/>
        <v>129.06221612644802</v>
      </c>
      <c r="S263" s="259">
        <f t="shared" si="250"/>
        <v>137.69820031090933</v>
      </c>
      <c r="T263" s="259">
        <f>IFERROR(+T145/T204,0)</f>
        <v>145.07582296921757</v>
      </c>
      <c r="U263" s="259">
        <f t="shared" si="246"/>
        <v>154.69456033824147</v>
      </c>
      <c r="V263" s="259">
        <f t="shared" si="246"/>
        <v>154.73072398136389</v>
      </c>
      <c r="W263" s="259">
        <f t="shared" si="249"/>
        <v>142.66382363814196</v>
      </c>
      <c r="X263" s="259">
        <f t="shared" si="249"/>
        <v>142.66915688285758</v>
      </c>
      <c r="Y263" s="259">
        <f t="shared" si="247"/>
        <v>121.16538045474128</v>
      </c>
      <c r="Z263" s="259">
        <f t="shared" si="247"/>
        <v>100.79085598205434</v>
      </c>
      <c r="AB263" s="266"/>
      <c r="AC263" s="266"/>
      <c r="AD263" s="266"/>
      <c r="AE263" s="266"/>
      <c r="AF263" s="266"/>
      <c r="AL263" s="261"/>
      <c r="AM263" s="261"/>
      <c r="AN263" s="261"/>
      <c r="AO263" s="261"/>
      <c r="AP263" s="261"/>
      <c r="AQ263" s="261"/>
      <c r="AR263" s="261"/>
      <c r="AS263" s="261"/>
      <c r="AT263" s="261"/>
      <c r="AU263" s="261"/>
      <c r="AV263" s="261"/>
      <c r="AW263" s="261"/>
    </row>
    <row r="264" spans="3:49">
      <c r="C264" s="170" t="s">
        <v>364</v>
      </c>
      <c r="D264" s="46" t="s">
        <v>65</v>
      </c>
      <c r="E264" s="46" t="s">
        <v>983</v>
      </c>
      <c r="G264" s="259">
        <f t="shared" ref="G264:S264" si="251">IFERROR(+G146/G205,0)</f>
        <v>108.50994161924872</v>
      </c>
      <c r="H264" s="259">
        <f t="shared" si="251"/>
        <v>108.50994161924872</v>
      </c>
      <c r="I264" s="259">
        <f t="shared" si="251"/>
        <v>98.140022201234856</v>
      </c>
      <c r="J264" s="259">
        <f t="shared" si="251"/>
        <v>81.260745763233004</v>
      </c>
      <c r="K264" s="259">
        <f t="shared" si="251"/>
        <v>81.31741341568393</v>
      </c>
      <c r="L264" s="259">
        <f t="shared" si="251"/>
        <v>68.300293771115378</v>
      </c>
      <c r="M264" s="259">
        <f t="shared" si="251"/>
        <v>68.397985033342451</v>
      </c>
      <c r="N264" s="259">
        <f t="shared" si="251"/>
        <v>72.267739717686467</v>
      </c>
      <c r="O264" s="259">
        <f t="shared" si="251"/>
        <v>78.89236402833285</v>
      </c>
      <c r="P264" s="259">
        <f t="shared" si="251"/>
        <v>78.903384066778372</v>
      </c>
      <c r="Q264" s="259">
        <f t="shared" si="251"/>
        <v>79.114689109103168</v>
      </c>
      <c r="R264" s="259">
        <f t="shared" si="251"/>
        <v>81.404012239336083</v>
      </c>
      <c r="S264" s="259">
        <f t="shared" si="251"/>
        <v>89.53644228718575</v>
      </c>
      <c r="T264" s="259">
        <f>IFERROR(+T146/T205,0)</f>
        <v>119.59520795361951</v>
      </c>
      <c r="U264" s="259">
        <f t="shared" si="246"/>
        <v>99.82043597878851</v>
      </c>
      <c r="V264" s="259">
        <f t="shared" si="246"/>
        <v>99.843771451058316</v>
      </c>
      <c r="W264" s="259">
        <f t="shared" si="249"/>
        <v>84.417353949017951</v>
      </c>
      <c r="X264" s="259">
        <f t="shared" si="249"/>
        <v>84.420509748402651</v>
      </c>
      <c r="Y264" s="259">
        <f t="shared" si="247"/>
        <v>82.200193248558023</v>
      </c>
      <c r="Z264" s="259">
        <f t="shared" si="247"/>
        <v>81.761368665351384</v>
      </c>
      <c r="AB264" s="266"/>
      <c r="AC264" s="266"/>
      <c r="AD264" s="266"/>
      <c r="AE264" s="266"/>
      <c r="AF264" s="266"/>
      <c r="AL264" s="261"/>
      <c r="AM264" s="261"/>
      <c r="AN264" s="261"/>
      <c r="AO264" s="261"/>
      <c r="AP264" s="261"/>
      <c r="AQ264" s="261"/>
      <c r="AR264" s="261"/>
      <c r="AS264" s="261"/>
      <c r="AT264" s="261"/>
      <c r="AU264" s="261"/>
      <c r="AV264" s="261"/>
      <c r="AW264" s="261"/>
    </row>
    <row r="265" spans="3:49">
      <c r="C265" s="170" t="s">
        <v>365</v>
      </c>
      <c r="D265" s="46" t="s">
        <v>65</v>
      </c>
      <c r="E265" s="46" t="s">
        <v>983</v>
      </c>
      <c r="G265" s="259">
        <f t="shared" ref="G265:S265" si="252">IFERROR(+G147/G206,0)</f>
        <v>129.73452645076719</v>
      </c>
      <c r="H265" s="259">
        <f t="shared" si="252"/>
        <v>129.73452645076719</v>
      </c>
      <c r="I265" s="259">
        <f t="shared" si="252"/>
        <v>115.62449191996568</v>
      </c>
      <c r="J265" s="259">
        <f t="shared" si="252"/>
        <v>115.11220635891506</v>
      </c>
      <c r="K265" s="259">
        <f t="shared" si="252"/>
        <v>115.19248052378443</v>
      </c>
      <c r="L265" s="259">
        <f t="shared" si="252"/>
        <v>79.303759386593498</v>
      </c>
      <c r="M265" s="259">
        <f t="shared" si="252"/>
        <v>79.417189123510738</v>
      </c>
      <c r="N265" s="259">
        <f t="shared" si="252"/>
        <v>99.943241970184488</v>
      </c>
      <c r="O265" s="259">
        <f t="shared" si="252"/>
        <v>132.72261186907667</v>
      </c>
      <c r="P265" s="259">
        <f t="shared" si="252"/>
        <v>132.74115115742731</v>
      </c>
      <c r="Q265" s="259">
        <f t="shared" si="252"/>
        <v>118.26132725790201</v>
      </c>
      <c r="R265" s="259">
        <f t="shared" si="252"/>
        <v>125.18648213433623</v>
      </c>
      <c r="S265" s="259">
        <f t="shared" si="252"/>
        <v>148.01371667795021</v>
      </c>
      <c r="T265" s="259">
        <f>IFERROR(+T147/T206,0)</f>
        <v>128.93873359172392</v>
      </c>
      <c r="U265" s="259">
        <f t="shared" si="246"/>
        <v>156.43341649705468</v>
      </c>
      <c r="V265" s="259">
        <f t="shared" si="246"/>
        <v>156.46998664040203</v>
      </c>
      <c r="W265" s="259">
        <f t="shared" si="249"/>
        <v>109.59661217966364</v>
      </c>
      <c r="X265" s="259">
        <f t="shared" si="249"/>
        <v>109.60070926284739</v>
      </c>
      <c r="Y265" s="259">
        <f t="shared" si="247"/>
        <v>113.74073930165763</v>
      </c>
      <c r="Z265" s="259">
        <f t="shared" si="247"/>
        <v>91.981499014737878</v>
      </c>
      <c r="AB265" s="266"/>
      <c r="AC265" s="266"/>
      <c r="AD265" s="266"/>
      <c r="AE265" s="266"/>
      <c r="AF265" s="266"/>
      <c r="AL265" s="261"/>
      <c r="AM265" s="261"/>
      <c r="AN265" s="261"/>
      <c r="AO265" s="261"/>
      <c r="AP265" s="261"/>
      <c r="AQ265" s="261"/>
      <c r="AR265" s="261"/>
      <c r="AS265" s="261"/>
      <c r="AT265" s="261"/>
      <c r="AU265" s="261"/>
      <c r="AV265" s="261"/>
      <c r="AW265" s="261"/>
    </row>
    <row r="266" spans="3:49">
      <c r="C266" s="170" t="s">
        <v>370</v>
      </c>
      <c r="D266" s="46" t="s">
        <v>65</v>
      </c>
      <c r="E266" s="46" t="s">
        <v>984</v>
      </c>
      <c r="G266" s="259">
        <f t="shared" ref="G266:S266" si="253">IFERROR(+G148/G207,0)</f>
        <v>53.775770574781056</v>
      </c>
      <c r="H266" s="259">
        <f t="shared" si="253"/>
        <v>53.775770574781056</v>
      </c>
      <c r="I266" s="259">
        <f t="shared" si="253"/>
        <v>53.553786695782186</v>
      </c>
      <c r="J266" s="259">
        <f t="shared" si="253"/>
        <v>59.812485184842423</v>
      </c>
      <c r="K266" s="259">
        <f t="shared" si="253"/>
        <v>59.854195768357826</v>
      </c>
      <c r="L266" s="259">
        <f t="shared" si="253"/>
        <v>49.711583622042532</v>
      </c>
      <c r="M266" s="259">
        <f t="shared" si="253"/>
        <v>49.782687084168458</v>
      </c>
      <c r="N266" s="259">
        <f t="shared" si="253"/>
        <v>48.411523440883904</v>
      </c>
      <c r="O266" s="259">
        <f t="shared" si="253"/>
        <v>57.107106549506824</v>
      </c>
      <c r="P266" s="259">
        <f t="shared" si="253"/>
        <v>57.115083525700122</v>
      </c>
      <c r="Q266" s="259">
        <f t="shared" si="253"/>
        <v>65.838315583136762</v>
      </c>
      <c r="R266" s="259">
        <f t="shared" si="253"/>
        <v>64.130726294140871</v>
      </c>
      <c r="S266" s="259">
        <f t="shared" si="253"/>
        <v>54.165631995892248</v>
      </c>
      <c r="T266" s="260">
        <f>+AVERAGE(S266,V266)</f>
        <v>37.231360779219614</v>
      </c>
      <c r="U266" s="259">
        <f t="shared" si="246"/>
        <v>20.292345729619186</v>
      </c>
      <c r="V266" s="259">
        <f t="shared" si="246"/>
        <v>20.297089562546979</v>
      </c>
      <c r="W266" s="260">
        <f>+V266</f>
        <v>20.297089562546979</v>
      </c>
      <c r="X266" s="260">
        <f>+V266</f>
        <v>20.297089562546979</v>
      </c>
      <c r="Y266" s="260">
        <f t="shared" ref="Y266:Z266" si="254">+X266</f>
        <v>20.297089562546979</v>
      </c>
      <c r="Z266" s="260">
        <f t="shared" si="254"/>
        <v>20.297089562546979</v>
      </c>
      <c r="AB266" s="266"/>
      <c r="AC266" s="266"/>
      <c r="AD266" s="266"/>
      <c r="AE266" s="266"/>
      <c r="AF266" s="266"/>
      <c r="AL266" s="261"/>
      <c r="AM266" s="261"/>
      <c r="AN266" s="261"/>
      <c r="AO266" s="261"/>
      <c r="AP266" s="261"/>
      <c r="AQ266" s="261"/>
      <c r="AR266" s="261"/>
      <c r="AS266" s="261"/>
      <c r="AT266" s="261"/>
      <c r="AU266" s="261"/>
      <c r="AV266" s="261"/>
      <c r="AW266" s="261"/>
    </row>
    <row r="267" spans="3:49">
      <c r="C267" s="170" t="s">
        <v>371</v>
      </c>
      <c r="D267" s="46" t="s">
        <v>65</v>
      </c>
      <c r="E267" s="46" t="s">
        <v>984</v>
      </c>
      <c r="G267" s="259">
        <f t="shared" ref="G267:P267" si="255">IFERROR(+G149/G208,0)</f>
        <v>73.672424591380008</v>
      </c>
      <c r="H267" s="259">
        <f t="shared" si="255"/>
        <v>73.672424591380008</v>
      </c>
      <c r="I267" s="259">
        <f t="shared" si="255"/>
        <v>90.269896424373925</v>
      </c>
      <c r="J267" s="259">
        <f t="shared" si="255"/>
        <v>87.542511637498947</v>
      </c>
      <c r="K267" s="259">
        <f t="shared" si="255"/>
        <v>87.603559915822757</v>
      </c>
      <c r="L267" s="259">
        <f t="shared" si="255"/>
        <v>80.451640153175987</v>
      </c>
      <c r="M267" s="259">
        <f t="shared" si="255"/>
        <v>80.566711726676672</v>
      </c>
      <c r="N267" s="259">
        <f t="shared" si="255"/>
        <v>76.977059599046598</v>
      </c>
      <c r="O267" s="259">
        <f t="shared" si="255"/>
        <v>83.509335856300467</v>
      </c>
      <c r="P267" s="259">
        <f t="shared" si="255"/>
        <v>83.521000814031581</v>
      </c>
      <c r="Q267" s="260">
        <f>+AVERAGE(P267,R267)</f>
        <v>92.159966200311359</v>
      </c>
      <c r="R267" s="259">
        <f>IFERROR(+R149/R208,0)</f>
        <v>100.79893158659114</v>
      </c>
      <c r="S267" s="259">
        <f>IFERROR(+S149/S208,0)</f>
        <v>114.20464577447162</v>
      </c>
      <c r="T267" s="259">
        <f>IFERROR(+T149/T208,0)</f>
        <v>66.528481846620764</v>
      </c>
      <c r="U267" s="259">
        <f t="shared" si="246"/>
        <v>35.350406639669458</v>
      </c>
      <c r="V267" s="259">
        <f t="shared" si="246"/>
        <v>35.358670663221126</v>
      </c>
      <c r="W267" s="260">
        <f>+X267</f>
        <v>35.822299470446225</v>
      </c>
      <c r="X267" s="260">
        <f>+AVERAGE(V267,Y267)</f>
        <v>35.822299470446225</v>
      </c>
      <c r="Y267" s="259">
        <f>IFERROR(+Y149/Y208,0)</f>
        <v>36.285928277671317</v>
      </c>
      <c r="Z267" s="260">
        <f t="shared" ref="Z267:Z269" si="256">+Y267</f>
        <v>36.285928277671317</v>
      </c>
      <c r="AB267" s="266"/>
      <c r="AC267" s="266"/>
      <c r="AD267" s="266"/>
      <c r="AE267" s="266"/>
      <c r="AF267" s="266"/>
      <c r="AL267" s="261"/>
      <c r="AM267" s="261"/>
      <c r="AN267" s="261"/>
      <c r="AO267" s="261"/>
      <c r="AP267" s="261"/>
      <c r="AQ267" s="261"/>
      <c r="AR267" s="261"/>
      <c r="AS267" s="261"/>
      <c r="AT267" s="261"/>
      <c r="AU267" s="261"/>
      <c r="AV267" s="261"/>
      <c r="AW267" s="261"/>
    </row>
    <row r="268" spans="3:49">
      <c r="C268" s="170" t="s">
        <v>372</v>
      </c>
      <c r="D268" s="46" t="s">
        <v>65</v>
      </c>
      <c r="E268" s="46" t="s">
        <v>984</v>
      </c>
      <c r="G268" s="259">
        <f t="shared" ref="G268:P268" si="257">IFERROR(+G150/G209,0)</f>
        <v>49.251606167182722</v>
      </c>
      <c r="H268" s="259">
        <f t="shared" si="257"/>
        <v>49.251606167182722</v>
      </c>
      <c r="I268" s="259">
        <f t="shared" si="257"/>
        <v>51.260602727012639</v>
      </c>
      <c r="J268" s="259">
        <f t="shared" si="257"/>
        <v>51.573341943973901</v>
      </c>
      <c r="K268" s="259">
        <f t="shared" si="257"/>
        <v>51.609306913155073</v>
      </c>
      <c r="L268" s="259">
        <f t="shared" si="257"/>
        <v>55.809931434379152</v>
      </c>
      <c r="M268" s="259">
        <f t="shared" si="257"/>
        <v>55.889757484101608</v>
      </c>
      <c r="N268" s="259">
        <f t="shared" si="257"/>
        <v>52.205471521242238</v>
      </c>
      <c r="O268" s="259">
        <f t="shared" si="257"/>
        <v>58.897668723195238</v>
      </c>
      <c r="P268" s="259">
        <f t="shared" si="257"/>
        <v>58.905895813125618</v>
      </c>
      <c r="Q268" s="259">
        <f>IFERROR(+Q150/Q209,0)</f>
        <v>59.526825800436768</v>
      </c>
      <c r="R268" s="260">
        <f t="shared" ref="R268" si="258">+Q268</f>
        <v>59.526825800436768</v>
      </c>
      <c r="S268" s="260">
        <f t="shared" ref="S268" si="259">+R268</f>
        <v>59.526825800436768</v>
      </c>
      <c r="T268" s="260">
        <f>+S268</f>
        <v>59.526825800436768</v>
      </c>
      <c r="U268" s="260">
        <f>+T268</f>
        <v>59.526825800436768</v>
      </c>
      <c r="V268" s="260">
        <f>+T268</f>
        <v>59.526825800436768</v>
      </c>
      <c r="W268" s="260">
        <f t="shared" ref="W268:W269" si="260">+V268</f>
        <v>59.526825800436768</v>
      </c>
      <c r="X268" s="260">
        <f t="shared" ref="X268:X269" si="261">+V268</f>
        <v>59.526825800436768</v>
      </c>
      <c r="Y268" s="260">
        <f t="shared" ref="Y268:Y269" si="262">+X268</f>
        <v>59.526825800436768</v>
      </c>
      <c r="Z268" s="260">
        <f t="shared" si="256"/>
        <v>59.526825800436768</v>
      </c>
      <c r="AB268" s="266"/>
      <c r="AC268" s="266"/>
      <c r="AD268" s="266"/>
      <c r="AE268" s="266"/>
      <c r="AF268" s="266"/>
      <c r="AL268" s="261"/>
      <c r="AM268" s="261"/>
      <c r="AN268" s="261"/>
      <c r="AO268" s="261"/>
      <c r="AP268" s="261"/>
      <c r="AQ268" s="261"/>
      <c r="AR268" s="261"/>
      <c r="AS268" s="261"/>
      <c r="AT268" s="261"/>
      <c r="AU268" s="261"/>
      <c r="AV268" s="261"/>
      <c r="AW268" s="261"/>
    </row>
    <row r="269" spans="3:49">
      <c r="C269" s="170" t="s">
        <v>373</v>
      </c>
      <c r="D269" s="46" t="s">
        <v>65</v>
      </c>
      <c r="E269" s="46" t="s">
        <v>984</v>
      </c>
      <c r="G269" s="259">
        <f t="shared" ref="G269:P269" si="263">IFERROR(+G151/G210,0)</f>
        <v>79.98961592489654</v>
      </c>
      <c r="H269" s="259">
        <f t="shared" si="263"/>
        <v>79.98961592489654</v>
      </c>
      <c r="I269" s="259">
        <f t="shared" si="263"/>
        <v>75.297453499406103</v>
      </c>
      <c r="J269" s="259">
        <f t="shared" si="263"/>
        <v>80.226490065691678</v>
      </c>
      <c r="K269" s="259">
        <f t="shared" si="263"/>
        <v>80.282436473932194</v>
      </c>
      <c r="L269" s="259">
        <f t="shared" si="263"/>
        <v>77.649376203064463</v>
      </c>
      <c r="M269" s="259">
        <f t="shared" si="263"/>
        <v>77.760439642964798</v>
      </c>
      <c r="N269" s="259">
        <f t="shared" si="263"/>
        <v>58.028585198655421</v>
      </c>
      <c r="O269" s="259">
        <f t="shared" si="263"/>
        <v>80.995083433419467</v>
      </c>
      <c r="P269" s="259">
        <f t="shared" si="263"/>
        <v>81.006397189121017</v>
      </c>
      <c r="Q269" s="260">
        <f>+P269</f>
        <v>81.006397189121017</v>
      </c>
      <c r="R269" s="260">
        <f t="shared" ref="R269" si="264">+Q269</f>
        <v>81.006397189121017</v>
      </c>
      <c r="S269" s="260">
        <f t="shared" ref="S269" si="265">+R269</f>
        <v>81.006397189121017</v>
      </c>
      <c r="T269" s="260">
        <f>+S269</f>
        <v>81.006397189121017</v>
      </c>
      <c r="U269" s="260">
        <f>+T269</f>
        <v>81.006397189121017</v>
      </c>
      <c r="V269" s="260">
        <f>+T269</f>
        <v>81.006397189121017</v>
      </c>
      <c r="W269" s="260">
        <f t="shared" si="260"/>
        <v>81.006397189121017</v>
      </c>
      <c r="X269" s="260">
        <f t="shared" si="261"/>
        <v>81.006397189121017</v>
      </c>
      <c r="Y269" s="260">
        <f t="shared" si="262"/>
        <v>81.006397189121017</v>
      </c>
      <c r="Z269" s="260">
        <f t="shared" si="256"/>
        <v>81.006397189121017</v>
      </c>
      <c r="AB269" s="266"/>
      <c r="AC269" s="266"/>
      <c r="AD269" s="266"/>
      <c r="AE269" s="266"/>
      <c r="AF269" s="266"/>
      <c r="AL269" s="261"/>
      <c r="AM269" s="261"/>
      <c r="AN269" s="261"/>
      <c r="AO269" s="261"/>
      <c r="AP269" s="261"/>
      <c r="AQ269" s="261"/>
      <c r="AR269" s="261"/>
      <c r="AS269" s="261"/>
      <c r="AT269" s="261"/>
      <c r="AU269" s="261"/>
      <c r="AV269" s="261"/>
      <c r="AW269" s="261"/>
    </row>
    <row r="270" spans="3:49">
      <c r="C270" s="170" t="s">
        <v>70</v>
      </c>
      <c r="D270" s="46" t="s">
        <v>65</v>
      </c>
      <c r="E270" s="5" t="s">
        <v>985</v>
      </c>
      <c r="G270" s="259">
        <f t="shared" ref="G270:P270" si="266">IFERROR(+G152/G211,0)</f>
        <v>7.4701677329402969</v>
      </c>
      <c r="H270" s="259">
        <f t="shared" si="266"/>
        <v>7.4701677329402969</v>
      </c>
      <c r="I270" s="259">
        <f t="shared" si="266"/>
        <v>6.7427313111420535</v>
      </c>
      <c r="J270" s="259">
        <f t="shared" si="266"/>
        <v>6.8805774098724806</v>
      </c>
      <c r="K270" s="259">
        <f t="shared" si="266"/>
        <v>6.8853756204434298</v>
      </c>
      <c r="L270" s="259">
        <f t="shared" si="266"/>
        <v>7.2319274626892769</v>
      </c>
      <c r="M270" s="259">
        <f t="shared" si="266"/>
        <v>7.2422714316996055</v>
      </c>
      <c r="N270" s="259">
        <f t="shared" si="266"/>
        <v>7.0516457979458416</v>
      </c>
      <c r="O270" s="259">
        <f t="shared" si="266"/>
        <v>7.7561175304894565</v>
      </c>
      <c r="P270" s="259">
        <f t="shared" si="266"/>
        <v>7.7572009396942221</v>
      </c>
      <c r="Q270" s="259">
        <f t="shared" ref="Q270:Y270" si="267">IFERROR(+Q152/Q211,0)</f>
        <v>8.016116065146937</v>
      </c>
      <c r="R270" s="259">
        <f t="shared" si="267"/>
        <v>9.5538277225268526</v>
      </c>
      <c r="S270" s="259">
        <f t="shared" si="267"/>
        <v>10.354398369543855</v>
      </c>
      <c r="T270" s="259">
        <f t="shared" si="267"/>
        <v>10.537744657238019</v>
      </c>
      <c r="U270" s="259">
        <f t="shared" si="267"/>
        <v>11.251297688984852</v>
      </c>
      <c r="V270" s="259">
        <f t="shared" si="267"/>
        <v>11.25392795544929</v>
      </c>
      <c r="W270" s="259">
        <f t="shared" si="267"/>
        <v>13.083351385890314</v>
      </c>
      <c r="X270" s="259">
        <f t="shared" si="267"/>
        <v>13.083840484758282</v>
      </c>
      <c r="Y270" s="259">
        <f t="shared" si="267"/>
        <v>14.647844277121875</v>
      </c>
      <c r="Z270" s="259">
        <f>IFERROR(+Z152/Z211,0)</f>
        <v>16.451116726591067</v>
      </c>
      <c r="AB270" s="266"/>
      <c r="AC270" s="266"/>
      <c r="AD270" s="266"/>
      <c r="AE270" s="266"/>
      <c r="AF270" s="266"/>
      <c r="AL270" s="261"/>
      <c r="AM270" s="261"/>
      <c r="AN270" s="261"/>
      <c r="AO270" s="261"/>
      <c r="AP270" s="261"/>
      <c r="AQ270" s="261"/>
      <c r="AR270" s="261"/>
      <c r="AS270" s="261"/>
      <c r="AT270" s="261"/>
      <c r="AU270" s="261"/>
      <c r="AV270" s="261"/>
      <c r="AW270" s="261"/>
    </row>
    <row r="271" spans="3:49">
      <c r="C271" s="170" t="s">
        <v>71</v>
      </c>
      <c r="D271" s="46" t="s">
        <v>65</v>
      </c>
      <c r="E271" s="5" t="s">
        <v>985</v>
      </c>
      <c r="G271" s="259">
        <f t="shared" ref="G271:P271" si="268">IFERROR(+G153/G212,0)</f>
        <v>23.672658451584667</v>
      </c>
      <c r="H271" s="259">
        <f t="shared" si="268"/>
        <v>23.672658451584667</v>
      </c>
      <c r="I271" s="259">
        <f t="shared" si="268"/>
        <v>27.246600002096219</v>
      </c>
      <c r="J271" s="259">
        <f t="shared" si="268"/>
        <v>25.223168550345768</v>
      </c>
      <c r="K271" s="259">
        <f t="shared" si="268"/>
        <v>25.240758073253751</v>
      </c>
      <c r="L271" s="259">
        <f t="shared" si="268"/>
        <v>26.778083268316344</v>
      </c>
      <c r="M271" s="259">
        <f t="shared" si="268"/>
        <v>26.816384490903612</v>
      </c>
      <c r="N271" s="259">
        <f t="shared" si="268"/>
        <v>27.744783773527313</v>
      </c>
      <c r="O271" s="259">
        <f t="shared" si="268"/>
        <v>27.589727617958392</v>
      </c>
      <c r="P271" s="259">
        <f t="shared" si="268"/>
        <v>27.593581474574254</v>
      </c>
      <c r="Q271" s="259">
        <f t="shared" ref="Q271:Z271" si="269">IFERROR(+Q153/Q212,0)</f>
        <v>31.054854702158114</v>
      </c>
      <c r="R271" s="259">
        <f t="shared" si="269"/>
        <v>31.331965452732057</v>
      </c>
      <c r="S271" s="259">
        <f t="shared" si="269"/>
        <v>31.888206494424086</v>
      </c>
      <c r="T271" s="259">
        <f t="shared" si="269"/>
        <v>30.659747992937596</v>
      </c>
      <c r="U271" s="259">
        <f t="shared" si="269"/>
        <v>29.511066390388887</v>
      </c>
      <c r="V271" s="259">
        <f t="shared" si="269"/>
        <v>29.517965325107543</v>
      </c>
      <c r="W271" s="259">
        <f t="shared" si="269"/>
        <v>37.190101170998787</v>
      </c>
      <c r="X271" s="259">
        <f t="shared" si="269"/>
        <v>37.191491459759355</v>
      </c>
      <c r="Y271" s="259">
        <f t="shared" si="269"/>
        <v>39.794976550885622</v>
      </c>
      <c r="Z271" s="259">
        <f t="shared" si="269"/>
        <v>39.773718302369168</v>
      </c>
      <c r="AB271" s="266"/>
      <c r="AC271" s="266"/>
      <c r="AD271" s="266"/>
      <c r="AE271" s="266"/>
      <c r="AF271" s="266"/>
      <c r="AL271" s="261"/>
      <c r="AM271" s="261"/>
      <c r="AN271" s="261"/>
      <c r="AO271" s="261"/>
      <c r="AP271" s="261"/>
      <c r="AQ271" s="261"/>
      <c r="AR271" s="261"/>
      <c r="AS271" s="261"/>
      <c r="AT271" s="261"/>
      <c r="AU271" s="261"/>
      <c r="AV271" s="261"/>
      <c r="AW271" s="261"/>
    </row>
    <row r="272" spans="3:49">
      <c r="C272" s="170" t="s">
        <v>72</v>
      </c>
      <c r="D272" s="46" t="s">
        <v>65</v>
      </c>
      <c r="E272" s="5" t="s">
        <v>985</v>
      </c>
      <c r="G272" s="259">
        <f t="shared" ref="G272:P272" si="270">IFERROR(+G154/G213,0)</f>
        <v>3.6118768710919493</v>
      </c>
      <c r="H272" s="259">
        <f t="shared" si="270"/>
        <v>3.6118768710919493</v>
      </c>
      <c r="I272" s="259">
        <f t="shared" si="270"/>
        <v>3.3860908774601572</v>
      </c>
      <c r="J272" s="259">
        <f t="shared" si="270"/>
        <v>3.4715147159778317</v>
      </c>
      <c r="K272" s="259">
        <f t="shared" si="270"/>
        <v>3.4739355969032482</v>
      </c>
      <c r="L272" s="259">
        <f t="shared" si="270"/>
        <v>3.6005138757004551</v>
      </c>
      <c r="M272" s="259">
        <f t="shared" si="270"/>
        <v>3.6056637619712522</v>
      </c>
      <c r="N272" s="259">
        <f t="shared" si="270"/>
        <v>3.5151067751280536</v>
      </c>
      <c r="O272" s="259">
        <f t="shared" si="270"/>
        <v>3.8076816290874946</v>
      </c>
      <c r="P272" s="259">
        <f t="shared" si="270"/>
        <v>3.8082135030965656</v>
      </c>
      <c r="Q272" s="259">
        <f t="shared" ref="Q272:Z272" si="271">IFERROR(+Q154/Q213,0)</f>
        <v>4.2002655599001875</v>
      </c>
      <c r="R272" s="259">
        <f t="shared" si="271"/>
        <v>4.6423219710875445</v>
      </c>
      <c r="S272" s="259">
        <f t="shared" si="271"/>
        <v>4.9437973247185605</v>
      </c>
      <c r="T272" s="259">
        <f t="shared" si="271"/>
        <v>5.0172689432372852</v>
      </c>
      <c r="U272" s="259">
        <f t="shared" si="271"/>
        <v>5.2222397509495444</v>
      </c>
      <c r="V272" s="259">
        <f t="shared" si="271"/>
        <v>5.2234605774235998</v>
      </c>
      <c r="W272" s="259">
        <f t="shared" si="271"/>
        <v>5.9045021624094911</v>
      </c>
      <c r="X272" s="259">
        <f t="shared" si="271"/>
        <v>5.9047228921933499</v>
      </c>
      <c r="Y272" s="259">
        <f t="shared" si="271"/>
        <v>6.678841009749461</v>
      </c>
      <c r="Z272" s="259">
        <f t="shared" si="271"/>
        <v>7.554428296297373</v>
      </c>
      <c r="AB272" s="266"/>
      <c r="AC272" s="266"/>
      <c r="AD272" s="266"/>
      <c r="AE272" s="266"/>
      <c r="AF272" s="266"/>
      <c r="AL272" s="261"/>
      <c r="AM272" s="261"/>
      <c r="AN272" s="261"/>
      <c r="AO272" s="261"/>
      <c r="AP272" s="261"/>
      <c r="AQ272" s="261"/>
      <c r="AR272" s="261"/>
      <c r="AS272" s="261"/>
      <c r="AT272" s="261"/>
      <c r="AU272" s="261"/>
      <c r="AV272" s="261"/>
      <c r="AW272" s="261"/>
    </row>
    <row r="273" spans="3:49">
      <c r="C273" s="170" t="s">
        <v>73</v>
      </c>
      <c r="D273" s="46" t="s">
        <v>65</v>
      </c>
      <c r="E273" s="5" t="s">
        <v>985</v>
      </c>
      <c r="G273" s="259">
        <f t="shared" ref="G273:P273" si="272">IFERROR(+G155/G214,0)</f>
        <v>1.1144666347396497</v>
      </c>
      <c r="H273" s="259">
        <f t="shared" si="272"/>
        <v>1.1144666347396497</v>
      </c>
      <c r="I273" s="259">
        <f t="shared" si="272"/>
        <v>1.0836531992094955</v>
      </c>
      <c r="J273" s="259">
        <f t="shared" si="272"/>
        <v>1.0314050087300604</v>
      </c>
      <c r="K273" s="259">
        <f t="shared" si="272"/>
        <v>1.0321242649960705</v>
      </c>
      <c r="L273" s="259">
        <f t="shared" si="272"/>
        <v>1.0081135410218742</v>
      </c>
      <c r="M273" s="259">
        <f t="shared" si="272"/>
        <v>1.0095554657758241</v>
      </c>
      <c r="N273" s="259">
        <f t="shared" si="272"/>
        <v>1.0771990105287914</v>
      </c>
      <c r="O273" s="259">
        <f t="shared" si="272"/>
        <v>1.1272202416723165</v>
      </c>
      <c r="P273" s="259">
        <f t="shared" si="272"/>
        <v>1.1273776968399083</v>
      </c>
      <c r="Q273" s="259">
        <f t="shared" ref="Q273:Z273" si="273">IFERROR(+Q155/Q214,0)</f>
        <v>1.278248836647907</v>
      </c>
      <c r="R273" s="259">
        <f t="shared" si="273"/>
        <v>1.5419609244201822</v>
      </c>
      <c r="S273" s="259">
        <f t="shared" si="273"/>
        <v>2.0775134767122503</v>
      </c>
      <c r="T273" s="259">
        <f t="shared" si="273"/>
        <v>2.2432474327433587</v>
      </c>
      <c r="U273" s="259">
        <f t="shared" si="273"/>
        <v>2.701874378765353</v>
      </c>
      <c r="V273" s="259">
        <f t="shared" si="273"/>
        <v>2.7025060080907912</v>
      </c>
      <c r="W273" s="259">
        <f t="shared" si="273"/>
        <v>3.671423510791866</v>
      </c>
      <c r="X273" s="259">
        <f t="shared" si="273"/>
        <v>3.671560760723477</v>
      </c>
      <c r="Y273" s="259">
        <f t="shared" si="273"/>
        <v>4.4703900543100223</v>
      </c>
      <c r="Z273" s="259">
        <f t="shared" si="273"/>
        <v>5.4995509210167919</v>
      </c>
      <c r="AB273" s="266"/>
      <c r="AC273" s="266"/>
      <c r="AD273" s="266"/>
      <c r="AE273" s="266"/>
      <c r="AF273" s="266"/>
      <c r="AL273" s="261"/>
      <c r="AM273" s="261"/>
      <c r="AN273" s="261"/>
      <c r="AO273" s="261"/>
      <c r="AP273" s="261"/>
      <c r="AQ273" s="261"/>
      <c r="AR273" s="261"/>
      <c r="AS273" s="261"/>
      <c r="AT273" s="261"/>
      <c r="AU273" s="261"/>
      <c r="AV273" s="261"/>
      <c r="AW273" s="261"/>
    </row>
    <row r="274" spans="3:49">
      <c r="C274" s="170" t="s">
        <v>74</v>
      </c>
      <c r="D274" s="46" t="s">
        <v>65</v>
      </c>
      <c r="E274" s="5" t="s">
        <v>986</v>
      </c>
      <c r="G274" s="259">
        <f t="shared" ref="G274:P274" si="274">IFERROR(+G156/G215,0)</f>
        <v>7.2140227579161342</v>
      </c>
      <c r="H274" s="259">
        <f t="shared" si="274"/>
        <v>7.2140227579161342</v>
      </c>
      <c r="I274" s="259">
        <f t="shared" si="274"/>
        <v>8.1117479054104571</v>
      </c>
      <c r="J274" s="259">
        <f t="shared" si="274"/>
        <v>7.3252485984025784</v>
      </c>
      <c r="K274" s="259">
        <f t="shared" si="274"/>
        <v>7.3303569030063827</v>
      </c>
      <c r="L274" s="259">
        <f t="shared" si="274"/>
        <v>7.6381061164604391</v>
      </c>
      <c r="M274" s="259">
        <f t="shared" si="274"/>
        <v>7.6490310508398123</v>
      </c>
      <c r="N274" s="259">
        <f t="shared" si="274"/>
        <v>7.7422310638908121</v>
      </c>
      <c r="O274" s="259">
        <f t="shared" si="274"/>
        <v>8.1699366289499959</v>
      </c>
      <c r="P274" s="259">
        <f t="shared" si="274"/>
        <v>8.1710778422582475</v>
      </c>
      <c r="Q274" s="259">
        <f>IFERROR(+Q156/Q215,0)</f>
        <v>9.8298013566672022</v>
      </c>
      <c r="R274" s="259">
        <f>IFERROR(+R156/R215,0)</f>
        <v>9.7875127280404701</v>
      </c>
      <c r="S274" s="259">
        <f>IFERROR(+S156/S215,0)</f>
        <v>11.407501129167231</v>
      </c>
      <c r="T274" s="259">
        <f>IFERROR(+T156/T215,0)</f>
        <v>11.765409295334083</v>
      </c>
      <c r="U274" s="260">
        <f>+V274</f>
        <v>14.371585160913494</v>
      </c>
      <c r="V274" s="260">
        <f>+AVERAGE(T274,X274)</f>
        <v>14.371585160913494</v>
      </c>
      <c r="W274" s="259">
        <f>IFERROR(+W156/W215,0)</f>
        <v>16.977126365461352</v>
      </c>
      <c r="X274" s="259">
        <f>IFERROR(+X156/X215,0)</f>
        <v>16.977761026492903</v>
      </c>
      <c r="Y274" s="259">
        <f>IFERROR(+Y156/Y215,0)</f>
        <v>17.499436850034879</v>
      </c>
      <c r="Z274" s="259">
        <f>IFERROR(+Z156/Z215,0)</f>
        <v>19.038592067793832</v>
      </c>
      <c r="AB274" s="266"/>
      <c r="AC274" s="266"/>
      <c r="AD274" s="266"/>
      <c r="AE274" s="266"/>
      <c r="AF274" s="266"/>
      <c r="AG274" s="18"/>
      <c r="AH274" s="18"/>
      <c r="AI274" s="18"/>
      <c r="AJ274" s="18"/>
      <c r="AL274" s="261"/>
      <c r="AM274" s="261"/>
      <c r="AN274" s="261"/>
      <c r="AO274" s="261"/>
      <c r="AP274" s="261"/>
      <c r="AQ274" s="261"/>
      <c r="AR274" s="261"/>
      <c r="AS274" s="261"/>
      <c r="AT274" s="261"/>
      <c r="AU274" s="261"/>
      <c r="AV274" s="261"/>
      <c r="AW274" s="261"/>
    </row>
    <row r="275" spans="3:49">
      <c r="C275" s="4"/>
      <c r="D275" s="46"/>
      <c r="G275" s="259"/>
      <c r="H275" s="259"/>
      <c r="I275" s="259"/>
      <c r="J275" s="259"/>
      <c r="K275" s="259"/>
      <c r="L275" s="259"/>
      <c r="M275" s="259"/>
      <c r="N275" s="259"/>
      <c r="O275" s="259"/>
      <c r="P275" s="259"/>
      <c r="Q275" s="259"/>
      <c r="R275" s="259"/>
      <c r="S275" s="259"/>
      <c r="T275" s="259"/>
      <c r="U275" s="259"/>
      <c r="V275" s="259"/>
      <c r="W275" s="259"/>
      <c r="X275" s="259"/>
      <c r="Y275" s="259"/>
      <c r="Z275" s="259"/>
      <c r="AB275" s="266"/>
      <c r="AC275" s="266"/>
      <c r="AD275" s="266"/>
      <c r="AE275" s="266"/>
      <c r="AF275" s="266"/>
    </row>
    <row r="276" spans="3:49">
      <c r="C276" s="170" t="s">
        <v>424</v>
      </c>
      <c r="D276" s="46" t="s">
        <v>65</v>
      </c>
      <c r="E276" s="5" t="s">
        <v>985</v>
      </c>
      <c r="G276" s="259">
        <f t="shared" ref="G276:N284" si="275">IFERROR(+G158/G217,0)</f>
        <v>0</v>
      </c>
      <c r="H276" s="259">
        <f t="shared" si="275"/>
        <v>0</v>
      </c>
      <c r="I276" s="259">
        <f t="shared" si="275"/>
        <v>0</v>
      </c>
      <c r="J276" s="259">
        <f t="shared" si="275"/>
        <v>0</v>
      </c>
      <c r="K276" s="259">
        <f t="shared" si="275"/>
        <v>2.6370509617605498</v>
      </c>
      <c r="L276" s="259">
        <f t="shared" si="275"/>
        <v>2.7188741311514217</v>
      </c>
      <c r="M276" s="259">
        <f t="shared" si="275"/>
        <v>2.7227629906429902</v>
      </c>
      <c r="N276" s="259">
        <f t="shared" si="275"/>
        <v>2.9831525433251511</v>
      </c>
      <c r="O276" s="259">
        <f t="shared" ref="O276:Z276" si="276">IFERROR(+O158/O217,0)</f>
        <v>5.8613186849027219</v>
      </c>
      <c r="P276" s="259">
        <f t="shared" si="276"/>
        <v>5.862137420125638</v>
      </c>
      <c r="Q276" s="259">
        <f t="shared" si="276"/>
        <v>17.974997686447608</v>
      </c>
      <c r="R276" s="259">
        <f t="shared" si="276"/>
        <v>24.436987984071997</v>
      </c>
      <c r="S276" s="259">
        <f t="shared" si="276"/>
        <v>24.555766277529948</v>
      </c>
      <c r="T276" s="259">
        <f t="shared" si="276"/>
        <v>22.353305245176511</v>
      </c>
      <c r="U276" s="259">
        <f t="shared" si="276"/>
        <v>41.381873720870303</v>
      </c>
      <c r="V276" s="259">
        <f t="shared" si="276"/>
        <v>41.391547747608598</v>
      </c>
      <c r="W276" s="259">
        <f t="shared" si="276"/>
        <v>41.448232477018827</v>
      </c>
      <c r="X276" s="259">
        <f t="shared" si="276"/>
        <v>41.449781948785343</v>
      </c>
      <c r="Y276" s="259">
        <f t="shared" si="276"/>
        <v>44.850320434817839</v>
      </c>
      <c r="Z276" s="259">
        <f t="shared" si="276"/>
        <v>47.290574308280064</v>
      </c>
      <c r="AB276" s="266"/>
      <c r="AC276" s="266"/>
      <c r="AD276" s="266"/>
      <c r="AE276" s="266"/>
      <c r="AF276" s="266"/>
      <c r="AL276" s="261"/>
      <c r="AM276" s="261"/>
      <c r="AN276" s="261"/>
      <c r="AO276" s="261"/>
      <c r="AP276" s="261"/>
      <c r="AQ276" s="261"/>
      <c r="AR276" s="261"/>
      <c r="AS276" s="261"/>
      <c r="AT276" s="261"/>
      <c r="AU276" s="261"/>
      <c r="AV276" s="261"/>
      <c r="AW276" s="261"/>
    </row>
    <row r="277" spans="3:49">
      <c r="C277" s="170" t="s">
        <v>425</v>
      </c>
      <c r="D277" s="46" t="s">
        <v>65</v>
      </c>
      <c r="E277" s="5" t="s">
        <v>985</v>
      </c>
      <c r="G277" s="259">
        <f t="shared" si="275"/>
        <v>0</v>
      </c>
      <c r="H277" s="259">
        <f t="shared" si="275"/>
        <v>0</v>
      </c>
      <c r="I277" s="259">
        <f t="shared" si="275"/>
        <v>0</v>
      </c>
      <c r="J277" s="259">
        <f t="shared" si="275"/>
        <v>0</v>
      </c>
      <c r="K277" s="259">
        <f t="shared" si="275"/>
        <v>4.6102843926737487</v>
      </c>
      <c r="L277" s="259">
        <f t="shared" si="275"/>
        <v>4.7551064701025503</v>
      </c>
      <c r="M277" s="259">
        <f t="shared" si="275"/>
        <v>4.7619077930169897</v>
      </c>
      <c r="N277" s="259">
        <f t="shared" si="275"/>
        <v>5.2205152417415439</v>
      </c>
      <c r="O277" s="259">
        <f t="shared" ref="O277:Z277" si="277">IFERROR(+O159/O218,0)</f>
        <v>6.6611481579474514</v>
      </c>
      <c r="P277" s="259">
        <f t="shared" si="277"/>
        <v>6.6620786169303443</v>
      </c>
      <c r="Q277" s="259">
        <f t="shared" si="277"/>
        <v>34.987493924159999</v>
      </c>
      <c r="R277" s="259">
        <f t="shared" si="277"/>
        <v>51.787077224689</v>
      </c>
      <c r="S277" s="259">
        <f t="shared" si="277"/>
        <v>52.508515944220839</v>
      </c>
      <c r="T277" s="259">
        <f t="shared" si="277"/>
        <v>89.280123029649801</v>
      </c>
      <c r="U277" s="259">
        <f t="shared" si="277"/>
        <v>120.17947276071733</v>
      </c>
      <c r="V277" s="259">
        <f t="shared" si="277"/>
        <v>120.20756765658219</v>
      </c>
      <c r="W277" s="259">
        <f t="shared" si="277"/>
        <v>71.481974182004279</v>
      </c>
      <c r="X277" s="259">
        <f t="shared" si="277"/>
        <v>71.484646414188646</v>
      </c>
      <c r="Y277" s="259">
        <f t="shared" si="277"/>
        <v>85.845413232459606</v>
      </c>
      <c r="Z277" s="259">
        <f t="shared" si="277"/>
        <v>75.136661062486695</v>
      </c>
      <c r="AB277" s="266"/>
      <c r="AC277" s="266"/>
      <c r="AD277" s="266"/>
      <c r="AE277" s="266"/>
      <c r="AF277" s="266"/>
      <c r="AL277" s="261"/>
      <c r="AM277" s="261"/>
      <c r="AN277" s="261"/>
      <c r="AO277" s="261"/>
      <c r="AP277" s="261"/>
      <c r="AQ277" s="261"/>
      <c r="AR277" s="261"/>
      <c r="AS277" s="261"/>
      <c r="AT277" s="261"/>
      <c r="AU277" s="261"/>
      <c r="AV277" s="261"/>
      <c r="AW277" s="261"/>
    </row>
    <row r="278" spans="3:49">
      <c r="C278" s="170" t="s">
        <v>426</v>
      </c>
      <c r="D278" s="46" t="s">
        <v>65</v>
      </c>
      <c r="E278" s="5" t="s">
        <v>985</v>
      </c>
      <c r="G278" s="259">
        <f t="shared" si="275"/>
        <v>0</v>
      </c>
      <c r="H278" s="259">
        <f t="shared" si="275"/>
        <v>0</v>
      </c>
      <c r="I278" s="259">
        <f t="shared" si="275"/>
        <v>0</v>
      </c>
      <c r="J278" s="259">
        <f t="shared" si="275"/>
        <v>0</v>
      </c>
      <c r="K278" s="259">
        <f t="shared" si="275"/>
        <v>2.8609159775976702</v>
      </c>
      <c r="L278" s="259">
        <f t="shared" si="275"/>
        <v>2.9495321923096407</v>
      </c>
      <c r="M278" s="259">
        <f t="shared" si="275"/>
        <v>2.9537509665921018</v>
      </c>
      <c r="N278" s="259">
        <f t="shared" si="275"/>
        <v>3.0614012506615058</v>
      </c>
      <c r="O278" s="259">
        <f t="shared" ref="O278:Z278" si="278">IFERROR(+O160/O219,0)</f>
        <v>5.1735730087568514</v>
      </c>
      <c r="P278" s="259">
        <f t="shared" si="278"/>
        <v>5.174295676586107</v>
      </c>
      <c r="Q278" s="259">
        <f t="shared" si="278"/>
        <v>8.675396686291398</v>
      </c>
      <c r="R278" s="259">
        <f t="shared" si="278"/>
        <v>8.8777823786922898</v>
      </c>
      <c r="S278" s="259">
        <f t="shared" si="278"/>
        <v>7.8045694306753646</v>
      </c>
      <c r="T278" s="259">
        <f t="shared" si="278"/>
        <v>11.593393932576213</v>
      </c>
      <c r="U278" s="259">
        <f t="shared" si="278"/>
        <v>18.60869141521226</v>
      </c>
      <c r="V278" s="259">
        <f t="shared" si="278"/>
        <v>18.613041652698598</v>
      </c>
      <c r="W278" s="259">
        <f t="shared" si="278"/>
        <v>9.1648024050208541</v>
      </c>
      <c r="X278" s="259">
        <f t="shared" si="278"/>
        <v>9.1651450155912855</v>
      </c>
      <c r="Y278" s="259">
        <f t="shared" si="278"/>
        <v>35.930548564699031</v>
      </c>
      <c r="Z278" s="259">
        <f t="shared" si="278"/>
        <v>8.1317764688670842</v>
      </c>
      <c r="AB278" s="266"/>
      <c r="AC278" s="266"/>
      <c r="AD278" s="266"/>
      <c r="AE278" s="266"/>
      <c r="AF278" s="266"/>
      <c r="AL278" s="261"/>
      <c r="AM278" s="261"/>
      <c r="AN278" s="261"/>
      <c r="AO278" s="261"/>
      <c r="AP278" s="261"/>
      <c r="AQ278" s="261"/>
      <c r="AR278" s="261"/>
      <c r="AS278" s="261"/>
      <c r="AT278" s="261"/>
      <c r="AU278" s="261"/>
      <c r="AV278" s="261"/>
      <c r="AW278" s="261"/>
    </row>
    <row r="279" spans="3:49">
      <c r="C279" s="170" t="s">
        <v>427</v>
      </c>
      <c r="D279" s="46" t="s">
        <v>65</v>
      </c>
      <c r="E279" s="5" t="s">
        <v>985</v>
      </c>
      <c r="G279" s="259">
        <f t="shared" si="275"/>
        <v>0</v>
      </c>
      <c r="H279" s="259">
        <f t="shared" si="275"/>
        <v>0</v>
      </c>
      <c r="I279" s="259">
        <f t="shared" si="275"/>
        <v>0</v>
      </c>
      <c r="J279" s="259">
        <f t="shared" si="275"/>
        <v>0</v>
      </c>
      <c r="K279" s="259">
        <f t="shared" si="275"/>
        <v>3.6685289895119921</v>
      </c>
      <c r="L279" s="259">
        <f t="shared" si="275"/>
        <v>3.781272825233299</v>
      </c>
      <c r="M279" s="259">
        <f t="shared" si="275"/>
        <v>3.7866812546078474</v>
      </c>
      <c r="N279" s="259">
        <f t="shared" si="275"/>
        <v>3.9253951917432364</v>
      </c>
      <c r="O279" s="259">
        <f t="shared" ref="O279:Z279" si="279">IFERROR(+O161/O220,0)</f>
        <v>3.6544516623696697</v>
      </c>
      <c r="P279" s="259">
        <f t="shared" si="279"/>
        <v>3.654962132531296</v>
      </c>
      <c r="Q279" s="259">
        <f t="shared" si="279"/>
        <v>10.629699142767535</v>
      </c>
      <c r="R279" s="259">
        <f t="shared" si="279"/>
        <v>20.531558643661072</v>
      </c>
      <c r="S279" s="259">
        <f t="shared" si="279"/>
        <v>22.85512676400635</v>
      </c>
      <c r="T279" s="259">
        <f t="shared" si="279"/>
        <v>32.550593761482183</v>
      </c>
      <c r="U279" s="259">
        <f t="shared" si="279"/>
        <v>50.857529937275373</v>
      </c>
      <c r="V279" s="259">
        <f t="shared" si="279"/>
        <v>50.869419130784955</v>
      </c>
      <c r="W279" s="259">
        <f t="shared" si="279"/>
        <v>30.868180871022904</v>
      </c>
      <c r="X279" s="259">
        <f t="shared" si="279"/>
        <v>30.869334825531578</v>
      </c>
      <c r="Y279" s="259">
        <f t="shared" si="279"/>
        <v>87.814900460179473</v>
      </c>
      <c r="Z279" s="259">
        <f t="shared" si="279"/>
        <v>30.052208801273032</v>
      </c>
      <c r="AB279" s="266"/>
      <c r="AC279" s="266"/>
      <c r="AD279" s="266"/>
      <c r="AE279" s="266"/>
      <c r="AF279" s="266"/>
      <c r="AL279" s="261"/>
      <c r="AM279" s="261"/>
      <c r="AN279" s="261"/>
      <c r="AO279" s="261"/>
      <c r="AP279" s="261"/>
      <c r="AQ279" s="261"/>
      <c r="AR279" s="261"/>
      <c r="AS279" s="261"/>
      <c r="AT279" s="261"/>
      <c r="AU279" s="261"/>
      <c r="AV279" s="261"/>
      <c r="AW279" s="261"/>
    </row>
    <row r="280" spans="3:49">
      <c r="C280" s="170" t="s">
        <v>428</v>
      </c>
      <c r="D280" s="46" t="s">
        <v>65</v>
      </c>
      <c r="E280" s="5" t="s">
        <v>985</v>
      </c>
      <c r="G280" s="259">
        <f t="shared" si="275"/>
        <v>0</v>
      </c>
      <c r="H280" s="259">
        <f t="shared" si="275"/>
        <v>0</v>
      </c>
      <c r="I280" s="259">
        <f t="shared" si="275"/>
        <v>0</v>
      </c>
      <c r="J280" s="259">
        <f t="shared" si="275"/>
        <v>0</v>
      </c>
      <c r="K280" s="259">
        <f t="shared" si="275"/>
        <v>12.207507300587702</v>
      </c>
      <c r="L280" s="259">
        <f t="shared" si="275"/>
        <v>12.746135781691452</v>
      </c>
      <c r="M280" s="259">
        <f t="shared" si="275"/>
        <v>12.76436683201759</v>
      </c>
      <c r="N280" s="259">
        <f t="shared" si="275"/>
        <v>12.761583588259672</v>
      </c>
      <c r="O280" s="259">
        <f t="shared" ref="O280:Z280" si="280">IFERROR(+O162/O221,0)</f>
        <v>13.295156449536567</v>
      </c>
      <c r="P280" s="259">
        <f t="shared" si="280"/>
        <v>13.297013576484373</v>
      </c>
      <c r="Q280" s="259">
        <f t="shared" si="280"/>
        <v>15.643215500136064</v>
      </c>
      <c r="R280" s="259">
        <f t="shared" si="280"/>
        <v>22.99465499551328</v>
      </c>
      <c r="S280" s="259">
        <f t="shared" si="280"/>
        <v>31.308651050003505</v>
      </c>
      <c r="T280" s="259">
        <f t="shared" si="280"/>
        <v>14.193257654385976</v>
      </c>
      <c r="U280" s="259">
        <f t="shared" si="280"/>
        <v>27.238371280770227</v>
      </c>
      <c r="V280" s="259">
        <f t="shared" si="280"/>
        <v>27.244738917331471</v>
      </c>
      <c r="W280" s="259">
        <f t="shared" si="280"/>
        <v>31.354002283125585</v>
      </c>
      <c r="X280" s="259">
        <f t="shared" si="280"/>
        <v>31.355174399242522</v>
      </c>
      <c r="Y280" s="259">
        <f t="shared" si="280"/>
        <v>27.116461620045975</v>
      </c>
      <c r="Z280" s="259">
        <f t="shared" si="280"/>
        <v>26.990182415890903</v>
      </c>
      <c r="AB280" s="266"/>
      <c r="AC280" s="266"/>
      <c r="AD280" s="266"/>
      <c r="AE280" s="266"/>
      <c r="AF280" s="266"/>
      <c r="AL280" s="261"/>
      <c r="AM280" s="261"/>
      <c r="AN280" s="261"/>
      <c r="AO280" s="261"/>
      <c r="AP280" s="261"/>
      <c r="AQ280" s="261"/>
      <c r="AR280" s="261"/>
      <c r="AS280" s="261"/>
      <c r="AT280" s="261"/>
      <c r="AU280" s="261"/>
      <c r="AV280" s="261"/>
      <c r="AW280" s="261"/>
    </row>
    <row r="281" spans="3:49">
      <c r="C281" s="170" t="s">
        <v>429</v>
      </c>
      <c r="D281" s="46" t="s">
        <v>65</v>
      </c>
      <c r="E281" s="5" t="s">
        <v>985</v>
      </c>
      <c r="G281" s="259">
        <f t="shared" si="275"/>
        <v>0</v>
      </c>
      <c r="H281" s="259">
        <f t="shared" si="275"/>
        <v>0</v>
      </c>
      <c r="I281" s="259">
        <f t="shared" si="275"/>
        <v>0</v>
      </c>
      <c r="J281" s="259">
        <f t="shared" si="275"/>
        <v>0</v>
      </c>
      <c r="K281" s="259">
        <f t="shared" si="275"/>
        <v>11.496483897723595</v>
      </c>
      <c r="L281" s="259">
        <f t="shared" si="275"/>
        <v>11.881772614963298</v>
      </c>
      <c r="M281" s="259">
        <f t="shared" si="275"/>
        <v>11.898767349541464</v>
      </c>
      <c r="N281" s="259">
        <f t="shared" si="275"/>
        <v>12.01549731992904</v>
      </c>
      <c r="O281" s="259">
        <f t="shared" ref="O281:Z281" si="281">IFERROR(+O163/O222,0)</f>
        <v>12.722239728039252</v>
      </c>
      <c r="P281" s="259">
        <f t="shared" si="281"/>
        <v>12.724016827415635</v>
      </c>
      <c r="Q281" s="259">
        <f t="shared" si="281"/>
        <v>13.506299254000552</v>
      </c>
      <c r="R281" s="259">
        <f t="shared" si="281"/>
        <v>17.518115641507684</v>
      </c>
      <c r="S281" s="259">
        <f t="shared" si="281"/>
        <v>19.206707344212017</v>
      </c>
      <c r="T281" s="259">
        <f t="shared" si="281"/>
        <v>17.517229720208636</v>
      </c>
      <c r="U281" s="259">
        <f t="shared" si="281"/>
        <v>10.91090319450579</v>
      </c>
      <c r="V281" s="259">
        <f t="shared" si="281"/>
        <v>10.913453885418303</v>
      </c>
      <c r="W281" s="259">
        <f t="shared" si="281"/>
        <v>21.677858266780085</v>
      </c>
      <c r="X281" s="259">
        <f t="shared" si="281"/>
        <v>21.67866865668903</v>
      </c>
      <c r="Y281" s="259">
        <f t="shared" si="281"/>
        <v>15.966562190544476</v>
      </c>
      <c r="Z281" s="259">
        <f t="shared" si="281"/>
        <v>16.826158025096536</v>
      </c>
      <c r="AB281" s="266"/>
      <c r="AC281" s="266"/>
      <c r="AD281" s="266"/>
      <c r="AE281" s="266"/>
      <c r="AF281" s="266"/>
      <c r="AL281" s="261"/>
      <c r="AM281" s="261"/>
      <c r="AN281" s="261"/>
      <c r="AO281" s="261"/>
      <c r="AP281" s="261"/>
      <c r="AQ281" s="261"/>
      <c r="AR281" s="261"/>
      <c r="AS281" s="261"/>
      <c r="AT281" s="261"/>
      <c r="AU281" s="261"/>
      <c r="AV281" s="261"/>
      <c r="AW281" s="261"/>
    </row>
    <row r="282" spans="3:49">
      <c r="C282" s="170" t="s">
        <v>430</v>
      </c>
      <c r="D282" s="46" t="s">
        <v>65</v>
      </c>
      <c r="E282" s="5" t="s">
        <v>985</v>
      </c>
      <c r="G282" s="259">
        <f t="shared" si="275"/>
        <v>0</v>
      </c>
      <c r="H282" s="259">
        <f t="shared" si="275"/>
        <v>0</v>
      </c>
      <c r="I282" s="259">
        <f t="shared" si="275"/>
        <v>0</v>
      </c>
      <c r="J282" s="259">
        <f t="shared" si="275"/>
        <v>0</v>
      </c>
      <c r="K282" s="259">
        <f t="shared" si="275"/>
        <v>4.9833410528562325</v>
      </c>
      <c r="L282" s="259">
        <f t="shared" si="275"/>
        <v>3.2018874480870059</v>
      </c>
      <c r="M282" s="259">
        <f t="shared" si="275"/>
        <v>3.2064671710873327</v>
      </c>
      <c r="N282" s="259">
        <f t="shared" si="275"/>
        <v>3.0152370858313642</v>
      </c>
      <c r="O282" s="259">
        <f t="shared" ref="O282:Q301" si="282">IFERROR(+O164/O223,0)</f>
        <v>3.266959816166727</v>
      </c>
      <c r="P282" s="259">
        <f t="shared" si="282"/>
        <v>3.2674161597332754</v>
      </c>
      <c r="Q282" s="259">
        <f t="shared" si="282"/>
        <v>3.1243745217908039</v>
      </c>
      <c r="R282" s="260">
        <f t="shared" ref="R282" si="283">+Q282</f>
        <v>3.1243745217908039</v>
      </c>
      <c r="S282" s="260">
        <f t="shared" ref="S282" si="284">+R282</f>
        <v>3.1243745217908039</v>
      </c>
      <c r="T282" s="260">
        <f>+S282</f>
        <v>3.1243745217908039</v>
      </c>
      <c r="U282" s="260">
        <f>+T282</f>
        <v>3.1243745217908039</v>
      </c>
      <c r="V282" s="260">
        <f>+T282</f>
        <v>3.1243745217908039</v>
      </c>
      <c r="W282" s="260">
        <f t="shared" ref="W282" si="285">+V282</f>
        <v>3.1243745217908039</v>
      </c>
      <c r="X282" s="260">
        <f t="shared" ref="X282" si="286">+V282</f>
        <v>3.1243745217908039</v>
      </c>
      <c r="Y282" s="260">
        <f t="shared" ref="Y282" si="287">+X282</f>
        <v>3.1243745217908039</v>
      </c>
      <c r="Z282" s="260">
        <f t="shared" ref="Z282" si="288">+Y282</f>
        <v>3.1243745217908039</v>
      </c>
      <c r="AB282" s="266"/>
      <c r="AC282" s="266"/>
      <c r="AD282" s="266"/>
      <c r="AE282" s="266"/>
      <c r="AF282" s="266"/>
      <c r="AL282" s="261"/>
      <c r="AM282" s="261"/>
      <c r="AN282" s="261"/>
      <c r="AO282" s="261"/>
      <c r="AP282" s="261"/>
      <c r="AQ282" s="261"/>
      <c r="AR282" s="261"/>
      <c r="AS282" s="261"/>
      <c r="AT282" s="261"/>
      <c r="AU282" s="261"/>
      <c r="AV282" s="261"/>
      <c r="AW282" s="261"/>
    </row>
    <row r="283" spans="3:49">
      <c r="C283" s="170" t="s">
        <v>506</v>
      </c>
      <c r="D283" s="46" t="s">
        <v>65</v>
      </c>
      <c r="E283" s="5" t="s">
        <v>985</v>
      </c>
      <c r="G283" s="259">
        <f t="shared" si="275"/>
        <v>0</v>
      </c>
      <c r="H283" s="259">
        <f t="shared" si="275"/>
        <v>0</v>
      </c>
      <c r="I283" s="259">
        <f t="shared" si="275"/>
        <v>0</v>
      </c>
      <c r="J283" s="259">
        <f t="shared" si="275"/>
        <v>0</v>
      </c>
      <c r="K283" s="259">
        <f t="shared" si="275"/>
        <v>0</v>
      </c>
      <c r="L283" s="259">
        <f t="shared" si="275"/>
        <v>0</v>
      </c>
      <c r="M283" s="259">
        <f t="shared" si="275"/>
        <v>0</v>
      </c>
      <c r="N283" s="259">
        <f t="shared" si="275"/>
        <v>0</v>
      </c>
      <c r="O283" s="259">
        <f t="shared" si="282"/>
        <v>0</v>
      </c>
      <c r="P283" s="259">
        <f t="shared" si="282"/>
        <v>0</v>
      </c>
      <c r="Q283" s="259">
        <f t="shared" si="282"/>
        <v>0</v>
      </c>
      <c r="R283" s="259">
        <f t="shared" ref="R283:Z283" si="289">IFERROR(+R165/R224,0)</f>
        <v>0</v>
      </c>
      <c r="S283" s="259">
        <f t="shared" si="289"/>
        <v>0</v>
      </c>
      <c r="T283" s="259">
        <f t="shared" si="289"/>
        <v>0</v>
      </c>
      <c r="U283" s="259">
        <f t="shared" si="289"/>
        <v>0</v>
      </c>
      <c r="V283" s="259">
        <f t="shared" si="289"/>
        <v>0</v>
      </c>
      <c r="W283" s="259">
        <f t="shared" si="289"/>
        <v>0</v>
      </c>
      <c r="X283" s="259">
        <f t="shared" si="289"/>
        <v>0</v>
      </c>
      <c r="Y283" s="259">
        <f t="shared" si="289"/>
        <v>0</v>
      </c>
      <c r="Z283" s="259">
        <f t="shared" si="289"/>
        <v>0</v>
      </c>
      <c r="AB283" s="266"/>
      <c r="AC283" s="266"/>
      <c r="AD283" s="266"/>
      <c r="AE283" s="266"/>
      <c r="AF283" s="266"/>
      <c r="AL283" s="261"/>
      <c r="AM283" s="261"/>
      <c r="AN283" s="261"/>
      <c r="AO283" s="261"/>
      <c r="AP283" s="261"/>
      <c r="AQ283" s="261"/>
      <c r="AR283" s="261"/>
      <c r="AS283" s="261"/>
      <c r="AT283" s="261"/>
      <c r="AU283" s="261"/>
      <c r="AV283" s="261"/>
      <c r="AW283" s="261"/>
    </row>
    <row r="284" spans="3:49">
      <c r="C284" s="170" t="s">
        <v>431</v>
      </c>
      <c r="D284" s="46" t="s">
        <v>65</v>
      </c>
      <c r="E284" s="5" t="s">
        <v>987</v>
      </c>
      <c r="G284" s="259">
        <f t="shared" si="275"/>
        <v>0</v>
      </c>
      <c r="H284" s="259">
        <f t="shared" si="275"/>
        <v>0</v>
      </c>
      <c r="I284" s="259">
        <f t="shared" si="275"/>
        <v>0</v>
      </c>
      <c r="J284" s="259">
        <f t="shared" si="275"/>
        <v>0</v>
      </c>
      <c r="K284" s="259">
        <f t="shared" si="275"/>
        <v>0</v>
      </c>
      <c r="L284" s="259">
        <f t="shared" si="275"/>
        <v>0</v>
      </c>
      <c r="M284" s="259">
        <f t="shared" si="275"/>
        <v>391.83422658990884</v>
      </c>
      <c r="N284" s="259">
        <f t="shared" si="275"/>
        <v>394.01891191585457</v>
      </c>
      <c r="O284" s="259">
        <f t="shared" si="282"/>
        <v>432.28571929361317</v>
      </c>
      <c r="P284" s="259">
        <f t="shared" si="282"/>
        <v>432.34610289733371</v>
      </c>
      <c r="Q284" s="259">
        <f t="shared" si="282"/>
        <v>650.41183769675149</v>
      </c>
      <c r="R284" s="259">
        <f t="shared" ref="R284:S287" si="290">IFERROR(+R166/R225,0)</f>
        <v>769.39722325708658</v>
      </c>
      <c r="S284" s="259">
        <f t="shared" si="290"/>
        <v>984.34473818831509</v>
      </c>
      <c r="T284" s="260">
        <f>+AVERAGE(S284,V284)</f>
        <v>1083.2829251474059</v>
      </c>
      <c r="U284" s="259">
        <f t="shared" ref="U284:Z287" si="291">IFERROR(+U166/U225,0)</f>
        <v>1181.9448035538708</v>
      </c>
      <c r="V284" s="259">
        <f t="shared" si="291"/>
        <v>1182.2211121064968</v>
      </c>
      <c r="W284" s="259">
        <f t="shared" si="291"/>
        <v>1300.1803439598225</v>
      </c>
      <c r="X284" s="259">
        <f t="shared" si="291"/>
        <v>1300.2289489934742</v>
      </c>
      <c r="Y284" s="259">
        <f t="shared" si="291"/>
        <v>1378.1369907758967</v>
      </c>
      <c r="Z284" s="259">
        <f t="shared" si="291"/>
        <v>1450.0991118085326</v>
      </c>
      <c r="AB284" s="266"/>
      <c r="AC284" s="266"/>
      <c r="AD284" s="266"/>
      <c r="AE284" s="266"/>
      <c r="AF284" s="266"/>
      <c r="AL284" s="261"/>
      <c r="AM284" s="261"/>
      <c r="AN284" s="261"/>
      <c r="AO284" s="261"/>
      <c r="AP284" s="261"/>
      <c r="AQ284" s="261"/>
      <c r="AR284" s="261"/>
      <c r="AS284" s="261"/>
      <c r="AT284" s="261"/>
      <c r="AU284" s="261"/>
      <c r="AV284" s="261"/>
      <c r="AW284" s="261"/>
    </row>
    <row r="285" spans="3:49">
      <c r="C285" s="297" t="s">
        <v>847</v>
      </c>
      <c r="D285" s="46" t="s">
        <v>65</v>
      </c>
      <c r="E285" s="5" t="s">
        <v>988</v>
      </c>
      <c r="G285" s="259">
        <f t="shared" ref="G285:N294" si="292">IFERROR(+G167/G226,0)</f>
        <v>0</v>
      </c>
      <c r="H285" s="259">
        <f t="shared" si="292"/>
        <v>0</v>
      </c>
      <c r="I285" s="259">
        <f t="shared" si="292"/>
        <v>0</v>
      </c>
      <c r="J285" s="259">
        <f t="shared" si="292"/>
        <v>0</v>
      </c>
      <c r="K285" s="259">
        <f t="shared" si="292"/>
        <v>0</v>
      </c>
      <c r="L285" s="259">
        <f t="shared" si="292"/>
        <v>0</v>
      </c>
      <c r="M285" s="259">
        <f t="shared" si="292"/>
        <v>0</v>
      </c>
      <c r="N285" s="259">
        <f t="shared" si="292"/>
        <v>0</v>
      </c>
      <c r="O285" s="259">
        <f t="shared" si="282"/>
        <v>0</v>
      </c>
      <c r="P285" s="259">
        <f t="shared" si="282"/>
        <v>0</v>
      </c>
      <c r="Q285" s="259">
        <f t="shared" si="282"/>
        <v>0</v>
      </c>
      <c r="R285" s="259">
        <f t="shared" si="290"/>
        <v>0</v>
      </c>
      <c r="S285" s="259">
        <f t="shared" si="290"/>
        <v>0</v>
      </c>
      <c r="T285" s="259">
        <f t="shared" ref="T285:T301" si="293">IFERROR(+T167/T226,0)</f>
        <v>0</v>
      </c>
      <c r="U285" s="259">
        <f t="shared" si="291"/>
        <v>0</v>
      </c>
      <c r="V285" s="259">
        <f t="shared" si="291"/>
        <v>0</v>
      </c>
      <c r="W285" s="259">
        <f t="shared" si="291"/>
        <v>0</v>
      </c>
      <c r="X285" s="259">
        <f t="shared" si="291"/>
        <v>426.1154029674135</v>
      </c>
      <c r="Y285" s="259">
        <f t="shared" si="291"/>
        <v>336.89655947869107</v>
      </c>
      <c r="Z285" s="259">
        <f t="shared" si="291"/>
        <v>360.1472623075332</v>
      </c>
      <c r="AB285" s="266"/>
      <c r="AC285" s="266"/>
      <c r="AD285" s="266"/>
      <c r="AE285" s="266"/>
      <c r="AF285" s="266"/>
      <c r="AL285" s="261"/>
      <c r="AM285" s="261"/>
      <c r="AN285" s="261"/>
      <c r="AO285" s="261"/>
      <c r="AP285" s="261"/>
      <c r="AQ285" s="261"/>
      <c r="AR285" s="261"/>
      <c r="AS285" s="261"/>
      <c r="AT285" s="261"/>
      <c r="AU285" s="261"/>
      <c r="AV285" s="261"/>
      <c r="AW285" s="261"/>
    </row>
    <row r="286" spans="3:49">
      <c r="C286" s="170" t="s">
        <v>507</v>
      </c>
      <c r="D286" s="46" t="s">
        <v>65</v>
      </c>
      <c r="E286" s="5" t="s">
        <v>989</v>
      </c>
      <c r="G286" s="259">
        <f t="shared" si="292"/>
        <v>0</v>
      </c>
      <c r="H286" s="259">
        <f t="shared" si="292"/>
        <v>0</v>
      </c>
      <c r="I286" s="259">
        <f t="shared" si="292"/>
        <v>0</v>
      </c>
      <c r="J286" s="259">
        <f t="shared" si="292"/>
        <v>0</v>
      </c>
      <c r="K286" s="259">
        <f t="shared" si="292"/>
        <v>0</v>
      </c>
      <c r="L286" s="259">
        <f t="shared" si="292"/>
        <v>0</v>
      </c>
      <c r="M286" s="259">
        <f t="shared" si="292"/>
        <v>0</v>
      </c>
      <c r="N286" s="259">
        <f t="shared" si="292"/>
        <v>0</v>
      </c>
      <c r="O286" s="259">
        <f t="shared" si="282"/>
        <v>0</v>
      </c>
      <c r="P286" s="259">
        <f t="shared" si="282"/>
        <v>0</v>
      </c>
      <c r="Q286" s="259">
        <f t="shared" si="282"/>
        <v>0</v>
      </c>
      <c r="R286" s="259">
        <f t="shared" si="290"/>
        <v>0</v>
      </c>
      <c r="S286" s="259">
        <f t="shared" si="290"/>
        <v>0</v>
      </c>
      <c r="T286" s="259">
        <f t="shared" si="293"/>
        <v>0</v>
      </c>
      <c r="U286" s="259">
        <f t="shared" si="291"/>
        <v>0</v>
      </c>
      <c r="V286" s="259">
        <f t="shared" si="291"/>
        <v>0</v>
      </c>
      <c r="W286" s="259">
        <f t="shared" si="291"/>
        <v>0</v>
      </c>
      <c r="X286" s="259">
        <f t="shared" si="291"/>
        <v>0</v>
      </c>
      <c r="Y286" s="259">
        <f t="shared" si="291"/>
        <v>0</v>
      </c>
      <c r="Z286" s="259">
        <f t="shared" si="291"/>
        <v>0</v>
      </c>
      <c r="AB286" s="266"/>
      <c r="AC286" s="266"/>
      <c r="AD286" s="266"/>
      <c r="AE286" s="266"/>
      <c r="AF286" s="266"/>
      <c r="AL286" s="261"/>
      <c r="AM286" s="261"/>
      <c r="AN286" s="261"/>
      <c r="AO286" s="261"/>
      <c r="AP286" s="261"/>
      <c r="AQ286" s="261"/>
      <c r="AR286" s="261"/>
      <c r="AS286" s="261"/>
      <c r="AT286" s="261"/>
      <c r="AU286" s="261"/>
      <c r="AV286" s="261"/>
      <c r="AW286" s="261"/>
    </row>
    <row r="287" spans="3:49">
      <c r="C287" s="170" t="s">
        <v>508</v>
      </c>
      <c r="D287" s="46" t="s">
        <v>65</v>
      </c>
      <c r="E287" s="5" t="s">
        <v>990</v>
      </c>
      <c r="G287" s="259">
        <f t="shared" si="292"/>
        <v>0</v>
      </c>
      <c r="H287" s="259">
        <f t="shared" si="292"/>
        <v>0</v>
      </c>
      <c r="I287" s="259">
        <f t="shared" si="292"/>
        <v>0</v>
      </c>
      <c r="J287" s="259">
        <f t="shared" si="292"/>
        <v>0</v>
      </c>
      <c r="K287" s="259">
        <f t="shared" si="292"/>
        <v>0</v>
      </c>
      <c r="L287" s="259">
        <f t="shared" si="292"/>
        <v>0</v>
      </c>
      <c r="M287" s="259">
        <f t="shared" si="292"/>
        <v>0</v>
      </c>
      <c r="N287" s="259">
        <f t="shared" si="292"/>
        <v>0</v>
      </c>
      <c r="O287" s="259">
        <f t="shared" si="282"/>
        <v>0</v>
      </c>
      <c r="P287" s="259">
        <f t="shared" si="282"/>
        <v>0</v>
      </c>
      <c r="Q287" s="259">
        <f t="shared" si="282"/>
        <v>0</v>
      </c>
      <c r="R287" s="259">
        <f t="shared" si="290"/>
        <v>0</v>
      </c>
      <c r="S287" s="259">
        <f t="shared" si="290"/>
        <v>0</v>
      </c>
      <c r="T287" s="259">
        <f t="shared" si="293"/>
        <v>0</v>
      </c>
      <c r="U287" s="259">
        <f t="shared" si="291"/>
        <v>0</v>
      </c>
      <c r="V287" s="259">
        <f t="shared" si="291"/>
        <v>0</v>
      </c>
      <c r="W287" s="259">
        <f t="shared" si="291"/>
        <v>0</v>
      </c>
      <c r="X287" s="259">
        <f t="shared" si="291"/>
        <v>0</v>
      </c>
      <c r="Y287" s="259">
        <f t="shared" si="291"/>
        <v>0</v>
      </c>
      <c r="Z287" s="259">
        <f t="shared" si="291"/>
        <v>0</v>
      </c>
      <c r="AB287" s="266"/>
      <c r="AC287" s="266"/>
      <c r="AD287" s="266"/>
      <c r="AE287" s="266"/>
      <c r="AF287" s="266"/>
      <c r="AL287" s="261"/>
      <c r="AM287" s="261"/>
      <c r="AN287" s="261"/>
      <c r="AO287" s="261"/>
      <c r="AP287" s="261"/>
      <c r="AQ287" s="261"/>
      <c r="AR287" s="261"/>
      <c r="AS287" s="261"/>
      <c r="AT287" s="261"/>
      <c r="AU287" s="261"/>
      <c r="AV287" s="261"/>
      <c r="AW287" s="261"/>
    </row>
    <row r="288" spans="3:49">
      <c r="C288" s="170" t="s">
        <v>432</v>
      </c>
      <c r="D288" s="46" t="s">
        <v>65</v>
      </c>
      <c r="E288" s="5" t="s">
        <v>991</v>
      </c>
      <c r="G288" s="259">
        <f t="shared" si="292"/>
        <v>0</v>
      </c>
      <c r="H288" s="259">
        <f t="shared" si="292"/>
        <v>0</v>
      </c>
      <c r="I288" s="259">
        <f t="shared" si="292"/>
        <v>0</v>
      </c>
      <c r="J288" s="259">
        <f t="shared" si="292"/>
        <v>1568.6392687892987</v>
      </c>
      <c r="K288" s="259">
        <f t="shared" si="292"/>
        <v>1569.7331684830526</v>
      </c>
      <c r="L288" s="259">
        <f t="shared" si="292"/>
        <v>1622.3801090420106</v>
      </c>
      <c r="M288" s="259">
        <f t="shared" si="292"/>
        <v>1624.7006314279836</v>
      </c>
      <c r="N288" s="259">
        <f t="shared" si="292"/>
        <v>1805.5629947374673</v>
      </c>
      <c r="O288" s="259">
        <f t="shared" si="282"/>
        <v>1851.5629348806528</v>
      </c>
      <c r="P288" s="259">
        <f t="shared" si="282"/>
        <v>1851.8215694770172</v>
      </c>
      <c r="Q288" s="259">
        <f t="shared" si="282"/>
        <v>1943.1158716770331</v>
      </c>
      <c r="R288" s="260">
        <f>+AVERAGE(Q288,S288)</f>
        <v>2113.6043935832326</v>
      </c>
      <c r="S288" s="259">
        <f t="shared" ref="S288:S305" si="294">IFERROR(+S170/S229,0)</f>
        <v>2284.0929154894325</v>
      </c>
      <c r="T288" s="259">
        <f t="shared" si="293"/>
        <v>2243.7936541861977</v>
      </c>
      <c r="U288" s="259">
        <f t="shared" ref="U288:V305" si="295">IFERROR(+U170/U229,0)</f>
        <v>2238.1263672374102</v>
      </c>
      <c r="V288" s="259">
        <f t="shared" si="295"/>
        <v>2238.6495841044461</v>
      </c>
      <c r="W288" s="260">
        <f>+X288</f>
        <v>2232.3900766433676</v>
      </c>
      <c r="X288" s="260">
        <f>+AVERAGE(V288,Y288)</f>
        <v>2232.3900766433676</v>
      </c>
      <c r="Y288" s="259">
        <f t="shared" ref="Y288:Z299" si="296">IFERROR(+Y170/Y229,0)</f>
        <v>2226.130569182289</v>
      </c>
      <c r="Z288" s="259">
        <f t="shared" si="296"/>
        <v>2209.721235387723</v>
      </c>
      <c r="AB288" s="266"/>
      <c r="AC288" s="266"/>
      <c r="AD288" s="266"/>
      <c r="AE288" s="266"/>
      <c r="AF288" s="266"/>
      <c r="AL288" s="261"/>
      <c r="AM288" s="261"/>
      <c r="AN288" s="261"/>
      <c r="AO288" s="261"/>
      <c r="AP288" s="261"/>
      <c r="AQ288" s="261"/>
      <c r="AR288" s="261"/>
      <c r="AS288" s="261"/>
      <c r="AT288" s="261"/>
      <c r="AU288" s="261"/>
      <c r="AV288" s="261"/>
      <c r="AW288" s="261"/>
    </row>
    <row r="289" spans="3:49">
      <c r="C289" s="170" t="s">
        <v>433</v>
      </c>
      <c r="D289" s="46" t="s">
        <v>65</v>
      </c>
      <c r="E289" s="5" t="s">
        <v>992</v>
      </c>
      <c r="G289" s="259">
        <f t="shared" si="292"/>
        <v>3.8510983317741965</v>
      </c>
      <c r="H289" s="259">
        <f t="shared" si="292"/>
        <v>3.8510983317741965</v>
      </c>
      <c r="I289" s="259">
        <f t="shared" si="292"/>
        <v>7.8868657997312681</v>
      </c>
      <c r="J289" s="259">
        <f t="shared" si="292"/>
        <v>7.8927365407491639</v>
      </c>
      <c r="K289" s="259">
        <f t="shared" si="292"/>
        <v>7.898240586361557</v>
      </c>
      <c r="L289" s="259">
        <f t="shared" si="292"/>
        <v>9.3469292225839364</v>
      </c>
      <c r="M289" s="259">
        <f t="shared" si="292"/>
        <v>9.3602983204792007</v>
      </c>
      <c r="N289" s="259">
        <f t="shared" si="292"/>
        <v>16.004320537200542</v>
      </c>
      <c r="O289" s="259">
        <f t="shared" si="282"/>
        <v>17.491715022989343</v>
      </c>
      <c r="P289" s="259">
        <f t="shared" si="282"/>
        <v>17.494158344018008</v>
      </c>
      <c r="Q289" s="259">
        <f t="shared" si="282"/>
        <v>12.035779762607524</v>
      </c>
      <c r="R289" s="259">
        <f t="shared" ref="R289:R305" si="297">IFERROR(+R171/R230,0)</f>
        <v>12.165319844534263</v>
      </c>
      <c r="S289" s="259">
        <f t="shared" si="294"/>
        <v>12.874067634585677</v>
      </c>
      <c r="T289" s="259">
        <f t="shared" si="293"/>
        <v>13.59243248889644</v>
      </c>
      <c r="U289" s="259">
        <f t="shared" si="295"/>
        <v>16.614688103530103</v>
      </c>
      <c r="V289" s="259">
        <f t="shared" si="295"/>
        <v>16.61857219389406</v>
      </c>
      <c r="W289" s="259">
        <f t="shared" ref="W289:X305" si="298">IFERROR(+W171/W230,0)</f>
        <v>12.573888125992951</v>
      </c>
      <c r="X289" s="259">
        <f t="shared" si="298"/>
        <v>12.574358179442333</v>
      </c>
      <c r="Y289" s="259">
        <f t="shared" si="296"/>
        <v>5.4760101432646051</v>
      </c>
      <c r="Z289" s="259">
        <f t="shared" si="296"/>
        <v>4.4355980127633687</v>
      </c>
      <c r="AB289" s="266"/>
      <c r="AC289" s="266"/>
      <c r="AD289" s="266"/>
      <c r="AE289" s="266"/>
      <c r="AF289" s="266"/>
      <c r="AL289" s="261"/>
      <c r="AM289" s="261"/>
      <c r="AN289" s="261"/>
      <c r="AO289" s="261"/>
      <c r="AP289" s="261"/>
      <c r="AQ289" s="261"/>
      <c r="AR289" s="261"/>
      <c r="AS289" s="261"/>
      <c r="AT289" s="261"/>
      <c r="AU289" s="261"/>
      <c r="AV289" s="261"/>
      <c r="AW289" s="261"/>
    </row>
    <row r="290" spans="3:49">
      <c r="C290" s="170" t="s">
        <v>434</v>
      </c>
      <c r="D290" s="46" t="s">
        <v>65</v>
      </c>
      <c r="E290" s="5" t="s">
        <v>993</v>
      </c>
      <c r="G290" s="259">
        <f t="shared" si="292"/>
        <v>0</v>
      </c>
      <c r="H290" s="259">
        <f t="shared" si="292"/>
        <v>0</v>
      </c>
      <c r="I290" s="259">
        <f t="shared" si="292"/>
        <v>0</v>
      </c>
      <c r="J290" s="259">
        <f t="shared" si="292"/>
        <v>14.185473831131405</v>
      </c>
      <c r="K290" s="259">
        <f t="shared" si="292"/>
        <v>14.195366153597366</v>
      </c>
      <c r="L290" s="259">
        <f t="shared" si="292"/>
        <v>17.499051756343867</v>
      </c>
      <c r="M290" s="259">
        <f t="shared" si="292"/>
        <v>17.524080996475437</v>
      </c>
      <c r="N290" s="259">
        <f t="shared" si="292"/>
        <v>50.026040002399547</v>
      </c>
      <c r="O290" s="259">
        <f t="shared" si="282"/>
        <v>61.854138119566848</v>
      </c>
      <c r="P290" s="259">
        <f t="shared" si="282"/>
        <v>61.862778182372509</v>
      </c>
      <c r="Q290" s="259">
        <f t="shared" si="282"/>
        <v>46.026577550368032</v>
      </c>
      <c r="R290" s="259">
        <f t="shared" si="297"/>
        <v>53.135353219443239</v>
      </c>
      <c r="S290" s="259">
        <f t="shared" si="294"/>
        <v>44.21933924094791</v>
      </c>
      <c r="T290" s="259">
        <f t="shared" si="293"/>
        <v>60.491135040499096</v>
      </c>
      <c r="U290" s="259">
        <f t="shared" si="295"/>
        <v>63.631759445434909</v>
      </c>
      <c r="V290" s="259">
        <f t="shared" si="295"/>
        <v>63.646634928029812</v>
      </c>
      <c r="W290" s="259">
        <f t="shared" si="298"/>
        <v>51.825378152420186</v>
      </c>
      <c r="X290" s="259">
        <f t="shared" si="298"/>
        <v>51.827315556150992</v>
      </c>
      <c r="Y290" s="259">
        <f t="shared" si="296"/>
        <v>74.44378897036006</v>
      </c>
      <c r="Z290" s="259">
        <f t="shared" si="296"/>
        <v>43.815936758063337</v>
      </c>
      <c r="AB290" s="266"/>
      <c r="AC290" s="266"/>
      <c r="AD290" s="266"/>
      <c r="AE290" s="266"/>
      <c r="AF290" s="266"/>
      <c r="AL290" s="261"/>
      <c r="AM290" s="261"/>
      <c r="AN290" s="261"/>
      <c r="AO290" s="261"/>
      <c r="AP290" s="261"/>
      <c r="AQ290" s="261"/>
      <c r="AR290" s="261"/>
      <c r="AS290" s="261"/>
      <c r="AT290" s="261"/>
      <c r="AU290" s="261"/>
      <c r="AV290" s="261"/>
      <c r="AW290" s="261"/>
    </row>
    <row r="291" spans="3:49">
      <c r="C291" s="170" t="s">
        <v>435</v>
      </c>
      <c r="D291" s="46" t="s">
        <v>65</v>
      </c>
      <c r="E291" s="5" t="s">
        <v>993</v>
      </c>
      <c r="G291" s="259">
        <f t="shared" si="292"/>
        <v>70.505887927222574</v>
      </c>
      <c r="H291" s="259">
        <f t="shared" si="292"/>
        <v>70.505887927222574</v>
      </c>
      <c r="I291" s="259">
        <f t="shared" si="292"/>
        <v>75.384816159902911</v>
      </c>
      <c r="J291" s="259">
        <f t="shared" si="292"/>
        <v>180.66562653491007</v>
      </c>
      <c r="K291" s="259">
        <f t="shared" si="292"/>
        <v>180.79161475761407</v>
      </c>
      <c r="L291" s="259">
        <f t="shared" si="292"/>
        <v>240.73144686525583</v>
      </c>
      <c r="M291" s="259">
        <f t="shared" si="292"/>
        <v>241.075769819134</v>
      </c>
      <c r="N291" s="259">
        <f t="shared" si="292"/>
        <v>233.75758458396896</v>
      </c>
      <c r="O291" s="259">
        <f t="shared" si="282"/>
        <v>251.9416025903983</v>
      </c>
      <c r="P291" s="259">
        <f t="shared" si="282"/>
        <v>251.97679492086988</v>
      </c>
      <c r="Q291" s="259">
        <f t="shared" si="282"/>
        <v>174.02072764426168</v>
      </c>
      <c r="R291" s="259">
        <f t="shared" si="297"/>
        <v>179.66238878996126</v>
      </c>
      <c r="S291" s="259">
        <f t="shared" si="294"/>
        <v>181.96828036558318</v>
      </c>
      <c r="T291" s="259">
        <f t="shared" si="293"/>
        <v>350.58569362511298</v>
      </c>
      <c r="U291" s="259">
        <f t="shared" si="295"/>
        <v>480.41927575161372</v>
      </c>
      <c r="V291" s="259">
        <f t="shared" si="295"/>
        <v>480.53158552643339</v>
      </c>
      <c r="W291" s="259">
        <f t="shared" si="298"/>
        <v>518.86161426997239</v>
      </c>
      <c r="X291" s="259">
        <f t="shared" si="298"/>
        <v>518.88101103007523</v>
      </c>
      <c r="Y291" s="259">
        <f t="shared" si="296"/>
        <v>478.34299526137761</v>
      </c>
      <c r="Z291" s="259">
        <f t="shared" si="296"/>
        <v>450.67546292143606</v>
      </c>
      <c r="AB291" s="266"/>
      <c r="AC291" s="266"/>
      <c r="AD291" s="266"/>
      <c r="AE291" s="266"/>
      <c r="AF291" s="266"/>
      <c r="AL291" s="261"/>
      <c r="AM291" s="261"/>
      <c r="AN291" s="261"/>
      <c r="AO291" s="261"/>
      <c r="AP291" s="261"/>
      <c r="AQ291" s="261"/>
      <c r="AR291" s="261"/>
      <c r="AS291" s="261"/>
      <c r="AT291" s="261"/>
      <c r="AU291" s="261"/>
      <c r="AV291" s="261"/>
      <c r="AW291" s="261"/>
    </row>
    <row r="292" spans="3:49">
      <c r="C292" s="170" t="s">
        <v>436</v>
      </c>
      <c r="D292" s="46" t="s">
        <v>65</v>
      </c>
      <c r="E292" s="5" t="s">
        <v>988</v>
      </c>
      <c r="G292" s="259">
        <f t="shared" si="292"/>
        <v>0</v>
      </c>
      <c r="H292" s="259">
        <f t="shared" si="292"/>
        <v>0</v>
      </c>
      <c r="I292" s="259">
        <f t="shared" si="292"/>
        <v>0</v>
      </c>
      <c r="J292" s="259">
        <f t="shared" si="292"/>
        <v>0</v>
      </c>
      <c r="K292" s="259">
        <f t="shared" si="292"/>
        <v>0</v>
      </c>
      <c r="L292" s="259">
        <f t="shared" si="292"/>
        <v>0</v>
      </c>
      <c r="M292" s="259">
        <f t="shared" si="292"/>
        <v>2.9824026247726687</v>
      </c>
      <c r="N292" s="259">
        <f t="shared" si="292"/>
        <v>3.2444979777140492</v>
      </c>
      <c r="O292" s="259">
        <f t="shared" si="282"/>
        <v>2.6036769579954222</v>
      </c>
      <c r="P292" s="259">
        <f t="shared" si="282"/>
        <v>2.6040406512441949</v>
      </c>
      <c r="Q292" s="259">
        <f t="shared" si="282"/>
        <v>3.9044995710915353</v>
      </c>
      <c r="R292" s="259">
        <f t="shared" si="297"/>
        <v>6.2827763143111044</v>
      </c>
      <c r="S292" s="259">
        <f t="shared" si="294"/>
        <v>8.1189888773641528</v>
      </c>
      <c r="T292" s="259">
        <f t="shared" si="293"/>
        <v>9.5530461912660289</v>
      </c>
      <c r="U292" s="259">
        <f t="shared" si="295"/>
        <v>7.2478517628995478</v>
      </c>
      <c r="V292" s="259">
        <f t="shared" si="295"/>
        <v>7.2495461258039997</v>
      </c>
      <c r="W292" s="259">
        <f t="shared" si="298"/>
        <v>7.6480465689777155</v>
      </c>
      <c r="X292" s="259">
        <f t="shared" si="298"/>
        <v>7.6483324782076014</v>
      </c>
      <c r="Y292" s="259">
        <f t="shared" si="296"/>
        <v>7.8918480553769452</v>
      </c>
      <c r="Z292" s="259">
        <f t="shared" si="296"/>
        <v>8.0103790631922269</v>
      </c>
      <c r="AB292" s="266"/>
      <c r="AC292" s="266"/>
      <c r="AD292" s="266"/>
      <c r="AE292" s="266"/>
      <c r="AF292" s="266"/>
      <c r="AL292" s="261"/>
      <c r="AM292" s="261"/>
      <c r="AN292" s="261"/>
      <c r="AO292" s="261"/>
      <c r="AP292" s="261"/>
      <c r="AQ292" s="261"/>
      <c r="AR292" s="261"/>
      <c r="AS292" s="261"/>
      <c r="AT292" s="261"/>
      <c r="AU292" s="261"/>
      <c r="AV292" s="261"/>
      <c r="AW292" s="261"/>
    </row>
    <row r="293" spans="3:49">
      <c r="C293" s="170" t="s">
        <v>437</v>
      </c>
      <c r="D293" s="46" t="s">
        <v>65</v>
      </c>
      <c r="E293" s="5" t="s">
        <v>988</v>
      </c>
      <c r="G293" s="259">
        <f t="shared" si="292"/>
        <v>0</v>
      </c>
      <c r="H293" s="259">
        <f t="shared" si="292"/>
        <v>0</v>
      </c>
      <c r="I293" s="259">
        <f t="shared" si="292"/>
        <v>0</v>
      </c>
      <c r="J293" s="259">
        <f t="shared" si="292"/>
        <v>227.89145257851504</v>
      </c>
      <c r="K293" s="259">
        <f t="shared" si="292"/>
        <v>228.05037400496715</v>
      </c>
      <c r="L293" s="259">
        <f t="shared" si="292"/>
        <v>351.53461122081217</v>
      </c>
      <c r="M293" s="259">
        <f t="shared" si="292"/>
        <v>352.0374181340847</v>
      </c>
      <c r="N293" s="259">
        <f t="shared" si="292"/>
        <v>298.12197469614978</v>
      </c>
      <c r="O293" s="259">
        <f t="shared" si="282"/>
        <v>269.44122069526156</v>
      </c>
      <c r="P293" s="259">
        <f t="shared" si="282"/>
        <v>269.47885745069971</v>
      </c>
      <c r="Q293" s="259">
        <f t="shared" si="282"/>
        <v>154.58722583977971</v>
      </c>
      <c r="R293" s="259">
        <f t="shared" si="297"/>
        <v>240.89862534405248</v>
      </c>
      <c r="S293" s="259">
        <f t="shared" si="294"/>
        <v>108.63178107313585</v>
      </c>
      <c r="T293" s="259">
        <f t="shared" si="293"/>
        <v>45.809030691316771</v>
      </c>
      <c r="U293" s="259">
        <f t="shared" si="295"/>
        <v>50.005918617944111</v>
      </c>
      <c r="V293" s="259">
        <f t="shared" si="295"/>
        <v>50.017608726445367</v>
      </c>
      <c r="W293" s="259">
        <f t="shared" si="298"/>
        <v>51.405186181379001</v>
      </c>
      <c r="X293" s="259">
        <f t="shared" si="298"/>
        <v>51.407107876946711</v>
      </c>
      <c r="Y293" s="259">
        <f t="shared" si="296"/>
        <v>45.056573784911556</v>
      </c>
      <c r="Z293" s="259">
        <f t="shared" si="296"/>
        <v>45.639606857010115</v>
      </c>
      <c r="AB293" s="266"/>
      <c r="AC293" s="266"/>
      <c r="AD293" s="266"/>
      <c r="AE293" s="266"/>
      <c r="AF293" s="266"/>
      <c r="AL293" s="261"/>
      <c r="AM293" s="261"/>
      <c r="AN293" s="261"/>
      <c r="AO293" s="261"/>
      <c r="AP293" s="261"/>
      <c r="AQ293" s="261"/>
      <c r="AR293" s="261"/>
      <c r="AS293" s="261"/>
      <c r="AT293" s="261"/>
      <c r="AU293" s="261"/>
      <c r="AV293" s="261"/>
      <c r="AW293" s="261"/>
    </row>
    <row r="294" spans="3:49">
      <c r="C294" s="170" t="s">
        <v>734</v>
      </c>
      <c r="D294" s="46" t="s">
        <v>65</v>
      </c>
      <c r="E294" s="5" t="s">
        <v>988</v>
      </c>
      <c r="G294" s="259">
        <f t="shared" si="292"/>
        <v>0</v>
      </c>
      <c r="H294" s="259">
        <f t="shared" si="292"/>
        <v>0</v>
      </c>
      <c r="I294" s="259">
        <f t="shared" si="292"/>
        <v>0</v>
      </c>
      <c r="J294" s="259">
        <f t="shared" si="292"/>
        <v>0</v>
      </c>
      <c r="K294" s="259">
        <f t="shared" si="292"/>
        <v>0</v>
      </c>
      <c r="L294" s="259">
        <f t="shared" si="292"/>
        <v>0</v>
      </c>
      <c r="M294" s="259">
        <f t="shared" si="292"/>
        <v>29.122477341511413</v>
      </c>
      <c r="N294" s="259">
        <f t="shared" si="292"/>
        <v>43.737236239615619</v>
      </c>
      <c r="O294" s="259">
        <f t="shared" si="282"/>
        <v>50.033581423218152</v>
      </c>
      <c r="P294" s="259">
        <f t="shared" si="282"/>
        <v>50.040570337768273</v>
      </c>
      <c r="Q294" s="259">
        <f t="shared" si="282"/>
        <v>37.635147993250847</v>
      </c>
      <c r="R294" s="259">
        <f t="shared" si="297"/>
        <v>49.081176875659516</v>
      </c>
      <c r="S294" s="259">
        <f t="shared" si="294"/>
        <v>27.487158002268739</v>
      </c>
      <c r="T294" s="259">
        <f t="shared" si="293"/>
        <v>33.585571035593951</v>
      </c>
      <c r="U294" s="259">
        <f t="shared" si="295"/>
        <v>32.666886658140328</v>
      </c>
      <c r="V294" s="259">
        <f t="shared" si="295"/>
        <v>32.674523343156551</v>
      </c>
      <c r="W294" s="259">
        <f t="shared" si="298"/>
        <v>30.135363556611697</v>
      </c>
      <c r="X294" s="259">
        <f t="shared" si="298"/>
        <v>30.136490115989847</v>
      </c>
      <c r="Y294" s="259">
        <f t="shared" si="296"/>
        <v>29.196834304836763</v>
      </c>
      <c r="Z294" s="259">
        <f t="shared" si="296"/>
        <v>27.591804228426938</v>
      </c>
      <c r="AB294" s="266"/>
      <c r="AC294" s="266"/>
      <c r="AD294" s="266"/>
      <c r="AE294" s="266"/>
      <c r="AF294" s="266"/>
      <c r="AL294" s="261"/>
      <c r="AM294" s="261"/>
      <c r="AN294" s="261"/>
      <c r="AO294" s="261"/>
      <c r="AP294" s="261"/>
      <c r="AQ294" s="261"/>
      <c r="AR294" s="261"/>
      <c r="AS294" s="261"/>
      <c r="AT294" s="261"/>
      <c r="AU294" s="261"/>
      <c r="AV294" s="261"/>
      <c r="AW294" s="261"/>
    </row>
    <row r="295" spans="3:49">
      <c r="C295" s="170" t="s">
        <v>735</v>
      </c>
      <c r="D295" s="46" t="s">
        <v>65</v>
      </c>
      <c r="E295" s="5" t="s">
        <v>988</v>
      </c>
      <c r="G295" s="259">
        <f t="shared" ref="G295:N304" si="299">IFERROR(+G177/G236,0)</f>
        <v>0</v>
      </c>
      <c r="H295" s="259">
        <f t="shared" si="299"/>
        <v>0</v>
      </c>
      <c r="I295" s="259">
        <f t="shared" si="299"/>
        <v>0</v>
      </c>
      <c r="J295" s="259">
        <f t="shared" si="299"/>
        <v>0</v>
      </c>
      <c r="K295" s="259">
        <f t="shared" si="299"/>
        <v>0</v>
      </c>
      <c r="L295" s="259">
        <f t="shared" si="299"/>
        <v>0</v>
      </c>
      <c r="M295" s="259">
        <f t="shared" si="299"/>
        <v>22.186415737255487</v>
      </c>
      <c r="N295" s="259">
        <f t="shared" si="299"/>
        <v>32.263467708451842</v>
      </c>
      <c r="O295" s="259">
        <f t="shared" si="282"/>
        <v>34.890883410481479</v>
      </c>
      <c r="P295" s="259">
        <f t="shared" si="282"/>
        <v>34.895757125210622</v>
      </c>
      <c r="Q295" s="259">
        <f t="shared" si="282"/>
        <v>26.201556849278283</v>
      </c>
      <c r="R295" s="259">
        <f t="shared" si="297"/>
        <v>31.290840543806048</v>
      </c>
      <c r="S295" s="259">
        <f t="shared" si="294"/>
        <v>72.446063046649698</v>
      </c>
      <c r="T295" s="259">
        <f t="shared" si="293"/>
        <v>35.202739801578247</v>
      </c>
      <c r="U295" s="259">
        <f t="shared" si="295"/>
        <v>25.670116822744429</v>
      </c>
      <c r="V295" s="259">
        <f t="shared" si="295"/>
        <v>25.676117841407653</v>
      </c>
      <c r="W295" s="259">
        <f t="shared" si="298"/>
        <v>26.36856553797865</v>
      </c>
      <c r="X295" s="259">
        <f t="shared" si="298"/>
        <v>26.369551282011219</v>
      </c>
      <c r="Y295" s="259">
        <f t="shared" si="296"/>
        <v>33.932417481249075</v>
      </c>
      <c r="Z295" s="259">
        <f t="shared" si="296"/>
        <v>36.644756698501752</v>
      </c>
      <c r="AB295" s="266"/>
      <c r="AC295" s="266"/>
      <c r="AD295" s="266"/>
      <c r="AE295" s="266"/>
      <c r="AF295" s="266"/>
      <c r="AL295" s="261"/>
      <c r="AM295" s="261"/>
      <c r="AN295" s="261"/>
      <c r="AO295" s="261"/>
      <c r="AP295" s="261"/>
      <c r="AQ295" s="261"/>
      <c r="AR295" s="261"/>
      <c r="AS295" s="261"/>
      <c r="AT295" s="261"/>
      <c r="AU295" s="261"/>
      <c r="AV295" s="261"/>
      <c r="AW295" s="261"/>
    </row>
    <row r="296" spans="3:49">
      <c r="C296" s="170" t="s">
        <v>736</v>
      </c>
      <c r="D296" s="46" t="s">
        <v>65</v>
      </c>
      <c r="E296" s="5" t="s">
        <v>988</v>
      </c>
      <c r="G296" s="259">
        <f t="shared" si="299"/>
        <v>0</v>
      </c>
      <c r="H296" s="259">
        <f t="shared" si="299"/>
        <v>0</v>
      </c>
      <c r="I296" s="259">
        <f t="shared" si="299"/>
        <v>0</v>
      </c>
      <c r="J296" s="259">
        <f t="shared" si="299"/>
        <v>0</v>
      </c>
      <c r="K296" s="259">
        <f t="shared" si="299"/>
        <v>0</v>
      </c>
      <c r="L296" s="259">
        <f t="shared" si="299"/>
        <v>0</v>
      </c>
      <c r="M296" s="259">
        <f t="shared" si="299"/>
        <v>190.68935083894689</v>
      </c>
      <c r="N296" s="259">
        <f t="shared" si="299"/>
        <v>174.62616734650777</v>
      </c>
      <c r="O296" s="259">
        <f t="shared" si="282"/>
        <v>191.41139930414704</v>
      </c>
      <c r="P296" s="259">
        <f t="shared" si="282"/>
        <v>191.43813650495503</v>
      </c>
      <c r="Q296" s="259">
        <f t="shared" si="282"/>
        <v>124.39914817073117</v>
      </c>
      <c r="R296" s="259">
        <f t="shared" si="297"/>
        <v>206.80052368762352</v>
      </c>
      <c r="S296" s="259">
        <f t="shared" si="294"/>
        <v>217.61537261708901</v>
      </c>
      <c r="T296" s="259">
        <f t="shared" si="293"/>
        <v>495.85492404153672</v>
      </c>
      <c r="U296" s="259">
        <f t="shared" si="295"/>
        <v>169.2418635449005</v>
      </c>
      <c r="V296" s="259">
        <f t="shared" si="295"/>
        <v>169.28142797652131</v>
      </c>
      <c r="W296" s="259">
        <f t="shared" si="298"/>
        <v>171.20290588272317</v>
      </c>
      <c r="X296" s="259">
        <f t="shared" si="298"/>
        <v>171.20930601255156</v>
      </c>
      <c r="Y296" s="259">
        <f t="shared" si="296"/>
        <v>208.3020678376447</v>
      </c>
      <c r="Z296" s="259">
        <f t="shared" si="296"/>
        <v>174.66900249596267</v>
      </c>
      <c r="AB296" s="266"/>
      <c r="AC296" s="266"/>
      <c r="AD296" s="266"/>
      <c r="AE296" s="266"/>
      <c r="AF296" s="266"/>
      <c r="AL296" s="261"/>
      <c r="AM296" s="261"/>
      <c r="AN296" s="261"/>
      <c r="AO296" s="261"/>
      <c r="AP296" s="261"/>
      <c r="AQ296" s="261"/>
      <c r="AR296" s="261"/>
      <c r="AS296" s="261"/>
      <c r="AT296" s="261"/>
      <c r="AU296" s="261"/>
      <c r="AV296" s="261"/>
      <c r="AW296" s="261"/>
    </row>
    <row r="297" spans="3:49">
      <c r="C297" s="170" t="s">
        <v>737</v>
      </c>
      <c r="D297" s="46" t="s">
        <v>65</v>
      </c>
      <c r="E297" s="5" t="s">
        <v>988</v>
      </c>
      <c r="G297" s="259">
        <f t="shared" si="299"/>
        <v>0</v>
      </c>
      <c r="H297" s="259">
        <f t="shared" si="299"/>
        <v>0</v>
      </c>
      <c r="I297" s="259">
        <f t="shared" si="299"/>
        <v>0</v>
      </c>
      <c r="J297" s="259">
        <f t="shared" si="299"/>
        <v>0</v>
      </c>
      <c r="K297" s="259">
        <f t="shared" si="299"/>
        <v>0</v>
      </c>
      <c r="L297" s="259">
        <f t="shared" si="299"/>
        <v>0</v>
      </c>
      <c r="M297" s="259">
        <f t="shared" si="299"/>
        <v>88.679218008217688</v>
      </c>
      <c r="N297" s="259">
        <f t="shared" si="299"/>
        <v>135.72408892559457</v>
      </c>
      <c r="O297" s="259">
        <f t="shared" si="282"/>
        <v>147.38417233682836</v>
      </c>
      <c r="P297" s="259">
        <f t="shared" si="282"/>
        <v>147.40475961755465</v>
      </c>
      <c r="Q297" s="259">
        <f t="shared" si="282"/>
        <v>126.28228215825428</v>
      </c>
      <c r="R297" s="259">
        <f t="shared" si="297"/>
        <v>125.45780052297684</v>
      </c>
      <c r="S297" s="259">
        <f t="shared" si="294"/>
        <v>121.42769038038497</v>
      </c>
      <c r="T297" s="259">
        <f t="shared" si="293"/>
        <v>118.93397006366094</v>
      </c>
      <c r="U297" s="259">
        <f t="shared" si="295"/>
        <v>91.353226492675304</v>
      </c>
      <c r="V297" s="259">
        <f t="shared" si="295"/>
        <v>91.374582547301529</v>
      </c>
      <c r="W297" s="259">
        <f t="shared" si="298"/>
        <v>92.952911558187481</v>
      </c>
      <c r="X297" s="259">
        <f t="shared" si="298"/>
        <v>92.95638644489479</v>
      </c>
      <c r="Y297" s="259">
        <f t="shared" si="296"/>
        <v>96.930626443128133</v>
      </c>
      <c r="Z297" s="259">
        <f t="shared" si="296"/>
        <v>87.714764150332712</v>
      </c>
      <c r="AB297" s="266"/>
      <c r="AC297" s="266"/>
      <c r="AD297" s="266"/>
      <c r="AE297" s="266"/>
      <c r="AF297" s="266"/>
      <c r="AL297" s="261"/>
      <c r="AM297" s="261"/>
      <c r="AN297" s="261"/>
      <c r="AO297" s="261"/>
      <c r="AP297" s="261"/>
      <c r="AQ297" s="261"/>
      <c r="AR297" s="261"/>
      <c r="AS297" s="261"/>
      <c r="AT297" s="261"/>
      <c r="AU297" s="261"/>
      <c r="AV297" s="261"/>
      <c r="AW297" s="261"/>
    </row>
    <row r="298" spans="3:49">
      <c r="C298" s="170" t="s">
        <v>438</v>
      </c>
      <c r="D298" s="46" t="s">
        <v>65</v>
      </c>
      <c r="E298" s="5" t="s">
        <v>988</v>
      </c>
      <c r="G298" s="259">
        <f t="shared" si="299"/>
        <v>77.672463027532103</v>
      </c>
      <c r="H298" s="259">
        <f t="shared" si="299"/>
        <v>77.672463027532103</v>
      </c>
      <c r="I298" s="259">
        <f t="shared" si="299"/>
        <v>293.64267936942304</v>
      </c>
      <c r="J298" s="259">
        <f t="shared" si="299"/>
        <v>360.29608359400572</v>
      </c>
      <c r="K298" s="259">
        <f t="shared" si="299"/>
        <v>360.54733815797471</v>
      </c>
      <c r="L298" s="259">
        <f t="shared" si="299"/>
        <v>384.28086621209832</v>
      </c>
      <c r="M298" s="259">
        <f t="shared" si="299"/>
        <v>384.83051074211716</v>
      </c>
      <c r="N298" s="259">
        <f t="shared" si="299"/>
        <v>421.8619031453814</v>
      </c>
      <c r="O298" s="259">
        <f t="shared" si="282"/>
        <v>362.12099952714328</v>
      </c>
      <c r="P298" s="259">
        <f t="shared" si="282"/>
        <v>362.17158220882447</v>
      </c>
      <c r="Q298" s="259">
        <f t="shared" si="282"/>
        <v>370.83976736806449</v>
      </c>
      <c r="R298" s="259">
        <f t="shared" si="297"/>
        <v>424.72401389390143</v>
      </c>
      <c r="S298" s="259">
        <f t="shared" si="294"/>
        <v>513.87229118648418</v>
      </c>
      <c r="T298" s="259">
        <f t="shared" si="293"/>
        <v>532.41920994017335</v>
      </c>
      <c r="U298" s="259">
        <f t="shared" si="295"/>
        <v>513.47854247741361</v>
      </c>
      <c r="V298" s="259">
        <f t="shared" si="295"/>
        <v>513.5985806657028</v>
      </c>
      <c r="W298" s="259">
        <f t="shared" si="298"/>
        <v>519.19398011945214</v>
      </c>
      <c r="X298" s="259">
        <f t="shared" si="298"/>
        <v>519.21338930448758</v>
      </c>
      <c r="Y298" s="259">
        <f t="shared" si="296"/>
        <v>494.83595648726191</v>
      </c>
      <c r="Z298" s="259">
        <f t="shared" si="296"/>
        <v>559.15385027662012</v>
      </c>
      <c r="AB298" s="266"/>
      <c r="AC298" s="266"/>
      <c r="AD298" s="266"/>
      <c r="AE298" s="266"/>
      <c r="AF298" s="266"/>
      <c r="AL298" s="261"/>
      <c r="AM298" s="261"/>
      <c r="AN298" s="261"/>
      <c r="AO298" s="261"/>
      <c r="AP298" s="261"/>
      <c r="AQ298" s="261"/>
      <c r="AR298" s="261"/>
      <c r="AS298" s="261"/>
      <c r="AT298" s="261"/>
      <c r="AU298" s="261"/>
      <c r="AV298" s="261"/>
      <c r="AW298" s="261"/>
    </row>
    <row r="299" spans="3:49">
      <c r="C299" s="170" t="s">
        <v>439</v>
      </c>
      <c r="D299" s="46" t="s">
        <v>65</v>
      </c>
      <c r="E299" s="5" t="s">
        <v>985</v>
      </c>
      <c r="G299" s="259">
        <f t="shared" si="299"/>
        <v>7.2140227579161333</v>
      </c>
      <c r="H299" s="259">
        <f t="shared" si="299"/>
        <v>7.2140227579161333</v>
      </c>
      <c r="I299" s="259">
        <f t="shared" si="299"/>
        <v>7.3288464208848865</v>
      </c>
      <c r="J299" s="259">
        <f t="shared" si="299"/>
        <v>2.8533039386951842</v>
      </c>
      <c r="K299" s="259">
        <f t="shared" si="299"/>
        <v>2.8552937067488262</v>
      </c>
      <c r="L299" s="259">
        <f t="shared" si="299"/>
        <v>10.875218892367704</v>
      </c>
      <c r="M299" s="259">
        <f t="shared" si="299"/>
        <v>10.890773933231094</v>
      </c>
      <c r="N299" s="259">
        <f t="shared" si="299"/>
        <v>19.752036197793849</v>
      </c>
      <c r="O299" s="259">
        <f t="shared" si="282"/>
        <v>26.941544119441311</v>
      </c>
      <c r="P299" s="259">
        <f t="shared" si="282"/>
        <v>26.945307434885517</v>
      </c>
      <c r="Q299" s="259">
        <f t="shared" si="282"/>
        <v>27.499627311405394</v>
      </c>
      <c r="R299" s="259">
        <f t="shared" si="297"/>
        <v>32.714534027898381</v>
      </c>
      <c r="S299" s="259">
        <f t="shared" si="294"/>
        <v>14.298670433377724</v>
      </c>
      <c r="T299" s="259">
        <f t="shared" si="293"/>
        <v>15.702930285706705</v>
      </c>
      <c r="U299" s="259">
        <f t="shared" si="295"/>
        <v>19.410778893703409</v>
      </c>
      <c r="V299" s="259">
        <f t="shared" si="295"/>
        <v>19.415316638787047</v>
      </c>
      <c r="W299" s="259">
        <f t="shared" si="298"/>
        <v>19.814824664533816</v>
      </c>
      <c r="X299" s="259">
        <f t="shared" si="298"/>
        <v>19.815565408096116</v>
      </c>
      <c r="Y299" s="259">
        <f t="shared" si="296"/>
        <v>22.709315623495414</v>
      </c>
      <c r="Z299" s="259">
        <f t="shared" si="296"/>
        <v>18.734770327814541</v>
      </c>
      <c r="AB299" s="266"/>
      <c r="AC299" s="266"/>
      <c r="AD299" s="266"/>
      <c r="AE299" s="266"/>
      <c r="AF299" s="266"/>
      <c r="AL299" s="261"/>
      <c r="AM299" s="261"/>
      <c r="AN299" s="261"/>
      <c r="AO299" s="261"/>
      <c r="AP299" s="261"/>
      <c r="AQ299" s="261"/>
      <c r="AR299" s="261"/>
      <c r="AS299" s="261"/>
      <c r="AT299" s="261"/>
      <c r="AU299" s="261"/>
      <c r="AV299" s="261"/>
      <c r="AW299" s="261"/>
    </row>
    <row r="300" spans="3:49">
      <c r="C300" s="170" t="s">
        <v>440</v>
      </c>
      <c r="D300" s="46" t="s">
        <v>65</v>
      </c>
      <c r="E300" s="5" t="s">
        <v>985</v>
      </c>
      <c r="G300" s="259">
        <f t="shared" si="299"/>
        <v>0</v>
      </c>
      <c r="H300" s="259">
        <f t="shared" si="299"/>
        <v>0</v>
      </c>
      <c r="I300" s="259">
        <f t="shared" si="299"/>
        <v>0</v>
      </c>
      <c r="J300" s="259">
        <f t="shared" si="299"/>
        <v>0</v>
      </c>
      <c r="K300" s="259">
        <f t="shared" si="299"/>
        <v>0</v>
      </c>
      <c r="L300" s="259">
        <f t="shared" si="299"/>
        <v>0</v>
      </c>
      <c r="M300" s="259">
        <f t="shared" si="299"/>
        <v>0</v>
      </c>
      <c r="N300" s="259">
        <f t="shared" si="299"/>
        <v>0</v>
      </c>
      <c r="O300" s="259">
        <f t="shared" si="282"/>
        <v>0</v>
      </c>
      <c r="P300" s="259">
        <f t="shared" si="282"/>
        <v>50.579173501707068</v>
      </c>
      <c r="Q300" s="259">
        <f t="shared" si="282"/>
        <v>68.111970665427336</v>
      </c>
      <c r="R300" s="259">
        <f t="shared" si="297"/>
        <v>59.043102087444503</v>
      </c>
      <c r="S300" s="259">
        <f t="shared" si="294"/>
        <v>52.786442783782583</v>
      </c>
      <c r="T300" s="259">
        <f t="shared" si="293"/>
        <v>64.121368549215546</v>
      </c>
      <c r="U300" s="259">
        <f t="shared" si="295"/>
        <v>69.688114982040247</v>
      </c>
      <c r="V300" s="259">
        <f t="shared" si="295"/>
        <v>69.704406286107925</v>
      </c>
      <c r="W300" s="259">
        <f t="shared" si="298"/>
        <v>66.321841765391355</v>
      </c>
      <c r="X300" s="259">
        <f t="shared" si="298"/>
        <v>66.324321094790406</v>
      </c>
      <c r="Y300" s="259">
        <f t="shared" ref="Y300:Y305" si="300">IFERROR(+Y182/Y241,0)</f>
        <v>50.906204515447669</v>
      </c>
      <c r="Z300" s="260">
        <f t="shared" ref="Z300" si="301">+Y300</f>
        <v>50.906204515447669</v>
      </c>
      <c r="AB300" s="266"/>
      <c r="AC300" s="266"/>
      <c r="AD300" s="266"/>
      <c r="AE300" s="266"/>
      <c r="AF300" s="266"/>
      <c r="AL300" s="261"/>
      <c r="AM300" s="261"/>
      <c r="AN300" s="261"/>
      <c r="AO300" s="261"/>
      <c r="AP300" s="261"/>
      <c r="AQ300" s="261"/>
      <c r="AR300" s="261"/>
      <c r="AS300" s="261"/>
      <c r="AT300" s="261"/>
      <c r="AU300" s="261"/>
      <c r="AV300" s="261"/>
      <c r="AW300" s="261"/>
    </row>
    <row r="301" spans="3:49">
      <c r="C301" s="170" t="s">
        <v>441</v>
      </c>
      <c r="D301" s="46" t="s">
        <v>65</v>
      </c>
      <c r="E301" s="5" t="s">
        <v>985</v>
      </c>
      <c r="G301" s="259">
        <f t="shared" si="299"/>
        <v>25.224427548791194</v>
      </c>
      <c r="H301" s="259">
        <f t="shared" si="299"/>
        <v>25.224427548791194</v>
      </c>
      <c r="I301" s="259">
        <f t="shared" si="299"/>
        <v>25.625917988263943</v>
      </c>
      <c r="J301" s="259">
        <f t="shared" si="299"/>
        <v>25.07261275860083</v>
      </c>
      <c r="K301" s="259">
        <f t="shared" si="299"/>
        <v>25.090097290554066</v>
      </c>
      <c r="L301" s="259">
        <f t="shared" si="299"/>
        <v>27.727466749263371</v>
      </c>
      <c r="M301" s="259">
        <f t="shared" si="299"/>
        <v>27.767125893837065</v>
      </c>
      <c r="N301" s="259">
        <f t="shared" si="299"/>
        <v>52.161789199437521</v>
      </c>
      <c r="O301" s="259">
        <f t="shared" si="282"/>
        <v>47.476720917045547</v>
      </c>
      <c r="P301" s="259">
        <f t="shared" si="282"/>
        <v>47.483352677878393</v>
      </c>
      <c r="Q301" s="259">
        <f t="shared" si="282"/>
        <v>40.376964114009027</v>
      </c>
      <c r="R301" s="259">
        <f t="shared" si="297"/>
        <v>48.330010620725787</v>
      </c>
      <c r="S301" s="259">
        <f t="shared" si="294"/>
        <v>26.206686665692168</v>
      </c>
      <c r="T301" s="259">
        <f t="shared" si="293"/>
        <v>70.378421857832194</v>
      </c>
      <c r="U301" s="259">
        <f t="shared" si="295"/>
        <v>73.311057069394622</v>
      </c>
      <c r="V301" s="259">
        <f t="shared" si="295"/>
        <v>73.328195324928544</v>
      </c>
      <c r="W301" s="259">
        <f t="shared" si="298"/>
        <v>98.344022260165943</v>
      </c>
      <c r="X301" s="259">
        <f t="shared" si="298"/>
        <v>98.3476986843894</v>
      </c>
      <c r="Y301" s="259">
        <f t="shared" si="300"/>
        <v>74.956720909693317</v>
      </c>
      <c r="Z301" s="259">
        <f>IFERROR(+Z183/Z242,0)</f>
        <v>85.749469942311194</v>
      </c>
      <c r="AB301" s="266"/>
      <c r="AC301" s="266"/>
      <c r="AD301" s="266"/>
      <c r="AE301" s="266"/>
      <c r="AF301" s="266"/>
      <c r="AL301" s="261"/>
      <c r="AM301" s="261"/>
      <c r="AN301" s="261"/>
      <c r="AO301" s="261"/>
      <c r="AP301" s="261"/>
      <c r="AQ301" s="261"/>
      <c r="AR301" s="261"/>
      <c r="AS301" s="261"/>
      <c r="AT301" s="261"/>
      <c r="AU301" s="261"/>
      <c r="AV301" s="261"/>
      <c r="AW301" s="261"/>
    </row>
    <row r="302" spans="3:49">
      <c r="C302" s="170" t="s">
        <v>442</v>
      </c>
      <c r="D302" s="46" t="s">
        <v>65</v>
      </c>
      <c r="E302" s="5" t="s">
        <v>985</v>
      </c>
      <c r="G302" s="259">
        <f t="shared" si="299"/>
        <v>1.1255550747111529</v>
      </c>
      <c r="H302" s="259">
        <f t="shared" si="299"/>
        <v>1.1255550747111529</v>
      </c>
      <c r="I302" s="259">
        <f t="shared" si="299"/>
        <v>2.286940465152759</v>
      </c>
      <c r="J302" s="259">
        <f t="shared" si="299"/>
        <v>2.2375617026094332</v>
      </c>
      <c r="K302" s="259">
        <f t="shared" si="299"/>
        <v>2.2391220792428252</v>
      </c>
      <c r="L302" s="259">
        <f t="shared" si="299"/>
        <v>2.2920682249811759</v>
      </c>
      <c r="M302" s="259">
        <f t="shared" si="299"/>
        <v>2.2953466155362641</v>
      </c>
      <c r="N302" s="259">
        <f t="shared" si="299"/>
        <v>2.9399469503061422</v>
      </c>
      <c r="O302" s="260">
        <f>+N302</f>
        <v>2.9399469503061422</v>
      </c>
      <c r="P302" s="260">
        <f>+O302</f>
        <v>2.9399469503061422</v>
      </c>
      <c r="Q302" s="260">
        <f>+R302</f>
        <v>2.5497824519302528</v>
      </c>
      <c r="R302" s="259">
        <f t="shared" si="297"/>
        <v>2.5497824519302528</v>
      </c>
      <c r="S302" s="259">
        <f t="shared" si="294"/>
        <v>0.6119466023887522</v>
      </c>
      <c r="T302" s="260">
        <f>+AVERAGE(S302,V302)</f>
        <v>0.98325473508512795</v>
      </c>
      <c r="U302" s="259">
        <f t="shared" si="295"/>
        <v>1.3542462795378964</v>
      </c>
      <c r="V302" s="259">
        <f t="shared" si="295"/>
        <v>1.3545628677815036</v>
      </c>
      <c r="W302" s="259">
        <f t="shared" si="298"/>
        <v>2.7465748088201716</v>
      </c>
      <c r="X302" s="259">
        <f t="shared" si="298"/>
        <v>2.7466774848540232</v>
      </c>
      <c r="Y302" s="259">
        <f t="shared" si="300"/>
        <v>2.5823203277077655</v>
      </c>
      <c r="Z302" s="259">
        <f>IFERROR(+Z184/Z243,0)</f>
        <v>1.223475371679706</v>
      </c>
      <c r="AB302" s="266"/>
      <c r="AC302" s="266"/>
      <c r="AD302" s="266"/>
      <c r="AE302" s="266"/>
      <c r="AF302" s="266"/>
      <c r="AL302" s="261"/>
      <c r="AM302" s="261"/>
      <c r="AN302" s="261"/>
      <c r="AO302" s="261"/>
      <c r="AP302" s="261"/>
      <c r="AQ302" s="261"/>
      <c r="AR302" s="261"/>
      <c r="AS302" s="261"/>
      <c r="AT302" s="261"/>
      <c r="AU302" s="261"/>
      <c r="AV302" s="261"/>
      <c r="AW302" s="261"/>
    </row>
    <row r="303" spans="3:49">
      <c r="C303" s="170" t="s">
        <v>443</v>
      </c>
      <c r="D303" s="46" t="s">
        <v>65</v>
      </c>
      <c r="E303" s="5" t="s">
        <v>985</v>
      </c>
      <c r="G303" s="259">
        <f t="shared" si="299"/>
        <v>1.4157519662410412</v>
      </c>
      <c r="H303" s="259">
        <f t="shared" si="299"/>
        <v>1.4157519662410412</v>
      </c>
      <c r="I303" s="259">
        <f t="shared" si="299"/>
        <v>2.8765722201973185</v>
      </c>
      <c r="J303" s="259">
        <f t="shared" si="299"/>
        <v>2.8144623494926764</v>
      </c>
      <c r="K303" s="259">
        <f t="shared" si="299"/>
        <v>2.8164250311387686</v>
      </c>
      <c r="L303" s="259">
        <f t="shared" si="299"/>
        <v>5.5089593267861519</v>
      </c>
      <c r="M303" s="259">
        <f t="shared" si="299"/>
        <v>5.516838900364486</v>
      </c>
      <c r="N303" s="259">
        <f t="shared" si="299"/>
        <v>6.2360299533560539</v>
      </c>
      <c r="O303" s="259">
        <f t="shared" ref="O303:Q305" si="302">IFERROR(+O185/O244,0)</f>
        <v>5.939048801362059</v>
      </c>
      <c r="P303" s="259">
        <f t="shared" si="302"/>
        <v>5.9398783942754783</v>
      </c>
      <c r="Q303" s="259">
        <f t="shared" si="302"/>
        <v>6.5475766908085706</v>
      </c>
      <c r="R303" s="259">
        <f t="shared" si="297"/>
        <v>7.4217188173680038</v>
      </c>
      <c r="S303" s="259">
        <f t="shared" si="294"/>
        <v>7.7475935462644889</v>
      </c>
      <c r="T303" s="259">
        <f>IFERROR(+T185/T244,0)</f>
        <v>7.8084019165679672</v>
      </c>
      <c r="U303" s="259">
        <f t="shared" si="295"/>
        <v>7.9661577248705981</v>
      </c>
      <c r="V303" s="259">
        <f t="shared" si="295"/>
        <v>7.9680200093904245</v>
      </c>
      <c r="W303" s="259">
        <f t="shared" si="298"/>
        <v>8.5195300477205063</v>
      </c>
      <c r="X303" s="259">
        <f t="shared" si="298"/>
        <v>8.5198485358799285</v>
      </c>
      <c r="Y303" s="259">
        <f t="shared" si="300"/>
        <v>8.3646526414133469</v>
      </c>
      <c r="Z303" s="259">
        <f>IFERROR(+Z185/Z244,0)</f>
        <v>11.640444630776049</v>
      </c>
      <c r="AB303" s="266"/>
      <c r="AC303" s="266"/>
      <c r="AD303" s="266"/>
      <c r="AE303" s="266"/>
      <c r="AF303" s="266"/>
      <c r="AL303" s="261"/>
      <c r="AM303" s="261"/>
      <c r="AN303" s="261"/>
      <c r="AO303" s="261"/>
      <c r="AP303" s="261"/>
      <c r="AQ303" s="261"/>
      <c r="AR303" s="261"/>
      <c r="AS303" s="261"/>
      <c r="AT303" s="261"/>
      <c r="AU303" s="261"/>
      <c r="AV303" s="261"/>
      <c r="AW303" s="261"/>
    </row>
    <row r="304" spans="3:49">
      <c r="C304" s="297" t="s">
        <v>919</v>
      </c>
      <c r="D304" s="46" t="s">
        <v>65</v>
      </c>
      <c r="E304" s="5" t="s">
        <v>988</v>
      </c>
      <c r="G304" s="259">
        <f t="shared" si="299"/>
        <v>0</v>
      </c>
      <c r="H304" s="259">
        <f t="shared" si="299"/>
        <v>0</v>
      </c>
      <c r="I304" s="259">
        <f t="shared" si="299"/>
        <v>0</v>
      </c>
      <c r="J304" s="259">
        <f t="shared" si="299"/>
        <v>0</v>
      </c>
      <c r="K304" s="259">
        <f t="shared" si="299"/>
        <v>0</v>
      </c>
      <c r="L304" s="259">
        <f t="shared" si="299"/>
        <v>0</v>
      </c>
      <c r="M304" s="259">
        <f t="shared" si="299"/>
        <v>0</v>
      </c>
      <c r="N304" s="259">
        <f t="shared" si="299"/>
        <v>0</v>
      </c>
      <c r="O304" s="259">
        <f t="shared" si="302"/>
        <v>0</v>
      </c>
      <c r="P304" s="259">
        <f t="shared" si="302"/>
        <v>0</v>
      </c>
      <c r="Q304" s="259">
        <f t="shared" si="302"/>
        <v>0</v>
      </c>
      <c r="R304" s="259">
        <f t="shared" si="297"/>
        <v>0</v>
      </c>
      <c r="S304" s="259">
        <f t="shared" si="294"/>
        <v>0</v>
      </c>
      <c r="T304" s="259">
        <f>IFERROR(+T186/T245,0)</f>
        <v>0</v>
      </c>
      <c r="U304" s="259">
        <f t="shared" si="295"/>
        <v>0</v>
      </c>
      <c r="V304" s="259">
        <f t="shared" si="295"/>
        <v>8.0591385027760083</v>
      </c>
      <c r="W304" s="259">
        <f t="shared" si="298"/>
        <v>8.0782543795266957</v>
      </c>
      <c r="X304" s="259">
        <f t="shared" si="298"/>
        <v>8.0785563713448223</v>
      </c>
      <c r="Y304" s="259">
        <f t="shared" si="300"/>
        <v>8.014070049056242</v>
      </c>
      <c r="Z304" s="259">
        <f>IFERROR(+Z186/Z245,0)</f>
        <v>7.9549964473958017</v>
      </c>
      <c r="AB304" s="266"/>
      <c r="AC304" s="266"/>
      <c r="AD304" s="266"/>
      <c r="AE304" s="266"/>
      <c r="AF304" s="266"/>
      <c r="AL304" s="261"/>
      <c r="AM304" s="261"/>
      <c r="AN304" s="261"/>
      <c r="AO304" s="261"/>
      <c r="AP304" s="261"/>
      <c r="AQ304" s="261"/>
      <c r="AR304" s="261"/>
      <c r="AS304" s="261"/>
      <c r="AT304" s="261"/>
      <c r="AU304" s="261"/>
      <c r="AV304" s="261"/>
      <c r="AW304" s="261"/>
    </row>
    <row r="305" spans="1:49">
      <c r="C305" s="170" t="s">
        <v>444</v>
      </c>
      <c r="D305" s="46" t="s">
        <v>65</v>
      </c>
      <c r="E305" s="5" t="s">
        <v>36</v>
      </c>
      <c r="G305" s="259">
        <f t="shared" ref="G305:N305" si="303">IFERROR(+G187/G246,0)</f>
        <v>0</v>
      </c>
      <c r="H305" s="259">
        <f t="shared" si="303"/>
        <v>0</v>
      </c>
      <c r="I305" s="259">
        <f t="shared" si="303"/>
        <v>0</v>
      </c>
      <c r="J305" s="259">
        <f t="shared" si="303"/>
        <v>0</v>
      </c>
      <c r="K305" s="259">
        <f t="shared" si="303"/>
        <v>0</v>
      </c>
      <c r="L305" s="259">
        <f t="shared" si="303"/>
        <v>0</v>
      </c>
      <c r="M305" s="259">
        <f t="shared" si="303"/>
        <v>0</v>
      </c>
      <c r="N305" s="259">
        <f t="shared" si="303"/>
        <v>0</v>
      </c>
      <c r="O305" s="259">
        <f t="shared" si="302"/>
        <v>0</v>
      </c>
      <c r="P305" s="259">
        <f t="shared" si="302"/>
        <v>0</v>
      </c>
      <c r="Q305" s="259">
        <f t="shared" si="302"/>
        <v>0</v>
      </c>
      <c r="R305" s="259">
        <f t="shared" si="297"/>
        <v>0</v>
      </c>
      <c r="S305" s="259">
        <f t="shared" si="294"/>
        <v>0</v>
      </c>
      <c r="T305" s="259">
        <f>IFERROR(+T187/T246,0)</f>
        <v>0</v>
      </c>
      <c r="U305" s="259">
        <f t="shared" si="295"/>
        <v>0</v>
      </c>
      <c r="V305" s="259">
        <f t="shared" si="295"/>
        <v>0</v>
      </c>
      <c r="W305" s="259">
        <f t="shared" si="298"/>
        <v>0</v>
      </c>
      <c r="X305" s="259">
        <f t="shared" si="298"/>
        <v>0</v>
      </c>
      <c r="Y305" s="259">
        <f t="shared" si="300"/>
        <v>0</v>
      </c>
      <c r="Z305" s="259">
        <f>IFERROR(+Z187/Z246,0)</f>
        <v>0</v>
      </c>
      <c r="AB305" s="266"/>
      <c r="AC305" s="266"/>
      <c r="AD305" s="266"/>
      <c r="AE305" s="266"/>
      <c r="AF305" s="266"/>
      <c r="AL305" s="261"/>
      <c r="AM305" s="261"/>
      <c r="AN305" s="261"/>
      <c r="AO305" s="261"/>
      <c r="AP305" s="261"/>
      <c r="AQ305" s="261"/>
      <c r="AR305" s="261"/>
      <c r="AS305" s="261"/>
      <c r="AT305" s="261"/>
      <c r="AU305" s="261"/>
      <c r="AV305" s="261"/>
      <c r="AW305" s="261"/>
    </row>
    <row r="306" spans="1:49">
      <c r="C306" s="4"/>
      <c r="D306" s="46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</row>
    <row r="308" spans="1:49">
      <c r="A308" s="409" t="s">
        <v>817</v>
      </c>
      <c r="B308" s="19" t="s">
        <v>94</v>
      </c>
      <c r="C308" s="137"/>
      <c r="D308" s="560"/>
      <c r="E308" s="560"/>
      <c r="G308" s="560"/>
      <c r="H308" s="560"/>
      <c r="I308" s="560"/>
      <c r="J308" s="560"/>
      <c r="K308" s="560"/>
      <c r="L308" s="560"/>
      <c r="M308" s="560"/>
      <c r="N308" s="560"/>
      <c r="O308" s="560"/>
      <c r="P308" s="560"/>
      <c r="Q308" s="560"/>
      <c r="R308" s="560"/>
      <c r="S308" s="560"/>
      <c r="T308" s="560"/>
      <c r="U308" s="560"/>
      <c r="V308" s="560"/>
      <c r="W308" s="560"/>
      <c r="X308" s="560"/>
      <c r="Y308" s="560"/>
      <c r="Z308" s="560"/>
    </row>
    <row r="310" spans="1:49">
      <c r="B310" s="6" t="s">
        <v>95</v>
      </c>
    </row>
    <row r="311" spans="1:49">
      <c r="B311" s="69" t="s">
        <v>96</v>
      </c>
      <c r="D311" s="5" t="s">
        <v>79</v>
      </c>
      <c r="E311" s="5" t="s">
        <v>43</v>
      </c>
      <c r="G311" s="482"/>
      <c r="H311" s="482"/>
      <c r="I311" s="43">
        <f>+SUMPRODUCT(I194:I247,H253:H306)</f>
        <v>82855.523085565612</v>
      </c>
      <c r="J311" s="43">
        <f>+SUMPRODUCT(J194:J247,I253:I306)</f>
        <v>90622.591201055271</v>
      </c>
      <c r="K311" s="486"/>
      <c r="L311" s="43">
        <f>+SUMPRODUCT(L194:L247,K253:K306)</f>
        <v>85921.554122829242</v>
      </c>
      <c r="M311" s="486"/>
      <c r="N311" s="43">
        <f>+SUMPRODUCT(N194:N247,M253:M306)</f>
        <v>97549.958249151547</v>
      </c>
      <c r="O311" s="43">
        <f>+SUMPRODUCT(O194:O247,N253:N306)</f>
        <v>115952.90664960383</v>
      </c>
      <c r="P311" s="486"/>
      <c r="Q311" s="43">
        <f>+SUMPRODUCT(Q194:Q247,P253:P306)</f>
        <v>143382.26127636654</v>
      </c>
      <c r="R311" s="43">
        <f>+SUMPRODUCT(R194:R247,Q253:Q306)</f>
        <v>159528.3190778401</v>
      </c>
      <c r="S311" s="43">
        <f>+SUMPRODUCT(S194:S247,R253:R306)</f>
        <v>166030.44130388077</v>
      </c>
      <c r="T311" s="43">
        <f>+SUMPRODUCT(T194:T247,S253:S306)</f>
        <v>160707.45487671948</v>
      </c>
      <c r="U311" s="43">
        <f>+SUMPRODUCT(U194:U247,T253:T306)</f>
        <v>197788.88152856918</v>
      </c>
      <c r="V311" s="486"/>
      <c r="W311" s="43">
        <f>+SUMPRODUCT(W194:W247,V253:V306)</f>
        <v>204617.11829144301</v>
      </c>
      <c r="X311" s="486"/>
      <c r="Y311" s="43">
        <f>+SUMPRODUCT(Y194:Y247,X253:X306)</f>
        <v>218060.16574797567</v>
      </c>
      <c r="Z311" s="43">
        <f>+SUMPRODUCT(Z194:Z247,Y253:Y306)</f>
        <v>234528.12940703906</v>
      </c>
    </row>
    <row r="312" spans="1:49">
      <c r="B312" s="69" t="s">
        <v>97</v>
      </c>
      <c r="D312" s="5" t="s">
        <v>79</v>
      </c>
      <c r="E312" s="5" t="s">
        <v>43</v>
      </c>
      <c r="G312" s="482"/>
      <c r="H312" s="482"/>
      <c r="I312" s="43">
        <f>+SUMPRODUCT(H194:H247,H253:H306)</f>
        <v>83009.250910365983</v>
      </c>
      <c r="J312" s="43">
        <f>+SUMPRODUCT(I194:I247,I253:I306)</f>
        <v>84427.193632534094</v>
      </c>
      <c r="K312" s="486"/>
      <c r="L312" s="43">
        <f>+SUMPRODUCT(K194:K247,K253:K306)</f>
        <v>93641.941968160623</v>
      </c>
      <c r="M312" s="486"/>
      <c r="N312" s="43">
        <f>+SUMPRODUCT(M194:M247,M253:M306)</f>
        <v>92833.899109954757</v>
      </c>
      <c r="O312" s="43">
        <f>+SUMPRODUCT(N194:N247,N253:N306)</f>
        <v>102096.04637923416</v>
      </c>
      <c r="P312" s="486"/>
      <c r="Q312" s="43">
        <f>+SUMPRODUCT(P194:P247,P253:P306)</f>
        <v>124192.72818707091</v>
      </c>
      <c r="R312" s="43">
        <f>+SUMPRODUCT(Q194:Q247,Q253:Q306)</f>
        <v>149903.95545970116</v>
      </c>
      <c r="S312" s="43">
        <f>+SUMPRODUCT(R194:R247,R253:R306)</f>
        <v>175837.25731327798</v>
      </c>
      <c r="T312" s="43">
        <f>+SUMPRODUCT(S194:S247,S253:S306)</f>
        <v>173948.59761048254</v>
      </c>
      <c r="U312" s="43">
        <f>+SUMPRODUCT(T194:T247,T253:T306)</f>
        <v>165826.60457016891</v>
      </c>
      <c r="V312" s="486"/>
      <c r="W312" s="43">
        <f>+SUMPRODUCT(V194:V247,V253:V306)</f>
        <v>211608.06345991386</v>
      </c>
      <c r="X312" s="486"/>
      <c r="Y312" s="43">
        <f>+SUMPRODUCT(X194:X247,X253:X306)</f>
        <v>228234.69228785057</v>
      </c>
      <c r="Z312" s="43">
        <f>+SUMPRODUCT(Y194:Y247,Y253:Y306)</f>
        <v>226729.38510882802</v>
      </c>
    </row>
    <row r="313" spans="1:49">
      <c r="B313" s="69"/>
      <c r="C313" s="58" t="s">
        <v>43</v>
      </c>
      <c r="D313" s="59" t="s">
        <v>79</v>
      </c>
      <c r="E313" s="59" t="s">
        <v>43</v>
      </c>
      <c r="G313" s="483"/>
      <c r="H313" s="483"/>
      <c r="I313" s="72">
        <f>+I311/I312</f>
        <v>0.99814806394330235</v>
      </c>
      <c r="J313" s="72">
        <f t="shared" ref="J313" si="304">+J311/J312</f>
        <v>1.0733815409699201</v>
      </c>
      <c r="K313" s="487"/>
      <c r="L313" s="72">
        <f t="shared" ref="L313" si="305">+L311/L312</f>
        <v>0.91755416768314779</v>
      </c>
      <c r="M313" s="487"/>
      <c r="N313" s="72">
        <f t="shared" ref="N313:R313" si="306">+N311/N312</f>
        <v>1.0508010455707668</v>
      </c>
      <c r="O313" s="72">
        <f t="shared" ref="O313" si="307">+O311/O312</f>
        <v>1.13572376954636</v>
      </c>
      <c r="P313" s="487"/>
      <c r="Q313" s="72">
        <f t="shared" si="306"/>
        <v>1.1545141440196927</v>
      </c>
      <c r="R313" s="72">
        <f t="shared" si="306"/>
        <v>1.0642035334466293</v>
      </c>
      <c r="S313" s="72">
        <f t="shared" ref="S313:Z313" si="308">+S311/S312</f>
        <v>0.9442278834460831</v>
      </c>
      <c r="T313" s="72">
        <f>+T311/T312</f>
        <v>0.92387899117523486</v>
      </c>
      <c r="U313" s="72">
        <f>+U311/U312</f>
        <v>1.1927451692160502</v>
      </c>
      <c r="V313" s="487"/>
      <c r="W313" s="72">
        <f>+W311/W312</f>
        <v>0.96696276571806927</v>
      </c>
      <c r="X313" s="487"/>
      <c r="Y313" s="72">
        <f t="shared" si="308"/>
        <v>0.95542077132146608</v>
      </c>
      <c r="Z313" s="72">
        <f t="shared" si="308"/>
        <v>1.0343967073102047</v>
      </c>
    </row>
    <row r="314" spans="1:49">
      <c r="B314" s="21"/>
    </row>
    <row r="315" spans="1:49">
      <c r="B315" s="6" t="s">
        <v>98</v>
      </c>
    </row>
    <row r="316" spans="1:49">
      <c r="B316" s="69" t="s">
        <v>96</v>
      </c>
      <c r="D316" s="5" t="s">
        <v>79</v>
      </c>
      <c r="E316" s="5" t="s">
        <v>43</v>
      </c>
      <c r="G316" s="482"/>
      <c r="H316" s="482"/>
      <c r="I316" s="43">
        <f>+SUMPRODUCT(I253:I306,I194:I247)</f>
        <v>84427.193632534094</v>
      </c>
      <c r="J316" s="43">
        <f>+SUMPRODUCT(J253:J306,J194:J247)</f>
        <v>92655.762680684478</v>
      </c>
      <c r="K316" s="486"/>
      <c r="L316" s="43">
        <f>+SUMPRODUCT(L253:L306,L194:L247)</f>
        <v>89764.662870726999</v>
      </c>
      <c r="M316" s="486"/>
      <c r="N316" s="43">
        <f>+SUMPRODUCT(N253:N306,N194:N247)</f>
        <v>102096.04637923416</v>
      </c>
      <c r="O316" s="43">
        <f>+SUMPRODUCT(O253:O306,O194:O247)</f>
        <v>123692.0901143794</v>
      </c>
      <c r="P316" s="486"/>
      <c r="Q316" s="43">
        <f>+SUMPRODUCT(Q253:Q306,Q194:Q247)</f>
        <v>149903.95545970116</v>
      </c>
      <c r="R316" s="43">
        <f>+SUMPRODUCT(R253:R306,R194:R247)</f>
        <v>175837.25731327798</v>
      </c>
      <c r="S316" s="43">
        <f>+SUMPRODUCT(S253:S306,S194:S247)</f>
        <v>173948.59761048254</v>
      </c>
      <c r="T316" s="43">
        <f>+SUMPRODUCT(T253:T306,T194:T247)</f>
        <v>165826.60457016891</v>
      </c>
      <c r="U316" s="43">
        <f>+SUMPRODUCT(U253:U306,U194:U247)</f>
        <v>211135.62339607443</v>
      </c>
      <c r="V316" s="486"/>
      <c r="W316" s="43">
        <f>+SUMPRODUCT(W253:W306,W194:W247)</f>
        <v>228151.43945571606</v>
      </c>
      <c r="X316" s="486"/>
      <c r="Y316" s="43">
        <f>+SUMPRODUCT(Y253:Y306,Y194:Y247)</f>
        <v>226729.38510882802</v>
      </c>
      <c r="Z316" s="43">
        <f>+SUMPRODUCT(Z253:Z306,Z194:Z247)</f>
        <v>248016.6135199088</v>
      </c>
    </row>
    <row r="317" spans="1:49">
      <c r="B317" s="69" t="s">
        <v>97</v>
      </c>
      <c r="D317" s="5" t="s">
        <v>79</v>
      </c>
      <c r="E317" s="5" t="s">
        <v>43</v>
      </c>
      <c r="G317" s="482"/>
      <c r="H317" s="482"/>
      <c r="I317" s="43">
        <f>+SUMPRODUCT(I253:I306,H194:H247)</f>
        <v>85154.771020175976</v>
      </c>
      <c r="J317" s="43">
        <f>+SUMPRODUCT(J253:J306,I194:I247)</f>
        <v>84281.823139877539</v>
      </c>
      <c r="K317" s="486"/>
      <c r="L317" s="43">
        <f>+SUMPRODUCT(L253:L306,K194:K247)</f>
        <v>97964.432367534973</v>
      </c>
      <c r="M317" s="486"/>
      <c r="N317" s="43">
        <f>+SUMPRODUCT(N253:N306,M194:M247)</f>
        <v>97418.980178909187</v>
      </c>
      <c r="O317" s="43">
        <f>+SUMPRODUCT(O253:O306,N194:N247)</f>
        <v>108638.89190287469</v>
      </c>
      <c r="P317" s="486"/>
      <c r="Q317" s="43">
        <f>+SUMPRODUCT(Q253:Q306,P194:P247)</f>
        <v>132628.91512815177</v>
      </c>
      <c r="R317" s="43">
        <f>+SUMPRODUCT(R253:R306,Q194:Q247)</f>
        <v>165405.6143404936</v>
      </c>
      <c r="S317" s="43">
        <f>+SUMPRODUCT(S253:S306,R194:R247)</f>
        <v>186646.37893362765</v>
      </c>
      <c r="T317" s="43">
        <f>+SUMPRODUCT(T253:T306,S194:S247)</f>
        <v>181113.11161056496</v>
      </c>
      <c r="U317" s="43">
        <f>+SUMPRODUCT(U253:U306,T194:T247)</f>
        <v>177623.42929538374</v>
      </c>
      <c r="V317" s="486"/>
      <c r="W317" s="43">
        <f>+SUMPRODUCT(W253:W306,V194:V247)</f>
        <v>237043.97800370053</v>
      </c>
      <c r="X317" s="486"/>
      <c r="Y317" s="43">
        <f>+SUMPRODUCT(Y253:Y306,X194:X247)</f>
        <v>240827.52959058565</v>
      </c>
      <c r="Z317" s="43">
        <f>+SUMPRODUCT(Z253:Z306,Y194:Y247)</f>
        <v>240800.07086488869</v>
      </c>
    </row>
    <row r="318" spans="1:49">
      <c r="B318" s="69"/>
      <c r="C318" s="58" t="s">
        <v>43</v>
      </c>
      <c r="D318" s="59" t="s">
        <v>79</v>
      </c>
      <c r="E318" s="59" t="s">
        <v>43</v>
      </c>
      <c r="G318" s="483"/>
      <c r="H318" s="483"/>
      <c r="I318" s="72">
        <f t="shared" ref="I318:R318" si="309">+I316/I317</f>
        <v>0.99145582356777762</v>
      </c>
      <c r="J318" s="72">
        <f t="shared" ref="J318" si="310">+J316/J317</f>
        <v>1.0993564119621524</v>
      </c>
      <c r="K318" s="487"/>
      <c r="L318" s="72">
        <f t="shared" ref="L318" si="311">+L316/L317</f>
        <v>0.9162985044812515</v>
      </c>
      <c r="M318" s="487"/>
      <c r="N318" s="72">
        <f t="shared" si="309"/>
        <v>1.048009804575408</v>
      </c>
      <c r="O318" s="72">
        <f t="shared" ref="O318" si="312">+O316/O317</f>
        <v>1.1385617797442427</v>
      </c>
      <c r="P318" s="487"/>
      <c r="Q318" s="72">
        <f t="shared" si="309"/>
        <v>1.1302509359656414</v>
      </c>
      <c r="R318" s="72">
        <f t="shared" si="309"/>
        <v>1.063067042883505</v>
      </c>
      <c r="S318" s="72">
        <f t="shared" ref="S318:Z318" si="313">+S316/S317</f>
        <v>0.9319687775584411</v>
      </c>
      <c r="T318" s="72">
        <f>+T316/T317</f>
        <v>0.91559690568805663</v>
      </c>
      <c r="U318" s="72">
        <f>+U316/U317</f>
        <v>1.1886698969478888</v>
      </c>
      <c r="V318" s="487"/>
      <c r="W318" s="72">
        <f>+W316/W317</f>
        <v>0.96248570150199875</v>
      </c>
      <c r="X318" s="487"/>
      <c r="Y318" s="72">
        <f t="shared" si="313"/>
        <v>0.9414595810299391</v>
      </c>
      <c r="Z318" s="72">
        <f t="shared" si="313"/>
        <v>1.0299690221398201</v>
      </c>
    </row>
    <row r="320" spans="1:49">
      <c r="B320" s="24" t="s">
        <v>99</v>
      </c>
      <c r="C320" s="20"/>
      <c r="D320" s="20"/>
      <c r="E320" s="20"/>
      <c r="G320" s="20"/>
      <c r="H320" s="20"/>
      <c r="I320" s="20"/>
      <c r="J320" s="20"/>
      <c r="K320" s="20"/>
    </row>
    <row r="321" spans="1:27">
      <c r="B321" s="70" t="s">
        <v>100</v>
      </c>
      <c r="C321" s="71"/>
      <c r="D321" s="10" t="s">
        <v>79</v>
      </c>
      <c r="E321" s="10" t="s">
        <v>43</v>
      </c>
      <c r="G321" s="484"/>
      <c r="H321" s="484"/>
      <c r="I321" s="44">
        <f>+I313</f>
        <v>0.99814806394330235</v>
      </c>
      <c r="J321" s="44">
        <f>+J313</f>
        <v>1.0733815409699201</v>
      </c>
      <c r="K321" s="488"/>
      <c r="L321" s="44">
        <f t="shared" ref="L321" si="314">+L313</f>
        <v>0.91755416768314779</v>
      </c>
      <c r="M321" s="488"/>
      <c r="N321" s="44">
        <f t="shared" ref="N321:S321" si="315">+N313</f>
        <v>1.0508010455707668</v>
      </c>
      <c r="O321" s="44">
        <f t="shared" ref="O321" si="316">+O313</f>
        <v>1.13572376954636</v>
      </c>
      <c r="P321" s="488"/>
      <c r="Q321" s="44">
        <f>+Q313</f>
        <v>1.1545141440196927</v>
      </c>
      <c r="R321" s="44">
        <f t="shared" si="315"/>
        <v>1.0642035334466293</v>
      </c>
      <c r="S321" s="44">
        <f t="shared" si="315"/>
        <v>0.9442278834460831</v>
      </c>
      <c r="T321" s="44">
        <f>+T313</f>
        <v>0.92387899117523486</v>
      </c>
      <c r="U321" s="44">
        <f>+U313</f>
        <v>1.1927451692160502</v>
      </c>
      <c r="V321" s="488"/>
      <c r="W321" s="44">
        <f>+W313</f>
        <v>0.96696276571806927</v>
      </c>
      <c r="X321" s="488"/>
      <c r="Y321" s="44">
        <f t="shared" ref="Y321:Z321" si="317">+Y313</f>
        <v>0.95542077132146608</v>
      </c>
      <c r="Z321" s="44">
        <f t="shared" si="317"/>
        <v>1.0343967073102047</v>
      </c>
    </row>
    <row r="322" spans="1:27">
      <c r="B322" s="70" t="s">
        <v>101</v>
      </c>
      <c r="C322" s="71"/>
      <c r="D322" s="10" t="s">
        <v>79</v>
      </c>
      <c r="E322" s="10" t="s">
        <v>43</v>
      </c>
      <c r="G322" s="484"/>
      <c r="H322" s="484"/>
      <c r="I322" s="44">
        <f>+I318</f>
        <v>0.99145582356777762</v>
      </c>
      <c r="J322" s="44">
        <f>+J318</f>
        <v>1.0993564119621524</v>
      </c>
      <c r="K322" s="488"/>
      <c r="L322" s="44">
        <f t="shared" ref="L322" si="318">+L318</f>
        <v>0.9162985044812515</v>
      </c>
      <c r="M322" s="488"/>
      <c r="N322" s="44">
        <f>+N318</f>
        <v>1.048009804575408</v>
      </c>
      <c r="O322" s="44">
        <f t="shared" ref="O322" si="319">+O318</f>
        <v>1.1385617797442427</v>
      </c>
      <c r="P322" s="488"/>
      <c r="Q322" s="44">
        <f>+Q318</f>
        <v>1.1302509359656414</v>
      </c>
      <c r="R322" s="44">
        <f t="shared" ref="R322:S322" si="320">+R318</f>
        <v>1.063067042883505</v>
      </c>
      <c r="S322" s="44">
        <f t="shared" si="320"/>
        <v>0.9319687775584411</v>
      </c>
      <c r="T322" s="44">
        <f>+T318</f>
        <v>0.91559690568805663</v>
      </c>
      <c r="U322" s="44">
        <f>+U318</f>
        <v>1.1886698969478888</v>
      </c>
      <c r="V322" s="488"/>
      <c r="W322" s="44">
        <f>+W318</f>
        <v>0.96248570150199875</v>
      </c>
      <c r="X322" s="488"/>
      <c r="Y322" s="44">
        <f t="shared" ref="Y322:Z322" si="321">+Y318</f>
        <v>0.9414595810299391</v>
      </c>
      <c r="Z322" s="44">
        <f t="shared" si="321"/>
        <v>1.0299690221398201</v>
      </c>
    </row>
    <row r="323" spans="1:27">
      <c r="B323" s="70" t="s">
        <v>102</v>
      </c>
      <c r="C323" s="71"/>
      <c r="D323" s="10" t="s">
        <v>79</v>
      </c>
      <c r="E323" s="10" t="s">
        <v>43</v>
      </c>
      <c r="G323" s="484"/>
      <c r="H323" s="484"/>
      <c r="I323" s="44">
        <f t="shared" ref="I323:S323" si="322">SQRT(I321*I322)</f>
        <v>0.99479631622734188</v>
      </c>
      <c r="J323" s="44">
        <f>SQRT(J321*J322)</f>
        <v>1.0862913419277065</v>
      </c>
      <c r="K323" s="488"/>
      <c r="L323" s="44">
        <f t="shared" ref="L323" si="323">SQRT(L321*L322)</f>
        <v>0.91692612113987015</v>
      </c>
      <c r="M323" s="488"/>
      <c r="N323" s="44">
        <f t="shared" si="322"/>
        <v>1.0494044970440395</v>
      </c>
      <c r="O323" s="44">
        <f t="shared" ref="O323" si="324">SQRT(O321*O322)</f>
        <v>1.1371418892787934</v>
      </c>
      <c r="P323" s="488"/>
      <c r="Q323" s="44">
        <f>SQRT(Q321*Q322)</f>
        <v>1.1423181220062251</v>
      </c>
      <c r="R323" s="44">
        <f t="shared" si="322"/>
        <v>1.0636351363730354</v>
      </c>
      <c r="S323" s="44">
        <f t="shared" si="322"/>
        <v>0.93807830497876898</v>
      </c>
      <c r="T323" s="44">
        <f>SQRT(T321*T322)</f>
        <v>0.91972862603609784</v>
      </c>
      <c r="U323" s="44">
        <f>SQRT(U321*U322)</f>
        <v>1.1907057895958744</v>
      </c>
      <c r="V323" s="488"/>
      <c r="W323" s="44">
        <f>SQRT(W321*W322)</f>
        <v>0.96472163647783338</v>
      </c>
      <c r="X323" s="488"/>
      <c r="Y323" s="44">
        <f t="shared" ref="Y323:Z323" si="325">SQRT(Y321*Y322)</f>
        <v>0.94841448696000452</v>
      </c>
      <c r="Z323" s="44">
        <f t="shared" si="325"/>
        <v>1.032180490579502</v>
      </c>
    </row>
    <row r="324" spans="1:27">
      <c r="B324" s="73" t="s">
        <v>103</v>
      </c>
      <c r="C324" s="74"/>
      <c r="D324" s="75" t="s">
        <v>79</v>
      </c>
      <c r="E324" s="75" t="s">
        <v>39</v>
      </c>
      <c r="G324" s="485"/>
      <c r="H324" s="485"/>
      <c r="I324" s="222">
        <f>LN(I323)</f>
        <v>-5.2172700881495072E-3</v>
      </c>
      <c r="J324" s="222">
        <f t="shared" ref="J324" si="326">LN(J323)</f>
        <v>8.2769456185270304E-2</v>
      </c>
      <c r="K324" s="489"/>
      <c r="L324" s="222">
        <f>LN(L323)</f>
        <v>-8.6728375794751053E-2</v>
      </c>
      <c r="M324" s="489"/>
      <c r="N324" s="222">
        <f t="shared" ref="N324:Z324" si="327">LN(N323)</f>
        <v>4.8222857609147685E-2</v>
      </c>
      <c r="O324" s="222">
        <f t="shared" ref="O324" si="328">LN(O323)</f>
        <v>0.1285179996638767</v>
      </c>
      <c r="P324" s="489"/>
      <c r="Q324" s="222">
        <f t="shared" si="327"/>
        <v>0.13305963812131019</v>
      </c>
      <c r="R324" s="222">
        <f t="shared" si="327"/>
        <v>6.1692415167357094E-2</v>
      </c>
      <c r="S324" s="222">
        <f t="shared" si="327"/>
        <v>-6.3921852672639209E-2</v>
      </c>
      <c r="T324" s="222">
        <f>LN(T323)</f>
        <v>-8.3676624151653473E-2</v>
      </c>
      <c r="U324" s="222">
        <f>LN(U323)</f>
        <v>0.17454623180958451</v>
      </c>
      <c r="V324" s="489"/>
      <c r="W324" s="222">
        <f>LN(W323)</f>
        <v>-3.5915678864089341E-2</v>
      </c>
      <c r="X324" s="489"/>
      <c r="Y324" s="222">
        <f t="shared" si="327"/>
        <v>-5.2963649749384799E-2</v>
      </c>
      <c r="Z324" s="222">
        <f t="shared" si="327"/>
        <v>3.1673545739588846E-2</v>
      </c>
    </row>
    <row r="325" spans="1:27">
      <c r="C325" s="62"/>
      <c r="D325" s="268"/>
      <c r="E325" s="268"/>
      <c r="G325" s="269"/>
      <c r="H325" s="269"/>
      <c r="I325" s="269"/>
      <c r="J325" s="269"/>
      <c r="K325" s="269"/>
      <c r="L325" s="269"/>
      <c r="M325" s="269"/>
      <c r="N325" s="269"/>
      <c r="O325" s="269"/>
      <c r="P325" s="269"/>
      <c r="Q325" s="269"/>
      <c r="R325" s="269"/>
      <c r="S325" s="269"/>
      <c r="U325" s="269"/>
      <c r="W325" s="269"/>
      <c r="Y325" s="269"/>
      <c r="Z325" s="269"/>
      <c r="AA325" s="62"/>
    </row>
    <row r="326" spans="1:27">
      <c r="A326" s="409" t="s">
        <v>817</v>
      </c>
      <c r="B326" s="376" t="s">
        <v>922</v>
      </c>
    </row>
    <row r="327" spans="1:27">
      <c r="I327" s="48"/>
      <c r="J327" s="224"/>
      <c r="K327" s="224"/>
      <c r="L327" s="224"/>
      <c r="M327" s="224"/>
      <c r="N327" s="48"/>
      <c r="O327" s="48"/>
      <c r="P327" s="48"/>
    </row>
    <row r="328" spans="1:27">
      <c r="I328" s="25"/>
      <c r="J328" s="157"/>
      <c r="K328" s="157"/>
      <c r="L328" s="157"/>
      <c r="M328" s="157"/>
      <c r="N328" s="25"/>
      <c r="O328" s="25"/>
      <c r="P328" s="25"/>
    </row>
    <row r="329" spans="1:27">
      <c r="I329" s="25"/>
      <c r="J329" s="157"/>
      <c r="K329" s="157"/>
      <c r="L329" s="157"/>
      <c r="M329" s="157"/>
      <c r="N329" s="25"/>
      <c r="O329" s="25"/>
      <c r="P329" s="25"/>
    </row>
    <row r="330" spans="1:27">
      <c r="I330" s="55"/>
      <c r="J330" s="262"/>
      <c r="K330" s="262"/>
      <c r="L330" s="262"/>
      <c r="M330" s="262"/>
      <c r="N330" s="55"/>
      <c r="O330" s="55"/>
      <c r="P330" s="55"/>
    </row>
    <row r="331" spans="1:27">
      <c r="I331" s="55"/>
      <c r="J331" s="55"/>
      <c r="K331" s="55"/>
      <c r="L331" s="55"/>
      <c r="M331" s="55"/>
      <c r="N331" s="55"/>
      <c r="O331" s="55"/>
      <c r="P331" s="55"/>
    </row>
  </sheetData>
  <conditionalFormatting sqref="C58">
    <cfRule type="cellIs" dxfId="23" priority="11" operator="lessThan">
      <formula>0</formula>
    </cfRule>
  </conditionalFormatting>
  <conditionalFormatting sqref="C108">
    <cfRule type="cellIs" dxfId="22" priority="9" operator="lessThan">
      <formula>0</formula>
    </cfRule>
  </conditionalFormatting>
  <conditionalFormatting sqref="C127">
    <cfRule type="cellIs" dxfId="21" priority="10" operator="lessThan">
      <formula>0</formula>
    </cfRule>
  </conditionalFormatting>
  <conditionalFormatting sqref="C167">
    <cfRule type="cellIs" dxfId="20" priority="7" operator="lessThan">
      <formula>0</formula>
    </cfRule>
  </conditionalFormatting>
  <conditionalFormatting sqref="C186">
    <cfRule type="cellIs" dxfId="19" priority="8" operator="lessThan">
      <formula>0</formula>
    </cfRule>
  </conditionalFormatting>
  <conditionalFormatting sqref="C226">
    <cfRule type="cellIs" dxfId="18" priority="5" operator="lessThan">
      <formula>0</formula>
    </cfRule>
  </conditionalFormatting>
  <conditionalFormatting sqref="C245">
    <cfRule type="cellIs" dxfId="17" priority="6" operator="lessThan">
      <formula>0</formula>
    </cfRule>
  </conditionalFormatting>
  <conditionalFormatting sqref="C285">
    <cfRule type="cellIs" dxfId="16" priority="3" operator="lessThan">
      <formula>0</formula>
    </cfRule>
  </conditionalFormatting>
  <conditionalFormatting sqref="C304">
    <cfRule type="cellIs" dxfId="15" priority="4" operator="lessThan">
      <formula>0</formula>
    </cfRule>
  </conditionalFormatting>
  <conditionalFormatting sqref="G7:Z60 C39">
    <cfRule type="cellIs" dxfId="14" priority="12" operator="lessThan">
      <formula>0</formula>
    </cfRule>
  </conditionalFormatting>
  <conditionalFormatting sqref="U245">
    <cfRule type="cellIs" dxfId="13" priority="1" operator="lessThan">
      <formula>0</formula>
    </cfRule>
  </conditionalFormatting>
  <conditionalFormatting sqref="AL276:AW305">
    <cfRule type="cellIs" dxfId="12" priority="15" operator="greaterThan">
      <formula>0</formula>
    </cfRule>
  </conditionalFormatting>
  <pageMargins left="0.7" right="0.7" top="0.75" bottom="0.75" header="0.3" footer="0.3"/>
  <pageSetup orientation="portrait" r:id="rId1"/>
  <headerFooter>
    <oddFooter>&amp;L&amp;1#&amp;"Calibri"&amp;10&amp;K000000Classification: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32535-3DDC-4F06-AFCD-1F5A4A448021}">
  <sheetPr codeName="Hoja10"/>
  <dimension ref="A1:V847"/>
  <sheetViews>
    <sheetView showGridLines="0" zoomScale="70" zoomScaleNormal="70" workbookViewId="0">
      <pane xSplit="6" ySplit="2" topLeftCell="G801" activePane="bottomRight" state="frozen"/>
      <selection pane="topRight" activeCell="G1" sqref="G1"/>
      <selection pane="bottomLeft" activeCell="A3" sqref="A3"/>
      <selection pane="bottomRight" activeCell="U830" sqref="U830"/>
    </sheetView>
    <sheetView zoomScale="70" zoomScaleNormal="70" workbookViewId="1">
      <pane xSplit="6" ySplit="2" topLeftCell="G811" activePane="bottomRight" state="frozen"/>
      <selection pane="topRight" activeCell="G1" sqref="G1"/>
      <selection pane="bottomLeft" activeCell="A3" sqref="A3"/>
      <selection pane="bottomRight" activeCell="J831" sqref="J831"/>
    </sheetView>
  </sheetViews>
  <sheetFormatPr baseColWidth="10" defaultColWidth="0" defaultRowHeight="13.2"/>
  <cols>
    <col min="1" max="2" width="2.59765625" style="3" customWidth="1"/>
    <col min="3" max="3" width="35" style="3" bestFit="1" customWidth="1"/>
    <col min="4" max="4" width="7.59765625" style="5" customWidth="1"/>
    <col min="5" max="5" width="13.19921875" style="5" bestFit="1" customWidth="1"/>
    <col min="6" max="6" width="1.59765625" style="3" customWidth="1"/>
    <col min="7" max="16" width="8.09765625" style="3" customWidth="1"/>
    <col min="17" max="17" width="10.19921875" style="3" customWidth="1"/>
    <col min="18" max="21" width="11.296875" style="3" customWidth="1"/>
    <col min="22" max="22" width="1.59765625" style="3" customWidth="1"/>
    <col min="23" max="16384" width="11.296875" style="3" hidden="1"/>
  </cols>
  <sheetData>
    <row r="1" spans="1:22" s="56" customFormat="1">
      <c r="D1" s="267" t="s">
        <v>54</v>
      </c>
      <c r="E1" s="267" t="s">
        <v>55</v>
      </c>
      <c r="G1" s="267">
        <v>2011</v>
      </c>
      <c r="H1" s="267" t="s">
        <v>695</v>
      </c>
      <c r="I1" s="267">
        <v>2012</v>
      </c>
      <c r="J1" s="267">
        <v>2013</v>
      </c>
      <c r="K1" s="267">
        <v>2014</v>
      </c>
      <c r="L1" s="267">
        <v>2015</v>
      </c>
      <c r="M1" s="267">
        <v>2016</v>
      </c>
      <c r="N1" s="267">
        <v>2017</v>
      </c>
      <c r="O1" s="267">
        <v>2018</v>
      </c>
      <c r="P1" s="267">
        <v>2019</v>
      </c>
      <c r="Q1" s="267">
        <f>+P1+1</f>
        <v>2020</v>
      </c>
      <c r="R1" s="267">
        <f t="shared" ref="R1:U1" si="0">+Q1+1</f>
        <v>2021</v>
      </c>
      <c r="S1" s="267">
        <f t="shared" si="0"/>
        <v>2022</v>
      </c>
      <c r="T1" s="267">
        <f t="shared" si="0"/>
        <v>2023</v>
      </c>
      <c r="U1" s="267">
        <f t="shared" si="0"/>
        <v>2024</v>
      </c>
      <c r="V1" s="267"/>
    </row>
    <row r="2" spans="1:22">
      <c r="B2" s="14"/>
      <c r="C2" s="14"/>
      <c r="D2" s="36"/>
      <c r="E2" s="36"/>
      <c r="G2" s="14"/>
      <c r="H2" s="14"/>
      <c r="I2" s="14"/>
      <c r="J2" s="14"/>
      <c r="K2" s="14"/>
      <c r="L2" s="14"/>
      <c r="M2" s="14"/>
      <c r="N2" s="14"/>
      <c r="O2" s="14"/>
      <c r="P2" s="14"/>
      <c r="Q2" s="34"/>
      <c r="R2" s="34"/>
      <c r="S2" s="34"/>
      <c r="T2" s="34"/>
      <c r="U2" s="34"/>
      <c r="V2" s="280"/>
    </row>
    <row r="4" spans="1:22">
      <c r="A4" s="409" t="s">
        <v>817</v>
      </c>
      <c r="B4" s="64" t="s">
        <v>104</v>
      </c>
      <c r="C4" s="63"/>
      <c r="D4" s="481"/>
      <c r="E4" s="481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</row>
    <row r="5" spans="1:22" ht="9" customHeight="1"/>
    <row r="6" spans="1:22">
      <c r="B6" s="6" t="s">
        <v>105</v>
      </c>
      <c r="G6" s="7"/>
      <c r="H6" s="7"/>
      <c r="I6" s="7"/>
      <c r="J6" s="7"/>
      <c r="K6" s="7"/>
      <c r="L6" s="7"/>
      <c r="M6" s="7"/>
      <c r="N6" s="7"/>
      <c r="O6" s="7"/>
      <c r="P6" s="7"/>
    </row>
    <row r="7" spans="1:22">
      <c r="C7" s="3" t="s">
        <v>106</v>
      </c>
      <c r="D7" s="5" t="s">
        <v>65</v>
      </c>
      <c r="E7" s="5" t="s">
        <v>33</v>
      </c>
      <c r="G7" s="65">
        <f>+Opex!G16</f>
        <v>1035.6903775511803</v>
      </c>
      <c r="H7" s="65">
        <f>+Opex!H16</f>
        <v>2071.3807551023606</v>
      </c>
      <c r="I7" s="65">
        <f>+Opex!I16</f>
        <v>4425.2375123712027</v>
      </c>
      <c r="J7" s="65">
        <f>+Opex!J16</f>
        <v>4980.2230907876847</v>
      </c>
      <c r="K7" s="65">
        <f>+Opex!K16</f>
        <v>5424.7351143926235</v>
      </c>
      <c r="L7" s="65">
        <f>+Opex!L16</f>
        <v>7070.4342649182163</v>
      </c>
      <c r="M7" s="65">
        <f>+Opex!M16</f>
        <v>6461.3555984988125</v>
      </c>
      <c r="N7" s="65">
        <f>+Opex!N16</f>
        <v>7059.8100201053321</v>
      </c>
      <c r="O7" s="65">
        <f>+Opex!O16</f>
        <v>7169.2286204003794</v>
      </c>
      <c r="P7" s="65">
        <f>+Opex!P16</f>
        <v>6625.3402664444156</v>
      </c>
      <c r="Q7" s="65">
        <f>+Opex!Q16</f>
        <v>10826.688350000004</v>
      </c>
      <c r="R7" s="65">
        <f>+Opex!R16</f>
        <v>11191.361309999998</v>
      </c>
      <c r="S7" s="65">
        <f>+Opex!S16</f>
        <v>12378.001080000002</v>
      </c>
      <c r="T7" s="65">
        <f>+Opex!T16</f>
        <v>11002.274520000003</v>
      </c>
      <c r="U7" s="65">
        <f>+Opex!U16</f>
        <v>11703.702169999997</v>
      </c>
      <c r="V7" s="65"/>
    </row>
    <row r="8" spans="1:22">
      <c r="C8" s="3" t="s">
        <v>107</v>
      </c>
      <c r="D8" s="5" t="s">
        <v>65</v>
      </c>
      <c r="E8" s="5" t="s">
        <v>33</v>
      </c>
      <c r="G8" s="65">
        <f>+Opex!G17</f>
        <v>6238.6070724488191</v>
      </c>
      <c r="H8" s="65">
        <f>+Opex!H17</f>
        <v>12477.214144897638</v>
      </c>
      <c r="I8" s="65">
        <f>+Opex!I17</f>
        <v>15539.004647628797</v>
      </c>
      <c r="J8" s="65">
        <f>+Opex!J17</f>
        <v>17328.486529212314</v>
      </c>
      <c r="K8" s="65">
        <f>+Opex!K17</f>
        <v>19906.630815607372</v>
      </c>
      <c r="L8" s="65">
        <f>+Opex!L17</f>
        <v>18591.080511470678</v>
      </c>
      <c r="M8" s="65">
        <f>+Opex!M17</f>
        <v>19256.739691501185</v>
      </c>
      <c r="N8" s="65">
        <f>+Opex!N17</f>
        <v>20734.562999894664</v>
      </c>
      <c r="O8" s="65">
        <f>+Opex!O17</f>
        <v>21978.165249599624</v>
      </c>
      <c r="P8" s="65">
        <f>+Opex!P17</f>
        <v>21531.368223555586</v>
      </c>
      <c r="Q8" s="65">
        <f>+Opex!Q17</f>
        <v>21669.483319999999</v>
      </c>
      <c r="R8" s="65">
        <f>+Opex!R17</f>
        <v>17199.359469999999</v>
      </c>
      <c r="S8" s="65">
        <f>+Opex!S17</f>
        <v>22627.469149999997</v>
      </c>
      <c r="T8" s="65">
        <f>+Opex!T17</f>
        <v>22603.706449999998</v>
      </c>
      <c r="U8" s="65">
        <f>+Opex!U17</f>
        <v>26166.587469999999</v>
      </c>
      <c r="V8" s="65"/>
    </row>
    <row r="9" spans="1:22">
      <c r="C9" s="16" t="s">
        <v>108</v>
      </c>
      <c r="D9" s="8" t="s">
        <v>65</v>
      </c>
      <c r="E9" s="8" t="s">
        <v>33</v>
      </c>
      <c r="G9" s="65">
        <f>+Opex!G18</f>
        <v>8259.0849699999999</v>
      </c>
      <c r="H9" s="65">
        <f>+Opex!H18</f>
        <v>16518.16994</v>
      </c>
      <c r="I9" s="65">
        <f>+Opex!I18</f>
        <v>13867.004999999999</v>
      </c>
      <c r="J9" s="65">
        <f>+Opex!J18</f>
        <v>12324.727699999998</v>
      </c>
      <c r="K9" s="65">
        <f>+Opex!K18</f>
        <v>10504.787200000001</v>
      </c>
      <c r="L9" s="65">
        <f>+Opex!L18</f>
        <v>9463.7059462954167</v>
      </c>
      <c r="M9" s="65">
        <f>+Opex!M18</f>
        <v>8554.4935800000003</v>
      </c>
      <c r="N9" s="65">
        <f>+Opex!N18</f>
        <v>9069.2894900000028</v>
      </c>
      <c r="O9" s="65">
        <f>+Opex!O18</f>
        <v>9608.8595700000005</v>
      </c>
      <c r="P9" s="65">
        <f>+Opex!P18</f>
        <v>9117.0935700000009</v>
      </c>
      <c r="Q9" s="65">
        <f>+Opex!Q18</f>
        <v>10094.587650000003</v>
      </c>
      <c r="R9" s="65">
        <f>+Opex!R18</f>
        <v>15126.249620000002</v>
      </c>
      <c r="S9" s="65">
        <f>+Opex!S18</f>
        <v>15120.499989999998</v>
      </c>
      <c r="T9" s="65">
        <f>+Opex!T18</f>
        <v>12696.629819999998</v>
      </c>
      <c r="U9" s="65">
        <f>+Opex!U18</f>
        <v>16713.54808</v>
      </c>
      <c r="V9" s="65"/>
    </row>
    <row r="10" spans="1:22">
      <c r="C10" s="6" t="s">
        <v>34</v>
      </c>
      <c r="D10" s="18" t="s">
        <v>65</v>
      </c>
      <c r="E10" s="18" t="str">
        <f>+E9</f>
        <v>miles US$</v>
      </c>
      <c r="G10" s="68">
        <f>+SUM(G7:G9)</f>
        <v>15533.382419999998</v>
      </c>
      <c r="H10" s="68">
        <f t="shared" ref="H10:U10" si="1">+SUM(H7:H9)</f>
        <v>31066.764839999996</v>
      </c>
      <c r="I10" s="68">
        <f t="shared" si="1"/>
        <v>33831.247159999999</v>
      </c>
      <c r="J10" s="68">
        <f t="shared" si="1"/>
        <v>34633.437319999997</v>
      </c>
      <c r="K10" s="68">
        <f t="shared" si="1"/>
        <v>35836.153129999999</v>
      </c>
      <c r="L10" s="68">
        <f t="shared" si="1"/>
        <v>35125.220722684317</v>
      </c>
      <c r="M10" s="68">
        <f t="shared" si="1"/>
        <v>34272.58887</v>
      </c>
      <c r="N10" s="68">
        <f t="shared" si="1"/>
        <v>36863.662509999995</v>
      </c>
      <c r="O10" s="68">
        <f t="shared" si="1"/>
        <v>38756.25344</v>
      </c>
      <c r="P10" s="68">
        <f t="shared" si="1"/>
        <v>37273.802060000002</v>
      </c>
      <c r="Q10" s="68">
        <f t="shared" si="1"/>
        <v>42590.759320000005</v>
      </c>
      <c r="R10" s="68">
        <f t="shared" si="1"/>
        <v>43516.970399999998</v>
      </c>
      <c r="S10" s="68">
        <f t="shared" si="1"/>
        <v>50125.970219999996</v>
      </c>
      <c r="T10" s="68">
        <f t="shared" si="1"/>
        <v>46302.610790000006</v>
      </c>
      <c r="U10" s="68">
        <f t="shared" si="1"/>
        <v>54583.837719999996</v>
      </c>
      <c r="V10" s="369"/>
    </row>
    <row r="11" spans="1:22">
      <c r="G11" s="7"/>
      <c r="H11" s="7"/>
      <c r="I11" s="7"/>
      <c r="J11" s="7"/>
      <c r="K11" s="7"/>
      <c r="L11" s="7"/>
      <c r="M11" s="7"/>
      <c r="N11" s="7"/>
      <c r="O11" s="7"/>
      <c r="P11" s="7"/>
      <c r="Q11" s="157"/>
      <c r="R11" s="157"/>
      <c r="S11" s="157"/>
      <c r="T11" s="157"/>
      <c r="U11" s="157"/>
      <c r="V11" s="157"/>
    </row>
    <row r="12" spans="1:22">
      <c r="B12" s="6" t="s">
        <v>109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>
      <c r="C13" s="3" t="s">
        <v>106</v>
      </c>
      <c r="D13" s="5" t="s">
        <v>65</v>
      </c>
      <c r="E13" s="5" t="s">
        <v>110</v>
      </c>
      <c r="G13" s="65">
        <f>+Opex!G32</f>
        <v>24.270906093189907</v>
      </c>
      <c r="H13" s="65">
        <f>+Opex!H32</f>
        <v>48.541812186379815</v>
      </c>
      <c r="I13" s="65">
        <f>+Opex!I32</f>
        <v>81.202661126598315</v>
      </c>
      <c r="J13" s="65">
        <f>+Opex!J32</f>
        <v>108.51083549070933</v>
      </c>
      <c r="K13" s="65">
        <f>+Opex!K32</f>
        <v>62.100169221336586</v>
      </c>
      <c r="L13" s="65">
        <f>+Opex!L32</f>
        <v>109.57004405286344</v>
      </c>
      <c r="M13" s="65">
        <f>+Opex!M32</f>
        <v>112.86465909090907</v>
      </c>
      <c r="N13" s="65">
        <f>+Opex!N32</f>
        <v>115.03206773773343</v>
      </c>
      <c r="O13" s="65">
        <f>+Opex!O32</f>
        <v>109.26751183063516</v>
      </c>
      <c r="P13" s="65">
        <f>+Opex!P32</f>
        <v>108.08506393861893</v>
      </c>
      <c r="Q13" s="65">
        <f>+Opex!Q32</f>
        <v>130.75846999999999</v>
      </c>
      <c r="R13" s="65">
        <f>+Opex!R32</f>
        <v>147.66004000000024</v>
      </c>
      <c r="S13" s="65">
        <f>+Opex!S32</f>
        <v>148.88887000000025</v>
      </c>
      <c r="T13" s="65">
        <f>+Opex!T32</f>
        <v>211.40532000000042</v>
      </c>
      <c r="U13" s="65">
        <f>+Opex!U32</f>
        <v>203.99592000000038</v>
      </c>
      <c r="V13" s="65"/>
    </row>
    <row r="14" spans="1:22">
      <c r="C14" s="3" t="s">
        <v>107</v>
      </c>
      <c r="D14" s="5" t="s">
        <v>65</v>
      </c>
      <c r="E14" s="5" t="s">
        <v>110</v>
      </c>
      <c r="G14" s="65">
        <f>+Opex!G33</f>
        <v>498.12509390681009</v>
      </c>
      <c r="H14" s="65">
        <f>+Opex!H33</f>
        <v>996.25018781362019</v>
      </c>
      <c r="I14" s="65">
        <f>+Opex!I33</f>
        <v>1238.3533388734018</v>
      </c>
      <c r="J14" s="65">
        <f>+Opex!J33</f>
        <v>1332.4851645092906</v>
      </c>
      <c r="K14" s="65">
        <f>+Opex!K33</f>
        <v>1467.9958307786635</v>
      </c>
      <c r="L14" s="65">
        <f>+Opex!L33</f>
        <v>1512.5029107180249</v>
      </c>
      <c r="M14" s="65">
        <f>+Opex!M33</f>
        <v>1790.1349738342406</v>
      </c>
      <c r="N14" s="65">
        <f>+Opex!N33</f>
        <v>1856.5799322622665</v>
      </c>
      <c r="O14" s="65">
        <f>+Opex!O33</f>
        <v>1908.6284881693648</v>
      </c>
      <c r="P14" s="65">
        <f>+Opex!P33</f>
        <v>1916.0749360613809</v>
      </c>
      <c r="Q14" s="65">
        <f>+Opex!Q33</f>
        <v>1721.2524489189191</v>
      </c>
      <c r="R14" s="65">
        <f>+Opex!R33</f>
        <v>1837.2007978378376</v>
      </c>
      <c r="S14" s="65">
        <f>+Opex!S33</f>
        <v>2104.7115083783783</v>
      </c>
      <c r="T14" s="65">
        <f>+Opex!T33</f>
        <v>2025.6665718918919</v>
      </c>
      <c r="U14" s="65">
        <f>+Opex!U33</f>
        <v>2021.285917837838</v>
      </c>
      <c r="V14" s="65"/>
    </row>
    <row r="15" spans="1:22">
      <c r="C15" s="16" t="s">
        <v>108</v>
      </c>
      <c r="D15" s="8" t="s">
        <v>65</v>
      </c>
      <c r="E15" s="8" t="s">
        <v>110</v>
      </c>
      <c r="G15" s="65">
        <f>+Opex!G34</f>
        <v>642.58819135397709</v>
      </c>
      <c r="H15" s="65">
        <f>+Opex!H34</f>
        <v>1285.1763827079542</v>
      </c>
      <c r="I15" s="65">
        <f>+Opex!I34</f>
        <v>1149.3599999999999</v>
      </c>
      <c r="J15" s="65">
        <f>+Opex!J34</f>
        <v>1297.2159999999999</v>
      </c>
      <c r="K15" s="65">
        <f>+Opex!K34</f>
        <v>1227.856</v>
      </c>
      <c r="L15" s="65">
        <f>+Opex!L34</f>
        <v>1118.7573031745849</v>
      </c>
      <c r="M15" s="65">
        <f>+Opex!M34</f>
        <v>1014.6946795453774</v>
      </c>
      <c r="N15" s="65">
        <f>+Opex!N34</f>
        <v>973.56799999999998</v>
      </c>
      <c r="O15" s="65">
        <f>+Opex!O34</f>
        <v>980.92</v>
      </c>
      <c r="P15" s="65">
        <f>+Opex!P34</f>
        <v>940.68799999999999</v>
      </c>
      <c r="Q15" s="65">
        <f>+Opex!Q34</f>
        <v>1031.7982456140351</v>
      </c>
      <c r="R15" s="65">
        <f>+Opex!R34</f>
        <v>1010.3368421052631</v>
      </c>
      <c r="S15" s="65">
        <f>+Opex!S34</f>
        <v>1031.7982456140351</v>
      </c>
      <c r="T15" s="65">
        <f>+Opex!T34</f>
        <v>1045.0052631578947</v>
      </c>
      <c r="U15" s="65">
        <f>+Opex!U34</f>
        <v>1059.8631578947366</v>
      </c>
      <c r="V15" s="65"/>
    </row>
    <row r="16" spans="1:22">
      <c r="C16" s="6" t="s">
        <v>34</v>
      </c>
      <c r="D16" s="18" t="s">
        <v>65</v>
      </c>
      <c r="E16" s="18" t="s">
        <v>110</v>
      </c>
      <c r="G16" s="68">
        <f>+SUM(G13:G15)</f>
        <v>1164.9841913539772</v>
      </c>
      <c r="H16" s="68">
        <f t="shared" ref="H16:U16" si="2">+SUM(H13:H15)</f>
        <v>2329.9683827079543</v>
      </c>
      <c r="I16" s="68">
        <f t="shared" si="2"/>
        <v>2468.9160000000002</v>
      </c>
      <c r="J16" s="68">
        <f t="shared" si="2"/>
        <v>2738.2119999999995</v>
      </c>
      <c r="K16" s="68">
        <f t="shared" si="2"/>
        <v>2757.9520000000002</v>
      </c>
      <c r="L16" s="68">
        <f t="shared" si="2"/>
        <v>2740.830257945473</v>
      </c>
      <c r="M16" s="68">
        <f t="shared" si="2"/>
        <v>2917.6943124705272</v>
      </c>
      <c r="N16" s="68">
        <f t="shared" si="2"/>
        <v>2945.1800000000003</v>
      </c>
      <c r="O16" s="68">
        <f t="shared" si="2"/>
        <v>2998.8159999999998</v>
      </c>
      <c r="P16" s="68">
        <f t="shared" si="2"/>
        <v>2964.848</v>
      </c>
      <c r="Q16" s="68">
        <f t="shared" si="2"/>
        <v>2883.8091645329541</v>
      </c>
      <c r="R16" s="68">
        <f t="shared" si="2"/>
        <v>2995.1976799431009</v>
      </c>
      <c r="S16" s="68">
        <f t="shared" si="2"/>
        <v>3285.3986239924134</v>
      </c>
      <c r="T16" s="68">
        <f t="shared" si="2"/>
        <v>3282.0771550497871</v>
      </c>
      <c r="U16" s="68">
        <f t="shared" si="2"/>
        <v>3285.1449957325749</v>
      </c>
      <c r="V16" s="369"/>
    </row>
    <row r="17" spans="2:22"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2:22">
      <c r="B18" s="6" t="s">
        <v>111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2:22">
      <c r="C19" s="3" t="str">
        <f t="shared" ref="C19:C21" si="3">+C13</f>
        <v>Funcionarios</v>
      </c>
      <c r="D19" s="5" t="s">
        <v>79</v>
      </c>
      <c r="E19" s="5" t="s">
        <v>112</v>
      </c>
      <c r="G19" s="259">
        <f>+G7/G13</f>
        <v>42.672093640615302</v>
      </c>
      <c r="H19" s="259">
        <f>+H7/H13</f>
        <v>42.672093640615302</v>
      </c>
      <c r="I19" s="259">
        <f t="shared" ref="I19:U19" si="4">+I7/I13</f>
        <v>54.496212943958497</v>
      </c>
      <c r="J19" s="259">
        <f t="shared" si="4"/>
        <v>45.896090176304007</v>
      </c>
      <c r="K19" s="259">
        <f t="shared" si="4"/>
        <v>87.354594720311567</v>
      </c>
      <c r="L19" s="259">
        <f t="shared" si="4"/>
        <v>64.528898624034468</v>
      </c>
      <c r="M19" s="259">
        <f t="shared" si="4"/>
        <v>57.248705223965509</v>
      </c>
      <c r="N19" s="259">
        <f t="shared" si="4"/>
        <v>61.37253862289338</v>
      </c>
      <c r="O19" s="259">
        <f t="shared" si="4"/>
        <v>65.611712944582251</v>
      </c>
      <c r="P19" s="259">
        <f t="shared" si="4"/>
        <v>61.297463544148151</v>
      </c>
      <c r="Q19" s="259">
        <f t="shared" si="4"/>
        <v>82.799136071261813</v>
      </c>
      <c r="R19" s="259">
        <f t="shared" si="4"/>
        <v>75.791401045265744</v>
      </c>
      <c r="S19" s="259">
        <f t="shared" si="4"/>
        <v>83.135838696337615</v>
      </c>
      <c r="T19" s="259">
        <f t="shared" si="4"/>
        <v>52.043508271220333</v>
      </c>
      <c r="U19" s="259">
        <f t="shared" si="4"/>
        <v>57.372236513357592</v>
      </c>
      <c r="V19" s="259"/>
    </row>
    <row r="20" spans="2:22">
      <c r="C20" s="3" t="str">
        <f t="shared" si="3"/>
        <v>Empleados</v>
      </c>
      <c r="D20" s="5" t="s">
        <v>79</v>
      </c>
      <c r="E20" s="5" t="s">
        <v>112</v>
      </c>
      <c r="G20" s="259">
        <f t="shared" ref="G20" si="5">+G8/G14</f>
        <v>12.524177458154609</v>
      </c>
      <c r="H20" s="259">
        <f t="shared" ref="H20:U20" si="6">+H8/H14</f>
        <v>12.524177458154609</v>
      </c>
      <c r="I20" s="259">
        <f t="shared" si="6"/>
        <v>12.548118666814018</v>
      </c>
      <c r="J20" s="259">
        <f t="shared" si="6"/>
        <v>13.004637492976375</v>
      </c>
      <c r="K20" s="259">
        <f t="shared" si="6"/>
        <v>13.560413727502464</v>
      </c>
      <c r="L20" s="259">
        <f t="shared" si="6"/>
        <v>12.291599824191415</v>
      </c>
      <c r="M20" s="259">
        <f t="shared" si="6"/>
        <v>10.757143999178847</v>
      </c>
      <c r="N20" s="259">
        <f t="shared" si="6"/>
        <v>11.168149908110518</v>
      </c>
      <c r="O20" s="259">
        <f t="shared" si="6"/>
        <v>11.515161481572395</v>
      </c>
      <c r="P20" s="259">
        <f t="shared" si="6"/>
        <v>11.237226591886193</v>
      </c>
      <c r="Q20" s="259">
        <f t="shared" si="6"/>
        <v>12.589369638143507</v>
      </c>
      <c r="R20" s="259">
        <f t="shared" si="6"/>
        <v>9.3617200091800292</v>
      </c>
      <c r="S20" s="259">
        <f t="shared" si="6"/>
        <v>10.750864933234405</v>
      </c>
      <c r="T20" s="259">
        <f t="shared" si="6"/>
        <v>11.158651065110403</v>
      </c>
      <c r="U20" s="259">
        <f t="shared" si="6"/>
        <v>12.945515149084054</v>
      </c>
      <c r="V20" s="259"/>
    </row>
    <row r="21" spans="2:22">
      <c r="C21" s="16" t="str">
        <f t="shared" si="3"/>
        <v>Estibadores</v>
      </c>
      <c r="D21" s="8" t="s">
        <v>79</v>
      </c>
      <c r="E21" s="8" t="s">
        <v>112</v>
      </c>
      <c r="G21" s="263">
        <f t="shared" ref="G21" si="7">+G9/G15</f>
        <v>12.852842739916438</v>
      </c>
      <c r="H21" s="263">
        <f t="shared" ref="H21:U21" si="8">+H9/H15</f>
        <v>12.852842739916438</v>
      </c>
      <c r="I21" s="263">
        <f t="shared" si="8"/>
        <v>12.0649796408436</v>
      </c>
      <c r="J21" s="263">
        <f t="shared" si="8"/>
        <v>9.5009063255463992</v>
      </c>
      <c r="K21" s="263">
        <f t="shared" si="8"/>
        <v>8.5553902086238125</v>
      </c>
      <c r="L21" s="263">
        <f t="shared" si="8"/>
        <v>8.4591232785173442</v>
      </c>
      <c r="M21" s="263">
        <f t="shared" si="8"/>
        <v>8.43060848986884</v>
      </c>
      <c r="N21" s="263">
        <f t="shared" si="8"/>
        <v>9.3155172417335024</v>
      </c>
      <c r="O21" s="263">
        <f t="shared" si="8"/>
        <v>9.795762722750073</v>
      </c>
      <c r="P21" s="263">
        <f t="shared" si="8"/>
        <v>9.6919420360417075</v>
      </c>
      <c r="Q21" s="263">
        <f t="shared" si="8"/>
        <v>9.7834898371944767</v>
      </c>
      <c r="R21" s="263">
        <f t="shared" si="8"/>
        <v>14.971491674480633</v>
      </c>
      <c r="S21" s="263">
        <f t="shared" si="8"/>
        <v>14.654512211349626</v>
      </c>
      <c r="T21" s="263">
        <f t="shared" si="8"/>
        <v>12.14982380244874</v>
      </c>
      <c r="U21" s="263">
        <f t="shared" si="8"/>
        <v>15.769533977574071</v>
      </c>
      <c r="V21" s="259"/>
    </row>
    <row r="22" spans="2:22">
      <c r="C22" s="6" t="s">
        <v>34</v>
      </c>
      <c r="D22" s="18" t="s">
        <v>79</v>
      </c>
      <c r="E22" s="18" t="s">
        <v>112</v>
      </c>
      <c r="G22" s="264">
        <f t="shared" ref="G22:U22" si="9">+SUM(G19:G21)</f>
        <v>68.049113838686353</v>
      </c>
      <c r="H22" s="264">
        <f t="shared" si="9"/>
        <v>68.049113838686353</v>
      </c>
      <c r="I22" s="264">
        <f t="shared" si="9"/>
        <v>79.10931125161612</v>
      </c>
      <c r="J22" s="264">
        <f t="shared" si="9"/>
        <v>68.401633994826781</v>
      </c>
      <c r="K22" s="264">
        <f t="shared" si="9"/>
        <v>109.47039865643785</v>
      </c>
      <c r="L22" s="264">
        <f t="shared" si="9"/>
        <v>85.27962172674323</v>
      </c>
      <c r="M22" s="264">
        <f t="shared" si="9"/>
        <v>76.436457713013198</v>
      </c>
      <c r="N22" s="264">
        <f t="shared" si="9"/>
        <v>81.856205772737397</v>
      </c>
      <c r="O22" s="264">
        <f t="shared" si="9"/>
        <v>86.922637148904712</v>
      </c>
      <c r="P22" s="264">
        <f t="shared" si="9"/>
        <v>82.226632172076052</v>
      </c>
      <c r="Q22" s="264">
        <f t="shared" si="9"/>
        <v>105.1719955465998</v>
      </c>
      <c r="R22" s="264">
        <f t="shared" si="9"/>
        <v>100.12461272892641</v>
      </c>
      <c r="S22" s="264">
        <f t="shared" si="9"/>
        <v>108.54121584092165</v>
      </c>
      <c r="T22" s="264">
        <f t="shared" si="9"/>
        <v>75.351983138779474</v>
      </c>
      <c r="U22" s="264">
        <f t="shared" si="9"/>
        <v>86.087285640015722</v>
      </c>
      <c r="V22" s="264"/>
    </row>
    <row r="23" spans="2:22"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2:22">
      <c r="B24" s="6" t="s">
        <v>113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2:22">
      <c r="C25" s="3" t="s">
        <v>114</v>
      </c>
      <c r="D25" s="5" t="s">
        <v>79</v>
      </c>
      <c r="E25" s="5" t="s">
        <v>33</v>
      </c>
      <c r="G25" s="7"/>
      <c r="H25" s="7"/>
      <c r="I25" s="65">
        <f>+SUMPRODUCT(I13:I15,H19:H21)</f>
        <v>33746.987862960465</v>
      </c>
      <c r="J25" s="65">
        <f t="shared" ref="J25:U25" si="10">+SUMPRODUCT(J13:J15,I19:I21)</f>
        <v>38284.496193436891</v>
      </c>
      <c r="K25" s="65">
        <f t="shared" si="10"/>
        <v>33606.653424283511</v>
      </c>
      <c r="L25" s="65">
        <f t="shared" si="10"/>
        <v>39653.017302518936</v>
      </c>
      <c r="M25" s="65">
        <f t="shared" si="10"/>
        <v>37870.082258703333</v>
      </c>
      <c r="N25" s="65">
        <f t="shared" si="10"/>
        <v>34764.70526081627</v>
      </c>
      <c r="O25" s="65">
        <f t="shared" si="10"/>
        <v>37159.65083758015</v>
      </c>
      <c r="P25" s="65">
        <f t="shared" si="10"/>
        <v>38370.314932416106</v>
      </c>
      <c r="Q25" s="65">
        <f t="shared" si="10"/>
        <v>37357.395127635253</v>
      </c>
      <c r="R25" s="65">
        <f t="shared" si="10"/>
        <v>45239.943914600684</v>
      </c>
      <c r="S25" s="65">
        <f t="shared" si="10"/>
        <v>46435.774742838046</v>
      </c>
      <c r="T25" s="65">
        <f t="shared" si="10"/>
        <v>54667.06868711736</v>
      </c>
      <c r="U25" s="65">
        <f t="shared" si="10"/>
        <v>46048.63823291703</v>
      </c>
      <c r="V25" s="65"/>
    </row>
    <row r="26" spans="2:22">
      <c r="C26" s="3" t="s">
        <v>115</v>
      </c>
      <c r="D26" s="5" t="s">
        <v>79</v>
      </c>
      <c r="E26" s="5" t="s">
        <v>33</v>
      </c>
      <c r="G26" s="7"/>
      <c r="H26" s="7"/>
      <c r="I26" s="65">
        <f>+SUMPRODUCT(H13:H15,H19:H21)</f>
        <v>31066.764839999996</v>
      </c>
      <c r="J26" s="65">
        <f t="shared" ref="J26:U26" si="11">+SUMPRODUCT(I13:I15,I19:I21)</f>
        <v>33831.247159999999</v>
      </c>
      <c r="K26" s="65">
        <f t="shared" si="11"/>
        <v>34633.437319999997</v>
      </c>
      <c r="L26" s="65">
        <f t="shared" si="11"/>
        <v>35836.153129999999</v>
      </c>
      <c r="M26" s="65">
        <f t="shared" si="11"/>
        <v>35125.220722684309</v>
      </c>
      <c r="N26" s="65">
        <f t="shared" si="11"/>
        <v>34272.58887</v>
      </c>
      <c r="O26" s="65">
        <f t="shared" si="11"/>
        <v>36863.662509999995</v>
      </c>
      <c r="P26" s="65">
        <f t="shared" si="11"/>
        <v>38756.25344</v>
      </c>
      <c r="Q26" s="65">
        <f t="shared" si="11"/>
        <v>37273.802060000002</v>
      </c>
      <c r="R26" s="65">
        <f t="shared" si="11"/>
        <v>42590.759320000005</v>
      </c>
      <c r="S26" s="65">
        <f t="shared" si="11"/>
        <v>43516.970400000006</v>
      </c>
      <c r="T26" s="65">
        <f t="shared" si="11"/>
        <v>50125.970219999996</v>
      </c>
      <c r="U26" s="65">
        <f t="shared" si="11"/>
        <v>46302.610790000006</v>
      </c>
      <c r="V26" s="65"/>
    </row>
    <row r="27" spans="2:22">
      <c r="C27" s="3" t="s">
        <v>116</v>
      </c>
      <c r="D27" s="5" t="s">
        <v>79</v>
      </c>
      <c r="E27" s="5" t="s">
        <v>33</v>
      </c>
      <c r="G27" s="7"/>
      <c r="H27" s="7"/>
      <c r="I27" s="65">
        <f>+SUMPRODUCT(I19:I21,H13:H15)</f>
        <v>30652.037404380142</v>
      </c>
      <c r="J27" s="65">
        <f t="shared" ref="J27:U27" si="12">+SUMPRODUCT(J19:J21,I13:I15)</f>
        <v>30751.182612217737</v>
      </c>
      <c r="K27" s="65">
        <f t="shared" si="12"/>
        <v>38646.159238428627</v>
      </c>
      <c r="L27" s="65">
        <f t="shared" si="12"/>
        <v>32437.858091998954</v>
      </c>
      <c r="M27" s="65">
        <f t="shared" si="12"/>
        <v>31974.759581376657</v>
      </c>
      <c r="N27" s="65">
        <f t="shared" si="12"/>
        <v>36371.692175149023</v>
      </c>
      <c r="O27" s="65">
        <f t="shared" si="12"/>
        <v>38463.109853738984</v>
      </c>
      <c r="P27" s="65">
        <f t="shared" si="12"/>
        <v>37652.531906280492</v>
      </c>
      <c r="Q27" s="65">
        <f t="shared" si="12"/>
        <v>42274.737028754447</v>
      </c>
      <c r="R27" s="65">
        <f t="shared" si="12"/>
        <v>41471.809975683966</v>
      </c>
      <c r="S27" s="65">
        <f t="shared" si="12"/>
        <v>46833.332490327855</v>
      </c>
      <c r="T27" s="65">
        <f t="shared" si="12"/>
        <v>43770.607335940433</v>
      </c>
      <c r="U27" s="65">
        <f t="shared" si="12"/>
        <v>54831.339316753867</v>
      </c>
      <c r="V27" s="65"/>
    </row>
    <row r="28" spans="2:22">
      <c r="C28" s="3" t="s">
        <v>117</v>
      </c>
      <c r="D28" s="5" t="s">
        <v>79</v>
      </c>
      <c r="E28" s="5" t="s">
        <v>33</v>
      </c>
      <c r="G28" s="7"/>
      <c r="H28" s="7"/>
      <c r="I28" s="65">
        <f>+SUMPRODUCT(H13:H15,H19:H21)</f>
        <v>31066.764839999996</v>
      </c>
      <c r="J28" s="65">
        <f t="shared" ref="J28:U28" si="13">+SUMPRODUCT(I13:I15,I19:I21)</f>
        <v>33831.247159999999</v>
      </c>
      <c r="K28" s="65">
        <f t="shared" si="13"/>
        <v>34633.437319999997</v>
      </c>
      <c r="L28" s="65">
        <f t="shared" si="13"/>
        <v>35836.153129999999</v>
      </c>
      <c r="M28" s="65">
        <f t="shared" si="13"/>
        <v>35125.220722684309</v>
      </c>
      <c r="N28" s="65">
        <f t="shared" si="13"/>
        <v>34272.58887</v>
      </c>
      <c r="O28" s="65">
        <f t="shared" si="13"/>
        <v>36863.662509999995</v>
      </c>
      <c r="P28" s="65">
        <f t="shared" si="13"/>
        <v>38756.25344</v>
      </c>
      <c r="Q28" s="65">
        <f t="shared" si="13"/>
        <v>37273.802060000002</v>
      </c>
      <c r="R28" s="65">
        <f t="shared" si="13"/>
        <v>42590.759320000005</v>
      </c>
      <c r="S28" s="65">
        <f t="shared" si="13"/>
        <v>43516.970400000006</v>
      </c>
      <c r="T28" s="65">
        <f t="shared" si="13"/>
        <v>50125.970219999996</v>
      </c>
      <c r="U28" s="65">
        <f t="shared" si="13"/>
        <v>46302.610790000006</v>
      </c>
      <c r="V28" s="65"/>
    </row>
    <row r="29" spans="2:22"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2:22">
      <c r="B30" s="6" t="s">
        <v>118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2:22">
      <c r="C31" s="3" t="s">
        <v>114</v>
      </c>
      <c r="D31" s="5" t="s">
        <v>79</v>
      </c>
      <c r="E31" s="5" t="s">
        <v>33</v>
      </c>
      <c r="G31" s="7"/>
      <c r="H31" s="7"/>
      <c r="I31" s="65">
        <f>+SUMPRODUCT(I19:I21,I13:I15)</f>
        <v>33831.247159999999</v>
      </c>
      <c r="J31" s="65">
        <f t="shared" ref="J31:U31" si="14">+SUMPRODUCT(J19:J21,J13:J15)</f>
        <v>34633.437319999997</v>
      </c>
      <c r="K31" s="65">
        <f t="shared" si="14"/>
        <v>35836.153129999999</v>
      </c>
      <c r="L31" s="65">
        <f t="shared" si="14"/>
        <v>35125.220722684309</v>
      </c>
      <c r="M31" s="65">
        <f t="shared" si="14"/>
        <v>34272.58887</v>
      </c>
      <c r="N31" s="65">
        <f t="shared" si="14"/>
        <v>36863.662509999995</v>
      </c>
      <c r="O31" s="65">
        <f t="shared" si="14"/>
        <v>38756.25344</v>
      </c>
      <c r="P31" s="65">
        <f t="shared" si="14"/>
        <v>37273.802060000002</v>
      </c>
      <c r="Q31" s="65">
        <f t="shared" si="14"/>
        <v>42590.759320000005</v>
      </c>
      <c r="R31" s="65">
        <f t="shared" si="14"/>
        <v>43516.970400000006</v>
      </c>
      <c r="S31" s="65">
        <f t="shared" si="14"/>
        <v>50125.970219999996</v>
      </c>
      <c r="T31" s="65">
        <f t="shared" si="14"/>
        <v>46302.610790000006</v>
      </c>
      <c r="U31" s="65">
        <f t="shared" si="14"/>
        <v>54583.837719999996</v>
      </c>
      <c r="V31" s="65"/>
    </row>
    <row r="32" spans="2:22">
      <c r="C32" s="3" t="s">
        <v>115</v>
      </c>
      <c r="D32" s="5" t="s">
        <v>79</v>
      </c>
      <c r="E32" s="5" t="s">
        <v>33</v>
      </c>
      <c r="G32" s="7"/>
      <c r="H32" s="7"/>
      <c r="I32" s="65">
        <f>+SUMPRODUCT(I19:I21,H13:H15)</f>
        <v>30652.037404380142</v>
      </c>
      <c r="J32" s="65">
        <f t="shared" ref="J32:U32" si="15">+SUMPRODUCT(J19:J21,I13:I15)</f>
        <v>30751.182612217737</v>
      </c>
      <c r="K32" s="65">
        <f t="shared" si="15"/>
        <v>38646.159238428627</v>
      </c>
      <c r="L32" s="65">
        <f t="shared" si="15"/>
        <v>32437.858091998954</v>
      </c>
      <c r="M32" s="65">
        <f t="shared" si="15"/>
        <v>31974.759581376657</v>
      </c>
      <c r="N32" s="65">
        <f t="shared" si="15"/>
        <v>36371.692175149023</v>
      </c>
      <c r="O32" s="65">
        <f t="shared" si="15"/>
        <v>38463.109853738984</v>
      </c>
      <c r="P32" s="65">
        <f t="shared" si="15"/>
        <v>37652.531906280492</v>
      </c>
      <c r="Q32" s="65">
        <f t="shared" si="15"/>
        <v>42274.737028754447</v>
      </c>
      <c r="R32" s="65">
        <f t="shared" si="15"/>
        <v>41471.809975683966</v>
      </c>
      <c r="S32" s="65">
        <f t="shared" si="15"/>
        <v>46833.332490327855</v>
      </c>
      <c r="T32" s="65">
        <f t="shared" si="15"/>
        <v>43770.607335940433</v>
      </c>
      <c r="U32" s="65">
        <f t="shared" si="15"/>
        <v>54831.339316753867</v>
      </c>
      <c r="V32" s="65"/>
    </row>
    <row r="33" spans="1:22">
      <c r="C33" s="3" t="s">
        <v>116</v>
      </c>
      <c r="D33" s="5" t="s">
        <v>79</v>
      </c>
      <c r="E33" s="5" t="s">
        <v>33</v>
      </c>
      <c r="G33" s="7"/>
      <c r="H33" s="7"/>
      <c r="I33" s="65">
        <f t="shared" ref="I33:P33" si="16">+SUMPRODUCT(I19:I21,I13:I15)</f>
        <v>33831.247159999999</v>
      </c>
      <c r="J33" s="65">
        <f>+SUMPRODUCT(J19:J21,J13:J15)</f>
        <v>34633.437319999997</v>
      </c>
      <c r="K33" s="65">
        <f t="shared" si="16"/>
        <v>35836.153129999999</v>
      </c>
      <c r="L33" s="65">
        <f t="shared" si="16"/>
        <v>35125.220722684309</v>
      </c>
      <c r="M33" s="65">
        <f t="shared" si="16"/>
        <v>34272.58887</v>
      </c>
      <c r="N33" s="65">
        <f>+SUMPRODUCT(N19:N21,N13:N15)</f>
        <v>36863.662509999995</v>
      </c>
      <c r="O33" s="65">
        <f t="shared" si="16"/>
        <v>38756.25344</v>
      </c>
      <c r="P33" s="65">
        <f t="shared" si="16"/>
        <v>37273.802060000002</v>
      </c>
      <c r="Q33" s="65">
        <f t="shared" ref="Q33:U33" si="17">+SUMPRODUCT(Q19:Q21,Q13:Q15)</f>
        <v>42590.759320000005</v>
      </c>
      <c r="R33" s="65">
        <f t="shared" si="17"/>
        <v>43516.970400000006</v>
      </c>
      <c r="S33" s="65">
        <f t="shared" si="17"/>
        <v>50125.970219999996</v>
      </c>
      <c r="T33" s="65">
        <f t="shared" si="17"/>
        <v>46302.610790000006</v>
      </c>
      <c r="U33" s="65">
        <f t="shared" si="17"/>
        <v>54583.837719999996</v>
      </c>
      <c r="V33" s="65"/>
    </row>
    <row r="34" spans="1:22">
      <c r="C34" s="3" t="s">
        <v>117</v>
      </c>
      <c r="D34" s="5" t="s">
        <v>79</v>
      </c>
      <c r="E34" s="5" t="s">
        <v>33</v>
      </c>
      <c r="G34" s="7"/>
      <c r="H34" s="7"/>
      <c r="I34" s="7">
        <f>+SUMPRODUCT(H19:H21,I13:I15)</f>
        <v>33746.987862960465</v>
      </c>
      <c r="J34" s="7">
        <f t="shared" ref="J34:U34" si="18">+SUMPRODUCT(I19:I21,J13:J15)</f>
        <v>38284.496193436891</v>
      </c>
      <c r="K34" s="7">
        <f t="shared" si="18"/>
        <v>33606.653424283511</v>
      </c>
      <c r="L34" s="7">
        <f t="shared" si="18"/>
        <v>39653.017302518936</v>
      </c>
      <c r="M34" s="7">
        <f t="shared" si="18"/>
        <v>37870.082258703333</v>
      </c>
      <c r="N34" s="7">
        <f t="shared" si="18"/>
        <v>34764.70526081627</v>
      </c>
      <c r="O34" s="7">
        <f t="shared" si="18"/>
        <v>37159.65083758015</v>
      </c>
      <c r="P34" s="7">
        <f t="shared" si="18"/>
        <v>38370.314932416106</v>
      </c>
      <c r="Q34" s="7">
        <f t="shared" si="18"/>
        <v>37357.395127635253</v>
      </c>
      <c r="R34" s="7">
        <f t="shared" si="18"/>
        <v>45239.943914600684</v>
      </c>
      <c r="S34" s="7">
        <f t="shared" si="18"/>
        <v>46435.774742838046</v>
      </c>
      <c r="T34" s="7">
        <f t="shared" si="18"/>
        <v>54667.06868711736</v>
      </c>
      <c r="U34" s="7">
        <f t="shared" si="18"/>
        <v>46048.63823291703</v>
      </c>
      <c r="V34" s="7"/>
    </row>
    <row r="35" spans="1:22"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>
      <c r="A36" s="409" t="s">
        <v>817</v>
      </c>
      <c r="B36" s="64" t="s">
        <v>119</v>
      </c>
      <c r="C36" s="63"/>
      <c r="D36" s="481"/>
      <c r="E36" s="481"/>
      <c r="G36" s="559"/>
      <c r="H36" s="559"/>
      <c r="I36" s="559"/>
      <c r="J36" s="559"/>
      <c r="K36" s="559"/>
      <c r="L36" s="559"/>
      <c r="M36" s="559"/>
      <c r="N36" s="559"/>
      <c r="O36" s="559"/>
      <c r="P36" s="559"/>
      <c r="Q36" s="559"/>
      <c r="R36" s="559"/>
      <c r="S36" s="559"/>
      <c r="T36" s="559"/>
      <c r="U36" s="559"/>
      <c r="V36" s="7"/>
    </row>
    <row r="37" spans="1:22"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>
      <c r="B38" s="6" t="s">
        <v>120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  <row r="39" spans="1:22">
      <c r="B39" s="6"/>
      <c r="C39" s="453" t="s">
        <v>390</v>
      </c>
      <c r="D39" s="5" t="s">
        <v>79</v>
      </c>
      <c r="E39" s="5" t="s">
        <v>33</v>
      </c>
      <c r="G39" s="7">
        <f>+Opex!G51</f>
        <v>0</v>
      </c>
      <c r="H39" s="7">
        <f>+Opex!H51</f>
        <v>0</v>
      </c>
      <c r="I39" s="7">
        <f>+Opex!I51</f>
        <v>0</v>
      </c>
      <c r="J39" s="7">
        <f>+Opex!J51</f>
        <v>1.4399999999999999E-3</v>
      </c>
      <c r="K39" s="7">
        <f>+Opex!K51</f>
        <v>0</v>
      </c>
      <c r="L39" s="7">
        <f>+Opex!L51</f>
        <v>0</v>
      </c>
      <c r="M39" s="7">
        <f>+Opex!M51</f>
        <v>0</v>
      </c>
      <c r="N39" s="7">
        <f>+Opex!N51</f>
        <v>0</v>
      </c>
      <c r="O39" s="7">
        <f>+Opex!O51</f>
        <v>0</v>
      </c>
      <c r="P39" s="7">
        <f>+Opex!P51</f>
        <v>0</v>
      </c>
      <c r="Q39" s="7">
        <f>+Opex!Q51</f>
        <v>0</v>
      </c>
      <c r="R39" s="7">
        <f>+Opex!R51</f>
        <v>0</v>
      </c>
      <c r="S39" s="7">
        <f>+Opex!S51</f>
        <v>0</v>
      </c>
      <c r="T39" s="7">
        <f>+Opex!T51</f>
        <v>0</v>
      </c>
      <c r="U39" s="7">
        <f>+Opex!U51</f>
        <v>0</v>
      </c>
      <c r="V39" s="7"/>
    </row>
    <row r="40" spans="1:22">
      <c r="B40" s="6"/>
      <c r="C40" s="453" t="s">
        <v>389</v>
      </c>
      <c r="D40" s="5" t="s">
        <v>79</v>
      </c>
      <c r="E40" s="5" t="s">
        <v>33</v>
      </c>
      <c r="G40" s="7">
        <f>+Opex!G52</f>
        <v>0</v>
      </c>
      <c r="H40" s="7">
        <f>+Opex!H52</f>
        <v>0</v>
      </c>
      <c r="I40" s="7">
        <f>+Opex!I52</f>
        <v>0</v>
      </c>
      <c r="J40" s="7">
        <f>+Opex!J52</f>
        <v>2.7401799999999996</v>
      </c>
      <c r="K40" s="7">
        <f>+Opex!K52</f>
        <v>0</v>
      </c>
      <c r="L40" s="7">
        <f>+Opex!L52</f>
        <v>0</v>
      </c>
      <c r="M40" s="7">
        <f>+Opex!M52</f>
        <v>0</v>
      </c>
      <c r="N40" s="7">
        <f>+Opex!N52</f>
        <v>0</v>
      </c>
      <c r="O40" s="7">
        <f>+Opex!O52</f>
        <v>0</v>
      </c>
      <c r="P40" s="7">
        <f>+Opex!P52</f>
        <v>0</v>
      </c>
      <c r="Q40" s="7">
        <f>+Opex!Q52</f>
        <v>0</v>
      </c>
      <c r="R40" s="7">
        <f>+Opex!R52</f>
        <v>0</v>
      </c>
      <c r="S40" s="7">
        <f>+Opex!S52</f>
        <v>0</v>
      </c>
      <c r="T40" s="7">
        <f>+Opex!T52</f>
        <v>0</v>
      </c>
      <c r="U40" s="7">
        <f>+Opex!U52</f>
        <v>0</v>
      </c>
      <c r="V40" s="7"/>
    </row>
    <row r="41" spans="1:22">
      <c r="B41" s="6"/>
      <c r="C41" s="453" t="s">
        <v>536</v>
      </c>
      <c r="D41" s="5" t="s">
        <v>79</v>
      </c>
      <c r="E41" s="5" t="s">
        <v>33</v>
      </c>
      <c r="G41" s="7">
        <f>+Opex!G53</f>
        <v>7.2676999999999996</v>
      </c>
      <c r="H41" s="7">
        <f>+Opex!H53</f>
        <v>14.535399999999999</v>
      </c>
      <c r="I41" s="7">
        <f>+Opex!I53</f>
        <v>36.254779999999997</v>
      </c>
      <c r="J41" s="7">
        <f>+Opex!J53</f>
        <v>6.05375</v>
      </c>
      <c r="K41" s="7">
        <f>+Opex!K53</f>
        <v>0.15737999999999999</v>
      </c>
      <c r="L41" s="7">
        <f>+Opex!L53</f>
        <v>330.58893999999998</v>
      </c>
      <c r="M41" s="7">
        <f>+Opex!M53</f>
        <v>64.340490000000003</v>
      </c>
      <c r="N41" s="7">
        <f>+Opex!N53</f>
        <v>3.5129699999999997</v>
      </c>
      <c r="O41" s="7">
        <f>+Opex!O53</f>
        <v>0</v>
      </c>
      <c r="P41" s="7">
        <f>+Opex!P53</f>
        <v>0</v>
      </c>
      <c r="Q41" s="7">
        <f>+Opex!Q53</f>
        <v>0</v>
      </c>
      <c r="R41" s="7">
        <f>+Opex!R53</f>
        <v>0</v>
      </c>
      <c r="S41" s="7">
        <f>+Opex!S53</f>
        <v>0</v>
      </c>
      <c r="T41" s="7">
        <f>+Opex!T53</f>
        <v>0</v>
      </c>
      <c r="U41" s="7">
        <f>+Opex!U53</f>
        <v>0</v>
      </c>
      <c r="V41" s="7"/>
    </row>
    <row r="42" spans="1:22">
      <c r="B42" s="6"/>
      <c r="C42" s="453" t="s">
        <v>537</v>
      </c>
      <c r="D42" s="5" t="s">
        <v>79</v>
      </c>
      <c r="E42" s="5" t="s">
        <v>33</v>
      </c>
      <c r="G42" s="7">
        <f>+Opex!G54</f>
        <v>339.20857999999998</v>
      </c>
      <c r="H42" s="7">
        <f>+Opex!H54</f>
        <v>678.41715999999997</v>
      </c>
      <c r="I42" s="7">
        <f>+Opex!I54</f>
        <v>706.55506000000003</v>
      </c>
      <c r="J42" s="7">
        <f>+Opex!J54</f>
        <v>677.27660000000003</v>
      </c>
      <c r="K42" s="7">
        <f>+Opex!K54</f>
        <v>551.43459999999993</v>
      </c>
      <c r="L42" s="7">
        <f>+Opex!L54</f>
        <v>541.92313999999999</v>
      </c>
      <c r="M42" s="7">
        <f>+Opex!M54</f>
        <v>449.24496000000005</v>
      </c>
      <c r="N42" s="7">
        <f>+Opex!N54</f>
        <v>525.78242</v>
      </c>
      <c r="O42" s="7">
        <f>+Opex!O54</f>
        <v>536.92203000000006</v>
      </c>
      <c r="P42" s="7">
        <f>+Opex!P54</f>
        <v>549.52690000000007</v>
      </c>
      <c r="Q42" s="7">
        <f>+Opex!Q54</f>
        <v>1201.3289800000002</v>
      </c>
      <c r="R42" s="7">
        <f>+Opex!R54</f>
        <v>708.32409999999993</v>
      </c>
      <c r="S42" s="7">
        <f>+Opex!S54</f>
        <v>-27.482880000000005</v>
      </c>
      <c r="T42" s="7">
        <f>+Opex!T54</f>
        <v>6.4044200000000009</v>
      </c>
      <c r="U42" s="7">
        <f>+Opex!U54</f>
        <v>8.1034299999999995</v>
      </c>
      <c r="V42" s="7"/>
    </row>
    <row r="43" spans="1:22">
      <c r="B43" s="6"/>
      <c r="C43" s="453" t="s">
        <v>538</v>
      </c>
      <c r="D43" s="5" t="s">
        <v>79</v>
      </c>
      <c r="E43" s="5" t="s">
        <v>33</v>
      </c>
      <c r="G43" s="7">
        <f>+Opex!G55</f>
        <v>23.091330000000003</v>
      </c>
      <c r="H43" s="7">
        <f>+Opex!H55</f>
        <v>23.091330000000003</v>
      </c>
      <c r="I43" s="7">
        <f>+Opex!I55</f>
        <v>10.82574</v>
      </c>
      <c r="J43" s="7">
        <f>+Opex!J55</f>
        <v>0.25335000000000002</v>
      </c>
      <c r="K43" s="7">
        <f>+Opex!K55</f>
        <v>0</v>
      </c>
      <c r="L43" s="7">
        <f>+Opex!L55</f>
        <v>2.6000000000000003E-4</v>
      </c>
      <c r="M43" s="7">
        <f>+Opex!M55</f>
        <v>0</v>
      </c>
      <c r="N43" s="7">
        <f>+Opex!N55</f>
        <v>0</v>
      </c>
      <c r="O43" s="7">
        <f>+Opex!O55</f>
        <v>0</v>
      </c>
      <c r="P43" s="7">
        <f>+Opex!P55</f>
        <v>4.8049999999999995E-2</v>
      </c>
      <c r="Q43" s="7">
        <f>+Opex!Q55</f>
        <v>2.8E-3</v>
      </c>
      <c r="R43" s="7">
        <f>+Opex!R55</f>
        <v>126.27195</v>
      </c>
      <c r="S43" s="7">
        <f>+Opex!S55</f>
        <v>0</v>
      </c>
      <c r="T43" s="7">
        <f>+Opex!T55</f>
        <v>0</v>
      </c>
      <c r="U43" s="7">
        <f>+Opex!U55</f>
        <v>0</v>
      </c>
      <c r="V43" s="7"/>
    </row>
    <row r="44" spans="1:22">
      <c r="B44" s="6"/>
      <c r="C44" s="453" t="s">
        <v>539</v>
      </c>
      <c r="D44" s="5" t="s">
        <v>79</v>
      </c>
      <c r="E44" s="5" t="s">
        <v>33</v>
      </c>
      <c r="G44" s="7">
        <f>+Opex!G56</f>
        <v>0</v>
      </c>
      <c r="H44" s="7">
        <f>+Opex!H56</f>
        <v>0</v>
      </c>
      <c r="I44" s="7">
        <f>+Opex!I56</f>
        <v>2.3251399999999998</v>
      </c>
      <c r="J44" s="7">
        <f>+Opex!J56</f>
        <v>0</v>
      </c>
      <c r="K44" s="7">
        <f>+Opex!K56</f>
        <v>0</v>
      </c>
      <c r="L44" s="7">
        <f>+Opex!L56</f>
        <v>0</v>
      </c>
      <c r="M44" s="7">
        <f>+Opex!M56</f>
        <v>0</v>
      </c>
      <c r="N44" s="7">
        <f>+Opex!N56</f>
        <v>0</v>
      </c>
      <c r="O44" s="7">
        <f>+Opex!O56</f>
        <v>0</v>
      </c>
      <c r="P44" s="7">
        <f>+Opex!P56</f>
        <v>0</v>
      </c>
      <c r="Q44" s="7">
        <f>+Opex!Q56</f>
        <v>0</v>
      </c>
      <c r="R44" s="7">
        <f>+Opex!R56</f>
        <v>0</v>
      </c>
      <c r="S44" s="7">
        <f>+Opex!S56</f>
        <v>0</v>
      </c>
      <c r="T44" s="7">
        <f>+Opex!T56</f>
        <v>0</v>
      </c>
      <c r="U44" s="7">
        <f>+Opex!U56</f>
        <v>0</v>
      </c>
      <c r="V44" s="7"/>
    </row>
    <row r="45" spans="1:22">
      <c r="B45" s="6"/>
      <c r="C45" s="453" t="s">
        <v>540</v>
      </c>
      <c r="D45" s="5" t="s">
        <v>79</v>
      </c>
      <c r="E45" s="5" t="s">
        <v>33</v>
      </c>
      <c r="G45" s="7">
        <f>+Opex!G57</f>
        <v>87.118499999999997</v>
      </c>
      <c r="H45" s="7">
        <f>+Opex!H57</f>
        <v>174.23699999999999</v>
      </c>
      <c r="I45" s="7">
        <f>+Opex!I57</f>
        <v>201.36858999999998</v>
      </c>
      <c r="J45" s="7">
        <f>+Opex!J57</f>
        <v>37.735190000000003</v>
      </c>
      <c r="K45" s="7">
        <f>+Opex!K57</f>
        <v>158.97128000000001</v>
      </c>
      <c r="L45" s="7">
        <f>+Opex!L57</f>
        <v>283.97944000000001</v>
      </c>
      <c r="M45" s="7">
        <f>+Opex!M57</f>
        <v>215.16376</v>
      </c>
      <c r="N45" s="7">
        <f>+Opex!N57</f>
        <v>264.22071999999997</v>
      </c>
      <c r="O45" s="7">
        <f>+Opex!O57</f>
        <v>129.16183000000001</v>
      </c>
      <c r="P45" s="7">
        <f>+Opex!P57</f>
        <v>166.75846999999999</v>
      </c>
      <c r="Q45" s="7">
        <f>+Opex!Q57</f>
        <v>-19.753890000000002</v>
      </c>
      <c r="R45" s="7">
        <f>+Opex!R57</f>
        <v>0</v>
      </c>
      <c r="S45" s="7">
        <f>+Opex!S57</f>
        <v>166.96553</v>
      </c>
      <c r="T45" s="7">
        <f>+Opex!T57</f>
        <v>192.86276999999998</v>
      </c>
      <c r="U45" s="7">
        <f>+Opex!U57</f>
        <v>183.63219000000001</v>
      </c>
      <c r="V45" s="7"/>
    </row>
    <row r="46" spans="1:22">
      <c r="B46" s="6"/>
      <c r="C46" s="453" t="s">
        <v>820</v>
      </c>
      <c r="D46" s="5" t="s">
        <v>79</v>
      </c>
      <c r="E46" s="5" t="s">
        <v>33</v>
      </c>
      <c r="G46" s="7">
        <f>+Opex!G58</f>
        <v>0</v>
      </c>
      <c r="H46" s="7">
        <f>+Opex!H58</f>
        <v>0</v>
      </c>
      <c r="I46" s="7">
        <f>+Opex!I58</f>
        <v>0</v>
      </c>
      <c r="J46" s="7">
        <f>+Opex!J58</f>
        <v>0</v>
      </c>
      <c r="K46" s="7">
        <f>+Opex!K58</f>
        <v>0</v>
      </c>
      <c r="L46" s="7">
        <f>+Opex!L58</f>
        <v>0</v>
      </c>
      <c r="M46" s="7">
        <f>+Opex!M58</f>
        <v>0</v>
      </c>
      <c r="N46" s="7">
        <f>+Opex!N58</f>
        <v>0</v>
      </c>
      <c r="O46" s="7">
        <f>+Opex!O58</f>
        <v>0</v>
      </c>
      <c r="P46" s="7">
        <f>+Opex!P58</f>
        <v>0</v>
      </c>
      <c r="Q46" s="7">
        <f>+Opex!Q58</f>
        <v>0</v>
      </c>
      <c r="R46" s="7">
        <f>+Opex!R58</f>
        <v>0</v>
      </c>
      <c r="S46" s="7">
        <f>+Opex!S58</f>
        <v>468.25898999999993</v>
      </c>
      <c r="T46" s="7">
        <f>+Opex!T58</f>
        <v>438.03378000000004</v>
      </c>
      <c r="U46" s="7">
        <f>+Opex!U58</f>
        <v>478.69580000000002</v>
      </c>
      <c r="V46" s="7"/>
    </row>
    <row r="47" spans="1:22">
      <c r="B47" s="6"/>
      <c r="C47" s="453" t="s">
        <v>821</v>
      </c>
      <c r="D47" s="5" t="s">
        <v>79</v>
      </c>
      <c r="E47" s="5" t="s">
        <v>33</v>
      </c>
      <c r="G47" s="7">
        <f>+Opex!G59</f>
        <v>0</v>
      </c>
      <c r="H47" s="7">
        <f>+Opex!H59</f>
        <v>0</v>
      </c>
      <c r="I47" s="7">
        <f>+Opex!I59</f>
        <v>0</v>
      </c>
      <c r="J47" s="7">
        <f>+Opex!J59</f>
        <v>0</v>
      </c>
      <c r="K47" s="7">
        <f>+Opex!K59</f>
        <v>0</v>
      </c>
      <c r="L47" s="7">
        <f>+Opex!L59</f>
        <v>0</v>
      </c>
      <c r="M47" s="7">
        <f>+Opex!M59</f>
        <v>0</v>
      </c>
      <c r="N47" s="7">
        <f>+Opex!N59</f>
        <v>0</v>
      </c>
      <c r="O47" s="7">
        <f>+Opex!O59</f>
        <v>0</v>
      </c>
      <c r="P47" s="7">
        <f>+Opex!P59</f>
        <v>0</v>
      </c>
      <c r="Q47" s="7">
        <f>+Opex!Q59</f>
        <v>0</v>
      </c>
      <c r="R47" s="7">
        <f>+Opex!R59</f>
        <v>0</v>
      </c>
      <c r="S47" s="7">
        <f>+Opex!S59</f>
        <v>80.897739999999985</v>
      </c>
      <c r="T47" s="7">
        <f>+Opex!T59</f>
        <v>124.54949000000001</v>
      </c>
      <c r="U47" s="7">
        <f>+Opex!U59</f>
        <v>110.69983000000002</v>
      </c>
      <c r="V47" s="7"/>
    </row>
    <row r="48" spans="1:22">
      <c r="B48" s="6"/>
      <c r="C48" s="453" t="s">
        <v>541</v>
      </c>
      <c r="D48" s="5" t="s">
        <v>79</v>
      </c>
      <c r="E48" s="5" t="s">
        <v>33</v>
      </c>
      <c r="G48" s="7">
        <f>+Opex!G60</f>
        <v>3.718</v>
      </c>
      <c r="H48" s="7">
        <f>+Opex!H60</f>
        <v>7.4359999999999999</v>
      </c>
      <c r="I48" s="7">
        <f>+Opex!I60</f>
        <v>20.746560000000002</v>
      </c>
      <c r="J48" s="7">
        <f>+Opex!J60</f>
        <v>23.595230000000001</v>
      </c>
      <c r="K48" s="7">
        <f>+Opex!K60</f>
        <v>27.010020000000001</v>
      </c>
      <c r="L48" s="7">
        <f>+Opex!L60</f>
        <v>24.471049999999998</v>
      </c>
      <c r="M48" s="7">
        <f>+Opex!M60</f>
        <v>22.049589999999998</v>
      </c>
      <c r="N48" s="7">
        <f>+Opex!N60</f>
        <v>23.04562</v>
      </c>
      <c r="O48" s="7">
        <f>+Opex!O60</f>
        <v>19.87078</v>
      </c>
      <c r="P48" s="7">
        <f>+Opex!P60</f>
        <v>25.577729999999999</v>
      </c>
      <c r="Q48" s="7">
        <f>+Opex!Q60</f>
        <v>17.653329999999997</v>
      </c>
      <c r="R48" s="7">
        <f>+Opex!R60</f>
        <v>22.016560000000002</v>
      </c>
      <c r="S48" s="7">
        <f>+Opex!S60</f>
        <v>19.915230000000005</v>
      </c>
      <c r="T48" s="7">
        <f>+Opex!T60</f>
        <v>23.52356</v>
      </c>
      <c r="U48" s="7">
        <f>+Opex!U60</f>
        <v>25.845239999999997</v>
      </c>
      <c r="V48" s="7"/>
    </row>
    <row r="49" spans="2:22">
      <c r="B49" s="6"/>
      <c r="C49" s="453" t="s">
        <v>542</v>
      </c>
      <c r="D49" s="5" t="s">
        <v>79</v>
      </c>
      <c r="E49" s="5" t="s">
        <v>33</v>
      </c>
      <c r="G49" s="7">
        <f>+Opex!G61</f>
        <v>34.364280000000001</v>
      </c>
      <c r="H49" s="7">
        <f>+Opex!H61</f>
        <v>68.728560000000002</v>
      </c>
      <c r="I49" s="7">
        <f>+Opex!I61</f>
        <v>42.124730000000007</v>
      </c>
      <c r="J49" s="7">
        <f>+Opex!J61</f>
        <v>14.280190000000001</v>
      </c>
      <c r="K49" s="7">
        <f>+Opex!K61</f>
        <v>95.460009999999997</v>
      </c>
      <c r="L49" s="7">
        <f>+Opex!L61</f>
        <v>72.574179999999998</v>
      </c>
      <c r="M49" s="7">
        <f>+Opex!M61</f>
        <v>46.108080000000001</v>
      </c>
      <c r="N49" s="7">
        <f>+Opex!N61</f>
        <v>41.60331</v>
      </c>
      <c r="O49" s="7">
        <f>+Opex!O61</f>
        <v>20.45187</v>
      </c>
      <c r="P49" s="7">
        <f>+Opex!P61</f>
        <v>13.264430000000001</v>
      </c>
      <c r="Q49" s="7">
        <f>+Opex!Q61</f>
        <v>-1.9030199999999999</v>
      </c>
      <c r="R49" s="7">
        <f>+Opex!R61</f>
        <v>0.95986999999999989</v>
      </c>
      <c r="S49" s="7">
        <f>+Opex!S61</f>
        <v>5.31874</v>
      </c>
      <c r="T49" s="7">
        <f>+Opex!T61</f>
        <v>2.9206000000000012</v>
      </c>
      <c r="U49" s="7">
        <f>+Opex!U61</f>
        <v>16.781200000000002</v>
      </c>
      <c r="V49" s="7"/>
    </row>
    <row r="50" spans="2:22">
      <c r="B50" s="6"/>
      <c r="C50" s="453" t="s">
        <v>543</v>
      </c>
      <c r="D50" s="5" t="s">
        <v>79</v>
      </c>
      <c r="E50" s="5" t="s">
        <v>33</v>
      </c>
      <c r="G50" s="7">
        <f>+Opex!G62</f>
        <v>6.9473199999999995</v>
      </c>
      <c r="H50" s="7">
        <f>+Opex!H62</f>
        <v>6.9473199999999995</v>
      </c>
      <c r="I50" s="7">
        <f>+Opex!I62</f>
        <v>2.87046</v>
      </c>
      <c r="J50" s="7">
        <f>+Opex!J62</f>
        <v>0</v>
      </c>
      <c r="K50" s="7">
        <f>+Opex!K62</f>
        <v>-3.2000000000000003E-4</v>
      </c>
      <c r="L50" s="7">
        <f>+Opex!L62</f>
        <v>0</v>
      </c>
      <c r="M50" s="7">
        <f>+Opex!M62</f>
        <v>0</v>
      </c>
      <c r="N50" s="7">
        <f>+Opex!N62</f>
        <v>4.4450000000000003E-2</v>
      </c>
      <c r="O50" s="7">
        <f>+Opex!O62</f>
        <v>0</v>
      </c>
      <c r="P50" s="7">
        <f>+Opex!P62</f>
        <v>1.32355</v>
      </c>
      <c r="Q50" s="7">
        <f>+Opex!Q62</f>
        <v>0</v>
      </c>
      <c r="R50" s="7">
        <f>+Opex!R62</f>
        <v>0</v>
      </c>
      <c r="S50" s="7">
        <f>+Opex!S62</f>
        <v>14.873330000000001</v>
      </c>
      <c r="T50" s="7">
        <f>+Opex!T62</f>
        <v>23.681850000000001</v>
      </c>
      <c r="U50" s="7">
        <f>+Opex!U62</f>
        <v>24.826709999999999</v>
      </c>
      <c r="V50" s="7"/>
    </row>
    <row r="51" spans="2:22">
      <c r="B51" s="6"/>
      <c r="C51" s="453" t="s">
        <v>544</v>
      </c>
      <c r="D51" s="5" t="s">
        <v>79</v>
      </c>
      <c r="E51" s="5" t="s">
        <v>33</v>
      </c>
      <c r="G51" s="7">
        <f>+Opex!G63</f>
        <v>5.0867100000000001</v>
      </c>
      <c r="H51" s="7">
        <f>+Opex!H63</f>
        <v>10.17342</v>
      </c>
      <c r="I51" s="7">
        <f>+Opex!I63</f>
        <v>41.092829999999999</v>
      </c>
      <c r="J51" s="7">
        <f>+Opex!J63</f>
        <v>12.630610000000001</v>
      </c>
      <c r="K51" s="7">
        <f>+Opex!K63</f>
        <v>11.220750000000001</v>
      </c>
      <c r="L51" s="7">
        <f>+Opex!L63</f>
        <v>14.94116</v>
      </c>
      <c r="M51" s="7">
        <f>+Opex!M63</f>
        <v>21.901119999999999</v>
      </c>
      <c r="N51" s="7">
        <f>+Opex!N63</f>
        <v>16.414000000000001</v>
      </c>
      <c r="O51" s="7">
        <f>+Opex!O63</f>
        <v>37.023669999999996</v>
      </c>
      <c r="P51" s="7">
        <f>+Opex!P63</f>
        <v>66.631169999999997</v>
      </c>
      <c r="Q51" s="7">
        <f>+Opex!Q63</f>
        <v>8.7193000000000005</v>
      </c>
      <c r="R51" s="7">
        <f>+Opex!R63</f>
        <v>15.347529999999999</v>
      </c>
      <c r="S51" s="7">
        <f>+Opex!S63</f>
        <v>6.9367000000000001</v>
      </c>
      <c r="T51" s="7">
        <f>+Opex!T63</f>
        <v>114.7555</v>
      </c>
      <c r="U51" s="7">
        <f>+Opex!U63</f>
        <v>262.90949000000001</v>
      </c>
      <c r="V51" s="7"/>
    </row>
    <row r="52" spans="2:22">
      <c r="B52" s="6"/>
      <c r="C52" s="453" t="s">
        <v>545</v>
      </c>
      <c r="D52" s="5" t="s">
        <v>79</v>
      </c>
      <c r="E52" s="5" t="s">
        <v>33</v>
      </c>
      <c r="G52" s="7">
        <f>+Opex!G64</f>
        <v>0</v>
      </c>
      <c r="H52" s="7">
        <f>+Opex!H64</f>
        <v>0</v>
      </c>
      <c r="I52" s="7">
        <f>+Opex!I64</f>
        <v>1.2761300000000002</v>
      </c>
      <c r="J52" s="7">
        <f>+Opex!J64</f>
        <v>0</v>
      </c>
      <c r="K52" s="7">
        <f>+Opex!K64</f>
        <v>0</v>
      </c>
      <c r="L52" s="7">
        <f>+Opex!L64</f>
        <v>0</v>
      </c>
      <c r="M52" s="7">
        <f>+Opex!M64</f>
        <v>0.21130000000000002</v>
      </c>
      <c r="N52" s="7">
        <f>+Opex!N64</f>
        <v>0.22606999999999999</v>
      </c>
      <c r="O52" s="7">
        <f>+Opex!O64</f>
        <v>1.451E-2</v>
      </c>
      <c r="P52" s="7">
        <f>+Opex!P64</f>
        <v>0.77259</v>
      </c>
      <c r="Q52" s="7">
        <f>+Opex!Q64</f>
        <v>0</v>
      </c>
      <c r="R52" s="7">
        <f>+Opex!R64</f>
        <v>0</v>
      </c>
      <c r="S52" s="7">
        <f>+Opex!S64</f>
        <v>0</v>
      </c>
      <c r="T52" s="7">
        <f>+Opex!T64</f>
        <v>4.0470899999999999</v>
      </c>
      <c r="U52" s="7">
        <f>+Opex!U64</f>
        <v>0.8176199999999999</v>
      </c>
      <c r="V52" s="7"/>
    </row>
    <row r="53" spans="2:22">
      <c r="B53" s="6"/>
      <c r="C53" s="453" t="s">
        <v>546</v>
      </c>
      <c r="D53" s="5" t="s">
        <v>79</v>
      </c>
      <c r="E53" s="5" t="s">
        <v>33</v>
      </c>
      <c r="G53" s="7">
        <f>+Opex!G65</f>
        <v>15.35022</v>
      </c>
      <c r="H53" s="7">
        <f>+Opex!H65</f>
        <v>15.35022</v>
      </c>
      <c r="I53" s="7">
        <f>+Opex!I65</f>
        <v>0.30141000000000001</v>
      </c>
      <c r="J53" s="7">
        <f>+Opex!J65</f>
        <v>0</v>
      </c>
      <c r="K53" s="7">
        <f>+Opex!K65</f>
        <v>0</v>
      </c>
      <c r="L53" s="7">
        <f>+Opex!L65</f>
        <v>0.4123</v>
      </c>
      <c r="M53" s="7">
        <f>+Opex!M65</f>
        <v>0</v>
      </c>
      <c r="N53" s="7">
        <f>+Opex!N65</f>
        <v>0</v>
      </c>
      <c r="O53" s="7">
        <f>+Opex!O65</f>
        <v>0</v>
      </c>
      <c r="P53" s="7">
        <f>+Opex!P65</f>
        <v>6.1317599999999999</v>
      </c>
      <c r="Q53" s="7">
        <f>+Opex!Q65</f>
        <v>0</v>
      </c>
      <c r="R53" s="7">
        <f>+Opex!R65</f>
        <v>0</v>
      </c>
      <c r="S53" s="7">
        <f>+Opex!S65</f>
        <v>0</v>
      </c>
      <c r="T53" s="7">
        <f>+Opex!T65</f>
        <v>0</v>
      </c>
      <c r="U53" s="7">
        <f>+Opex!U65</f>
        <v>0</v>
      </c>
      <c r="V53" s="7"/>
    </row>
    <row r="54" spans="2:22">
      <c r="B54" s="6"/>
      <c r="C54" s="453" t="s">
        <v>547</v>
      </c>
      <c r="D54" s="5" t="s">
        <v>79</v>
      </c>
      <c r="E54" s="5" t="s">
        <v>33</v>
      </c>
      <c r="G54" s="7">
        <f>+Opex!G66</f>
        <v>-3.6000000000001363E-4</v>
      </c>
      <c r="H54" s="7">
        <f>+Opex!H66</f>
        <v>-7.2000000000002726E-4</v>
      </c>
      <c r="I54" s="7">
        <f>+Opex!I66</f>
        <v>1.0315099999999999</v>
      </c>
      <c r="J54" s="7">
        <f>+Opex!J66</f>
        <v>0</v>
      </c>
      <c r="K54" s="7">
        <f>+Opex!K66</f>
        <v>0</v>
      </c>
      <c r="L54" s="7">
        <f>+Opex!L66</f>
        <v>0</v>
      </c>
      <c r="M54" s="7">
        <f>+Opex!M66</f>
        <v>0</v>
      </c>
      <c r="N54" s="7">
        <f>+Opex!N66</f>
        <v>0</v>
      </c>
      <c r="O54" s="7">
        <f>+Opex!O66</f>
        <v>0</v>
      </c>
      <c r="P54" s="7">
        <f>+Opex!P66</f>
        <v>0</v>
      </c>
      <c r="Q54" s="7">
        <f>+Opex!Q66</f>
        <v>0</v>
      </c>
      <c r="R54" s="7">
        <f>+Opex!R66</f>
        <v>0</v>
      </c>
      <c r="S54" s="7">
        <f>+Opex!S66</f>
        <v>0</v>
      </c>
      <c r="T54" s="7">
        <f>+Opex!T66</f>
        <v>0</v>
      </c>
      <c r="U54" s="7">
        <f>+Opex!U66</f>
        <v>0</v>
      </c>
      <c r="V54" s="7"/>
    </row>
    <row r="55" spans="2:22">
      <c r="B55" s="6"/>
      <c r="C55" s="453" t="s">
        <v>548</v>
      </c>
      <c r="D55" s="5" t="s">
        <v>79</v>
      </c>
      <c r="E55" s="5" t="s">
        <v>33</v>
      </c>
      <c r="G55" s="7">
        <f>+Opex!G67</f>
        <v>4.7500900000000001</v>
      </c>
      <c r="H55" s="7">
        <f>+Opex!H67</f>
        <v>4.7500900000000001</v>
      </c>
      <c r="I55" s="7">
        <f>+Opex!I67</f>
        <v>1.92916</v>
      </c>
      <c r="J55" s="7">
        <f>+Opex!J67</f>
        <v>1.9309999999999997E-2</v>
      </c>
      <c r="K55" s="7">
        <f>+Opex!K67</f>
        <v>0</v>
      </c>
      <c r="L55" s="7">
        <f>+Opex!L67</f>
        <v>0</v>
      </c>
      <c r="M55" s="7">
        <f>+Opex!M67</f>
        <v>0</v>
      </c>
      <c r="N55" s="7">
        <f>+Opex!N67</f>
        <v>0</v>
      </c>
      <c r="O55" s="7">
        <f>+Opex!O67</f>
        <v>0</v>
      </c>
      <c r="P55" s="7">
        <f>+Opex!P67</f>
        <v>0</v>
      </c>
      <c r="Q55" s="7">
        <f>+Opex!Q67</f>
        <v>0</v>
      </c>
      <c r="R55" s="7">
        <f>+Opex!R67</f>
        <v>0</v>
      </c>
      <c r="S55" s="7">
        <f>+Opex!S67</f>
        <v>0</v>
      </c>
      <c r="T55" s="7">
        <f>+Opex!T67</f>
        <v>0</v>
      </c>
      <c r="U55" s="7">
        <f>+Opex!U67</f>
        <v>0</v>
      </c>
      <c r="V55" s="7"/>
    </row>
    <row r="56" spans="2:22">
      <c r="B56" s="6"/>
      <c r="C56" s="453" t="s">
        <v>549</v>
      </c>
      <c r="D56" s="5" t="s">
        <v>79</v>
      </c>
      <c r="E56" s="5" t="s">
        <v>33</v>
      </c>
      <c r="G56" s="7">
        <f>+Opex!G68</f>
        <v>15.639290000000001</v>
      </c>
      <c r="H56" s="7">
        <f>+Opex!H68</f>
        <v>15.639290000000001</v>
      </c>
      <c r="I56" s="7">
        <f>+Opex!I68</f>
        <v>10.34713</v>
      </c>
      <c r="J56" s="7">
        <f>+Opex!J68</f>
        <v>6.0657500000000004</v>
      </c>
      <c r="K56" s="7">
        <f>+Opex!K68</f>
        <v>6.2689999999999996E-2</v>
      </c>
      <c r="L56" s="7">
        <f>+Opex!L68</f>
        <v>3.1573000000000002</v>
      </c>
      <c r="M56" s="7">
        <f>+Opex!M68</f>
        <v>6.8847500000000004</v>
      </c>
      <c r="N56" s="7">
        <f>+Opex!N68</f>
        <v>6.02142</v>
      </c>
      <c r="O56" s="7">
        <f>+Opex!O68</f>
        <v>15.898160000000001</v>
      </c>
      <c r="P56" s="7">
        <f>+Opex!P68</f>
        <v>4.3569700000000005</v>
      </c>
      <c r="Q56" s="7">
        <f>+Opex!Q68</f>
        <v>10.526719999999999</v>
      </c>
      <c r="R56" s="7">
        <f>+Opex!R68</f>
        <v>6.6606299999999994</v>
      </c>
      <c r="S56" s="7">
        <f>+Opex!S68</f>
        <v>6.5790100000000002</v>
      </c>
      <c r="T56" s="7">
        <f>+Opex!T68</f>
        <v>4.7970800000000002</v>
      </c>
      <c r="U56" s="7">
        <f>+Opex!U68</f>
        <v>5.5926</v>
      </c>
      <c r="V56" s="7"/>
    </row>
    <row r="57" spans="2:22">
      <c r="B57" s="6"/>
      <c r="C57" s="453" t="s">
        <v>550</v>
      </c>
      <c r="D57" s="5" t="s">
        <v>79</v>
      </c>
      <c r="E57" s="5" t="s">
        <v>33</v>
      </c>
      <c r="G57" s="7">
        <f>+Opex!G69</f>
        <v>0</v>
      </c>
      <c r="H57" s="7">
        <f>+Opex!H69</f>
        <v>0</v>
      </c>
      <c r="I57" s="7">
        <f>+Opex!I69</f>
        <v>11.673959999999999</v>
      </c>
      <c r="J57" s="7">
        <f>+Opex!J69</f>
        <v>84.063369999999992</v>
      </c>
      <c r="K57" s="7">
        <f>+Opex!K69</f>
        <v>136.94056</v>
      </c>
      <c r="L57" s="7">
        <f>+Opex!L69</f>
        <v>97.287999999999997</v>
      </c>
      <c r="M57" s="7">
        <f>+Opex!M69</f>
        <v>140.64982000000001</v>
      </c>
      <c r="N57" s="7">
        <f>+Opex!N69</f>
        <v>502.82853</v>
      </c>
      <c r="O57" s="7">
        <f>+Opex!O69</f>
        <v>973.57434000000001</v>
      </c>
      <c r="P57" s="7">
        <f>+Opex!P69</f>
        <v>527.17360999999994</v>
      </c>
      <c r="Q57" s="7">
        <f>+Opex!Q69</f>
        <v>938.05084999999997</v>
      </c>
      <c r="R57" s="7">
        <f>+Opex!R69</f>
        <v>2047.2587500000002</v>
      </c>
      <c r="S57" s="7">
        <f>+Opex!S69</f>
        <v>1228.1977300000001</v>
      </c>
      <c r="T57" s="7">
        <f>+Opex!T69</f>
        <v>414.50211999999999</v>
      </c>
      <c r="U57" s="7">
        <f>+Opex!U69</f>
        <v>448.68284000000006</v>
      </c>
      <c r="V57" s="7"/>
    </row>
    <row r="58" spans="2:22">
      <c r="B58" s="6"/>
      <c r="C58" s="453" t="s">
        <v>822</v>
      </c>
      <c r="D58" s="5" t="s">
        <v>79</v>
      </c>
      <c r="E58" s="5" t="s">
        <v>33</v>
      </c>
      <c r="G58" s="7">
        <f>+Opex!G70</f>
        <v>0</v>
      </c>
      <c r="H58" s="7">
        <f>+Opex!H70</f>
        <v>0</v>
      </c>
      <c r="I58" s="7">
        <f>+Opex!I70</f>
        <v>0</v>
      </c>
      <c r="J58" s="7">
        <f>+Opex!J70</f>
        <v>0</v>
      </c>
      <c r="K58" s="7">
        <f>+Opex!K70</f>
        <v>0</v>
      </c>
      <c r="L58" s="7">
        <f>+Opex!L70</f>
        <v>0</v>
      </c>
      <c r="M58" s="7">
        <f>+Opex!M70</f>
        <v>0</v>
      </c>
      <c r="N58" s="7">
        <f>+Opex!N70</f>
        <v>0</v>
      </c>
      <c r="O58" s="7">
        <f>+Opex!O70</f>
        <v>0</v>
      </c>
      <c r="P58" s="7">
        <f>+Opex!P70</f>
        <v>0</v>
      </c>
      <c r="Q58" s="7">
        <f>+Opex!Q70</f>
        <v>0</v>
      </c>
      <c r="R58" s="7">
        <f>+Opex!R70</f>
        <v>139.40613000000002</v>
      </c>
      <c r="S58" s="7">
        <f>+Opex!S70</f>
        <v>366.89780000000007</v>
      </c>
      <c r="T58" s="7">
        <f>+Opex!T70</f>
        <v>375.33810999999997</v>
      </c>
      <c r="U58" s="7">
        <f>+Opex!U70</f>
        <v>384.98375000000004</v>
      </c>
      <c r="V58" s="7"/>
    </row>
    <row r="59" spans="2:22">
      <c r="B59" s="6"/>
      <c r="C59" s="453" t="s">
        <v>823</v>
      </c>
      <c r="D59" s="5" t="s">
        <v>79</v>
      </c>
      <c r="E59" s="5" t="s">
        <v>33</v>
      </c>
      <c r="G59" s="7">
        <f>+Opex!G71</f>
        <v>0</v>
      </c>
      <c r="H59" s="7">
        <f>+Opex!H71</f>
        <v>0</v>
      </c>
      <c r="I59" s="7">
        <f>+Opex!I71</f>
        <v>0</v>
      </c>
      <c r="J59" s="7">
        <f>+Opex!J71</f>
        <v>0</v>
      </c>
      <c r="K59" s="7">
        <f>+Opex!K71</f>
        <v>0</v>
      </c>
      <c r="L59" s="7">
        <f>+Opex!L71</f>
        <v>0</v>
      </c>
      <c r="M59" s="7">
        <f>+Opex!M71</f>
        <v>0</v>
      </c>
      <c r="N59" s="7">
        <f>+Opex!N71</f>
        <v>0</v>
      </c>
      <c r="O59" s="7">
        <f>+Opex!O71</f>
        <v>0</v>
      </c>
      <c r="P59" s="7">
        <f>+Opex!P71</f>
        <v>0</v>
      </c>
      <c r="Q59" s="7">
        <f>+Opex!Q71</f>
        <v>0</v>
      </c>
      <c r="R59" s="7">
        <f>+Opex!R71</f>
        <v>0</v>
      </c>
      <c r="S59" s="7">
        <f>+Opex!S71</f>
        <v>161.89493000000002</v>
      </c>
      <c r="T59" s="7">
        <f>+Opex!T71</f>
        <v>127.92553999999998</v>
      </c>
      <c r="U59" s="7">
        <f>+Opex!U71</f>
        <v>179.22579000000002</v>
      </c>
      <c r="V59" s="7"/>
    </row>
    <row r="60" spans="2:22">
      <c r="B60" s="6"/>
      <c r="C60" s="453" t="s">
        <v>551</v>
      </c>
      <c r="D60" s="5" t="s">
        <v>79</v>
      </c>
      <c r="E60" s="5" t="s">
        <v>33</v>
      </c>
      <c r="G60" s="7">
        <f>+Opex!G72</f>
        <v>269.23456724379048</v>
      </c>
      <c r="H60" s="7">
        <f>+Opex!H72</f>
        <v>269.23456724379048</v>
      </c>
      <c r="I60" s="7">
        <f>+Opex!I72</f>
        <v>467.1214001836438</v>
      </c>
      <c r="J60" s="7">
        <f>+Opex!J72</f>
        <v>377.93274999999994</v>
      </c>
      <c r="K60" s="7">
        <f>+Opex!K72</f>
        <v>728.99778000000003</v>
      </c>
      <c r="L60" s="7">
        <f>+Opex!L72</f>
        <v>665.77796999999987</v>
      </c>
      <c r="M60" s="7">
        <f>+Opex!M72</f>
        <v>630.95152000000007</v>
      </c>
      <c r="N60" s="7">
        <f>+Opex!N72</f>
        <v>650.05416999999989</v>
      </c>
      <c r="O60" s="7">
        <f>+Opex!O72</f>
        <v>462.31506999999988</v>
      </c>
      <c r="P60" s="7">
        <f>+Opex!P72</f>
        <v>600.63608000000011</v>
      </c>
      <c r="Q60" s="7">
        <f>+Opex!Q72</f>
        <v>1175.0960299999999</v>
      </c>
      <c r="R60" s="7">
        <f>+Opex!R72</f>
        <v>2186.1019100000003</v>
      </c>
      <c r="S60" s="7">
        <f>+Opex!S72</f>
        <v>959.32436000000007</v>
      </c>
      <c r="T60" s="7">
        <f>+Opex!T72</f>
        <v>1155.2971600000001</v>
      </c>
      <c r="U60" s="7">
        <f>+Opex!U72</f>
        <v>1021.80022</v>
      </c>
      <c r="V60" s="7"/>
    </row>
    <row r="61" spans="2:22">
      <c r="B61" s="6"/>
      <c r="C61" s="453" t="s">
        <v>552</v>
      </c>
      <c r="D61" s="5" t="s">
        <v>79</v>
      </c>
      <c r="E61" s="5" t="s">
        <v>33</v>
      </c>
      <c r="G61" s="7">
        <f>+Opex!G73</f>
        <v>98.257989999999992</v>
      </c>
      <c r="H61" s="7">
        <f>+Opex!H73</f>
        <v>196.51597999999998</v>
      </c>
      <c r="I61" s="7">
        <f>+Opex!I73</f>
        <v>107.70178</v>
      </c>
      <c r="J61" s="7">
        <f>+Opex!J73</f>
        <v>209.92007000000001</v>
      </c>
      <c r="K61" s="7">
        <f>+Opex!K73</f>
        <v>746.04966000000002</v>
      </c>
      <c r="L61" s="7">
        <f>+Opex!L73</f>
        <v>511.48232000000002</v>
      </c>
      <c r="M61" s="7">
        <f>+Opex!M73</f>
        <v>455.03747999999996</v>
      </c>
      <c r="N61" s="7">
        <f>+Opex!N73</f>
        <v>597.11471999999992</v>
      </c>
      <c r="O61" s="7">
        <f>+Opex!O73</f>
        <v>354.59305000000001</v>
      </c>
      <c r="P61" s="7">
        <f>+Opex!P73</f>
        <v>383.17509999999999</v>
      </c>
      <c r="Q61" s="7">
        <f>+Opex!Q73</f>
        <v>476.28215999999992</v>
      </c>
      <c r="R61" s="7">
        <f>+Opex!R73</f>
        <v>387.51702999999992</v>
      </c>
      <c r="S61" s="7">
        <f>+Opex!S73</f>
        <v>282.10039999999998</v>
      </c>
      <c r="T61" s="7">
        <f>+Opex!T73</f>
        <v>32.510410000000007</v>
      </c>
      <c r="U61" s="7">
        <f>+Opex!U73</f>
        <v>12.091190000000001</v>
      </c>
      <c r="V61" s="7"/>
    </row>
    <row r="62" spans="2:22">
      <c r="B62" s="6"/>
      <c r="C62" s="453" t="s">
        <v>553</v>
      </c>
      <c r="D62" s="5" t="s">
        <v>79</v>
      </c>
      <c r="E62" s="5" t="s">
        <v>33</v>
      </c>
      <c r="G62" s="7">
        <f>+Opex!G74</f>
        <v>52.221019999999996</v>
      </c>
      <c r="H62" s="7">
        <f>+Opex!H74</f>
        <v>104.44203999999999</v>
      </c>
      <c r="I62" s="7">
        <f>+Opex!I74</f>
        <v>126.92138</v>
      </c>
      <c r="J62" s="7">
        <f>+Opex!J74</f>
        <v>55.158739999999995</v>
      </c>
      <c r="K62" s="7">
        <f>+Opex!K74</f>
        <v>0</v>
      </c>
      <c r="L62" s="7">
        <f>+Opex!L74</f>
        <v>0</v>
      </c>
      <c r="M62" s="7">
        <f>+Opex!M74</f>
        <v>0</v>
      </c>
      <c r="N62" s="7">
        <f>+Opex!N74</f>
        <v>0</v>
      </c>
      <c r="O62" s="7">
        <f>+Opex!O74</f>
        <v>0</v>
      </c>
      <c r="P62" s="7">
        <f>+Opex!P74</f>
        <v>0</v>
      </c>
      <c r="Q62" s="7">
        <f>+Opex!Q74</f>
        <v>0</v>
      </c>
      <c r="R62" s="7">
        <f>+Opex!R74</f>
        <v>0</v>
      </c>
      <c r="S62" s="7">
        <f>+Opex!S74</f>
        <v>0</v>
      </c>
      <c r="T62" s="7">
        <f>+Opex!T74</f>
        <v>0</v>
      </c>
      <c r="U62" s="7">
        <f>+Opex!U74</f>
        <v>0</v>
      </c>
      <c r="V62" s="7"/>
    </row>
    <row r="63" spans="2:22">
      <c r="B63" s="6"/>
      <c r="C63" s="453" t="s">
        <v>554</v>
      </c>
      <c r="D63" s="5" t="s">
        <v>79</v>
      </c>
      <c r="E63" s="5" t="s">
        <v>33</v>
      </c>
      <c r="G63" s="7">
        <f>+Opex!G75</f>
        <v>0</v>
      </c>
      <c r="H63" s="7">
        <f>+Opex!H75</f>
        <v>0</v>
      </c>
      <c r="I63" s="7">
        <f>+Opex!I75</f>
        <v>59.425110000000004</v>
      </c>
      <c r="J63" s="7">
        <f>+Opex!J75</f>
        <v>1.97E-3</v>
      </c>
      <c r="K63" s="7">
        <f>+Opex!K75</f>
        <v>0</v>
      </c>
      <c r="L63" s="7">
        <f>+Opex!L75</f>
        <v>0</v>
      </c>
      <c r="M63" s="7">
        <f>+Opex!M75</f>
        <v>0</v>
      </c>
      <c r="N63" s="7">
        <f>+Opex!N75</f>
        <v>1.9609999999999999E-2</v>
      </c>
      <c r="O63" s="7">
        <f>+Opex!O75</f>
        <v>0</v>
      </c>
      <c r="P63" s="7">
        <f>+Opex!P75</f>
        <v>0</v>
      </c>
      <c r="Q63" s="7">
        <f>+Opex!Q75</f>
        <v>0</v>
      </c>
      <c r="R63" s="7">
        <f>+Opex!R75</f>
        <v>0</v>
      </c>
      <c r="S63" s="7">
        <f>+Opex!S75</f>
        <v>0</v>
      </c>
      <c r="T63" s="7">
        <f>+Opex!T75</f>
        <v>0</v>
      </c>
      <c r="U63" s="7">
        <f>+Opex!U75</f>
        <v>0</v>
      </c>
      <c r="V63" s="7"/>
    </row>
    <row r="64" spans="2:22">
      <c r="B64" s="6"/>
      <c r="C64" s="453" t="s">
        <v>555</v>
      </c>
      <c r="D64" s="5" t="s">
        <v>79</v>
      </c>
      <c r="E64" s="5" t="s">
        <v>33</v>
      </c>
      <c r="G64" s="7">
        <f>+Opex!G76</f>
        <v>0</v>
      </c>
      <c r="H64" s="7">
        <f>+Opex!H76</f>
        <v>0</v>
      </c>
      <c r="I64" s="7">
        <f>+Opex!I76</f>
        <v>110.92686999999999</v>
      </c>
      <c r="J64" s="7">
        <f>+Opex!J76</f>
        <v>2.1333200000000003</v>
      </c>
      <c r="K64" s="7">
        <f>+Opex!K76</f>
        <v>32.799999999999997</v>
      </c>
      <c r="L64" s="7">
        <f>+Opex!L76</f>
        <v>44</v>
      </c>
      <c r="M64" s="7">
        <f>+Opex!M76</f>
        <v>0</v>
      </c>
      <c r="N64" s="7">
        <f>+Opex!N76</f>
        <v>0</v>
      </c>
      <c r="O64" s="7">
        <f>+Opex!O76</f>
        <v>0</v>
      </c>
      <c r="P64" s="7">
        <f>+Opex!P76</f>
        <v>0.65946000000000005</v>
      </c>
      <c r="Q64" s="7">
        <f>+Opex!Q76</f>
        <v>0</v>
      </c>
      <c r="R64" s="7">
        <f>+Opex!R76</f>
        <v>0</v>
      </c>
      <c r="S64" s="7">
        <f>+Opex!S76</f>
        <v>0</v>
      </c>
      <c r="T64" s="7">
        <f>+Opex!T76</f>
        <v>0</v>
      </c>
      <c r="U64" s="7">
        <f>+Opex!U76</f>
        <v>0</v>
      </c>
      <c r="V64" s="7"/>
    </row>
    <row r="65" spans="2:22">
      <c r="B65" s="6"/>
      <c r="C65" s="453" t="s">
        <v>824</v>
      </c>
      <c r="D65" s="5" t="s">
        <v>79</v>
      </c>
      <c r="E65" s="5" t="s">
        <v>33</v>
      </c>
      <c r="G65" s="7">
        <f>+Opex!G77</f>
        <v>0</v>
      </c>
      <c r="H65" s="7">
        <f>+Opex!H77</f>
        <v>0</v>
      </c>
      <c r="I65" s="7">
        <f>+Opex!I77</f>
        <v>0</v>
      </c>
      <c r="J65" s="7">
        <f>+Opex!J77</f>
        <v>0</v>
      </c>
      <c r="K65" s="7">
        <f>+Opex!K77</f>
        <v>0</v>
      </c>
      <c r="L65" s="7">
        <f>+Opex!L77</f>
        <v>0</v>
      </c>
      <c r="M65" s="7">
        <f>+Opex!M77</f>
        <v>0</v>
      </c>
      <c r="N65" s="7">
        <f>+Opex!N77</f>
        <v>0</v>
      </c>
      <c r="O65" s="7">
        <f>+Opex!O77</f>
        <v>0</v>
      </c>
      <c r="P65" s="7">
        <f>+Opex!P77</f>
        <v>0</v>
      </c>
      <c r="Q65" s="7">
        <f>+Opex!Q77</f>
        <v>0</v>
      </c>
      <c r="R65" s="7">
        <f>+Opex!R77</f>
        <v>0</v>
      </c>
      <c r="S65" s="7">
        <f>+Opex!S77</f>
        <v>213.29690000000002</v>
      </c>
      <c r="T65" s="7">
        <f>+Opex!T77</f>
        <v>175.54449</v>
      </c>
      <c r="U65" s="7">
        <f>+Opex!U77</f>
        <v>190.64245000000003</v>
      </c>
      <c r="V65" s="7"/>
    </row>
    <row r="66" spans="2:22">
      <c r="B66" s="6"/>
      <c r="C66" s="453" t="s">
        <v>825</v>
      </c>
      <c r="D66" s="5" t="s">
        <v>79</v>
      </c>
      <c r="E66" s="5" t="s">
        <v>33</v>
      </c>
      <c r="G66" s="7">
        <f>+Opex!G78</f>
        <v>0</v>
      </c>
      <c r="H66" s="7">
        <f>+Opex!H78</f>
        <v>0</v>
      </c>
      <c r="I66" s="7">
        <f>+Opex!I78</f>
        <v>0</v>
      </c>
      <c r="J66" s="7">
        <f>+Opex!J78</f>
        <v>0</v>
      </c>
      <c r="K66" s="7">
        <f>+Opex!K78</f>
        <v>0</v>
      </c>
      <c r="L66" s="7">
        <f>+Opex!L78</f>
        <v>0</v>
      </c>
      <c r="M66" s="7">
        <f>+Opex!M78</f>
        <v>0</v>
      </c>
      <c r="N66" s="7">
        <f>+Opex!N78</f>
        <v>0</v>
      </c>
      <c r="O66" s="7">
        <f>+Opex!O78</f>
        <v>0</v>
      </c>
      <c r="P66" s="7">
        <f>+Opex!P78</f>
        <v>0</v>
      </c>
      <c r="Q66" s="7">
        <f>+Opex!Q78</f>
        <v>0</v>
      </c>
      <c r="R66" s="7">
        <f>+Opex!R78</f>
        <v>0</v>
      </c>
      <c r="S66" s="7">
        <f>+Opex!S78</f>
        <v>85.648200000000003</v>
      </c>
      <c r="T66" s="7">
        <f>+Opex!T78</f>
        <v>66.295720000000003</v>
      </c>
      <c r="U66" s="7">
        <f>+Opex!U78</f>
        <v>83.070320000000009</v>
      </c>
      <c r="V66" s="7"/>
    </row>
    <row r="67" spans="2:22">
      <c r="B67" s="6"/>
      <c r="C67" s="453" t="s">
        <v>556</v>
      </c>
      <c r="D67" s="5" t="s">
        <v>79</v>
      </c>
      <c r="E67" s="5" t="s">
        <v>33</v>
      </c>
      <c r="G67" s="7">
        <f>+Opex!G79</f>
        <v>92.445879999999988</v>
      </c>
      <c r="H67" s="7">
        <f>+Opex!H79</f>
        <v>92.445879999999988</v>
      </c>
      <c r="I67" s="7">
        <f>+Opex!I79</f>
        <v>129.23463000000001</v>
      </c>
      <c r="J67" s="7">
        <f>+Opex!J79</f>
        <v>30.59226</v>
      </c>
      <c r="K67" s="7">
        <f>+Opex!K79</f>
        <v>0</v>
      </c>
      <c r="L67" s="7">
        <f>+Opex!L79</f>
        <v>13.5</v>
      </c>
      <c r="M67" s="7">
        <f>+Opex!M79</f>
        <v>0</v>
      </c>
      <c r="N67" s="7">
        <f>+Opex!N79</f>
        <v>3.45139</v>
      </c>
      <c r="O67" s="7">
        <f>+Opex!O79</f>
        <v>-3.4513099999999999</v>
      </c>
      <c r="P67" s="7">
        <f>+Opex!P79</f>
        <v>0</v>
      </c>
      <c r="Q67" s="7">
        <f>+Opex!Q79</f>
        <v>0</v>
      </c>
      <c r="R67" s="7">
        <f>+Opex!R79</f>
        <v>0</v>
      </c>
      <c r="S67" s="7">
        <f>+Opex!S79</f>
        <v>0</v>
      </c>
      <c r="T67" s="7">
        <f>+Opex!T79</f>
        <v>0</v>
      </c>
      <c r="U67" s="7">
        <f>+Opex!U79</f>
        <v>0</v>
      </c>
      <c r="V67" s="7"/>
    </row>
    <row r="68" spans="2:22">
      <c r="B68" s="6"/>
      <c r="C68" s="453" t="s">
        <v>557</v>
      </c>
      <c r="D68" s="5" t="s">
        <v>79</v>
      </c>
      <c r="E68" s="5" t="s">
        <v>33</v>
      </c>
      <c r="G68" s="7">
        <f>+Opex!G80</f>
        <v>23.479689999999998</v>
      </c>
      <c r="H68" s="7">
        <f>+Opex!H80</f>
        <v>23.479689999999998</v>
      </c>
      <c r="I68" s="7">
        <f>+Opex!I80</f>
        <v>87.819059999999993</v>
      </c>
      <c r="J68" s="7">
        <f>+Opex!J80</f>
        <v>99.24114999999999</v>
      </c>
      <c r="K68" s="7">
        <f>+Opex!K80</f>
        <v>76.514769999999999</v>
      </c>
      <c r="L68" s="7">
        <f>+Opex!L80</f>
        <v>86.222160000000002</v>
      </c>
      <c r="M68" s="7">
        <f>+Opex!M80</f>
        <v>66.173720000000003</v>
      </c>
      <c r="N68" s="7">
        <f>+Opex!N80</f>
        <v>86.496729999999999</v>
      </c>
      <c r="O68" s="7">
        <f>+Opex!O80</f>
        <v>77.109769999999997</v>
      </c>
      <c r="P68" s="7">
        <f>+Opex!P80</f>
        <v>67.865039999999993</v>
      </c>
      <c r="Q68" s="7">
        <f>+Opex!Q80</f>
        <v>73.304170000000013</v>
      </c>
      <c r="R68" s="7">
        <f>+Opex!R80</f>
        <v>58.910640000000001</v>
      </c>
      <c r="S68" s="7">
        <f>+Opex!S80</f>
        <v>62.021560000000001</v>
      </c>
      <c r="T68" s="7">
        <f>+Opex!T80</f>
        <v>60.952540000000013</v>
      </c>
      <c r="U68" s="7">
        <f>+Opex!U80</f>
        <v>51.923209999999997</v>
      </c>
      <c r="V68" s="7"/>
    </row>
    <row r="69" spans="2:22">
      <c r="B69" s="6"/>
      <c r="C69" s="453" t="s">
        <v>558</v>
      </c>
      <c r="D69" s="5" t="s">
        <v>79</v>
      </c>
      <c r="E69" s="5" t="s">
        <v>33</v>
      </c>
      <c r="G69" s="7">
        <f>+Opex!G81</f>
        <v>0</v>
      </c>
      <c r="H69" s="7">
        <f>+Opex!H81</f>
        <v>0</v>
      </c>
      <c r="I69" s="7">
        <f>+Opex!I81</f>
        <v>44.342239999999997</v>
      </c>
      <c r="J69" s="7">
        <f>+Opex!J81</f>
        <v>131.73098000000002</v>
      </c>
      <c r="K69" s="7">
        <f>+Opex!K81</f>
        <v>92.815850000000012</v>
      </c>
      <c r="L69" s="7">
        <f>+Opex!L81</f>
        <v>115.24825</v>
      </c>
      <c r="M69" s="7">
        <f>+Opex!M81</f>
        <v>93.918120000000002</v>
      </c>
      <c r="N69" s="7">
        <f>+Opex!N81</f>
        <v>108.16937</v>
      </c>
      <c r="O69" s="7">
        <f>+Opex!O81</f>
        <v>103.54186</v>
      </c>
      <c r="P69" s="7">
        <f>+Opex!P81</f>
        <v>127.22028</v>
      </c>
      <c r="Q69" s="7">
        <f>+Opex!Q81</f>
        <v>102.07822999999999</v>
      </c>
      <c r="R69" s="7">
        <f>+Opex!R81</f>
        <v>193.79336999999998</v>
      </c>
      <c r="S69" s="7">
        <f>+Opex!S81</f>
        <v>131.42786000000001</v>
      </c>
      <c r="T69" s="7">
        <f>+Opex!T81</f>
        <v>145.53019999999998</v>
      </c>
      <c r="U69" s="7">
        <f>+Opex!U81</f>
        <v>149.21737999999999</v>
      </c>
      <c r="V69" s="7"/>
    </row>
    <row r="70" spans="2:22">
      <c r="B70" s="6"/>
      <c r="C70" s="453" t="s">
        <v>559</v>
      </c>
      <c r="D70" s="5" t="s">
        <v>79</v>
      </c>
      <c r="E70" s="5" t="s">
        <v>33</v>
      </c>
      <c r="G70" s="7">
        <f>+Opex!G82</f>
        <v>32.195740000000008</v>
      </c>
      <c r="H70" s="7">
        <f>+Opex!H82</f>
        <v>32.195740000000008</v>
      </c>
      <c r="I70" s="7">
        <f>+Opex!I82</f>
        <v>64.274990000000003</v>
      </c>
      <c r="J70" s="7">
        <f>+Opex!J82</f>
        <v>46.781680000000001</v>
      </c>
      <c r="K70" s="7">
        <f>+Opex!K82</f>
        <v>37.054449999999996</v>
      </c>
      <c r="L70" s="7">
        <f>+Opex!L82</f>
        <v>45.714930000000003</v>
      </c>
      <c r="M70" s="7">
        <f>+Opex!M82</f>
        <v>44.139519999999997</v>
      </c>
      <c r="N70" s="7">
        <f>+Opex!N82</f>
        <v>34.591610000000003</v>
      </c>
      <c r="O70" s="7">
        <f>+Opex!O82</f>
        <v>30.899259999999998</v>
      </c>
      <c r="P70" s="7">
        <f>+Opex!P82</f>
        <v>40.472099999999998</v>
      </c>
      <c r="Q70" s="7">
        <f>+Opex!Q82</f>
        <v>36.431779999999996</v>
      </c>
      <c r="R70" s="7">
        <f>+Opex!R82</f>
        <v>49.746049999999997</v>
      </c>
      <c r="S70" s="7">
        <f>+Opex!S82</f>
        <v>21.978250000000003</v>
      </c>
      <c r="T70" s="7">
        <f>+Opex!T82</f>
        <v>26.338589999999996</v>
      </c>
      <c r="U70" s="7">
        <f>+Opex!U82</f>
        <v>79.033699999999996</v>
      </c>
      <c r="V70" s="7"/>
    </row>
    <row r="71" spans="2:22">
      <c r="B71" s="6"/>
      <c r="C71" s="453" t="s">
        <v>560</v>
      </c>
      <c r="D71" s="5" t="s">
        <v>79</v>
      </c>
      <c r="E71" s="5" t="s">
        <v>33</v>
      </c>
      <c r="G71" s="7">
        <f>+Opex!G83</f>
        <v>4.5899999999965075E-3</v>
      </c>
      <c r="H71" s="7">
        <f>+Opex!H83</f>
        <v>9.1799999999930149E-3</v>
      </c>
      <c r="I71" s="7">
        <f>+Opex!I83</f>
        <v>3.36416</v>
      </c>
      <c r="J71" s="7">
        <f>+Opex!J83</f>
        <v>0</v>
      </c>
      <c r="K71" s="7">
        <f>+Opex!K83</f>
        <v>0</v>
      </c>
      <c r="L71" s="7">
        <f>+Opex!L83</f>
        <v>0</v>
      </c>
      <c r="M71" s="7">
        <f>+Opex!M83</f>
        <v>0</v>
      </c>
      <c r="N71" s="7">
        <f>+Opex!N83</f>
        <v>0</v>
      </c>
      <c r="O71" s="7">
        <f>+Opex!O83</f>
        <v>0</v>
      </c>
      <c r="P71" s="7">
        <f>+Opex!P83</f>
        <v>0</v>
      </c>
      <c r="Q71" s="7">
        <f>+Opex!Q83</f>
        <v>0</v>
      </c>
      <c r="R71" s="7">
        <f>+Opex!R83</f>
        <v>0</v>
      </c>
      <c r="S71" s="7">
        <f>+Opex!S83</f>
        <v>0</v>
      </c>
      <c r="T71" s="7">
        <f>+Opex!T83</f>
        <v>0</v>
      </c>
      <c r="U71" s="7">
        <f>+Opex!U83</f>
        <v>0</v>
      </c>
      <c r="V71" s="7"/>
    </row>
    <row r="72" spans="2:22">
      <c r="B72" s="6"/>
      <c r="C72" s="453" t="s">
        <v>561</v>
      </c>
      <c r="D72" s="5" t="s">
        <v>79</v>
      </c>
      <c r="E72" s="5" t="s">
        <v>33</v>
      </c>
      <c r="G72" s="7">
        <f>+Opex!G84</f>
        <v>6.4431700000000003</v>
      </c>
      <c r="H72" s="7">
        <f>+Opex!H84</f>
        <v>6.4431700000000003</v>
      </c>
      <c r="I72" s="7">
        <f>+Opex!I84</f>
        <v>75.989990000000006</v>
      </c>
      <c r="J72" s="7">
        <f>+Opex!J84</f>
        <v>3.0166500000000003</v>
      </c>
      <c r="K72" s="7">
        <f>+Opex!K84</f>
        <v>14.26295</v>
      </c>
      <c r="L72" s="7">
        <f>+Opex!L84</f>
        <v>12.001790000000002</v>
      </c>
      <c r="M72" s="7">
        <f>+Opex!M84</f>
        <v>62.321539999999999</v>
      </c>
      <c r="N72" s="7">
        <f>+Opex!N84</f>
        <v>10.760999999999999</v>
      </c>
      <c r="O72" s="7">
        <f>+Opex!O84</f>
        <v>0</v>
      </c>
      <c r="P72" s="7">
        <f>+Opex!P84</f>
        <v>0</v>
      </c>
      <c r="Q72" s="7">
        <f>+Opex!Q84</f>
        <v>0</v>
      </c>
      <c r="R72" s="7">
        <f>+Opex!R84</f>
        <v>0</v>
      </c>
      <c r="S72" s="7">
        <f>+Opex!S84</f>
        <v>0</v>
      </c>
      <c r="T72" s="7">
        <f>+Opex!T84</f>
        <v>0</v>
      </c>
      <c r="U72" s="7">
        <f>+Opex!U84</f>
        <v>0</v>
      </c>
      <c r="V72" s="7"/>
    </row>
    <row r="73" spans="2:22">
      <c r="B73" s="6"/>
      <c r="C73" s="453" t="s">
        <v>562</v>
      </c>
      <c r="D73" s="5" t="s">
        <v>79</v>
      </c>
      <c r="E73" s="5" t="s">
        <v>33</v>
      </c>
      <c r="G73" s="7">
        <f>+Opex!G85</f>
        <v>0</v>
      </c>
      <c r="H73" s="7">
        <f>+Opex!H85</f>
        <v>0</v>
      </c>
      <c r="I73" s="7">
        <f>+Opex!I85</f>
        <v>8.1615599999999997</v>
      </c>
      <c r="J73" s="7">
        <f>+Opex!J85</f>
        <v>8.4055800000000005</v>
      </c>
      <c r="K73" s="7">
        <f>+Opex!K85</f>
        <v>7.6116599999999996</v>
      </c>
      <c r="L73" s="7">
        <f>+Opex!L85</f>
        <v>9.4059299999999997</v>
      </c>
      <c r="M73" s="7">
        <f>+Opex!M85</f>
        <v>5.2560000000000002</v>
      </c>
      <c r="N73" s="7">
        <f>+Opex!N85</f>
        <v>5.4100100000000007</v>
      </c>
      <c r="O73" s="7">
        <f>+Opex!O85</f>
        <v>5.3739999999999997</v>
      </c>
      <c r="P73" s="7">
        <f>+Opex!P85</f>
        <v>6.9080000000000004</v>
      </c>
      <c r="Q73" s="7">
        <f>+Opex!Q85</f>
        <v>1.0880000000000001</v>
      </c>
      <c r="R73" s="7">
        <f>+Opex!R85</f>
        <v>5.0880000000000001</v>
      </c>
      <c r="S73" s="7">
        <f>+Opex!S85</f>
        <v>2.92</v>
      </c>
      <c r="T73" s="7">
        <f>+Opex!T85</f>
        <v>4</v>
      </c>
      <c r="U73" s="7">
        <f>+Opex!U85</f>
        <v>4.7919999999999998</v>
      </c>
      <c r="V73" s="7"/>
    </row>
    <row r="74" spans="2:22">
      <c r="B74" s="6"/>
      <c r="C74" s="453" t="s">
        <v>563</v>
      </c>
      <c r="D74" s="5" t="s">
        <v>79</v>
      </c>
      <c r="E74" s="5" t="s">
        <v>33</v>
      </c>
      <c r="G74" s="7">
        <f>+Opex!G86</f>
        <v>43.812860000000001</v>
      </c>
      <c r="H74" s="7">
        <f>+Opex!H86</f>
        <v>43.812860000000001</v>
      </c>
      <c r="I74" s="7">
        <f>+Opex!I86</f>
        <v>5.0025000000000004</v>
      </c>
      <c r="J74" s="7">
        <f>+Opex!J86</f>
        <v>0.13661000000000001</v>
      </c>
      <c r="K74" s="7">
        <f>+Opex!K86</f>
        <v>0</v>
      </c>
      <c r="L74" s="7">
        <f>+Opex!L86</f>
        <v>0</v>
      </c>
      <c r="M74" s="7">
        <f>+Opex!M86</f>
        <v>0</v>
      </c>
      <c r="N74" s="7">
        <f>+Opex!N86</f>
        <v>0</v>
      </c>
      <c r="O74" s="7">
        <f>+Opex!O86</f>
        <v>0</v>
      </c>
      <c r="P74" s="7">
        <f>+Opex!P86</f>
        <v>0</v>
      </c>
      <c r="Q74" s="7">
        <f>+Opex!Q86</f>
        <v>0</v>
      </c>
      <c r="R74" s="7">
        <f>+Opex!R86</f>
        <v>0</v>
      </c>
      <c r="S74" s="7">
        <f>+Opex!S86</f>
        <v>0</v>
      </c>
      <c r="T74" s="7">
        <f>+Opex!T86</f>
        <v>0</v>
      </c>
      <c r="U74" s="7">
        <f>+Opex!U86</f>
        <v>0</v>
      </c>
      <c r="V74" s="7"/>
    </row>
    <row r="75" spans="2:22">
      <c r="B75" s="6"/>
      <c r="C75" s="453" t="s">
        <v>826</v>
      </c>
      <c r="D75" s="5" t="s">
        <v>79</v>
      </c>
      <c r="E75" s="5" t="s">
        <v>33</v>
      </c>
      <c r="G75" s="7">
        <f>+Opex!G87</f>
        <v>0</v>
      </c>
      <c r="H75" s="7">
        <f>+Opex!H87</f>
        <v>0</v>
      </c>
      <c r="I75" s="7">
        <f>+Opex!I87</f>
        <v>0</v>
      </c>
      <c r="J75" s="7">
        <f>+Opex!J87</f>
        <v>0</v>
      </c>
      <c r="K75" s="7">
        <f>+Opex!K87</f>
        <v>0</v>
      </c>
      <c r="L75" s="7">
        <f>+Opex!L87</f>
        <v>0</v>
      </c>
      <c r="M75" s="7">
        <f>+Opex!M87</f>
        <v>0</v>
      </c>
      <c r="N75" s="7">
        <f>+Opex!N87</f>
        <v>0</v>
      </c>
      <c r="O75" s="7">
        <f>+Opex!O87</f>
        <v>0</v>
      </c>
      <c r="P75" s="7">
        <f>+Opex!P87</f>
        <v>0</v>
      </c>
      <c r="Q75" s="7">
        <f>+Opex!Q87</f>
        <v>-5.8000000000000003E-2</v>
      </c>
      <c r="R75" s="7">
        <f>+Opex!R87</f>
        <v>0</v>
      </c>
      <c r="S75" s="7">
        <f>+Opex!S87</f>
        <v>0</v>
      </c>
      <c r="T75" s="7">
        <f>+Opex!T87</f>
        <v>0</v>
      </c>
      <c r="U75" s="7">
        <f>+Opex!U87</f>
        <v>0</v>
      </c>
      <c r="V75" s="7"/>
    </row>
    <row r="76" spans="2:22">
      <c r="B76" s="6"/>
      <c r="C76" s="453" t="s">
        <v>564</v>
      </c>
      <c r="D76" s="5" t="s">
        <v>79</v>
      </c>
      <c r="E76" s="5" t="s">
        <v>33</v>
      </c>
      <c r="G76" s="7">
        <f>+Opex!G88</f>
        <v>8.8668600000000009</v>
      </c>
      <c r="H76" s="7">
        <f>+Opex!H88</f>
        <v>8.8668600000000009</v>
      </c>
      <c r="I76" s="7">
        <f>+Opex!I88</f>
        <v>3.3071599999999997</v>
      </c>
      <c r="J76" s="7">
        <f>+Opex!J88</f>
        <v>0</v>
      </c>
      <c r="K76" s="7">
        <f>+Opex!K88</f>
        <v>0</v>
      </c>
      <c r="L76" s="7">
        <f>+Opex!L88</f>
        <v>0</v>
      </c>
      <c r="M76" s="7">
        <f>+Opex!M88</f>
        <v>0</v>
      </c>
      <c r="N76" s="7">
        <f>+Opex!N88</f>
        <v>0</v>
      </c>
      <c r="O76" s="7">
        <f>+Opex!O88</f>
        <v>0</v>
      </c>
      <c r="P76" s="7">
        <f>+Opex!P88</f>
        <v>0</v>
      </c>
      <c r="Q76" s="7">
        <f>+Opex!Q88</f>
        <v>0</v>
      </c>
      <c r="R76" s="7">
        <f>+Opex!R88</f>
        <v>0</v>
      </c>
      <c r="S76" s="7">
        <f>+Opex!S88</f>
        <v>0</v>
      </c>
      <c r="T76" s="7">
        <f>+Opex!T88</f>
        <v>0</v>
      </c>
      <c r="U76" s="7">
        <f>+Opex!U88</f>
        <v>0</v>
      </c>
      <c r="V76" s="7"/>
    </row>
    <row r="77" spans="2:22">
      <c r="B77" s="6"/>
      <c r="C77" s="453" t="s">
        <v>565</v>
      </c>
      <c r="D77" s="5" t="s">
        <v>79</v>
      </c>
      <c r="E77" s="5" t="s">
        <v>33</v>
      </c>
      <c r="G77" s="7">
        <f>+Opex!G89</f>
        <v>33.030529999999999</v>
      </c>
      <c r="H77" s="7">
        <f>+Opex!H89</f>
        <v>66.061059999999998</v>
      </c>
      <c r="I77" s="7">
        <f>+Opex!I89</f>
        <v>66.123190000000008</v>
      </c>
      <c r="J77" s="7">
        <f>+Opex!J89</f>
        <v>94.413250000000005</v>
      </c>
      <c r="K77" s="7">
        <f>+Opex!K89</f>
        <v>75.412429999999986</v>
      </c>
      <c r="L77" s="7">
        <f>+Opex!L89</f>
        <v>94.607919999999993</v>
      </c>
      <c r="M77" s="7">
        <f>+Opex!M89</f>
        <v>99.623320000000007</v>
      </c>
      <c r="N77" s="7">
        <f>+Opex!N89</f>
        <v>148.07827</v>
      </c>
      <c r="O77" s="7">
        <f>+Opex!O89</f>
        <v>145.42063000000002</v>
      </c>
      <c r="P77" s="7">
        <f>+Opex!P89</f>
        <v>122.38642</v>
      </c>
      <c r="Q77" s="7">
        <f>+Opex!Q89</f>
        <v>130.62195</v>
      </c>
      <c r="R77" s="7">
        <f>+Opex!R89</f>
        <v>139.23718</v>
      </c>
      <c r="S77" s="7">
        <f>+Opex!S89</f>
        <v>271.21618000000007</v>
      </c>
      <c r="T77" s="7">
        <f>+Opex!T89</f>
        <v>151.2423</v>
      </c>
      <c r="U77" s="7">
        <f>+Opex!U89</f>
        <v>167.76246</v>
      </c>
      <c r="V77" s="7"/>
    </row>
    <row r="78" spans="2:22">
      <c r="B78" s="6"/>
      <c r="C78" s="453" t="s">
        <v>566</v>
      </c>
      <c r="D78" s="5" t="s">
        <v>79</v>
      </c>
      <c r="E78" s="5" t="s">
        <v>33</v>
      </c>
      <c r="G78" s="7">
        <f>+Opex!G90</f>
        <v>25</v>
      </c>
      <c r="H78" s="7">
        <f>+Opex!H90</f>
        <v>50</v>
      </c>
      <c r="I78" s="7">
        <f>+Opex!I90</f>
        <v>125.64364999999999</v>
      </c>
      <c r="J78" s="7">
        <f>+Opex!J90</f>
        <v>380.24126000000001</v>
      </c>
      <c r="K78" s="7">
        <f>+Opex!K90</f>
        <v>266.73510999999996</v>
      </c>
      <c r="L78" s="7">
        <f>+Opex!L90</f>
        <v>219.27021999999999</v>
      </c>
      <c r="M78" s="7">
        <f>+Opex!M90</f>
        <v>213.04574</v>
      </c>
      <c r="N78" s="7">
        <f>+Opex!N90</f>
        <v>196.47524999999999</v>
      </c>
      <c r="O78" s="7">
        <f>+Opex!O90</f>
        <v>199.66326999999998</v>
      </c>
      <c r="P78" s="7">
        <f>+Opex!P90</f>
        <v>247.90129999999999</v>
      </c>
      <c r="Q78" s="7">
        <f>+Opex!Q90</f>
        <v>551.56971999999996</v>
      </c>
      <c r="R78" s="7">
        <f>+Opex!R90</f>
        <v>436.46542999999997</v>
      </c>
      <c r="S78" s="7">
        <f>+Opex!S90</f>
        <v>-13.756159999999998</v>
      </c>
      <c r="T78" s="7">
        <f>+Opex!T90</f>
        <v>-49.890399999999985</v>
      </c>
      <c r="U78" s="7">
        <f>+Opex!U90</f>
        <v>-0.13422999999999999</v>
      </c>
      <c r="V78" s="7"/>
    </row>
    <row r="79" spans="2:22">
      <c r="B79" s="6"/>
      <c r="C79" s="453" t="s">
        <v>827</v>
      </c>
      <c r="D79" s="5" t="s">
        <v>79</v>
      </c>
      <c r="E79" s="5" t="s">
        <v>33</v>
      </c>
      <c r="G79" s="7">
        <f>+Opex!G91</f>
        <v>0</v>
      </c>
      <c r="H79" s="7">
        <f>+Opex!H91</f>
        <v>0</v>
      </c>
      <c r="I79" s="7">
        <f>+Opex!I91</f>
        <v>0</v>
      </c>
      <c r="J79" s="7">
        <f>+Opex!J91</f>
        <v>0</v>
      </c>
      <c r="K79" s="7">
        <f>+Opex!K91</f>
        <v>0</v>
      </c>
      <c r="L79" s="7">
        <f>+Opex!L91</f>
        <v>0</v>
      </c>
      <c r="M79" s="7">
        <f>+Opex!M91</f>
        <v>0</v>
      </c>
      <c r="N79" s="7">
        <f>+Opex!N91</f>
        <v>0</v>
      </c>
      <c r="O79" s="7">
        <f>+Opex!O91</f>
        <v>0</v>
      </c>
      <c r="P79" s="7">
        <f>+Opex!P91</f>
        <v>0</v>
      </c>
      <c r="Q79" s="7">
        <f>+Opex!Q91</f>
        <v>0</v>
      </c>
      <c r="R79" s="7">
        <f>+Opex!R91</f>
        <v>0</v>
      </c>
      <c r="S79" s="7">
        <f>+Opex!S91</f>
        <v>390.55086</v>
      </c>
      <c r="T79" s="7">
        <f>+Opex!T91</f>
        <v>232.50272999999996</v>
      </c>
      <c r="U79" s="7">
        <f>+Opex!U91</f>
        <v>288.24637000000001</v>
      </c>
      <c r="V79" s="7"/>
    </row>
    <row r="80" spans="2:22">
      <c r="B80" s="6"/>
      <c r="C80" s="453" t="s">
        <v>828</v>
      </c>
      <c r="D80" s="5" t="s">
        <v>79</v>
      </c>
      <c r="E80" s="5" t="s">
        <v>33</v>
      </c>
      <c r="G80" s="7">
        <f>+Opex!G92</f>
        <v>0</v>
      </c>
      <c r="H80" s="7">
        <f>+Opex!H92</f>
        <v>0</v>
      </c>
      <c r="I80" s="7">
        <f>+Opex!I92</f>
        <v>0</v>
      </c>
      <c r="J80" s="7">
        <f>+Opex!J92</f>
        <v>0</v>
      </c>
      <c r="K80" s="7">
        <f>+Opex!K92</f>
        <v>0</v>
      </c>
      <c r="L80" s="7">
        <f>+Opex!L92</f>
        <v>0</v>
      </c>
      <c r="M80" s="7">
        <f>+Opex!M92</f>
        <v>0</v>
      </c>
      <c r="N80" s="7">
        <f>+Opex!N92</f>
        <v>0</v>
      </c>
      <c r="O80" s="7">
        <f>+Opex!O92</f>
        <v>0</v>
      </c>
      <c r="P80" s="7">
        <f>+Opex!P92</f>
        <v>0</v>
      </c>
      <c r="Q80" s="7">
        <f>+Opex!Q92</f>
        <v>0</v>
      </c>
      <c r="R80" s="7">
        <f>+Opex!R92</f>
        <v>0</v>
      </c>
      <c r="S80" s="7">
        <f>+Opex!S92</f>
        <v>159.32619999999997</v>
      </c>
      <c r="T80" s="7">
        <f>+Opex!T92</f>
        <v>51.316040000000001</v>
      </c>
      <c r="U80" s="7">
        <f>+Opex!U92</f>
        <v>60.208220000000004</v>
      </c>
      <c r="V80" s="7"/>
    </row>
    <row r="81" spans="2:22">
      <c r="B81" s="6"/>
      <c r="C81" s="453" t="s">
        <v>567</v>
      </c>
      <c r="D81" s="5" t="s">
        <v>79</v>
      </c>
      <c r="E81" s="5" t="s">
        <v>33</v>
      </c>
      <c r="G81" s="7">
        <f>+Opex!G93</f>
        <v>175.22401000000002</v>
      </c>
      <c r="H81" s="7">
        <f>+Opex!H93</f>
        <v>350.44802000000004</v>
      </c>
      <c r="I81" s="7">
        <f>+Opex!I93</f>
        <v>33.884599999999999</v>
      </c>
      <c r="J81" s="7">
        <f>+Opex!J93</f>
        <v>449.41025000000002</v>
      </c>
      <c r="K81" s="7">
        <f>+Opex!K93</f>
        <v>505.61255</v>
      </c>
      <c r="L81" s="7">
        <f>+Opex!L93</f>
        <v>395.36978574350718</v>
      </c>
      <c r="M81" s="7">
        <f>+Opex!M93</f>
        <v>1168.3015510424382</v>
      </c>
      <c r="N81" s="7">
        <f>+Opex!N93</f>
        <v>712.55385999999999</v>
      </c>
      <c r="O81" s="7">
        <f>+Opex!O93</f>
        <v>3846.3007200000002</v>
      </c>
      <c r="P81" s="7">
        <f>+Opex!P93</f>
        <v>2285.2045800000001</v>
      </c>
      <c r="Q81" s="7">
        <f>+Opex!Q93</f>
        <v>3623.8047700000002</v>
      </c>
      <c r="R81" s="7">
        <f>+Opex!R93</f>
        <v>5160.4233999999997</v>
      </c>
      <c r="S81" s="7">
        <f>+Opex!S93</f>
        <v>1049.35688</v>
      </c>
      <c r="T81" s="7">
        <f>+Opex!T93</f>
        <v>-149.73754</v>
      </c>
      <c r="U81" s="7">
        <f>+Opex!U93</f>
        <v>0</v>
      </c>
      <c r="V81" s="7"/>
    </row>
    <row r="82" spans="2:22">
      <c r="B82" s="6"/>
      <c r="C82" s="453" t="s">
        <v>568</v>
      </c>
      <c r="D82" s="5" t="s">
        <v>79</v>
      </c>
      <c r="E82" s="5" t="s">
        <v>33</v>
      </c>
      <c r="G82" s="7">
        <f>+Opex!G94</f>
        <v>5.7201799999999992</v>
      </c>
      <c r="H82" s="7">
        <f>+Opex!H94</f>
        <v>11.440359999999998</v>
      </c>
      <c r="I82" s="7">
        <f>+Opex!I94</f>
        <v>85.957440000000005</v>
      </c>
      <c r="J82" s="7">
        <f>+Opex!J94</f>
        <v>54.757249999999999</v>
      </c>
      <c r="K82" s="7">
        <f>+Opex!K94</f>
        <v>78.041350000000008</v>
      </c>
      <c r="L82" s="7">
        <f>+Opex!L94</f>
        <v>76.573059999999998</v>
      </c>
      <c r="M82" s="7">
        <f>+Opex!M94</f>
        <v>14.7746</v>
      </c>
      <c r="N82" s="7">
        <f>+Opex!N94</f>
        <v>42.204480000000004</v>
      </c>
      <c r="O82" s="7">
        <f>+Opex!O94</f>
        <v>41.886360000000003</v>
      </c>
      <c r="P82" s="7">
        <f>+Opex!P94</f>
        <v>28.409029999999998</v>
      </c>
      <c r="Q82" s="7">
        <f>+Opex!Q94</f>
        <v>34.770789999999998</v>
      </c>
      <c r="R82" s="7">
        <f>+Opex!R94</f>
        <v>22.072000000000006</v>
      </c>
      <c r="S82" s="7">
        <f>+Opex!S94</f>
        <v>19.169690000000003</v>
      </c>
      <c r="T82" s="7">
        <f>+Opex!T94</f>
        <v>19.29307</v>
      </c>
      <c r="U82" s="7">
        <f>+Opex!U94</f>
        <v>17.712109999999999</v>
      </c>
      <c r="V82" s="7"/>
    </row>
    <row r="83" spans="2:22">
      <c r="B83" s="6"/>
      <c r="C83" s="453" t="s">
        <v>569</v>
      </c>
      <c r="D83" s="5" t="s">
        <v>79</v>
      </c>
      <c r="E83" s="5" t="s">
        <v>33</v>
      </c>
      <c r="G83" s="7">
        <f>+Opex!G95</f>
        <v>107.40281</v>
      </c>
      <c r="H83" s="7">
        <f>+Opex!H95</f>
        <v>214.80562</v>
      </c>
      <c r="I83" s="7">
        <f>+Opex!I95</f>
        <v>404.97046999999998</v>
      </c>
      <c r="J83" s="7">
        <f>+Opex!J95</f>
        <v>274.04341999999997</v>
      </c>
      <c r="K83" s="7">
        <f>+Opex!K95</f>
        <v>639.67436999999995</v>
      </c>
      <c r="L83" s="7">
        <f>+Opex!L95</f>
        <v>519.67138</v>
      </c>
      <c r="M83" s="7">
        <f>+Opex!M95</f>
        <v>1019.07309</v>
      </c>
      <c r="N83" s="7">
        <f>+Opex!N95</f>
        <v>3704.89644</v>
      </c>
      <c r="O83" s="7">
        <f>+Opex!O95</f>
        <v>4050.9044399999998</v>
      </c>
      <c r="P83" s="7">
        <f>+Opex!P95</f>
        <v>4025.4813899999999</v>
      </c>
      <c r="Q83" s="7">
        <f>+Opex!Q95</f>
        <v>3396.8621800000001</v>
      </c>
      <c r="R83" s="7">
        <f>+Opex!R95</f>
        <v>5446.75414</v>
      </c>
      <c r="S83" s="7">
        <f>+Opex!S95</f>
        <v>1521.0079299999998</v>
      </c>
      <c r="T83" s="7">
        <f>+Opex!T95</f>
        <v>24.249539999999996</v>
      </c>
      <c r="U83" s="7">
        <f>+Opex!U95</f>
        <v>29.44951</v>
      </c>
      <c r="V83" s="7"/>
    </row>
    <row r="84" spans="2:22">
      <c r="B84" s="6"/>
      <c r="C84" s="453" t="s">
        <v>570</v>
      </c>
      <c r="D84" s="5" t="s">
        <v>79</v>
      </c>
      <c r="E84" s="5" t="s">
        <v>33</v>
      </c>
      <c r="G84" s="7">
        <f>+Opex!G96</f>
        <v>15.727379999999998</v>
      </c>
      <c r="H84" s="7">
        <f>+Opex!H96</f>
        <v>31.454759999999997</v>
      </c>
      <c r="I84" s="7">
        <f>+Opex!I96</f>
        <v>87.877529999999993</v>
      </c>
      <c r="J84" s="7">
        <f>+Opex!J96</f>
        <v>0</v>
      </c>
      <c r="K84" s="7">
        <f>+Opex!K96</f>
        <v>2.402E-2</v>
      </c>
      <c r="L84" s="7">
        <f>+Opex!L96</f>
        <v>0</v>
      </c>
      <c r="M84" s="7">
        <f>+Opex!M96</f>
        <v>0</v>
      </c>
      <c r="N84" s="7">
        <f>+Opex!N96</f>
        <v>0</v>
      </c>
      <c r="O84" s="7">
        <f>+Opex!O96</f>
        <v>0</v>
      </c>
      <c r="P84" s="7">
        <f>+Opex!P96</f>
        <v>0</v>
      </c>
      <c r="Q84" s="7">
        <f>+Opex!Q96</f>
        <v>0</v>
      </c>
      <c r="R84" s="7">
        <f>+Opex!R96</f>
        <v>0</v>
      </c>
      <c r="S84" s="7">
        <f>+Opex!S96</f>
        <v>0</v>
      </c>
      <c r="T84" s="7">
        <f>+Opex!T96</f>
        <v>0</v>
      </c>
      <c r="U84" s="7">
        <f>+Opex!U96</f>
        <v>0</v>
      </c>
      <c r="V84" s="7"/>
    </row>
    <row r="85" spans="2:22">
      <c r="B85" s="6"/>
      <c r="C85" s="453" t="s">
        <v>571</v>
      </c>
      <c r="D85" s="5" t="s">
        <v>79</v>
      </c>
      <c r="E85" s="5" t="s">
        <v>33</v>
      </c>
      <c r="G85" s="7">
        <f>+Opex!G97</f>
        <v>29.678170000000005</v>
      </c>
      <c r="H85" s="7">
        <f>+Opex!H97</f>
        <v>29.678170000000005</v>
      </c>
      <c r="I85" s="7">
        <f>+Opex!I97</f>
        <v>13.666129999999999</v>
      </c>
      <c r="J85" s="7">
        <f>+Opex!J97</f>
        <v>0</v>
      </c>
      <c r="K85" s="7">
        <f>+Opex!K97</f>
        <v>0</v>
      </c>
      <c r="L85" s="7">
        <f>+Opex!L97</f>
        <v>0</v>
      </c>
      <c r="M85" s="7">
        <f>+Opex!M97</f>
        <v>0</v>
      </c>
      <c r="N85" s="7">
        <f>+Opex!N97</f>
        <v>0</v>
      </c>
      <c r="O85" s="7">
        <f>+Opex!O97</f>
        <v>0</v>
      </c>
      <c r="P85" s="7">
        <f>+Opex!P97</f>
        <v>0</v>
      </c>
      <c r="Q85" s="7">
        <f>+Opex!Q97</f>
        <v>0</v>
      </c>
      <c r="R85" s="7">
        <f>+Opex!R97</f>
        <v>0</v>
      </c>
      <c r="S85" s="7">
        <f>+Opex!S97</f>
        <v>0</v>
      </c>
      <c r="T85" s="7">
        <f>+Opex!T97</f>
        <v>0</v>
      </c>
      <c r="U85" s="7">
        <f>+Opex!U97</f>
        <v>0</v>
      </c>
      <c r="V85" s="7"/>
    </row>
    <row r="86" spans="2:22">
      <c r="B86" s="6"/>
      <c r="C86" s="453" t="s">
        <v>572</v>
      </c>
      <c r="D86" s="5" t="s">
        <v>79</v>
      </c>
      <c r="E86" s="5" t="s">
        <v>33</v>
      </c>
      <c r="G86" s="7">
        <f>+Opex!G98</f>
        <v>71.126639999999995</v>
      </c>
      <c r="H86" s="7">
        <f>+Opex!H98</f>
        <v>142.25327999999999</v>
      </c>
      <c r="I86" s="7">
        <f>+Opex!I98</f>
        <v>63.05912</v>
      </c>
      <c r="J86" s="7">
        <f>+Opex!J98</f>
        <v>53.90757</v>
      </c>
      <c r="K86" s="7">
        <f>+Opex!K98</f>
        <v>53.12265</v>
      </c>
      <c r="L86" s="7">
        <f>+Opex!L98</f>
        <v>0</v>
      </c>
      <c r="M86" s="7">
        <f>+Opex!M98</f>
        <v>0</v>
      </c>
      <c r="N86" s="7">
        <f>+Opex!N98</f>
        <v>0</v>
      </c>
      <c r="O86" s="7">
        <f>+Opex!O98</f>
        <v>0</v>
      </c>
      <c r="P86" s="7">
        <f>+Opex!P98</f>
        <v>0</v>
      </c>
      <c r="Q86" s="7">
        <f>+Opex!Q98</f>
        <v>0</v>
      </c>
      <c r="R86" s="7">
        <f>+Opex!R98</f>
        <v>0</v>
      </c>
      <c r="S86" s="7">
        <f>+Opex!S98</f>
        <v>0</v>
      </c>
      <c r="T86" s="7">
        <f>+Opex!T98</f>
        <v>0</v>
      </c>
      <c r="U86" s="7">
        <f>+Opex!U98</f>
        <v>0</v>
      </c>
      <c r="V86" s="7"/>
    </row>
    <row r="87" spans="2:22">
      <c r="B87" s="6"/>
      <c r="C87" s="453" t="s">
        <v>573</v>
      </c>
      <c r="D87" s="5" t="s">
        <v>79</v>
      </c>
      <c r="E87" s="5" t="s">
        <v>33</v>
      </c>
      <c r="G87" s="7">
        <f>+Opex!G99</f>
        <v>80</v>
      </c>
      <c r="H87" s="7">
        <f>+Opex!H99</f>
        <v>160</v>
      </c>
      <c r="I87" s="7">
        <f>+Opex!I99</f>
        <v>402.13340000000005</v>
      </c>
      <c r="J87" s="7">
        <f>+Opex!J99</f>
        <v>383.00169</v>
      </c>
      <c r="K87" s="7">
        <f>+Opex!K99</f>
        <v>340.16746000000001</v>
      </c>
      <c r="L87" s="7">
        <f>+Opex!L99</f>
        <v>347.60946000000001</v>
      </c>
      <c r="M87" s="7">
        <f>+Opex!M99</f>
        <v>354.14979</v>
      </c>
      <c r="N87" s="7">
        <f>+Opex!N99</f>
        <v>411.21168</v>
      </c>
      <c r="O87" s="7">
        <f>+Opex!O99</f>
        <v>437.7663</v>
      </c>
      <c r="P87" s="7">
        <f>+Opex!P99</f>
        <v>396.73856000000001</v>
      </c>
      <c r="Q87" s="7">
        <f>+Opex!Q99</f>
        <v>431.64211999999992</v>
      </c>
      <c r="R87" s="7">
        <f>+Opex!R99</f>
        <v>288.21303999999992</v>
      </c>
      <c r="S87" s="7">
        <f>+Opex!S99</f>
        <v>302.43309000000005</v>
      </c>
      <c r="T87" s="7">
        <f>+Opex!T99</f>
        <v>424.96652</v>
      </c>
      <c r="U87" s="7">
        <f>+Opex!U99</f>
        <v>1025.1323</v>
      </c>
      <c r="V87" s="7"/>
    </row>
    <row r="88" spans="2:22">
      <c r="B88" s="6"/>
      <c r="C88" s="453" t="s">
        <v>574</v>
      </c>
      <c r="D88" s="5" t="s">
        <v>79</v>
      </c>
      <c r="E88" s="5" t="s">
        <v>33</v>
      </c>
      <c r="G88" s="7">
        <f>+Opex!G100</f>
        <v>2.4951399999999997</v>
      </c>
      <c r="H88" s="7">
        <f>+Opex!H100</f>
        <v>4.9902799999999994</v>
      </c>
      <c r="I88" s="7">
        <f>+Opex!I100</f>
        <v>33.518999999999998</v>
      </c>
      <c r="J88" s="7">
        <f>+Opex!J100</f>
        <v>0</v>
      </c>
      <c r="K88" s="7">
        <f>+Opex!K100</f>
        <v>0</v>
      </c>
      <c r="L88" s="7">
        <f>+Opex!L100</f>
        <v>0</v>
      </c>
      <c r="M88" s="7">
        <f>+Opex!M100</f>
        <v>0</v>
      </c>
      <c r="N88" s="7">
        <f>+Opex!N100</f>
        <v>0</v>
      </c>
      <c r="O88" s="7">
        <f>+Opex!O100</f>
        <v>0</v>
      </c>
      <c r="P88" s="7">
        <f>+Opex!P100</f>
        <v>0</v>
      </c>
      <c r="Q88" s="7">
        <f>+Opex!Q100</f>
        <v>0</v>
      </c>
      <c r="R88" s="7">
        <f>+Opex!R100</f>
        <v>0</v>
      </c>
      <c r="S88" s="7">
        <f>+Opex!S100</f>
        <v>0</v>
      </c>
      <c r="T88" s="7">
        <f>+Opex!T100</f>
        <v>0</v>
      </c>
      <c r="U88" s="7">
        <f>+Opex!U100</f>
        <v>0</v>
      </c>
      <c r="V88" s="7"/>
    </row>
    <row r="89" spans="2:22">
      <c r="B89" s="6"/>
      <c r="C89" s="453" t="s">
        <v>575</v>
      </c>
      <c r="D89" s="5" t="s">
        <v>79</v>
      </c>
      <c r="E89" s="5" t="s">
        <v>33</v>
      </c>
      <c r="G89" s="7">
        <f>+Opex!G101</f>
        <v>20.269389999999998</v>
      </c>
      <c r="H89" s="7">
        <f>+Opex!H101</f>
        <v>40.538779999999996</v>
      </c>
      <c r="I89" s="7">
        <f>+Opex!I101</f>
        <v>23.521369999999997</v>
      </c>
      <c r="J89" s="7">
        <f>+Opex!J101</f>
        <v>0</v>
      </c>
      <c r="K89" s="7">
        <f>+Opex!K101</f>
        <v>0</v>
      </c>
      <c r="L89" s="7">
        <f>+Opex!L101</f>
        <v>0</v>
      </c>
      <c r="M89" s="7">
        <f>+Opex!M101</f>
        <v>0</v>
      </c>
      <c r="N89" s="7">
        <f>+Opex!N101</f>
        <v>0</v>
      </c>
      <c r="O89" s="7">
        <f>+Opex!O101</f>
        <v>0</v>
      </c>
      <c r="P89" s="7">
        <f>+Opex!P101</f>
        <v>0</v>
      </c>
      <c r="Q89" s="7">
        <f>+Opex!Q101</f>
        <v>0</v>
      </c>
      <c r="R89" s="7">
        <f>+Opex!R101</f>
        <v>0</v>
      </c>
      <c r="S89" s="7">
        <f>+Opex!S101</f>
        <v>0</v>
      </c>
      <c r="T89" s="7">
        <f>+Opex!T101</f>
        <v>0</v>
      </c>
      <c r="U89" s="7">
        <f>+Opex!U101</f>
        <v>0</v>
      </c>
      <c r="V89" s="7"/>
    </row>
    <row r="90" spans="2:22">
      <c r="B90" s="6"/>
      <c r="C90" s="453" t="s">
        <v>576</v>
      </c>
      <c r="D90" s="5" t="s">
        <v>79</v>
      </c>
      <c r="E90" s="5" t="s">
        <v>33</v>
      </c>
      <c r="G90" s="7">
        <f>+Opex!G102</f>
        <v>0</v>
      </c>
      <c r="H90" s="7">
        <f>+Opex!H102</f>
        <v>0</v>
      </c>
      <c r="I90" s="7">
        <f>+Opex!I102</f>
        <v>0</v>
      </c>
      <c r="J90" s="7">
        <f>+Opex!J102</f>
        <v>23.54843</v>
      </c>
      <c r="K90" s="7">
        <f>+Opex!K102</f>
        <v>38.978209999999997</v>
      </c>
      <c r="L90" s="7">
        <f>+Opex!L102</f>
        <v>44.889300000000006</v>
      </c>
      <c r="M90" s="7">
        <f>+Opex!M102</f>
        <v>31.389389999999999</v>
      </c>
      <c r="N90" s="7">
        <f>+Opex!N102</f>
        <v>2.2046300000000003</v>
      </c>
      <c r="O90" s="7">
        <f>+Opex!O102</f>
        <v>0</v>
      </c>
      <c r="P90" s="7">
        <f>+Opex!P102</f>
        <v>0</v>
      </c>
      <c r="Q90" s="7">
        <f>+Opex!Q102</f>
        <v>0</v>
      </c>
      <c r="R90" s="7">
        <f>+Opex!R102</f>
        <v>0</v>
      </c>
      <c r="S90" s="7">
        <f>+Opex!S102</f>
        <v>0</v>
      </c>
      <c r="T90" s="7">
        <f>+Opex!T102</f>
        <v>0</v>
      </c>
      <c r="U90" s="7">
        <f>+Opex!U102</f>
        <v>0</v>
      </c>
      <c r="V90" s="7"/>
    </row>
    <row r="91" spans="2:22">
      <c r="B91" s="6"/>
      <c r="C91" s="453" t="s">
        <v>577</v>
      </c>
      <c r="D91" s="5" t="s">
        <v>79</v>
      </c>
      <c r="E91" s="5" t="s">
        <v>33</v>
      </c>
      <c r="G91" s="7">
        <f>+Opex!G103</f>
        <v>0</v>
      </c>
      <c r="H91" s="7">
        <f>+Opex!H103</f>
        <v>0</v>
      </c>
      <c r="I91" s="7">
        <f>+Opex!I103</f>
        <v>0</v>
      </c>
      <c r="J91" s="7">
        <f>+Opex!J103</f>
        <v>22.480880000000003</v>
      </c>
      <c r="K91" s="7">
        <f>+Opex!K103</f>
        <v>47.931019999999997</v>
      </c>
      <c r="L91" s="7">
        <f>+Opex!L103</f>
        <v>0</v>
      </c>
      <c r="M91" s="7">
        <f>+Opex!M103</f>
        <v>0</v>
      </c>
      <c r="N91" s="7">
        <f>+Opex!N103</f>
        <v>0</v>
      </c>
      <c r="O91" s="7">
        <f>+Opex!O103</f>
        <v>0</v>
      </c>
      <c r="P91" s="7">
        <f>+Opex!P103</f>
        <v>0</v>
      </c>
      <c r="Q91" s="7">
        <f>+Opex!Q103</f>
        <v>0</v>
      </c>
      <c r="R91" s="7">
        <f>+Opex!R103</f>
        <v>0</v>
      </c>
      <c r="S91" s="7">
        <f>+Opex!S103</f>
        <v>0</v>
      </c>
      <c r="T91" s="7">
        <f>+Opex!T103</f>
        <v>0</v>
      </c>
      <c r="U91" s="7">
        <f>+Opex!U103</f>
        <v>0</v>
      </c>
      <c r="V91" s="7"/>
    </row>
    <row r="92" spans="2:22">
      <c r="B92" s="6"/>
      <c r="C92" s="453" t="s">
        <v>829</v>
      </c>
      <c r="D92" s="5" t="s">
        <v>79</v>
      </c>
      <c r="E92" s="5" t="s">
        <v>33</v>
      </c>
      <c r="G92" s="7">
        <f>+Opex!G104</f>
        <v>0</v>
      </c>
      <c r="H92" s="7">
        <f>+Opex!H104</f>
        <v>0</v>
      </c>
      <c r="I92" s="7">
        <f>+Opex!I104</f>
        <v>0</v>
      </c>
      <c r="J92" s="7">
        <f>+Opex!J104</f>
        <v>0</v>
      </c>
      <c r="K92" s="7">
        <f>+Opex!K104</f>
        <v>0</v>
      </c>
      <c r="L92" s="7">
        <f>+Opex!L104</f>
        <v>0</v>
      </c>
      <c r="M92" s="7">
        <f>+Opex!M104</f>
        <v>0</v>
      </c>
      <c r="N92" s="7">
        <f>+Opex!N104</f>
        <v>0</v>
      </c>
      <c r="O92" s="7">
        <f>+Opex!O104</f>
        <v>0</v>
      </c>
      <c r="P92" s="7">
        <f>+Opex!P104</f>
        <v>0</v>
      </c>
      <c r="Q92" s="7">
        <f>+Opex!Q104</f>
        <v>0</v>
      </c>
      <c r="R92" s="7">
        <f>+Opex!R104</f>
        <v>0</v>
      </c>
      <c r="S92" s="7">
        <f>+Opex!S104</f>
        <v>1719.4303699999998</v>
      </c>
      <c r="T92" s="7">
        <f>+Opex!T104</f>
        <v>2042.7308399999997</v>
      </c>
      <c r="U92" s="7">
        <f>+Opex!U104</f>
        <v>2032.95847</v>
      </c>
      <c r="V92" s="7"/>
    </row>
    <row r="93" spans="2:22">
      <c r="B93" s="6"/>
      <c r="C93" s="453" t="s">
        <v>830</v>
      </c>
      <c r="D93" s="5" t="s">
        <v>79</v>
      </c>
      <c r="E93" s="5" t="s">
        <v>33</v>
      </c>
      <c r="G93" s="7">
        <f>+Opex!G105</f>
        <v>0</v>
      </c>
      <c r="H93" s="7">
        <f>+Opex!H105</f>
        <v>0</v>
      </c>
      <c r="I93" s="7">
        <f>+Opex!I105</f>
        <v>0</v>
      </c>
      <c r="J93" s="7">
        <f>+Opex!J105</f>
        <v>0</v>
      </c>
      <c r="K93" s="7">
        <f>+Opex!K105</f>
        <v>0</v>
      </c>
      <c r="L93" s="7">
        <f>+Opex!L105</f>
        <v>0</v>
      </c>
      <c r="M93" s="7">
        <f>+Opex!M105</f>
        <v>0</v>
      </c>
      <c r="N93" s="7">
        <f>+Opex!N105</f>
        <v>0</v>
      </c>
      <c r="O93" s="7">
        <f>+Opex!O105</f>
        <v>0</v>
      </c>
      <c r="P93" s="7">
        <f>+Opex!P105</f>
        <v>0</v>
      </c>
      <c r="Q93" s="7">
        <f>+Opex!Q105</f>
        <v>0</v>
      </c>
      <c r="R93" s="7">
        <f>+Opex!R105</f>
        <v>0</v>
      </c>
      <c r="S93" s="7">
        <f>+Opex!S105</f>
        <v>698.10913999999991</v>
      </c>
      <c r="T93" s="7">
        <f>+Opex!T105</f>
        <v>943.73093999999992</v>
      </c>
      <c r="U93" s="7">
        <f>+Opex!U105</f>
        <v>2573.1636699999999</v>
      </c>
      <c r="V93" s="7"/>
    </row>
    <row r="94" spans="2:22">
      <c r="B94" s="6"/>
      <c r="C94" s="453" t="s">
        <v>831</v>
      </c>
      <c r="D94" s="5" t="s">
        <v>79</v>
      </c>
      <c r="E94" s="5" t="s">
        <v>33</v>
      </c>
      <c r="G94" s="7">
        <f>+Opex!G106</f>
        <v>0</v>
      </c>
      <c r="H94" s="7">
        <f>+Opex!H106</f>
        <v>0</v>
      </c>
      <c r="I94" s="7">
        <f>+Opex!I106</f>
        <v>0</v>
      </c>
      <c r="J94" s="7">
        <f>+Opex!J106</f>
        <v>0</v>
      </c>
      <c r="K94" s="7">
        <f>+Opex!K106</f>
        <v>0</v>
      </c>
      <c r="L94" s="7">
        <f>+Opex!L106</f>
        <v>0</v>
      </c>
      <c r="M94" s="7">
        <f>+Opex!M106</f>
        <v>0</v>
      </c>
      <c r="N94" s="7">
        <f>+Opex!N106</f>
        <v>0</v>
      </c>
      <c r="O94" s="7">
        <f>+Opex!O106</f>
        <v>0</v>
      </c>
      <c r="P94" s="7">
        <f>+Opex!P106</f>
        <v>0</v>
      </c>
      <c r="Q94" s="7">
        <f>+Opex!Q106</f>
        <v>0</v>
      </c>
      <c r="R94" s="7">
        <f>+Opex!R106</f>
        <v>0</v>
      </c>
      <c r="S94" s="7">
        <f>+Opex!S106</f>
        <v>475.10737</v>
      </c>
      <c r="T94" s="7">
        <f>+Opex!T106</f>
        <v>612.81650999999999</v>
      </c>
      <c r="U94" s="7">
        <f>+Opex!U106</f>
        <v>916.08387000000005</v>
      </c>
      <c r="V94" s="7"/>
    </row>
    <row r="95" spans="2:22">
      <c r="B95" s="6"/>
      <c r="C95" s="453" t="s">
        <v>832</v>
      </c>
      <c r="D95" s="5" t="s">
        <v>79</v>
      </c>
      <c r="E95" s="5" t="s">
        <v>33</v>
      </c>
      <c r="G95" s="7">
        <f>+Opex!G107</f>
        <v>0</v>
      </c>
      <c r="H95" s="7">
        <f>+Opex!H107</f>
        <v>0</v>
      </c>
      <c r="I95" s="7">
        <f>+Opex!I107</f>
        <v>0</v>
      </c>
      <c r="J95" s="7">
        <f>+Opex!J107</f>
        <v>0</v>
      </c>
      <c r="K95" s="7">
        <f>+Opex!K107</f>
        <v>0</v>
      </c>
      <c r="L95" s="7">
        <f>+Opex!L107</f>
        <v>0</v>
      </c>
      <c r="M95" s="7">
        <f>+Opex!M107</f>
        <v>0</v>
      </c>
      <c r="N95" s="7">
        <f>+Opex!N107</f>
        <v>0</v>
      </c>
      <c r="O95" s="7">
        <f>+Opex!O107</f>
        <v>0</v>
      </c>
      <c r="P95" s="7">
        <f>+Opex!P107</f>
        <v>0</v>
      </c>
      <c r="Q95" s="7">
        <f>+Opex!Q107</f>
        <v>0</v>
      </c>
      <c r="R95" s="7">
        <f>+Opex!R107</f>
        <v>0</v>
      </c>
      <c r="S95" s="7">
        <f>+Opex!S107</f>
        <v>501.88596999999993</v>
      </c>
      <c r="T95" s="7">
        <f>+Opex!T107</f>
        <v>761.73139000000003</v>
      </c>
      <c r="U95" s="7">
        <f>+Opex!U107</f>
        <v>856.85567000000003</v>
      </c>
      <c r="V95" s="7"/>
    </row>
    <row r="96" spans="2:22">
      <c r="B96" s="6"/>
      <c r="C96" s="453" t="s">
        <v>833</v>
      </c>
      <c r="D96" s="5" t="s">
        <v>79</v>
      </c>
      <c r="E96" s="5" t="s">
        <v>33</v>
      </c>
      <c r="G96" s="7">
        <f>+Opex!G108</f>
        <v>0</v>
      </c>
      <c r="H96" s="7">
        <f>+Opex!H108</f>
        <v>0</v>
      </c>
      <c r="I96" s="7">
        <f>+Opex!I108</f>
        <v>0</v>
      </c>
      <c r="J96" s="7">
        <f>+Opex!J108</f>
        <v>0</v>
      </c>
      <c r="K96" s="7">
        <f>+Opex!K108</f>
        <v>0</v>
      </c>
      <c r="L96" s="7">
        <f>+Opex!L108</f>
        <v>0</v>
      </c>
      <c r="M96" s="7">
        <f>+Opex!M108</f>
        <v>0</v>
      </c>
      <c r="N96" s="7">
        <f>+Opex!N108</f>
        <v>0</v>
      </c>
      <c r="O96" s="7">
        <f>+Opex!O108</f>
        <v>0</v>
      </c>
      <c r="P96" s="7">
        <f>+Opex!P108</f>
        <v>0</v>
      </c>
      <c r="Q96" s="7">
        <f>+Opex!Q108</f>
        <v>0</v>
      </c>
      <c r="R96" s="7">
        <f>+Opex!R108</f>
        <v>0</v>
      </c>
      <c r="S96" s="7">
        <f>+Opex!S108</f>
        <v>54.5426</v>
      </c>
      <c r="T96" s="7">
        <f>+Opex!T108</f>
        <v>119.85061999999998</v>
      </c>
      <c r="U96" s="7">
        <f>+Opex!U108</f>
        <v>184.59651000000008</v>
      </c>
      <c r="V96" s="7"/>
    </row>
    <row r="97" spans="2:22">
      <c r="B97" s="6"/>
      <c r="C97" s="453" t="s">
        <v>834</v>
      </c>
      <c r="D97" s="5" t="s">
        <v>79</v>
      </c>
      <c r="E97" s="5" t="s">
        <v>33</v>
      </c>
      <c r="G97" s="7">
        <f>+Opex!G109</f>
        <v>0</v>
      </c>
      <c r="H97" s="7">
        <f>+Opex!H109</f>
        <v>0</v>
      </c>
      <c r="I97" s="7">
        <f>+Opex!I109</f>
        <v>0</v>
      </c>
      <c r="J97" s="7">
        <f>+Opex!J109</f>
        <v>0</v>
      </c>
      <c r="K97" s="7">
        <f>+Opex!K109</f>
        <v>0</v>
      </c>
      <c r="L97" s="7">
        <f>+Opex!L109</f>
        <v>0</v>
      </c>
      <c r="M97" s="7">
        <f>+Opex!M109</f>
        <v>0</v>
      </c>
      <c r="N97" s="7">
        <f>+Opex!N109</f>
        <v>0</v>
      </c>
      <c r="O97" s="7">
        <f>+Opex!O109</f>
        <v>0</v>
      </c>
      <c r="P97" s="7">
        <f>+Opex!P109</f>
        <v>0</v>
      </c>
      <c r="Q97" s="7">
        <f>+Opex!Q109</f>
        <v>0</v>
      </c>
      <c r="R97" s="7">
        <f>+Opex!R109</f>
        <v>0</v>
      </c>
      <c r="S97" s="7">
        <f>+Opex!S109</f>
        <v>713.81199000000004</v>
      </c>
      <c r="T97" s="7">
        <f>+Opex!T109</f>
        <v>976.7570800000002</v>
      </c>
      <c r="U97" s="7">
        <f>+Opex!U109</f>
        <v>1297.9488000000001</v>
      </c>
      <c r="V97" s="7"/>
    </row>
    <row r="98" spans="2:22">
      <c r="B98" s="6"/>
      <c r="C98" s="453" t="s">
        <v>835</v>
      </c>
      <c r="D98" s="5" t="s">
        <v>79</v>
      </c>
      <c r="E98" s="5" t="s">
        <v>33</v>
      </c>
      <c r="G98" s="7">
        <f>+Opex!G110</f>
        <v>0</v>
      </c>
      <c r="H98" s="7">
        <f>+Opex!H110</f>
        <v>0</v>
      </c>
      <c r="I98" s="7">
        <f>+Opex!I110</f>
        <v>0</v>
      </c>
      <c r="J98" s="7">
        <f>+Opex!J110</f>
        <v>0</v>
      </c>
      <c r="K98" s="7">
        <f>+Opex!K110</f>
        <v>0</v>
      </c>
      <c r="L98" s="7">
        <f>+Opex!L110</f>
        <v>0</v>
      </c>
      <c r="M98" s="7">
        <f>+Opex!M110</f>
        <v>0</v>
      </c>
      <c r="N98" s="7">
        <f>+Opex!N110</f>
        <v>0</v>
      </c>
      <c r="O98" s="7">
        <f>+Opex!O110</f>
        <v>0</v>
      </c>
      <c r="P98" s="7">
        <f>+Opex!P110</f>
        <v>0</v>
      </c>
      <c r="Q98" s="7">
        <f>+Opex!Q110</f>
        <v>0</v>
      </c>
      <c r="R98" s="7">
        <f>+Opex!R110</f>
        <v>0</v>
      </c>
      <c r="S98" s="7">
        <f>+Opex!S110</f>
        <v>887.51038999999992</v>
      </c>
      <c r="T98" s="7">
        <f>+Opex!T110</f>
        <v>1371.5485099999996</v>
      </c>
      <c r="U98" s="7">
        <f>+Opex!U110</f>
        <v>1878.0678399999999</v>
      </c>
      <c r="V98" s="7"/>
    </row>
    <row r="99" spans="2:22">
      <c r="B99" s="6"/>
      <c r="C99" s="453" t="s">
        <v>836</v>
      </c>
      <c r="D99" s="5" t="s">
        <v>79</v>
      </c>
      <c r="E99" s="5" t="s">
        <v>33</v>
      </c>
      <c r="G99" s="7">
        <f>+Opex!G111</f>
        <v>0</v>
      </c>
      <c r="H99" s="7">
        <f>+Opex!H111</f>
        <v>0</v>
      </c>
      <c r="I99" s="7">
        <f>+Opex!I111</f>
        <v>0</v>
      </c>
      <c r="J99" s="7">
        <f>+Opex!J111</f>
        <v>0</v>
      </c>
      <c r="K99" s="7">
        <f>+Opex!K111</f>
        <v>0</v>
      </c>
      <c r="L99" s="7">
        <f>+Opex!L111</f>
        <v>0</v>
      </c>
      <c r="M99" s="7">
        <f>+Opex!M111</f>
        <v>0</v>
      </c>
      <c r="N99" s="7">
        <f>+Opex!N111</f>
        <v>0</v>
      </c>
      <c r="O99" s="7">
        <f>+Opex!O111</f>
        <v>0</v>
      </c>
      <c r="P99" s="7">
        <f>+Opex!P111</f>
        <v>0</v>
      </c>
      <c r="Q99" s="7">
        <f>+Opex!Q111</f>
        <v>0</v>
      </c>
      <c r="R99" s="7">
        <f>+Opex!R111</f>
        <v>0</v>
      </c>
      <c r="S99" s="7">
        <f>+Opex!S111</f>
        <v>1583.2267600000002</v>
      </c>
      <c r="T99" s="7">
        <f>+Opex!T111</f>
        <v>1994.9402799999998</v>
      </c>
      <c r="U99" s="7">
        <f>+Opex!U111</f>
        <v>1156.8541400000004</v>
      </c>
      <c r="V99" s="7"/>
    </row>
    <row r="100" spans="2:22">
      <c r="B100" s="6"/>
      <c r="C100" s="453" t="s">
        <v>837</v>
      </c>
      <c r="D100" s="5" t="s">
        <v>79</v>
      </c>
      <c r="E100" s="5" t="s">
        <v>33</v>
      </c>
      <c r="G100" s="7">
        <f>+Opex!G112</f>
        <v>0</v>
      </c>
      <c r="H100" s="7">
        <f>+Opex!H112</f>
        <v>0</v>
      </c>
      <c r="I100" s="7">
        <f>+Opex!I112</f>
        <v>0</v>
      </c>
      <c r="J100" s="7">
        <f>+Opex!J112</f>
        <v>0</v>
      </c>
      <c r="K100" s="7">
        <f>+Opex!K112</f>
        <v>0</v>
      </c>
      <c r="L100" s="7">
        <f>+Opex!L112</f>
        <v>0</v>
      </c>
      <c r="M100" s="7">
        <f>+Opex!M112</f>
        <v>0</v>
      </c>
      <c r="N100" s="7">
        <f>+Opex!N112</f>
        <v>0</v>
      </c>
      <c r="O100" s="7">
        <f>+Opex!O112</f>
        <v>0</v>
      </c>
      <c r="P100" s="7">
        <f>+Opex!P112</f>
        <v>0</v>
      </c>
      <c r="Q100" s="7">
        <f>+Opex!Q112</f>
        <v>0</v>
      </c>
      <c r="R100" s="7">
        <f>+Opex!R112</f>
        <v>0</v>
      </c>
      <c r="S100" s="7">
        <f>+Opex!S112</f>
        <v>2180.2601099999997</v>
      </c>
      <c r="T100" s="7">
        <f>+Opex!T112</f>
        <v>4737.5732200000002</v>
      </c>
      <c r="U100" s="7">
        <f>+Opex!U112</f>
        <v>688.33068000000003</v>
      </c>
      <c r="V100" s="7"/>
    </row>
    <row r="101" spans="2:22">
      <c r="B101" s="6"/>
      <c r="C101" s="453" t="s">
        <v>838</v>
      </c>
      <c r="D101" s="5" t="s">
        <v>79</v>
      </c>
      <c r="E101" s="5" t="s">
        <v>33</v>
      </c>
      <c r="G101" s="7">
        <f>+Opex!G113</f>
        <v>0</v>
      </c>
      <c r="H101" s="7">
        <f>+Opex!H113</f>
        <v>0</v>
      </c>
      <c r="I101" s="7">
        <f>+Opex!I113</f>
        <v>0</v>
      </c>
      <c r="J101" s="7">
        <f>+Opex!J113</f>
        <v>0</v>
      </c>
      <c r="K101" s="7">
        <f>+Opex!K113</f>
        <v>0</v>
      </c>
      <c r="L101" s="7">
        <f>+Opex!L113</f>
        <v>0</v>
      </c>
      <c r="M101" s="7">
        <f>+Opex!M113</f>
        <v>0</v>
      </c>
      <c r="N101" s="7">
        <f>+Opex!N113</f>
        <v>0</v>
      </c>
      <c r="O101" s="7">
        <f>+Opex!O113</f>
        <v>0</v>
      </c>
      <c r="P101" s="7">
        <f>+Opex!P113</f>
        <v>0</v>
      </c>
      <c r="Q101" s="7">
        <f>+Opex!Q113</f>
        <v>0</v>
      </c>
      <c r="R101" s="7">
        <f>+Opex!R113</f>
        <v>0</v>
      </c>
      <c r="S101" s="7">
        <f>+Opex!S113</f>
        <v>233.68633000000003</v>
      </c>
      <c r="T101" s="7">
        <f>+Opex!T113</f>
        <v>234.60657999999998</v>
      </c>
      <c r="U101" s="7">
        <f>+Opex!U113</f>
        <v>327.65899999999993</v>
      </c>
      <c r="V101" s="7"/>
    </row>
    <row r="102" spans="2:22">
      <c r="B102" s="6"/>
      <c r="C102" s="453" t="s">
        <v>839</v>
      </c>
      <c r="D102" s="5" t="s">
        <v>79</v>
      </c>
      <c r="E102" s="5" t="s">
        <v>33</v>
      </c>
      <c r="G102" s="7">
        <f>+Opex!G114</f>
        <v>0</v>
      </c>
      <c r="H102" s="7">
        <f>+Opex!H114</f>
        <v>0</v>
      </c>
      <c r="I102" s="7">
        <f>+Opex!I114</f>
        <v>0</v>
      </c>
      <c r="J102" s="7">
        <f>+Opex!J114</f>
        <v>0</v>
      </c>
      <c r="K102" s="7">
        <f>+Opex!K114</f>
        <v>0</v>
      </c>
      <c r="L102" s="7">
        <f>+Opex!L114</f>
        <v>0</v>
      </c>
      <c r="M102" s="7">
        <f>+Opex!M114</f>
        <v>0</v>
      </c>
      <c r="N102" s="7">
        <f>+Opex!N114</f>
        <v>0</v>
      </c>
      <c r="O102" s="7">
        <f>+Opex!O114</f>
        <v>0</v>
      </c>
      <c r="P102" s="7">
        <f>+Opex!P114</f>
        <v>0</v>
      </c>
      <c r="Q102" s="7">
        <f>+Opex!Q114</f>
        <v>0</v>
      </c>
      <c r="R102" s="7">
        <f>+Opex!R114</f>
        <v>0</v>
      </c>
      <c r="S102" s="7">
        <f>+Opex!S114</f>
        <v>0</v>
      </c>
      <c r="T102" s="7">
        <f>+Opex!T114</f>
        <v>0.12387999999999999</v>
      </c>
      <c r="U102" s="7">
        <f>+Opex!U114</f>
        <v>1.3627400000000001</v>
      </c>
      <c r="V102" s="7"/>
    </row>
    <row r="103" spans="2:22">
      <c r="B103" s="6"/>
      <c r="C103" s="453" t="s">
        <v>840</v>
      </c>
      <c r="D103" s="5" t="s">
        <v>79</v>
      </c>
      <c r="E103" s="5" t="s">
        <v>33</v>
      </c>
      <c r="G103" s="7">
        <f>+Opex!G115</f>
        <v>0</v>
      </c>
      <c r="H103" s="7">
        <f>+Opex!H115</f>
        <v>0</v>
      </c>
      <c r="I103" s="7">
        <f>+Opex!I115</f>
        <v>0</v>
      </c>
      <c r="J103" s="7">
        <f>+Opex!J115</f>
        <v>0</v>
      </c>
      <c r="K103" s="7">
        <f>+Opex!K115</f>
        <v>0</v>
      </c>
      <c r="L103" s="7">
        <f>+Opex!L115</f>
        <v>0</v>
      </c>
      <c r="M103" s="7">
        <f>+Opex!M115</f>
        <v>0</v>
      </c>
      <c r="N103" s="7">
        <f>+Opex!N115</f>
        <v>0</v>
      </c>
      <c r="O103" s="7">
        <f>+Opex!O115</f>
        <v>0</v>
      </c>
      <c r="P103" s="7">
        <f>+Opex!P115</f>
        <v>0</v>
      </c>
      <c r="Q103" s="7">
        <f>+Opex!Q115</f>
        <v>0</v>
      </c>
      <c r="R103" s="7">
        <f>+Opex!R115</f>
        <v>0</v>
      </c>
      <c r="S103" s="7">
        <f>+Opex!S115</f>
        <v>139.05859000000001</v>
      </c>
      <c r="T103" s="7">
        <f>+Opex!T115</f>
        <v>119.13520000000001</v>
      </c>
      <c r="U103" s="7">
        <f>+Opex!U115</f>
        <v>131.76800999999998</v>
      </c>
      <c r="V103" s="7"/>
    </row>
    <row r="104" spans="2:22">
      <c r="B104" s="6"/>
      <c r="C104" s="453" t="s">
        <v>841</v>
      </c>
      <c r="D104" s="5" t="s">
        <v>79</v>
      </c>
      <c r="E104" s="5" t="s">
        <v>33</v>
      </c>
      <c r="G104" s="7">
        <f>+Opex!G116</f>
        <v>0</v>
      </c>
      <c r="H104" s="7">
        <f>+Opex!H116</f>
        <v>0</v>
      </c>
      <c r="I104" s="7">
        <f>+Opex!I116</f>
        <v>0</v>
      </c>
      <c r="J104" s="7">
        <f>+Opex!J116</f>
        <v>0</v>
      </c>
      <c r="K104" s="7">
        <f>+Opex!K116</f>
        <v>0</v>
      </c>
      <c r="L104" s="7">
        <f>+Opex!L116</f>
        <v>0</v>
      </c>
      <c r="M104" s="7">
        <f>+Opex!M116</f>
        <v>0</v>
      </c>
      <c r="N104" s="7">
        <f>+Opex!N116</f>
        <v>0</v>
      </c>
      <c r="O104" s="7">
        <f>+Opex!O116</f>
        <v>0</v>
      </c>
      <c r="P104" s="7">
        <f>+Opex!P116</f>
        <v>0</v>
      </c>
      <c r="Q104" s="7">
        <f>+Opex!Q116</f>
        <v>0</v>
      </c>
      <c r="R104" s="7">
        <f>+Opex!R116</f>
        <v>0</v>
      </c>
      <c r="S104" s="7">
        <f>+Opex!S116</f>
        <v>0</v>
      </c>
      <c r="T104" s="7">
        <f>+Opex!T116</f>
        <v>0.30642000000000003</v>
      </c>
      <c r="U104" s="7">
        <f>+Opex!U116</f>
        <v>2.5074300000000003</v>
      </c>
      <c r="V104" s="7"/>
    </row>
    <row r="105" spans="2:22">
      <c r="B105" s="6"/>
      <c r="C105" s="453" t="s">
        <v>842</v>
      </c>
      <c r="D105" s="5" t="s">
        <v>79</v>
      </c>
      <c r="E105" s="5" t="s">
        <v>33</v>
      </c>
      <c r="G105" s="7">
        <f>+Opex!G117</f>
        <v>0</v>
      </c>
      <c r="H105" s="7">
        <f>+Opex!H117</f>
        <v>0</v>
      </c>
      <c r="I105" s="7">
        <f>+Opex!I117</f>
        <v>0</v>
      </c>
      <c r="J105" s="7">
        <f>+Opex!J117</f>
        <v>0</v>
      </c>
      <c r="K105" s="7">
        <f>+Opex!K117</f>
        <v>0</v>
      </c>
      <c r="L105" s="7">
        <f>+Opex!L117</f>
        <v>0</v>
      </c>
      <c r="M105" s="7">
        <f>+Opex!M117</f>
        <v>0</v>
      </c>
      <c r="N105" s="7">
        <f>+Opex!N117</f>
        <v>0</v>
      </c>
      <c r="O105" s="7">
        <f>+Opex!O117</f>
        <v>0</v>
      </c>
      <c r="P105" s="7">
        <f>+Opex!P117</f>
        <v>0</v>
      </c>
      <c r="Q105" s="7">
        <f>+Opex!Q117</f>
        <v>0</v>
      </c>
      <c r="R105" s="7">
        <f>+Opex!R117</f>
        <v>0</v>
      </c>
      <c r="S105" s="7">
        <f>+Opex!S117</f>
        <v>0</v>
      </c>
      <c r="T105" s="7">
        <f>+Opex!T117</f>
        <v>0</v>
      </c>
      <c r="U105" s="7">
        <f>+Opex!U117</f>
        <v>2417.5907900000002</v>
      </c>
      <c r="V105" s="7"/>
    </row>
    <row r="106" spans="2:22">
      <c r="B106" s="6"/>
      <c r="C106" s="453" t="s">
        <v>843</v>
      </c>
      <c r="D106" s="5" t="s">
        <v>79</v>
      </c>
      <c r="E106" s="5" t="s">
        <v>33</v>
      </c>
      <c r="G106" s="7">
        <f>+Opex!G118</f>
        <v>0</v>
      </c>
      <c r="H106" s="7">
        <f>+Opex!H118</f>
        <v>0</v>
      </c>
      <c r="I106" s="7">
        <f>+Opex!I118</f>
        <v>0</v>
      </c>
      <c r="J106" s="7">
        <f>+Opex!J118</f>
        <v>0</v>
      </c>
      <c r="K106" s="7">
        <f>+Opex!K118</f>
        <v>0</v>
      </c>
      <c r="L106" s="7">
        <f>+Opex!L118</f>
        <v>0</v>
      </c>
      <c r="M106" s="7">
        <f>+Opex!M118</f>
        <v>0</v>
      </c>
      <c r="N106" s="7">
        <f>+Opex!N118</f>
        <v>0</v>
      </c>
      <c r="O106" s="7">
        <f>+Opex!O118</f>
        <v>0</v>
      </c>
      <c r="P106" s="7">
        <f>+Opex!P118</f>
        <v>0</v>
      </c>
      <c r="Q106" s="7">
        <f>+Opex!Q118</f>
        <v>0</v>
      </c>
      <c r="R106" s="7">
        <f>+Opex!R118</f>
        <v>0</v>
      </c>
      <c r="S106" s="7">
        <f>+Opex!S118</f>
        <v>0</v>
      </c>
      <c r="T106" s="7">
        <f>+Opex!T118</f>
        <v>0.13584000000000002</v>
      </c>
      <c r="U106" s="7">
        <f>+Opex!U118</f>
        <v>2.6700000000000001E-3</v>
      </c>
      <c r="V106" s="7"/>
    </row>
    <row r="107" spans="2:22">
      <c r="B107" s="6"/>
      <c r="C107" s="453" t="s">
        <v>578</v>
      </c>
      <c r="D107" s="5" t="s">
        <v>79</v>
      </c>
      <c r="E107" s="5" t="s">
        <v>33</v>
      </c>
      <c r="G107" s="7">
        <f>+Opex!G119</f>
        <v>0</v>
      </c>
      <c r="H107" s="7">
        <f>+Opex!H119</f>
        <v>0</v>
      </c>
      <c r="I107" s="7">
        <f>+Opex!I119</f>
        <v>0</v>
      </c>
      <c r="J107" s="7">
        <f>+Opex!J119</f>
        <v>5.6999999999999998E-4</v>
      </c>
      <c r="K107" s="7">
        <f>+Opex!K119</f>
        <v>0</v>
      </c>
      <c r="L107" s="7">
        <f>+Opex!L119</f>
        <v>0</v>
      </c>
      <c r="M107" s="7">
        <f>+Opex!M119</f>
        <v>0</v>
      </c>
      <c r="N107" s="7">
        <f>+Opex!N119</f>
        <v>9.8379999999999995E-2</v>
      </c>
      <c r="O107" s="7">
        <f>+Opex!O119</f>
        <v>0.15106999999999998</v>
      </c>
      <c r="P107" s="7">
        <f>+Opex!P119</f>
        <v>0</v>
      </c>
      <c r="Q107" s="7">
        <f>+Opex!Q119</f>
        <v>0</v>
      </c>
      <c r="R107" s="7">
        <f>+Opex!R119</f>
        <v>0</v>
      </c>
      <c r="S107" s="7">
        <f>+Opex!S119</f>
        <v>0</v>
      </c>
      <c r="T107" s="7">
        <f>+Opex!T119</f>
        <v>0</v>
      </c>
      <c r="U107" s="7">
        <f>+Opex!U119</f>
        <v>0</v>
      </c>
      <c r="V107" s="7"/>
    </row>
    <row r="108" spans="2:22">
      <c r="B108" s="6"/>
      <c r="C108" s="453" t="s">
        <v>579</v>
      </c>
      <c r="D108" s="5" t="s">
        <v>79</v>
      </c>
      <c r="E108" s="5" t="s">
        <v>33</v>
      </c>
      <c r="G108" s="7">
        <f>+Opex!G120</f>
        <v>0</v>
      </c>
      <c r="H108" s="7">
        <f>+Opex!H120</f>
        <v>0</v>
      </c>
      <c r="I108" s="7">
        <f>+Opex!I120</f>
        <v>0</v>
      </c>
      <c r="J108" s="7">
        <f>+Opex!J120</f>
        <v>9.1259699999999988</v>
      </c>
      <c r="K108" s="7">
        <f>+Opex!K120</f>
        <v>3.5</v>
      </c>
      <c r="L108" s="7">
        <f>+Opex!L120</f>
        <v>3.6510899999999999</v>
      </c>
      <c r="M108" s="7">
        <f>+Opex!M120</f>
        <v>0</v>
      </c>
      <c r="N108" s="7">
        <f>+Opex!N120</f>
        <v>0</v>
      </c>
      <c r="O108" s="7">
        <f>+Opex!O120</f>
        <v>0</v>
      </c>
      <c r="P108" s="7">
        <f>+Opex!P120</f>
        <v>12.69383</v>
      </c>
      <c r="Q108" s="7">
        <f>+Opex!Q120</f>
        <v>19.874580000000002</v>
      </c>
      <c r="R108" s="7">
        <f>+Opex!R120</f>
        <v>11.189450000000001</v>
      </c>
      <c r="S108" s="7">
        <f>+Opex!S120</f>
        <v>0</v>
      </c>
      <c r="T108" s="7">
        <f>+Opex!T120</f>
        <v>7.0265500000000003</v>
      </c>
      <c r="U108" s="7">
        <f>+Opex!U120</f>
        <v>0</v>
      </c>
      <c r="V108" s="7"/>
    </row>
    <row r="109" spans="2:22">
      <c r="B109" s="6"/>
      <c r="C109" s="453" t="s">
        <v>580</v>
      </c>
      <c r="D109" s="5" t="s">
        <v>79</v>
      </c>
      <c r="E109" s="5" t="s">
        <v>33</v>
      </c>
      <c r="G109" s="7">
        <f>+Opex!G121</f>
        <v>345.84127999999998</v>
      </c>
      <c r="H109" s="7">
        <f>+Opex!H121</f>
        <v>691.68255999999997</v>
      </c>
      <c r="I109" s="7">
        <f>+Opex!I121</f>
        <v>1795.52421</v>
      </c>
      <c r="J109" s="7">
        <f>+Opex!J121</f>
        <v>2186.5848699999997</v>
      </c>
      <c r="K109" s="7">
        <f>+Opex!K121</f>
        <v>1224.58466</v>
      </c>
      <c r="L109" s="7">
        <f>+Opex!L121</f>
        <v>1363.41236</v>
      </c>
      <c r="M109" s="7">
        <f>+Opex!M121</f>
        <v>1152.2967699999999</v>
      </c>
      <c r="N109" s="7">
        <f>+Opex!N121</f>
        <v>1494.8621799999999</v>
      </c>
      <c r="O109" s="7">
        <f>+Opex!O121</f>
        <v>459.34165999999999</v>
      </c>
      <c r="P109" s="7">
        <f>+Opex!P121</f>
        <v>671.17193000000009</v>
      </c>
      <c r="Q109" s="7">
        <f>+Opex!Q121</f>
        <v>460.36450000000002</v>
      </c>
      <c r="R109" s="7">
        <f>+Opex!R121</f>
        <v>806.3655</v>
      </c>
      <c r="S109" s="7">
        <f>+Opex!S121</f>
        <v>1492.2215200000001</v>
      </c>
      <c r="T109" s="7">
        <f>+Opex!T121</f>
        <v>403.61757</v>
      </c>
      <c r="U109" s="7">
        <f>+Opex!U121</f>
        <v>850.90814</v>
      </c>
      <c r="V109" s="7"/>
    </row>
    <row r="110" spans="2:22">
      <c r="B110" s="6"/>
      <c r="C110" s="453" t="s">
        <v>581</v>
      </c>
      <c r="D110" s="5" t="s">
        <v>79</v>
      </c>
      <c r="E110" s="5" t="s">
        <v>33</v>
      </c>
      <c r="G110" s="7">
        <f>+Opex!G122</f>
        <v>46.443860000000001</v>
      </c>
      <c r="H110" s="7">
        <f>+Opex!H122</f>
        <v>92.887720000000002</v>
      </c>
      <c r="I110" s="7">
        <f>+Opex!I122</f>
        <v>146.67489</v>
      </c>
      <c r="J110" s="7">
        <f>+Opex!J122</f>
        <v>5.70289</v>
      </c>
      <c r="K110" s="7">
        <f>+Opex!K122</f>
        <v>0</v>
      </c>
      <c r="L110" s="7">
        <f>+Opex!L122</f>
        <v>0</v>
      </c>
      <c r="M110" s="7">
        <f>+Opex!M122</f>
        <v>0.23351</v>
      </c>
      <c r="N110" s="7">
        <f>+Opex!N122</f>
        <v>2.2523299999999997</v>
      </c>
      <c r="O110" s="7">
        <f>+Opex!O122</f>
        <v>0</v>
      </c>
      <c r="P110" s="7">
        <f>+Opex!P122</f>
        <v>0</v>
      </c>
      <c r="Q110" s="7">
        <f>+Opex!Q122</f>
        <v>0</v>
      </c>
      <c r="R110" s="7">
        <f>+Opex!R122</f>
        <v>0</v>
      </c>
      <c r="S110" s="7">
        <f>+Opex!S122</f>
        <v>0</v>
      </c>
      <c r="T110" s="7">
        <f>+Opex!T122</f>
        <v>0</v>
      </c>
      <c r="U110" s="7">
        <f>+Opex!U122</f>
        <v>0</v>
      </c>
      <c r="V110" s="7"/>
    </row>
    <row r="111" spans="2:22">
      <c r="B111" s="6"/>
      <c r="C111" s="453" t="s">
        <v>582</v>
      </c>
      <c r="D111" s="5" t="s">
        <v>79</v>
      </c>
      <c r="E111" s="5" t="s">
        <v>33</v>
      </c>
      <c r="G111" s="7">
        <f>+Opex!G123</f>
        <v>8.0591200000000001</v>
      </c>
      <c r="H111" s="7">
        <f>+Opex!H123</f>
        <v>16.11824</v>
      </c>
      <c r="I111" s="7">
        <f>+Opex!I123</f>
        <v>41.128329999999998</v>
      </c>
      <c r="J111" s="7">
        <f>+Opex!J123</f>
        <v>41.267600000000002</v>
      </c>
      <c r="K111" s="7">
        <f>+Opex!K123</f>
        <v>151.79846000000001</v>
      </c>
      <c r="L111" s="7">
        <f>+Opex!L123</f>
        <v>94.999920000000003</v>
      </c>
      <c r="M111" s="7">
        <f>+Opex!M123</f>
        <v>102.28552999999999</v>
      </c>
      <c r="N111" s="7">
        <f>+Opex!N123</f>
        <v>178.00843</v>
      </c>
      <c r="O111" s="7">
        <f>+Opex!O123</f>
        <v>54.285069999999997</v>
      </c>
      <c r="P111" s="7">
        <f>+Opex!P123</f>
        <v>130.67569</v>
      </c>
      <c r="Q111" s="7">
        <f>+Opex!Q123</f>
        <v>79.465599999999995</v>
      </c>
      <c r="R111" s="7">
        <f>+Opex!R123</f>
        <v>167.96619999999999</v>
      </c>
      <c r="S111" s="7">
        <f>+Opex!S123</f>
        <v>119.20895000000003</v>
      </c>
      <c r="T111" s="7">
        <f>+Opex!T123</f>
        <v>78.627290000000002</v>
      </c>
      <c r="U111" s="7">
        <f>+Opex!U123</f>
        <v>48.723999999999997</v>
      </c>
      <c r="V111" s="7"/>
    </row>
    <row r="112" spans="2:22">
      <c r="B112" s="6"/>
      <c r="C112" s="453" t="s">
        <v>583</v>
      </c>
      <c r="D112" s="5" t="s">
        <v>79</v>
      </c>
      <c r="E112" s="5" t="s">
        <v>33</v>
      </c>
      <c r="G112" s="7">
        <f>+Opex!G124</f>
        <v>33.587940000000003</v>
      </c>
      <c r="H112" s="7">
        <f>+Opex!H124</f>
        <v>67.175880000000006</v>
      </c>
      <c r="I112" s="7">
        <f>+Opex!I124</f>
        <v>41.733910000000002</v>
      </c>
      <c r="J112" s="7">
        <f>+Opex!J124</f>
        <v>90.88673</v>
      </c>
      <c r="K112" s="7">
        <f>+Opex!K124</f>
        <v>41.58175</v>
      </c>
      <c r="L112" s="7">
        <f>+Opex!L124</f>
        <v>31.286360000000002</v>
      </c>
      <c r="M112" s="7">
        <f>+Opex!M124</f>
        <v>41.891059999999996</v>
      </c>
      <c r="N112" s="7">
        <f>+Opex!N124</f>
        <v>23.834880000000002</v>
      </c>
      <c r="O112" s="7">
        <f>+Opex!O124</f>
        <v>24.685110000000002</v>
      </c>
      <c r="P112" s="7">
        <f>+Opex!P124</f>
        <v>31.54956</v>
      </c>
      <c r="Q112" s="7">
        <f>+Opex!Q124</f>
        <v>74.680449999999993</v>
      </c>
      <c r="R112" s="7">
        <f>+Opex!R124</f>
        <v>72.928429999999992</v>
      </c>
      <c r="S112" s="7">
        <f>+Opex!S124</f>
        <v>120.19033999999999</v>
      </c>
      <c r="T112" s="7">
        <f>+Opex!T124</f>
        <v>188.74030999999997</v>
      </c>
      <c r="U112" s="7">
        <f>+Opex!U124</f>
        <v>73.00367</v>
      </c>
      <c r="V112" s="7"/>
    </row>
    <row r="113" spans="2:22">
      <c r="B113" s="6"/>
      <c r="C113" s="453" t="s">
        <v>584</v>
      </c>
      <c r="D113" s="5" t="s">
        <v>79</v>
      </c>
      <c r="E113" s="5" t="s">
        <v>33</v>
      </c>
      <c r="G113" s="7">
        <f>+Opex!G125</f>
        <v>0</v>
      </c>
      <c r="H113" s="7">
        <f>+Opex!H125</f>
        <v>0</v>
      </c>
      <c r="I113" s="7">
        <f>+Opex!I125</f>
        <v>0</v>
      </c>
      <c r="J113" s="7">
        <f>+Opex!J125</f>
        <v>0</v>
      </c>
      <c r="K113" s="7">
        <f>+Opex!K125</f>
        <v>359.93993999999998</v>
      </c>
      <c r="L113" s="7">
        <f>+Opex!L125</f>
        <v>378.16140000000001</v>
      </c>
      <c r="M113" s="7">
        <f>+Opex!M125</f>
        <v>382.05948999999998</v>
      </c>
      <c r="N113" s="7">
        <f>+Opex!N125</f>
        <v>523.46320000000003</v>
      </c>
      <c r="O113" s="7">
        <f>+Opex!O125</f>
        <v>448.44789000000003</v>
      </c>
      <c r="P113" s="7">
        <f>+Opex!P125</f>
        <v>439.96073999999999</v>
      </c>
      <c r="Q113" s="7">
        <f>+Opex!Q125</f>
        <v>350.22280999999998</v>
      </c>
      <c r="R113" s="7">
        <f>+Opex!R125</f>
        <v>352.45</v>
      </c>
      <c r="S113" s="7">
        <f>+Opex!S125</f>
        <v>331.10599999999999</v>
      </c>
      <c r="T113" s="7">
        <f>+Opex!T125</f>
        <v>375.452</v>
      </c>
      <c r="U113" s="7">
        <f>+Opex!U125</f>
        <v>552.03675999999996</v>
      </c>
      <c r="V113" s="7"/>
    </row>
    <row r="114" spans="2:22">
      <c r="B114" s="6"/>
      <c r="C114" s="453" t="s">
        <v>585</v>
      </c>
      <c r="D114" s="5" t="s">
        <v>79</v>
      </c>
      <c r="E114" s="5" t="s">
        <v>33</v>
      </c>
      <c r="G114" s="7">
        <f>+Opex!G126</f>
        <v>137.40326000000002</v>
      </c>
      <c r="H114" s="7">
        <f>+Opex!H126</f>
        <v>274.80652000000003</v>
      </c>
      <c r="I114" s="7">
        <f>+Opex!I126</f>
        <v>126.27997000000001</v>
      </c>
      <c r="J114" s="7">
        <f>+Opex!J126</f>
        <v>133.77851000000001</v>
      </c>
      <c r="K114" s="7">
        <f>+Opex!K126</f>
        <v>275.80465000000004</v>
      </c>
      <c r="L114" s="7">
        <f>+Opex!L126</f>
        <v>297.84246999999999</v>
      </c>
      <c r="M114" s="7">
        <f>+Opex!M126</f>
        <v>404.92182000000003</v>
      </c>
      <c r="N114" s="7">
        <f>+Opex!N126</f>
        <v>503.06849</v>
      </c>
      <c r="O114" s="7">
        <f>+Opex!O126</f>
        <v>434.03821000000005</v>
      </c>
      <c r="P114" s="7">
        <f>+Opex!P126</f>
        <v>403.51636999999999</v>
      </c>
      <c r="Q114" s="7">
        <f>+Opex!Q126</f>
        <v>419.49797999999998</v>
      </c>
      <c r="R114" s="7">
        <f>+Opex!R126</f>
        <v>388.53173000000004</v>
      </c>
      <c r="S114" s="7">
        <f>+Opex!S126</f>
        <v>406.15100999999999</v>
      </c>
      <c r="T114" s="7">
        <f>+Opex!T126</f>
        <v>470.93676999999997</v>
      </c>
      <c r="U114" s="7">
        <f>+Opex!U126</f>
        <v>520.60513000000003</v>
      </c>
      <c r="V114" s="7"/>
    </row>
    <row r="115" spans="2:22">
      <c r="B115" s="6"/>
      <c r="C115" s="453" t="s">
        <v>206</v>
      </c>
      <c r="D115" s="5" t="s">
        <v>79</v>
      </c>
      <c r="E115" s="5" t="s">
        <v>33</v>
      </c>
      <c r="G115" s="7">
        <f>+Opex!G127</f>
        <v>12.23664</v>
      </c>
      <c r="H115" s="7">
        <f>+Opex!H127</f>
        <v>24.473279999999999</v>
      </c>
      <c r="I115" s="7">
        <f>+Opex!I127</f>
        <v>1.5891999999999999</v>
      </c>
      <c r="J115" s="7">
        <f>+Opex!J127</f>
        <v>0</v>
      </c>
      <c r="K115" s="7">
        <f>+Opex!K127</f>
        <v>0</v>
      </c>
      <c r="L115" s="7">
        <f>+Opex!L127</f>
        <v>0.09</v>
      </c>
      <c r="M115" s="7">
        <f>+Opex!M127</f>
        <v>0</v>
      </c>
      <c r="N115" s="7">
        <f>+Opex!N127</f>
        <v>0</v>
      </c>
      <c r="O115" s="7">
        <f>+Opex!O127</f>
        <v>0</v>
      </c>
      <c r="P115" s="7">
        <f>+Opex!P127</f>
        <v>0</v>
      </c>
      <c r="Q115" s="7">
        <f>+Opex!Q127</f>
        <v>0</v>
      </c>
      <c r="R115" s="7">
        <f>+Opex!R127</f>
        <v>0</v>
      </c>
      <c r="S115" s="7">
        <f>+Opex!S127</f>
        <v>0</v>
      </c>
      <c r="T115" s="7">
        <f>+Opex!T127</f>
        <v>0</v>
      </c>
      <c r="U115" s="7">
        <f>+Opex!U127</f>
        <v>0</v>
      </c>
      <c r="V115" s="7"/>
    </row>
    <row r="116" spans="2:22">
      <c r="B116" s="6"/>
      <c r="C116" s="453" t="s">
        <v>191</v>
      </c>
      <c r="D116" s="5" t="s">
        <v>79</v>
      </c>
      <c r="E116" s="5" t="s">
        <v>33</v>
      </c>
      <c r="G116" s="7">
        <f>+Opex!G128</f>
        <v>1.00108</v>
      </c>
      <c r="H116" s="7">
        <f>+Opex!H128</f>
        <v>2.0021599999999999</v>
      </c>
      <c r="I116" s="7">
        <f>+Opex!I128</f>
        <v>7.1390000000000002</v>
      </c>
      <c r="J116" s="7">
        <f>+Opex!J128</f>
        <v>0</v>
      </c>
      <c r="K116" s="7">
        <f>+Opex!K128</f>
        <v>0</v>
      </c>
      <c r="L116" s="7">
        <f>+Opex!L128</f>
        <v>0</v>
      </c>
      <c r="M116" s="7">
        <f>+Opex!M128</f>
        <v>0</v>
      </c>
      <c r="N116" s="7">
        <f>+Opex!N128</f>
        <v>0</v>
      </c>
      <c r="O116" s="7">
        <f>+Opex!O128</f>
        <v>0</v>
      </c>
      <c r="P116" s="7">
        <f>+Opex!P128</f>
        <v>0</v>
      </c>
      <c r="Q116" s="7">
        <f>+Opex!Q128</f>
        <v>0</v>
      </c>
      <c r="R116" s="7">
        <f>+Opex!R128</f>
        <v>0</v>
      </c>
      <c r="S116" s="7">
        <f>+Opex!S128</f>
        <v>0</v>
      </c>
      <c r="T116" s="7">
        <f>+Opex!T128</f>
        <v>0</v>
      </c>
      <c r="U116" s="7">
        <f>+Opex!U128</f>
        <v>0</v>
      </c>
      <c r="V116" s="7"/>
    </row>
    <row r="117" spans="2:22">
      <c r="B117" s="6"/>
      <c r="C117" s="453" t="s">
        <v>586</v>
      </c>
      <c r="D117" s="5" t="s">
        <v>79</v>
      </c>
      <c r="E117" s="5" t="s">
        <v>33</v>
      </c>
      <c r="G117" s="7">
        <f>+Opex!G129</f>
        <v>410.05076999999989</v>
      </c>
      <c r="H117" s="7">
        <f>+Opex!H129</f>
        <v>820.10153999999977</v>
      </c>
      <c r="I117" s="7">
        <f>+Opex!I129</f>
        <v>921.91377</v>
      </c>
      <c r="J117" s="7">
        <f>+Opex!J129</f>
        <v>1005.4367099999999</v>
      </c>
      <c r="K117" s="7">
        <f>+Opex!K129</f>
        <v>1014.7137700000001</v>
      </c>
      <c r="L117" s="7">
        <f>+Opex!L129</f>
        <v>1629.472626222333</v>
      </c>
      <c r="M117" s="7">
        <f>+Opex!M129</f>
        <v>2270.7441073464456</v>
      </c>
      <c r="N117" s="7">
        <f>+Opex!N129</f>
        <v>1713.93994</v>
      </c>
      <c r="O117" s="7">
        <f>+Opex!O129</f>
        <v>1714.3062399999999</v>
      </c>
      <c r="P117" s="7">
        <f>+Opex!P129</f>
        <v>1946.4896999999999</v>
      </c>
      <c r="Q117" s="7">
        <f>+Opex!Q129</f>
        <v>1887.2931299999998</v>
      </c>
      <c r="R117" s="7">
        <f>+Opex!R129</f>
        <v>1828.5685100000003</v>
      </c>
      <c r="S117" s="7">
        <f>+Opex!S129</f>
        <v>1981.9736500000001</v>
      </c>
      <c r="T117" s="7">
        <f>+Opex!T129</f>
        <v>2043.83566</v>
      </c>
      <c r="U117" s="7">
        <f>+Opex!U129</f>
        <v>1435.1448599999999</v>
      </c>
      <c r="V117" s="7"/>
    </row>
    <row r="118" spans="2:22">
      <c r="B118" s="6"/>
      <c r="C118" s="453" t="s">
        <v>587</v>
      </c>
      <c r="D118" s="5" t="s">
        <v>79</v>
      </c>
      <c r="E118" s="5" t="s">
        <v>33</v>
      </c>
      <c r="G118" s="7">
        <f>+Opex!G130</f>
        <v>78.067359999999994</v>
      </c>
      <c r="H118" s="7">
        <f>+Opex!H130</f>
        <v>156.13471999999999</v>
      </c>
      <c r="I118" s="7">
        <f>+Opex!I130</f>
        <v>238.53501</v>
      </c>
      <c r="J118" s="7">
        <f>+Opex!J130</f>
        <v>151.88292000000001</v>
      </c>
      <c r="K118" s="7">
        <f>+Opex!K130</f>
        <v>248.70160999999999</v>
      </c>
      <c r="L118" s="7">
        <f>+Opex!L130</f>
        <v>317.38279676881933</v>
      </c>
      <c r="M118" s="7">
        <f>+Opex!M130</f>
        <v>351.56753939893645</v>
      </c>
      <c r="N118" s="7">
        <f>+Opex!N130</f>
        <v>630.93022999999994</v>
      </c>
      <c r="O118" s="7">
        <f>+Opex!O130</f>
        <v>477.84810999999996</v>
      </c>
      <c r="P118" s="7">
        <f>+Opex!P130</f>
        <v>391.20517000000001</v>
      </c>
      <c r="Q118" s="7">
        <f>+Opex!Q130</f>
        <v>331.82838999999996</v>
      </c>
      <c r="R118" s="7">
        <f>+Opex!R130</f>
        <v>274.89452999999997</v>
      </c>
      <c r="S118" s="7">
        <f>+Opex!S130</f>
        <v>205.99992</v>
      </c>
      <c r="T118" s="7">
        <f>+Opex!T130</f>
        <v>168.07501999999999</v>
      </c>
      <c r="U118" s="7">
        <f>+Opex!U130</f>
        <v>177.23727</v>
      </c>
      <c r="V118" s="7"/>
    </row>
    <row r="119" spans="2:22">
      <c r="B119" s="6"/>
      <c r="C119" s="453" t="s">
        <v>588</v>
      </c>
      <c r="D119" s="5" t="s">
        <v>79</v>
      </c>
      <c r="E119" s="5" t="s">
        <v>33</v>
      </c>
      <c r="G119" s="7">
        <f>+Opex!G131</f>
        <v>71.168290000000013</v>
      </c>
      <c r="H119" s="7">
        <f>+Opex!H131</f>
        <v>142.33658000000003</v>
      </c>
      <c r="I119" s="7">
        <f>+Opex!I131</f>
        <v>139.11667</v>
      </c>
      <c r="J119" s="7">
        <f>+Opex!J131</f>
        <v>121.88291000000001</v>
      </c>
      <c r="K119" s="7">
        <f>+Opex!K131</f>
        <v>112.95632000000001</v>
      </c>
      <c r="L119" s="7">
        <f>+Opex!L131</f>
        <v>109.85536999999999</v>
      </c>
      <c r="M119" s="7">
        <f>+Opex!M131</f>
        <v>97.690649999999991</v>
      </c>
      <c r="N119" s="7">
        <f>+Opex!N131</f>
        <v>59.312449999999998</v>
      </c>
      <c r="O119" s="7">
        <f>+Opex!O131</f>
        <v>62.386400000000002</v>
      </c>
      <c r="P119" s="7">
        <f>+Opex!P131</f>
        <v>60.728559999999995</v>
      </c>
      <c r="Q119" s="7">
        <f>+Opex!Q131</f>
        <v>93.093820000000008</v>
      </c>
      <c r="R119" s="7">
        <f>+Opex!R131</f>
        <v>73.505650000000003</v>
      </c>
      <c r="S119" s="7">
        <f>+Opex!S131</f>
        <v>87.640849999999986</v>
      </c>
      <c r="T119" s="7">
        <f>+Opex!T131</f>
        <v>51.760829999999999</v>
      </c>
      <c r="U119" s="7">
        <f>+Opex!U131</f>
        <v>31.978789999999996</v>
      </c>
      <c r="V119" s="7"/>
    </row>
    <row r="120" spans="2:22">
      <c r="B120" s="6"/>
      <c r="C120" s="453" t="s">
        <v>589</v>
      </c>
      <c r="D120" s="5" t="s">
        <v>79</v>
      </c>
      <c r="E120" s="5" t="s">
        <v>33</v>
      </c>
      <c r="G120" s="7">
        <f>+Opex!G132</f>
        <v>0</v>
      </c>
      <c r="H120" s="7">
        <f>+Opex!H132</f>
        <v>0</v>
      </c>
      <c r="I120" s="7">
        <f>+Opex!I132</f>
        <v>0</v>
      </c>
      <c r="J120" s="7">
        <f>+Opex!J132</f>
        <v>0</v>
      </c>
      <c r="K120" s="7">
        <f>+Opex!K132</f>
        <v>0</v>
      </c>
      <c r="L120" s="7">
        <f>+Opex!L132</f>
        <v>0</v>
      </c>
      <c r="M120" s="7">
        <f>+Opex!M132</f>
        <v>8.3412699999999997</v>
      </c>
      <c r="N120" s="7">
        <f>+Opex!N132</f>
        <v>11.54698</v>
      </c>
      <c r="O120" s="7">
        <f>+Opex!O132</f>
        <v>7.5642100000000001</v>
      </c>
      <c r="P120" s="7">
        <f>+Opex!P132</f>
        <v>0.34454000000000001</v>
      </c>
      <c r="Q120" s="7">
        <f>+Opex!Q132</f>
        <v>-1.0355600000000009</v>
      </c>
      <c r="R120" s="7">
        <f>+Opex!R132</f>
        <v>1.10419</v>
      </c>
      <c r="S120" s="7">
        <f>+Opex!S132</f>
        <v>-2.2880399999999996</v>
      </c>
      <c r="T120" s="7">
        <f>+Opex!T132</f>
        <v>0.22957999999999998</v>
      </c>
      <c r="U120" s="7">
        <f>+Opex!U132</f>
        <v>0</v>
      </c>
      <c r="V120" s="7"/>
    </row>
    <row r="121" spans="2:22">
      <c r="B121" s="6"/>
      <c r="C121" s="453" t="s">
        <v>590</v>
      </c>
      <c r="D121" s="5" t="s">
        <v>79</v>
      </c>
      <c r="E121" s="5" t="s">
        <v>33</v>
      </c>
      <c r="G121" s="7">
        <f>+Opex!G133</f>
        <v>13.492290000000001</v>
      </c>
      <c r="H121" s="7">
        <f>+Opex!H133</f>
        <v>26.984580000000001</v>
      </c>
      <c r="I121" s="7">
        <f>+Opex!I133</f>
        <v>42.951550000000005</v>
      </c>
      <c r="J121" s="7">
        <f>+Opex!J133</f>
        <v>20.284110000000002</v>
      </c>
      <c r="K121" s="7">
        <f>+Opex!K133</f>
        <v>27.247060000000001</v>
      </c>
      <c r="L121" s="7">
        <f>+Opex!L133</f>
        <v>37.842660000000002</v>
      </c>
      <c r="M121" s="7">
        <f>+Opex!M133</f>
        <v>45.267650000000003</v>
      </c>
      <c r="N121" s="7">
        <f>+Opex!N133</f>
        <v>74.167280000000005</v>
      </c>
      <c r="O121" s="7">
        <f>+Opex!O133</f>
        <v>35.67295</v>
      </c>
      <c r="P121" s="7">
        <f>+Opex!P133</f>
        <v>47.690529999999995</v>
      </c>
      <c r="Q121" s="7">
        <f>+Opex!Q133</f>
        <v>25.37595</v>
      </c>
      <c r="R121" s="7">
        <f>+Opex!R133</f>
        <v>26.251180000000002</v>
      </c>
      <c r="S121" s="7">
        <f>+Opex!S133</f>
        <v>43.355599999999995</v>
      </c>
      <c r="T121" s="7">
        <f>+Opex!T133</f>
        <v>-3.2204199999999985</v>
      </c>
      <c r="U121" s="7">
        <f>+Opex!U133</f>
        <v>8.6874399999999987</v>
      </c>
      <c r="V121" s="7"/>
    </row>
    <row r="122" spans="2:22">
      <c r="B122" s="6"/>
      <c r="C122" s="453" t="s">
        <v>591</v>
      </c>
      <c r="D122" s="5" t="s">
        <v>79</v>
      </c>
      <c r="E122" s="5" t="s">
        <v>33</v>
      </c>
      <c r="G122" s="7">
        <f>+Opex!G134</f>
        <v>15.68445</v>
      </c>
      <c r="H122" s="7">
        <f>+Opex!H134</f>
        <v>31.368899999999996</v>
      </c>
      <c r="I122" s="7">
        <f>+Opex!I134</f>
        <v>55.467309999999998</v>
      </c>
      <c r="J122" s="7">
        <f>+Opex!J134</f>
        <v>38.153839999999995</v>
      </c>
      <c r="K122" s="7">
        <f>+Opex!K134</f>
        <v>39.79063</v>
      </c>
      <c r="L122" s="7">
        <f>+Opex!L134</f>
        <v>81.799030000000002</v>
      </c>
      <c r="M122" s="7">
        <f>+Opex!M134</f>
        <v>98.398820000000001</v>
      </c>
      <c r="N122" s="7">
        <f>+Opex!N134</f>
        <v>95.305580000000006</v>
      </c>
      <c r="O122" s="7">
        <f>+Opex!O134</f>
        <v>136.80898000000002</v>
      </c>
      <c r="P122" s="7">
        <f>+Opex!P134</f>
        <v>129.20031</v>
      </c>
      <c r="Q122" s="7">
        <f>+Opex!Q134</f>
        <v>151.08840000000001</v>
      </c>
      <c r="R122" s="7">
        <f>+Opex!R134</f>
        <v>89.285679999999999</v>
      </c>
      <c r="S122" s="7">
        <f>+Opex!S134</f>
        <v>64.892859999999999</v>
      </c>
      <c r="T122" s="7">
        <f>+Opex!T134</f>
        <v>185.66354000000001</v>
      </c>
      <c r="U122" s="7">
        <f>+Opex!U134</f>
        <v>97.297169999999994</v>
      </c>
      <c r="V122" s="7"/>
    </row>
    <row r="123" spans="2:22">
      <c r="B123" s="6"/>
      <c r="C123" s="453" t="s">
        <v>592</v>
      </c>
      <c r="D123" s="5" t="s">
        <v>79</v>
      </c>
      <c r="E123" s="5" t="s">
        <v>33</v>
      </c>
      <c r="G123" s="7">
        <f>+Opex!G135</f>
        <v>0</v>
      </c>
      <c r="H123" s="7">
        <f>+Opex!H135</f>
        <v>0</v>
      </c>
      <c r="I123" s="7">
        <f>+Opex!I135</f>
        <v>29.17</v>
      </c>
      <c r="J123" s="7">
        <f>+Opex!J135</f>
        <v>22.113499999999998</v>
      </c>
      <c r="K123" s="7">
        <f>+Opex!K135</f>
        <v>19.66217</v>
      </c>
      <c r="L123" s="7">
        <f>+Opex!L135</f>
        <v>13.629718438528498</v>
      </c>
      <c r="M123" s="7">
        <f>+Opex!M135</f>
        <v>17.303341217888548</v>
      </c>
      <c r="N123" s="7">
        <f>+Opex!N135</f>
        <v>0</v>
      </c>
      <c r="O123" s="7">
        <f>+Opex!O135</f>
        <v>1.1000000000000001</v>
      </c>
      <c r="P123" s="7">
        <f>+Opex!P135</f>
        <v>0.25</v>
      </c>
      <c r="Q123" s="7">
        <f>+Opex!Q135</f>
        <v>0</v>
      </c>
      <c r="R123" s="7">
        <f>+Opex!R135</f>
        <v>0</v>
      </c>
      <c r="S123" s="7">
        <f>+Opex!S135</f>
        <v>0</v>
      </c>
      <c r="T123" s="7">
        <f>+Opex!T135</f>
        <v>0</v>
      </c>
      <c r="U123" s="7">
        <f>+Opex!U135</f>
        <v>0</v>
      </c>
      <c r="V123" s="7"/>
    </row>
    <row r="124" spans="2:22">
      <c r="B124" s="6"/>
      <c r="C124" s="453" t="s">
        <v>593</v>
      </c>
      <c r="D124" s="5" t="s">
        <v>79</v>
      </c>
      <c r="E124" s="5" t="s">
        <v>33</v>
      </c>
      <c r="G124" s="7">
        <f>+Opex!G136</f>
        <v>97.25784000000003</v>
      </c>
      <c r="H124" s="7">
        <f>+Opex!H136</f>
        <v>194.51568000000006</v>
      </c>
      <c r="I124" s="7">
        <f>+Opex!I136</f>
        <v>151.98146</v>
      </c>
      <c r="J124" s="7">
        <f>+Opex!J136</f>
        <v>89.490139999999997</v>
      </c>
      <c r="K124" s="7">
        <f>+Opex!K136</f>
        <v>80.114990000000006</v>
      </c>
      <c r="L124" s="7">
        <f>+Opex!L136</f>
        <v>15.77347</v>
      </c>
      <c r="M124" s="7">
        <f>+Opex!M136</f>
        <v>57.229239999999997</v>
      </c>
      <c r="N124" s="7">
        <f>+Opex!N136</f>
        <v>63.911070000000002</v>
      </c>
      <c r="O124" s="7">
        <f>+Opex!O136</f>
        <v>57.152550000000005</v>
      </c>
      <c r="P124" s="7">
        <f>+Opex!P136</f>
        <v>15.275589999999999</v>
      </c>
      <c r="Q124" s="7">
        <f>+Opex!Q136</f>
        <v>6.8826499999999999</v>
      </c>
      <c r="R124" s="7">
        <f>+Opex!R136</f>
        <v>15.23413</v>
      </c>
      <c r="S124" s="7">
        <f>+Opex!S136</f>
        <v>26.769259999999999</v>
      </c>
      <c r="T124" s="7">
        <f>+Opex!T136</f>
        <v>66.048369999999991</v>
      </c>
      <c r="U124" s="7">
        <f>+Opex!U136</f>
        <v>44.897890000000004</v>
      </c>
      <c r="V124" s="7"/>
    </row>
    <row r="125" spans="2:22">
      <c r="B125" s="6"/>
      <c r="C125" s="453" t="s">
        <v>594</v>
      </c>
      <c r="D125" s="5" t="s">
        <v>79</v>
      </c>
      <c r="E125" s="5" t="s">
        <v>33</v>
      </c>
      <c r="G125" s="7">
        <f>+Opex!G137</f>
        <v>15.537870000000003</v>
      </c>
      <c r="H125" s="7">
        <f>+Opex!H137</f>
        <v>31.075740000000007</v>
      </c>
      <c r="I125" s="7">
        <f>+Opex!I137</f>
        <v>120.33127999999999</v>
      </c>
      <c r="J125" s="7">
        <f>+Opex!J137</f>
        <v>105.28667999999999</v>
      </c>
      <c r="K125" s="7">
        <f>+Opex!K137</f>
        <v>71.715759999999989</v>
      </c>
      <c r="L125" s="7">
        <f>+Opex!L137</f>
        <v>78.711490000000012</v>
      </c>
      <c r="M125" s="7">
        <f>+Opex!M137</f>
        <v>41.948169999999998</v>
      </c>
      <c r="N125" s="7">
        <f>+Opex!N137</f>
        <v>38.384910000000005</v>
      </c>
      <c r="O125" s="7">
        <f>+Opex!O137</f>
        <v>40.728480000000005</v>
      </c>
      <c r="P125" s="7">
        <f>+Opex!P137</f>
        <v>28.68066</v>
      </c>
      <c r="Q125" s="7">
        <f>+Opex!Q137</f>
        <v>9.9699100000000023</v>
      </c>
      <c r="R125" s="7">
        <f>+Opex!R137</f>
        <v>22.120950000000001</v>
      </c>
      <c r="S125" s="7">
        <f>+Opex!S137</f>
        <v>73.023200000000017</v>
      </c>
      <c r="T125" s="7">
        <f>+Opex!T137</f>
        <v>-2.1767699999999999</v>
      </c>
      <c r="U125" s="7">
        <f>+Opex!U137</f>
        <v>23.8736</v>
      </c>
      <c r="V125" s="7"/>
    </row>
    <row r="126" spans="2:22">
      <c r="B126" s="6"/>
      <c r="C126" s="453" t="s">
        <v>595</v>
      </c>
      <c r="D126" s="5" t="s">
        <v>79</v>
      </c>
      <c r="E126" s="5" t="s">
        <v>33</v>
      </c>
      <c r="G126" s="7">
        <f>+Opex!G138</f>
        <v>168.42340999999999</v>
      </c>
      <c r="H126" s="7">
        <f>+Opex!H138</f>
        <v>168.42340999999999</v>
      </c>
      <c r="I126" s="7">
        <f>+Opex!I138</f>
        <v>2.6589999999999999E-2</v>
      </c>
      <c r="J126" s="7">
        <f>+Opex!J138</f>
        <v>0</v>
      </c>
      <c r="K126" s="7">
        <f>+Opex!K138</f>
        <v>0</v>
      </c>
      <c r="L126" s="7">
        <f>+Opex!L138</f>
        <v>0</v>
      </c>
      <c r="M126" s="7">
        <f>+Opex!M138</f>
        <v>0</v>
      </c>
      <c r="N126" s="7">
        <f>+Opex!N138</f>
        <v>2.3359999999999999E-2</v>
      </c>
      <c r="O126" s="7">
        <f>+Opex!O138</f>
        <v>0</v>
      </c>
      <c r="P126" s="7">
        <f>+Opex!P138</f>
        <v>0</v>
      </c>
      <c r="Q126" s="7">
        <f>+Opex!Q138</f>
        <v>0</v>
      </c>
      <c r="R126" s="7">
        <f>+Opex!R138</f>
        <v>0</v>
      </c>
      <c r="S126" s="7">
        <f>+Opex!S138</f>
        <v>0</v>
      </c>
      <c r="T126" s="7">
        <f>+Opex!T138</f>
        <v>0</v>
      </c>
      <c r="U126" s="7">
        <f>+Opex!U138</f>
        <v>0</v>
      </c>
      <c r="V126" s="7"/>
    </row>
    <row r="127" spans="2:22">
      <c r="B127" s="6"/>
      <c r="C127" s="453" t="s">
        <v>596</v>
      </c>
      <c r="D127" s="5" t="s">
        <v>79</v>
      </c>
      <c r="E127" s="5" t="s">
        <v>33</v>
      </c>
      <c r="G127" s="7">
        <f>+Opex!G139</f>
        <v>4.6900000000005097E-3</v>
      </c>
      <c r="H127" s="7">
        <f>+Opex!H139</f>
        <v>9.3800000000010195E-3</v>
      </c>
      <c r="I127" s="7">
        <f>+Opex!I139</f>
        <v>25.891009999999998</v>
      </c>
      <c r="J127" s="7">
        <f>+Opex!J139</f>
        <v>49.952440000000003</v>
      </c>
      <c r="K127" s="7">
        <f>+Opex!K139</f>
        <v>124.59008</v>
      </c>
      <c r="L127" s="7">
        <f>+Opex!L139</f>
        <v>370.31759999999997</v>
      </c>
      <c r="M127" s="7">
        <f>+Opex!M139</f>
        <v>287.99723</v>
      </c>
      <c r="N127" s="7">
        <f>+Opex!N139</f>
        <v>401.80788999999999</v>
      </c>
      <c r="O127" s="7">
        <f>+Opex!O139</f>
        <v>387.33348000000001</v>
      </c>
      <c r="P127" s="7">
        <f>+Opex!P139</f>
        <v>251.06979999999999</v>
      </c>
      <c r="Q127" s="7">
        <f>+Opex!Q139</f>
        <v>144.32687000000001</v>
      </c>
      <c r="R127" s="7">
        <f>+Opex!R139</f>
        <v>317.73011000000008</v>
      </c>
      <c r="S127" s="7">
        <f>+Opex!S139</f>
        <v>347.74910000000006</v>
      </c>
      <c r="T127" s="7">
        <f>+Opex!T139</f>
        <v>305.37307999999996</v>
      </c>
      <c r="U127" s="7">
        <f>+Opex!U139</f>
        <v>239.39818</v>
      </c>
      <c r="V127" s="7"/>
    </row>
    <row r="128" spans="2:22">
      <c r="B128" s="6"/>
      <c r="C128" s="453" t="s">
        <v>597</v>
      </c>
      <c r="D128" s="5" t="s">
        <v>79</v>
      </c>
      <c r="E128" s="5" t="s">
        <v>33</v>
      </c>
      <c r="G128" s="7">
        <f>+Opex!G140</f>
        <v>0</v>
      </c>
      <c r="H128" s="7">
        <f>+Opex!H140</f>
        <v>0</v>
      </c>
      <c r="I128" s="7">
        <f>+Opex!I140</f>
        <v>0</v>
      </c>
      <c r="J128" s="7">
        <f>+Opex!J140</f>
        <v>0</v>
      </c>
      <c r="K128" s="7">
        <f>+Opex!K140</f>
        <v>0</v>
      </c>
      <c r="L128" s="7">
        <f>+Opex!L140</f>
        <v>5.0587999999999997</v>
      </c>
      <c r="M128" s="7">
        <f>+Opex!M140</f>
        <v>306.62496000000004</v>
      </c>
      <c r="N128" s="7">
        <f>+Opex!N140</f>
        <v>352.10826000000003</v>
      </c>
      <c r="O128" s="7">
        <f>+Opex!O140</f>
        <v>0</v>
      </c>
      <c r="P128" s="7">
        <f>+Opex!P140</f>
        <v>0</v>
      </c>
      <c r="Q128" s="7">
        <f>+Opex!Q140</f>
        <v>309.56029999999998</v>
      </c>
      <c r="R128" s="7">
        <f>+Opex!R140</f>
        <v>404.09596999999991</v>
      </c>
      <c r="S128" s="7">
        <f>+Opex!S140</f>
        <v>303.76512999999994</v>
      </c>
      <c r="T128" s="7">
        <f>+Opex!T140</f>
        <v>182.98181000000005</v>
      </c>
      <c r="U128" s="7">
        <f>+Opex!U140</f>
        <v>249.26002</v>
      </c>
      <c r="V128" s="7"/>
    </row>
    <row r="129" spans="2:22">
      <c r="B129" s="6"/>
      <c r="C129" s="453" t="s">
        <v>598</v>
      </c>
      <c r="D129" s="5" t="s">
        <v>79</v>
      </c>
      <c r="E129" s="5" t="s">
        <v>33</v>
      </c>
      <c r="G129" s="7">
        <f>+Opex!G141</f>
        <v>56.823970000000003</v>
      </c>
      <c r="H129" s="7">
        <f>+Opex!H141</f>
        <v>56.823970000000003</v>
      </c>
      <c r="I129" s="7">
        <f>+Opex!I141</f>
        <v>20.868080000000003</v>
      </c>
      <c r="J129" s="7">
        <f>+Opex!J141</f>
        <v>0.30008999999999997</v>
      </c>
      <c r="K129" s="7">
        <f>+Opex!K141</f>
        <v>0</v>
      </c>
      <c r="L129" s="7">
        <f>+Opex!L141</f>
        <v>1.5383800000000001</v>
      </c>
      <c r="M129" s="7">
        <f>+Opex!M141</f>
        <v>2.0905800000000001</v>
      </c>
      <c r="N129" s="7">
        <f>+Opex!N141</f>
        <v>22.690939999999998</v>
      </c>
      <c r="O129" s="7">
        <f>+Opex!O141</f>
        <v>21.647629999999999</v>
      </c>
      <c r="P129" s="7">
        <f>+Opex!P141</f>
        <v>14.380610000000001</v>
      </c>
      <c r="Q129" s="7">
        <f>+Opex!Q141</f>
        <v>-0.50631999999999999</v>
      </c>
      <c r="R129" s="7">
        <f>+Opex!R141</f>
        <v>2.3934799999999998</v>
      </c>
      <c r="S129" s="7">
        <f>+Opex!S141</f>
        <v>1.93544</v>
      </c>
      <c r="T129" s="7">
        <f>+Opex!T141</f>
        <v>0</v>
      </c>
      <c r="U129" s="7">
        <f>+Opex!U141</f>
        <v>14.05677</v>
      </c>
      <c r="V129" s="7"/>
    </row>
    <row r="130" spans="2:22">
      <c r="B130" s="6"/>
      <c r="C130" s="453" t="s">
        <v>599</v>
      </c>
      <c r="D130" s="5" t="s">
        <v>79</v>
      </c>
      <c r="E130" s="5" t="s">
        <v>33</v>
      </c>
      <c r="G130" s="7">
        <f>+Opex!G142</f>
        <v>0</v>
      </c>
      <c r="H130" s="7">
        <f>+Opex!H142</f>
        <v>0</v>
      </c>
      <c r="I130" s="7">
        <f>+Opex!I142</f>
        <v>47.042389999999997</v>
      </c>
      <c r="J130" s="7">
        <f>+Opex!J142</f>
        <v>0.77954999999999997</v>
      </c>
      <c r="K130" s="7">
        <f>+Opex!K142</f>
        <v>55.132580000000004</v>
      </c>
      <c r="L130" s="7">
        <f>+Opex!L142</f>
        <v>87.53631</v>
      </c>
      <c r="M130" s="7">
        <f>+Opex!M142</f>
        <v>130.73330999999999</v>
      </c>
      <c r="N130" s="7">
        <f>+Opex!N142</f>
        <v>246.21432999999999</v>
      </c>
      <c r="O130" s="7">
        <f>+Opex!O142</f>
        <v>101.19053</v>
      </c>
      <c r="P130" s="7">
        <f>+Opex!P142</f>
        <v>71.624479999999991</v>
      </c>
      <c r="Q130" s="7">
        <f>+Opex!Q142</f>
        <v>16.967919999999999</v>
      </c>
      <c r="R130" s="7">
        <f>+Opex!R142</f>
        <v>-31.621410000000008</v>
      </c>
      <c r="S130" s="7">
        <f>+Opex!S142</f>
        <v>16.779329999999998</v>
      </c>
      <c r="T130" s="7">
        <f>+Opex!T142</f>
        <v>131.56516999999999</v>
      </c>
      <c r="U130" s="7">
        <f>+Opex!U142</f>
        <v>112.27321999999999</v>
      </c>
      <c r="V130" s="7"/>
    </row>
    <row r="131" spans="2:22">
      <c r="B131" s="6"/>
      <c r="C131" s="453" t="s">
        <v>600</v>
      </c>
      <c r="D131" s="5" t="s">
        <v>79</v>
      </c>
      <c r="E131" s="5" t="s">
        <v>33</v>
      </c>
      <c r="G131" s="7">
        <f>+Opex!G143</f>
        <v>732.86917999999991</v>
      </c>
      <c r="H131" s="7">
        <f>+Opex!H143</f>
        <v>1465.7383599999998</v>
      </c>
      <c r="I131" s="7">
        <f>+Opex!I143</f>
        <v>40.149239999999999</v>
      </c>
      <c r="J131" s="7">
        <f>+Opex!J143</f>
        <v>1.1000000000000001</v>
      </c>
      <c r="K131" s="7">
        <f>+Opex!K143</f>
        <v>3.5800000000000003E-3</v>
      </c>
      <c r="L131" s="7">
        <f>+Opex!L143</f>
        <v>0</v>
      </c>
      <c r="M131" s="7">
        <f>+Opex!M143</f>
        <v>0</v>
      </c>
      <c r="N131" s="7">
        <f>+Opex!N143</f>
        <v>0</v>
      </c>
      <c r="O131" s="7">
        <f>+Opex!O143</f>
        <v>0</v>
      </c>
      <c r="P131" s="7">
        <f>+Opex!P143</f>
        <v>0</v>
      </c>
      <c r="Q131" s="7">
        <f>+Opex!Q143</f>
        <v>0</v>
      </c>
      <c r="R131" s="7">
        <f>+Opex!R143</f>
        <v>0</v>
      </c>
      <c r="S131" s="7">
        <f>+Opex!S143</f>
        <v>0</v>
      </c>
      <c r="T131" s="7">
        <f>+Opex!T143</f>
        <v>0</v>
      </c>
      <c r="U131" s="7">
        <f>+Opex!U143</f>
        <v>0</v>
      </c>
      <c r="V131" s="7"/>
    </row>
    <row r="132" spans="2:22">
      <c r="B132" s="6"/>
      <c r="C132" s="453" t="s">
        <v>601</v>
      </c>
      <c r="D132" s="5" t="s">
        <v>79</v>
      </c>
      <c r="E132" s="5" t="s">
        <v>33</v>
      </c>
      <c r="G132" s="7">
        <f>+Opex!G144</f>
        <v>225.81115999999997</v>
      </c>
      <c r="H132" s="7">
        <f>+Opex!H144</f>
        <v>451.62231999999995</v>
      </c>
      <c r="I132" s="7">
        <f>+Opex!I144</f>
        <v>116.47778</v>
      </c>
      <c r="J132" s="7">
        <f>+Opex!J144</f>
        <v>146.06741</v>
      </c>
      <c r="K132" s="7">
        <f>+Opex!K144</f>
        <v>290.86718000000002</v>
      </c>
      <c r="L132" s="7">
        <f>+Opex!L144</f>
        <v>680.54250999999999</v>
      </c>
      <c r="M132" s="7">
        <f>+Opex!M144</f>
        <v>0.84045000000000003</v>
      </c>
      <c r="N132" s="7">
        <f>+Opex!N144</f>
        <v>18.429179999999999</v>
      </c>
      <c r="O132" s="7">
        <f>+Opex!O144</f>
        <v>1.2662500000000001</v>
      </c>
      <c r="P132" s="7">
        <f>+Opex!P144</f>
        <v>0</v>
      </c>
      <c r="Q132" s="7">
        <f>+Opex!Q144</f>
        <v>0</v>
      </c>
      <c r="R132" s="7">
        <f>+Opex!R144</f>
        <v>0</v>
      </c>
      <c r="S132" s="7">
        <f>+Opex!S144</f>
        <v>-0.76785000000000003</v>
      </c>
      <c r="T132" s="7">
        <f>+Opex!T144</f>
        <v>0</v>
      </c>
      <c r="U132" s="7">
        <f>+Opex!U144</f>
        <v>0</v>
      </c>
      <c r="V132" s="7"/>
    </row>
    <row r="133" spans="2:22">
      <c r="B133" s="6"/>
      <c r="C133" s="453" t="s">
        <v>602</v>
      </c>
      <c r="D133" s="5" t="s">
        <v>79</v>
      </c>
      <c r="E133" s="5" t="s">
        <v>33</v>
      </c>
      <c r="G133" s="7">
        <f>+Opex!G145</f>
        <v>93.818319999999986</v>
      </c>
      <c r="H133" s="7">
        <f>+Opex!H145</f>
        <v>187.63663999999997</v>
      </c>
      <c r="I133" s="7">
        <f>+Opex!I145</f>
        <v>0</v>
      </c>
      <c r="J133" s="7">
        <f>+Opex!J145</f>
        <v>0.34856999999999999</v>
      </c>
      <c r="K133" s="7">
        <f>+Opex!K145</f>
        <v>0.67312000000000005</v>
      </c>
      <c r="L133" s="7">
        <f>+Opex!L145</f>
        <v>0</v>
      </c>
      <c r="M133" s="7">
        <f>+Opex!M145</f>
        <v>0</v>
      </c>
      <c r="N133" s="7">
        <f>+Opex!N145</f>
        <v>0</v>
      </c>
      <c r="O133" s="7">
        <f>+Opex!O145</f>
        <v>0</v>
      </c>
      <c r="P133" s="7">
        <f>+Opex!P145</f>
        <v>0</v>
      </c>
      <c r="Q133" s="7">
        <f>+Opex!Q145</f>
        <v>0</v>
      </c>
      <c r="R133" s="7">
        <f>+Opex!R145</f>
        <v>0</v>
      </c>
      <c r="S133" s="7">
        <f>+Opex!S145</f>
        <v>0</v>
      </c>
      <c r="T133" s="7">
        <f>+Opex!T145</f>
        <v>0</v>
      </c>
      <c r="U133" s="7">
        <f>+Opex!U145</f>
        <v>0</v>
      </c>
      <c r="V133" s="7"/>
    </row>
    <row r="134" spans="2:22">
      <c r="B134" s="6"/>
      <c r="C134" s="453" t="s">
        <v>603</v>
      </c>
      <c r="D134" s="5" t="s">
        <v>79</v>
      </c>
      <c r="E134" s="5" t="s">
        <v>33</v>
      </c>
      <c r="G134" s="7">
        <f>+Opex!G146</f>
        <v>100.64185999999999</v>
      </c>
      <c r="H134" s="7">
        <f>+Opex!H146</f>
        <v>201.28371999999999</v>
      </c>
      <c r="I134" s="7">
        <f>+Opex!I146</f>
        <v>0</v>
      </c>
      <c r="J134" s="7">
        <f>+Opex!J146</f>
        <v>230.51012</v>
      </c>
      <c r="K134" s="7">
        <f>+Opex!K146</f>
        <v>149.07434000000001</v>
      </c>
      <c r="L134" s="7">
        <f>+Opex!L146</f>
        <v>200.48770999999999</v>
      </c>
      <c r="M134" s="7">
        <f>+Opex!M146</f>
        <v>121.56267999999999</v>
      </c>
      <c r="N134" s="7">
        <f>+Opex!N146</f>
        <v>109.06164</v>
      </c>
      <c r="O134" s="7">
        <f>+Opex!O146</f>
        <v>91.675049999999999</v>
      </c>
      <c r="P134" s="7">
        <f>+Opex!P146</f>
        <v>56.294269999999997</v>
      </c>
      <c r="Q134" s="7">
        <f>+Opex!Q146</f>
        <v>37.315549999999995</v>
      </c>
      <c r="R134" s="7">
        <f>+Opex!R146</f>
        <v>-2.4077899999999999</v>
      </c>
      <c r="S134" s="7">
        <f>+Opex!S146</f>
        <v>0</v>
      </c>
      <c r="T134" s="7">
        <f>+Opex!T146</f>
        <v>0</v>
      </c>
      <c r="U134" s="7">
        <f>+Opex!U146</f>
        <v>0</v>
      </c>
      <c r="V134" s="7"/>
    </row>
    <row r="135" spans="2:22">
      <c r="B135" s="6"/>
      <c r="C135" s="453" t="s">
        <v>604</v>
      </c>
      <c r="D135" s="5" t="s">
        <v>79</v>
      </c>
      <c r="E135" s="5" t="s">
        <v>33</v>
      </c>
      <c r="G135" s="7">
        <f>+Opex!G147</f>
        <v>64.594239999999999</v>
      </c>
      <c r="H135" s="7">
        <f>+Opex!H147</f>
        <v>129.18848</v>
      </c>
      <c r="I135" s="7">
        <f>+Opex!I147</f>
        <v>320.65696999999994</v>
      </c>
      <c r="J135" s="7">
        <f>+Opex!J147</f>
        <v>80.855609999999999</v>
      </c>
      <c r="K135" s="7">
        <f>+Opex!K147</f>
        <v>126.02985000000001</v>
      </c>
      <c r="L135" s="7">
        <f>+Opex!L147</f>
        <v>156.46184</v>
      </c>
      <c r="M135" s="7">
        <f>+Opex!M147</f>
        <v>99.299949999999995</v>
      </c>
      <c r="N135" s="7">
        <f>+Opex!N147</f>
        <v>79.073119999999989</v>
      </c>
      <c r="O135" s="7">
        <f>+Opex!O147</f>
        <v>49.939910000000005</v>
      </c>
      <c r="P135" s="7">
        <f>+Opex!P147</f>
        <v>22.760810000000003</v>
      </c>
      <c r="Q135" s="7">
        <f>+Opex!Q147</f>
        <v>19.807089999999999</v>
      </c>
      <c r="R135" s="7">
        <f>+Opex!R147</f>
        <v>32.125999999999998</v>
      </c>
      <c r="S135" s="7">
        <f>+Opex!S147</f>
        <v>29.124779999999998</v>
      </c>
      <c r="T135" s="7">
        <f>+Opex!T147</f>
        <v>84.099699999999999</v>
      </c>
      <c r="U135" s="7">
        <f>+Opex!U147</f>
        <v>57.726449999999993</v>
      </c>
      <c r="V135" s="7"/>
    </row>
    <row r="136" spans="2:22">
      <c r="B136" s="6"/>
      <c r="C136" s="453" t="s">
        <v>605</v>
      </c>
      <c r="D136" s="5" t="s">
        <v>79</v>
      </c>
      <c r="E136" s="5" t="s">
        <v>33</v>
      </c>
      <c r="G136" s="7">
        <f>+Opex!G148</f>
        <v>632.35299999999995</v>
      </c>
      <c r="H136" s="7">
        <f>+Opex!H148</f>
        <v>632.35299999999995</v>
      </c>
      <c r="I136" s="7">
        <f>+Opex!I148</f>
        <v>867.64700000000005</v>
      </c>
      <c r="J136" s="7">
        <f>+Opex!J148</f>
        <v>1001.25001</v>
      </c>
      <c r="K136" s="7">
        <f>+Opex!K148</f>
        <v>999.99999000000003</v>
      </c>
      <c r="L136" s="7">
        <f>+Opex!L148</f>
        <v>1000</v>
      </c>
      <c r="M136" s="7">
        <f>+Opex!M148</f>
        <v>1000.0000699999999</v>
      </c>
      <c r="N136" s="7">
        <f>+Opex!N148</f>
        <v>999.99900000000002</v>
      </c>
      <c r="O136" s="7">
        <f>+Opex!O148</f>
        <v>999.99300000000005</v>
      </c>
      <c r="P136" s="7">
        <f>+Opex!P148</f>
        <v>999.99599999999998</v>
      </c>
      <c r="Q136" s="7">
        <f>+Opex!Q148</f>
        <v>999.99599999999998</v>
      </c>
      <c r="R136" s="7">
        <f>+Opex!R148</f>
        <v>666.66399999999999</v>
      </c>
      <c r="S136" s="7">
        <f>+Opex!S148</f>
        <v>999.99599999999998</v>
      </c>
      <c r="T136" s="7">
        <f>+Opex!T148</f>
        <v>999.99599999999998</v>
      </c>
      <c r="U136" s="7">
        <f>+Opex!U148</f>
        <v>999.99608999999998</v>
      </c>
      <c r="V136" s="7"/>
    </row>
    <row r="137" spans="2:22">
      <c r="B137" s="6"/>
      <c r="C137" s="453" t="s">
        <v>606</v>
      </c>
      <c r="D137" s="5" t="s">
        <v>79</v>
      </c>
      <c r="E137" s="5" t="s">
        <v>33</v>
      </c>
      <c r="G137" s="7">
        <f>+Opex!G149</f>
        <v>0</v>
      </c>
      <c r="H137" s="7">
        <f>+Opex!H149</f>
        <v>0</v>
      </c>
      <c r="I137" s="7">
        <f>+Opex!I149</f>
        <v>356.32499999999999</v>
      </c>
      <c r="J137" s="7">
        <f>+Opex!J149</f>
        <v>482.51299</v>
      </c>
      <c r="K137" s="7">
        <f>+Opex!K149</f>
        <v>412.30002000000002</v>
      </c>
      <c r="L137" s="7">
        <f>+Opex!L149</f>
        <v>326.43799999999999</v>
      </c>
      <c r="M137" s="7">
        <f>+Opex!M149</f>
        <v>942.57500000000005</v>
      </c>
      <c r="N137" s="7">
        <f>+Opex!N149</f>
        <v>797.35581999999999</v>
      </c>
      <c r="O137" s="7">
        <f>+Opex!O149</f>
        <v>983.75436000000002</v>
      </c>
      <c r="P137" s="7">
        <f>+Opex!P149</f>
        <v>1106.8473799999999</v>
      </c>
      <c r="Q137" s="7">
        <f>+Opex!Q149</f>
        <v>1258.5628700000002</v>
      </c>
      <c r="R137" s="7">
        <f>+Opex!R149</f>
        <v>1237.6441399999999</v>
      </c>
      <c r="S137" s="7">
        <f>+Opex!S149</f>
        <v>1684.3705400000001</v>
      </c>
      <c r="T137" s="7">
        <f>+Opex!T149</f>
        <v>1730.9674600000003</v>
      </c>
      <c r="U137" s="7">
        <f>+Opex!U149</f>
        <v>1945.4664300000002</v>
      </c>
      <c r="V137" s="7"/>
    </row>
    <row r="138" spans="2:22">
      <c r="B138" s="6"/>
      <c r="C138" s="453" t="s">
        <v>607</v>
      </c>
      <c r="D138" s="5" t="s">
        <v>79</v>
      </c>
      <c r="E138" s="5" t="s">
        <v>33</v>
      </c>
      <c r="G138" s="7">
        <f>+Opex!G150</f>
        <v>0</v>
      </c>
      <c r="H138" s="7">
        <f>+Opex!H150</f>
        <v>0</v>
      </c>
      <c r="I138" s="7">
        <f>+Opex!I150</f>
        <v>366.29545000000002</v>
      </c>
      <c r="J138" s="7">
        <f>+Opex!J150</f>
        <v>24.938380000000002</v>
      </c>
      <c r="K138" s="7">
        <f>+Opex!K150</f>
        <v>2.2723800000000001</v>
      </c>
      <c r="L138" s="7">
        <f>+Opex!L150</f>
        <v>-1.1E-4</v>
      </c>
      <c r="M138" s="7">
        <f>+Opex!M150</f>
        <v>0</v>
      </c>
      <c r="N138" s="7">
        <f>+Opex!N150</f>
        <v>-2.1853500000000001</v>
      </c>
      <c r="O138" s="7">
        <f>+Opex!O150</f>
        <v>0</v>
      </c>
      <c r="P138" s="7">
        <f>+Opex!P150</f>
        <v>0</v>
      </c>
      <c r="Q138" s="7">
        <f>+Opex!Q150</f>
        <v>0</v>
      </c>
      <c r="R138" s="7">
        <f>+Opex!R150</f>
        <v>0</v>
      </c>
      <c r="S138" s="7">
        <f>+Opex!S150</f>
        <v>0</v>
      </c>
      <c r="T138" s="7">
        <f>+Opex!T150</f>
        <v>0</v>
      </c>
      <c r="U138" s="7">
        <f>+Opex!U150</f>
        <v>0</v>
      </c>
      <c r="V138" s="7"/>
    </row>
    <row r="139" spans="2:22">
      <c r="B139" s="6"/>
      <c r="C139" s="453" t="s">
        <v>608</v>
      </c>
      <c r="D139" s="5" t="s">
        <v>79</v>
      </c>
      <c r="E139" s="5" t="s">
        <v>33</v>
      </c>
      <c r="G139" s="7">
        <f>+Opex!G151</f>
        <v>0</v>
      </c>
      <c r="H139" s="7">
        <f>+Opex!H151</f>
        <v>0</v>
      </c>
      <c r="I139" s="7">
        <f>+Opex!I151</f>
        <v>282.38348999999999</v>
      </c>
      <c r="J139" s="7">
        <f>+Opex!J151</f>
        <v>708.73037999999997</v>
      </c>
      <c r="K139" s="7">
        <f>+Opex!K151</f>
        <v>847.70821000000001</v>
      </c>
      <c r="L139" s="7">
        <f>+Opex!L151</f>
        <v>1104.72279</v>
      </c>
      <c r="M139" s="7">
        <f>+Opex!M151</f>
        <v>1196.5195900000001</v>
      </c>
      <c r="N139" s="7">
        <f>+Opex!N151</f>
        <v>1122.8005000000001</v>
      </c>
      <c r="O139" s="7">
        <f>+Opex!O151</f>
        <v>1074.5588500000001</v>
      </c>
      <c r="P139" s="7">
        <f>+Opex!P151</f>
        <v>1066.18245</v>
      </c>
      <c r="Q139" s="7">
        <f>+Opex!Q151</f>
        <v>1092.0595800000001</v>
      </c>
      <c r="R139" s="7">
        <f>+Opex!R151</f>
        <v>950.76591000000019</v>
      </c>
      <c r="S139" s="7">
        <f>+Opex!S151</f>
        <v>768.51013</v>
      </c>
      <c r="T139" s="7">
        <f>+Opex!T151</f>
        <v>511.33747999999997</v>
      </c>
      <c r="U139" s="7">
        <f>+Opex!U151</f>
        <v>511.37136000000004</v>
      </c>
      <c r="V139" s="7"/>
    </row>
    <row r="140" spans="2:22">
      <c r="B140" s="6"/>
      <c r="C140" s="453" t="s">
        <v>609</v>
      </c>
      <c r="D140" s="5" t="s">
        <v>79</v>
      </c>
      <c r="E140" s="5" t="s">
        <v>33</v>
      </c>
      <c r="G140" s="7">
        <f>+Opex!G152</f>
        <v>20.600339999999999</v>
      </c>
      <c r="H140" s="7">
        <f>+Opex!H152</f>
        <v>20.600339999999999</v>
      </c>
      <c r="I140" s="7">
        <f>+Opex!I152</f>
        <v>0.72699999999999998</v>
      </c>
      <c r="J140" s="7">
        <f>+Opex!J152</f>
        <v>76.883570000000006</v>
      </c>
      <c r="K140" s="7">
        <f>+Opex!K152</f>
        <v>50.554639999999999</v>
      </c>
      <c r="L140" s="7">
        <f>+Opex!L152</f>
        <v>0</v>
      </c>
      <c r="M140" s="7">
        <f>+Opex!M152</f>
        <v>95.796859999999995</v>
      </c>
      <c r="N140" s="7">
        <f>+Opex!N152</f>
        <v>114.08287</v>
      </c>
      <c r="O140" s="7">
        <f>+Opex!O152</f>
        <v>127.12669</v>
      </c>
      <c r="P140" s="7">
        <f>+Opex!P152</f>
        <v>71.398289999999989</v>
      </c>
      <c r="Q140" s="7">
        <f>+Opex!Q152</f>
        <v>86.624589999999998</v>
      </c>
      <c r="R140" s="7">
        <f>+Opex!R152</f>
        <v>80.55525999999999</v>
      </c>
      <c r="S140" s="7">
        <f>+Opex!S152</f>
        <v>66.269230000000007</v>
      </c>
      <c r="T140" s="7">
        <f>+Opex!T152</f>
        <v>73.129050000000007</v>
      </c>
      <c r="U140" s="7">
        <f>+Opex!U152</f>
        <v>24.21949</v>
      </c>
      <c r="V140" s="7"/>
    </row>
    <row r="141" spans="2:22">
      <c r="B141" s="6"/>
      <c r="C141" s="453" t="s">
        <v>610</v>
      </c>
      <c r="D141" s="5" t="s">
        <v>79</v>
      </c>
      <c r="E141" s="5" t="s">
        <v>33</v>
      </c>
      <c r="G141" s="7">
        <f>+Opex!G153</f>
        <v>0</v>
      </c>
      <c r="H141" s="7">
        <f>+Opex!H153</f>
        <v>0</v>
      </c>
      <c r="I141" s="7">
        <f>+Opex!I153</f>
        <v>8.4984099999999998</v>
      </c>
      <c r="J141" s="7">
        <f>+Opex!J153</f>
        <v>9.6077099999999991</v>
      </c>
      <c r="K141" s="7">
        <f>+Opex!K153</f>
        <v>0</v>
      </c>
      <c r="L141" s="7">
        <f>+Opex!L153</f>
        <v>0</v>
      </c>
      <c r="M141" s="7">
        <f>+Opex!M153</f>
        <v>0</v>
      </c>
      <c r="N141" s="7">
        <f>+Opex!N153</f>
        <v>0</v>
      </c>
      <c r="O141" s="7">
        <f>+Opex!O153</f>
        <v>0</v>
      </c>
      <c r="P141" s="7">
        <f>+Opex!P153</f>
        <v>0</v>
      </c>
      <c r="Q141" s="7">
        <f>+Opex!Q153</f>
        <v>0</v>
      </c>
      <c r="R141" s="7">
        <f>+Opex!R153</f>
        <v>0</v>
      </c>
      <c r="S141" s="7">
        <f>+Opex!S153</f>
        <v>0</v>
      </c>
      <c r="T141" s="7">
        <f>+Opex!T153</f>
        <v>0</v>
      </c>
      <c r="U141" s="7">
        <f>+Opex!U153</f>
        <v>0</v>
      </c>
      <c r="V141" s="7"/>
    </row>
    <row r="142" spans="2:22">
      <c r="B142" s="6"/>
      <c r="C142" s="453" t="s">
        <v>611</v>
      </c>
      <c r="D142" s="5" t="s">
        <v>79</v>
      </c>
      <c r="E142" s="5" t="s">
        <v>33</v>
      </c>
      <c r="G142" s="7">
        <f>+Opex!G154</f>
        <v>0</v>
      </c>
      <c r="H142" s="7">
        <f>+Opex!H154</f>
        <v>0</v>
      </c>
      <c r="I142" s="7">
        <f>+Opex!I154</f>
        <v>110.17468</v>
      </c>
      <c r="J142" s="7">
        <f>+Opex!J154</f>
        <v>47.55442</v>
      </c>
      <c r="K142" s="7">
        <f>+Opex!K154</f>
        <v>50.792050000000003</v>
      </c>
      <c r="L142" s="7">
        <f>+Opex!L154</f>
        <v>13.51351</v>
      </c>
      <c r="M142" s="7">
        <f>+Opex!M154</f>
        <v>0</v>
      </c>
      <c r="N142" s="7">
        <f>+Opex!N154</f>
        <v>0</v>
      </c>
      <c r="O142" s="7">
        <f>+Opex!O154</f>
        <v>0</v>
      </c>
      <c r="P142" s="7">
        <f>+Opex!P154</f>
        <v>0</v>
      </c>
      <c r="Q142" s="7">
        <f>+Opex!Q154</f>
        <v>0</v>
      </c>
      <c r="R142" s="7">
        <f>+Opex!R154</f>
        <v>0</v>
      </c>
      <c r="S142" s="7">
        <f>+Opex!S154</f>
        <v>0</v>
      </c>
      <c r="T142" s="7">
        <f>+Opex!T154</f>
        <v>0</v>
      </c>
      <c r="U142" s="7">
        <f>+Opex!U154</f>
        <v>0</v>
      </c>
      <c r="V142" s="7"/>
    </row>
    <row r="143" spans="2:22">
      <c r="B143" s="6"/>
      <c r="C143" s="453" t="s">
        <v>612</v>
      </c>
      <c r="D143" s="5" t="s">
        <v>79</v>
      </c>
      <c r="E143" s="5" t="s">
        <v>33</v>
      </c>
      <c r="G143" s="7">
        <f>+Opex!G155</f>
        <v>0</v>
      </c>
      <c r="H143" s="7">
        <f>+Opex!H155</f>
        <v>0</v>
      </c>
      <c r="I143" s="7">
        <f>+Opex!I155</f>
        <v>25.493299999999998</v>
      </c>
      <c r="J143" s="7">
        <f>+Opex!J155</f>
        <v>4.9771599999999996</v>
      </c>
      <c r="K143" s="7">
        <f>+Opex!K155</f>
        <v>0</v>
      </c>
      <c r="L143" s="7">
        <f>+Opex!L155</f>
        <v>0</v>
      </c>
      <c r="M143" s="7">
        <f>+Opex!M155</f>
        <v>0</v>
      </c>
      <c r="N143" s="7">
        <f>+Opex!N155</f>
        <v>0</v>
      </c>
      <c r="O143" s="7">
        <f>+Opex!O155</f>
        <v>0</v>
      </c>
      <c r="P143" s="7">
        <f>+Opex!P155</f>
        <v>0</v>
      </c>
      <c r="Q143" s="7">
        <f>+Opex!Q155</f>
        <v>0</v>
      </c>
      <c r="R143" s="7">
        <f>+Opex!R155</f>
        <v>0</v>
      </c>
      <c r="S143" s="7">
        <f>+Opex!S155</f>
        <v>0</v>
      </c>
      <c r="T143" s="7">
        <f>+Opex!T155</f>
        <v>0</v>
      </c>
      <c r="U143" s="7">
        <f>+Opex!U155</f>
        <v>0</v>
      </c>
      <c r="V143" s="7"/>
    </row>
    <row r="144" spans="2:22">
      <c r="B144" s="6"/>
      <c r="C144" s="453" t="s">
        <v>613</v>
      </c>
      <c r="D144" s="5" t="s">
        <v>79</v>
      </c>
      <c r="E144" s="5" t="s">
        <v>33</v>
      </c>
      <c r="G144" s="7">
        <f>+Opex!G156</f>
        <v>10.969250000000001</v>
      </c>
      <c r="H144" s="7">
        <f>+Opex!H156</f>
        <v>21.938500000000001</v>
      </c>
      <c r="I144" s="7">
        <f>+Opex!I156</f>
        <v>20.891759999999998</v>
      </c>
      <c r="J144" s="7">
        <f>+Opex!J156</f>
        <v>0</v>
      </c>
      <c r="K144" s="7">
        <f>+Opex!K156</f>
        <v>0</v>
      </c>
      <c r="L144" s="7">
        <f>+Opex!L156</f>
        <v>0</v>
      </c>
      <c r="M144" s="7">
        <f>+Opex!M156</f>
        <v>0</v>
      </c>
      <c r="N144" s="7">
        <f>+Opex!N156</f>
        <v>0</v>
      </c>
      <c r="O144" s="7">
        <f>+Opex!O156</f>
        <v>0</v>
      </c>
      <c r="P144" s="7">
        <f>+Opex!P156</f>
        <v>0</v>
      </c>
      <c r="Q144" s="7">
        <f>+Opex!Q156</f>
        <v>0</v>
      </c>
      <c r="R144" s="7">
        <f>+Opex!R156</f>
        <v>0</v>
      </c>
      <c r="S144" s="7">
        <f>+Opex!S156</f>
        <v>0</v>
      </c>
      <c r="T144" s="7">
        <f>+Opex!T156</f>
        <v>0</v>
      </c>
      <c r="U144" s="7">
        <f>+Opex!U156</f>
        <v>0</v>
      </c>
      <c r="V144" s="7"/>
    </row>
    <row r="145" spans="2:22">
      <c r="B145" s="6"/>
      <c r="C145" s="453" t="s">
        <v>614</v>
      </c>
      <c r="D145" s="5" t="s">
        <v>79</v>
      </c>
      <c r="E145" s="5" t="s">
        <v>33</v>
      </c>
      <c r="G145" s="7">
        <f>+Opex!G157</f>
        <v>0</v>
      </c>
      <c r="H145" s="7">
        <f>+Opex!H157</f>
        <v>0</v>
      </c>
      <c r="I145" s="7">
        <f>+Opex!I157</f>
        <v>21.117380000000001</v>
      </c>
      <c r="J145" s="7">
        <f>+Opex!J157</f>
        <v>7.4044999999999996</v>
      </c>
      <c r="K145" s="7">
        <f>+Opex!K157</f>
        <v>0</v>
      </c>
      <c r="L145" s="7">
        <f>+Opex!L157</f>
        <v>0</v>
      </c>
      <c r="M145" s="7">
        <f>+Opex!M157</f>
        <v>0</v>
      </c>
      <c r="N145" s="7">
        <f>+Opex!N157</f>
        <v>0</v>
      </c>
      <c r="O145" s="7">
        <f>+Opex!O157</f>
        <v>0</v>
      </c>
      <c r="P145" s="7">
        <f>+Opex!P157</f>
        <v>0</v>
      </c>
      <c r="Q145" s="7">
        <f>+Opex!Q157</f>
        <v>0</v>
      </c>
      <c r="R145" s="7">
        <f>+Opex!R157</f>
        <v>0</v>
      </c>
      <c r="S145" s="7">
        <f>+Opex!S157</f>
        <v>0</v>
      </c>
      <c r="T145" s="7">
        <f>+Opex!T157</f>
        <v>0</v>
      </c>
      <c r="U145" s="7">
        <f>+Opex!U157</f>
        <v>0</v>
      </c>
      <c r="V145" s="7"/>
    </row>
    <row r="146" spans="2:22">
      <c r="B146" s="6"/>
      <c r="C146" s="453" t="s">
        <v>615</v>
      </c>
      <c r="D146" s="5" t="s">
        <v>79</v>
      </c>
      <c r="E146" s="5" t="s">
        <v>33</v>
      </c>
      <c r="G146" s="7">
        <f>+Opex!G158</f>
        <v>0</v>
      </c>
      <c r="H146" s="7">
        <f>+Opex!H158</f>
        <v>0</v>
      </c>
      <c r="I146" s="7">
        <f>+Opex!I158</f>
        <v>0</v>
      </c>
      <c r="J146" s="7">
        <f>+Opex!J158</f>
        <v>0</v>
      </c>
      <c r="K146" s="7">
        <f>+Opex!K158</f>
        <v>0</v>
      </c>
      <c r="L146" s="7">
        <f>+Opex!L158</f>
        <v>0</v>
      </c>
      <c r="M146" s="7">
        <f>+Opex!M158</f>
        <v>59.267720000000004</v>
      </c>
      <c r="N146" s="7">
        <f>+Opex!N158</f>
        <v>68.673869999999994</v>
      </c>
      <c r="O146" s="7">
        <f>+Opex!O158</f>
        <v>72.269559999999998</v>
      </c>
      <c r="P146" s="7">
        <f>+Opex!P158</f>
        <v>115.37978</v>
      </c>
      <c r="Q146" s="7">
        <f>+Opex!Q158</f>
        <v>130.60725999999997</v>
      </c>
      <c r="R146" s="7">
        <f>+Opex!R158</f>
        <v>95.143909999999991</v>
      </c>
      <c r="S146" s="7">
        <f>+Opex!S158</f>
        <v>169.87583999999995</v>
      </c>
      <c r="T146" s="7">
        <f>+Opex!T158</f>
        <v>188.61181999999994</v>
      </c>
      <c r="U146" s="7">
        <f>+Opex!U158</f>
        <v>100.08868999999999</v>
      </c>
      <c r="V146" s="7"/>
    </row>
    <row r="147" spans="2:22">
      <c r="B147" s="6"/>
      <c r="C147" s="453" t="s">
        <v>616</v>
      </c>
      <c r="D147" s="5" t="s">
        <v>79</v>
      </c>
      <c r="E147" s="5" t="s">
        <v>33</v>
      </c>
      <c r="G147" s="7">
        <f>+Opex!G159</f>
        <v>0</v>
      </c>
      <c r="H147" s="7">
        <f>+Opex!H159</f>
        <v>0</v>
      </c>
      <c r="I147" s="7">
        <f>+Opex!I159</f>
        <v>0</v>
      </c>
      <c r="J147" s="7">
        <f>+Opex!J159</f>
        <v>0</v>
      </c>
      <c r="K147" s="7">
        <f>+Opex!K159</f>
        <v>0</v>
      </c>
      <c r="L147" s="7">
        <f>+Opex!L159</f>
        <v>18.388490000000001</v>
      </c>
      <c r="M147" s="7">
        <f>+Opex!M159</f>
        <v>21.835529999999999</v>
      </c>
      <c r="N147" s="7">
        <f>+Opex!N159</f>
        <v>29.925270000000001</v>
      </c>
      <c r="O147" s="7">
        <f>+Opex!O159</f>
        <v>37.01885</v>
      </c>
      <c r="P147" s="7">
        <f>+Opex!P159</f>
        <v>40.147210000000001</v>
      </c>
      <c r="Q147" s="7">
        <f>+Opex!Q159</f>
        <v>43.633630000000004</v>
      </c>
      <c r="R147" s="7">
        <f>+Opex!R159</f>
        <v>38.857430000000001</v>
      </c>
      <c r="S147" s="7">
        <f>+Opex!S159</f>
        <v>38.637849999999993</v>
      </c>
      <c r="T147" s="7">
        <f>+Opex!T159</f>
        <v>27.44613</v>
      </c>
      <c r="U147" s="7">
        <f>+Opex!U159</f>
        <v>53.339999999999989</v>
      </c>
      <c r="V147" s="7"/>
    </row>
    <row r="148" spans="2:22">
      <c r="B148" s="6"/>
      <c r="C148" s="453" t="s">
        <v>617</v>
      </c>
      <c r="D148" s="5" t="s">
        <v>79</v>
      </c>
      <c r="E148" s="5" t="s">
        <v>33</v>
      </c>
      <c r="G148" s="7">
        <f>+Opex!G160</f>
        <v>0</v>
      </c>
      <c r="H148" s="7">
        <f>+Opex!H160</f>
        <v>0</v>
      </c>
      <c r="I148" s="7">
        <f>+Opex!I160</f>
        <v>0</v>
      </c>
      <c r="J148" s="7">
        <f>+Opex!J160</f>
        <v>0</v>
      </c>
      <c r="K148" s="7">
        <f>+Opex!K160</f>
        <v>0</v>
      </c>
      <c r="L148" s="7">
        <f>+Opex!L160</f>
        <v>0</v>
      </c>
      <c r="M148" s="7">
        <f>+Opex!M160</f>
        <v>7.0439999999999996</v>
      </c>
      <c r="N148" s="7">
        <f>+Opex!N160</f>
        <v>0</v>
      </c>
      <c r="O148" s="7">
        <f>+Opex!O160</f>
        <v>7.7830000000000004</v>
      </c>
      <c r="P148" s="7">
        <f>+Opex!P160</f>
        <v>55.879309999999997</v>
      </c>
      <c r="Q148" s="7">
        <f>+Opex!Q160</f>
        <v>349.11698999999999</v>
      </c>
      <c r="R148" s="7">
        <f>+Opex!R160</f>
        <v>37.366689999999998</v>
      </c>
      <c r="S148" s="7">
        <f>+Opex!S160</f>
        <v>89.372240000000005</v>
      </c>
      <c r="T148" s="7">
        <f>+Opex!T160</f>
        <v>214.92967999999999</v>
      </c>
      <c r="U148" s="7">
        <f>+Opex!U160</f>
        <v>343.37670000000008</v>
      </c>
      <c r="V148" s="7"/>
    </row>
    <row r="149" spans="2:22">
      <c r="B149" s="6"/>
      <c r="C149" s="453" t="s">
        <v>618</v>
      </c>
      <c r="D149" s="5" t="s">
        <v>79</v>
      </c>
      <c r="E149" s="5" t="s">
        <v>33</v>
      </c>
      <c r="G149" s="7">
        <f>+Opex!G161</f>
        <v>0</v>
      </c>
      <c r="H149" s="7">
        <f>+Opex!H161</f>
        <v>0</v>
      </c>
      <c r="I149" s="7">
        <f>+Opex!I161</f>
        <v>0</v>
      </c>
      <c r="J149" s="7">
        <f>+Opex!J161</f>
        <v>0</v>
      </c>
      <c r="K149" s="7">
        <f>+Opex!K161</f>
        <v>0</v>
      </c>
      <c r="L149" s="7">
        <f>+Opex!L161</f>
        <v>0</v>
      </c>
      <c r="M149" s="7">
        <f>+Opex!M161</f>
        <v>5.4548000000000005</v>
      </c>
      <c r="N149" s="7">
        <f>+Opex!N161</f>
        <v>32.915129999999998</v>
      </c>
      <c r="O149" s="7">
        <f>+Opex!O161</f>
        <v>49.64367</v>
      </c>
      <c r="P149" s="7">
        <f>+Opex!P161</f>
        <v>42.466029999999996</v>
      </c>
      <c r="Q149" s="7">
        <f>+Opex!Q161</f>
        <v>75.100700000000018</v>
      </c>
      <c r="R149" s="7">
        <f>+Opex!R161</f>
        <v>117.81177</v>
      </c>
      <c r="S149" s="7">
        <f>+Opex!S161</f>
        <v>34.935669999999988</v>
      </c>
      <c r="T149" s="7">
        <f>+Opex!T161</f>
        <v>20.463329999999999</v>
      </c>
      <c r="U149" s="7">
        <f>+Opex!U161</f>
        <v>-20</v>
      </c>
      <c r="V149" s="7"/>
    </row>
    <row r="150" spans="2:22">
      <c r="B150" s="6"/>
      <c r="C150" s="453" t="s">
        <v>619</v>
      </c>
      <c r="D150" s="5" t="s">
        <v>79</v>
      </c>
      <c r="E150" s="5" t="s">
        <v>33</v>
      </c>
      <c r="G150" s="7">
        <f>+Opex!G162</f>
        <v>0</v>
      </c>
      <c r="H150" s="7">
        <f>+Opex!H162</f>
        <v>0</v>
      </c>
      <c r="I150" s="7">
        <f>+Opex!I162</f>
        <v>0</v>
      </c>
      <c r="J150" s="7">
        <f>+Opex!J162</f>
        <v>0</v>
      </c>
      <c r="K150" s="7">
        <f>+Opex!K162</f>
        <v>0</v>
      </c>
      <c r="L150" s="7">
        <f>+Opex!L162</f>
        <v>0</v>
      </c>
      <c r="M150" s="7">
        <f>+Opex!M162</f>
        <v>12.88485</v>
      </c>
      <c r="N150" s="7">
        <f>+Opex!N162</f>
        <v>68.613309999999998</v>
      </c>
      <c r="O150" s="7">
        <f>+Opex!O162</f>
        <v>90.747489999999999</v>
      </c>
      <c r="P150" s="7">
        <f>+Opex!P162</f>
        <v>75.06586999999999</v>
      </c>
      <c r="Q150" s="7">
        <f>+Opex!Q162</f>
        <v>6.3226099999999983</v>
      </c>
      <c r="R150" s="7">
        <f>+Opex!R162</f>
        <v>62.337989999999998</v>
      </c>
      <c r="S150" s="7">
        <f>+Opex!S162</f>
        <v>325.29618000000005</v>
      </c>
      <c r="T150" s="7">
        <f>+Opex!T162</f>
        <v>111.17085</v>
      </c>
      <c r="U150" s="7">
        <f>+Opex!U162</f>
        <v>319.64409000000001</v>
      </c>
      <c r="V150" s="7"/>
    </row>
    <row r="151" spans="2:22">
      <c r="B151" s="6"/>
      <c r="C151" s="453" t="s">
        <v>620</v>
      </c>
      <c r="D151" s="5" t="s">
        <v>79</v>
      </c>
      <c r="E151" s="5" t="s">
        <v>33</v>
      </c>
      <c r="G151" s="7">
        <f>+Opex!G163</f>
        <v>0</v>
      </c>
      <c r="H151" s="7">
        <f>+Opex!H163</f>
        <v>0</v>
      </c>
      <c r="I151" s="7">
        <f>+Opex!I163</f>
        <v>0</v>
      </c>
      <c r="J151" s="7">
        <f>+Opex!J163</f>
        <v>0</v>
      </c>
      <c r="K151" s="7">
        <f>+Opex!K163</f>
        <v>0</v>
      </c>
      <c r="L151" s="7">
        <f>+Opex!L163</f>
        <v>0</v>
      </c>
      <c r="M151" s="7">
        <f>+Opex!M163</f>
        <v>4.7645900000000001</v>
      </c>
      <c r="N151" s="7">
        <f>+Opex!N163</f>
        <v>6.3773400000000002</v>
      </c>
      <c r="O151" s="7">
        <f>+Opex!O163</f>
        <v>16.34009</v>
      </c>
      <c r="P151" s="7">
        <f>+Opex!P163</f>
        <v>14.375170000000001</v>
      </c>
      <c r="Q151" s="7">
        <f>+Opex!Q163</f>
        <v>5.9254900000000017</v>
      </c>
      <c r="R151" s="7">
        <f>+Opex!R163</f>
        <v>19.393259999999998</v>
      </c>
      <c r="S151" s="7">
        <f>+Opex!S163</f>
        <v>18.26248</v>
      </c>
      <c r="T151" s="7">
        <f>+Opex!T163</f>
        <v>18.534379999999999</v>
      </c>
      <c r="U151" s="7">
        <f>+Opex!U163</f>
        <v>0</v>
      </c>
      <c r="V151" s="7"/>
    </row>
    <row r="152" spans="2:22">
      <c r="B152" s="6"/>
      <c r="C152" s="453" t="s">
        <v>615</v>
      </c>
      <c r="D152" s="5" t="s">
        <v>79</v>
      </c>
      <c r="E152" s="5" t="s">
        <v>33</v>
      </c>
      <c r="G152" s="7">
        <f>+Opex!G164</f>
        <v>0</v>
      </c>
      <c r="H152" s="7">
        <f>+Opex!H164</f>
        <v>0</v>
      </c>
      <c r="I152" s="7">
        <f>+Opex!I164</f>
        <v>0</v>
      </c>
      <c r="J152" s="7">
        <f>+Opex!J164</f>
        <v>0</v>
      </c>
      <c r="K152" s="7">
        <f>+Opex!K164</f>
        <v>0</v>
      </c>
      <c r="L152" s="7">
        <f>+Opex!L164</f>
        <v>0</v>
      </c>
      <c r="M152" s="7">
        <f>+Opex!M164</f>
        <v>1</v>
      </c>
      <c r="N152" s="7">
        <f>+Opex!N164</f>
        <v>0</v>
      </c>
      <c r="O152" s="7">
        <f>+Opex!O164</f>
        <v>0</v>
      </c>
      <c r="P152" s="7">
        <f>+Opex!P164</f>
        <v>0</v>
      </c>
      <c r="Q152" s="7">
        <f>+Opex!Q164</f>
        <v>0</v>
      </c>
      <c r="R152" s="7">
        <f>+Opex!R164</f>
        <v>0</v>
      </c>
      <c r="S152" s="7">
        <f>+Opex!S164</f>
        <v>0</v>
      </c>
      <c r="T152" s="7">
        <f>+Opex!T164</f>
        <v>0</v>
      </c>
      <c r="U152" s="7">
        <f>+Opex!U164</f>
        <v>0</v>
      </c>
      <c r="V152" s="7"/>
    </row>
    <row r="153" spans="2:22">
      <c r="B153" s="6"/>
      <c r="C153" s="453" t="s">
        <v>621</v>
      </c>
      <c r="D153" s="5" t="s">
        <v>79</v>
      </c>
      <c r="E153" s="5" t="s">
        <v>33</v>
      </c>
      <c r="G153" s="7">
        <f>+Opex!G165</f>
        <v>0</v>
      </c>
      <c r="H153" s="7">
        <f>+Opex!H165</f>
        <v>0</v>
      </c>
      <c r="I153" s="7">
        <f>+Opex!I165</f>
        <v>0</v>
      </c>
      <c r="J153" s="7">
        <f>+Opex!J165</f>
        <v>0</v>
      </c>
      <c r="K153" s="7">
        <f>+Opex!K165</f>
        <v>0</v>
      </c>
      <c r="L153" s="7">
        <f>+Opex!L165</f>
        <v>0</v>
      </c>
      <c r="M153" s="7">
        <f>+Opex!M165</f>
        <v>131.32953000000001</v>
      </c>
      <c r="N153" s="7">
        <f>+Opex!N165</f>
        <v>126.28066</v>
      </c>
      <c r="O153" s="7">
        <f>+Opex!O165</f>
        <v>135.10742999999999</v>
      </c>
      <c r="P153" s="7">
        <f>+Opex!P165</f>
        <v>136.38056</v>
      </c>
      <c r="Q153" s="7">
        <f>+Opex!Q165</f>
        <v>128.83004</v>
      </c>
      <c r="R153" s="7">
        <f>+Opex!R165</f>
        <v>104.63460000000001</v>
      </c>
      <c r="S153" s="7">
        <f>+Opex!S165</f>
        <v>20.269839999999999</v>
      </c>
      <c r="T153" s="7">
        <f>+Opex!T165</f>
        <v>0</v>
      </c>
      <c r="U153" s="7">
        <f>+Opex!U165</f>
        <v>0</v>
      </c>
      <c r="V153" s="7"/>
    </row>
    <row r="154" spans="2:22">
      <c r="B154" s="6"/>
      <c r="C154" s="453" t="s">
        <v>622</v>
      </c>
      <c r="D154" s="5" t="s">
        <v>79</v>
      </c>
      <c r="E154" s="5" t="s">
        <v>33</v>
      </c>
      <c r="G154" s="7">
        <f>+Opex!G166</f>
        <v>0</v>
      </c>
      <c r="H154" s="7">
        <f>+Opex!H166</f>
        <v>0</v>
      </c>
      <c r="I154" s="7">
        <f>+Opex!I166</f>
        <v>0</v>
      </c>
      <c r="J154" s="7">
        <f>+Opex!J166</f>
        <v>0</v>
      </c>
      <c r="K154" s="7">
        <f>+Opex!K166</f>
        <v>0</v>
      </c>
      <c r="L154" s="7">
        <f>+Opex!L166</f>
        <v>0</v>
      </c>
      <c r="M154" s="7">
        <f>+Opex!M166</f>
        <v>166.82604999999998</v>
      </c>
      <c r="N154" s="7">
        <f>+Opex!N166</f>
        <v>365.90909999999997</v>
      </c>
      <c r="O154" s="7">
        <f>+Opex!O166</f>
        <v>304.00259999999997</v>
      </c>
      <c r="P154" s="7">
        <f>+Opex!P166</f>
        <v>268.96465999999998</v>
      </c>
      <c r="Q154" s="7">
        <f>+Opex!Q166</f>
        <v>94.940650000000005</v>
      </c>
      <c r="R154" s="7">
        <f>+Opex!R166</f>
        <v>109.16861999999999</v>
      </c>
      <c r="S154" s="7">
        <f>+Opex!S166</f>
        <v>294.82497999999998</v>
      </c>
      <c r="T154" s="7">
        <f>+Opex!T166</f>
        <v>332.3102100000001</v>
      </c>
      <c r="U154" s="7">
        <f>+Opex!U166</f>
        <v>413.86355000000003</v>
      </c>
      <c r="V154" s="7"/>
    </row>
    <row r="155" spans="2:22">
      <c r="B155" s="6"/>
      <c r="C155" s="453" t="s">
        <v>623</v>
      </c>
      <c r="D155" s="5" t="s">
        <v>79</v>
      </c>
      <c r="E155" s="5" t="s">
        <v>33</v>
      </c>
      <c r="G155" s="7">
        <f>+Opex!G167</f>
        <v>0</v>
      </c>
      <c r="H155" s="7">
        <f>+Opex!H167</f>
        <v>0</v>
      </c>
      <c r="I155" s="7">
        <f>+Opex!I167</f>
        <v>0</v>
      </c>
      <c r="J155" s="7">
        <f>+Opex!J167</f>
        <v>0</v>
      </c>
      <c r="K155" s="7">
        <f>+Opex!K167</f>
        <v>0</v>
      </c>
      <c r="L155" s="7">
        <f>+Opex!L167</f>
        <v>15.33681</v>
      </c>
      <c r="M155" s="7">
        <f>+Opex!M167</f>
        <v>15.005459999999999</v>
      </c>
      <c r="N155" s="7">
        <f>+Opex!N167</f>
        <v>13.083780000000001</v>
      </c>
      <c r="O155" s="7">
        <f>+Opex!O167</f>
        <v>-15.6</v>
      </c>
      <c r="P155" s="7">
        <f>+Opex!P167</f>
        <v>0</v>
      </c>
      <c r="Q155" s="7">
        <f>+Opex!Q167</f>
        <v>0</v>
      </c>
      <c r="R155" s="7">
        <f>+Opex!R167</f>
        <v>0</v>
      </c>
      <c r="S155" s="7">
        <f>+Opex!S167</f>
        <v>0</v>
      </c>
      <c r="T155" s="7">
        <f>+Opex!T167</f>
        <v>0</v>
      </c>
      <c r="U155" s="7">
        <f>+Opex!U167</f>
        <v>0</v>
      </c>
      <c r="V155" s="7"/>
    </row>
    <row r="156" spans="2:22">
      <c r="B156" s="6"/>
      <c r="C156" s="453" t="s">
        <v>624</v>
      </c>
      <c r="D156" s="5" t="s">
        <v>79</v>
      </c>
      <c r="E156" s="5" t="s">
        <v>33</v>
      </c>
      <c r="G156" s="7">
        <f>+Opex!G168</f>
        <v>0</v>
      </c>
      <c r="H156" s="7">
        <f>+Opex!H168</f>
        <v>0</v>
      </c>
      <c r="I156" s="7">
        <f>+Opex!I168</f>
        <v>0</v>
      </c>
      <c r="J156" s="7">
        <f>+Opex!J168</f>
        <v>0</v>
      </c>
      <c r="K156" s="7">
        <f>+Opex!K168</f>
        <v>0</v>
      </c>
      <c r="L156" s="7">
        <f>+Opex!L168</f>
        <v>0</v>
      </c>
      <c r="M156" s="7">
        <f>+Opex!M168</f>
        <v>0</v>
      </c>
      <c r="N156" s="7">
        <f>+Opex!N168</f>
        <v>0</v>
      </c>
      <c r="O156" s="7">
        <f>+Opex!O168</f>
        <v>56.923739999999995</v>
      </c>
      <c r="P156" s="7">
        <f>+Opex!P168</f>
        <v>35.39819</v>
      </c>
      <c r="Q156" s="7">
        <f>+Opex!Q168</f>
        <v>68.987740000000002</v>
      </c>
      <c r="R156" s="7">
        <f>+Opex!R168</f>
        <v>80.174329999999998</v>
      </c>
      <c r="S156" s="7">
        <f>+Opex!S168</f>
        <v>163.79952000000003</v>
      </c>
      <c r="T156" s="7">
        <f>+Opex!T168</f>
        <v>110.4104</v>
      </c>
      <c r="U156" s="7">
        <f>+Opex!U168</f>
        <v>137.62416999999999</v>
      </c>
      <c r="V156" s="7"/>
    </row>
    <row r="157" spans="2:22">
      <c r="B157" s="6"/>
      <c r="C157" s="453" t="s">
        <v>844</v>
      </c>
      <c r="D157" s="5" t="s">
        <v>79</v>
      </c>
      <c r="E157" s="5" t="s">
        <v>33</v>
      </c>
      <c r="G157" s="7">
        <f>+Opex!G169</f>
        <v>0</v>
      </c>
      <c r="H157" s="7">
        <f>+Opex!H169</f>
        <v>0</v>
      </c>
      <c r="I157" s="7">
        <f>+Opex!I169</f>
        <v>0</v>
      </c>
      <c r="J157" s="7">
        <f>+Opex!J169</f>
        <v>0</v>
      </c>
      <c r="K157" s="7">
        <f>+Opex!K169</f>
        <v>0</v>
      </c>
      <c r="L157" s="7">
        <f>+Opex!L169</f>
        <v>0</v>
      </c>
      <c r="M157" s="7">
        <f>+Opex!M169</f>
        <v>0</v>
      </c>
      <c r="N157" s="7">
        <f>+Opex!N169</f>
        <v>0</v>
      </c>
      <c r="O157" s="7">
        <f>+Opex!O169</f>
        <v>0</v>
      </c>
      <c r="P157" s="7">
        <f>+Opex!P169</f>
        <v>0</v>
      </c>
      <c r="Q157" s="7">
        <f>+Opex!Q169</f>
        <v>0</v>
      </c>
      <c r="R157" s="7">
        <f>+Opex!R169</f>
        <v>0</v>
      </c>
      <c r="S157" s="7">
        <f>+Opex!S169</f>
        <v>0</v>
      </c>
      <c r="T157" s="7">
        <f>+Opex!T169</f>
        <v>0</v>
      </c>
      <c r="U157" s="7">
        <f>+Opex!U169</f>
        <v>48.43712</v>
      </c>
      <c r="V157" s="7"/>
    </row>
    <row r="158" spans="2:22">
      <c r="B158" s="6"/>
      <c r="C158" s="453" t="s">
        <v>845</v>
      </c>
      <c r="D158" s="5" t="s">
        <v>79</v>
      </c>
      <c r="E158" s="5" t="s">
        <v>33</v>
      </c>
      <c r="G158" s="7">
        <f>+Opex!G170</f>
        <v>0</v>
      </c>
      <c r="H158" s="7">
        <f>+Opex!H170</f>
        <v>0</v>
      </c>
      <c r="I158" s="7">
        <f>+Opex!I170</f>
        <v>0</v>
      </c>
      <c r="J158" s="7">
        <f>+Opex!J170</f>
        <v>0</v>
      </c>
      <c r="K158" s="7">
        <f>+Opex!K170</f>
        <v>0</v>
      </c>
      <c r="L158" s="7">
        <f>+Opex!L170</f>
        <v>0</v>
      </c>
      <c r="M158" s="7">
        <f>+Opex!M170</f>
        <v>0</v>
      </c>
      <c r="N158" s="7">
        <f>+Opex!N170</f>
        <v>0</v>
      </c>
      <c r="O158" s="7">
        <f>+Opex!O170</f>
        <v>0</v>
      </c>
      <c r="P158" s="7">
        <f>+Opex!P170</f>
        <v>0</v>
      </c>
      <c r="Q158" s="7">
        <f>+Opex!Q170</f>
        <v>0</v>
      </c>
      <c r="R158" s="7">
        <f>+Opex!R170</f>
        <v>0</v>
      </c>
      <c r="S158" s="7">
        <f>+Opex!S170</f>
        <v>0</v>
      </c>
      <c r="T158" s="7">
        <f>+Opex!T170</f>
        <v>0</v>
      </c>
      <c r="U158" s="7">
        <f>+Opex!U170</f>
        <v>99.284639999999996</v>
      </c>
      <c r="V158" s="7"/>
    </row>
    <row r="159" spans="2:22">
      <c r="B159" s="6"/>
      <c r="C159" s="453" t="s">
        <v>846</v>
      </c>
      <c r="D159" s="5" t="s">
        <v>79</v>
      </c>
      <c r="E159" s="5" t="s">
        <v>33</v>
      </c>
      <c r="G159" s="7">
        <f>+Opex!G171</f>
        <v>0</v>
      </c>
      <c r="H159" s="7">
        <f>+Opex!H171</f>
        <v>0</v>
      </c>
      <c r="I159" s="7">
        <f>+Opex!I171</f>
        <v>0</v>
      </c>
      <c r="J159" s="7">
        <f>+Opex!J171</f>
        <v>0</v>
      </c>
      <c r="K159" s="7">
        <f>+Opex!K171</f>
        <v>0</v>
      </c>
      <c r="L159" s="7">
        <f>+Opex!L171</f>
        <v>0</v>
      </c>
      <c r="M159" s="7">
        <f>+Opex!M171</f>
        <v>0</v>
      </c>
      <c r="N159" s="7">
        <f>+Opex!N171</f>
        <v>0</v>
      </c>
      <c r="O159" s="7">
        <f>+Opex!O171</f>
        <v>0</v>
      </c>
      <c r="P159" s="7">
        <f>+Opex!P171</f>
        <v>0</v>
      </c>
      <c r="Q159" s="7">
        <f>+Opex!Q171</f>
        <v>0</v>
      </c>
      <c r="R159" s="7">
        <f>+Opex!R171</f>
        <v>0</v>
      </c>
      <c r="S159" s="7">
        <f>+Opex!S171</f>
        <v>0</v>
      </c>
      <c r="T159" s="7">
        <f>+Opex!T171</f>
        <v>0</v>
      </c>
      <c r="U159" s="7">
        <f>+Opex!U171</f>
        <v>216.72872000000001</v>
      </c>
      <c r="V159" s="7"/>
    </row>
    <row r="160" spans="2:22">
      <c r="B160" s="6"/>
      <c r="C160" s="453" t="s">
        <v>625</v>
      </c>
      <c r="D160" s="5" t="s">
        <v>79</v>
      </c>
      <c r="E160" s="5" t="s">
        <v>33</v>
      </c>
      <c r="G160" s="7">
        <f>+Opex!G172</f>
        <v>1244.2073600000001</v>
      </c>
      <c r="H160" s="7">
        <f>+Opex!H172</f>
        <v>2488.4147200000002</v>
      </c>
      <c r="I160" s="7">
        <f>+Opex!I172</f>
        <v>2553.5485299999996</v>
      </c>
      <c r="J160" s="7">
        <f>+Opex!J172</f>
        <v>2213.3897599999996</v>
      </c>
      <c r="K160" s="7">
        <f>+Opex!K172</f>
        <v>1611.2729999999999</v>
      </c>
      <c r="L160" s="7">
        <f>+Opex!L172</f>
        <v>1738.259092988726</v>
      </c>
      <c r="M160" s="7">
        <f>+Opex!M172</f>
        <v>1398.823923380543</v>
      </c>
      <c r="N160" s="7">
        <f>+Opex!N172</f>
        <v>1251.9189799999999</v>
      </c>
      <c r="O160" s="7">
        <f>+Opex!O172</f>
        <v>1230.5654</v>
      </c>
      <c r="P160" s="7">
        <f>+Opex!P172</f>
        <v>1145.0380299999999</v>
      </c>
      <c r="Q160" s="7">
        <f>+Opex!Q172</f>
        <v>1028.4285500000001</v>
      </c>
      <c r="R160" s="7">
        <f>+Opex!R172</f>
        <v>674.7166900000002</v>
      </c>
      <c r="S160" s="7">
        <f>+Opex!S172</f>
        <v>1283.2440999999999</v>
      </c>
      <c r="T160" s="7">
        <f>+Opex!T172</f>
        <v>2066.3340900000003</v>
      </c>
      <c r="U160" s="7">
        <f>+Opex!U172</f>
        <v>1750.1987999999999</v>
      </c>
      <c r="V160" s="7"/>
    </row>
    <row r="161" spans="2:22">
      <c r="B161" s="6"/>
      <c r="C161" s="453" t="s">
        <v>626</v>
      </c>
      <c r="D161" s="5" t="s">
        <v>79</v>
      </c>
      <c r="E161" s="5" t="s">
        <v>33</v>
      </c>
      <c r="G161" s="7">
        <f>+Opex!G173</f>
        <v>280.24730999999997</v>
      </c>
      <c r="H161" s="7">
        <f>+Opex!H173</f>
        <v>560.49461999999994</v>
      </c>
      <c r="I161" s="7">
        <f>+Opex!I173</f>
        <v>398.18034</v>
      </c>
      <c r="J161" s="7">
        <f>+Opex!J173</f>
        <v>281.95846</v>
      </c>
      <c r="K161" s="7">
        <f>+Opex!K173</f>
        <v>182.84614000000002</v>
      </c>
      <c r="L161" s="7">
        <f>+Opex!L173</f>
        <v>0</v>
      </c>
      <c r="M161" s="7">
        <f>+Opex!M173</f>
        <v>0</v>
      </c>
      <c r="N161" s="7">
        <f>+Opex!N173</f>
        <v>0</v>
      </c>
      <c r="O161" s="7">
        <f>+Opex!O173</f>
        <v>0</v>
      </c>
      <c r="P161" s="7">
        <f>+Opex!P173</f>
        <v>0</v>
      </c>
      <c r="Q161" s="7">
        <f>+Opex!Q173</f>
        <v>0</v>
      </c>
      <c r="R161" s="7">
        <f>+Opex!R173</f>
        <v>0</v>
      </c>
      <c r="S161" s="7">
        <f>+Opex!S173</f>
        <v>0</v>
      </c>
      <c r="T161" s="7">
        <f>+Opex!T173</f>
        <v>0</v>
      </c>
      <c r="U161" s="7">
        <f>+Opex!U173</f>
        <v>0</v>
      </c>
      <c r="V161" s="7"/>
    </row>
    <row r="162" spans="2:22">
      <c r="B162" s="6"/>
      <c r="C162" s="453" t="s">
        <v>627</v>
      </c>
      <c r="D162" s="5" t="s">
        <v>79</v>
      </c>
      <c r="E162" s="5" t="s">
        <v>33</v>
      </c>
      <c r="G162" s="7">
        <f>+Opex!G174</f>
        <v>0</v>
      </c>
      <c r="H162" s="7">
        <f>+Opex!H174</f>
        <v>0</v>
      </c>
      <c r="I162" s="7">
        <f>+Opex!I174</f>
        <v>0</v>
      </c>
      <c r="J162" s="7">
        <f>+Opex!J174</f>
        <v>0</v>
      </c>
      <c r="K162" s="7">
        <f>+Opex!K174</f>
        <v>0</v>
      </c>
      <c r="L162" s="7">
        <f>+Opex!L174</f>
        <v>0</v>
      </c>
      <c r="M162" s="7">
        <f>+Opex!M174</f>
        <v>138.38475</v>
      </c>
      <c r="N162" s="7">
        <f>+Opex!N174</f>
        <v>114.17564</v>
      </c>
      <c r="O162" s="7">
        <f>+Opex!O174</f>
        <v>119.94122999999999</v>
      </c>
      <c r="P162" s="7">
        <f>+Opex!P174</f>
        <v>196.62592999999998</v>
      </c>
      <c r="Q162" s="7">
        <f>+Opex!Q174</f>
        <v>248.84886</v>
      </c>
      <c r="R162" s="7">
        <f>+Opex!R174</f>
        <v>231.41693999999998</v>
      </c>
      <c r="S162" s="7">
        <f>+Opex!S174</f>
        <v>208.45097999999999</v>
      </c>
      <c r="T162" s="7">
        <f>+Opex!T174</f>
        <v>280.00564999999995</v>
      </c>
      <c r="U162" s="7">
        <f>+Opex!U174</f>
        <v>305.23308000000003</v>
      </c>
      <c r="V162" s="7"/>
    </row>
    <row r="163" spans="2:22">
      <c r="B163" s="6"/>
      <c r="C163" s="453" t="s">
        <v>628</v>
      </c>
      <c r="D163" s="5" t="s">
        <v>79</v>
      </c>
      <c r="E163" s="5" t="s">
        <v>33</v>
      </c>
      <c r="G163" s="7">
        <f>+Opex!G175</f>
        <v>178.81990000000002</v>
      </c>
      <c r="H163" s="7">
        <f>+Opex!H175</f>
        <v>357.63980000000004</v>
      </c>
      <c r="I163" s="7">
        <f>+Opex!I175</f>
        <v>278.44689</v>
      </c>
      <c r="J163" s="7">
        <f>+Opex!J175</f>
        <v>399.72904999999997</v>
      </c>
      <c r="K163" s="7">
        <f>+Opex!K175</f>
        <v>344.26990999999998</v>
      </c>
      <c r="L163" s="7">
        <f>+Opex!L175</f>
        <v>324.32390999999996</v>
      </c>
      <c r="M163" s="7">
        <f>+Opex!M175</f>
        <v>570.90446999999995</v>
      </c>
      <c r="N163" s="7">
        <f>+Opex!N175</f>
        <v>542.67997000000003</v>
      </c>
      <c r="O163" s="7">
        <f>+Opex!O175</f>
        <v>599.88738000000001</v>
      </c>
      <c r="P163" s="7">
        <f>+Opex!P175</f>
        <v>469.63946999999996</v>
      </c>
      <c r="Q163" s="7">
        <f>+Opex!Q175</f>
        <v>855.25576999999998</v>
      </c>
      <c r="R163" s="7">
        <f>+Opex!R175</f>
        <v>609.96103999999991</v>
      </c>
      <c r="S163" s="7">
        <f>+Opex!S175</f>
        <v>534.64493999999991</v>
      </c>
      <c r="T163" s="7">
        <f>+Opex!T175</f>
        <v>530.69153000000006</v>
      </c>
      <c r="U163" s="7">
        <f>+Opex!U175</f>
        <v>524.32639000000006</v>
      </c>
      <c r="V163" s="7"/>
    </row>
    <row r="164" spans="2:22">
      <c r="B164" s="6"/>
      <c r="C164" s="453" t="s">
        <v>629</v>
      </c>
      <c r="D164" s="5" t="s">
        <v>79</v>
      </c>
      <c r="E164" s="5" t="s">
        <v>33</v>
      </c>
      <c r="G164" s="7">
        <f>+Opex!G176</f>
        <v>4</v>
      </c>
      <c r="H164" s="7">
        <f>+Opex!H176</f>
        <v>8</v>
      </c>
      <c r="I164" s="7">
        <f>+Opex!I176</f>
        <v>15.35</v>
      </c>
      <c r="J164" s="7">
        <f>+Opex!J176</f>
        <v>17.11</v>
      </c>
      <c r="K164" s="7">
        <f>+Opex!K176</f>
        <v>33.995419999999996</v>
      </c>
      <c r="L164" s="7">
        <f>+Opex!L176</f>
        <v>10.4</v>
      </c>
      <c r="M164" s="7">
        <f>+Opex!M176</f>
        <v>0</v>
      </c>
      <c r="N164" s="7">
        <f>+Opex!N176</f>
        <v>0</v>
      </c>
      <c r="O164" s="7">
        <f>+Opex!O176</f>
        <v>0</v>
      </c>
      <c r="P164" s="7">
        <f>+Opex!P176</f>
        <v>0</v>
      </c>
      <c r="Q164" s="7">
        <f>+Opex!Q176</f>
        <v>0</v>
      </c>
      <c r="R164" s="7">
        <f>+Opex!R176</f>
        <v>0</v>
      </c>
      <c r="S164" s="7">
        <f>+Opex!S176</f>
        <v>0</v>
      </c>
      <c r="T164" s="7">
        <f>+Opex!T176</f>
        <v>0</v>
      </c>
      <c r="U164" s="7">
        <f>+Opex!U176</f>
        <v>0</v>
      </c>
      <c r="V164" s="7"/>
    </row>
    <row r="165" spans="2:22">
      <c r="B165" s="6"/>
      <c r="C165" s="453" t="s">
        <v>630</v>
      </c>
      <c r="D165" s="5" t="s">
        <v>79</v>
      </c>
      <c r="E165" s="5" t="s">
        <v>33</v>
      </c>
      <c r="G165" s="7">
        <f>+Opex!G177</f>
        <v>38.928550000000001</v>
      </c>
      <c r="H165" s="7">
        <f>+Opex!H177</f>
        <v>38.928550000000001</v>
      </c>
      <c r="I165" s="7">
        <f>+Opex!I177</f>
        <v>14.22791</v>
      </c>
      <c r="J165" s="7">
        <f>+Opex!J177</f>
        <v>0</v>
      </c>
      <c r="K165" s="7">
        <f>+Opex!K177</f>
        <v>0</v>
      </c>
      <c r="L165" s="7">
        <f>+Opex!L177</f>
        <v>0</v>
      </c>
      <c r="M165" s="7">
        <f>+Opex!M177</f>
        <v>0</v>
      </c>
      <c r="N165" s="7">
        <f>+Opex!N177</f>
        <v>0</v>
      </c>
      <c r="O165" s="7">
        <f>+Opex!O177</f>
        <v>0</v>
      </c>
      <c r="P165" s="7">
        <f>+Opex!P177</f>
        <v>0</v>
      </c>
      <c r="Q165" s="7">
        <f>+Opex!Q177</f>
        <v>0</v>
      </c>
      <c r="R165" s="7">
        <f>+Opex!R177</f>
        <v>0</v>
      </c>
      <c r="S165" s="7">
        <f>+Opex!S177</f>
        <v>0</v>
      </c>
      <c r="T165" s="7">
        <f>+Opex!T177</f>
        <v>0</v>
      </c>
      <c r="U165" s="7">
        <f>+Opex!U177</f>
        <v>0</v>
      </c>
      <c r="V165" s="7"/>
    </row>
    <row r="166" spans="2:22">
      <c r="B166" s="6"/>
      <c r="C166" s="453" t="s">
        <v>631</v>
      </c>
      <c r="D166" s="5" t="s">
        <v>79</v>
      </c>
      <c r="E166" s="5" t="s">
        <v>33</v>
      </c>
      <c r="G166" s="7">
        <f>+Opex!G178</f>
        <v>20.04814</v>
      </c>
      <c r="H166" s="7">
        <f>+Opex!H178</f>
        <v>40.09628</v>
      </c>
      <c r="I166" s="7">
        <f>+Opex!I178</f>
        <v>139.82589000000002</v>
      </c>
      <c r="J166" s="7">
        <f>+Opex!J178</f>
        <v>107.19172</v>
      </c>
      <c r="K166" s="7">
        <f>+Opex!K178</f>
        <v>141.71492000000001</v>
      </c>
      <c r="L166" s="7">
        <f>+Opex!L178</f>
        <v>115.62661999999999</v>
      </c>
      <c r="M166" s="7">
        <f>+Opex!M178</f>
        <v>126.51423</v>
      </c>
      <c r="N166" s="7">
        <f>+Opex!N178</f>
        <v>242.74526</v>
      </c>
      <c r="O166" s="7">
        <f>+Opex!O178</f>
        <v>311.84522999999996</v>
      </c>
      <c r="P166" s="7">
        <f>+Opex!P178</f>
        <v>292.37815999999998</v>
      </c>
      <c r="Q166" s="7">
        <f>+Opex!Q178</f>
        <v>260.84612000000004</v>
      </c>
      <c r="R166" s="7">
        <f>+Opex!R178</f>
        <v>153.45817000000005</v>
      </c>
      <c r="S166" s="7">
        <f>+Opex!S178</f>
        <v>335.08500000000004</v>
      </c>
      <c r="T166" s="7">
        <f>+Opex!T178</f>
        <v>266.67317000000003</v>
      </c>
      <c r="U166" s="7">
        <f>+Opex!U178</f>
        <v>339.92662999999999</v>
      </c>
      <c r="V166" s="7"/>
    </row>
    <row r="167" spans="2:22">
      <c r="B167" s="6"/>
      <c r="C167" s="453" t="s">
        <v>632</v>
      </c>
      <c r="D167" s="5" t="s">
        <v>79</v>
      </c>
      <c r="E167" s="5" t="s">
        <v>33</v>
      </c>
      <c r="G167" s="7">
        <f>+Opex!G179</f>
        <v>4.7921700000000005</v>
      </c>
      <c r="H167" s="7">
        <f>+Opex!H179</f>
        <v>4.7921700000000005</v>
      </c>
      <c r="I167" s="7">
        <f>+Opex!I179</f>
        <v>1.2681800000000001</v>
      </c>
      <c r="J167" s="7">
        <f>+Opex!J179</f>
        <v>0</v>
      </c>
      <c r="K167" s="7">
        <f>+Opex!K179</f>
        <v>0</v>
      </c>
      <c r="L167" s="7">
        <f>+Opex!L179</f>
        <v>6.0999999999999999E-2</v>
      </c>
      <c r="M167" s="7">
        <f>+Opex!M179</f>
        <v>0</v>
      </c>
      <c r="N167" s="7">
        <f>+Opex!N179</f>
        <v>0</v>
      </c>
      <c r="O167" s="7">
        <f>+Opex!O179</f>
        <v>0</v>
      </c>
      <c r="P167" s="7">
        <f>+Opex!P179</f>
        <v>0</v>
      </c>
      <c r="Q167" s="7">
        <f>+Opex!Q179</f>
        <v>0</v>
      </c>
      <c r="R167" s="7">
        <f>+Opex!R179</f>
        <v>0</v>
      </c>
      <c r="S167" s="7">
        <f>+Opex!S179</f>
        <v>0</v>
      </c>
      <c r="T167" s="7">
        <f>+Opex!T179</f>
        <v>0</v>
      </c>
      <c r="U167" s="7">
        <f>+Opex!U179</f>
        <v>0</v>
      </c>
      <c r="V167" s="7"/>
    </row>
    <row r="168" spans="2:22">
      <c r="B168" s="6"/>
      <c r="C168" s="453" t="s">
        <v>633</v>
      </c>
      <c r="D168" s="5" t="s">
        <v>79</v>
      </c>
      <c r="E168" s="5" t="s">
        <v>33</v>
      </c>
      <c r="G168" s="7">
        <f>+Opex!G180</f>
        <v>44.668680000000002</v>
      </c>
      <c r="H168" s="7">
        <f>+Opex!H180</f>
        <v>44.668680000000002</v>
      </c>
      <c r="I168" s="7">
        <f>+Opex!I180</f>
        <v>64.116110000000006</v>
      </c>
      <c r="J168" s="7">
        <f>+Opex!J180</f>
        <v>0</v>
      </c>
      <c r="K168" s="7">
        <f>+Opex!K180</f>
        <v>0.75</v>
      </c>
      <c r="L168" s="7">
        <f>+Opex!L180</f>
        <v>12.314959999999999</v>
      </c>
      <c r="M168" s="7">
        <f>+Opex!M180</f>
        <v>-8.6691299999999991</v>
      </c>
      <c r="N168" s="7">
        <f>+Opex!N180</f>
        <v>0</v>
      </c>
      <c r="O168" s="7">
        <f>+Opex!O180</f>
        <v>12.29092</v>
      </c>
      <c r="P168" s="7">
        <f>+Opex!P180</f>
        <v>0</v>
      </c>
      <c r="Q168" s="7">
        <f>+Opex!Q180</f>
        <v>18.551030000000001</v>
      </c>
      <c r="R168" s="7">
        <f>+Opex!R180</f>
        <v>8.0755099999999995</v>
      </c>
      <c r="S168" s="7">
        <f>+Opex!S180</f>
        <v>42.340849999999996</v>
      </c>
      <c r="T168" s="7">
        <f>+Opex!T180</f>
        <v>191.97920999999997</v>
      </c>
      <c r="U168" s="7">
        <f>+Opex!U180</f>
        <v>155.50895</v>
      </c>
      <c r="V168" s="7"/>
    </row>
    <row r="169" spans="2:22">
      <c r="B169" s="6"/>
      <c r="C169" s="453" t="s">
        <v>634</v>
      </c>
      <c r="D169" s="5" t="s">
        <v>79</v>
      </c>
      <c r="E169" s="5" t="s">
        <v>33</v>
      </c>
      <c r="G169" s="7">
        <f>+Opex!G181</f>
        <v>107.14712</v>
      </c>
      <c r="H169" s="7">
        <f>+Opex!H181</f>
        <v>107.14712</v>
      </c>
      <c r="I169" s="7">
        <f>+Opex!I181</f>
        <v>96.499289999999988</v>
      </c>
      <c r="J169" s="7">
        <f>+Opex!J181</f>
        <v>302.89837</v>
      </c>
      <c r="K169" s="7">
        <f>+Opex!K181</f>
        <v>30.886060000000001</v>
      </c>
      <c r="L169" s="7">
        <f>+Opex!L181</f>
        <v>118.60812</v>
      </c>
      <c r="M169" s="7">
        <f>+Opex!M181</f>
        <v>202.80103</v>
      </c>
      <c r="N169" s="7">
        <f>+Opex!N181</f>
        <v>147.9427</v>
      </c>
      <c r="O169" s="7">
        <f>+Opex!O181</f>
        <v>71.841440000000006</v>
      </c>
      <c r="P169" s="7">
        <f>+Opex!P181</f>
        <v>96.192359999999994</v>
      </c>
      <c r="Q169" s="7">
        <f>+Opex!Q181</f>
        <v>131.55206000000001</v>
      </c>
      <c r="R169" s="7">
        <f>+Opex!R181</f>
        <v>916.18094000000019</v>
      </c>
      <c r="S169" s="7">
        <f>+Opex!S181</f>
        <v>33.650889999999997</v>
      </c>
      <c r="T169" s="7">
        <f>+Opex!T181</f>
        <v>-32.196249999999999</v>
      </c>
      <c r="U169" s="7">
        <f>+Opex!U181</f>
        <v>59.679130000000001</v>
      </c>
      <c r="V169" s="7"/>
    </row>
    <row r="170" spans="2:22">
      <c r="B170" s="6"/>
      <c r="C170" s="453" t="s">
        <v>635</v>
      </c>
      <c r="D170" s="5" t="s">
        <v>79</v>
      </c>
      <c r="E170" s="5" t="s">
        <v>33</v>
      </c>
      <c r="G170" s="7">
        <f>+Opex!G182</f>
        <v>0</v>
      </c>
      <c r="H170" s="7">
        <f>+Opex!H182</f>
        <v>0</v>
      </c>
      <c r="I170" s="7">
        <f>+Opex!I182</f>
        <v>0</v>
      </c>
      <c r="J170" s="7">
        <f>+Opex!J182</f>
        <v>219.75022000000001</v>
      </c>
      <c r="K170" s="7">
        <f>+Opex!K182</f>
        <v>65.892039999999994</v>
      </c>
      <c r="L170" s="7">
        <f>+Opex!L182</f>
        <v>115.17822</v>
      </c>
      <c r="M170" s="7">
        <f>+Opex!M182</f>
        <v>60.106660000000005</v>
      </c>
      <c r="N170" s="7">
        <f>+Opex!N182</f>
        <v>68.171490000000006</v>
      </c>
      <c r="O170" s="7">
        <f>+Opex!O182</f>
        <v>71.195449999999994</v>
      </c>
      <c r="P170" s="7">
        <f>+Opex!P182</f>
        <v>37.982410000000002</v>
      </c>
      <c r="Q170" s="7">
        <f>+Opex!Q182</f>
        <v>102.35515000000001</v>
      </c>
      <c r="R170" s="7">
        <f>+Opex!R182</f>
        <v>65.970600000000005</v>
      </c>
      <c r="S170" s="7">
        <f>+Opex!S182</f>
        <v>165.82234</v>
      </c>
      <c r="T170" s="7">
        <f>+Opex!T182</f>
        <v>114.49030999999999</v>
      </c>
      <c r="U170" s="7">
        <f>+Opex!U182</f>
        <v>138.30142000000001</v>
      </c>
      <c r="V170" s="7"/>
    </row>
    <row r="171" spans="2:22">
      <c r="B171" s="6"/>
      <c r="C171" s="453" t="s">
        <v>636</v>
      </c>
      <c r="D171" s="5" t="s">
        <v>79</v>
      </c>
      <c r="E171" s="5" t="s">
        <v>33</v>
      </c>
      <c r="G171" s="7">
        <f>+Opex!G183</f>
        <v>0</v>
      </c>
      <c r="H171" s="7">
        <f>+Opex!H183</f>
        <v>0</v>
      </c>
      <c r="I171" s="7">
        <f>+Opex!I183</f>
        <v>0</v>
      </c>
      <c r="J171" s="7">
        <f>+Opex!J183</f>
        <v>0.84547000000000005</v>
      </c>
      <c r="K171" s="7">
        <f>+Opex!K183</f>
        <v>0</v>
      </c>
      <c r="L171" s="7">
        <f>+Opex!L183</f>
        <v>11.429209999999999</v>
      </c>
      <c r="M171" s="7">
        <f>+Opex!M183</f>
        <v>0</v>
      </c>
      <c r="N171" s="7">
        <f>+Opex!N183</f>
        <v>6.5290000000000001E-2</v>
      </c>
      <c r="O171" s="7">
        <f>+Opex!O183</f>
        <v>0</v>
      </c>
      <c r="P171" s="7">
        <f>+Opex!P183</f>
        <v>0</v>
      </c>
      <c r="Q171" s="7">
        <f>+Opex!Q183</f>
        <v>0</v>
      </c>
      <c r="R171" s="7">
        <f>+Opex!R183</f>
        <v>0</v>
      </c>
      <c r="S171" s="7">
        <f>+Opex!S183</f>
        <v>0</v>
      </c>
      <c r="T171" s="7">
        <f>+Opex!T183</f>
        <v>0</v>
      </c>
      <c r="U171" s="7">
        <f>+Opex!U183</f>
        <v>0</v>
      </c>
      <c r="V171" s="7"/>
    </row>
    <row r="172" spans="2:22">
      <c r="B172" s="6"/>
      <c r="C172" s="453" t="s">
        <v>637</v>
      </c>
      <c r="D172" s="5" t="s">
        <v>79</v>
      </c>
      <c r="E172" s="5" t="s">
        <v>33</v>
      </c>
      <c r="G172" s="7">
        <f>+Opex!G184</f>
        <v>0</v>
      </c>
      <c r="H172" s="7">
        <f>+Opex!H184</f>
        <v>0</v>
      </c>
      <c r="I172" s="7">
        <f>+Opex!I184</f>
        <v>0</v>
      </c>
      <c r="J172" s="7">
        <f>+Opex!J184</f>
        <v>0</v>
      </c>
      <c r="K172" s="7">
        <f>+Opex!K184</f>
        <v>4.4999999999999998E-2</v>
      </c>
      <c r="L172" s="7">
        <f>+Opex!L184</f>
        <v>16.500979999999998</v>
      </c>
      <c r="M172" s="7">
        <f>+Opex!M184</f>
        <v>0</v>
      </c>
      <c r="N172" s="7">
        <f>+Opex!N184</f>
        <v>0</v>
      </c>
      <c r="O172" s="7">
        <f>+Opex!O184</f>
        <v>0</v>
      </c>
      <c r="P172" s="7">
        <f>+Opex!P184</f>
        <v>0</v>
      </c>
      <c r="Q172" s="7">
        <f>+Opex!Q184</f>
        <v>0</v>
      </c>
      <c r="R172" s="7">
        <f>+Opex!R184</f>
        <v>0</v>
      </c>
      <c r="S172" s="7">
        <f>+Opex!S184</f>
        <v>0</v>
      </c>
      <c r="T172" s="7">
        <f>+Opex!T184</f>
        <v>0</v>
      </c>
      <c r="U172" s="7">
        <f>+Opex!U184</f>
        <v>0</v>
      </c>
      <c r="V172" s="7"/>
    </row>
    <row r="173" spans="2:22">
      <c r="B173" s="6"/>
      <c r="C173" s="453" t="s">
        <v>638</v>
      </c>
      <c r="D173" s="5" t="s">
        <v>79</v>
      </c>
      <c r="E173" s="5" t="s">
        <v>33</v>
      </c>
      <c r="G173" s="7">
        <f>+Opex!G185</f>
        <v>0</v>
      </c>
      <c r="H173" s="7">
        <f>+Opex!H185</f>
        <v>0</v>
      </c>
      <c r="I173" s="7">
        <f>+Opex!I185</f>
        <v>0</v>
      </c>
      <c r="J173" s="7">
        <f>+Opex!J185</f>
        <v>0</v>
      </c>
      <c r="K173" s="7">
        <f>+Opex!K185</f>
        <v>0</v>
      </c>
      <c r="L173" s="7">
        <f>+Opex!L185</f>
        <v>17.744310000000002</v>
      </c>
      <c r="M173" s="7">
        <f>+Opex!M185</f>
        <v>0</v>
      </c>
      <c r="N173" s="7">
        <f>+Opex!N185</f>
        <v>0</v>
      </c>
      <c r="O173" s="7">
        <f>+Opex!O185</f>
        <v>0</v>
      </c>
      <c r="P173" s="7">
        <f>+Opex!P185</f>
        <v>0</v>
      </c>
      <c r="Q173" s="7">
        <f>+Opex!Q185</f>
        <v>0</v>
      </c>
      <c r="R173" s="7">
        <f>+Opex!R185</f>
        <v>0</v>
      </c>
      <c r="S173" s="7">
        <f>+Opex!S185</f>
        <v>0</v>
      </c>
      <c r="T173" s="7">
        <f>+Opex!T185</f>
        <v>0</v>
      </c>
      <c r="U173" s="7">
        <f>+Opex!U185</f>
        <v>0</v>
      </c>
      <c r="V173" s="7"/>
    </row>
    <row r="174" spans="2:22">
      <c r="B174" s="6"/>
      <c r="C174" s="453" t="s">
        <v>639</v>
      </c>
      <c r="D174" s="5" t="s">
        <v>79</v>
      </c>
      <c r="E174" s="5" t="s">
        <v>33</v>
      </c>
      <c r="G174" s="7">
        <f>+Opex!G186</f>
        <v>0</v>
      </c>
      <c r="H174" s="7">
        <f>+Opex!H186</f>
        <v>0</v>
      </c>
      <c r="I174" s="7">
        <f>+Opex!I186</f>
        <v>0</v>
      </c>
      <c r="J174" s="7">
        <f>+Opex!J186</f>
        <v>0</v>
      </c>
      <c r="K174" s="7">
        <f>+Opex!K186</f>
        <v>0</v>
      </c>
      <c r="L174" s="7">
        <f>+Opex!L186</f>
        <v>1.24146</v>
      </c>
      <c r="M174" s="7">
        <f>+Opex!M186</f>
        <v>0</v>
      </c>
      <c r="N174" s="7">
        <f>+Opex!N186</f>
        <v>0</v>
      </c>
      <c r="O174" s="7">
        <f>+Opex!O186</f>
        <v>0</v>
      </c>
      <c r="P174" s="7">
        <f>+Opex!P186</f>
        <v>0</v>
      </c>
      <c r="Q174" s="7">
        <f>+Opex!Q186</f>
        <v>0</v>
      </c>
      <c r="R174" s="7">
        <f>+Opex!R186</f>
        <v>0</v>
      </c>
      <c r="S174" s="7">
        <f>+Opex!S186</f>
        <v>0</v>
      </c>
      <c r="T174" s="7">
        <f>+Opex!T186</f>
        <v>0</v>
      </c>
      <c r="U174" s="7">
        <f>+Opex!U186</f>
        <v>0</v>
      </c>
      <c r="V174" s="7"/>
    </row>
    <row r="175" spans="2:22">
      <c r="B175" s="6"/>
      <c r="C175" s="453" t="s">
        <v>640</v>
      </c>
      <c r="D175" s="5" t="s">
        <v>79</v>
      </c>
      <c r="E175" s="5" t="s">
        <v>33</v>
      </c>
      <c r="G175" s="7">
        <f>+Opex!G187</f>
        <v>0</v>
      </c>
      <c r="H175" s="7">
        <f>+Opex!H187</f>
        <v>0</v>
      </c>
      <c r="I175" s="7">
        <f>+Opex!I187</f>
        <v>0</v>
      </c>
      <c r="J175" s="7">
        <f>+Opex!J187</f>
        <v>0</v>
      </c>
      <c r="K175" s="7">
        <f>+Opex!K187</f>
        <v>0</v>
      </c>
      <c r="L175" s="7">
        <f>+Opex!L187</f>
        <v>0</v>
      </c>
      <c r="M175" s="7">
        <f>+Opex!M187</f>
        <v>0</v>
      </c>
      <c r="N175" s="7">
        <f>+Opex!N187</f>
        <v>0</v>
      </c>
      <c r="O175" s="7">
        <f>+Opex!O187</f>
        <v>0</v>
      </c>
      <c r="P175" s="7">
        <f>+Opex!P187</f>
        <v>0</v>
      </c>
      <c r="Q175" s="7">
        <f>+Opex!Q187</f>
        <v>0</v>
      </c>
      <c r="R175" s="7">
        <f>+Opex!R187</f>
        <v>0</v>
      </c>
      <c r="S175" s="7">
        <f>+Opex!S187</f>
        <v>0</v>
      </c>
      <c r="T175" s="7">
        <f>+Opex!T187</f>
        <v>0</v>
      </c>
      <c r="U175" s="7">
        <f>+Opex!U187</f>
        <v>0</v>
      </c>
      <c r="V175" s="7"/>
    </row>
    <row r="176" spans="2:22">
      <c r="B176" s="6"/>
      <c r="C176" s="453" t="s">
        <v>641</v>
      </c>
      <c r="D176" s="5" t="s">
        <v>79</v>
      </c>
      <c r="E176" s="5" t="s">
        <v>33</v>
      </c>
      <c r="G176" s="7">
        <f>+Opex!G188</f>
        <v>0</v>
      </c>
      <c r="H176" s="7">
        <f>+Opex!H188</f>
        <v>0</v>
      </c>
      <c r="I176" s="7">
        <f>+Opex!I188</f>
        <v>0</v>
      </c>
      <c r="J176" s="7">
        <f>+Opex!J188</f>
        <v>0</v>
      </c>
      <c r="K176" s="7">
        <f>+Opex!K188</f>
        <v>0</v>
      </c>
      <c r="L176" s="7">
        <f>+Opex!L188</f>
        <v>0.63114999999999999</v>
      </c>
      <c r="M176" s="7">
        <f>+Opex!M188</f>
        <v>2.5000000000000001E-2</v>
      </c>
      <c r="N176" s="7">
        <f>+Opex!N188</f>
        <v>0</v>
      </c>
      <c r="O176" s="7">
        <f>+Opex!O188</f>
        <v>0</v>
      </c>
      <c r="P176" s="7">
        <f>+Opex!P188</f>
        <v>0</v>
      </c>
      <c r="Q176" s="7">
        <f>+Opex!Q188</f>
        <v>0</v>
      </c>
      <c r="R176" s="7">
        <f>+Opex!R188</f>
        <v>0</v>
      </c>
      <c r="S176" s="7">
        <f>+Opex!S188</f>
        <v>0</v>
      </c>
      <c r="T176" s="7">
        <f>+Opex!T188</f>
        <v>0</v>
      </c>
      <c r="U176" s="7">
        <f>+Opex!U188</f>
        <v>0</v>
      </c>
      <c r="V176" s="7"/>
    </row>
    <row r="177" spans="2:22">
      <c r="B177" s="6"/>
      <c r="C177" s="453" t="s">
        <v>642</v>
      </c>
      <c r="D177" s="5" t="s">
        <v>79</v>
      </c>
      <c r="E177" s="5" t="s">
        <v>33</v>
      </c>
      <c r="G177" s="7">
        <f>+Opex!G189</f>
        <v>0</v>
      </c>
      <c r="H177" s="7">
        <f>+Opex!H189</f>
        <v>0</v>
      </c>
      <c r="I177" s="7">
        <f>+Opex!I189</f>
        <v>0</v>
      </c>
      <c r="J177" s="7">
        <f>+Opex!J189</f>
        <v>1.9936099999999999</v>
      </c>
      <c r="K177" s="7">
        <f>+Opex!K189</f>
        <v>0</v>
      </c>
      <c r="L177" s="7">
        <f>+Opex!L189</f>
        <v>0</v>
      </c>
      <c r="M177" s="7">
        <f>+Opex!M189</f>
        <v>7.1869100000000001</v>
      </c>
      <c r="N177" s="7">
        <f>+Opex!N189</f>
        <v>10.196069999999999</v>
      </c>
      <c r="O177" s="7">
        <f>+Opex!O189</f>
        <v>6.1772999999999998</v>
      </c>
      <c r="P177" s="7">
        <f>+Opex!P189</f>
        <v>0</v>
      </c>
      <c r="Q177" s="7">
        <f>+Opex!Q189</f>
        <v>1.49068</v>
      </c>
      <c r="R177" s="7">
        <f>+Opex!R189</f>
        <v>1.4141600000000003</v>
      </c>
      <c r="S177" s="7">
        <f>+Opex!S189</f>
        <v>1.7677</v>
      </c>
      <c r="T177" s="7">
        <f>+Opex!T189</f>
        <v>0</v>
      </c>
      <c r="U177" s="7">
        <f>+Opex!U189</f>
        <v>0</v>
      </c>
      <c r="V177" s="7"/>
    </row>
    <row r="178" spans="2:22">
      <c r="B178" s="6"/>
      <c r="C178" s="453" t="s">
        <v>643</v>
      </c>
      <c r="D178" s="5" t="s">
        <v>79</v>
      </c>
      <c r="E178" s="5" t="s">
        <v>33</v>
      </c>
      <c r="G178" s="7">
        <f>+Opex!G190</f>
        <v>0</v>
      </c>
      <c r="H178" s="7">
        <f>+Opex!H190</f>
        <v>0</v>
      </c>
      <c r="I178" s="7">
        <f>+Opex!I190</f>
        <v>0</v>
      </c>
      <c r="J178" s="7">
        <f>+Opex!J190</f>
        <v>0</v>
      </c>
      <c r="K178" s="7">
        <f>+Opex!K190</f>
        <v>0</v>
      </c>
      <c r="L178" s="7">
        <f>+Opex!L190</f>
        <v>0</v>
      </c>
      <c r="M178" s="7">
        <f>+Opex!M190</f>
        <v>112.94851</v>
      </c>
      <c r="N178" s="7">
        <f>+Opex!N190</f>
        <v>102.92192</v>
      </c>
      <c r="O178" s="7">
        <f>+Opex!O190</f>
        <v>125.48667</v>
      </c>
      <c r="P178" s="7">
        <f>+Opex!P190</f>
        <v>99.214429999999993</v>
      </c>
      <c r="Q178" s="7">
        <f>+Opex!Q190</f>
        <v>143.70670999999999</v>
      </c>
      <c r="R178" s="7">
        <f>+Opex!R190</f>
        <v>109.30164000000001</v>
      </c>
      <c r="S178" s="7">
        <f>+Opex!S190</f>
        <v>49.175909999999995</v>
      </c>
      <c r="T178" s="7">
        <f>+Opex!T190</f>
        <v>12.363839999999998</v>
      </c>
      <c r="U178" s="7">
        <f>+Opex!U190</f>
        <v>4.8877499999999987</v>
      </c>
      <c r="V178" s="7"/>
    </row>
    <row r="179" spans="2:22">
      <c r="B179" s="6"/>
      <c r="C179" s="453" t="s">
        <v>644</v>
      </c>
      <c r="D179" s="5" t="s">
        <v>79</v>
      </c>
      <c r="E179" s="5" t="s">
        <v>33</v>
      </c>
      <c r="G179" s="7">
        <f>+Opex!G191</f>
        <v>0</v>
      </c>
      <c r="H179" s="7">
        <f>+Opex!H191</f>
        <v>0</v>
      </c>
      <c r="I179" s="7">
        <f>+Opex!I191</f>
        <v>0</v>
      </c>
      <c r="J179" s="7">
        <f>+Opex!J191</f>
        <v>0</v>
      </c>
      <c r="K179" s="7">
        <f>+Opex!K191</f>
        <v>0</v>
      </c>
      <c r="L179" s="7">
        <f>+Opex!L191</f>
        <v>0</v>
      </c>
      <c r="M179" s="7">
        <f>+Opex!M191</f>
        <v>0</v>
      </c>
      <c r="N179" s="7">
        <f>+Opex!N191</f>
        <v>0</v>
      </c>
      <c r="O179" s="7">
        <f>+Opex!O191</f>
        <v>0</v>
      </c>
      <c r="P179" s="7">
        <f>+Opex!P191</f>
        <v>0</v>
      </c>
      <c r="Q179" s="7">
        <f>+Opex!Q191</f>
        <v>0</v>
      </c>
      <c r="R179" s="7">
        <f>+Opex!R191</f>
        <v>0</v>
      </c>
      <c r="S179" s="7">
        <f>+Opex!S191</f>
        <v>0</v>
      </c>
      <c r="T179" s="7">
        <f>+Opex!T191</f>
        <v>0</v>
      </c>
      <c r="U179" s="7">
        <f>+Opex!U191</f>
        <v>0</v>
      </c>
      <c r="V179" s="7"/>
    </row>
    <row r="180" spans="2:22">
      <c r="B180" s="143" t="s">
        <v>645</v>
      </c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</row>
    <row r="181" spans="2:22">
      <c r="B181" s="6"/>
      <c r="C181" s="453" t="s">
        <v>646</v>
      </c>
      <c r="D181" s="5" t="s">
        <v>79</v>
      </c>
      <c r="E181" s="5" t="s">
        <v>33</v>
      </c>
      <c r="G181" s="7">
        <f>+Opex!G193</f>
        <v>1096.2629100000001</v>
      </c>
      <c r="H181" s="7">
        <f>+Opex!H193</f>
        <v>2192.5258200000003</v>
      </c>
      <c r="I181" s="7">
        <f>+Opex!I193</f>
        <v>2023.6677199999999</v>
      </c>
      <c r="J181" s="7">
        <f>+Opex!J193</f>
        <v>1802.32879</v>
      </c>
      <c r="K181" s="7">
        <f>+Opex!K193</f>
        <v>1650.9093799999998</v>
      </c>
      <c r="L181" s="7">
        <f>+Opex!L193</f>
        <v>1778.286510377447</v>
      </c>
      <c r="M181" s="7">
        <f>+Opex!M193</f>
        <v>2498.6025871431198</v>
      </c>
      <c r="N181" s="7">
        <f>+Opex!N193</f>
        <v>2155.2997400000004</v>
      </c>
      <c r="O181" s="7">
        <f>+Opex!O193</f>
        <v>2223.4809500000001</v>
      </c>
      <c r="P181" s="7">
        <f>+Opex!P193</f>
        <v>2643.5747099999999</v>
      </c>
      <c r="Q181" s="7">
        <f>+Opex!Q193</f>
        <v>2963.5959900000007</v>
      </c>
      <c r="R181" s="7">
        <f>+Opex!R193</f>
        <v>2709.6214299999997</v>
      </c>
      <c r="S181" s="7">
        <f>+Opex!S193</f>
        <v>3783.5017399999997</v>
      </c>
      <c r="T181" s="7">
        <f>+Opex!T193</f>
        <v>4366.8546900000001</v>
      </c>
      <c r="U181" s="7">
        <f>+Opex!U193</f>
        <v>4274.2555999999995</v>
      </c>
      <c r="V181" s="7"/>
    </row>
    <row r="182" spans="2:22">
      <c r="B182" s="6"/>
      <c r="C182" s="453" t="s">
        <v>647</v>
      </c>
      <c r="D182" s="5" t="s">
        <v>79</v>
      </c>
      <c r="E182" s="5" t="s">
        <v>33</v>
      </c>
      <c r="G182" s="7">
        <f>+Opex!G194</f>
        <v>37.211750000000002</v>
      </c>
      <c r="H182" s="7">
        <f>+Opex!H194</f>
        <v>74.423500000000004</v>
      </c>
      <c r="I182" s="7">
        <f>+Opex!I194</f>
        <v>56.967030000000001</v>
      </c>
      <c r="J182" s="7">
        <f>+Opex!J194</f>
        <v>22.68224</v>
      </c>
      <c r="K182" s="7">
        <f>+Opex!K194</f>
        <v>43.447300000000006</v>
      </c>
      <c r="L182" s="7">
        <f>+Opex!L194</f>
        <v>31.443279999999998</v>
      </c>
      <c r="M182" s="7">
        <f>+Opex!M194</f>
        <v>50.091790000000003</v>
      </c>
      <c r="N182" s="7">
        <f>+Opex!N194</f>
        <v>118.68342999999999</v>
      </c>
      <c r="O182" s="7">
        <f>+Opex!O194</f>
        <v>360.67507000000001</v>
      </c>
      <c r="P182" s="7">
        <f>+Opex!P194</f>
        <v>53.753219999999999</v>
      </c>
      <c r="Q182" s="7">
        <f>+Opex!Q194</f>
        <v>130.16873999999999</v>
      </c>
      <c r="R182" s="7">
        <f>+Opex!R194</f>
        <v>112.35256</v>
      </c>
      <c r="S182" s="7">
        <f>+Opex!S194</f>
        <v>193.96181000000001</v>
      </c>
      <c r="T182" s="7">
        <f>+Opex!T194</f>
        <v>228.0701</v>
      </c>
      <c r="U182" s="7">
        <f>+Opex!U194</f>
        <v>362.57864999999998</v>
      </c>
      <c r="V182" s="7"/>
    </row>
    <row r="183" spans="2:22">
      <c r="B183" s="6"/>
      <c r="C183" s="453" t="s">
        <v>648</v>
      </c>
      <c r="D183" s="5" t="s">
        <v>79</v>
      </c>
      <c r="E183" s="5" t="s">
        <v>33</v>
      </c>
      <c r="G183" s="7">
        <f>+Opex!G195</f>
        <v>5.80016</v>
      </c>
      <c r="H183" s="7">
        <f>+Opex!H195</f>
        <v>11.60032</v>
      </c>
      <c r="I183" s="7">
        <f>+Opex!I195</f>
        <v>28.53847</v>
      </c>
      <c r="J183" s="7">
        <f>+Opex!J195</f>
        <v>24.356669999999998</v>
      </c>
      <c r="K183" s="7">
        <f>+Opex!K195</f>
        <v>34.205019999999998</v>
      </c>
      <c r="L183" s="7">
        <f>+Opex!L195</f>
        <v>22.90625</v>
      </c>
      <c r="M183" s="7">
        <f>+Opex!M195</f>
        <v>17.729020000000002</v>
      </c>
      <c r="N183" s="7">
        <f>+Opex!N195</f>
        <v>19.555169999999997</v>
      </c>
      <c r="O183" s="7">
        <f>+Opex!O195</f>
        <v>10.645530000000001</v>
      </c>
      <c r="P183" s="7">
        <f>+Opex!P195</f>
        <v>-6.2036000000000007</v>
      </c>
      <c r="Q183" s="7">
        <f>+Opex!Q195</f>
        <v>3.2901799999999999</v>
      </c>
      <c r="R183" s="7">
        <f>+Opex!R195</f>
        <v>7.8033799999999998</v>
      </c>
      <c r="S183" s="7">
        <f>+Opex!S195</f>
        <v>4.0245200000000008</v>
      </c>
      <c r="T183" s="7">
        <f>+Opex!T195</f>
        <v>-2.0085100000000002</v>
      </c>
      <c r="U183" s="7">
        <f>+Opex!U195</f>
        <v>0</v>
      </c>
      <c r="V183" s="7"/>
    </row>
    <row r="184" spans="2:22">
      <c r="B184" s="6"/>
      <c r="C184" s="453" t="s">
        <v>649</v>
      </c>
      <c r="D184" s="5" t="s">
        <v>79</v>
      </c>
      <c r="E184" s="5" t="s">
        <v>33</v>
      </c>
      <c r="G184" s="7">
        <f>+Opex!G196</f>
        <v>0.25255</v>
      </c>
      <c r="H184" s="7">
        <f>+Opex!H196</f>
        <v>0.50509999999999999</v>
      </c>
      <c r="I184" s="7">
        <f>+Opex!I196</f>
        <v>1.3806400000000001</v>
      </c>
      <c r="J184" s="7">
        <f>+Opex!J196</f>
        <v>2.12846</v>
      </c>
      <c r="K184" s="7">
        <f>+Opex!K196</f>
        <v>1.1352500000000001</v>
      </c>
      <c r="L184" s="7">
        <f>+Opex!L196</f>
        <v>0.78129999999999999</v>
      </c>
      <c r="M184" s="7">
        <f>+Opex!M196</f>
        <v>1.9608599999999998</v>
      </c>
      <c r="N184" s="7">
        <f>+Opex!N196</f>
        <v>0.57365999999999995</v>
      </c>
      <c r="O184" s="7">
        <f>+Opex!O196</f>
        <v>1.42302</v>
      </c>
      <c r="P184" s="7">
        <f>+Opex!P196</f>
        <v>-0.21256999999999998</v>
      </c>
      <c r="Q184" s="7">
        <f>+Opex!Q196</f>
        <v>0.35464000000000001</v>
      </c>
      <c r="R184" s="7">
        <f>+Opex!R196</f>
        <v>0.19442000000000001</v>
      </c>
      <c r="S184" s="7">
        <f>+Opex!S196</f>
        <v>0.40965999999999997</v>
      </c>
      <c r="T184" s="7">
        <f>+Opex!T196</f>
        <v>0.16466</v>
      </c>
      <c r="U184" s="7">
        <f>+Opex!U196</f>
        <v>5.806E-2</v>
      </c>
      <c r="V184" s="7"/>
    </row>
    <row r="185" spans="2:22">
      <c r="B185" s="6"/>
      <c r="C185" s="453" t="s">
        <v>650</v>
      </c>
      <c r="D185" s="5" t="s">
        <v>79</v>
      </c>
      <c r="E185" s="5" t="s">
        <v>33</v>
      </c>
      <c r="G185" s="7">
        <f>+Opex!G197</f>
        <v>19.630419999999997</v>
      </c>
      <c r="H185" s="7">
        <f>+Opex!H197</f>
        <v>39.260839999999995</v>
      </c>
      <c r="I185" s="7">
        <f>+Opex!I197</f>
        <v>30.390599999999999</v>
      </c>
      <c r="J185" s="7">
        <f>+Opex!J197</f>
        <v>53.590449999999997</v>
      </c>
      <c r="K185" s="7">
        <f>+Opex!K197</f>
        <v>27.69322</v>
      </c>
      <c r="L185" s="7">
        <f>+Opex!L197</f>
        <v>24.182539999999999</v>
      </c>
      <c r="M185" s="7">
        <f>+Opex!M197</f>
        <v>47.678330000000003</v>
      </c>
      <c r="N185" s="7">
        <f>+Opex!N197</f>
        <v>141.35739000000001</v>
      </c>
      <c r="O185" s="7">
        <f>+Opex!O197</f>
        <v>98.135890000000003</v>
      </c>
      <c r="P185" s="7">
        <f>+Opex!P197</f>
        <v>58.671080000000003</v>
      </c>
      <c r="Q185" s="7">
        <f>+Opex!Q197</f>
        <v>50.020319999999998</v>
      </c>
      <c r="R185" s="7">
        <f>+Opex!R197</f>
        <v>53.134309999999999</v>
      </c>
      <c r="S185" s="7">
        <f>+Opex!S197</f>
        <v>176.61160000000004</v>
      </c>
      <c r="T185" s="7">
        <f>+Opex!T197</f>
        <v>55.401100000000007</v>
      </c>
      <c r="U185" s="7">
        <f>+Opex!U197</f>
        <v>63.157050000000005</v>
      </c>
      <c r="V185" s="7"/>
    </row>
    <row r="186" spans="2:22">
      <c r="B186" s="6"/>
      <c r="C186" s="453" t="s">
        <v>651</v>
      </c>
      <c r="D186" s="5" t="s">
        <v>79</v>
      </c>
      <c r="E186" s="5" t="s">
        <v>33</v>
      </c>
      <c r="G186" s="7">
        <f>+Opex!G198</f>
        <v>263.11836999999997</v>
      </c>
      <c r="H186" s="7">
        <f>+Opex!H198</f>
        <v>526.23673999999994</v>
      </c>
      <c r="I186" s="7">
        <f>+Opex!I198</f>
        <v>209.92641</v>
      </c>
      <c r="J186" s="7">
        <f>+Opex!J198</f>
        <v>217.16748999999999</v>
      </c>
      <c r="K186" s="7">
        <f>+Opex!K198</f>
        <v>139.28822</v>
      </c>
      <c r="L186" s="7">
        <f>+Opex!L198</f>
        <v>170.04288</v>
      </c>
      <c r="M186" s="7">
        <f>+Opex!M198</f>
        <v>199.84351000000001</v>
      </c>
      <c r="N186" s="7">
        <f>+Opex!N198</f>
        <v>270.60266999999999</v>
      </c>
      <c r="O186" s="7">
        <f>+Opex!O198</f>
        <v>319.80321000000004</v>
      </c>
      <c r="P186" s="7">
        <f>+Opex!P198</f>
        <v>309.66903000000002</v>
      </c>
      <c r="Q186" s="7">
        <f>+Opex!Q198</f>
        <v>296.43688000000003</v>
      </c>
      <c r="R186" s="7">
        <f>+Opex!R198</f>
        <v>274.98141999999996</v>
      </c>
      <c r="S186" s="7">
        <f>+Opex!S198</f>
        <v>159.62785</v>
      </c>
      <c r="T186" s="7">
        <f>+Opex!T198</f>
        <v>210.54003999999998</v>
      </c>
      <c r="U186" s="7">
        <f>+Opex!U198</f>
        <v>213.86253000000002</v>
      </c>
      <c r="V186" s="7"/>
    </row>
    <row r="187" spans="2:22">
      <c r="B187" s="6"/>
      <c r="C187" s="453" t="s">
        <v>652</v>
      </c>
      <c r="D187" s="5" t="s">
        <v>79</v>
      </c>
      <c r="E187" s="5" t="s">
        <v>33</v>
      </c>
      <c r="G187" s="7">
        <f>+Opex!G199</f>
        <v>18.826930000000001</v>
      </c>
      <c r="H187" s="7">
        <f>+Opex!H199</f>
        <v>37.653860000000002</v>
      </c>
      <c r="I187" s="7">
        <f>+Opex!I199</f>
        <v>47.302699999999994</v>
      </c>
      <c r="J187" s="7">
        <f>+Opex!J199</f>
        <v>59.933660000000003</v>
      </c>
      <c r="K187" s="7">
        <f>+Opex!K199</f>
        <v>48.748730000000002</v>
      </c>
      <c r="L187" s="7">
        <f>+Opex!L199</f>
        <v>47.818330000000003</v>
      </c>
      <c r="M187" s="7">
        <f>+Opex!M199</f>
        <v>43.16836</v>
      </c>
      <c r="N187" s="7">
        <f>+Opex!N199</f>
        <v>-9.8063400000000005</v>
      </c>
      <c r="O187" s="7">
        <f>+Opex!O199</f>
        <v>1.6316900000000001</v>
      </c>
      <c r="P187" s="7">
        <f>+Opex!P199</f>
        <v>-0.13500000000000001</v>
      </c>
      <c r="Q187" s="7">
        <f>+Opex!Q199</f>
        <v>0</v>
      </c>
      <c r="R187" s="7">
        <f>+Opex!R199</f>
        <v>0</v>
      </c>
      <c r="S187" s="7">
        <f>+Opex!S199</f>
        <v>0</v>
      </c>
      <c r="T187" s="7">
        <f>+Opex!T199</f>
        <v>0</v>
      </c>
      <c r="U187" s="7">
        <f>+Opex!U199</f>
        <v>0</v>
      </c>
      <c r="V187" s="7"/>
    </row>
    <row r="188" spans="2:22">
      <c r="B188" s="6"/>
      <c r="C188" s="453" t="s">
        <v>653</v>
      </c>
      <c r="D188" s="5" t="s">
        <v>79</v>
      </c>
      <c r="E188" s="5" t="s">
        <v>33</v>
      </c>
      <c r="G188" s="7">
        <f>+Opex!G200</f>
        <v>20.922600000000003</v>
      </c>
      <c r="H188" s="7">
        <f>+Opex!H200</f>
        <v>41.845200000000006</v>
      </c>
      <c r="I188" s="7">
        <f>+Opex!I200</f>
        <v>82.93844</v>
      </c>
      <c r="J188" s="7">
        <f>+Opex!J200</f>
        <v>193.89668</v>
      </c>
      <c r="K188" s="7">
        <f>+Opex!K200</f>
        <v>166.64308</v>
      </c>
      <c r="L188" s="7">
        <f>+Opex!L200</f>
        <v>94.129589999999993</v>
      </c>
      <c r="M188" s="7">
        <f>+Opex!M200</f>
        <v>96.388859999999994</v>
      </c>
      <c r="N188" s="7">
        <f>+Opex!N200</f>
        <v>89.275350000000003</v>
      </c>
      <c r="O188" s="7">
        <f>+Opex!O200</f>
        <v>89.432050000000004</v>
      </c>
      <c r="P188" s="7">
        <f>+Opex!P200</f>
        <v>91.867410000000007</v>
      </c>
      <c r="Q188" s="7">
        <f>+Opex!Q200</f>
        <v>82.338950000000011</v>
      </c>
      <c r="R188" s="7">
        <f>+Opex!R200</f>
        <v>87.589100000000002</v>
      </c>
      <c r="S188" s="7">
        <f>+Opex!S200</f>
        <v>88.664819999999992</v>
      </c>
      <c r="T188" s="7">
        <f>+Opex!T200</f>
        <v>45.394489999999998</v>
      </c>
      <c r="U188" s="7">
        <f>+Opex!U200</f>
        <v>25.727450000000001</v>
      </c>
      <c r="V188" s="7"/>
    </row>
    <row r="189" spans="2:22">
      <c r="B189" s="6"/>
      <c r="C189" s="453" t="s">
        <v>654</v>
      </c>
      <c r="D189" s="5" t="s">
        <v>79</v>
      </c>
      <c r="E189" s="5" t="s">
        <v>33</v>
      </c>
      <c r="G189" s="7">
        <f>+Opex!G201</f>
        <v>1.0980099999999999</v>
      </c>
      <c r="H189" s="7">
        <f>+Opex!H201</f>
        <v>2.1960199999999999</v>
      </c>
      <c r="I189" s="7">
        <f>+Opex!I201</f>
        <v>6.5230100000000002</v>
      </c>
      <c r="J189" s="7">
        <f>+Opex!J201</f>
        <v>2.7513800000000002</v>
      </c>
      <c r="K189" s="7">
        <f>+Opex!K201</f>
        <v>2.83249</v>
      </c>
      <c r="L189" s="7">
        <f>+Opex!L201</f>
        <v>0</v>
      </c>
      <c r="M189" s="7">
        <f>+Opex!M201</f>
        <v>0</v>
      </c>
      <c r="N189" s="7">
        <f>+Opex!N201</f>
        <v>0</v>
      </c>
      <c r="O189" s="7">
        <f>+Opex!O201</f>
        <v>0</v>
      </c>
      <c r="P189" s="7">
        <f>+Opex!P201</f>
        <v>0</v>
      </c>
      <c r="Q189" s="7">
        <f>+Opex!Q201</f>
        <v>0</v>
      </c>
      <c r="R189" s="7">
        <f>+Opex!R201</f>
        <v>0</v>
      </c>
      <c r="S189" s="7">
        <f>+Opex!S201</f>
        <v>0</v>
      </c>
      <c r="T189" s="7">
        <f>+Opex!T201</f>
        <v>0</v>
      </c>
      <c r="U189" s="7">
        <f>+Opex!U201</f>
        <v>0</v>
      </c>
      <c r="V189" s="7"/>
    </row>
    <row r="190" spans="2:22">
      <c r="B190" s="6"/>
      <c r="C190" s="453" t="s">
        <v>655</v>
      </c>
      <c r="D190" s="5" t="s">
        <v>79</v>
      </c>
      <c r="E190" s="5" t="s">
        <v>33</v>
      </c>
      <c r="G190" s="7">
        <f>+Opex!G202</f>
        <v>200.2</v>
      </c>
      <c r="H190" s="7">
        <f>+Opex!H202</f>
        <v>200.2</v>
      </c>
      <c r="I190" s="7">
        <f>+Opex!I202</f>
        <v>1.1641700000000001</v>
      </c>
      <c r="J190" s="7">
        <f>+Opex!J202</f>
        <v>-66.430030000000002</v>
      </c>
      <c r="K190" s="7">
        <f>+Opex!K202</f>
        <v>78.51500999999999</v>
      </c>
      <c r="L190" s="7">
        <f>+Opex!L202</f>
        <v>331.77787999999998</v>
      </c>
      <c r="M190" s="7">
        <f>+Opex!M202</f>
        <v>29.060770000000002</v>
      </c>
      <c r="N190" s="7">
        <f>+Opex!N202</f>
        <v>64.849959999999996</v>
      </c>
      <c r="O190" s="7">
        <f>+Opex!O202</f>
        <v>49.520089999999996</v>
      </c>
      <c r="P190" s="7">
        <f>+Opex!P202</f>
        <v>13.36408</v>
      </c>
      <c r="Q190" s="7">
        <f>+Opex!Q202</f>
        <v>13.995410000000001</v>
      </c>
      <c r="R190" s="7">
        <f>+Opex!R202</f>
        <v>-143.11967000000001</v>
      </c>
      <c r="S190" s="7">
        <f>+Opex!S202</f>
        <v>15.195160000000003</v>
      </c>
      <c r="T190" s="7">
        <f>+Opex!T202</f>
        <v>194.96698000000004</v>
      </c>
      <c r="U190" s="7">
        <f>+Opex!U202</f>
        <v>233.0598700000001</v>
      </c>
      <c r="V190" s="7"/>
    </row>
    <row r="191" spans="2:22">
      <c r="B191" s="6"/>
      <c r="C191" s="453" t="s">
        <v>656</v>
      </c>
      <c r="D191" s="5" t="s">
        <v>79</v>
      </c>
      <c r="E191" s="5" t="s">
        <v>33</v>
      </c>
      <c r="G191" s="7">
        <f>+Opex!G203</f>
        <v>8.2454499999999999</v>
      </c>
      <c r="H191" s="7">
        <f>+Opex!H203</f>
        <v>16.4909</v>
      </c>
      <c r="I191" s="7">
        <f>+Opex!I203</f>
        <v>30.532990000000002</v>
      </c>
      <c r="J191" s="7">
        <f>+Opex!J203</f>
        <v>59.826680000000003</v>
      </c>
      <c r="K191" s="7">
        <f>+Opex!K203</f>
        <v>63.685589999999998</v>
      </c>
      <c r="L191" s="7">
        <f>+Opex!L203</f>
        <v>52.696349999999995</v>
      </c>
      <c r="M191" s="7">
        <f>+Opex!M203</f>
        <v>74.352249999999998</v>
      </c>
      <c r="N191" s="7">
        <f>+Opex!N203</f>
        <v>107.15002</v>
      </c>
      <c r="O191" s="7">
        <f>+Opex!O203</f>
        <v>108.88736</v>
      </c>
      <c r="P191" s="7">
        <f>+Opex!P203</f>
        <v>104.40632000000001</v>
      </c>
      <c r="Q191" s="7">
        <f>+Opex!Q203</f>
        <v>69.446399999999997</v>
      </c>
      <c r="R191" s="7">
        <f>+Opex!R203</f>
        <v>130.99135000000001</v>
      </c>
      <c r="S191" s="7">
        <f>+Opex!S203</f>
        <v>173.30413000000001</v>
      </c>
      <c r="T191" s="7">
        <f>+Opex!T203</f>
        <v>29.957429999999988</v>
      </c>
      <c r="U191" s="7">
        <f>+Opex!U203</f>
        <v>25.314460000000004</v>
      </c>
      <c r="V191" s="7"/>
    </row>
    <row r="192" spans="2:22">
      <c r="B192" s="6"/>
      <c r="C192" s="453" t="s">
        <v>657</v>
      </c>
      <c r="D192" s="5" t="s">
        <v>79</v>
      </c>
      <c r="E192" s="5" t="s">
        <v>33</v>
      </c>
      <c r="G192" s="7">
        <f>+Opex!G204</f>
        <v>3.3144899999999997</v>
      </c>
      <c r="H192" s="7">
        <f>+Opex!H204</f>
        <v>6.6289799999999994</v>
      </c>
      <c r="I192" s="7">
        <f>+Opex!I204</f>
        <v>15.53059</v>
      </c>
      <c r="J192" s="7">
        <f>+Opex!J204</f>
        <v>35.59948</v>
      </c>
      <c r="K192" s="7">
        <f>+Opex!K204</f>
        <v>34.069069999999996</v>
      </c>
      <c r="L192" s="7">
        <f>+Opex!L204</f>
        <v>37.398240000000001</v>
      </c>
      <c r="M192" s="7">
        <f>+Opex!M204</f>
        <v>41.547460000000001</v>
      </c>
      <c r="N192" s="7">
        <f>+Opex!N204</f>
        <v>47.077220000000004</v>
      </c>
      <c r="O192" s="7">
        <f>+Opex!O204</f>
        <v>8.3135400000000015</v>
      </c>
      <c r="P192" s="7">
        <f>+Opex!P204</f>
        <v>4.4629899999999996</v>
      </c>
      <c r="Q192" s="7">
        <f>+Opex!Q204</f>
        <v>38.811759999999992</v>
      </c>
      <c r="R192" s="7">
        <f>+Opex!R204</f>
        <v>9.0761300000000009</v>
      </c>
      <c r="S192" s="7">
        <f>+Opex!S204</f>
        <v>52.272640000000003</v>
      </c>
      <c r="T192" s="7">
        <f>+Opex!T204</f>
        <v>26.937270000000005</v>
      </c>
      <c r="U192" s="7">
        <f>+Opex!U204</f>
        <v>21.437130000000003</v>
      </c>
      <c r="V192" s="7"/>
    </row>
    <row r="193" spans="2:22">
      <c r="B193" s="6"/>
      <c r="C193" s="453" t="s">
        <v>658</v>
      </c>
      <c r="D193" s="5" t="s">
        <v>79</v>
      </c>
      <c r="E193" s="5" t="s">
        <v>33</v>
      </c>
      <c r="G193" s="7">
        <f>+Opex!G205</f>
        <v>20.429209999999998</v>
      </c>
      <c r="H193" s="7">
        <f>+Opex!H205</f>
        <v>40.858419999999995</v>
      </c>
      <c r="I193" s="7">
        <f>+Opex!I205</f>
        <v>76.515820000000005</v>
      </c>
      <c r="J193" s="7">
        <f>+Opex!J205</f>
        <v>0</v>
      </c>
      <c r="K193" s="7">
        <f>+Opex!K205</f>
        <v>0</v>
      </c>
      <c r="L193" s="7">
        <f>+Opex!L205</f>
        <v>0</v>
      </c>
      <c r="M193" s="7">
        <f>+Opex!M205</f>
        <v>0</v>
      </c>
      <c r="N193" s="7">
        <f>+Opex!N205</f>
        <v>0</v>
      </c>
      <c r="O193" s="7">
        <f>+Opex!O205</f>
        <v>0</v>
      </c>
      <c r="P193" s="7">
        <f>+Opex!P205</f>
        <v>0</v>
      </c>
      <c r="Q193" s="7">
        <f>+Opex!Q205</f>
        <v>0</v>
      </c>
      <c r="R193" s="7">
        <f>+Opex!R205</f>
        <v>0</v>
      </c>
      <c r="S193" s="7">
        <f>+Opex!S205</f>
        <v>0</v>
      </c>
      <c r="T193" s="7">
        <f>+Opex!T205</f>
        <v>0</v>
      </c>
      <c r="U193" s="7">
        <f>+Opex!U205</f>
        <v>0</v>
      </c>
      <c r="V193" s="7"/>
    </row>
    <row r="194" spans="2:22">
      <c r="B194" s="6"/>
      <c r="C194" s="453" t="s">
        <v>659</v>
      </c>
      <c r="D194" s="5" t="s">
        <v>79</v>
      </c>
      <c r="E194" s="5" t="s">
        <v>33</v>
      </c>
      <c r="G194" s="7">
        <f>+Opex!G206</f>
        <v>0</v>
      </c>
      <c r="H194" s="7">
        <f>+Opex!H206</f>
        <v>0</v>
      </c>
      <c r="I194" s="7">
        <f>+Opex!I206</f>
        <v>5.3420899999999998</v>
      </c>
      <c r="J194" s="7">
        <f>+Opex!J206</f>
        <v>12.2767</v>
      </c>
      <c r="K194" s="7">
        <f>+Opex!K206</f>
        <v>12.423110000000001</v>
      </c>
      <c r="L194" s="7">
        <f>+Opex!L206</f>
        <v>5.8003500000000008</v>
      </c>
      <c r="M194" s="7">
        <f>+Opex!M206</f>
        <v>7.6973000000000003</v>
      </c>
      <c r="N194" s="7">
        <f>+Opex!N206</f>
        <v>5.9244399999999997</v>
      </c>
      <c r="O194" s="7">
        <f>+Opex!O206</f>
        <v>11.624549999999999</v>
      </c>
      <c r="P194" s="7">
        <f>+Opex!P206</f>
        <v>8.9506200000000007</v>
      </c>
      <c r="Q194" s="7">
        <f>+Opex!Q206</f>
        <v>1.3652300000000004</v>
      </c>
      <c r="R194" s="7">
        <f>+Opex!R206</f>
        <v>0.23851000000000006</v>
      </c>
      <c r="S194" s="7">
        <f>+Opex!S206</f>
        <v>3.8766800000000003</v>
      </c>
      <c r="T194" s="7">
        <f>+Opex!T206</f>
        <v>0.7724500000000003</v>
      </c>
      <c r="U194" s="7">
        <f>+Opex!U206</f>
        <v>5.0307399999999998</v>
      </c>
      <c r="V194" s="7"/>
    </row>
    <row r="195" spans="2:22">
      <c r="B195" s="6"/>
      <c r="C195" s="453" t="s">
        <v>660</v>
      </c>
      <c r="D195" s="5" t="s">
        <v>79</v>
      </c>
      <c r="E195" s="5" t="s">
        <v>33</v>
      </c>
      <c r="G195" s="7">
        <f>+Opex!G207</f>
        <v>0</v>
      </c>
      <c r="H195" s="7">
        <f>+Opex!H207</f>
        <v>0</v>
      </c>
      <c r="I195" s="7">
        <f>+Opex!I207</f>
        <v>441.29871999999995</v>
      </c>
      <c r="J195" s="7">
        <f>+Opex!J207</f>
        <v>690.30522000000008</v>
      </c>
      <c r="K195" s="7">
        <f>+Opex!K207</f>
        <v>928.85559999999998</v>
      </c>
      <c r="L195" s="7">
        <f>+Opex!L207</f>
        <v>1120.26964</v>
      </c>
      <c r="M195" s="7">
        <f>+Opex!M207</f>
        <v>1311.20922</v>
      </c>
      <c r="N195" s="7">
        <f>+Opex!N207</f>
        <v>1494.25233</v>
      </c>
      <c r="O195" s="7">
        <f>+Opex!O207</f>
        <v>1486.02423</v>
      </c>
      <c r="P195" s="7">
        <f>+Opex!P207</f>
        <v>1449.4875</v>
      </c>
      <c r="Q195" s="7">
        <f>+Opex!Q207</f>
        <v>1356.2317800000001</v>
      </c>
      <c r="R195" s="7">
        <f>+Opex!R207</f>
        <v>1179.1199799999999</v>
      </c>
      <c r="S195" s="7">
        <f>+Opex!S207</f>
        <v>1534.1572699999997</v>
      </c>
      <c r="T195" s="7">
        <f>+Opex!T207</f>
        <v>1141.03756</v>
      </c>
      <c r="U195" s="7">
        <f>+Opex!U207</f>
        <v>1318.8609199999999</v>
      </c>
      <c r="V195" s="7"/>
    </row>
    <row r="196" spans="2:22">
      <c r="B196" s="6"/>
      <c r="C196" s="453" t="s">
        <v>661</v>
      </c>
      <c r="D196" s="5" t="s">
        <v>79</v>
      </c>
      <c r="E196" s="5" t="s">
        <v>33</v>
      </c>
      <c r="G196" s="7">
        <f>+Opex!G208</f>
        <v>0</v>
      </c>
      <c r="H196" s="7">
        <f>+Opex!H208</f>
        <v>0</v>
      </c>
      <c r="I196" s="7">
        <f>+Opex!I208</f>
        <v>40.994019999999999</v>
      </c>
      <c r="J196" s="7">
        <f>+Opex!J208</f>
        <v>162.84721999999999</v>
      </c>
      <c r="K196" s="7">
        <f>+Opex!K208</f>
        <v>187.68901</v>
      </c>
      <c r="L196" s="7">
        <f>+Opex!L208</f>
        <v>136.91533999999999</v>
      </c>
      <c r="M196" s="7">
        <f>+Opex!M208</f>
        <v>104.63172</v>
      </c>
      <c r="N196" s="7">
        <f>+Opex!N208</f>
        <v>50.706429999999997</v>
      </c>
      <c r="O196" s="7">
        <f>+Opex!O208</f>
        <v>102.14539000000001</v>
      </c>
      <c r="P196" s="7">
        <f>+Opex!P208</f>
        <v>143.60932</v>
      </c>
      <c r="Q196" s="7">
        <f>+Opex!Q208</f>
        <v>170.32024999999999</v>
      </c>
      <c r="R196" s="7">
        <f>+Opex!R208</f>
        <v>222.30787000000001</v>
      </c>
      <c r="S196" s="7">
        <f>+Opex!S208</f>
        <v>567.99824000000001</v>
      </c>
      <c r="T196" s="7">
        <f>+Opex!T208</f>
        <v>220.22378</v>
      </c>
      <c r="U196" s="7">
        <f>+Opex!U208</f>
        <v>190.89398</v>
      </c>
      <c r="V196" s="7"/>
    </row>
    <row r="197" spans="2:22">
      <c r="B197" s="6"/>
      <c r="C197" s="453" t="s">
        <v>662</v>
      </c>
      <c r="D197" s="5" t="s">
        <v>79</v>
      </c>
      <c r="E197" s="5" t="s">
        <v>33</v>
      </c>
      <c r="G197" s="7">
        <f>+Opex!G209</f>
        <v>0</v>
      </c>
      <c r="H197" s="7">
        <f>+Opex!H209</f>
        <v>0</v>
      </c>
      <c r="I197" s="7">
        <f>+Opex!I209</f>
        <v>0</v>
      </c>
      <c r="J197" s="7">
        <f>+Opex!J209</f>
        <v>0</v>
      </c>
      <c r="K197" s="7">
        <f>+Opex!K209</f>
        <v>0</v>
      </c>
      <c r="L197" s="7">
        <f>+Opex!L209</f>
        <v>0</v>
      </c>
      <c r="M197" s="7">
        <f>+Opex!M209</f>
        <v>-40.476639999999996</v>
      </c>
      <c r="N197" s="7">
        <f>+Opex!N209</f>
        <v>-32.040060000000004</v>
      </c>
      <c r="O197" s="7">
        <f>+Opex!O209</f>
        <v>-28.352349999999998</v>
      </c>
      <c r="P197" s="7">
        <f>+Opex!P209</f>
        <v>3.00908</v>
      </c>
      <c r="Q197" s="7">
        <f>+Opex!Q209</f>
        <v>-2.6136600000000003</v>
      </c>
      <c r="R197" s="7">
        <f>+Opex!R209</f>
        <v>1.1808899999999998</v>
      </c>
      <c r="S197" s="7">
        <f>+Opex!S209</f>
        <v>-12.666260000000005</v>
      </c>
      <c r="T197" s="7">
        <f>+Opex!T209</f>
        <v>-1.6078400000000008</v>
      </c>
      <c r="U197" s="7">
        <f>+Opex!U209</f>
        <v>2.6246799999999992</v>
      </c>
      <c r="V197" s="7"/>
    </row>
    <row r="198" spans="2:22">
      <c r="B198" s="6"/>
      <c r="C198" s="453" t="s">
        <v>848</v>
      </c>
      <c r="D198" s="5" t="s">
        <v>79</v>
      </c>
      <c r="E198" s="5" t="s">
        <v>33</v>
      </c>
      <c r="G198" s="7">
        <f>+Opex!G210</f>
        <v>0</v>
      </c>
      <c r="H198" s="7">
        <f>+Opex!H210</f>
        <v>0</v>
      </c>
      <c r="I198" s="7">
        <f>+Opex!I210</f>
        <v>0</v>
      </c>
      <c r="J198" s="7">
        <f>+Opex!J210</f>
        <v>0</v>
      </c>
      <c r="K198" s="7">
        <f>+Opex!K210</f>
        <v>0</v>
      </c>
      <c r="L198" s="7">
        <f>+Opex!L210</f>
        <v>0</v>
      </c>
      <c r="M198" s="7">
        <f>+Opex!M210</f>
        <v>0</v>
      </c>
      <c r="N198" s="7">
        <f>+Opex!N210</f>
        <v>0</v>
      </c>
      <c r="O198" s="7">
        <f>+Opex!O210</f>
        <v>0</v>
      </c>
      <c r="P198" s="7">
        <f>+Opex!P210</f>
        <v>0</v>
      </c>
      <c r="Q198" s="7">
        <f>+Opex!Q210</f>
        <v>0</v>
      </c>
      <c r="R198" s="7">
        <f>+Opex!R210</f>
        <v>0</v>
      </c>
      <c r="S198" s="7">
        <f>+Opex!S210</f>
        <v>0</v>
      </c>
      <c r="T198" s="7">
        <f>+Opex!T210</f>
        <v>97.889329999999987</v>
      </c>
      <c r="U198" s="7">
        <f>+Opex!U210</f>
        <v>130.25639000000001</v>
      </c>
      <c r="V198" s="7"/>
    </row>
    <row r="199" spans="2:22">
      <c r="B199" s="6"/>
      <c r="C199" s="453" t="s">
        <v>849</v>
      </c>
      <c r="D199" s="5" t="s">
        <v>79</v>
      </c>
      <c r="E199" s="5" t="s">
        <v>33</v>
      </c>
      <c r="G199" s="7">
        <f>+Opex!G211</f>
        <v>0</v>
      </c>
      <c r="H199" s="7">
        <f>+Opex!H211</f>
        <v>0</v>
      </c>
      <c r="I199" s="7">
        <f>+Opex!I211</f>
        <v>0</v>
      </c>
      <c r="J199" s="7">
        <f>+Opex!J211</f>
        <v>0</v>
      </c>
      <c r="K199" s="7">
        <f>+Opex!K211</f>
        <v>0</v>
      </c>
      <c r="L199" s="7">
        <f>+Opex!L211</f>
        <v>0</v>
      </c>
      <c r="M199" s="7">
        <f>+Opex!M211</f>
        <v>0</v>
      </c>
      <c r="N199" s="7">
        <f>+Opex!N211</f>
        <v>0</v>
      </c>
      <c r="O199" s="7">
        <f>+Opex!O211</f>
        <v>0</v>
      </c>
      <c r="P199" s="7">
        <f>+Opex!P211</f>
        <v>0</v>
      </c>
      <c r="Q199" s="7">
        <f>+Opex!Q211</f>
        <v>0</v>
      </c>
      <c r="R199" s="7">
        <f>+Opex!R211</f>
        <v>0</v>
      </c>
      <c r="S199" s="7">
        <f>+Opex!S211</f>
        <v>0</v>
      </c>
      <c r="T199" s="7">
        <f>+Opex!T211</f>
        <v>33.634869999999999</v>
      </c>
      <c r="U199" s="7">
        <f>+Opex!U211</f>
        <v>47.774529999999999</v>
      </c>
      <c r="V199" s="7"/>
    </row>
    <row r="200" spans="2:22">
      <c r="B200" s="6"/>
      <c r="C200" s="453" t="s">
        <v>850</v>
      </c>
      <c r="D200" s="5" t="s">
        <v>79</v>
      </c>
      <c r="E200" s="5" t="s">
        <v>33</v>
      </c>
      <c r="G200" s="7">
        <f>+Opex!G212</f>
        <v>0</v>
      </c>
      <c r="H200" s="7">
        <f>+Opex!H212</f>
        <v>0</v>
      </c>
      <c r="I200" s="7">
        <f>+Opex!I212</f>
        <v>0</v>
      </c>
      <c r="J200" s="7">
        <f>+Opex!J212</f>
        <v>0</v>
      </c>
      <c r="K200" s="7">
        <f>+Opex!K212</f>
        <v>0</v>
      </c>
      <c r="L200" s="7">
        <f>+Opex!L212</f>
        <v>0</v>
      </c>
      <c r="M200" s="7">
        <f>+Opex!M212</f>
        <v>0</v>
      </c>
      <c r="N200" s="7">
        <f>+Opex!N212</f>
        <v>0</v>
      </c>
      <c r="O200" s="7">
        <f>+Opex!O212</f>
        <v>0</v>
      </c>
      <c r="P200" s="7">
        <f>+Opex!P212</f>
        <v>0</v>
      </c>
      <c r="Q200" s="7">
        <f>+Opex!Q212</f>
        <v>0</v>
      </c>
      <c r="R200" s="7">
        <f>+Opex!R212</f>
        <v>0</v>
      </c>
      <c r="S200" s="7">
        <f>+Opex!S212</f>
        <v>0</v>
      </c>
      <c r="T200" s="7">
        <f>+Opex!T212</f>
        <v>29.515670000000004</v>
      </c>
      <c r="U200" s="7">
        <f>+Opex!U212</f>
        <v>55.252139999999997</v>
      </c>
      <c r="V200" s="7"/>
    </row>
    <row r="201" spans="2:22">
      <c r="B201" s="6"/>
      <c r="C201" s="453" t="s">
        <v>851</v>
      </c>
      <c r="D201" s="5" t="s">
        <v>79</v>
      </c>
      <c r="E201" s="5" t="s">
        <v>33</v>
      </c>
      <c r="G201" s="7">
        <f>+Opex!G213</f>
        <v>0</v>
      </c>
      <c r="H201" s="7">
        <f>+Opex!H213</f>
        <v>0</v>
      </c>
      <c r="I201" s="7">
        <f>+Opex!I213</f>
        <v>0</v>
      </c>
      <c r="J201" s="7">
        <f>+Opex!J213</f>
        <v>0</v>
      </c>
      <c r="K201" s="7">
        <f>+Opex!K213</f>
        <v>0</v>
      </c>
      <c r="L201" s="7">
        <f>+Opex!L213</f>
        <v>0</v>
      </c>
      <c r="M201" s="7">
        <f>+Opex!M213</f>
        <v>0</v>
      </c>
      <c r="N201" s="7">
        <f>+Opex!N213</f>
        <v>0</v>
      </c>
      <c r="O201" s="7">
        <f>+Opex!O213</f>
        <v>0</v>
      </c>
      <c r="P201" s="7">
        <f>+Opex!P213</f>
        <v>0</v>
      </c>
      <c r="Q201" s="7">
        <f>+Opex!Q213</f>
        <v>0</v>
      </c>
      <c r="R201" s="7">
        <f>+Opex!R213</f>
        <v>0</v>
      </c>
      <c r="S201" s="7">
        <f>+Opex!S213</f>
        <v>0</v>
      </c>
      <c r="T201" s="7">
        <f>+Opex!T213</f>
        <v>34.070430000000002</v>
      </c>
      <c r="U201" s="7">
        <f>+Opex!U213</f>
        <v>39.291410000000006</v>
      </c>
      <c r="V201" s="7"/>
    </row>
    <row r="202" spans="2:22">
      <c r="B202" s="6"/>
      <c r="C202" s="453" t="s">
        <v>852</v>
      </c>
      <c r="D202" s="5" t="s">
        <v>79</v>
      </c>
      <c r="E202" s="5" t="s">
        <v>33</v>
      </c>
      <c r="G202" s="7">
        <f>+Opex!G214</f>
        <v>0</v>
      </c>
      <c r="H202" s="7">
        <f>+Opex!H214</f>
        <v>0</v>
      </c>
      <c r="I202" s="7">
        <f>+Opex!I214</f>
        <v>0</v>
      </c>
      <c r="J202" s="7">
        <f>+Opex!J214</f>
        <v>0</v>
      </c>
      <c r="K202" s="7">
        <f>+Opex!K214</f>
        <v>0</v>
      </c>
      <c r="L202" s="7">
        <f>+Opex!L214</f>
        <v>0</v>
      </c>
      <c r="M202" s="7">
        <f>+Opex!M214</f>
        <v>0</v>
      </c>
      <c r="N202" s="7">
        <f>+Opex!N214</f>
        <v>0</v>
      </c>
      <c r="O202" s="7">
        <f>+Opex!O214</f>
        <v>0</v>
      </c>
      <c r="P202" s="7">
        <f>+Opex!P214</f>
        <v>0</v>
      </c>
      <c r="Q202" s="7">
        <f>+Opex!Q214</f>
        <v>0</v>
      </c>
      <c r="R202" s="7">
        <f>+Opex!R214</f>
        <v>0</v>
      </c>
      <c r="S202" s="7">
        <f>+Opex!S214</f>
        <v>0</v>
      </c>
      <c r="T202" s="7">
        <f>+Opex!T214</f>
        <v>22.030240000000003</v>
      </c>
      <c r="U202" s="7">
        <f>+Opex!U214</f>
        <v>27.785790000000002</v>
      </c>
      <c r="V202" s="7"/>
    </row>
    <row r="203" spans="2:22">
      <c r="B203" s="6"/>
      <c r="C203" s="453" t="s">
        <v>853</v>
      </c>
      <c r="D203" s="5" t="s">
        <v>79</v>
      </c>
      <c r="E203" s="5" t="s">
        <v>33</v>
      </c>
      <c r="G203" s="7">
        <f>+Opex!G215</f>
        <v>0</v>
      </c>
      <c r="H203" s="7">
        <f>+Opex!H215</f>
        <v>0</v>
      </c>
      <c r="I203" s="7">
        <f>+Opex!I215</f>
        <v>0</v>
      </c>
      <c r="J203" s="7">
        <f>+Opex!J215</f>
        <v>0</v>
      </c>
      <c r="K203" s="7">
        <f>+Opex!K215</f>
        <v>0</v>
      </c>
      <c r="L203" s="7">
        <f>+Opex!L215</f>
        <v>0</v>
      </c>
      <c r="M203" s="7">
        <f>+Opex!M215</f>
        <v>0</v>
      </c>
      <c r="N203" s="7">
        <f>+Opex!N215</f>
        <v>0</v>
      </c>
      <c r="O203" s="7">
        <f>+Opex!O215</f>
        <v>0</v>
      </c>
      <c r="P203" s="7">
        <f>+Opex!P215</f>
        <v>0</v>
      </c>
      <c r="Q203" s="7">
        <f>+Opex!Q215</f>
        <v>0</v>
      </c>
      <c r="R203" s="7">
        <f>+Opex!R215</f>
        <v>0</v>
      </c>
      <c r="S203" s="7">
        <f>+Opex!S215</f>
        <v>0</v>
      </c>
      <c r="T203" s="7">
        <f>+Opex!T215</f>
        <v>34.011340000000004</v>
      </c>
      <c r="U203" s="7">
        <f>+Opex!U215</f>
        <v>40.008880000000005</v>
      </c>
      <c r="V203" s="7"/>
    </row>
    <row r="204" spans="2:22">
      <c r="B204" s="6"/>
      <c r="C204" s="453" t="s">
        <v>854</v>
      </c>
      <c r="D204" s="5" t="s">
        <v>79</v>
      </c>
      <c r="E204" s="5" t="s">
        <v>33</v>
      </c>
      <c r="G204" s="7">
        <f>+Opex!G216</f>
        <v>0</v>
      </c>
      <c r="H204" s="7">
        <f>+Opex!H216</f>
        <v>0</v>
      </c>
      <c r="I204" s="7">
        <f>+Opex!I216</f>
        <v>0</v>
      </c>
      <c r="J204" s="7">
        <f>+Opex!J216</f>
        <v>0</v>
      </c>
      <c r="K204" s="7">
        <f>+Opex!K216</f>
        <v>0</v>
      </c>
      <c r="L204" s="7">
        <f>+Opex!L216</f>
        <v>0</v>
      </c>
      <c r="M204" s="7">
        <f>+Opex!M216</f>
        <v>0</v>
      </c>
      <c r="N204" s="7">
        <f>+Opex!N216</f>
        <v>0</v>
      </c>
      <c r="O204" s="7">
        <f>+Opex!O216</f>
        <v>0</v>
      </c>
      <c r="P204" s="7">
        <f>+Opex!P216</f>
        <v>0</v>
      </c>
      <c r="Q204" s="7">
        <f>+Opex!Q216</f>
        <v>0</v>
      </c>
      <c r="R204" s="7">
        <f>+Opex!R216</f>
        <v>0</v>
      </c>
      <c r="S204" s="7">
        <f>+Opex!S216</f>
        <v>0</v>
      </c>
      <c r="T204" s="7">
        <f>+Opex!T216</f>
        <v>13.584380000000001</v>
      </c>
      <c r="U204" s="7">
        <f>+Opex!U216</f>
        <v>20.858730000000001</v>
      </c>
      <c r="V204" s="7"/>
    </row>
    <row r="205" spans="2:22">
      <c r="B205" s="6"/>
      <c r="C205" s="453" t="s">
        <v>855</v>
      </c>
      <c r="D205" s="5" t="s">
        <v>79</v>
      </c>
      <c r="E205" s="5" t="s">
        <v>33</v>
      </c>
      <c r="G205" s="7">
        <f>+Opex!G217</f>
        <v>0</v>
      </c>
      <c r="H205" s="7">
        <f>+Opex!H217</f>
        <v>0</v>
      </c>
      <c r="I205" s="7">
        <f>+Opex!I217</f>
        <v>0</v>
      </c>
      <c r="J205" s="7">
        <f>+Opex!J217</f>
        <v>0</v>
      </c>
      <c r="K205" s="7">
        <f>+Opex!K217</f>
        <v>0</v>
      </c>
      <c r="L205" s="7">
        <f>+Opex!L217</f>
        <v>0</v>
      </c>
      <c r="M205" s="7">
        <f>+Opex!M217</f>
        <v>0</v>
      </c>
      <c r="N205" s="7">
        <f>+Opex!N217</f>
        <v>0</v>
      </c>
      <c r="O205" s="7">
        <f>+Opex!O217</f>
        <v>0</v>
      </c>
      <c r="P205" s="7">
        <f>+Opex!P217</f>
        <v>0</v>
      </c>
      <c r="Q205" s="7">
        <f>+Opex!Q217</f>
        <v>52.82546</v>
      </c>
      <c r="R205" s="7">
        <f>+Opex!R217</f>
        <v>54.639769999999999</v>
      </c>
      <c r="S205" s="7">
        <f>+Opex!S217</f>
        <v>48.920960000000001</v>
      </c>
      <c r="T205" s="7">
        <f>+Opex!T217</f>
        <v>9.6298300000000001</v>
      </c>
      <c r="U205" s="7">
        <f>+Opex!U217</f>
        <v>79.401070000000004</v>
      </c>
      <c r="V205" s="7"/>
    </row>
    <row r="206" spans="2:22">
      <c r="B206" s="6"/>
      <c r="C206" s="453" t="s">
        <v>856</v>
      </c>
      <c r="D206" s="5" t="s">
        <v>79</v>
      </c>
      <c r="E206" s="5" t="s">
        <v>33</v>
      </c>
      <c r="G206" s="7">
        <f>+Opex!G218</f>
        <v>0</v>
      </c>
      <c r="H206" s="7">
        <f>+Opex!H218</f>
        <v>0</v>
      </c>
      <c r="I206" s="7">
        <f>+Opex!I218</f>
        <v>0</v>
      </c>
      <c r="J206" s="7">
        <f>+Opex!J218</f>
        <v>0</v>
      </c>
      <c r="K206" s="7">
        <f>+Opex!K218</f>
        <v>0</v>
      </c>
      <c r="L206" s="7">
        <f>+Opex!L218</f>
        <v>0</v>
      </c>
      <c r="M206" s="7">
        <f>+Opex!M218</f>
        <v>0</v>
      </c>
      <c r="N206" s="7">
        <f>+Opex!N218</f>
        <v>0</v>
      </c>
      <c r="O206" s="7">
        <f>+Opex!O218</f>
        <v>0</v>
      </c>
      <c r="P206" s="7">
        <f>+Opex!P218</f>
        <v>0</v>
      </c>
      <c r="Q206" s="7">
        <f>+Opex!Q218</f>
        <v>0</v>
      </c>
      <c r="R206" s="7">
        <f>+Opex!R218</f>
        <v>0</v>
      </c>
      <c r="S206" s="7">
        <f>+Opex!S218</f>
        <v>0</v>
      </c>
      <c r="T206" s="7">
        <f>+Opex!T218</f>
        <v>0</v>
      </c>
      <c r="U206" s="7">
        <f>+Opex!U218</f>
        <v>0</v>
      </c>
      <c r="V206" s="7"/>
    </row>
    <row r="207" spans="2:22">
      <c r="B207" s="6"/>
      <c r="C207" s="453" t="s">
        <v>857</v>
      </c>
      <c r="D207" s="5" t="s">
        <v>79</v>
      </c>
      <c r="E207" s="5" t="s">
        <v>33</v>
      </c>
      <c r="G207" s="7">
        <f>+Opex!G219</f>
        <v>0</v>
      </c>
      <c r="H207" s="7">
        <f>+Opex!H219</f>
        <v>0</v>
      </c>
      <c r="I207" s="7">
        <f>+Opex!I219</f>
        <v>0</v>
      </c>
      <c r="J207" s="7">
        <f>+Opex!J219</f>
        <v>0</v>
      </c>
      <c r="K207" s="7">
        <f>+Opex!K219</f>
        <v>0</v>
      </c>
      <c r="L207" s="7">
        <f>+Opex!L219</f>
        <v>0</v>
      </c>
      <c r="M207" s="7">
        <f>+Opex!M219</f>
        <v>0</v>
      </c>
      <c r="N207" s="7">
        <f>+Opex!N219</f>
        <v>0</v>
      </c>
      <c r="O207" s="7">
        <f>+Opex!O219</f>
        <v>0</v>
      </c>
      <c r="P207" s="7">
        <f>+Opex!P219</f>
        <v>0</v>
      </c>
      <c r="Q207" s="7">
        <f>+Opex!Q219</f>
        <v>0</v>
      </c>
      <c r="R207" s="7">
        <f>+Opex!R219</f>
        <v>0</v>
      </c>
      <c r="S207" s="7">
        <f>+Opex!S219</f>
        <v>0</v>
      </c>
      <c r="T207" s="7">
        <f>+Opex!T219</f>
        <v>0</v>
      </c>
      <c r="U207" s="7">
        <f>+Opex!U219</f>
        <v>0</v>
      </c>
      <c r="V207" s="7"/>
    </row>
    <row r="208" spans="2:22">
      <c r="B208" s="6"/>
      <c r="C208" s="453" t="s">
        <v>858</v>
      </c>
      <c r="D208" s="5" t="s">
        <v>79</v>
      </c>
      <c r="E208" s="5" t="s">
        <v>33</v>
      </c>
      <c r="G208" s="7">
        <f>+Opex!G220</f>
        <v>0</v>
      </c>
      <c r="H208" s="7">
        <f>+Opex!H220</f>
        <v>0</v>
      </c>
      <c r="I208" s="7">
        <f>+Opex!I220</f>
        <v>0</v>
      </c>
      <c r="J208" s="7">
        <f>+Opex!J220</f>
        <v>0</v>
      </c>
      <c r="K208" s="7">
        <f>+Opex!K220</f>
        <v>0</v>
      </c>
      <c r="L208" s="7">
        <f>+Opex!L220</f>
        <v>0</v>
      </c>
      <c r="M208" s="7">
        <f>+Opex!M220</f>
        <v>0</v>
      </c>
      <c r="N208" s="7">
        <f>+Opex!N220</f>
        <v>0</v>
      </c>
      <c r="O208" s="7">
        <f>+Opex!O220</f>
        <v>0</v>
      </c>
      <c r="P208" s="7">
        <f>+Opex!P220</f>
        <v>0</v>
      </c>
      <c r="Q208" s="7">
        <f>+Opex!Q220</f>
        <v>0</v>
      </c>
      <c r="R208" s="7">
        <f>+Opex!R220</f>
        <v>0</v>
      </c>
      <c r="S208" s="7">
        <f>+Opex!S220</f>
        <v>0</v>
      </c>
      <c r="T208" s="7">
        <f>+Opex!T220</f>
        <v>0</v>
      </c>
      <c r="U208" s="7">
        <f>+Opex!U220</f>
        <v>0</v>
      </c>
      <c r="V208" s="7"/>
    </row>
    <row r="209" spans="2:22">
      <c r="B209" s="6"/>
      <c r="C209" s="453" t="s">
        <v>859</v>
      </c>
      <c r="D209" s="5" t="s">
        <v>79</v>
      </c>
      <c r="E209" s="5" t="s">
        <v>33</v>
      </c>
      <c r="G209" s="7">
        <f>+Opex!G221</f>
        <v>0</v>
      </c>
      <c r="H209" s="7">
        <f>+Opex!H221</f>
        <v>0</v>
      </c>
      <c r="I209" s="7">
        <f>+Opex!I221</f>
        <v>0</v>
      </c>
      <c r="J209" s="7">
        <f>+Opex!J221</f>
        <v>0</v>
      </c>
      <c r="K209" s="7">
        <f>+Opex!K221</f>
        <v>0</v>
      </c>
      <c r="L209" s="7">
        <f>+Opex!L221</f>
        <v>0</v>
      </c>
      <c r="M209" s="7">
        <f>+Opex!M221</f>
        <v>0</v>
      </c>
      <c r="N209" s="7">
        <f>+Opex!N221</f>
        <v>0</v>
      </c>
      <c r="O209" s="7">
        <f>+Opex!O221</f>
        <v>0</v>
      </c>
      <c r="P209" s="7">
        <f>+Opex!P221</f>
        <v>0</v>
      </c>
      <c r="Q209" s="7">
        <f>+Opex!Q221</f>
        <v>0.58187999999999995</v>
      </c>
      <c r="R209" s="7">
        <f>+Opex!R221</f>
        <v>-0.58187999999999995</v>
      </c>
      <c r="S209" s="7">
        <f>+Opex!S221</f>
        <v>0</v>
      </c>
      <c r="T209" s="7">
        <f>+Opex!T221</f>
        <v>0</v>
      </c>
      <c r="U209" s="7">
        <f>+Opex!U221</f>
        <v>0</v>
      </c>
      <c r="V209" s="7"/>
    </row>
    <row r="210" spans="2:22">
      <c r="B210" s="6"/>
      <c r="C210" s="453" t="s">
        <v>663</v>
      </c>
      <c r="D210" s="5" t="s">
        <v>79</v>
      </c>
      <c r="E210" s="5" t="s">
        <v>33</v>
      </c>
      <c r="G210" s="7">
        <f>+Opex!G222</f>
        <v>24.89846</v>
      </c>
      <c r="H210" s="7">
        <f>+Opex!H222</f>
        <v>24.89846</v>
      </c>
      <c r="I210" s="7">
        <f>+Opex!I222</f>
        <v>11.00685</v>
      </c>
      <c r="J210" s="7">
        <f>+Opex!J222</f>
        <v>1.5265</v>
      </c>
      <c r="K210" s="7">
        <f>+Opex!K222</f>
        <v>0</v>
      </c>
      <c r="L210" s="7">
        <f>+Opex!L222</f>
        <v>2.1719400000000002</v>
      </c>
      <c r="M210" s="7">
        <f>+Opex!M222</f>
        <v>0</v>
      </c>
      <c r="N210" s="7">
        <f>+Opex!N222</f>
        <v>0</v>
      </c>
      <c r="O210" s="7">
        <f>+Opex!O222</f>
        <v>0</v>
      </c>
      <c r="P210" s="7">
        <f>+Opex!P222</f>
        <v>0.18078999999999998</v>
      </c>
      <c r="Q210" s="7">
        <f>+Opex!Q222</f>
        <v>0.95577999999999996</v>
      </c>
      <c r="R210" s="7">
        <f>+Opex!R222</f>
        <v>3.0869799999999996</v>
      </c>
      <c r="S210" s="7">
        <f>+Opex!S222</f>
        <v>3.6310899999999999</v>
      </c>
      <c r="T210" s="7">
        <f>+Opex!T222</f>
        <v>5.8193900000000003</v>
      </c>
      <c r="U210" s="7">
        <f>+Opex!U222</f>
        <v>2.2128699999999997</v>
      </c>
      <c r="V210" s="7"/>
    </row>
    <row r="211" spans="2:22">
      <c r="B211" s="6"/>
      <c r="C211" s="453" t="s">
        <v>860</v>
      </c>
      <c r="D211" s="5" t="s">
        <v>79</v>
      </c>
      <c r="E211" s="5" t="s">
        <v>33</v>
      </c>
      <c r="G211" s="7">
        <f>+Opex!G223</f>
        <v>0</v>
      </c>
      <c r="H211" s="7">
        <f>+Opex!H223</f>
        <v>0</v>
      </c>
      <c r="I211" s="7">
        <f>+Opex!I223</f>
        <v>0</v>
      </c>
      <c r="J211" s="7">
        <f>+Opex!J223</f>
        <v>0</v>
      </c>
      <c r="K211" s="7">
        <f>+Opex!K223</f>
        <v>0</v>
      </c>
      <c r="L211" s="7">
        <f>+Opex!L223</f>
        <v>0</v>
      </c>
      <c r="M211" s="7">
        <f>+Opex!M223</f>
        <v>0</v>
      </c>
      <c r="N211" s="7">
        <f>+Opex!N223</f>
        <v>0</v>
      </c>
      <c r="O211" s="7">
        <f>+Opex!O223</f>
        <v>0</v>
      </c>
      <c r="P211" s="7">
        <f>+Opex!P223</f>
        <v>0</v>
      </c>
      <c r="Q211" s="7">
        <f>+Opex!Q223</f>
        <v>0</v>
      </c>
      <c r="R211" s="7">
        <f>+Opex!R223</f>
        <v>0</v>
      </c>
      <c r="S211" s="7">
        <f>+Opex!S223</f>
        <v>0</v>
      </c>
      <c r="T211" s="7">
        <f>+Opex!T223</f>
        <v>0</v>
      </c>
      <c r="U211" s="7">
        <f>+Opex!U223</f>
        <v>0</v>
      </c>
      <c r="V211" s="7"/>
    </row>
    <row r="212" spans="2:22">
      <c r="B212" s="6"/>
      <c r="C212" s="453" t="s">
        <v>860</v>
      </c>
      <c r="D212" s="5" t="s">
        <v>79</v>
      </c>
      <c r="E212" s="5" t="s">
        <v>33</v>
      </c>
      <c r="G212" s="7">
        <f>+Opex!G224</f>
        <v>0</v>
      </c>
      <c r="H212" s="7">
        <f>+Opex!H224</f>
        <v>0</v>
      </c>
      <c r="I212" s="7">
        <f>+Opex!I224</f>
        <v>0</v>
      </c>
      <c r="J212" s="7">
        <f>+Opex!J224</f>
        <v>0</v>
      </c>
      <c r="K212" s="7">
        <f>+Opex!K224</f>
        <v>0</v>
      </c>
      <c r="L212" s="7">
        <f>+Opex!L224</f>
        <v>0</v>
      </c>
      <c r="M212" s="7">
        <f>+Opex!M224</f>
        <v>0</v>
      </c>
      <c r="N212" s="7">
        <f>+Opex!N224</f>
        <v>0</v>
      </c>
      <c r="O212" s="7">
        <f>+Opex!O224</f>
        <v>0</v>
      </c>
      <c r="P212" s="7">
        <f>+Opex!P224</f>
        <v>0</v>
      </c>
      <c r="Q212" s="7">
        <f>+Opex!Q224</f>
        <v>0</v>
      </c>
      <c r="R212" s="7">
        <f>+Opex!R224</f>
        <v>0</v>
      </c>
      <c r="S212" s="7">
        <f>+Opex!S224</f>
        <v>0</v>
      </c>
      <c r="T212" s="7">
        <f>+Opex!T224</f>
        <v>0</v>
      </c>
      <c r="U212" s="7">
        <f>+Opex!U224</f>
        <v>0</v>
      </c>
      <c r="V212" s="7"/>
    </row>
    <row r="213" spans="2:22">
      <c r="B213" s="6"/>
      <c r="C213" s="453" t="s">
        <v>861</v>
      </c>
      <c r="D213" s="5" t="s">
        <v>79</v>
      </c>
      <c r="E213" s="5" t="s">
        <v>33</v>
      </c>
      <c r="G213" s="7">
        <f>+Opex!G225</f>
        <v>0</v>
      </c>
      <c r="H213" s="7">
        <f>+Opex!H225</f>
        <v>0</v>
      </c>
      <c r="I213" s="7">
        <f>+Opex!I225</f>
        <v>0</v>
      </c>
      <c r="J213" s="7">
        <f>+Opex!J225</f>
        <v>0</v>
      </c>
      <c r="K213" s="7">
        <f>+Opex!K225</f>
        <v>0</v>
      </c>
      <c r="L213" s="7">
        <f>+Opex!L225</f>
        <v>0</v>
      </c>
      <c r="M213" s="7">
        <f>+Opex!M225</f>
        <v>0</v>
      </c>
      <c r="N213" s="7">
        <f>+Opex!N225</f>
        <v>0</v>
      </c>
      <c r="O213" s="7">
        <f>+Opex!O225</f>
        <v>0</v>
      </c>
      <c r="P213" s="7">
        <f>+Opex!P225</f>
        <v>0</v>
      </c>
      <c r="Q213" s="7">
        <f>+Opex!Q225</f>
        <v>0</v>
      </c>
      <c r="R213" s="7">
        <f>+Opex!R225</f>
        <v>0</v>
      </c>
      <c r="S213" s="7">
        <f>+Opex!S225</f>
        <v>0</v>
      </c>
      <c r="T213" s="7">
        <f>+Opex!T225</f>
        <v>0</v>
      </c>
      <c r="U213" s="7">
        <f>+Opex!U225</f>
        <v>6.6500000000000004E-2</v>
      </c>
      <c r="V213" s="7"/>
    </row>
    <row r="214" spans="2:22">
      <c r="B214" s="6"/>
      <c r="C214" s="453" t="s">
        <v>862</v>
      </c>
      <c r="D214" s="5" t="s">
        <v>79</v>
      </c>
      <c r="E214" s="5" t="s">
        <v>33</v>
      </c>
      <c r="G214" s="7">
        <f>+Opex!G226</f>
        <v>0</v>
      </c>
      <c r="H214" s="7">
        <f>+Opex!H226</f>
        <v>0</v>
      </c>
      <c r="I214" s="7">
        <f>+Opex!I226</f>
        <v>0</v>
      </c>
      <c r="J214" s="7">
        <f>+Opex!J226</f>
        <v>0</v>
      </c>
      <c r="K214" s="7">
        <f>+Opex!K226</f>
        <v>0</v>
      </c>
      <c r="L214" s="7">
        <f>+Opex!L226</f>
        <v>0</v>
      </c>
      <c r="M214" s="7">
        <f>+Opex!M226</f>
        <v>0</v>
      </c>
      <c r="N214" s="7">
        <f>+Opex!N226</f>
        <v>0</v>
      </c>
      <c r="O214" s="7">
        <f>+Opex!O226</f>
        <v>0</v>
      </c>
      <c r="P214" s="7">
        <f>+Opex!P226</f>
        <v>0</v>
      </c>
      <c r="Q214" s="7">
        <f>+Opex!Q226</f>
        <v>0</v>
      </c>
      <c r="R214" s="7">
        <f>+Opex!R226</f>
        <v>0</v>
      </c>
      <c r="S214" s="7">
        <f>+Opex!S226</f>
        <v>0</v>
      </c>
      <c r="T214" s="7">
        <f>+Opex!T226</f>
        <v>0.72727999999999993</v>
      </c>
      <c r="U214" s="7">
        <f>+Opex!U226</f>
        <v>0</v>
      </c>
      <c r="V214" s="7"/>
    </row>
    <row r="215" spans="2:22">
      <c r="B215" s="6"/>
      <c r="C215" s="453" t="s">
        <v>863</v>
      </c>
      <c r="D215" s="5" t="s">
        <v>79</v>
      </c>
      <c r="E215" s="5" t="s">
        <v>33</v>
      </c>
      <c r="G215" s="7">
        <f>+Opex!G227</f>
        <v>0</v>
      </c>
      <c r="H215" s="7">
        <f>+Opex!H227</f>
        <v>0</v>
      </c>
      <c r="I215" s="7">
        <f>+Opex!I227</f>
        <v>0</v>
      </c>
      <c r="J215" s="7">
        <f>+Opex!J227</f>
        <v>0</v>
      </c>
      <c r="K215" s="7">
        <f>+Opex!K227</f>
        <v>0</v>
      </c>
      <c r="L215" s="7">
        <f>+Opex!L227</f>
        <v>0</v>
      </c>
      <c r="M215" s="7">
        <f>+Opex!M227</f>
        <v>0</v>
      </c>
      <c r="N215" s="7">
        <f>+Opex!N227</f>
        <v>0</v>
      </c>
      <c r="O215" s="7">
        <f>+Opex!O227</f>
        <v>0</v>
      </c>
      <c r="P215" s="7">
        <f>+Opex!P227</f>
        <v>0</v>
      </c>
      <c r="Q215" s="7">
        <f>+Opex!Q227</f>
        <v>0</v>
      </c>
      <c r="R215" s="7">
        <f>+Opex!R227</f>
        <v>0</v>
      </c>
      <c r="S215" s="7">
        <f>+Opex!S227</f>
        <v>0</v>
      </c>
      <c r="T215" s="7">
        <f>+Opex!T227</f>
        <v>0</v>
      </c>
      <c r="U215" s="7">
        <f>+Opex!U227</f>
        <v>0</v>
      </c>
      <c r="V215" s="7"/>
    </row>
    <row r="216" spans="2:22">
      <c r="B216" s="6"/>
      <c r="C216" s="453" t="s">
        <v>864</v>
      </c>
      <c r="D216" s="5" t="s">
        <v>79</v>
      </c>
      <c r="E216" s="5" t="s">
        <v>33</v>
      </c>
      <c r="G216" s="7">
        <f>+Opex!G228</f>
        <v>0</v>
      </c>
      <c r="H216" s="7">
        <f>+Opex!H228</f>
        <v>0</v>
      </c>
      <c r="I216" s="7">
        <f>+Opex!I228</f>
        <v>0</v>
      </c>
      <c r="J216" s="7">
        <f>+Opex!J228</f>
        <v>0</v>
      </c>
      <c r="K216" s="7">
        <f>+Opex!K228</f>
        <v>0</v>
      </c>
      <c r="L216" s="7">
        <f>+Opex!L228</f>
        <v>0</v>
      </c>
      <c r="M216" s="7">
        <f>+Opex!M228</f>
        <v>0</v>
      </c>
      <c r="N216" s="7">
        <f>+Opex!N228</f>
        <v>0</v>
      </c>
      <c r="O216" s="7">
        <f>+Opex!O228</f>
        <v>0</v>
      </c>
      <c r="P216" s="7">
        <f>+Opex!P228</f>
        <v>0</v>
      </c>
      <c r="Q216" s="7">
        <f>+Opex!Q228</f>
        <v>0</v>
      </c>
      <c r="R216" s="7">
        <f>+Opex!R228</f>
        <v>0</v>
      </c>
      <c r="S216" s="7">
        <f>+Opex!S228</f>
        <v>0</v>
      </c>
      <c r="T216" s="7">
        <f>+Opex!T228</f>
        <v>0</v>
      </c>
      <c r="U216" s="7">
        <f>+Opex!U228</f>
        <v>0</v>
      </c>
      <c r="V216" s="7"/>
    </row>
    <row r="217" spans="2:22">
      <c r="B217" s="6"/>
      <c r="C217" s="453" t="s">
        <v>865</v>
      </c>
      <c r="D217" s="5" t="s">
        <v>79</v>
      </c>
      <c r="E217" s="5" t="s">
        <v>33</v>
      </c>
      <c r="G217" s="7">
        <f>+Opex!G229</f>
        <v>0</v>
      </c>
      <c r="H217" s="7">
        <f>+Opex!H229</f>
        <v>0</v>
      </c>
      <c r="I217" s="7">
        <f>+Opex!I229</f>
        <v>0</v>
      </c>
      <c r="J217" s="7">
        <f>+Opex!J229</f>
        <v>0</v>
      </c>
      <c r="K217" s="7">
        <f>+Opex!K229</f>
        <v>0</v>
      </c>
      <c r="L217" s="7">
        <f>+Opex!L229</f>
        <v>0</v>
      </c>
      <c r="M217" s="7">
        <f>+Opex!M229</f>
        <v>0</v>
      </c>
      <c r="N217" s="7">
        <f>+Opex!N229</f>
        <v>0</v>
      </c>
      <c r="O217" s="7">
        <f>+Opex!O229</f>
        <v>0</v>
      </c>
      <c r="P217" s="7">
        <f>+Opex!P229</f>
        <v>0</v>
      </c>
      <c r="Q217" s="7">
        <f>+Opex!Q229</f>
        <v>0</v>
      </c>
      <c r="R217" s="7">
        <f>+Opex!R229</f>
        <v>0</v>
      </c>
      <c r="S217" s="7">
        <f>+Opex!S229</f>
        <v>0</v>
      </c>
      <c r="T217" s="7">
        <f>+Opex!T229</f>
        <v>0</v>
      </c>
      <c r="U217" s="7">
        <f>+Opex!U229</f>
        <v>1.9855399999999999</v>
      </c>
      <c r="V217" s="7"/>
    </row>
    <row r="218" spans="2:22">
      <c r="B218" s="6"/>
      <c r="C218" s="453" t="s">
        <v>866</v>
      </c>
      <c r="D218" s="5" t="s">
        <v>79</v>
      </c>
      <c r="E218" s="5" t="s">
        <v>33</v>
      </c>
      <c r="G218" s="7">
        <f>+Opex!G230</f>
        <v>0</v>
      </c>
      <c r="H218" s="7">
        <f>+Opex!H230</f>
        <v>0</v>
      </c>
      <c r="I218" s="7">
        <f>+Opex!I230</f>
        <v>0</v>
      </c>
      <c r="J218" s="7">
        <f>+Opex!J230</f>
        <v>0</v>
      </c>
      <c r="K218" s="7">
        <f>+Opex!K230</f>
        <v>0</v>
      </c>
      <c r="L218" s="7">
        <f>+Opex!L230</f>
        <v>0</v>
      </c>
      <c r="M218" s="7">
        <f>+Opex!M230</f>
        <v>0</v>
      </c>
      <c r="N218" s="7">
        <f>+Opex!N230</f>
        <v>0</v>
      </c>
      <c r="O218" s="7">
        <f>+Opex!O230</f>
        <v>0</v>
      </c>
      <c r="P218" s="7">
        <f>+Opex!P230</f>
        <v>0</v>
      </c>
      <c r="Q218" s="7">
        <f>+Opex!Q230</f>
        <v>0</v>
      </c>
      <c r="R218" s="7">
        <f>+Opex!R230</f>
        <v>0</v>
      </c>
      <c r="S218" s="7">
        <f>+Opex!S230</f>
        <v>0</v>
      </c>
      <c r="T218" s="7">
        <f>+Opex!T230</f>
        <v>19.614509999999999</v>
      </c>
      <c r="U218" s="7">
        <f>+Opex!U230</f>
        <v>6.2202299999999999</v>
      </c>
      <c r="V218" s="7"/>
    </row>
    <row r="219" spans="2:22">
      <c r="B219" s="6"/>
      <c r="C219" s="453" t="s">
        <v>867</v>
      </c>
      <c r="D219" s="5" t="s">
        <v>79</v>
      </c>
      <c r="E219" s="5" t="s">
        <v>33</v>
      </c>
      <c r="G219" s="7">
        <f>+Opex!G231</f>
        <v>0</v>
      </c>
      <c r="H219" s="7">
        <f>+Opex!H231</f>
        <v>0</v>
      </c>
      <c r="I219" s="7">
        <f>+Opex!I231</f>
        <v>0</v>
      </c>
      <c r="J219" s="7">
        <f>+Opex!J231</f>
        <v>0</v>
      </c>
      <c r="K219" s="7">
        <f>+Opex!K231</f>
        <v>0</v>
      </c>
      <c r="L219" s="7">
        <f>+Opex!L231</f>
        <v>0</v>
      </c>
      <c r="M219" s="7">
        <f>+Opex!M231</f>
        <v>0</v>
      </c>
      <c r="N219" s="7">
        <f>+Opex!N231</f>
        <v>0</v>
      </c>
      <c r="O219" s="7">
        <f>+Opex!O231</f>
        <v>0</v>
      </c>
      <c r="P219" s="7">
        <f>+Opex!P231</f>
        <v>0</v>
      </c>
      <c r="Q219" s="7">
        <f>+Opex!Q231</f>
        <v>0</v>
      </c>
      <c r="R219" s="7">
        <f>+Opex!R231</f>
        <v>0</v>
      </c>
      <c r="S219" s="7">
        <f>+Opex!S231</f>
        <v>0</v>
      </c>
      <c r="T219" s="7">
        <f>+Opex!T231</f>
        <v>0</v>
      </c>
      <c r="U219" s="7">
        <f>+Opex!U231</f>
        <v>0</v>
      </c>
      <c r="V219" s="7"/>
    </row>
    <row r="220" spans="2:22">
      <c r="B220" s="6"/>
      <c r="C220" s="453" t="s">
        <v>868</v>
      </c>
      <c r="D220" s="5" t="s">
        <v>79</v>
      </c>
      <c r="E220" s="5" t="s">
        <v>33</v>
      </c>
      <c r="G220" s="7">
        <f>+Opex!G232</f>
        <v>0</v>
      </c>
      <c r="H220" s="7">
        <f>+Opex!H232</f>
        <v>0</v>
      </c>
      <c r="I220" s="7">
        <f>+Opex!I232</f>
        <v>0</v>
      </c>
      <c r="J220" s="7">
        <f>+Opex!J232</f>
        <v>0</v>
      </c>
      <c r="K220" s="7">
        <f>+Opex!K232</f>
        <v>0</v>
      </c>
      <c r="L220" s="7">
        <f>+Opex!L232</f>
        <v>0</v>
      </c>
      <c r="M220" s="7">
        <f>+Opex!M232</f>
        <v>0</v>
      </c>
      <c r="N220" s="7">
        <f>+Opex!N232</f>
        <v>0</v>
      </c>
      <c r="O220" s="7">
        <f>+Opex!O232</f>
        <v>0</v>
      </c>
      <c r="P220" s="7">
        <f>+Opex!P232</f>
        <v>0</v>
      </c>
      <c r="Q220" s="7">
        <f>+Opex!Q232</f>
        <v>0</v>
      </c>
      <c r="R220" s="7">
        <f>+Opex!R232</f>
        <v>0</v>
      </c>
      <c r="S220" s="7">
        <f>+Opex!S232</f>
        <v>0</v>
      </c>
      <c r="T220" s="7">
        <f>+Opex!T232</f>
        <v>0</v>
      </c>
      <c r="U220" s="7">
        <f>+Opex!U232</f>
        <v>0</v>
      </c>
      <c r="V220" s="7"/>
    </row>
    <row r="221" spans="2:22">
      <c r="B221" s="6"/>
      <c r="C221" s="453" t="s">
        <v>869</v>
      </c>
      <c r="D221" s="5" t="s">
        <v>79</v>
      </c>
      <c r="E221" s="5" t="s">
        <v>33</v>
      </c>
      <c r="G221" s="7">
        <f>+Opex!G233</f>
        <v>0</v>
      </c>
      <c r="H221" s="7">
        <f>+Opex!H233</f>
        <v>0</v>
      </c>
      <c r="I221" s="7">
        <f>+Opex!I233</f>
        <v>0</v>
      </c>
      <c r="J221" s="7">
        <f>+Opex!J233</f>
        <v>0</v>
      </c>
      <c r="K221" s="7">
        <f>+Opex!K233</f>
        <v>0</v>
      </c>
      <c r="L221" s="7">
        <f>+Opex!L233</f>
        <v>0</v>
      </c>
      <c r="M221" s="7">
        <f>+Opex!M233</f>
        <v>0</v>
      </c>
      <c r="N221" s="7">
        <f>+Opex!N233</f>
        <v>0</v>
      </c>
      <c r="O221" s="7">
        <f>+Opex!O233</f>
        <v>0</v>
      </c>
      <c r="P221" s="7">
        <f>+Opex!P233</f>
        <v>0</v>
      </c>
      <c r="Q221" s="7">
        <f>+Opex!Q233</f>
        <v>0</v>
      </c>
      <c r="R221" s="7">
        <f>+Opex!R233</f>
        <v>0</v>
      </c>
      <c r="S221" s="7">
        <f>+Opex!S233</f>
        <v>0</v>
      </c>
      <c r="T221" s="7">
        <f>+Opex!T233</f>
        <v>0</v>
      </c>
      <c r="U221" s="7">
        <f>+Opex!U233</f>
        <v>1.4039999999999999E-2</v>
      </c>
      <c r="V221" s="7"/>
    </row>
    <row r="222" spans="2:22">
      <c r="B222" s="6"/>
      <c r="C222" s="453" t="s">
        <v>870</v>
      </c>
      <c r="D222" s="5" t="s">
        <v>79</v>
      </c>
      <c r="E222" s="5" t="s">
        <v>33</v>
      </c>
      <c r="G222" s="7">
        <f>+Opex!G234</f>
        <v>0</v>
      </c>
      <c r="H222" s="7">
        <f>+Opex!H234</f>
        <v>0</v>
      </c>
      <c r="I222" s="7">
        <f>+Opex!I234</f>
        <v>0</v>
      </c>
      <c r="J222" s="7">
        <f>+Opex!J234</f>
        <v>0</v>
      </c>
      <c r="K222" s="7">
        <f>+Opex!K234</f>
        <v>0</v>
      </c>
      <c r="L222" s="7">
        <f>+Opex!L234</f>
        <v>0</v>
      </c>
      <c r="M222" s="7">
        <f>+Opex!M234</f>
        <v>0</v>
      </c>
      <c r="N222" s="7">
        <f>+Opex!N234</f>
        <v>0</v>
      </c>
      <c r="O222" s="7">
        <f>+Opex!O234</f>
        <v>0</v>
      </c>
      <c r="P222" s="7">
        <f>+Opex!P234</f>
        <v>0</v>
      </c>
      <c r="Q222" s="7">
        <f>+Opex!Q234</f>
        <v>0</v>
      </c>
      <c r="R222" s="7">
        <f>+Opex!R234</f>
        <v>0</v>
      </c>
      <c r="S222" s="7">
        <f>+Opex!S234</f>
        <v>0</v>
      </c>
      <c r="T222" s="7">
        <f>+Opex!T234</f>
        <v>0.31984999999999997</v>
      </c>
      <c r="U222" s="7">
        <f>+Opex!U234</f>
        <v>0</v>
      </c>
      <c r="V222" s="7"/>
    </row>
    <row r="223" spans="2:22">
      <c r="B223" s="6"/>
      <c r="C223" s="453" t="s">
        <v>871</v>
      </c>
      <c r="D223" s="5" t="s">
        <v>79</v>
      </c>
      <c r="E223" s="5" t="s">
        <v>33</v>
      </c>
      <c r="G223" s="7">
        <f>+Opex!G235</f>
        <v>0</v>
      </c>
      <c r="H223" s="7">
        <f>+Opex!H235</f>
        <v>0</v>
      </c>
      <c r="I223" s="7">
        <f>+Opex!I235</f>
        <v>0</v>
      </c>
      <c r="J223" s="7">
        <f>+Opex!J235</f>
        <v>0</v>
      </c>
      <c r="K223" s="7">
        <f>+Opex!K235</f>
        <v>0</v>
      </c>
      <c r="L223" s="7">
        <f>+Opex!L235</f>
        <v>0</v>
      </c>
      <c r="M223" s="7">
        <f>+Opex!M235</f>
        <v>0</v>
      </c>
      <c r="N223" s="7">
        <f>+Opex!N235</f>
        <v>0</v>
      </c>
      <c r="O223" s="7">
        <f>+Opex!O235</f>
        <v>0</v>
      </c>
      <c r="P223" s="7">
        <f>+Opex!P235</f>
        <v>0</v>
      </c>
      <c r="Q223" s="7">
        <f>+Opex!Q235</f>
        <v>0</v>
      </c>
      <c r="R223" s="7">
        <f>+Opex!R235</f>
        <v>0</v>
      </c>
      <c r="S223" s="7">
        <f>+Opex!S235</f>
        <v>0</v>
      </c>
      <c r="T223" s="7">
        <f>+Opex!T235</f>
        <v>1.6669100000000001</v>
      </c>
      <c r="U223" s="7">
        <f>+Opex!U235</f>
        <v>0</v>
      </c>
      <c r="V223" s="7"/>
    </row>
    <row r="224" spans="2:22">
      <c r="B224" s="6"/>
      <c r="C224" s="453" t="s">
        <v>872</v>
      </c>
      <c r="D224" s="5" t="s">
        <v>79</v>
      </c>
      <c r="E224" s="5" t="s">
        <v>33</v>
      </c>
      <c r="G224" s="7">
        <f>+Opex!G236</f>
        <v>0</v>
      </c>
      <c r="H224" s="7">
        <f>+Opex!H236</f>
        <v>0</v>
      </c>
      <c r="I224" s="7">
        <f>+Opex!I236</f>
        <v>0</v>
      </c>
      <c r="J224" s="7">
        <f>+Opex!J236</f>
        <v>0</v>
      </c>
      <c r="K224" s="7">
        <f>+Opex!K236</f>
        <v>0</v>
      </c>
      <c r="L224" s="7">
        <f>+Opex!L236</f>
        <v>0</v>
      </c>
      <c r="M224" s="7">
        <f>+Opex!M236</f>
        <v>0</v>
      </c>
      <c r="N224" s="7">
        <f>+Opex!N236</f>
        <v>0</v>
      </c>
      <c r="O224" s="7">
        <f>+Opex!O236</f>
        <v>0</v>
      </c>
      <c r="P224" s="7">
        <f>+Opex!P236</f>
        <v>0</v>
      </c>
      <c r="Q224" s="7">
        <f>+Opex!Q236</f>
        <v>0</v>
      </c>
      <c r="R224" s="7">
        <f>+Opex!R236</f>
        <v>0</v>
      </c>
      <c r="S224" s="7">
        <f>+Opex!S236</f>
        <v>0</v>
      </c>
      <c r="T224" s="7">
        <f>+Opex!T236</f>
        <v>0.88002000000000002</v>
      </c>
      <c r="U224" s="7">
        <f>+Opex!U236</f>
        <v>0</v>
      </c>
      <c r="V224" s="7"/>
    </row>
    <row r="225" spans="2:22">
      <c r="B225" s="6"/>
      <c r="C225" s="453" t="s">
        <v>873</v>
      </c>
      <c r="D225" s="5" t="s">
        <v>79</v>
      </c>
      <c r="E225" s="5" t="s">
        <v>33</v>
      </c>
      <c r="G225" s="7">
        <f>+Opex!G237</f>
        <v>0</v>
      </c>
      <c r="H225" s="7">
        <f>+Opex!H237</f>
        <v>0</v>
      </c>
      <c r="I225" s="7">
        <f>+Opex!I237</f>
        <v>0</v>
      </c>
      <c r="J225" s="7">
        <f>+Opex!J237</f>
        <v>0</v>
      </c>
      <c r="K225" s="7">
        <f>+Opex!K237</f>
        <v>0</v>
      </c>
      <c r="L225" s="7">
        <f>+Opex!L237</f>
        <v>0</v>
      </c>
      <c r="M225" s="7">
        <f>+Opex!M237</f>
        <v>0</v>
      </c>
      <c r="N225" s="7">
        <f>+Opex!N237</f>
        <v>0</v>
      </c>
      <c r="O225" s="7">
        <f>+Opex!O237</f>
        <v>0</v>
      </c>
      <c r="P225" s="7">
        <f>+Opex!P237</f>
        <v>0</v>
      </c>
      <c r="Q225" s="7">
        <f>+Opex!Q237</f>
        <v>0</v>
      </c>
      <c r="R225" s="7">
        <f>+Opex!R237</f>
        <v>0</v>
      </c>
      <c r="S225" s="7">
        <f>+Opex!S237</f>
        <v>0</v>
      </c>
      <c r="T225" s="7">
        <f>+Opex!T237</f>
        <v>0</v>
      </c>
      <c r="U225" s="7">
        <f>+Opex!U237</f>
        <v>0</v>
      </c>
      <c r="V225" s="7"/>
    </row>
    <row r="226" spans="2:22">
      <c r="B226" s="6"/>
      <c r="C226" s="453" t="s">
        <v>664</v>
      </c>
      <c r="D226" s="5" t="s">
        <v>79</v>
      </c>
      <c r="E226" s="5" t="s">
        <v>33</v>
      </c>
      <c r="G226" s="7">
        <f>+Opex!G238</f>
        <v>60.917109999999994</v>
      </c>
      <c r="H226" s="7">
        <f>+Opex!H238</f>
        <v>60.917109999999994</v>
      </c>
      <c r="I226" s="7">
        <f>+Opex!I238</f>
        <v>63.201080000000005</v>
      </c>
      <c r="J226" s="7">
        <f>+Opex!J238</f>
        <v>60.537410000000001</v>
      </c>
      <c r="K226" s="7">
        <f>+Opex!K238</f>
        <v>57.999169999999999</v>
      </c>
      <c r="L226" s="7">
        <f>+Opex!L238</f>
        <v>51.114319999999999</v>
      </c>
      <c r="M226" s="7">
        <f>+Opex!M238</f>
        <v>32.956330000000001</v>
      </c>
      <c r="N226" s="7">
        <f>+Opex!N238</f>
        <v>29.98574</v>
      </c>
      <c r="O226" s="7">
        <f>+Opex!O238</f>
        <v>42.613589999999995</v>
      </c>
      <c r="P226" s="7">
        <f>+Opex!P238</f>
        <v>68.263589999999994</v>
      </c>
      <c r="Q226" s="7">
        <f>+Opex!Q238</f>
        <v>50.007669999999997</v>
      </c>
      <c r="R226" s="7">
        <f>+Opex!R238</f>
        <v>60.897240000000004</v>
      </c>
      <c r="S226" s="7">
        <f>+Opex!S238</f>
        <v>43.935589999999998</v>
      </c>
      <c r="T226" s="7">
        <f>+Opex!T238</f>
        <v>46.852930000000001</v>
      </c>
      <c r="U226" s="7">
        <f>+Opex!U238</f>
        <v>54.935809999999996</v>
      </c>
      <c r="V226" s="7"/>
    </row>
    <row r="227" spans="2:22">
      <c r="B227" s="6"/>
      <c r="C227" s="453" t="s">
        <v>665</v>
      </c>
      <c r="D227" s="5" t="s">
        <v>79</v>
      </c>
      <c r="E227" s="5" t="s">
        <v>33</v>
      </c>
      <c r="G227" s="7">
        <f>+Opex!G239</f>
        <v>52.462290000000003</v>
      </c>
      <c r="H227" s="7">
        <f>+Opex!H239</f>
        <v>52.462290000000003</v>
      </c>
      <c r="I227" s="7">
        <f>+Opex!I239</f>
        <v>73.122450000000001</v>
      </c>
      <c r="J227" s="7">
        <f>+Opex!J239</f>
        <v>17.818549999999998</v>
      </c>
      <c r="K227" s="7">
        <f>+Opex!K239</f>
        <v>34.608830000000005</v>
      </c>
      <c r="L227" s="7">
        <f>+Opex!L239</f>
        <v>41.327739999999999</v>
      </c>
      <c r="M227" s="7">
        <f>+Opex!M239</f>
        <v>25.704689999999999</v>
      </c>
      <c r="N227" s="7">
        <f>+Opex!N239</f>
        <v>71.244500000000002</v>
      </c>
      <c r="O227" s="7">
        <f>+Opex!O239</f>
        <v>25.373349999999999</v>
      </c>
      <c r="P227" s="7">
        <f>+Opex!P239</f>
        <v>23.207159999999998</v>
      </c>
      <c r="Q227" s="7">
        <f>+Opex!Q239</f>
        <v>19.285210000000003</v>
      </c>
      <c r="R227" s="7">
        <f>+Opex!R239</f>
        <v>40.559229999999999</v>
      </c>
      <c r="S227" s="7">
        <f>+Opex!S239</f>
        <v>158.83427</v>
      </c>
      <c r="T227" s="7">
        <f>+Opex!T239</f>
        <v>72.409750000000003</v>
      </c>
      <c r="U227" s="7">
        <f>+Opex!U239</f>
        <v>49.528349999999996</v>
      </c>
      <c r="V227" s="7"/>
    </row>
    <row r="228" spans="2:22">
      <c r="B228" s="6"/>
      <c r="C228" s="453" t="s">
        <v>666</v>
      </c>
      <c r="D228" s="5" t="s">
        <v>79</v>
      </c>
      <c r="E228" s="5" t="s">
        <v>33</v>
      </c>
      <c r="G228" s="7">
        <f>+Opex!G240</f>
        <v>1.4810900000000002</v>
      </c>
      <c r="H228" s="7">
        <f>+Opex!H240</f>
        <v>1.4810900000000002</v>
      </c>
      <c r="I228" s="7">
        <f>+Opex!I240</f>
        <v>0.40361999999999998</v>
      </c>
      <c r="J228" s="7">
        <f>+Opex!J240</f>
        <v>2.5933600000000001</v>
      </c>
      <c r="K228" s="7">
        <f>+Opex!K240</f>
        <v>0.15336000000000002</v>
      </c>
      <c r="L228" s="7">
        <f>+Opex!L240</f>
        <v>4.4609999999999997E-2</v>
      </c>
      <c r="M228" s="7">
        <f>+Opex!M240</f>
        <v>0</v>
      </c>
      <c r="N228" s="7">
        <f>+Opex!N240</f>
        <v>7.4020000000000002E-2</v>
      </c>
      <c r="O228" s="7">
        <f>+Opex!O240</f>
        <v>0</v>
      </c>
      <c r="P228" s="7">
        <f>+Opex!P240</f>
        <v>0</v>
      </c>
      <c r="Q228" s="7">
        <f>+Opex!Q240</f>
        <v>0</v>
      </c>
      <c r="R228" s="7">
        <f>+Opex!R240</f>
        <v>33.791460000000008</v>
      </c>
      <c r="S228" s="7">
        <f>+Opex!S240</f>
        <v>68.862529999999992</v>
      </c>
      <c r="T228" s="7">
        <f>+Opex!T240</f>
        <v>126.17638000000001</v>
      </c>
      <c r="U228" s="7">
        <f>+Opex!U240</f>
        <v>74.188800000000001</v>
      </c>
      <c r="V228" s="7"/>
    </row>
    <row r="229" spans="2:22">
      <c r="B229" s="6"/>
      <c r="C229" s="453" t="s">
        <v>667</v>
      </c>
      <c r="D229" s="5" t="s">
        <v>79</v>
      </c>
      <c r="E229" s="5" t="s">
        <v>33</v>
      </c>
      <c r="G229" s="7">
        <f>+Opex!G241</f>
        <v>15.267009999999999</v>
      </c>
      <c r="H229" s="7">
        <f>+Opex!H241</f>
        <v>30.534019999999998</v>
      </c>
      <c r="I229" s="7">
        <f>+Opex!I241</f>
        <v>89.47081</v>
      </c>
      <c r="J229" s="7">
        <f>+Opex!J241</f>
        <v>115.23130999999999</v>
      </c>
      <c r="K229" s="7">
        <f>+Opex!K241</f>
        <v>122.00922</v>
      </c>
      <c r="L229" s="7">
        <f>+Opex!L241</f>
        <v>107.79169999999999</v>
      </c>
      <c r="M229" s="7">
        <f>+Opex!M241</f>
        <v>71.066659999999999</v>
      </c>
      <c r="N229" s="7">
        <f>+Opex!N241</f>
        <v>51.134120000000003</v>
      </c>
      <c r="O229" s="7">
        <f>+Opex!O241</f>
        <v>52.169609999999999</v>
      </c>
      <c r="P229" s="7">
        <f>+Opex!P241</f>
        <v>14.40452</v>
      </c>
      <c r="Q229" s="7">
        <f>+Opex!Q241</f>
        <v>169.83197999999999</v>
      </c>
      <c r="R229" s="7">
        <f>+Opex!R241</f>
        <v>57.961110000000005</v>
      </c>
      <c r="S229" s="7">
        <f>+Opex!S241</f>
        <v>82.967479999999995</v>
      </c>
      <c r="T229" s="7">
        <f>+Opex!T241</f>
        <v>72.005200000000002</v>
      </c>
      <c r="U229" s="7">
        <f>+Opex!U241</f>
        <v>55.158740000000009</v>
      </c>
      <c r="V229" s="7"/>
    </row>
    <row r="230" spans="2:22">
      <c r="B230" s="6"/>
      <c r="C230" s="453" t="s">
        <v>668</v>
      </c>
      <c r="D230" s="5" t="s">
        <v>79</v>
      </c>
      <c r="E230" s="5" t="s">
        <v>33</v>
      </c>
      <c r="G230" s="7">
        <f>+Opex!G242</f>
        <v>4.6843200000000005</v>
      </c>
      <c r="H230" s="7">
        <f>+Opex!H242</f>
        <v>9.368640000000001</v>
      </c>
      <c r="I230" s="7">
        <f>+Opex!I242</f>
        <v>7.7576899999999993</v>
      </c>
      <c r="J230" s="7">
        <f>+Opex!J242</f>
        <v>13.343950000000001</v>
      </c>
      <c r="K230" s="7">
        <f>+Opex!K242</f>
        <v>18.941549999999999</v>
      </c>
      <c r="L230" s="7">
        <f>+Opex!L242</f>
        <v>44.243050000000004</v>
      </c>
      <c r="M230" s="7">
        <f>+Opex!M242</f>
        <v>87.197829999999996</v>
      </c>
      <c r="N230" s="7">
        <f>+Opex!N242</f>
        <v>128.33664999999999</v>
      </c>
      <c r="O230" s="7">
        <f>+Opex!O242</f>
        <v>133.44946999999999</v>
      </c>
      <c r="P230" s="7">
        <f>+Opex!P242</f>
        <v>121.97175999999999</v>
      </c>
      <c r="Q230" s="7">
        <f>+Opex!Q242</f>
        <v>84.936159999999987</v>
      </c>
      <c r="R230" s="7">
        <f>+Opex!R242</f>
        <v>-8.7825199999999874</v>
      </c>
      <c r="S230" s="7">
        <f>+Opex!S242</f>
        <v>54.693549999999995</v>
      </c>
      <c r="T230" s="7">
        <f>+Opex!T242</f>
        <v>144.82990000000001</v>
      </c>
      <c r="U230" s="7">
        <f>+Opex!U242</f>
        <v>114.54566</v>
      </c>
      <c r="V230" s="7"/>
    </row>
    <row r="231" spans="2:22">
      <c r="B231" s="6"/>
      <c r="C231" s="453" t="s">
        <v>669</v>
      </c>
      <c r="D231" s="5" t="s">
        <v>79</v>
      </c>
      <c r="E231" s="5" t="s">
        <v>33</v>
      </c>
      <c r="G231" s="7">
        <f>+Opex!G243</f>
        <v>1.5112300000000001</v>
      </c>
      <c r="H231" s="7">
        <f>+Opex!H243</f>
        <v>3.0224600000000001</v>
      </c>
      <c r="I231" s="7">
        <f>+Opex!I243</f>
        <v>16.861349999999998</v>
      </c>
      <c r="J231" s="7">
        <f>+Opex!J243</f>
        <v>15.73549</v>
      </c>
      <c r="K231" s="7">
        <f>+Opex!K243</f>
        <v>26.29888</v>
      </c>
      <c r="L231" s="7">
        <f>+Opex!L243</f>
        <v>37.274149999999999</v>
      </c>
      <c r="M231" s="7">
        <f>+Opex!M243</f>
        <v>30.67334</v>
      </c>
      <c r="N231" s="7">
        <f>+Opex!N243</f>
        <v>39.4893</v>
      </c>
      <c r="O231" s="7">
        <f>+Opex!O243</f>
        <v>52.01294</v>
      </c>
      <c r="P231" s="7">
        <f>+Opex!P243</f>
        <v>22.13167</v>
      </c>
      <c r="Q231" s="7">
        <f>+Opex!Q243</f>
        <v>364.83337</v>
      </c>
      <c r="R231" s="7">
        <f>+Opex!R243</f>
        <v>3812.7172599999999</v>
      </c>
      <c r="S231" s="7">
        <f>+Opex!S243</f>
        <v>1499.17635</v>
      </c>
      <c r="T231" s="7">
        <f>+Opex!T243</f>
        <v>19.614270000000001</v>
      </c>
      <c r="U231" s="7">
        <f>+Opex!U243</f>
        <v>3.2072099999999999</v>
      </c>
      <c r="V231" s="7"/>
    </row>
    <row r="232" spans="2:22">
      <c r="B232" s="6"/>
      <c r="C232" s="453" t="s">
        <v>670</v>
      </c>
      <c r="D232" s="5" t="s">
        <v>79</v>
      </c>
      <c r="E232" s="5" t="s">
        <v>33</v>
      </c>
      <c r="G232" s="7">
        <f>+Opex!G244</f>
        <v>355.92723999999998</v>
      </c>
      <c r="H232" s="7">
        <f>+Opex!H244</f>
        <v>711.85447999999997</v>
      </c>
      <c r="I232" s="7">
        <f>+Opex!I244</f>
        <v>1036.4106999999999</v>
      </c>
      <c r="J232" s="7">
        <f>+Opex!J244</f>
        <v>1426.3270299999997</v>
      </c>
      <c r="K232" s="7">
        <f>+Opex!K244</f>
        <v>1824.9865199999999</v>
      </c>
      <c r="L232" s="7">
        <f>+Opex!L244</f>
        <v>1889.1316625694801</v>
      </c>
      <c r="M232" s="7">
        <f>+Opex!M244</f>
        <v>2779.0243903807727</v>
      </c>
      <c r="N232" s="7">
        <f>+Opex!N244</f>
        <v>3736.4630000000002</v>
      </c>
      <c r="O232" s="7">
        <f>+Opex!O244</f>
        <v>4537.6453499999998</v>
      </c>
      <c r="P232" s="7">
        <f>+Opex!P244</f>
        <v>4129.8803200000002</v>
      </c>
      <c r="Q232" s="7">
        <f>+Opex!Q244</f>
        <v>3308.86654</v>
      </c>
      <c r="R232" s="7">
        <f>+Opex!R244</f>
        <v>50.078980000000008</v>
      </c>
      <c r="S232" s="7">
        <f>+Opex!S244</f>
        <v>45.27769</v>
      </c>
      <c r="T232" s="7">
        <f>+Opex!T244</f>
        <v>37.67437000000001</v>
      </c>
      <c r="U232" s="7">
        <f>+Opex!U244</f>
        <v>32.836300000000001</v>
      </c>
      <c r="V232" s="7"/>
    </row>
    <row r="233" spans="2:22">
      <c r="B233" s="6"/>
      <c r="C233" s="453" t="s">
        <v>671</v>
      </c>
      <c r="D233" s="5" t="s">
        <v>79</v>
      </c>
      <c r="E233" s="5" t="s">
        <v>33</v>
      </c>
      <c r="G233" s="7">
        <f>+Opex!G245</f>
        <v>0.83920000000000006</v>
      </c>
      <c r="H233" s="7">
        <f>+Opex!H245</f>
        <v>1.6784000000000001</v>
      </c>
      <c r="I233" s="7">
        <f>+Opex!I245</f>
        <v>89.139150000000001</v>
      </c>
      <c r="J233" s="7">
        <f>+Opex!J245</f>
        <v>69.974599999999995</v>
      </c>
      <c r="K233" s="7">
        <f>+Opex!K245</f>
        <v>47.56474</v>
      </c>
      <c r="L233" s="7">
        <f>+Opex!L245</f>
        <v>89.688670000000002</v>
      </c>
      <c r="M233" s="7">
        <f>+Opex!M245</f>
        <v>105.68682000000001</v>
      </c>
      <c r="N233" s="7">
        <f>+Opex!N245</f>
        <v>84.332399999999993</v>
      </c>
      <c r="O233" s="7">
        <f>+Opex!O245</f>
        <v>114.00859</v>
      </c>
      <c r="P233" s="7">
        <f>+Opex!P245</f>
        <v>73.416759999999996</v>
      </c>
      <c r="Q233" s="7">
        <f>+Opex!Q245</f>
        <v>23.964299999999998</v>
      </c>
      <c r="R233" s="7">
        <f>+Opex!R245</f>
        <v>458.62103000000008</v>
      </c>
      <c r="S233" s="7">
        <f>+Opex!S245</f>
        <v>243.32106999999999</v>
      </c>
      <c r="T233" s="7">
        <f>+Opex!T245</f>
        <v>387.50238000000002</v>
      </c>
      <c r="U233" s="7">
        <f>+Opex!U245</f>
        <v>568.67670999999996</v>
      </c>
      <c r="V233" s="7"/>
    </row>
    <row r="234" spans="2:22">
      <c r="B234" s="6"/>
      <c r="C234" s="453" t="s">
        <v>672</v>
      </c>
      <c r="D234" s="5" t="s">
        <v>79</v>
      </c>
      <c r="E234" s="5" t="s">
        <v>33</v>
      </c>
      <c r="G234" s="7">
        <f>+Opex!G246</f>
        <v>87.349900000000005</v>
      </c>
      <c r="H234" s="7">
        <f>+Opex!H246</f>
        <v>174.69980000000001</v>
      </c>
      <c r="I234" s="7">
        <f>+Opex!I246</f>
        <v>183.38842000000002</v>
      </c>
      <c r="J234" s="7">
        <f>+Opex!J246</f>
        <v>309.47995000000003</v>
      </c>
      <c r="K234" s="7">
        <f>+Opex!K246</f>
        <v>316.78269</v>
      </c>
      <c r="L234" s="7">
        <f>+Opex!L246</f>
        <v>358.78222</v>
      </c>
      <c r="M234" s="7">
        <f>+Opex!M246</f>
        <v>445.08271999999999</v>
      </c>
      <c r="N234" s="7">
        <f>+Opex!N246</f>
        <v>462.99880999999999</v>
      </c>
      <c r="O234" s="7">
        <f>+Opex!O246</f>
        <v>351.41763000000003</v>
      </c>
      <c r="P234" s="7">
        <f>+Opex!P246</f>
        <v>312.20636999999999</v>
      </c>
      <c r="Q234" s="7">
        <f>+Opex!Q246</f>
        <v>330.88424000000003</v>
      </c>
      <c r="R234" s="7">
        <f>+Opex!R246</f>
        <v>78.289880000000011</v>
      </c>
      <c r="S234" s="7">
        <f>+Opex!S246</f>
        <v>234.58117999999996</v>
      </c>
      <c r="T234" s="7">
        <f>+Opex!T246</f>
        <v>541.51900000000001</v>
      </c>
      <c r="U234" s="7">
        <f>+Opex!U246</f>
        <v>413.41730000000001</v>
      </c>
      <c r="V234" s="7"/>
    </row>
    <row r="235" spans="2:22">
      <c r="B235" s="6"/>
      <c r="C235" s="453" t="s">
        <v>673</v>
      </c>
      <c r="D235" s="5" t="s">
        <v>79</v>
      </c>
      <c r="E235" s="5" t="s">
        <v>33</v>
      </c>
      <c r="G235" s="7">
        <f>+Opex!G247</f>
        <v>0</v>
      </c>
      <c r="H235" s="7">
        <f>+Opex!H247</f>
        <v>0</v>
      </c>
      <c r="I235" s="7">
        <f>+Opex!I247</f>
        <v>1.4317299999999999</v>
      </c>
      <c r="J235" s="7">
        <f>+Opex!J247</f>
        <v>0.44286999999999999</v>
      </c>
      <c r="K235" s="7">
        <f>+Opex!K247</f>
        <v>0</v>
      </c>
      <c r="L235" s="7">
        <f>+Opex!L247</f>
        <v>0</v>
      </c>
      <c r="M235" s="7">
        <f>+Opex!M247</f>
        <v>0</v>
      </c>
      <c r="N235" s="7">
        <f>+Opex!N247</f>
        <v>0</v>
      </c>
      <c r="O235" s="7">
        <f>+Opex!O247</f>
        <v>0</v>
      </c>
      <c r="P235" s="7">
        <f>+Opex!P247</f>
        <v>0</v>
      </c>
      <c r="Q235" s="7">
        <f>+Opex!Q247</f>
        <v>0</v>
      </c>
      <c r="R235" s="7">
        <f>+Opex!R247</f>
        <v>0</v>
      </c>
      <c r="S235" s="7">
        <f>+Opex!S247</f>
        <v>0</v>
      </c>
      <c r="T235" s="7">
        <f>+Opex!T247</f>
        <v>0</v>
      </c>
      <c r="U235" s="7">
        <f>+Opex!U247</f>
        <v>0</v>
      </c>
      <c r="V235" s="7"/>
    </row>
    <row r="236" spans="2:22">
      <c r="B236" s="6"/>
      <c r="C236" s="453" t="s">
        <v>674</v>
      </c>
      <c r="D236" s="5" t="s">
        <v>79</v>
      </c>
      <c r="E236" s="5" t="s">
        <v>33</v>
      </c>
      <c r="G236" s="7">
        <f>+Opex!G248</f>
        <v>78.236490000000003</v>
      </c>
      <c r="H236" s="7">
        <f>+Opex!H248</f>
        <v>156.47298000000001</v>
      </c>
      <c r="I236" s="7">
        <f>+Opex!I248</f>
        <v>126.35375999999999</v>
      </c>
      <c r="J236" s="7">
        <f>+Opex!J248</f>
        <v>363.17662999999999</v>
      </c>
      <c r="K236" s="7">
        <f>+Opex!K248</f>
        <v>30.086099999999998</v>
      </c>
      <c r="L236" s="7">
        <f>+Opex!L248</f>
        <v>27.345179999999999</v>
      </c>
      <c r="M236" s="7">
        <f>+Opex!M248</f>
        <v>37.478670000000001</v>
      </c>
      <c r="N236" s="7">
        <f>+Opex!N248</f>
        <v>57.588269999999994</v>
      </c>
      <c r="O236" s="7">
        <f>+Opex!O248</f>
        <v>72.266750000000002</v>
      </c>
      <c r="P236" s="7">
        <f>+Opex!P248</f>
        <v>87.810369999999992</v>
      </c>
      <c r="Q236" s="7">
        <f>+Opex!Q248</f>
        <v>215.49300999999997</v>
      </c>
      <c r="R236" s="7">
        <f>+Opex!R248</f>
        <v>0</v>
      </c>
      <c r="S236" s="7">
        <f>+Opex!S248</f>
        <v>0</v>
      </c>
      <c r="T236" s="7">
        <f>+Opex!T248</f>
        <v>0</v>
      </c>
      <c r="U236" s="7">
        <f>+Opex!U248</f>
        <v>0</v>
      </c>
      <c r="V236" s="7"/>
    </row>
    <row r="237" spans="2:22">
      <c r="B237" s="6"/>
      <c r="C237" s="453" t="s">
        <v>675</v>
      </c>
      <c r="D237" s="5" t="s">
        <v>79</v>
      </c>
      <c r="E237" s="5" t="s">
        <v>33</v>
      </c>
      <c r="G237" s="7">
        <f>+Opex!G249</f>
        <v>282.52489000000003</v>
      </c>
      <c r="H237" s="7">
        <f>+Opex!H249</f>
        <v>282.52489000000003</v>
      </c>
      <c r="I237" s="7">
        <f>+Opex!I249</f>
        <v>62.294599999999996</v>
      </c>
      <c r="J237" s="7">
        <f>+Opex!J249</f>
        <v>173.07835999999998</v>
      </c>
      <c r="K237" s="7">
        <f>+Opex!K249</f>
        <v>243.18664999999999</v>
      </c>
      <c r="L237" s="7">
        <f>+Opex!L249</f>
        <v>256.40017999999998</v>
      </c>
      <c r="M237" s="7">
        <f>+Opex!M249</f>
        <v>284.77929</v>
      </c>
      <c r="N237" s="7">
        <f>+Opex!N249</f>
        <v>228.03466</v>
      </c>
      <c r="O237" s="7">
        <f>+Opex!O249</f>
        <v>317.01024999999998</v>
      </c>
      <c r="P237" s="7">
        <f>+Opex!P249</f>
        <v>990.51278000000002</v>
      </c>
      <c r="Q237" s="7">
        <f>+Opex!Q249</f>
        <v>378.86318999999997</v>
      </c>
      <c r="R237" s="7">
        <f>+Opex!R249</f>
        <v>-34.346979999999995</v>
      </c>
      <c r="S237" s="7">
        <f>+Opex!S249</f>
        <v>401.48121000000003</v>
      </c>
      <c r="T237" s="7">
        <f>+Opex!T249</f>
        <v>658.89116999999999</v>
      </c>
      <c r="U237" s="7">
        <f>+Opex!U249</f>
        <v>450.06927000000013</v>
      </c>
      <c r="V237" s="7"/>
    </row>
    <row r="238" spans="2:22">
      <c r="B238" s="6"/>
      <c r="C238" s="453" t="s">
        <v>676</v>
      </c>
      <c r="D238" s="5" t="s">
        <v>79</v>
      </c>
      <c r="E238" s="5" t="s">
        <v>33</v>
      </c>
      <c r="G238" s="7">
        <f>+Opex!G250</f>
        <v>26.182459999999999</v>
      </c>
      <c r="H238" s="7">
        <f>+Opex!H250</f>
        <v>52.364919999999998</v>
      </c>
      <c r="I238" s="7">
        <f>+Opex!I250</f>
        <v>78.388809999999992</v>
      </c>
      <c r="J238" s="7">
        <f>+Opex!J250</f>
        <v>24.15193</v>
      </c>
      <c r="K238" s="7">
        <f>+Opex!K250</f>
        <v>10.211799999999998</v>
      </c>
      <c r="L238" s="7">
        <f>+Opex!L250</f>
        <v>20.944459999999999</v>
      </c>
      <c r="M238" s="7">
        <f>+Opex!M250</f>
        <v>40.182310000000001</v>
      </c>
      <c r="N238" s="7">
        <f>+Opex!N250</f>
        <v>43.66489</v>
      </c>
      <c r="O238" s="7">
        <f>+Opex!O250</f>
        <v>47.15343</v>
      </c>
      <c r="P238" s="7">
        <f>+Opex!P250</f>
        <v>42.171879999999994</v>
      </c>
      <c r="Q238" s="7">
        <f>+Opex!Q250</f>
        <v>23.813209999999994</v>
      </c>
      <c r="R238" s="7">
        <f>+Opex!R250</f>
        <v>29.639359999999996</v>
      </c>
      <c r="S238" s="7">
        <f>+Opex!S250</f>
        <v>64.111869999999996</v>
      </c>
      <c r="T238" s="7">
        <f>+Opex!T250</f>
        <v>57.343070000000004</v>
      </c>
      <c r="U238" s="7">
        <f>+Opex!U250</f>
        <v>46.522590000000001</v>
      </c>
      <c r="V238" s="7"/>
    </row>
    <row r="239" spans="2:22">
      <c r="B239" s="6"/>
      <c r="C239" s="453" t="s">
        <v>677</v>
      </c>
      <c r="D239" s="5" t="s">
        <v>79</v>
      </c>
      <c r="E239" s="5" t="s">
        <v>33</v>
      </c>
      <c r="G239" s="7">
        <f>+Opex!G251</f>
        <v>0.84398000000000006</v>
      </c>
      <c r="H239" s="7">
        <f>+Opex!H251</f>
        <v>1.6879600000000001</v>
      </c>
      <c r="I239" s="7">
        <f>+Opex!I251</f>
        <v>1.3252200000000001</v>
      </c>
      <c r="J239" s="7">
        <f>+Opex!J251</f>
        <v>1.2418699999999998</v>
      </c>
      <c r="K239" s="7">
        <f>+Opex!K251</f>
        <v>2.03634</v>
      </c>
      <c r="L239" s="7">
        <f>+Opex!L251</f>
        <v>0.97738000000000003</v>
      </c>
      <c r="M239" s="7">
        <f>+Opex!M251</f>
        <v>0.44360000000000005</v>
      </c>
      <c r="N239" s="7">
        <f>+Opex!N251</f>
        <v>0.65477999999999992</v>
      </c>
      <c r="O239" s="7">
        <f>+Opex!O251</f>
        <v>0.35893000000000003</v>
      </c>
      <c r="P239" s="7">
        <f>+Opex!P251</f>
        <v>0.38815</v>
      </c>
      <c r="Q239" s="7">
        <f>+Opex!Q251</f>
        <v>1.58175</v>
      </c>
      <c r="R239" s="7">
        <f>+Opex!R251</f>
        <v>1.29928</v>
      </c>
      <c r="S239" s="7">
        <f>+Opex!S251</f>
        <v>0.46582999999999997</v>
      </c>
      <c r="T239" s="7">
        <f>+Opex!T251</f>
        <v>0</v>
      </c>
      <c r="U239" s="7">
        <f>+Opex!U251</f>
        <v>0</v>
      </c>
      <c r="V239" s="7"/>
    </row>
    <row r="240" spans="2:22">
      <c r="B240" s="6"/>
      <c r="C240" s="453" t="s">
        <v>678</v>
      </c>
      <c r="D240" s="5" t="s">
        <v>79</v>
      </c>
      <c r="E240" s="5" t="s">
        <v>33</v>
      </c>
      <c r="G240" s="7">
        <f>+Opex!G252</f>
        <v>0</v>
      </c>
      <c r="H240" s="7">
        <f>+Opex!H252</f>
        <v>0</v>
      </c>
      <c r="I240" s="7">
        <f>+Opex!I252</f>
        <v>0</v>
      </c>
      <c r="J240" s="7">
        <f>+Opex!J252</f>
        <v>0</v>
      </c>
      <c r="K240" s="7">
        <f>+Opex!K252</f>
        <v>7.7471199999999998</v>
      </c>
      <c r="L240" s="7">
        <f>+Opex!L252</f>
        <v>1.9469400000000001</v>
      </c>
      <c r="M240" s="7">
        <f>+Opex!M252</f>
        <v>0</v>
      </c>
      <c r="N240" s="7">
        <f>+Opex!N252</f>
        <v>0</v>
      </c>
      <c r="O240" s="7">
        <f>+Opex!O252</f>
        <v>0</v>
      </c>
      <c r="P240" s="7">
        <f>+Opex!P252</f>
        <v>0</v>
      </c>
      <c r="Q240" s="7">
        <f>+Opex!Q252</f>
        <v>0</v>
      </c>
      <c r="R240" s="7">
        <f>+Opex!R252</f>
        <v>0</v>
      </c>
      <c r="S240" s="7">
        <f>+Opex!S252</f>
        <v>0</v>
      </c>
      <c r="T240" s="7">
        <f>+Opex!T252</f>
        <v>0</v>
      </c>
      <c r="U240" s="7">
        <f>+Opex!U252</f>
        <v>0</v>
      </c>
      <c r="V240" s="7"/>
    </row>
    <row r="241" spans="2:22">
      <c r="B241" s="6"/>
      <c r="C241" s="453" t="s">
        <v>679</v>
      </c>
      <c r="D241" s="5" t="s">
        <v>79</v>
      </c>
      <c r="E241" s="5" t="s">
        <v>33</v>
      </c>
      <c r="G241" s="7">
        <f>+Opex!G253</f>
        <v>679.09411999999998</v>
      </c>
      <c r="H241" s="7">
        <f>+Opex!H253</f>
        <v>1358.18824</v>
      </c>
      <c r="I241" s="7">
        <f>+Opex!I253</f>
        <v>1576.52468</v>
      </c>
      <c r="J241" s="7">
        <f>+Opex!J253</f>
        <v>2343.29252</v>
      </c>
      <c r="K241" s="7">
        <f>+Opex!K253</f>
        <v>2399.9539799999998</v>
      </c>
      <c r="L241" s="7">
        <f>+Opex!L253</f>
        <v>1729.1575046475398</v>
      </c>
      <c r="M241" s="7">
        <f>+Opex!M253</f>
        <v>1946.008557570766</v>
      </c>
      <c r="N241" s="7">
        <f>+Opex!N253</f>
        <v>1741.7072000000001</v>
      </c>
      <c r="O241" s="7">
        <f>+Opex!O253</f>
        <v>1923.9613899999999</v>
      </c>
      <c r="P241" s="7">
        <f>+Opex!P253</f>
        <v>1741.32474</v>
      </c>
      <c r="Q241" s="7">
        <f>+Opex!Q253</f>
        <v>1294.1026499999998</v>
      </c>
      <c r="R241" s="7">
        <f>+Opex!R253</f>
        <v>2030.7682200000002</v>
      </c>
      <c r="S241" s="7">
        <f>+Opex!S253</f>
        <v>3314.9585400000001</v>
      </c>
      <c r="T241" s="7">
        <f>+Opex!T253</f>
        <v>2866.6611999999996</v>
      </c>
      <c r="U241" s="7">
        <f>+Opex!U253</f>
        <v>2270.9850200000001</v>
      </c>
      <c r="V241" s="7"/>
    </row>
    <row r="242" spans="2:22">
      <c r="B242" s="6"/>
      <c r="C242" s="453" t="s">
        <v>680</v>
      </c>
      <c r="D242" s="5" t="s">
        <v>79</v>
      </c>
      <c r="E242" s="5" t="s">
        <v>33</v>
      </c>
      <c r="G242" s="7">
        <f>+Opex!G254</f>
        <v>14.248799999999999</v>
      </c>
      <c r="H242" s="7">
        <f>+Opex!H254</f>
        <v>28.497599999999998</v>
      </c>
      <c r="I242" s="7">
        <f>+Opex!I254</f>
        <v>31.35155</v>
      </c>
      <c r="J242" s="7">
        <f>+Opex!J254</f>
        <v>-0.34705999999999998</v>
      </c>
      <c r="K242" s="7">
        <f>+Opex!K254</f>
        <v>77.430160000000001</v>
      </c>
      <c r="L242" s="7">
        <f>+Opex!L254</f>
        <v>22.92454</v>
      </c>
      <c r="M242" s="7">
        <f>+Opex!M254</f>
        <v>25.004650000000002</v>
      </c>
      <c r="N242" s="7">
        <f>+Opex!N254</f>
        <v>16.65044</v>
      </c>
      <c r="O242" s="7">
        <f>+Opex!O254</f>
        <v>14.60904</v>
      </c>
      <c r="P242" s="7">
        <f>+Opex!P254</f>
        <v>7.28226</v>
      </c>
      <c r="Q242" s="7">
        <f>+Opex!Q254</f>
        <v>13.078530000000002</v>
      </c>
      <c r="R242" s="7">
        <f>+Opex!R254</f>
        <v>20.046579999999999</v>
      </c>
      <c r="S242" s="7">
        <f>+Opex!S254</f>
        <v>29.742449999999998</v>
      </c>
      <c r="T242" s="7">
        <f>+Opex!T254</f>
        <v>69.332639999999998</v>
      </c>
      <c r="U242" s="7">
        <f>+Opex!U254</f>
        <v>134.41376</v>
      </c>
      <c r="V242" s="7"/>
    </row>
    <row r="243" spans="2:22">
      <c r="B243" s="6"/>
      <c r="C243" s="453" t="s">
        <v>681</v>
      </c>
      <c r="D243" s="5" t="s">
        <v>79</v>
      </c>
      <c r="E243" s="5" t="s">
        <v>33</v>
      </c>
      <c r="G243" s="7">
        <f>+Opex!G255</f>
        <v>2.6439199999999996</v>
      </c>
      <c r="H243" s="7">
        <f>+Opex!H255</f>
        <v>5.2878399999999992</v>
      </c>
      <c r="I243" s="7">
        <f>+Opex!I255</f>
        <v>18.563479999999998</v>
      </c>
      <c r="J243" s="7">
        <f>+Opex!J255</f>
        <v>123.41654000000003</v>
      </c>
      <c r="K243" s="7">
        <f>+Opex!K255</f>
        <v>167.98272</v>
      </c>
      <c r="L243" s="7">
        <f>+Opex!L255</f>
        <v>193.262</v>
      </c>
      <c r="M243" s="7">
        <f>+Opex!M255</f>
        <v>224.59311</v>
      </c>
      <c r="N243" s="7">
        <f>+Opex!N255</f>
        <v>295.60082</v>
      </c>
      <c r="O243" s="7">
        <f>+Opex!O255</f>
        <v>276.56328000000002</v>
      </c>
      <c r="P243" s="7">
        <f>+Opex!P255</f>
        <v>243.48473999999999</v>
      </c>
      <c r="Q243" s="7">
        <f>+Opex!Q255</f>
        <v>224.46377999999996</v>
      </c>
      <c r="R243" s="7">
        <f>+Opex!R255</f>
        <v>329.11064999999996</v>
      </c>
      <c r="S243" s="7">
        <f>+Opex!S255</f>
        <v>227.37962999999999</v>
      </c>
      <c r="T243" s="7">
        <f>+Opex!T255</f>
        <v>281.90661999999998</v>
      </c>
      <c r="U243" s="7">
        <f>+Opex!U255</f>
        <v>298.24555000000004</v>
      </c>
      <c r="V243" s="7"/>
    </row>
    <row r="244" spans="2:22">
      <c r="B244" s="6"/>
      <c r="C244" s="453" t="s">
        <v>682</v>
      </c>
      <c r="D244" s="5" t="s">
        <v>79</v>
      </c>
      <c r="E244" s="5" t="s">
        <v>33</v>
      </c>
      <c r="G244" s="7">
        <f>+Opex!G256</f>
        <v>0</v>
      </c>
      <c r="H244" s="7">
        <f>+Opex!H256</f>
        <v>0</v>
      </c>
      <c r="I244" s="7">
        <f>+Opex!I256</f>
        <v>0</v>
      </c>
      <c r="J244" s="7">
        <f>+Opex!J256</f>
        <v>0</v>
      </c>
      <c r="K244" s="7">
        <f>+Opex!K256</f>
        <v>0</v>
      </c>
      <c r="L244" s="7">
        <f>+Opex!L256</f>
        <v>0</v>
      </c>
      <c r="M244" s="7">
        <f>+Opex!M256</f>
        <v>0</v>
      </c>
      <c r="N244" s="7">
        <f>+Opex!N256</f>
        <v>1.52</v>
      </c>
      <c r="O244" s="7">
        <f>+Opex!O256</f>
        <v>7.6791899999999993</v>
      </c>
      <c r="P244" s="7">
        <f>+Opex!P256</f>
        <v>7.4279999999999999E-2</v>
      </c>
      <c r="Q244" s="7">
        <f>+Opex!Q256</f>
        <v>0</v>
      </c>
      <c r="R244" s="7">
        <f>+Opex!R256</f>
        <v>506.58629999999999</v>
      </c>
      <c r="S244" s="7">
        <f>+Opex!S256</f>
        <v>291.96895000000001</v>
      </c>
      <c r="T244" s="7">
        <f>+Opex!T256</f>
        <v>-31.429229999999997</v>
      </c>
      <c r="U244" s="7">
        <f>+Opex!U256</f>
        <v>186.60772</v>
      </c>
      <c r="V244" s="7"/>
    </row>
    <row r="245" spans="2:22">
      <c r="B245" s="6"/>
      <c r="C245" s="453" t="s">
        <v>683</v>
      </c>
      <c r="D245" s="5" t="s">
        <v>79</v>
      </c>
      <c r="E245" s="5" t="s">
        <v>33</v>
      </c>
      <c r="G245" s="7">
        <f>+Opex!G257</f>
        <v>0</v>
      </c>
      <c r="H245" s="7">
        <f>+Opex!H257</f>
        <v>0</v>
      </c>
      <c r="I245" s="7">
        <f>+Opex!I257</f>
        <v>0</v>
      </c>
      <c r="J245" s="7">
        <f>+Opex!J257</f>
        <v>0</v>
      </c>
      <c r="K245" s="7">
        <f>+Opex!K257</f>
        <v>1.405E-2</v>
      </c>
      <c r="L245" s="7">
        <f>+Opex!L257</f>
        <v>0</v>
      </c>
      <c r="M245" s="7">
        <f>+Opex!M257</f>
        <v>2.1199999999999999E-3</v>
      </c>
      <c r="N245" s="7">
        <f>+Opex!N257</f>
        <v>0</v>
      </c>
      <c r="O245" s="7">
        <f>+Opex!O257</f>
        <v>0</v>
      </c>
      <c r="P245" s="7">
        <f>+Opex!P257</f>
        <v>0</v>
      </c>
      <c r="Q245" s="7">
        <f>+Opex!Q257</f>
        <v>0</v>
      </c>
      <c r="R245" s="7">
        <f>+Opex!R257</f>
        <v>0</v>
      </c>
      <c r="S245" s="7">
        <f>+Opex!S257</f>
        <v>0</v>
      </c>
      <c r="T245" s="7">
        <f>+Opex!T257</f>
        <v>0</v>
      </c>
      <c r="U245" s="7">
        <f>+Opex!U257</f>
        <v>0</v>
      </c>
      <c r="V245" s="7"/>
    </row>
    <row r="246" spans="2:22">
      <c r="B246" s="6"/>
      <c r="C246" s="453" t="s">
        <v>874</v>
      </c>
      <c r="D246" s="5" t="s">
        <v>79</v>
      </c>
      <c r="E246" s="5" t="s">
        <v>33</v>
      </c>
      <c r="G246" s="7">
        <f>+Opex!G258</f>
        <v>0</v>
      </c>
      <c r="H246" s="7">
        <f>+Opex!H258</f>
        <v>0</v>
      </c>
      <c r="I246" s="7">
        <f>+Opex!I258</f>
        <v>0</v>
      </c>
      <c r="J246" s="7">
        <f>+Opex!J258</f>
        <v>0</v>
      </c>
      <c r="K246" s="7">
        <f>+Opex!K258</f>
        <v>0</v>
      </c>
      <c r="L246" s="7">
        <f>+Opex!L258</f>
        <v>0</v>
      </c>
      <c r="M246" s="7">
        <f>+Opex!M258</f>
        <v>0</v>
      </c>
      <c r="N246" s="7">
        <f>+Opex!N258</f>
        <v>0</v>
      </c>
      <c r="O246" s="7">
        <f>+Opex!O258</f>
        <v>0</v>
      </c>
      <c r="P246" s="7">
        <f>+Opex!P258</f>
        <v>0</v>
      </c>
      <c r="Q246" s="7">
        <f>+Opex!Q258</f>
        <v>0</v>
      </c>
      <c r="R246" s="7">
        <f>+Opex!R258</f>
        <v>8.1040000000000001E-2</v>
      </c>
      <c r="S246" s="7">
        <f>+Opex!S258</f>
        <v>0</v>
      </c>
      <c r="T246" s="7">
        <f>+Opex!T258</f>
        <v>0</v>
      </c>
      <c r="U246" s="7">
        <f>+Opex!U258</f>
        <v>0</v>
      </c>
      <c r="V246" s="7"/>
    </row>
    <row r="247" spans="2:22">
      <c r="B247" s="6"/>
      <c r="C247" s="453" t="s">
        <v>684</v>
      </c>
      <c r="D247" s="5" t="s">
        <v>79</v>
      </c>
      <c r="E247" s="5" t="s">
        <v>33</v>
      </c>
      <c r="G247" s="7">
        <f>+Opex!G259</f>
        <v>0</v>
      </c>
      <c r="H247" s="7">
        <f>+Opex!H259</f>
        <v>0</v>
      </c>
      <c r="I247" s="7">
        <f>+Opex!I259</f>
        <v>0</v>
      </c>
      <c r="J247" s="7">
        <f>+Opex!J259</f>
        <v>0</v>
      </c>
      <c r="K247" s="7">
        <f>+Opex!K259</f>
        <v>0</v>
      </c>
      <c r="L247" s="7">
        <f>+Opex!L259</f>
        <v>0</v>
      </c>
      <c r="M247" s="7">
        <f>+Opex!M259</f>
        <v>0</v>
      </c>
      <c r="N247" s="7">
        <f>+Opex!N259</f>
        <v>0</v>
      </c>
      <c r="O247" s="7">
        <f>+Opex!O259</f>
        <v>1.1026800000000001</v>
      </c>
      <c r="P247" s="7">
        <f>+Opex!P259</f>
        <v>0</v>
      </c>
      <c r="Q247" s="7">
        <f>+Opex!Q259</f>
        <v>1.0033000000000001</v>
      </c>
      <c r="R247" s="7">
        <f>+Opex!R259</f>
        <v>0</v>
      </c>
      <c r="S247" s="7">
        <f>+Opex!S259</f>
        <v>0</v>
      </c>
      <c r="T247" s="7">
        <f>+Opex!T259</f>
        <v>0</v>
      </c>
      <c r="U247" s="7">
        <f>+Opex!U259</f>
        <v>0</v>
      </c>
      <c r="V247" s="7"/>
    </row>
    <row r="248" spans="2:22">
      <c r="B248" s="6"/>
      <c r="C248" s="453" t="s">
        <v>875</v>
      </c>
      <c r="D248" s="5" t="s">
        <v>79</v>
      </c>
      <c r="E248" s="5" t="s">
        <v>33</v>
      </c>
      <c r="G248" s="7">
        <f>+Opex!G260</f>
        <v>0</v>
      </c>
      <c r="H248" s="7">
        <f>+Opex!H260</f>
        <v>0</v>
      </c>
      <c r="I248" s="7">
        <f>+Opex!I260</f>
        <v>0</v>
      </c>
      <c r="J248" s="7">
        <f>+Opex!J260</f>
        <v>0</v>
      </c>
      <c r="K248" s="7">
        <f>+Opex!K260</f>
        <v>0</v>
      </c>
      <c r="L248" s="7">
        <f>+Opex!L260</f>
        <v>0</v>
      </c>
      <c r="M248" s="7">
        <f>+Opex!M260</f>
        <v>0</v>
      </c>
      <c r="N248" s="7">
        <f>+Opex!N260</f>
        <v>0</v>
      </c>
      <c r="O248" s="7">
        <f>+Opex!O260</f>
        <v>0</v>
      </c>
      <c r="P248" s="7">
        <f>+Opex!P260</f>
        <v>0</v>
      </c>
      <c r="Q248" s="7">
        <f>+Opex!Q260</f>
        <v>106.24690000000001</v>
      </c>
      <c r="R248" s="7">
        <f>+Opex!R260</f>
        <v>177.86018999999996</v>
      </c>
      <c r="S248" s="7">
        <f>+Opex!S260</f>
        <v>102.18003000000002</v>
      </c>
      <c r="T248" s="7">
        <f>+Opex!T260</f>
        <v>34.187210000000007</v>
      </c>
      <c r="U248" s="7">
        <f>+Opex!U260</f>
        <v>59.270649999999996</v>
      </c>
      <c r="V248" s="7"/>
    </row>
    <row r="249" spans="2:22">
      <c r="B249" s="6"/>
      <c r="C249" s="453" t="s">
        <v>876</v>
      </c>
      <c r="D249" s="5" t="s">
        <v>79</v>
      </c>
      <c r="E249" s="5" t="s">
        <v>33</v>
      </c>
      <c r="G249" s="7">
        <f>+Opex!G261</f>
        <v>0</v>
      </c>
      <c r="H249" s="7">
        <f>+Opex!H261</f>
        <v>0</v>
      </c>
      <c r="I249" s="7">
        <f>+Opex!I261</f>
        <v>0</v>
      </c>
      <c r="J249" s="7">
        <f>+Opex!J261</f>
        <v>0</v>
      </c>
      <c r="K249" s="7">
        <f>+Opex!K261</f>
        <v>0</v>
      </c>
      <c r="L249" s="7">
        <f>+Opex!L261</f>
        <v>0</v>
      </c>
      <c r="M249" s="7">
        <f>+Opex!M261</f>
        <v>0</v>
      </c>
      <c r="N249" s="7">
        <f>+Opex!N261</f>
        <v>0</v>
      </c>
      <c r="O249" s="7">
        <f>+Opex!O261</f>
        <v>0</v>
      </c>
      <c r="P249" s="7">
        <f>+Opex!P261</f>
        <v>0</v>
      </c>
      <c r="Q249" s="7">
        <f>+Opex!Q261</f>
        <v>1087.8357800000001</v>
      </c>
      <c r="R249" s="7">
        <f>+Opex!R261</f>
        <v>2623.5203099999999</v>
      </c>
      <c r="S249" s="7">
        <f>+Opex!S261</f>
        <v>-1883.3011099999999</v>
      </c>
      <c r="T249" s="7">
        <f>+Opex!T261</f>
        <v>215.56789000000001</v>
      </c>
      <c r="U249" s="7">
        <f>+Opex!U261</f>
        <v>230.03727000000003</v>
      </c>
      <c r="V249" s="7"/>
    </row>
    <row r="250" spans="2:22">
      <c r="B250" s="6"/>
      <c r="C250" s="453" t="s">
        <v>685</v>
      </c>
      <c r="D250" s="5" t="s">
        <v>79</v>
      </c>
      <c r="E250" s="5" t="s">
        <v>33</v>
      </c>
      <c r="G250" s="7">
        <f>+Opex!G262</f>
        <v>0</v>
      </c>
      <c r="H250" s="7">
        <f>+Opex!H262</f>
        <v>0</v>
      </c>
      <c r="I250" s="7">
        <f>+Opex!I262</f>
        <v>1.8750899999999999</v>
      </c>
      <c r="J250" s="7">
        <f>+Opex!J262</f>
        <v>0</v>
      </c>
      <c r="K250" s="7">
        <f>+Opex!K262</f>
        <v>0</v>
      </c>
      <c r="L250" s="7">
        <f>+Opex!L262</f>
        <v>0</v>
      </c>
      <c r="M250" s="7">
        <f>+Opex!M262</f>
        <v>0</v>
      </c>
      <c r="N250" s="7">
        <f>+Opex!N262</f>
        <v>0</v>
      </c>
      <c r="O250" s="7">
        <f>+Opex!O262</f>
        <v>0</v>
      </c>
      <c r="P250" s="7">
        <f>+Opex!P262</f>
        <v>0</v>
      </c>
      <c r="Q250" s="7">
        <f>+Opex!Q262</f>
        <v>0</v>
      </c>
      <c r="R250" s="7">
        <f>+Opex!R262</f>
        <v>0</v>
      </c>
      <c r="S250" s="7">
        <f>+Opex!S262</f>
        <v>0</v>
      </c>
      <c r="T250" s="7">
        <f>+Opex!T262</f>
        <v>0</v>
      </c>
      <c r="U250" s="7">
        <f>+Opex!U262</f>
        <v>0</v>
      </c>
      <c r="V250" s="7"/>
    </row>
    <row r="251" spans="2:22">
      <c r="B251" s="6"/>
      <c r="C251" s="453" t="s">
        <v>878</v>
      </c>
      <c r="D251" s="5" t="s">
        <v>79</v>
      </c>
      <c r="E251" s="5" t="s">
        <v>33</v>
      </c>
      <c r="G251" s="7">
        <f>+Opex!G263</f>
        <v>0</v>
      </c>
      <c r="H251" s="7">
        <f>+Opex!H263</f>
        <v>0</v>
      </c>
      <c r="I251" s="7">
        <f>+Opex!I263</f>
        <v>0</v>
      </c>
      <c r="J251" s="7">
        <f>+Opex!J263</f>
        <v>0</v>
      </c>
      <c r="K251" s="7">
        <f>+Opex!K263</f>
        <v>0</v>
      </c>
      <c r="L251" s="7">
        <f>+Opex!L263</f>
        <v>0</v>
      </c>
      <c r="M251" s="7">
        <f>+Opex!M263</f>
        <v>0</v>
      </c>
      <c r="N251" s="7">
        <f>+Opex!N263</f>
        <v>0</v>
      </c>
      <c r="O251" s="7">
        <f>+Opex!O263</f>
        <v>0</v>
      </c>
      <c r="P251" s="7">
        <f>+Opex!P263</f>
        <v>0</v>
      </c>
      <c r="Q251" s="7">
        <f>+Opex!Q263</f>
        <v>-2.5595900000000009</v>
      </c>
      <c r="R251" s="7">
        <f>+Opex!R263</f>
        <v>7.6161400000000006</v>
      </c>
      <c r="S251" s="7">
        <f>+Opex!S263</f>
        <v>70.46135000000001</v>
      </c>
      <c r="T251" s="7">
        <f>+Opex!T263</f>
        <v>117.12945999999999</v>
      </c>
      <c r="U251" s="7">
        <f>+Opex!U263</f>
        <v>72.476190000000003</v>
      </c>
      <c r="V251" s="7"/>
    </row>
    <row r="252" spans="2:22">
      <c r="B252" s="6"/>
      <c r="C252" s="453" t="s">
        <v>686</v>
      </c>
      <c r="D252" s="5" t="s">
        <v>79</v>
      </c>
      <c r="E252" s="5" t="s">
        <v>33</v>
      </c>
      <c r="G252" s="7">
        <f>+Opex!G264</f>
        <v>67.895709999999994</v>
      </c>
      <c r="H252" s="7">
        <f>+Opex!H264</f>
        <v>135.79141999999999</v>
      </c>
      <c r="I252" s="7">
        <f>+Opex!I264</f>
        <v>82.396059999999991</v>
      </c>
      <c r="J252" s="7">
        <f>+Opex!J264</f>
        <v>77.889990000000012</v>
      </c>
      <c r="K252" s="7">
        <f>+Opex!K264</f>
        <v>49.652449999999995</v>
      </c>
      <c r="L252" s="7">
        <f>+Opex!L264</f>
        <v>29.184290000000001</v>
      </c>
      <c r="M252" s="7">
        <f>+Opex!M264</f>
        <v>32.026249999999997</v>
      </c>
      <c r="N252" s="7">
        <f>+Opex!N264</f>
        <v>38.391469999999998</v>
      </c>
      <c r="O252" s="7">
        <f>+Opex!O264</f>
        <v>31.220610000000001</v>
      </c>
      <c r="P252" s="7">
        <f>+Opex!P264</f>
        <v>32.42051</v>
      </c>
      <c r="Q252" s="7">
        <f>+Opex!Q264</f>
        <v>10.1838</v>
      </c>
      <c r="R252" s="7">
        <f>+Opex!R264</f>
        <v>8.0020199999999999</v>
      </c>
      <c r="S252" s="7">
        <f>+Opex!S264</f>
        <v>7.8759400000000008</v>
      </c>
      <c r="T252" s="7">
        <f>+Opex!T264</f>
        <v>-0.84597</v>
      </c>
      <c r="U252" s="7">
        <f>+Opex!U264</f>
        <v>1.669E-2</v>
      </c>
      <c r="V252" s="7"/>
    </row>
    <row r="253" spans="2:22">
      <c r="B253" s="6"/>
      <c r="C253" s="453" t="s">
        <v>687</v>
      </c>
      <c r="D253" s="5" t="s">
        <v>79</v>
      </c>
      <c r="E253" s="5" t="s">
        <v>33</v>
      </c>
      <c r="G253" s="7">
        <f>+Opex!G265</f>
        <v>104.51006</v>
      </c>
      <c r="H253" s="7">
        <f>+Opex!H265</f>
        <v>104.51006</v>
      </c>
      <c r="I253" s="7">
        <f>+Opex!I265</f>
        <v>31.862069999999999</v>
      </c>
      <c r="J253" s="7">
        <f>+Opex!J265</f>
        <v>2.1613200000000004</v>
      </c>
      <c r="K253" s="7">
        <f>+Opex!K265</f>
        <v>20.470179999999999</v>
      </c>
      <c r="L253" s="7">
        <f>+Opex!L265</f>
        <v>0</v>
      </c>
      <c r="M253" s="7">
        <f>+Opex!M265</f>
        <v>0</v>
      </c>
      <c r="N253" s="7">
        <f>+Opex!N265</f>
        <v>0</v>
      </c>
      <c r="O253" s="7">
        <f>+Opex!O265</f>
        <v>0</v>
      </c>
      <c r="P253" s="7">
        <f>+Opex!P265</f>
        <v>0</v>
      </c>
      <c r="Q253" s="7">
        <f>+Opex!Q265</f>
        <v>0</v>
      </c>
      <c r="R253" s="7">
        <f>+Opex!R265</f>
        <v>0</v>
      </c>
      <c r="S253" s="7">
        <f>+Opex!S265</f>
        <v>0</v>
      </c>
      <c r="T253" s="7">
        <f>+Opex!T265</f>
        <v>0</v>
      </c>
      <c r="U253" s="7">
        <f>+Opex!U265</f>
        <v>0</v>
      </c>
      <c r="V253" s="7"/>
    </row>
    <row r="254" spans="2:22">
      <c r="B254" s="6"/>
      <c r="C254" s="453" t="s">
        <v>877</v>
      </c>
      <c r="D254" s="5" t="s">
        <v>79</v>
      </c>
      <c r="E254" s="5" t="s">
        <v>33</v>
      </c>
      <c r="G254" s="7">
        <f>+Opex!G266</f>
        <v>0</v>
      </c>
      <c r="H254" s="7">
        <f>+Opex!H266</f>
        <v>0</v>
      </c>
      <c r="I254" s="7">
        <f>+Opex!I266</f>
        <v>0</v>
      </c>
      <c r="J254" s="7">
        <f>+Opex!J266</f>
        <v>0</v>
      </c>
      <c r="K254" s="7">
        <f>+Opex!K266</f>
        <v>0</v>
      </c>
      <c r="L254" s="7">
        <f>+Opex!L266</f>
        <v>0</v>
      </c>
      <c r="M254" s="7">
        <f>+Opex!M266</f>
        <v>0</v>
      </c>
      <c r="N254" s="7">
        <f>+Opex!N266</f>
        <v>0</v>
      </c>
      <c r="O254" s="7">
        <f>+Opex!O266</f>
        <v>0</v>
      </c>
      <c r="P254" s="7">
        <f>+Opex!P266</f>
        <v>0</v>
      </c>
      <c r="Q254" s="7">
        <f>+Opex!Q266</f>
        <v>4.6637399999999998</v>
      </c>
      <c r="R254" s="7">
        <f>+Opex!R266</f>
        <v>7.5637000000000008</v>
      </c>
      <c r="S254" s="7">
        <f>+Opex!S266</f>
        <v>-1.2962400000000003</v>
      </c>
      <c r="T254" s="7">
        <f>+Opex!T266</f>
        <v>-5.6231399999999994</v>
      </c>
      <c r="U254" s="7">
        <f>+Opex!U266</f>
        <v>-4.5022100000000007</v>
      </c>
      <c r="V254" s="7"/>
    </row>
    <row r="255" spans="2:22">
      <c r="B255" s="6"/>
      <c r="C255" s="453" t="s">
        <v>688</v>
      </c>
      <c r="D255" s="5" t="s">
        <v>79</v>
      </c>
      <c r="E255" s="5" t="s">
        <v>33</v>
      </c>
      <c r="G255" s="7">
        <f>+Opex!G267</f>
        <v>19.674250000000001</v>
      </c>
      <c r="H255" s="7">
        <f>+Opex!H267</f>
        <v>39.348500000000001</v>
      </c>
      <c r="I255" s="7">
        <f>+Opex!I267</f>
        <v>325.05351999999999</v>
      </c>
      <c r="J255" s="7">
        <f>+Opex!J267</f>
        <v>411.90014999999994</v>
      </c>
      <c r="K255" s="7">
        <f>+Opex!K267</f>
        <v>596.08905000000004</v>
      </c>
      <c r="L255" s="7">
        <f>+Opex!L267</f>
        <v>610.54873999999995</v>
      </c>
      <c r="M255" s="7">
        <f>+Opex!M267</f>
        <v>247.50183999999999</v>
      </c>
      <c r="N255" s="7">
        <f>+Opex!N267</f>
        <v>723.66383999999994</v>
      </c>
      <c r="O255" s="7">
        <f>+Opex!O267</f>
        <v>1126.39337</v>
      </c>
      <c r="P255" s="7">
        <f>+Opex!P267</f>
        <v>515.21228000000008</v>
      </c>
      <c r="Q255" s="7">
        <f>+Opex!Q267</f>
        <v>1246.6945599999999</v>
      </c>
      <c r="R255" s="7">
        <f>+Opex!R267</f>
        <v>964.38038000000017</v>
      </c>
      <c r="S255" s="7">
        <f>+Opex!S267</f>
        <v>951.06478000000004</v>
      </c>
      <c r="T255" s="7">
        <f>+Opex!T267</f>
        <v>342.00222000000002</v>
      </c>
      <c r="U255" s="7">
        <f>+Opex!U267</f>
        <v>364.65688</v>
      </c>
      <c r="V255" s="7"/>
    </row>
    <row r="256" spans="2:22">
      <c r="B256" s="6"/>
      <c r="C256" s="453" t="s">
        <v>689</v>
      </c>
      <c r="D256" s="5" t="s">
        <v>79</v>
      </c>
      <c r="E256" s="5" t="s">
        <v>33</v>
      </c>
      <c r="G256" s="7">
        <f>+Opex!G268</f>
        <v>55.700760000000002</v>
      </c>
      <c r="H256" s="7">
        <f>+Opex!H268</f>
        <v>55.700760000000002</v>
      </c>
      <c r="I256" s="7">
        <f>+Opex!I268</f>
        <v>77.755099999999999</v>
      </c>
      <c r="J256" s="7">
        <f>+Opex!J268</f>
        <v>48.556530000000002</v>
      </c>
      <c r="K256" s="7">
        <f>+Opex!K268</f>
        <v>22.6647</v>
      </c>
      <c r="L256" s="7">
        <f>+Opex!L268</f>
        <v>34.234730000000006</v>
      </c>
      <c r="M256" s="7">
        <f>+Opex!M268</f>
        <v>75.462000000000003</v>
      </c>
      <c r="N256" s="7">
        <f>+Opex!N268</f>
        <v>25.397119999999997</v>
      </c>
      <c r="O256" s="7">
        <f>+Opex!O268</f>
        <v>58.4223</v>
      </c>
      <c r="P256" s="7">
        <f>+Opex!P268</f>
        <v>-26.137220000000003</v>
      </c>
      <c r="Q256" s="7">
        <f>+Opex!Q268</f>
        <v>0.54874000000000001</v>
      </c>
      <c r="R256" s="7">
        <f>+Opex!R268</f>
        <v>4.7411799999999999</v>
      </c>
      <c r="S256" s="7">
        <f>+Opex!S268</f>
        <v>20.219459999999998</v>
      </c>
      <c r="T256" s="7">
        <f>+Opex!T268</f>
        <v>6.7475100000000001</v>
      </c>
      <c r="U256" s="7">
        <f>+Opex!U268</f>
        <v>29.142179999999993</v>
      </c>
      <c r="V256" s="7"/>
    </row>
    <row r="257" spans="2:22">
      <c r="B257" s="6"/>
      <c r="C257" s="453" t="s">
        <v>690</v>
      </c>
      <c r="D257" s="5" t="s">
        <v>79</v>
      </c>
      <c r="E257" s="5" t="s">
        <v>33</v>
      </c>
      <c r="G257" s="7">
        <f>+Opex!G269</f>
        <v>0</v>
      </c>
      <c r="H257" s="7">
        <f>+Opex!H269</f>
        <v>0</v>
      </c>
      <c r="I257" s="7">
        <f>+Opex!I269</f>
        <v>0.53333000000000008</v>
      </c>
      <c r="J257" s="7">
        <f>+Opex!J269</f>
        <v>16.917470000000002</v>
      </c>
      <c r="K257" s="7">
        <f>+Opex!K269</f>
        <v>10.13936</v>
      </c>
      <c r="L257" s="7">
        <f>+Opex!L269</f>
        <v>1.45289</v>
      </c>
      <c r="M257" s="7">
        <f>+Opex!M269</f>
        <v>60.872489999999999</v>
      </c>
      <c r="N257" s="7">
        <f>+Opex!N269</f>
        <v>43.909059999999997</v>
      </c>
      <c r="O257" s="7">
        <f>+Opex!O269</f>
        <v>627.11050999999998</v>
      </c>
      <c r="P257" s="7">
        <f>+Opex!P269</f>
        <v>352.34708000000001</v>
      </c>
      <c r="Q257" s="7">
        <f>+Opex!Q269</f>
        <v>86.235060000000004</v>
      </c>
      <c r="R257" s="7">
        <f>+Opex!R269</f>
        <v>33.343180000000004</v>
      </c>
      <c r="S257" s="7">
        <f>+Opex!S269</f>
        <v>10.056839999999999</v>
      </c>
      <c r="T257" s="7">
        <f>+Opex!T269</f>
        <v>0</v>
      </c>
      <c r="U257" s="7">
        <f>+Opex!U269</f>
        <v>0</v>
      </c>
      <c r="V257" s="7"/>
    </row>
    <row r="258" spans="2:22">
      <c r="B258" s="6"/>
      <c r="C258" s="453" t="s">
        <v>691</v>
      </c>
      <c r="D258" s="5" t="s">
        <v>79</v>
      </c>
      <c r="E258" s="5" t="s">
        <v>33</v>
      </c>
      <c r="G258" s="7">
        <f>+Opex!G270</f>
        <v>0</v>
      </c>
      <c r="H258" s="7">
        <f>+Opex!H270</f>
        <v>0</v>
      </c>
      <c r="I258" s="7">
        <f>+Opex!I270</f>
        <v>0</v>
      </c>
      <c r="J258" s="7">
        <f>+Opex!J270</f>
        <v>0</v>
      </c>
      <c r="K258" s="7">
        <f>+Opex!K270</f>
        <v>-0.15821000000000002</v>
      </c>
      <c r="L258" s="7">
        <f>+Opex!L270</f>
        <v>0</v>
      </c>
      <c r="M258" s="7">
        <f>+Opex!M270</f>
        <v>0</v>
      </c>
      <c r="N258" s="7">
        <f>+Opex!N270</f>
        <v>0</v>
      </c>
      <c r="O258" s="7">
        <f>+Opex!O270</f>
        <v>0.30376999999999998</v>
      </c>
      <c r="P258" s="7">
        <f>+Opex!P270</f>
        <v>-0.24427000000000001</v>
      </c>
      <c r="Q258" s="7">
        <f>+Opex!Q270</f>
        <v>0</v>
      </c>
      <c r="R258" s="7">
        <f>+Opex!R270</f>
        <v>0</v>
      </c>
      <c r="S258" s="7">
        <f>+Opex!S270</f>
        <v>1.4654899999999995</v>
      </c>
      <c r="T258" s="7">
        <f>+Opex!T270</f>
        <v>1.9512699999999998</v>
      </c>
      <c r="U258" s="7">
        <f>+Opex!U270</f>
        <v>-1.7742599999999997</v>
      </c>
      <c r="V258" s="7"/>
    </row>
    <row r="259" spans="2:22">
      <c r="B259" s="6"/>
      <c r="C259" s="453" t="s">
        <v>687</v>
      </c>
      <c r="D259" s="5" t="s">
        <v>79</v>
      </c>
      <c r="E259" s="5" t="s">
        <v>33</v>
      </c>
      <c r="G259" s="7">
        <f>+Opex!G271</f>
        <v>0</v>
      </c>
      <c r="H259" s="7">
        <f>+Opex!H271</f>
        <v>0</v>
      </c>
      <c r="I259" s="7">
        <f>+Opex!I271</f>
        <v>0</v>
      </c>
      <c r="J259" s="7">
        <f>+Opex!J271</f>
        <v>0</v>
      </c>
      <c r="K259" s="7">
        <f>+Opex!K271</f>
        <v>4.4452499999999997</v>
      </c>
      <c r="L259" s="7">
        <f>+Opex!L271</f>
        <v>0</v>
      </c>
      <c r="M259" s="7">
        <f>+Opex!M271</f>
        <v>0</v>
      </c>
      <c r="N259" s="7">
        <f>+Opex!N271</f>
        <v>0</v>
      </c>
      <c r="O259" s="7">
        <f>+Opex!O271</f>
        <v>0</v>
      </c>
      <c r="P259" s="7">
        <f>+Opex!P271</f>
        <v>0</v>
      </c>
      <c r="Q259" s="7">
        <f>+Opex!Q271</f>
        <v>0</v>
      </c>
      <c r="R259" s="7">
        <f>+Opex!R271</f>
        <v>0</v>
      </c>
      <c r="S259" s="7">
        <f>+Opex!S271</f>
        <v>0</v>
      </c>
      <c r="T259" s="7">
        <f>+Opex!T271</f>
        <v>0</v>
      </c>
      <c r="U259" s="7">
        <f>+Opex!U271</f>
        <v>0</v>
      </c>
      <c r="V259" s="7"/>
    </row>
    <row r="260" spans="2:22">
      <c r="B260" s="6"/>
      <c r="C260" s="453" t="s">
        <v>692</v>
      </c>
      <c r="D260" s="5" t="s">
        <v>79</v>
      </c>
      <c r="E260" s="5" t="s">
        <v>33</v>
      </c>
      <c r="G260" s="7">
        <f>+Opex!G272</f>
        <v>0</v>
      </c>
      <c r="H260" s="7">
        <f>+Opex!H272</f>
        <v>0</v>
      </c>
      <c r="I260" s="7">
        <f>+Opex!I272</f>
        <v>0</v>
      </c>
      <c r="J260" s="7">
        <f>+Opex!J272</f>
        <v>0</v>
      </c>
      <c r="K260" s="7">
        <f>+Opex!K272</f>
        <v>0</v>
      </c>
      <c r="L260" s="7">
        <f>+Opex!L272</f>
        <v>0.22291999999999998</v>
      </c>
      <c r="M260" s="7">
        <f>+Opex!M272</f>
        <v>0</v>
      </c>
      <c r="N260" s="7">
        <f>+Opex!N272</f>
        <v>0.2205</v>
      </c>
      <c r="O260" s="7">
        <f>+Opex!O272</f>
        <v>0.13025999999999999</v>
      </c>
      <c r="P260" s="7">
        <f>+Opex!P272</f>
        <v>0</v>
      </c>
      <c r="Q260" s="7">
        <f>+Opex!Q272</f>
        <v>0</v>
      </c>
      <c r="R260" s="7">
        <f>+Opex!R272</f>
        <v>0</v>
      </c>
      <c r="S260" s="7">
        <f>+Opex!S272</f>
        <v>0</v>
      </c>
      <c r="T260" s="7">
        <f>+Opex!T272</f>
        <v>0</v>
      </c>
      <c r="U260" s="7">
        <f>+Opex!U272</f>
        <v>0</v>
      </c>
      <c r="V260" s="7"/>
    </row>
    <row r="261" spans="2:22">
      <c r="B261" s="6"/>
      <c r="C261" s="453" t="s">
        <v>693</v>
      </c>
      <c r="D261" s="5" t="s">
        <v>79</v>
      </c>
      <c r="E261" s="5" t="s">
        <v>33</v>
      </c>
      <c r="G261" s="7">
        <f>+Opex!G273</f>
        <v>0</v>
      </c>
      <c r="H261" s="7">
        <f>+Opex!H273</f>
        <v>0</v>
      </c>
      <c r="I261" s="7">
        <f>+Opex!I273</f>
        <v>0</v>
      </c>
      <c r="J261" s="7">
        <f>+Opex!J273</f>
        <v>0</v>
      </c>
      <c r="K261" s="7">
        <f>+Opex!K273</f>
        <v>0</v>
      </c>
      <c r="L261" s="7">
        <f>+Opex!L273</f>
        <v>2.66615</v>
      </c>
      <c r="M261" s="7">
        <f>+Opex!M273</f>
        <v>22.252080000000003</v>
      </c>
      <c r="N261" s="7">
        <f>+Opex!N273</f>
        <v>157.39520000000002</v>
      </c>
      <c r="O261" s="7">
        <f>+Opex!O273</f>
        <v>22.172159999999998</v>
      </c>
      <c r="P261" s="7">
        <f>+Opex!P273</f>
        <v>6.7311999999999994</v>
      </c>
      <c r="Q261" s="7">
        <f>+Opex!Q273</f>
        <v>1.8883800000000002</v>
      </c>
      <c r="R261" s="7">
        <f>+Opex!R273</f>
        <v>-1.6034300000000001</v>
      </c>
      <c r="S261" s="7">
        <f>+Opex!S273</f>
        <v>0</v>
      </c>
      <c r="T261" s="7">
        <f>+Opex!T273</f>
        <v>0</v>
      </c>
      <c r="U261" s="7">
        <f>+Opex!U273</f>
        <v>0</v>
      </c>
      <c r="V261" s="7"/>
    </row>
    <row r="262" spans="2:22">
      <c r="C262" s="58" t="str">
        <f>+Opex!C48</f>
        <v>Total</v>
      </c>
      <c r="D262" s="59" t="s">
        <v>79</v>
      </c>
      <c r="E262" s="59" t="s">
        <v>33</v>
      </c>
      <c r="G262" s="76">
        <f t="shared" ref="G262:T262" si="19">+SUM(G39:G261)</f>
        <v>10682.985117243792</v>
      </c>
      <c r="H262" s="76">
        <f t="shared" si="19"/>
        <v>18937.603147243797</v>
      </c>
      <c r="I262" s="76">
        <f t="shared" si="19"/>
        <v>20861.821690183635</v>
      </c>
      <c r="J262" s="76">
        <f t="shared" si="19"/>
        <v>22897.796609999998</v>
      </c>
      <c r="K262" s="76">
        <f t="shared" si="19"/>
        <v>23468.282279999992</v>
      </c>
      <c r="L262" s="76">
        <f t="shared" si="19"/>
        <v>24894.539127756387</v>
      </c>
      <c r="M262" s="76">
        <f t="shared" si="19"/>
        <v>28572.852927480912</v>
      </c>
      <c r="N262" s="76">
        <f t="shared" si="19"/>
        <v>33466.454600000005</v>
      </c>
      <c r="O262" s="76">
        <f t="shared" si="19"/>
        <v>37260.249410000004</v>
      </c>
      <c r="P262" s="76">
        <f t="shared" si="19"/>
        <v>34423.053319999999</v>
      </c>
      <c r="Q262" s="76">
        <f t="shared" si="19"/>
        <v>38030.808319999982</v>
      </c>
      <c r="R262" s="76">
        <f t="shared" si="19"/>
        <v>44659.652139999998</v>
      </c>
      <c r="S262" s="76">
        <f t="shared" si="19"/>
        <v>42955.315570000006</v>
      </c>
      <c r="T262" s="76">
        <f t="shared" si="19"/>
        <v>43530.529339999972</v>
      </c>
      <c r="U262" s="76">
        <f>+SUM(U39:U261)</f>
        <v>45476.757970000035</v>
      </c>
      <c r="V262" s="67"/>
    </row>
    <row r="263" spans="2:22"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</row>
    <row r="264" spans="2:22">
      <c r="B264" s="6" t="s">
        <v>122</v>
      </c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</row>
    <row r="265" spans="2:22">
      <c r="B265" s="6"/>
      <c r="C265" s="453" t="s">
        <v>390</v>
      </c>
      <c r="D265" s="5" t="s">
        <v>93</v>
      </c>
      <c r="E265" s="5" t="s">
        <v>43</v>
      </c>
      <c r="G265" s="65">
        <f>+INDEX('Macro anual'!$M$24:$M$39,MATCH(G$1,'Macro anual'!$B$24:$B$39,0))</f>
        <v>100</v>
      </c>
      <c r="H265" s="210">
        <f>+G265</f>
        <v>100</v>
      </c>
      <c r="I265" s="65">
        <f>+INDEX('Macro anual'!$M$24:$M$39,MATCH(I$1,'Macro anual'!$B$24:$B$39,0))</f>
        <v>108.23445287989043</v>
      </c>
      <c r="J265" s="65">
        <f>+INDEX('Macro anual'!$M$24:$M$39,MATCH(J$1,'Macro anual'!$B$24:$B$39,0))</f>
        <v>108.62253797078745</v>
      </c>
      <c r="K265" s="65">
        <f>+INDEX('Macro anual'!$M$24:$M$39,MATCH(K$1,'Macro anual'!$B$24:$B$39,0))</f>
        <v>106.75547638142591</v>
      </c>
      <c r="L265" s="65">
        <f>+INDEX('Macro anual'!$M$24:$M$39,MATCH(L$1,'Macro anual'!$B$24:$B$39,0))</f>
        <v>98.530458296618633</v>
      </c>
      <c r="M265" s="65">
        <f>+INDEX('Macro anual'!$M$24:$M$39,MATCH(M$1,'Macro anual'!$B$24:$B$39,0))</f>
        <v>96.305836352752266</v>
      </c>
      <c r="N265" s="65">
        <f>+INDEX('Macro anual'!$M$24:$M$39,MATCH(N$1,'Macro anual'!$B$24:$B$39,0))</f>
        <v>102.4851497969934</v>
      </c>
      <c r="O265" s="65">
        <f>+INDEX('Macro anual'!$M$24:$M$39,MATCH(O$1,'Macro anual'!$B$24:$B$39,0))</f>
        <v>103.00954892922964</v>
      </c>
      <c r="P265" s="65">
        <f>+INDEX('Macro anual'!$M$24:$M$39,MATCH(P$1,'Macro anual'!$B$24:$B$39,0))</f>
        <v>103.62163845092842</v>
      </c>
      <c r="Q265" s="65">
        <f>+INDEX('Macro anual'!$M$24:$M$39,MATCH(Q$1,'Macro anual'!$B$24:$B$39,0))</f>
        <v>100.74586944286641</v>
      </c>
      <c r="R265" s="65">
        <f>+INDEX('Macro anual'!$M$24:$M$39,MATCH(R$1,'Macro anual'!$B$24:$B$39,0))</f>
        <v>94.345040168280931</v>
      </c>
      <c r="S265" s="65">
        <f>+INDEX('Macro anual'!$M$24:$M$39,MATCH(S$1,'Macro anual'!$B$24:$B$39,0))</f>
        <v>102.98090941089288</v>
      </c>
      <c r="T265" s="65">
        <f>+INDEX('Macro anual'!$M$24:$M$39,MATCH(T$1,'Macro anual'!$B$24:$B$39,0))</f>
        <v>112.1022944899223</v>
      </c>
      <c r="U265" s="65">
        <f>+INDEX('Macro anual'!$M$24:$M$39,MATCH(U$1,'Macro anual'!$B$24:$B$39,0))</f>
        <v>114.42978169021345</v>
      </c>
      <c r="V265" s="65"/>
    </row>
    <row r="266" spans="2:22">
      <c r="B266" s="6"/>
      <c r="C266" s="453" t="s">
        <v>389</v>
      </c>
      <c r="D266" s="5" t="s">
        <v>93</v>
      </c>
      <c r="E266" s="5" t="s">
        <v>43</v>
      </c>
      <c r="G266" s="65">
        <f>+INDEX('Macro anual'!$M$24:$M$39,MATCH(G$1,'Macro anual'!$B$24:$B$39,0))</f>
        <v>100</v>
      </c>
      <c r="H266" s="210">
        <f t="shared" ref="H266:H329" si="20">+G266</f>
        <v>100</v>
      </c>
      <c r="I266" s="65">
        <f>+INDEX('Macro anual'!$M$24:$M$39,MATCH(I$1,'Macro anual'!$B$24:$B$39,0))</f>
        <v>108.23445287989043</v>
      </c>
      <c r="J266" s="65">
        <f>+INDEX('Macro anual'!$M$24:$M$39,MATCH(J$1,'Macro anual'!$B$24:$B$39,0))</f>
        <v>108.62253797078745</v>
      </c>
      <c r="K266" s="65">
        <f>+INDEX('Macro anual'!$M$24:$M$39,MATCH(K$1,'Macro anual'!$B$24:$B$39,0))</f>
        <v>106.75547638142591</v>
      </c>
      <c r="L266" s="65">
        <f>+INDEX('Macro anual'!$M$24:$M$39,MATCH(L$1,'Macro anual'!$B$24:$B$39,0))</f>
        <v>98.530458296618633</v>
      </c>
      <c r="M266" s="65">
        <f>+INDEX('Macro anual'!$M$24:$M$39,MATCH(M$1,'Macro anual'!$B$24:$B$39,0))</f>
        <v>96.305836352752266</v>
      </c>
      <c r="N266" s="65">
        <f>+INDEX('Macro anual'!$M$24:$M$39,MATCH(N$1,'Macro anual'!$B$24:$B$39,0))</f>
        <v>102.4851497969934</v>
      </c>
      <c r="O266" s="65">
        <f>+INDEX('Macro anual'!$M$24:$M$39,MATCH(O$1,'Macro anual'!$B$24:$B$39,0))</f>
        <v>103.00954892922964</v>
      </c>
      <c r="P266" s="65">
        <f>+INDEX('Macro anual'!$M$24:$M$39,MATCH(P$1,'Macro anual'!$B$24:$B$39,0))</f>
        <v>103.62163845092842</v>
      </c>
      <c r="Q266" s="65">
        <f>+INDEX('Macro anual'!$M$24:$M$39,MATCH(Q$1,'Macro anual'!$B$24:$B$39,0))</f>
        <v>100.74586944286641</v>
      </c>
      <c r="R266" s="65">
        <f>+INDEX('Macro anual'!$M$24:$M$39,MATCH(R$1,'Macro anual'!$B$24:$B$39,0))</f>
        <v>94.345040168280931</v>
      </c>
      <c r="S266" s="65">
        <f>+INDEX('Macro anual'!$M$24:$M$39,MATCH(S$1,'Macro anual'!$B$24:$B$39,0))</f>
        <v>102.98090941089288</v>
      </c>
      <c r="T266" s="65">
        <f>+INDEX('Macro anual'!$M$24:$M$39,MATCH(T$1,'Macro anual'!$B$24:$B$39,0))</f>
        <v>112.1022944899223</v>
      </c>
      <c r="U266" s="65">
        <f>+INDEX('Macro anual'!$M$24:$M$39,MATCH(U$1,'Macro anual'!$B$24:$B$39,0))</f>
        <v>114.42978169021345</v>
      </c>
      <c r="V266" s="65"/>
    </row>
    <row r="267" spans="2:22">
      <c r="B267" s="6"/>
      <c r="C267" s="453" t="s">
        <v>536</v>
      </c>
      <c r="D267" s="5" t="s">
        <v>93</v>
      </c>
      <c r="E267" s="5" t="s">
        <v>43</v>
      </c>
      <c r="G267" s="65">
        <f>+INDEX('Macro anual'!$M$24:$M$39,MATCH(G$1,'Macro anual'!$B$24:$B$39,0))</f>
        <v>100</v>
      </c>
      <c r="H267" s="210">
        <f t="shared" si="20"/>
        <v>100</v>
      </c>
      <c r="I267" s="65">
        <f>+INDEX('Macro anual'!$M$24:$M$39,MATCH(I$1,'Macro anual'!$B$24:$B$39,0))</f>
        <v>108.23445287989043</v>
      </c>
      <c r="J267" s="65">
        <f>+INDEX('Macro anual'!$M$24:$M$39,MATCH(J$1,'Macro anual'!$B$24:$B$39,0))</f>
        <v>108.62253797078745</v>
      </c>
      <c r="K267" s="65">
        <f>+INDEX('Macro anual'!$M$24:$M$39,MATCH(K$1,'Macro anual'!$B$24:$B$39,0))</f>
        <v>106.75547638142591</v>
      </c>
      <c r="L267" s="65">
        <f>+INDEX('Macro anual'!$M$24:$M$39,MATCH(L$1,'Macro anual'!$B$24:$B$39,0))</f>
        <v>98.530458296618633</v>
      </c>
      <c r="M267" s="65">
        <f>+INDEX('Macro anual'!$M$24:$M$39,MATCH(M$1,'Macro anual'!$B$24:$B$39,0))</f>
        <v>96.305836352752266</v>
      </c>
      <c r="N267" s="65">
        <f>+INDEX('Macro anual'!$M$24:$M$39,MATCH(N$1,'Macro anual'!$B$24:$B$39,0))</f>
        <v>102.4851497969934</v>
      </c>
      <c r="O267" s="65">
        <f>+INDEX('Macro anual'!$M$24:$M$39,MATCH(O$1,'Macro anual'!$B$24:$B$39,0))</f>
        <v>103.00954892922964</v>
      </c>
      <c r="P267" s="65">
        <f>+INDEX('Macro anual'!$M$24:$M$39,MATCH(P$1,'Macro anual'!$B$24:$B$39,0))</f>
        <v>103.62163845092842</v>
      </c>
      <c r="Q267" s="65">
        <f>+INDEX('Macro anual'!$M$24:$M$39,MATCH(Q$1,'Macro anual'!$B$24:$B$39,0))</f>
        <v>100.74586944286641</v>
      </c>
      <c r="R267" s="65">
        <f>+INDEX('Macro anual'!$M$24:$M$39,MATCH(R$1,'Macro anual'!$B$24:$B$39,0))</f>
        <v>94.345040168280931</v>
      </c>
      <c r="S267" s="65">
        <f>+INDEX('Macro anual'!$M$24:$M$39,MATCH(S$1,'Macro anual'!$B$24:$B$39,0))</f>
        <v>102.98090941089288</v>
      </c>
      <c r="T267" s="65">
        <f>+INDEX('Macro anual'!$M$24:$M$39,MATCH(T$1,'Macro anual'!$B$24:$B$39,0))</f>
        <v>112.1022944899223</v>
      </c>
      <c r="U267" s="65">
        <f>+INDEX('Macro anual'!$M$24:$M$39,MATCH(U$1,'Macro anual'!$B$24:$B$39,0))</f>
        <v>114.42978169021345</v>
      </c>
      <c r="V267" s="65"/>
    </row>
    <row r="268" spans="2:22">
      <c r="B268" s="6"/>
      <c r="C268" s="453" t="s">
        <v>537</v>
      </c>
      <c r="D268" s="5" t="s">
        <v>93</v>
      </c>
      <c r="E268" s="5" t="s">
        <v>43</v>
      </c>
      <c r="G268" s="65">
        <f>+INDEX('Macro anual'!$M$24:$M$39,MATCH(G$1,'Macro anual'!$B$24:$B$39,0))</f>
        <v>100</v>
      </c>
      <c r="H268" s="210">
        <f t="shared" si="20"/>
        <v>100</v>
      </c>
      <c r="I268" s="65">
        <f>+INDEX('Macro anual'!$M$24:$M$39,MATCH(I$1,'Macro anual'!$B$24:$B$39,0))</f>
        <v>108.23445287989043</v>
      </c>
      <c r="J268" s="65">
        <f>+INDEX('Macro anual'!$M$24:$M$39,MATCH(J$1,'Macro anual'!$B$24:$B$39,0))</f>
        <v>108.62253797078745</v>
      </c>
      <c r="K268" s="65">
        <f>+INDEX('Macro anual'!$M$24:$M$39,MATCH(K$1,'Macro anual'!$B$24:$B$39,0))</f>
        <v>106.75547638142591</v>
      </c>
      <c r="L268" s="65">
        <f>+INDEX('Macro anual'!$M$24:$M$39,MATCH(L$1,'Macro anual'!$B$24:$B$39,0))</f>
        <v>98.530458296618633</v>
      </c>
      <c r="M268" s="65">
        <f>+INDEX('Macro anual'!$M$24:$M$39,MATCH(M$1,'Macro anual'!$B$24:$B$39,0))</f>
        <v>96.305836352752266</v>
      </c>
      <c r="N268" s="65">
        <f>+INDEX('Macro anual'!$M$24:$M$39,MATCH(N$1,'Macro anual'!$B$24:$B$39,0))</f>
        <v>102.4851497969934</v>
      </c>
      <c r="O268" s="65">
        <f>+INDEX('Macro anual'!$M$24:$M$39,MATCH(O$1,'Macro anual'!$B$24:$B$39,0))</f>
        <v>103.00954892922964</v>
      </c>
      <c r="P268" s="65">
        <f>+INDEX('Macro anual'!$M$24:$M$39,MATCH(P$1,'Macro anual'!$B$24:$B$39,0))</f>
        <v>103.62163845092842</v>
      </c>
      <c r="Q268" s="65">
        <f>+INDEX('Macro anual'!$M$24:$M$39,MATCH(Q$1,'Macro anual'!$B$24:$B$39,0))</f>
        <v>100.74586944286641</v>
      </c>
      <c r="R268" s="65">
        <f>+INDEX('Macro anual'!$M$24:$M$39,MATCH(R$1,'Macro anual'!$B$24:$B$39,0))</f>
        <v>94.345040168280931</v>
      </c>
      <c r="S268" s="65">
        <f>+INDEX('Macro anual'!$M$24:$M$39,MATCH(S$1,'Macro anual'!$B$24:$B$39,0))</f>
        <v>102.98090941089288</v>
      </c>
      <c r="T268" s="65">
        <f>+INDEX('Macro anual'!$M$24:$M$39,MATCH(T$1,'Macro anual'!$B$24:$B$39,0))</f>
        <v>112.1022944899223</v>
      </c>
      <c r="U268" s="65">
        <f>+INDEX('Macro anual'!$M$24:$M$39,MATCH(U$1,'Macro anual'!$B$24:$B$39,0))</f>
        <v>114.42978169021345</v>
      </c>
      <c r="V268" s="65"/>
    </row>
    <row r="269" spans="2:22">
      <c r="B269" s="6"/>
      <c r="C269" s="453" t="s">
        <v>538</v>
      </c>
      <c r="D269" s="5" t="s">
        <v>93</v>
      </c>
      <c r="E269" s="5" t="s">
        <v>43</v>
      </c>
      <c r="G269" s="65">
        <f>+INDEX('Macro anual'!$M$24:$M$39,MATCH(G$1,'Macro anual'!$B$24:$B$39,0))</f>
        <v>100</v>
      </c>
      <c r="H269" s="210">
        <f t="shared" si="20"/>
        <v>100</v>
      </c>
      <c r="I269" s="65">
        <f>+INDEX('Macro anual'!$M$24:$M$39,MATCH(I$1,'Macro anual'!$B$24:$B$39,0))</f>
        <v>108.23445287989043</v>
      </c>
      <c r="J269" s="65">
        <f>+INDEX('Macro anual'!$M$24:$M$39,MATCH(J$1,'Macro anual'!$B$24:$B$39,0))</f>
        <v>108.62253797078745</v>
      </c>
      <c r="K269" s="65">
        <f>+INDEX('Macro anual'!$M$24:$M$39,MATCH(K$1,'Macro anual'!$B$24:$B$39,0))</f>
        <v>106.75547638142591</v>
      </c>
      <c r="L269" s="65">
        <f>+INDEX('Macro anual'!$M$24:$M$39,MATCH(L$1,'Macro anual'!$B$24:$B$39,0))</f>
        <v>98.530458296618633</v>
      </c>
      <c r="M269" s="65">
        <f>+INDEX('Macro anual'!$M$24:$M$39,MATCH(M$1,'Macro anual'!$B$24:$B$39,0))</f>
        <v>96.305836352752266</v>
      </c>
      <c r="N269" s="65">
        <f>+INDEX('Macro anual'!$M$24:$M$39,MATCH(N$1,'Macro anual'!$B$24:$B$39,0))</f>
        <v>102.4851497969934</v>
      </c>
      <c r="O269" s="65">
        <f>+INDEX('Macro anual'!$M$24:$M$39,MATCH(O$1,'Macro anual'!$B$24:$B$39,0))</f>
        <v>103.00954892922964</v>
      </c>
      <c r="P269" s="65">
        <f>+INDEX('Macro anual'!$M$24:$M$39,MATCH(P$1,'Macro anual'!$B$24:$B$39,0))</f>
        <v>103.62163845092842</v>
      </c>
      <c r="Q269" s="65">
        <f>+INDEX('Macro anual'!$M$24:$M$39,MATCH(Q$1,'Macro anual'!$B$24:$B$39,0))</f>
        <v>100.74586944286641</v>
      </c>
      <c r="R269" s="65">
        <f>+INDEX('Macro anual'!$M$24:$M$39,MATCH(R$1,'Macro anual'!$B$24:$B$39,0))</f>
        <v>94.345040168280931</v>
      </c>
      <c r="S269" s="65">
        <f>+INDEX('Macro anual'!$M$24:$M$39,MATCH(S$1,'Macro anual'!$B$24:$B$39,0))</f>
        <v>102.98090941089288</v>
      </c>
      <c r="T269" s="65">
        <f>+INDEX('Macro anual'!$M$24:$M$39,MATCH(T$1,'Macro anual'!$B$24:$B$39,0))</f>
        <v>112.1022944899223</v>
      </c>
      <c r="U269" s="65">
        <f>+INDEX('Macro anual'!$M$24:$M$39,MATCH(U$1,'Macro anual'!$B$24:$B$39,0))</f>
        <v>114.42978169021345</v>
      </c>
      <c r="V269" s="65"/>
    </row>
    <row r="270" spans="2:22">
      <c r="B270" s="6"/>
      <c r="C270" s="453" t="s">
        <v>539</v>
      </c>
      <c r="D270" s="5" t="s">
        <v>93</v>
      </c>
      <c r="E270" s="5" t="s">
        <v>43</v>
      </c>
      <c r="G270" s="65">
        <f>+INDEX('Macro anual'!$M$24:$M$39,MATCH(G$1,'Macro anual'!$B$24:$B$39,0))</f>
        <v>100</v>
      </c>
      <c r="H270" s="210">
        <f t="shared" si="20"/>
        <v>100</v>
      </c>
      <c r="I270" s="65">
        <f>+INDEX('Macro anual'!$M$24:$M$39,MATCH(I$1,'Macro anual'!$B$24:$B$39,0))</f>
        <v>108.23445287989043</v>
      </c>
      <c r="J270" s="65">
        <f>+INDEX('Macro anual'!$M$24:$M$39,MATCH(J$1,'Macro anual'!$B$24:$B$39,0))</f>
        <v>108.62253797078745</v>
      </c>
      <c r="K270" s="65">
        <f>+INDEX('Macro anual'!$M$24:$M$39,MATCH(K$1,'Macro anual'!$B$24:$B$39,0))</f>
        <v>106.75547638142591</v>
      </c>
      <c r="L270" s="65">
        <f>+INDEX('Macro anual'!$M$24:$M$39,MATCH(L$1,'Macro anual'!$B$24:$B$39,0))</f>
        <v>98.530458296618633</v>
      </c>
      <c r="M270" s="65">
        <f>+INDEX('Macro anual'!$M$24:$M$39,MATCH(M$1,'Macro anual'!$B$24:$B$39,0))</f>
        <v>96.305836352752266</v>
      </c>
      <c r="N270" s="65">
        <f>+INDEX('Macro anual'!$M$24:$M$39,MATCH(N$1,'Macro anual'!$B$24:$B$39,0))</f>
        <v>102.4851497969934</v>
      </c>
      <c r="O270" s="65">
        <f>+INDEX('Macro anual'!$M$24:$M$39,MATCH(O$1,'Macro anual'!$B$24:$B$39,0))</f>
        <v>103.00954892922964</v>
      </c>
      <c r="P270" s="65">
        <f>+INDEX('Macro anual'!$M$24:$M$39,MATCH(P$1,'Macro anual'!$B$24:$B$39,0))</f>
        <v>103.62163845092842</v>
      </c>
      <c r="Q270" s="65">
        <f>+INDEX('Macro anual'!$M$24:$M$39,MATCH(Q$1,'Macro anual'!$B$24:$B$39,0))</f>
        <v>100.74586944286641</v>
      </c>
      <c r="R270" s="65">
        <f>+INDEX('Macro anual'!$M$24:$M$39,MATCH(R$1,'Macro anual'!$B$24:$B$39,0))</f>
        <v>94.345040168280931</v>
      </c>
      <c r="S270" s="65">
        <f>+INDEX('Macro anual'!$M$24:$M$39,MATCH(S$1,'Macro anual'!$B$24:$B$39,0))</f>
        <v>102.98090941089288</v>
      </c>
      <c r="T270" s="65">
        <f>+INDEX('Macro anual'!$M$24:$M$39,MATCH(T$1,'Macro anual'!$B$24:$B$39,0))</f>
        <v>112.1022944899223</v>
      </c>
      <c r="U270" s="65">
        <f>+INDEX('Macro anual'!$M$24:$M$39,MATCH(U$1,'Macro anual'!$B$24:$B$39,0))</f>
        <v>114.42978169021345</v>
      </c>
      <c r="V270" s="65"/>
    </row>
    <row r="271" spans="2:22">
      <c r="B271" s="6"/>
      <c r="C271" s="453" t="s">
        <v>540</v>
      </c>
      <c r="D271" s="5" t="s">
        <v>93</v>
      </c>
      <c r="E271" s="5" t="s">
        <v>43</v>
      </c>
      <c r="G271" s="65">
        <f>+INDEX('Macro anual'!$M$24:$M$39,MATCH(G$1,'Macro anual'!$B$24:$B$39,0))</f>
        <v>100</v>
      </c>
      <c r="H271" s="210">
        <f t="shared" si="20"/>
        <v>100</v>
      </c>
      <c r="I271" s="65">
        <f>+INDEX('Macro anual'!$M$24:$M$39,MATCH(I$1,'Macro anual'!$B$24:$B$39,0))</f>
        <v>108.23445287989043</v>
      </c>
      <c r="J271" s="65">
        <f>+INDEX('Macro anual'!$M$24:$M$39,MATCH(J$1,'Macro anual'!$B$24:$B$39,0))</f>
        <v>108.62253797078745</v>
      </c>
      <c r="K271" s="65">
        <f>+INDEX('Macro anual'!$M$24:$M$39,MATCH(K$1,'Macro anual'!$B$24:$B$39,0))</f>
        <v>106.75547638142591</v>
      </c>
      <c r="L271" s="65">
        <f>+INDEX('Macro anual'!$M$24:$M$39,MATCH(L$1,'Macro anual'!$B$24:$B$39,0))</f>
        <v>98.530458296618633</v>
      </c>
      <c r="M271" s="65">
        <f>+INDEX('Macro anual'!$M$24:$M$39,MATCH(M$1,'Macro anual'!$B$24:$B$39,0))</f>
        <v>96.305836352752266</v>
      </c>
      <c r="N271" s="65">
        <f>+INDEX('Macro anual'!$M$24:$M$39,MATCH(N$1,'Macro anual'!$B$24:$B$39,0))</f>
        <v>102.4851497969934</v>
      </c>
      <c r="O271" s="65">
        <f>+INDEX('Macro anual'!$M$24:$M$39,MATCH(O$1,'Macro anual'!$B$24:$B$39,0))</f>
        <v>103.00954892922964</v>
      </c>
      <c r="P271" s="65">
        <f>+INDEX('Macro anual'!$M$24:$M$39,MATCH(P$1,'Macro anual'!$B$24:$B$39,0))</f>
        <v>103.62163845092842</v>
      </c>
      <c r="Q271" s="65">
        <f>+INDEX('Macro anual'!$M$24:$M$39,MATCH(Q$1,'Macro anual'!$B$24:$B$39,0))</f>
        <v>100.74586944286641</v>
      </c>
      <c r="R271" s="65">
        <f>+INDEX('Macro anual'!$M$24:$M$39,MATCH(R$1,'Macro anual'!$B$24:$B$39,0))</f>
        <v>94.345040168280931</v>
      </c>
      <c r="S271" s="65">
        <f>+INDEX('Macro anual'!$M$24:$M$39,MATCH(S$1,'Macro anual'!$B$24:$B$39,0))</f>
        <v>102.98090941089288</v>
      </c>
      <c r="T271" s="65">
        <f>+INDEX('Macro anual'!$M$24:$M$39,MATCH(T$1,'Macro anual'!$B$24:$B$39,0))</f>
        <v>112.1022944899223</v>
      </c>
      <c r="U271" s="65">
        <f>+INDEX('Macro anual'!$M$24:$M$39,MATCH(U$1,'Macro anual'!$B$24:$B$39,0))</f>
        <v>114.42978169021345</v>
      </c>
      <c r="V271" s="65"/>
    </row>
    <row r="272" spans="2:22">
      <c r="B272" s="6"/>
      <c r="C272" s="453" t="s">
        <v>820</v>
      </c>
      <c r="D272" s="5" t="s">
        <v>93</v>
      </c>
      <c r="E272" s="5" t="s">
        <v>43</v>
      </c>
      <c r="G272" s="65">
        <f>+INDEX('Macro anual'!$M$24:$M$39,MATCH(G$1,'Macro anual'!$B$24:$B$39,0))</f>
        <v>100</v>
      </c>
      <c r="H272" s="210">
        <f t="shared" si="20"/>
        <v>100</v>
      </c>
      <c r="I272" s="65">
        <f>+INDEX('Macro anual'!$M$24:$M$39,MATCH(I$1,'Macro anual'!$B$24:$B$39,0))</f>
        <v>108.23445287989043</v>
      </c>
      <c r="J272" s="65">
        <f>+INDEX('Macro anual'!$M$24:$M$39,MATCH(J$1,'Macro anual'!$B$24:$B$39,0))</f>
        <v>108.62253797078745</v>
      </c>
      <c r="K272" s="65">
        <f>+INDEX('Macro anual'!$M$24:$M$39,MATCH(K$1,'Macro anual'!$B$24:$B$39,0))</f>
        <v>106.75547638142591</v>
      </c>
      <c r="L272" s="65">
        <f>+INDEX('Macro anual'!$M$24:$M$39,MATCH(L$1,'Macro anual'!$B$24:$B$39,0))</f>
        <v>98.530458296618633</v>
      </c>
      <c r="M272" s="65">
        <f>+INDEX('Macro anual'!$M$24:$M$39,MATCH(M$1,'Macro anual'!$B$24:$B$39,0))</f>
        <v>96.305836352752266</v>
      </c>
      <c r="N272" s="65">
        <f>+INDEX('Macro anual'!$M$24:$M$39,MATCH(N$1,'Macro anual'!$B$24:$B$39,0))</f>
        <v>102.4851497969934</v>
      </c>
      <c r="O272" s="65">
        <f>+INDEX('Macro anual'!$M$24:$M$39,MATCH(O$1,'Macro anual'!$B$24:$B$39,0))</f>
        <v>103.00954892922964</v>
      </c>
      <c r="P272" s="65">
        <f>+INDEX('Macro anual'!$M$24:$M$39,MATCH(P$1,'Macro anual'!$B$24:$B$39,0))</f>
        <v>103.62163845092842</v>
      </c>
      <c r="Q272" s="65">
        <f>+INDEX('Macro anual'!$M$24:$M$39,MATCH(Q$1,'Macro anual'!$B$24:$B$39,0))</f>
        <v>100.74586944286641</v>
      </c>
      <c r="R272" s="65">
        <f>+INDEX('Macro anual'!$M$24:$M$39,MATCH(R$1,'Macro anual'!$B$24:$B$39,0))</f>
        <v>94.345040168280931</v>
      </c>
      <c r="S272" s="65">
        <f>+INDEX('Macro anual'!$M$24:$M$39,MATCH(S$1,'Macro anual'!$B$24:$B$39,0))</f>
        <v>102.98090941089288</v>
      </c>
      <c r="T272" s="65">
        <f>+INDEX('Macro anual'!$M$24:$M$39,MATCH(T$1,'Macro anual'!$B$24:$B$39,0))</f>
        <v>112.1022944899223</v>
      </c>
      <c r="U272" s="65">
        <f>+INDEX('Macro anual'!$M$24:$M$39,MATCH(U$1,'Macro anual'!$B$24:$B$39,0))</f>
        <v>114.42978169021345</v>
      </c>
      <c r="V272" s="65"/>
    </row>
    <row r="273" spans="2:22">
      <c r="B273" s="6"/>
      <c r="C273" s="453" t="s">
        <v>821</v>
      </c>
      <c r="D273" s="5" t="s">
        <v>93</v>
      </c>
      <c r="E273" s="5" t="s">
        <v>43</v>
      </c>
      <c r="G273" s="65">
        <f>+INDEX('Macro anual'!$M$24:$M$39,MATCH(G$1,'Macro anual'!$B$24:$B$39,0))</f>
        <v>100</v>
      </c>
      <c r="H273" s="210">
        <f t="shared" si="20"/>
        <v>100</v>
      </c>
      <c r="I273" s="65">
        <f>+INDEX('Macro anual'!$M$24:$M$39,MATCH(I$1,'Macro anual'!$B$24:$B$39,0))</f>
        <v>108.23445287989043</v>
      </c>
      <c r="J273" s="65">
        <f>+INDEX('Macro anual'!$M$24:$M$39,MATCH(J$1,'Macro anual'!$B$24:$B$39,0))</f>
        <v>108.62253797078745</v>
      </c>
      <c r="K273" s="65">
        <f>+INDEX('Macro anual'!$M$24:$M$39,MATCH(K$1,'Macro anual'!$B$24:$B$39,0))</f>
        <v>106.75547638142591</v>
      </c>
      <c r="L273" s="65">
        <f>+INDEX('Macro anual'!$M$24:$M$39,MATCH(L$1,'Macro anual'!$B$24:$B$39,0))</f>
        <v>98.530458296618633</v>
      </c>
      <c r="M273" s="65">
        <f>+INDEX('Macro anual'!$M$24:$M$39,MATCH(M$1,'Macro anual'!$B$24:$B$39,0))</f>
        <v>96.305836352752266</v>
      </c>
      <c r="N273" s="65">
        <f>+INDEX('Macro anual'!$M$24:$M$39,MATCH(N$1,'Macro anual'!$B$24:$B$39,0))</f>
        <v>102.4851497969934</v>
      </c>
      <c r="O273" s="65">
        <f>+INDEX('Macro anual'!$M$24:$M$39,MATCH(O$1,'Macro anual'!$B$24:$B$39,0))</f>
        <v>103.00954892922964</v>
      </c>
      <c r="P273" s="65">
        <f>+INDEX('Macro anual'!$M$24:$M$39,MATCH(P$1,'Macro anual'!$B$24:$B$39,0))</f>
        <v>103.62163845092842</v>
      </c>
      <c r="Q273" s="65">
        <f>+INDEX('Macro anual'!$M$24:$M$39,MATCH(Q$1,'Macro anual'!$B$24:$B$39,0))</f>
        <v>100.74586944286641</v>
      </c>
      <c r="R273" s="65">
        <f>+INDEX('Macro anual'!$M$24:$M$39,MATCH(R$1,'Macro anual'!$B$24:$B$39,0))</f>
        <v>94.345040168280931</v>
      </c>
      <c r="S273" s="65">
        <f>+INDEX('Macro anual'!$M$24:$M$39,MATCH(S$1,'Macro anual'!$B$24:$B$39,0))</f>
        <v>102.98090941089288</v>
      </c>
      <c r="T273" s="65">
        <f>+INDEX('Macro anual'!$M$24:$M$39,MATCH(T$1,'Macro anual'!$B$24:$B$39,0))</f>
        <v>112.1022944899223</v>
      </c>
      <c r="U273" s="65">
        <f>+INDEX('Macro anual'!$M$24:$M$39,MATCH(U$1,'Macro anual'!$B$24:$B$39,0))</f>
        <v>114.42978169021345</v>
      </c>
      <c r="V273" s="65"/>
    </row>
    <row r="274" spans="2:22">
      <c r="B274" s="6"/>
      <c r="C274" s="453" t="s">
        <v>541</v>
      </c>
      <c r="D274" s="5" t="s">
        <v>93</v>
      </c>
      <c r="E274" s="5" t="s">
        <v>43</v>
      </c>
      <c r="G274" s="65">
        <f>+INDEX('Macro anual'!$M$24:$M$39,MATCH(G$1,'Macro anual'!$B$24:$B$39,0))</f>
        <v>100</v>
      </c>
      <c r="H274" s="210">
        <f t="shared" si="20"/>
        <v>100</v>
      </c>
      <c r="I274" s="65">
        <f>+INDEX('Macro anual'!$M$24:$M$39,MATCH(I$1,'Macro anual'!$B$24:$B$39,0))</f>
        <v>108.23445287989043</v>
      </c>
      <c r="J274" s="65">
        <f>+INDEX('Macro anual'!$M$24:$M$39,MATCH(J$1,'Macro anual'!$B$24:$B$39,0))</f>
        <v>108.62253797078745</v>
      </c>
      <c r="K274" s="65">
        <f>+INDEX('Macro anual'!$M$24:$M$39,MATCH(K$1,'Macro anual'!$B$24:$B$39,0))</f>
        <v>106.75547638142591</v>
      </c>
      <c r="L274" s="65">
        <f>+INDEX('Macro anual'!$M$24:$M$39,MATCH(L$1,'Macro anual'!$B$24:$B$39,0))</f>
        <v>98.530458296618633</v>
      </c>
      <c r="M274" s="65">
        <f>+INDEX('Macro anual'!$M$24:$M$39,MATCH(M$1,'Macro anual'!$B$24:$B$39,0))</f>
        <v>96.305836352752266</v>
      </c>
      <c r="N274" s="65">
        <f>+INDEX('Macro anual'!$M$24:$M$39,MATCH(N$1,'Macro anual'!$B$24:$B$39,0))</f>
        <v>102.4851497969934</v>
      </c>
      <c r="O274" s="65">
        <f>+INDEX('Macro anual'!$M$24:$M$39,MATCH(O$1,'Macro anual'!$B$24:$B$39,0))</f>
        <v>103.00954892922964</v>
      </c>
      <c r="P274" s="65">
        <f>+INDEX('Macro anual'!$M$24:$M$39,MATCH(P$1,'Macro anual'!$B$24:$B$39,0))</f>
        <v>103.62163845092842</v>
      </c>
      <c r="Q274" s="65">
        <f>+INDEX('Macro anual'!$M$24:$M$39,MATCH(Q$1,'Macro anual'!$B$24:$B$39,0))</f>
        <v>100.74586944286641</v>
      </c>
      <c r="R274" s="65">
        <f>+INDEX('Macro anual'!$M$24:$M$39,MATCH(R$1,'Macro anual'!$B$24:$B$39,0))</f>
        <v>94.345040168280931</v>
      </c>
      <c r="S274" s="65">
        <f>+INDEX('Macro anual'!$M$24:$M$39,MATCH(S$1,'Macro anual'!$B$24:$B$39,0))</f>
        <v>102.98090941089288</v>
      </c>
      <c r="T274" s="65">
        <f>+INDEX('Macro anual'!$M$24:$M$39,MATCH(T$1,'Macro anual'!$B$24:$B$39,0))</f>
        <v>112.1022944899223</v>
      </c>
      <c r="U274" s="65">
        <f>+INDEX('Macro anual'!$M$24:$M$39,MATCH(U$1,'Macro anual'!$B$24:$B$39,0))</f>
        <v>114.42978169021345</v>
      </c>
      <c r="V274" s="65"/>
    </row>
    <row r="275" spans="2:22">
      <c r="B275" s="6"/>
      <c r="C275" s="453" t="s">
        <v>542</v>
      </c>
      <c r="D275" s="5" t="s">
        <v>93</v>
      </c>
      <c r="E275" s="5" t="s">
        <v>43</v>
      </c>
      <c r="G275" s="65">
        <f>+INDEX('Macro anual'!$M$24:$M$39,MATCH(G$1,'Macro anual'!$B$24:$B$39,0))</f>
        <v>100</v>
      </c>
      <c r="H275" s="210">
        <f t="shared" si="20"/>
        <v>100</v>
      </c>
      <c r="I275" s="65">
        <f>+INDEX('Macro anual'!$M$24:$M$39,MATCH(I$1,'Macro anual'!$B$24:$B$39,0))</f>
        <v>108.23445287989043</v>
      </c>
      <c r="J275" s="65">
        <f>+INDEX('Macro anual'!$M$24:$M$39,MATCH(J$1,'Macro anual'!$B$24:$B$39,0))</f>
        <v>108.62253797078745</v>
      </c>
      <c r="K275" s="65">
        <f>+INDEX('Macro anual'!$M$24:$M$39,MATCH(K$1,'Macro anual'!$B$24:$B$39,0))</f>
        <v>106.75547638142591</v>
      </c>
      <c r="L275" s="65">
        <f>+INDEX('Macro anual'!$M$24:$M$39,MATCH(L$1,'Macro anual'!$B$24:$B$39,0))</f>
        <v>98.530458296618633</v>
      </c>
      <c r="M275" s="65">
        <f>+INDEX('Macro anual'!$M$24:$M$39,MATCH(M$1,'Macro anual'!$B$24:$B$39,0))</f>
        <v>96.305836352752266</v>
      </c>
      <c r="N275" s="65">
        <f>+INDEX('Macro anual'!$M$24:$M$39,MATCH(N$1,'Macro anual'!$B$24:$B$39,0))</f>
        <v>102.4851497969934</v>
      </c>
      <c r="O275" s="65">
        <f>+INDEX('Macro anual'!$M$24:$M$39,MATCH(O$1,'Macro anual'!$B$24:$B$39,0))</f>
        <v>103.00954892922964</v>
      </c>
      <c r="P275" s="65">
        <f>+INDEX('Macro anual'!$M$24:$M$39,MATCH(P$1,'Macro anual'!$B$24:$B$39,0))</f>
        <v>103.62163845092842</v>
      </c>
      <c r="Q275" s="65">
        <f>+INDEX('Macro anual'!$M$24:$M$39,MATCH(Q$1,'Macro anual'!$B$24:$B$39,0))</f>
        <v>100.74586944286641</v>
      </c>
      <c r="R275" s="65">
        <f>+INDEX('Macro anual'!$M$24:$M$39,MATCH(R$1,'Macro anual'!$B$24:$B$39,0))</f>
        <v>94.345040168280931</v>
      </c>
      <c r="S275" s="65">
        <f>+INDEX('Macro anual'!$M$24:$M$39,MATCH(S$1,'Macro anual'!$B$24:$B$39,0))</f>
        <v>102.98090941089288</v>
      </c>
      <c r="T275" s="65">
        <f>+INDEX('Macro anual'!$M$24:$M$39,MATCH(T$1,'Macro anual'!$B$24:$B$39,0))</f>
        <v>112.1022944899223</v>
      </c>
      <c r="U275" s="65">
        <f>+INDEX('Macro anual'!$M$24:$M$39,MATCH(U$1,'Macro anual'!$B$24:$B$39,0))</f>
        <v>114.42978169021345</v>
      </c>
      <c r="V275" s="65"/>
    </row>
    <row r="276" spans="2:22">
      <c r="B276" s="6"/>
      <c r="C276" s="453" t="s">
        <v>543</v>
      </c>
      <c r="D276" s="5" t="s">
        <v>93</v>
      </c>
      <c r="E276" s="5" t="s">
        <v>43</v>
      </c>
      <c r="G276" s="65">
        <f>+INDEX('Macro anual'!$M$24:$M$39,MATCH(G$1,'Macro anual'!$B$24:$B$39,0))</f>
        <v>100</v>
      </c>
      <c r="H276" s="210">
        <f t="shared" si="20"/>
        <v>100</v>
      </c>
      <c r="I276" s="65">
        <f>+INDEX('Macro anual'!$M$24:$M$39,MATCH(I$1,'Macro anual'!$B$24:$B$39,0))</f>
        <v>108.23445287989043</v>
      </c>
      <c r="J276" s="65">
        <f>+INDEX('Macro anual'!$M$24:$M$39,MATCH(J$1,'Macro anual'!$B$24:$B$39,0))</f>
        <v>108.62253797078745</v>
      </c>
      <c r="K276" s="65">
        <f>+INDEX('Macro anual'!$M$24:$M$39,MATCH(K$1,'Macro anual'!$B$24:$B$39,0))</f>
        <v>106.75547638142591</v>
      </c>
      <c r="L276" s="65">
        <f>+INDEX('Macro anual'!$M$24:$M$39,MATCH(L$1,'Macro anual'!$B$24:$B$39,0))</f>
        <v>98.530458296618633</v>
      </c>
      <c r="M276" s="65">
        <f>+INDEX('Macro anual'!$M$24:$M$39,MATCH(M$1,'Macro anual'!$B$24:$B$39,0))</f>
        <v>96.305836352752266</v>
      </c>
      <c r="N276" s="65">
        <f>+INDEX('Macro anual'!$M$24:$M$39,MATCH(N$1,'Macro anual'!$B$24:$B$39,0))</f>
        <v>102.4851497969934</v>
      </c>
      <c r="O276" s="65">
        <f>+INDEX('Macro anual'!$M$24:$M$39,MATCH(O$1,'Macro anual'!$B$24:$B$39,0))</f>
        <v>103.00954892922964</v>
      </c>
      <c r="P276" s="65">
        <f>+INDEX('Macro anual'!$M$24:$M$39,MATCH(P$1,'Macro anual'!$B$24:$B$39,0))</f>
        <v>103.62163845092842</v>
      </c>
      <c r="Q276" s="65">
        <f>+INDEX('Macro anual'!$M$24:$M$39,MATCH(Q$1,'Macro anual'!$B$24:$B$39,0))</f>
        <v>100.74586944286641</v>
      </c>
      <c r="R276" s="65">
        <f>+INDEX('Macro anual'!$M$24:$M$39,MATCH(R$1,'Macro anual'!$B$24:$B$39,0))</f>
        <v>94.345040168280931</v>
      </c>
      <c r="S276" s="65">
        <f>+INDEX('Macro anual'!$M$24:$M$39,MATCH(S$1,'Macro anual'!$B$24:$B$39,0))</f>
        <v>102.98090941089288</v>
      </c>
      <c r="T276" s="65">
        <f>+INDEX('Macro anual'!$M$24:$M$39,MATCH(T$1,'Macro anual'!$B$24:$B$39,0))</f>
        <v>112.1022944899223</v>
      </c>
      <c r="U276" s="65">
        <f>+INDEX('Macro anual'!$M$24:$M$39,MATCH(U$1,'Macro anual'!$B$24:$B$39,0))</f>
        <v>114.42978169021345</v>
      </c>
      <c r="V276" s="65"/>
    </row>
    <row r="277" spans="2:22">
      <c r="B277" s="6"/>
      <c r="C277" s="453" t="s">
        <v>544</v>
      </c>
      <c r="D277" s="5" t="s">
        <v>93</v>
      </c>
      <c r="E277" s="5" t="s">
        <v>43</v>
      </c>
      <c r="G277" s="65">
        <f>+INDEX('Macro anual'!$M$24:$M$39,MATCH(G$1,'Macro anual'!$B$24:$B$39,0))</f>
        <v>100</v>
      </c>
      <c r="H277" s="210">
        <f t="shared" si="20"/>
        <v>100</v>
      </c>
      <c r="I277" s="65">
        <f>+INDEX('Macro anual'!$M$24:$M$39,MATCH(I$1,'Macro anual'!$B$24:$B$39,0))</f>
        <v>108.23445287989043</v>
      </c>
      <c r="J277" s="65">
        <f>+INDEX('Macro anual'!$M$24:$M$39,MATCH(J$1,'Macro anual'!$B$24:$B$39,0))</f>
        <v>108.62253797078745</v>
      </c>
      <c r="K277" s="65">
        <f>+INDEX('Macro anual'!$M$24:$M$39,MATCH(K$1,'Macro anual'!$B$24:$B$39,0))</f>
        <v>106.75547638142591</v>
      </c>
      <c r="L277" s="65">
        <f>+INDEX('Macro anual'!$M$24:$M$39,MATCH(L$1,'Macro anual'!$B$24:$B$39,0))</f>
        <v>98.530458296618633</v>
      </c>
      <c r="M277" s="65">
        <f>+INDEX('Macro anual'!$M$24:$M$39,MATCH(M$1,'Macro anual'!$B$24:$B$39,0))</f>
        <v>96.305836352752266</v>
      </c>
      <c r="N277" s="65">
        <f>+INDEX('Macro anual'!$M$24:$M$39,MATCH(N$1,'Macro anual'!$B$24:$B$39,0))</f>
        <v>102.4851497969934</v>
      </c>
      <c r="O277" s="65">
        <f>+INDEX('Macro anual'!$M$24:$M$39,MATCH(O$1,'Macro anual'!$B$24:$B$39,0))</f>
        <v>103.00954892922964</v>
      </c>
      <c r="P277" s="65">
        <f>+INDEX('Macro anual'!$M$24:$M$39,MATCH(P$1,'Macro anual'!$B$24:$B$39,0))</f>
        <v>103.62163845092842</v>
      </c>
      <c r="Q277" s="65">
        <f>+INDEX('Macro anual'!$M$24:$M$39,MATCH(Q$1,'Macro anual'!$B$24:$B$39,0))</f>
        <v>100.74586944286641</v>
      </c>
      <c r="R277" s="65">
        <f>+INDEX('Macro anual'!$M$24:$M$39,MATCH(R$1,'Macro anual'!$B$24:$B$39,0))</f>
        <v>94.345040168280931</v>
      </c>
      <c r="S277" s="65">
        <f>+INDEX('Macro anual'!$M$24:$M$39,MATCH(S$1,'Macro anual'!$B$24:$B$39,0))</f>
        <v>102.98090941089288</v>
      </c>
      <c r="T277" s="65">
        <f>+INDEX('Macro anual'!$M$24:$M$39,MATCH(T$1,'Macro anual'!$B$24:$B$39,0))</f>
        <v>112.1022944899223</v>
      </c>
      <c r="U277" s="65">
        <f>+INDEX('Macro anual'!$M$24:$M$39,MATCH(U$1,'Macro anual'!$B$24:$B$39,0))</f>
        <v>114.42978169021345</v>
      </c>
      <c r="V277" s="65"/>
    </row>
    <row r="278" spans="2:22">
      <c r="B278" s="6"/>
      <c r="C278" s="453" t="s">
        <v>545</v>
      </c>
      <c r="D278" s="5" t="s">
        <v>93</v>
      </c>
      <c r="E278" s="5" t="s">
        <v>43</v>
      </c>
      <c r="G278" s="65">
        <f>+INDEX('Macro anual'!$M$24:$M$39,MATCH(G$1,'Macro anual'!$B$24:$B$39,0))</f>
        <v>100</v>
      </c>
      <c r="H278" s="210">
        <f t="shared" si="20"/>
        <v>100</v>
      </c>
      <c r="I278" s="65">
        <f>+INDEX('Macro anual'!$M$24:$M$39,MATCH(I$1,'Macro anual'!$B$24:$B$39,0))</f>
        <v>108.23445287989043</v>
      </c>
      <c r="J278" s="65">
        <f>+INDEX('Macro anual'!$M$24:$M$39,MATCH(J$1,'Macro anual'!$B$24:$B$39,0))</f>
        <v>108.62253797078745</v>
      </c>
      <c r="K278" s="65">
        <f>+INDEX('Macro anual'!$M$24:$M$39,MATCH(K$1,'Macro anual'!$B$24:$B$39,0))</f>
        <v>106.75547638142591</v>
      </c>
      <c r="L278" s="65">
        <f>+INDEX('Macro anual'!$M$24:$M$39,MATCH(L$1,'Macro anual'!$B$24:$B$39,0))</f>
        <v>98.530458296618633</v>
      </c>
      <c r="M278" s="65">
        <f>+INDEX('Macro anual'!$M$24:$M$39,MATCH(M$1,'Macro anual'!$B$24:$B$39,0))</f>
        <v>96.305836352752266</v>
      </c>
      <c r="N278" s="65">
        <f>+INDEX('Macro anual'!$M$24:$M$39,MATCH(N$1,'Macro anual'!$B$24:$B$39,0))</f>
        <v>102.4851497969934</v>
      </c>
      <c r="O278" s="65">
        <f>+INDEX('Macro anual'!$M$24:$M$39,MATCH(O$1,'Macro anual'!$B$24:$B$39,0))</f>
        <v>103.00954892922964</v>
      </c>
      <c r="P278" s="65">
        <f>+INDEX('Macro anual'!$M$24:$M$39,MATCH(P$1,'Macro anual'!$B$24:$B$39,0))</f>
        <v>103.62163845092842</v>
      </c>
      <c r="Q278" s="65">
        <f>+INDEX('Macro anual'!$M$24:$M$39,MATCH(Q$1,'Macro anual'!$B$24:$B$39,0))</f>
        <v>100.74586944286641</v>
      </c>
      <c r="R278" s="65">
        <f>+INDEX('Macro anual'!$M$24:$M$39,MATCH(R$1,'Macro anual'!$B$24:$B$39,0))</f>
        <v>94.345040168280931</v>
      </c>
      <c r="S278" s="65">
        <f>+INDEX('Macro anual'!$M$24:$M$39,MATCH(S$1,'Macro anual'!$B$24:$B$39,0))</f>
        <v>102.98090941089288</v>
      </c>
      <c r="T278" s="65">
        <f>+INDEX('Macro anual'!$M$24:$M$39,MATCH(T$1,'Macro anual'!$B$24:$B$39,0))</f>
        <v>112.1022944899223</v>
      </c>
      <c r="U278" s="65">
        <f>+INDEX('Macro anual'!$M$24:$M$39,MATCH(U$1,'Macro anual'!$B$24:$B$39,0))</f>
        <v>114.42978169021345</v>
      </c>
      <c r="V278" s="65"/>
    </row>
    <row r="279" spans="2:22">
      <c r="B279" s="6"/>
      <c r="C279" s="453" t="s">
        <v>546</v>
      </c>
      <c r="D279" s="5" t="s">
        <v>93</v>
      </c>
      <c r="E279" s="5" t="s">
        <v>43</v>
      </c>
      <c r="G279" s="65">
        <f>+INDEX('Macro anual'!$M$24:$M$39,MATCH(G$1,'Macro anual'!$B$24:$B$39,0))</f>
        <v>100</v>
      </c>
      <c r="H279" s="210">
        <f t="shared" si="20"/>
        <v>100</v>
      </c>
      <c r="I279" s="65">
        <f>+INDEX('Macro anual'!$M$24:$M$39,MATCH(I$1,'Macro anual'!$B$24:$B$39,0))</f>
        <v>108.23445287989043</v>
      </c>
      <c r="J279" s="65">
        <f>+INDEX('Macro anual'!$M$24:$M$39,MATCH(J$1,'Macro anual'!$B$24:$B$39,0))</f>
        <v>108.62253797078745</v>
      </c>
      <c r="K279" s="65">
        <f>+INDEX('Macro anual'!$M$24:$M$39,MATCH(K$1,'Macro anual'!$B$24:$B$39,0))</f>
        <v>106.75547638142591</v>
      </c>
      <c r="L279" s="65">
        <f>+INDEX('Macro anual'!$M$24:$M$39,MATCH(L$1,'Macro anual'!$B$24:$B$39,0))</f>
        <v>98.530458296618633</v>
      </c>
      <c r="M279" s="65">
        <f>+INDEX('Macro anual'!$M$24:$M$39,MATCH(M$1,'Macro anual'!$B$24:$B$39,0))</f>
        <v>96.305836352752266</v>
      </c>
      <c r="N279" s="65">
        <f>+INDEX('Macro anual'!$M$24:$M$39,MATCH(N$1,'Macro anual'!$B$24:$B$39,0))</f>
        <v>102.4851497969934</v>
      </c>
      <c r="O279" s="65">
        <f>+INDEX('Macro anual'!$M$24:$M$39,MATCH(O$1,'Macro anual'!$B$24:$B$39,0))</f>
        <v>103.00954892922964</v>
      </c>
      <c r="P279" s="65">
        <f>+INDEX('Macro anual'!$M$24:$M$39,MATCH(P$1,'Macro anual'!$B$24:$B$39,0))</f>
        <v>103.62163845092842</v>
      </c>
      <c r="Q279" s="65">
        <f>+INDEX('Macro anual'!$M$24:$M$39,MATCH(Q$1,'Macro anual'!$B$24:$B$39,0))</f>
        <v>100.74586944286641</v>
      </c>
      <c r="R279" s="65">
        <f>+INDEX('Macro anual'!$M$24:$M$39,MATCH(R$1,'Macro anual'!$B$24:$B$39,0))</f>
        <v>94.345040168280931</v>
      </c>
      <c r="S279" s="65">
        <f>+INDEX('Macro anual'!$M$24:$M$39,MATCH(S$1,'Macro anual'!$B$24:$B$39,0))</f>
        <v>102.98090941089288</v>
      </c>
      <c r="T279" s="65">
        <f>+INDEX('Macro anual'!$M$24:$M$39,MATCH(T$1,'Macro anual'!$B$24:$B$39,0))</f>
        <v>112.1022944899223</v>
      </c>
      <c r="U279" s="65">
        <f>+INDEX('Macro anual'!$M$24:$M$39,MATCH(U$1,'Macro anual'!$B$24:$B$39,0))</f>
        <v>114.42978169021345</v>
      </c>
      <c r="V279" s="65"/>
    </row>
    <row r="280" spans="2:22">
      <c r="B280" s="6"/>
      <c r="C280" s="453" t="s">
        <v>547</v>
      </c>
      <c r="D280" s="5" t="s">
        <v>93</v>
      </c>
      <c r="E280" s="5" t="s">
        <v>43</v>
      </c>
      <c r="G280" s="65">
        <f>+INDEX('Macro anual'!$M$24:$M$39,MATCH(G$1,'Macro anual'!$B$24:$B$39,0))</f>
        <v>100</v>
      </c>
      <c r="H280" s="210">
        <f t="shared" si="20"/>
        <v>100</v>
      </c>
      <c r="I280" s="65">
        <f>+INDEX('Macro anual'!$M$24:$M$39,MATCH(I$1,'Macro anual'!$B$24:$B$39,0))</f>
        <v>108.23445287989043</v>
      </c>
      <c r="J280" s="65">
        <f>+INDEX('Macro anual'!$M$24:$M$39,MATCH(J$1,'Macro anual'!$B$24:$B$39,0))</f>
        <v>108.62253797078745</v>
      </c>
      <c r="K280" s="65">
        <f>+INDEX('Macro anual'!$M$24:$M$39,MATCH(K$1,'Macro anual'!$B$24:$B$39,0))</f>
        <v>106.75547638142591</v>
      </c>
      <c r="L280" s="65">
        <f>+INDEX('Macro anual'!$M$24:$M$39,MATCH(L$1,'Macro anual'!$B$24:$B$39,0))</f>
        <v>98.530458296618633</v>
      </c>
      <c r="M280" s="65">
        <f>+INDEX('Macro anual'!$M$24:$M$39,MATCH(M$1,'Macro anual'!$B$24:$B$39,0))</f>
        <v>96.305836352752266</v>
      </c>
      <c r="N280" s="65">
        <f>+INDEX('Macro anual'!$M$24:$M$39,MATCH(N$1,'Macro anual'!$B$24:$B$39,0))</f>
        <v>102.4851497969934</v>
      </c>
      <c r="O280" s="65">
        <f>+INDEX('Macro anual'!$M$24:$M$39,MATCH(O$1,'Macro anual'!$B$24:$B$39,0))</f>
        <v>103.00954892922964</v>
      </c>
      <c r="P280" s="65">
        <f>+INDEX('Macro anual'!$M$24:$M$39,MATCH(P$1,'Macro anual'!$B$24:$B$39,0))</f>
        <v>103.62163845092842</v>
      </c>
      <c r="Q280" s="65">
        <f>+INDEX('Macro anual'!$M$24:$M$39,MATCH(Q$1,'Macro anual'!$B$24:$B$39,0))</f>
        <v>100.74586944286641</v>
      </c>
      <c r="R280" s="65">
        <f>+INDEX('Macro anual'!$M$24:$M$39,MATCH(R$1,'Macro anual'!$B$24:$B$39,0))</f>
        <v>94.345040168280931</v>
      </c>
      <c r="S280" s="65">
        <f>+INDEX('Macro anual'!$M$24:$M$39,MATCH(S$1,'Macro anual'!$B$24:$B$39,0))</f>
        <v>102.98090941089288</v>
      </c>
      <c r="T280" s="65">
        <f>+INDEX('Macro anual'!$M$24:$M$39,MATCH(T$1,'Macro anual'!$B$24:$B$39,0))</f>
        <v>112.1022944899223</v>
      </c>
      <c r="U280" s="65">
        <f>+INDEX('Macro anual'!$M$24:$M$39,MATCH(U$1,'Macro anual'!$B$24:$B$39,0))</f>
        <v>114.42978169021345</v>
      </c>
      <c r="V280" s="65"/>
    </row>
    <row r="281" spans="2:22">
      <c r="B281" s="6"/>
      <c r="C281" s="453" t="s">
        <v>548</v>
      </c>
      <c r="D281" s="5" t="s">
        <v>93</v>
      </c>
      <c r="E281" s="5" t="s">
        <v>43</v>
      </c>
      <c r="G281" s="65">
        <f>+INDEX('Macro anual'!$M$24:$M$39,MATCH(G$1,'Macro anual'!$B$24:$B$39,0))</f>
        <v>100</v>
      </c>
      <c r="H281" s="210">
        <f t="shared" si="20"/>
        <v>100</v>
      </c>
      <c r="I281" s="65">
        <f>+INDEX('Macro anual'!$M$24:$M$39,MATCH(I$1,'Macro anual'!$B$24:$B$39,0))</f>
        <v>108.23445287989043</v>
      </c>
      <c r="J281" s="65">
        <f>+INDEX('Macro anual'!$M$24:$M$39,MATCH(J$1,'Macro anual'!$B$24:$B$39,0))</f>
        <v>108.62253797078745</v>
      </c>
      <c r="K281" s="65">
        <f>+INDEX('Macro anual'!$M$24:$M$39,MATCH(K$1,'Macro anual'!$B$24:$B$39,0))</f>
        <v>106.75547638142591</v>
      </c>
      <c r="L281" s="65">
        <f>+INDEX('Macro anual'!$M$24:$M$39,MATCH(L$1,'Macro anual'!$B$24:$B$39,0))</f>
        <v>98.530458296618633</v>
      </c>
      <c r="M281" s="65">
        <f>+INDEX('Macro anual'!$M$24:$M$39,MATCH(M$1,'Macro anual'!$B$24:$B$39,0))</f>
        <v>96.305836352752266</v>
      </c>
      <c r="N281" s="65">
        <f>+INDEX('Macro anual'!$M$24:$M$39,MATCH(N$1,'Macro anual'!$B$24:$B$39,0))</f>
        <v>102.4851497969934</v>
      </c>
      <c r="O281" s="65">
        <f>+INDEX('Macro anual'!$M$24:$M$39,MATCH(O$1,'Macro anual'!$B$24:$B$39,0))</f>
        <v>103.00954892922964</v>
      </c>
      <c r="P281" s="65">
        <f>+INDEX('Macro anual'!$M$24:$M$39,MATCH(P$1,'Macro anual'!$B$24:$B$39,0))</f>
        <v>103.62163845092842</v>
      </c>
      <c r="Q281" s="65">
        <f>+INDEX('Macro anual'!$M$24:$M$39,MATCH(Q$1,'Macro anual'!$B$24:$B$39,0))</f>
        <v>100.74586944286641</v>
      </c>
      <c r="R281" s="65">
        <f>+INDEX('Macro anual'!$M$24:$M$39,MATCH(R$1,'Macro anual'!$B$24:$B$39,0))</f>
        <v>94.345040168280931</v>
      </c>
      <c r="S281" s="65">
        <f>+INDEX('Macro anual'!$M$24:$M$39,MATCH(S$1,'Macro anual'!$B$24:$B$39,0))</f>
        <v>102.98090941089288</v>
      </c>
      <c r="T281" s="65">
        <f>+INDEX('Macro anual'!$M$24:$M$39,MATCH(T$1,'Macro anual'!$B$24:$B$39,0))</f>
        <v>112.1022944899223</v>
      </c>
      <c r="U281" s="65">
        <f>+INDEX('Macro anual'!$M$24:$M$39,MATCH(U$1,'Macro anual'!$B$24:$B$39,0))</f>
        <v>114.42978169021345</v>
      </c>
      <c r="V281" s="65"/>
    </row>
    <row r="282" spans="2:22">
      <c r="B282" s="6"/>
      <c r="C282" s="453" t="s">
        <v>549</v>
      </c>
      <c r="D282" s="5" t="s">
        <v>93</v>
      </c>
      <c r="E282" s="5" t="s">
        <v>43</v>
      </c>
      <c r="G282" s="65">
        <f>+INDEX('Macro anual'!$M$24:$M$39,MATCH(G$1,'Macro anual'!$B$24:$B$39,0))</f>
        <v>100</v>
      </c>
      <c r="H282" s="210">
        <f t="shared" si="20"/>
        <v>100</v>
      </c>
      <c r="I282" s="65">
        <f>+INDEX('Macro anual'!$M$24:$M$39,MATCH(I$1,'Macro anual'!$B$24:$B$39,0))</f>
        <v>108.23445287989043</v>
      </c>
      <c r="J282" s="65">
        <f>+INDEX('Macro anual'!$M$24:$M$39,MATCH(J$1,'Macro anual'!$B$24:$B$39,0))</f>
        <v>108.62253797078745</v>
      </c>
      <c r="K282" s="65">
        <f>+INDEX('Macro anual'!$M$24:$M$39,MATCH(K$1,'Macro anual'!$B$24:$B$39,0))</f>
        <v>106.75547638142591</v>
      </c>
      <c r="L282" s="65">
        <f>+INDEX('Macro anual'!$M$24:$M$39,MATCH(L$1,'Macro anual'!$B$24:$B$39,0))</f>
        <v>98.530458296618633</v>
      </c>
      <c r="M282" s="65">
        <f>+INDEX('Macro anual'!$M$24:$M$39,MATCH(M$1,'Macro anual'!$B$24:$B$39,0))</f>
        <v>96.305836352752266</v>
      </c>
      <c r="N282" s="65">
        <f>+INDEX('Macro anual'!$M$24:$M$39,MATCH(N$1,'Macro anual'!$B$24:$B$39,0))</f>
        <v>102.4851497969934</v>
      </c>
      <c r="O282" s="65">
        <f>+INDEX('Macro anual'!$M$24:$M$39,MATCH(O$1,'Macro anual'!$B$24:$B$39,0))</f>
        <v>103.00954892922964</v>
      </c>
      <c r="P282" s="65">
        <f>+INDEX('Macro anual'!$M$24:$M$39,MATCH(P$1,'Macro anual'!$B$24:$B$39,0))</f>
        <v>103.62163845092842</v>
      </c>
      <c r="Q282" s="65">
        <f>+INDEX('Macro anual'!$M$24:$M$39,MATCH(Q$1,'Macro anual'!$B$24:$B$39,0))</f>
        <v>100.74586944286641</v>
      </c>
      <c r="R282" s="65">
        <f>+INDEX('Macro anual'!$M$24:$M$39,MATCH(R$1,'Macro anual'!$B$24:$B$39,0))</f>
        <v>94.345040168280931</v>
      </c>
      <c r="S282" s="65">
        <f>+INDEX('Macro anual'!$M$24:$M$39,MATCH(S$1,'Macro anual'!$B$24:$B$39,0))</f>
        <v>102.98090941089288</v>
      </c>
      <c r="T282" s="65">
        <f>+INDEX('Macro anual'!$M$24:$M$39,MATCH(T$1,'Macro anual'!$B$24:$B$39,0))</f>
        <v>112.1022944899223</v>
      </c>
      <c r="U282" s="65">
        <f>+INDEX('Macro anual'!$M$24:$M$39,MATCH(U$1,'Macro anual'!$B$24:$B$39,0))</f>
        <v>114.42978169021345</v>
      </c>
      <c r="V282" s="65"/>
    </row>
    <row r="283" spans="2:22">
      <c r="B283" s="6"/>
      <c r="C283" s="453" t="s">
        <v>550</v>
      </c>
      <c r="D283" s="5" t="s">
        <v>93</v>
      </c>
      <c r="E283" s="5" t="s">
        <v>43</v>
      </c>
      <c r="G283" s="65">
        <f>+INDEX('Macro anual'!$M$24:$M$39,MATCH(G$1,'Macro anual'!$B$24:$B$39,0))</f>
        <v>100</v>
      </c>
      <c r="H283" s="210">
        <f t="shared" si="20"/>
        <v>100</v>
      </c>
      <c r="I283" s="65">
        <f>+INDEX('Macro anual'!$M$24:$M$39,MATCH(I$1,'Macro anual'!$B$24:$B$39,0))</f>
        <v>108.23445287989043</v>
      </c>
      <c r="J283" s="65">
        <f>+INDEX('Macro anual'!$M$24:$M$39,MATCH(J$1,'Macro anual'!$B$24:$B$39,0))</f>
        <v>108.62253797078745</v>
      </c>
      <c r="K283" s="65">
        <f>+INDEX('Macro anual'!$M$24:$M$39,MATCH(K$1,'Macro anual'!$B$24:$B$39,0))</f>
        <v>106.75547638142591</v>
      </c>
      <c r="L283" s="65">
        <f>+INDEX('Macro anual'!$M$24:$M$39,MATCH(L$1,'Macro anual'!$B$24:$B$39,0))</f>
        <v>98.530458296618633</v>
      </c>
      <c r="M283" s="65">
        <f>+INDEX('Macro anual'!$M$24:$M$39,MATCH(M$1,'Macro anual'!$B$24:$B$39,0))</f>
        <v>96.305836352752266</v>
      </c>
      <c r="N283" s="65">
        <f>+INDEX('Macro anual'!$M$24:$M$39,MATCH(N$1,'Macro anual'!$B$24:$B$39,0))</f>
        <v>102.4851497969934</v>
      </c>
      <c r="O283" s="65">
        <f>+INDEX('Macro anual'!$M$24:$M$39,MATCH(O$1,'Macro anual'!$B$24:$B$39,0))</f>
        <v>103.00954892922964</v>
      </c>
      <c r="P283" s="65">
        <f>+INDEX('Macro anual'!$M$24:$M$39,MATCH(P$1,'Macro anual'!$B$24:$B$39,0))</f>
        <v>103.62163845092842</v>
      </c>
      <c r="Q283" s="65">
        <f>+INDEX('Macro anual'!$M$24:$M$39,MATCH(Q$1,'Macro anual'!$B$24:$B$39,0))</f>
        <v>100.74586944286641</v>
      </c>
      <c r="R283" s="65">
        <f>+INDEX('Macro anual'!$M$24:$M$39,MATCH(R$1,'Macro anual'!$B$24:$B$39,0))</f>
        <v>94.345040168280931</v>
      </c>
      <c r="S283" s="65">
        <f>+INDEX('Macro anual'!$M$24:$M$39,MATCH(S$1,'Macro anual'!$B$24:$B$39,0))</f>
        <v>102.98090941089288</v>
      </c>
      <c r="T283" s="65">
        <f>+INDEX('Macro anual'!$M$24:$M$39,MATCH(T$1,'Macro anual'!$B$24:$B$39,0))</f>
        <v>112.1022944899223</v>
      </c>
      <c r="U283" s="65">
        <f>+INDEX('Macro anual'!$M$24:$M$39,MATCH(U$1,'Macro anual'!$B$24:$B$39,0))</f>
        <v>114.42978169021345</v>
      </c>
      <c r="V283" s="65"/>
    </row>
    <row r="284" spans="2:22">
      <c r="B284" s="6"/>
      <c r="C284" s="453" t="s">
        <v>822</v>
      </c>
      <c r="D284" s="5" t="s">
        <v>93</v>
      </c>
      <c r="E284" s="5" t="s">
        <v>43</v>
      </c>
      <c r="G284" s="65">
        <f>+INDEX('Macro anual'!$M$24:$M$39,MATCH(G$1,'Macro anual'!$B$24:$B$39,0))</f>
        <v>100</v>
      </c>
      <c r="H284" s="210">
        <f t="shared" si="20"/>
        <v>100</v>
      </c>
      <c r="I284" s="65">
        <f>+INDEX('Macro anual'!$M$24:$M$39,MATCH(I$1,'Macro anual'!$B$24:$B$39,0))</f>
        <v>108.23445287989043</v>
      </c>
      <c r="J284" s="65">
        <f>+INDEX('Macro anual'!$M$24:$M$39,MATCH(J$1,'Macro anual'!$B$24:$B$39,0))</f>
        <v>108.62253797078745</v>
      </c>
      <c r="K284" s="65">
        <f>+INDEX('Macro anual'!$M$24:$M$39,MATCH(K$1,'Macro anual'!$B$24:$B$39,0))</f>
        <v>106.75547638142591</v>
      </c>
      <c r="L284" s="65">
        <f>+INDEX('Macro anual'!$M$24:$M$39,MATCH(L$1,'Macro anual'!$B$24:$B$39,0))</f>
        <v>98.530458296618633</v>
      </c>
      <c r="M284" s="65">
        <f>+INDEX('Macro anual'!$M$24:$M$39,MATCH(M$1,'Macro anual'!$B$24:$B$39,0))</f>
        <v>96.305836352752266</v>
      </c>
      <c r="N284" s="65">
        <f>+INDEX('Macro anual'!$M$24:$M$39,MATCH(N$1,'Macro anual'!$B$24:$B$39,0))</f>
        <v>102.4851497969934</v>
      </c>
      <c r="O284" s="65">
        <f>+INDEX('Macro anual'!$M$24:$M$39,MATCH(O$1,'Macro anual'!$B$24:$B$39,0))</f>
        <v>103.00954892922964</v>
      </c>
      <c r="P284" s="65">
        <f>+INDEX('Macro anual'!$M$24:$M$39,MATCH(P$1,'Macro anual'!$B$24:$B$39,0))</f>
        <v>103.62163845092842</v>
      </c>
      <c r="Q284" s="65">
        <f>+INDEX('Macro anual'!$M$24:$M$39,MATCH(Q$1,'Macro anual'!$B$24:$B$39,0))</f>
        <v>100.74586944286641</v>
      </c>
      <c r="R284" s="65">
        <f>+INDEX('Macro anual'!$M$24:$M$39,MATCH(R$1,'Macro anual'!$B$24:$B$39,0))</f>
        <v>94.345040168280931</v>
      </c>
      <c r="S284" s="65">
        <f>+INDEX('Macro anual'!$M$24:$M$39,MATCH(S$1,'Macro anual'!$B$24:$B$39,0))</f>
        <v>102.98090941089288</v>
      </c>
      <c r="T284" s="65">
        <f>+INDEX('Macro anual'!$M$24:$M$39,MATCH(T$1,'Macro anual'!$B$24:$B$39,0))</f>
        <v>112.1022944899223</v>
      </c>
      <c r="U284" s="65">
        <f>+INDEX('Macro anual'!$M$24:$M$39,MATCH(U$1,'Macro anual'!$B$24:$B$39,0))</f>
        <v>114.42978169021345</v>
      </c>
      <c r="V284" s="65"/>
    </row>
    <row r="285" spans="2:22">
      <c r="B285" s="6"/>
      <c r="C285" s="453" t="s">
        <v>823</v>
      </c>
      <c r="D285" s="5" t="s">
        <v>93</v>
      </c>
      <c r="E285" s="5" t="s">
        <v>43</v>
      </c>
      <c r="G285" s="65">
        <f>+INDEX('Macro anual'!$M$24:$M$39,MATCH(G$1,'Macro anual'!$B$24:$B$39,0))</f>
        <v>100</v>
      </c>
      <c r="H285" s="210">
        <f t="shared" si="20"/>
        <v>100</v>
      </c>
      <c r="I285" s="65">
        <f>+INDEX('Macro anual'!$M$24:$M$39,MATCH(I$1,'Macro anual'!$B$24:$B$39,0))</f>
        <v>108.23445287989043</v>
      </c>
      <c r="J285" s="65">
        <f>+INDEX('Macro anual'!$M$24:$M$39,MATCH(J$1,'Macro anual'!$B$24:$B$39,0))</f>
        <v>108.62253797078745</v>
      </c>
      <c r="K285" s="65">
        <f>+INDEX('Macro anual'!$M$24:$M$39,MATCH(K$1,'Macro anual'!$B$24:$B$39,0))</f>
        <v>106.75547638142591</v>
      </c>
      <c r="L285" s="65">
        <f>+INDEX('Macro anual'!$M$24:$M$39,MATCH(L$1,'Macro anual'!$B$24:$B$39,0))</f>
        <v>98.530458296618633</v>
      </c>
      <c r="M285" s="65">
        <f>+INDEX('Macro anual'!$M$24:$M$39,MATCH(M$1,'Macro anual'!$B$24:$B$39,0))</f>
        <v>96.305836352752266</v>
      </c>
      <c r="N285" s="65">
        <f>+INDEX('Macro anual'!$M$24:$M$39,MATCH(N$1,'Macro anual'!$B$24:$B$39,0))</f>
        <v>102.4851497969934</v>
      </c>
      <c r="O285" s="65">
        <f>+INDEX('Macro anual'!$M$24:$M$39,MATCH(O$1,'Macro anual'!$B$24:$B$39,0))</f>
        <v>103.00954892922964</v>
      </c>
      <c r="P285" s="65">
        <f>+INDEX('Macro anual'!$M$24:$M$39,MATCH(P$1,'Macro anual'!$B$24:$B$39,0))</f>
        <v>103.62163845092842</v>
      </c>
      <c r="Q285" s="65">
        <f>+INDEX('Macro anual'!$M$24:$M$39,MATCH(Q$1,'Macro anual'!$B$24:$B$39,0))</f>
        <v>100.74586944286641</v>
      </c>
      <c r="R285" s="65">
        <f>+INDEX('Macro anual'!$M$24:$M$39,MATCH(R$1,'Macro anual'!$B$24:$B$39,0))</f>
        <v>94.345040168280931</v>
      </c>
      <c r="S285" s="65">
        <f>+INDEX('Macro anual'!$M$24:$M$39,MATCH(S$1,'Macro anual'!$B$24:$B$39,0))</f>
        <v>102.98090941089288</v>
      </c>
      <c r="T285" s="65">
        <f>+INDEX('Macro anual'!$M$24:$M$39,MATCH(T$1,'Macro anual'!$B$24:$B$39,0))</f>
        <v>112.1022944899223</v>
      </c>
      <c r="U285" s="65">
        <f>+INDEX('Macro anual'!$M$24:$M$39,MATCH(U$1,'Macro anual'!$B$24:$B$39,0))</f>
        <v>114.42978169021345</v>
      </c>
      <c r="V285" s="65"/>
    </row>
    <row r="286" spans="2:22">
      <c r="B286" s="6"/>
      <c r="C286" s="453" t="s">
        <v>551</v>
      </c>
      <c r="D286" s="5" t="s">
        <v>93</v>
      </c>
      <c r="E286" s="5" t="s">
        <v>43</v>
      </c>
      <c r="G286" s="65">
        <f>+INDEX('Macro anual'!$M$24:$M$39,MATCH(G$1,'Macro anual'!$B$24:$B$39,0))</f>
        <v>100</v>
      </c>
      <c r="H286" s="210">
        <f t="shared" si="20"/>
        <v>100</v>
      </c>
      <c r="I286" s="65">
        <f>+INDEX('Macro anual'!$M$24:$M$39,MATCH(I$1,'Macro anual'!$B$24:$B$39,0))</f>
        <v>108.23445287989043</v>
      </c>
      <c r="J286" s="65">
        <f>+INDEX('Macro anual'!$M$24:$M$39,MATCH(J$1,'Macro anual'!$B$24:$B$39,0))</f>
        <v>108.62253797078745</v>
      </c>
      <c r="K286" s="65">
        <f>+INDEX('Macro anual'!$M$24:$M$39,MATCH(K$1,'Macro anual'!$B$24:$B$39,0))</f>
        <v>106.75547638142591</v>
      </c>
      <c r="L286" s="65">
        <f>+INDEX('Macro anual'!$M$24:$M$39,MATCH(L$1,'Macro anual'!$B$24:$B$39,0))</f>
        <v>98.530458296618633</v>
      </c>
      <c r="M286" s="65">
        <f>+INDEX('Macro anual'!$M$24:$M$39,MATCH(M$1,'Macro anual'!$B$24:$B$39,0))</f>
        <v>96.305836352752266</v>
      </c>
      <c r="N286" s="65">
        <f>+INDEX('Macro anual'!$M$24:$M$39,MATCH(N$1,'Macro anual'!$B$24:$B$39,0))</f>
        <v>102.4851497969934</v>
      </c>
      <c r="O286" s="65">
        <f>+INDEX('Macro anual'!$M$24:$M$39,MATCH(O$1,'Macro anual'!$B$24:$B$39,0))</f>
        <v>103.00954892922964</v>
      </c>
      <c r="P286" s="65">
        <f>+INDEX('Macro anual'!$M$24:$M$39,MATCH(P$1,'Macro anual'!$B$24:$B$39,0))</f>
        <v>103.62163845092842</v>
      </c>
      <c r="Q286" s="65">
        <f>+INDEX('Macro anual'!$M$24:$M$39,MATCH(Q$1,'Macro anual'!$B$24:$B$39,0))</f>
        <v>100.74586944286641</v>
      </c>
      <c r="R286" s="65">
        <f>+INDEX('Macro anual'!$M$24:$M$39,MATCH(R$1,'Macro anual'!$B$24:$B$39,0))</f>
        <v>94.345040168280931</v>
      </c>
      <c r="S286" s="65">
        <f>+INDEX('Macro anual'!$M$24:$M$39,MATCH(S$1,'Macro anual'!$B$24:$B$39,0))</f>
        <v>102.98090941089288</v>
      </c>
      <c r="T286" s="65">
        <f>+INDEX('Macro anual'!$M$24:$M$39,MATCH(T$1,'Macro anual'!$B$24:$B$39,0))</f>
        <v>112.1022944899223</v>
      </c>
      <c r="U286" s="65">
        <f>+INDEX('Macro anual'!$M$24:$M$39,MATCH(U$1,'Macro anual'!$B$24:$B$39,0))</f>
        <v>114.42978169021345</v>
      </c>
      <c r="V286" s="65"/>
    </row>
    <row r="287" spans="2:22">
      <c r="B287" s="6"/>
      <c r="C287" s="453" t="s">
        <v>552</v>
      </c>
      <c r="D287" s="5" t="s">
        <v>93</v>
      </c>
      <c r="E287" s="5" t="s">
        <v>43</v>
      </c>
      <c r="G287" s="65">
        <f>+INDEX('Macro anual'!$M$24:$M$39,MATCH(G$1,'Macro anual'!$B$24:$B$39,0))</f>
        <v>100</v>
      </c>
      <c r="H287" s="210">
        <f t="shared" si="20"/>
        <v>100</v>
      </c>
      <c r="I287" s="65">
        <f>+INDEX('Macro anual'!$M$24:$M$39,MATCH(I$1,'Macro anual'!$B$24:$B$39,0))</f>
        <v>108.23445287989043</v>
      </c>
      <c r="J287" s="65">
        <f>+INDEX('Macro anual'!$M$24:$M$39,MATCH(J$1,'Macro anual'!$B$24:$B$39,0))</f>
        <v>108.62253797078745</v>
      </c>
      <c r="K287" s="65">
        <f>+INDEX('Macro anual'!$M$24:$M$39,MATCH(K$1,'Macro anual'!$B$24:$B$39,0))</f>
        <v>106.75547638142591</v>
      </c>
      <c r="L287" s="65">
        <f>+INDEX('Macro anual'!$M$24:$M$39,MATCH(L$1,'Macro anual'!$B$24:$B$39,0))</f>
        <v>98.530458296618633</v>
      </c>
      <c r="M287" s="65">
        <f>+INDEX('Macro anual'!$M$24:$M$39,MATCH(M$1,'Macro anual'!$B$24:$B$39,0))</f>
        <v>96.305836352752266</v>
      </c>
      <c r="N287" s="65">
        <f>+INDEX('Macro anual'!$M$24:$M$39,MATCH(N$1,'Macro anual'!$B$24:$B$39,0))</f>
        <v>102.4851497969934</v>
      </c>
      <c r="O287" s="65">
        <f>+INDEX('Macro anual'!$M$24:$M$39,MATCH(O$1,'Macro anual'!$B$24:$B$39,0))</f>
        <v>103.00954892922964</v>
      </c>
      <c r="P287" s="65">
        <f>+INDEX('Macro anual'!$M$24:$M$39,MATCH(P$1,'Macro anual'!$B$24:$B$39,0))</f>
        <v>103.62163845092842</v>
      </c>
      <c r="Q287" s="65">
        <f>+INDEX('Macro anual'!$M$24:$M$39,MATCH(Q$1,'Macro anual'!$B$24:$B$39,0))</f>
        <v>100.74586944286641</v>
      </c>
      <c r="R287" s="65">
        <f>+INDEX('Macro anual'!$M$24:$M$39,MATCH(R$1,'Macro anual'!$B$24:$B$39,0))</f>
        <v>94.345040168280931</v>
      </c>
      <c r="S287" s="65">
        <f>+INDEX('Macro anual'!$M$24:$M$39,MATCH(S$1,'Macro anual'!$B$24:$B$39,0))</f>
        <v>102.98090941089288</v>
      </c>
      <c r="T287" s="65">
        <f>+INDEX('Macro anual'!$M$24:$M$39,MATCH(T$1,'Macro anual'!$B$24:$B$39,0))</f>
        <v>112.1022944899223</v>
      </c>
      <c r="U287" s="65">
        <f>+INDEX('Macro anual'!$M$24:$M$39,MATCH(U$1,'Macro anual'!$B$24:$B$39,0))</f>
        <v>114.42978169021345</v>
      </c>
      <c r="V287" s="65"/>
    </row>
    <row r="288" spans="2:22">
      <c r="B288" s="6"/>
      <c r="C288" s="453" t="s">
        <v>553</v>
      </c>
      <c r="D288" s="5" t="s">
        <v>93</v>
      </c>
      <c r="E288" s="5" t="s">
        <v>43</v>
      </c>
      <c r="G288" s="65">
        <f>+INDEX('Macro anual'!$M$24:$M$39,MATCH(G$1,'Macro anual'!$B$24:$B$39,0))</f>
        <v>100</v>
      </c>
      <c r="H288" s="210">
        <f t="shared" si="20"/>
        <v>100</v>
      </c>
      <c r="I288" s="65">
        <f>+INDEX('Macro anual'!$M$24:$M$39,MATCH(I$1,'Macro anual'!$B$24:$B$39,0))</f>
        <v>108.23445287989043</v>
      </c>
      <c r="J288" s="65">
        <f>+INDEX('Macro anual'!$M$24:$M$39,MATCH(J$1,'Macro anual'!$B$24:$B$39,0))</f>
        <v>108.62253797078745</v>
      </c>
      <c r="K288" s="65">
        <f>+INDEX('Macro anual'!$M$24:$M$39,MATCH(K$1,'Macro anual'!$B$24:$B$39,0))</f>
        <v>106.75547638142591</v>
      </c>
      <c r="L288" s="65">
        <f>+INDEX('Macro anual'!$M$24:$M$39,MATCH(L$1,'Macro anual'!$B$24:$B$39,0))</f>
        <v>98.530458296618633</v>
      </c>
      <c r="M288" s="65">
        <f>+INDEX('Macro anual'!$M$24:$M$39,MATCH(M$1,'Macro anual'!$B$24:$B$39,0))</f>
        <v>96.305836352752266</v>
      </c>
      <c r="N288" s="65">
        <f>+INDEX('Macro anual'!$M$24:$M$39,MATCH(N$1,'Macro anual'!$B$24:$B$39,0))</f>
        <v>102.4851497969934</v>
      </c>
      <c r="O288" s="65">
        <f>+INDEX('Macro anual'!$M$24:$M$39,MATCH(O$1,'Macro anual'!$B$24:$B$39,0))</f>
        <v>103.00954892922964</v>
      </c>
      <c r="P288" s="65">
        <f>+INDEX('Macro anual'!$M$24:$M$39,MATCH(P$1,'Macro anual'!$B$24:$B$39,0))</f>
        <v>103.62163845092842</v>
      </c>
      <c r="Q288" s="65">
        <f>+INDEX('Macro anual'!$M$24:$M$39,MATCH(Q$1,'Macro anual'!$B$24:$B$39,0))</f>
        <v>100.74586944286641</v>
      </c>
      <c r="R288" s="65">
        <f>+INDEX('Macro anual'!$M$24:$M$39,MATCH(R$1,'Macro anual'!$B$24:$B$39,0))</f>
        <v>94.345040168280931</v>
      </c>
      <c r="S288" s="65">
        <f>+INDEX('Macro anual'!$M$24:$M$39,MATCH(S$1,'Macro anual'!$B$24:$B$39,0))</f>
        <v>102.98090941089288</v>
      </c>
      <c r="T288" s="65">
        <f>+INDEX('Macro anual'!$M$24:$M$39,MATCH(T$1,'Macro anual'!$B$24:$B$39,0))</f>
        <v>112.1022944899223</v>
      </c>
      <c r="U288" s="65">
        <f>+INDEX('Macro anual'!$M$24:$M$39,MATCH(U$1,'Macro anual'!$B$24:$B$39,0))</f>
        <v>114.42978169021345</v>
      </c>
      <c r="V288" s="65"/>
    </row>
    <row r="289" spans="2:22">
      <c r="B289" s="6"/>
      <c r="C289" s="453" t="s">
        <v>554</v>
      </c>
      <c r="D289" s="5" t="s">
        <v>93</v>
      </c>
      <c r="E289" s="5" t="s">
        <v>43</v>
      </c>
      <c r="G289" s="65">
        <f>+INDEX('Macro anual'!$M$24:$M$39,MATCH(G$1,'Macro anual'!$B$24:$B$39,0))</f>
        <v>100</v>
      </c>
      <c r="H289" s="210">
        <f t="shared" si="20"/>
        <v>100</v>
      </c>
      <c r="I289" s="65">
        <f>+INDEX('Macro anual'!$M$24:$M$39,MATCH(I$1,'Macro anual'!$B$24:$B$39,0))</f>
        <v>108.23445287989043</v>
      </c>
      <c r="J289" s="65">
        <f>+INDEX('Macro anual'!$M$24:$M$39,MATCH(J$1,'Macro anual'!$B$24:$B$39,0))</f>
        <v>108.62253797078745</v>
      </c>
      <c r="K289" s="65">
        <f>+INDEX('Macro anual'!$M$24:$M$39,MATCH(K$1,'Macro anual'!$B$24:$B$39,0))</f>
        <v>106.75547638142591</v>
      </c>
      <c r="L289" s="65">
        <f>+INDEX('Macro anual'!$M$24:$M$39,MATCH(L$1,'Macro anual'!$B$24:$B$39,0))</f>
        <v>98.530458296618633</v>
      </c>
      <c r="M289" s="65">
        <f>+INDEX('Macro anual'!$M$24:$M$39,MATCH(M$1,'Macro anual'!$B$24:$B$39,0))</f>
        <v>96.305836352752266</v>
      </c>
      <c r="N289" s="65">
        <f>+INDEX('Macro anual'!$M$24:$M$39,MATCH(N$1,'Macro anual'!$B$24:$B$39,0))</f>
        <v>102.4851497969934</v>
      </c>
      <c r="O289" s="65">
        <f>+INDEX('Macro anual'!$M$24:$M$39,MATCH(O$1,'Macro anual'!$B$24:$B$39,0))</f>
        <v>103.00954892922964</v>
      </c>
      <c r="P289" s="65">
        <f>+INDEX('Macro anual'!$M$24:$M$39,MATCH(P$1,'Macro anual'!$B$24:$B$39,0))</f>
        <v>103.62163845092842</v>
      </c>
      <c r="Q289" s="65">
        <f>+INDEX('Macro anual'!$M$24:$M$39,MATCH(Q$1,'Macro anual'!$B$24:$B$39,0))</f>
        <v>100.74586944286641</v>
      </c>
      <c r="R289" s="65">
        <f>+INDEX('Macro anual'!$M$24:$M$39,MATCH(R$1,'Macro anual'!$B$24:$B$39,0))</f>
        <v>94.345040168280931</v>
      </c>
      <c r="S289" s="65">
        <f>+INDEX('Macro anual'!$M$24:$M$39,MATCH(S$1,'Macro anual'!$B$24:$B$39,0))</f>
        <v>102.98090941089288</v>
      </c>
      <c r="T289" s="65">
        <f>+INDEX('Macro anual'!$M$24:$M$39,MATCH(T$1,'Macro anual'!$B$24:$B$39,0))</f>
        <v>112.1022944899223</v>
      </c>
      <c r="U289" s="65">
        <f>+INDEX('Macro anual'!$M$24:$M$39,MATCH(U$1,'Macro anual'!$B$24:$B$39,0))</f>
        <v>114.42978169021345</v>
      </c>
      <c r="V289" s="65"/>
    </row>
    <row r="290" spans="2:22">
      <c r="B290" s="6"/>
      <c r="C290" s="453" t="s">
        <v>555</v>
      </c>
      <c r="D290" s="5" t="s">
        <v>93</v>
      </c>
      <c r="E290" s="5" t="s">
        <v>43</v>
      </c>
      <c r="G290" s="65">
        <f>+INDEX('Macro anual'!$M$24:$M$39,MATCH(G$1,'Macro anual'!$B$24:$B$39,0))</f>
        <v>100</v>
      </c>
      <c r="H290" s="210">
        <f t="shared" si="20"/>
        <v>100</v>
      </c>
      <c r="I290" s="65">
        <f>+INDEX('Macro anual'!$M$24:$M$39,MATCH(I$1,'Macro anual'!$B$24:$B$39,0))</f>
        <v>108.23445287989043</v>
      </c>
      <c r="J290" s="65">
        <f>+INDEX('Macro anual'!$M$24:$M$39,MATCH(J$1,'Macro anual'!$B$24:$B$39,0))</f>
        <v>108.62253797078745</v>
      </c>
      <c r="K290" s="65">
        <f>+INDEX('Macro anual'!$M$24:$M$39,MATCH(K$1,'Macro anual'!$B$24:$B$39,0))</f>
        <v>106.75547638142591</v>
      </c>
      <c r="L290" s="65">
        <f>+INDEX('Macro anual'!$M$24:$M$39,MATCH(L$1,'Macro anual'!$B$24:$B$39,0))</f>
        <v>98.530458296618633</v>
      </c>
      <c r="M290" s="65">
        <f>+INDEX('Macro anual'!$M$24:$M$39,MATCH(M$1,'Macro anual'!$B$24:$B$39,0))</f>
        <v>96.305836352752266</v>
      </c>
      <c r="N290" s="65">
        <f>+INDEX('Macro anual'!$M$24:$M$39,MATCH(N$1,'Macro anual'!$B$24:$B$39,0))</f>
        <v>102.4851497969934</v>
      </c>
      <c r="O290" s="65">
        <f>+INDEX('Macro anual'!$M$24:$M$39,MATCH(O$1,'Macro anual'!$B$24:$B$39,0))</f>
        <v>103.00954892922964</v>
      </c>
      <c r="P290" s="65">
        <f>+INDEX('Macro anual'!$M$24:$M$39,MATCH(P$1,'Macro anual'!$B$24:$B$39,0))</f>
        <v>103.62163845092842</v>
      </c>
      <c r="Q290" s="65">
        <f>+INDEX('Macro anual'!$M$24:$M$39,MATCH(Q$1,'Macro anual'!$B$24:$B$39,0))</f>
        <v>100.74586944286641</v>
      </c>
      <c r="R290" s="65">
        <f>+INDEX('Macro anual'!$M$24:$M$39,MATCH(R$1,'Macro anual'!$B$24:$B$39,0))</f>
        <v>94.345040168280931</v>
      </c>
      <c r="S290" s="65">
        <f>+INDEX('Macro anual'!$M$24:$M$39,MATCH(S$1,'Macro anual'!$B$24:$B$39,0))</f>
        <v>102.98090941089288</v>
      </c>
      <c r="T290" s="65">
        <f>+INDEX('Macro anual'!$M$24:$M$39,MATCH(T$1,'Macro anual'!$B$24:$B$39,0))</f>
        <v>112.1022944899223</v>
      </c>
      <c r="U290" s="65">
        <f>+INDEX('Macro anual'!$M$24:$M$39,MATCH(U$1,'Macro anual'!$B$24:$B$39,0))</f>
        <v>114.42978169021345</v>
      </c>
      <c r="V290" s="65"/>
    </row>
    <row r="291" spans="2:22">
      <c r="B291" s="6"/>
      <c r="C291" s="453" t="s">
        <v>824</v>
      </c>
      <c r="D291" s="5" t="s">
        <v>93</v>
      </c>
      <c r="E291" s="5" t="s">
        <v>43</v>
      </c>
      <c r="G291" s="65">
        <f>+INDEX('Macro anual'!$M$24:$M$39,MATCH(G$1,'Macro anual'!$B$24:$B$39,0))</f>
        <v>100</v>
      </c>
      <c r="H291" s="210">
        <f t="shared" si="20"/>
        <v>100</v>
      </c>
      <c r="I291" s="65">
        <f>+INDEX('Macro anual'!$M$24:$M$39,MATCH(I$1,'Macro anual'!$B$24:$B$39,0))</f>
        <v>108.23445287989043</v>
      </c>
      <c r="J291" s="65">
        <f>+INDEX('Macro anual'!$M$24:$M$39,MATCH(J$1,'Macro anual'!$B$24:$B$39,0))</f>
        <v>108.62253797078745</v>
      </c>
      <c r="K291" s="65">
        <f>+INDEX('Macro anual'!$M$24:$M$39,MATCH(K$1,'Macro anual'!$B$24:$B$39,0))</f>
        <v>106.75547638142591</v>
      </c>
      <c r="L291" s="65">
        <f>+INDEX('Macro anual'!$M$24:$M$39,MATCH(L$1,'Macro anual'!$B$24:$B$39,0))</f>
        <v>98.530458296618633</v>
      </c>
      <c r="M291" s="65">
        <f>+INDEX('Macro anual'!$M$24:$M$39,MATCH(M$1,'Macro anual'!$B$24:$B$39,0))</f>
        <v>96.305836352752266</v>
      </c>
      <c r="N291" s="65">
        <f>+INDEX('Macro anual'!$M$24:$M$39,MATCH(N$1,'Macro anual'!$B$24:$B$39,0))</f>
        <v>102.4851497969934</v>
      </c>
      <c r="O291" s="65">
        <f>+INDEX('Macro anual'!$M$24:$M$39,MATCH(O$1,'Macro anual'!$B$24:$B$39,0))</f>
        <v>103.00954892922964</v>
      </c>
      <c r="P291" s="65">
        <f>+INDEX('Macro anual'!$M$24:$M$39,MATCH(P$1,'Macro anual'!$B$24:$B$39,0))</f>
        <v>103.62163845092842</v>
      </c>
      <c r="Q291" s="65">
        <f>+INDEX('Macro anual'!$M$24:$M$39,MATCH(Q$1,'Macro anual'!$B$24:$B$39,0))</f>
        <v>100.74586944286641</v>
      </c>
      <c r="R291" s="65">
        <f>+INDEX('Macro anual'!$M$24:$M$39,MATCH(R$1,'Macro anual'!$B$24:$B$39,0))</f>
        <v>94.345040168280931</v>
      </c>
      <c r="S291" s="65">
        <f>+INDEX('Macro anual'!$M$24:$M$39,MATCH(S$1,'Macro anual'!$B$24:$B$39,0))</f>
        <v>102.98090941089288</v>
      </c>
      <c r="T291" s="65">
        <f>+INDEX('Macro anual'!$M$24:$M$39,MATCH(T$1,'Macro anual'!$B$24:$B$39,0))</f>
        <v>112.1022944899223</v>
      </c>
      <c r="U291" s="65">
        <f>+INDEX('Macro anual'!$M$24:$M$39,MATCH(U$1,'Macro anual'!$B$24:$B$39,0))</f>
        <v>114.42978169021345</v>
      </c>
      <c r="V291" s="65"/>
    </row>
    <row r="292" spans="2:22">
      <c r="B292" s="6"/>
      <c r="C292" s="453" t="s">
        <v>825</v>
      </c>
      <c r="D292" s="5" t="s">
        <v>93</v>
      </c>
      <c r="E292" s="5" t="s">
        <v>43</v>
      </c>
      <c r="G292" s="65">
        <f>+INDEX('Macro anual'!$M$24:$M$39,MATCH(G$1,'Macro anual'!$B$24:$B$39,0))</f>
        <v>100</v>
      </c>
      <c r="H292" s="210">
        <f t="shared" si="20"/>
        <v>100</v>
      </c>
      <c r="I292" s="65">
        <f>+INDEX('Macro anual'!$M$24:$M$39,MATCH(I$1,'Macro anual'!$B$24:$B$39,0))</f>
        <v>108.23445287989043</v>
      </c>
      <c r="J292" s="65">
        <f>+INDEX('Macro anual'!$M$24:$M$39,MATCH(J$1,'Macro anual'!$B$24:$B$39,0))</f>
        <v>108.62253797078745</v>
      </c>
      <c r="K292" s="65">
        <f>+INDEX('Macro anual'!$M$24:$M$39,MATCH(K$1,'Macro anual'!$B$24:$B$39,0))</f>
        <v>106.75547638142591</v>
      </c>
      <c r="L292" s="65">
        <f>+INDEX('Macro anual'!$M$24:$M$39,MATCH(L$1,'Macro anual'!$B$24:$B$39,0))</f>
        <v>98.530458296618633</v>
      </c>
      <c r="M292" s="65">
        <f>+INDEX('Macro anual'!$M$24:$M$39,MATCH(M$1,'Macro anual'!$B$24:$B$39,0))</f>
        <v>96.305836352752266</v>
      </c>
      <c r="N292" s="65">
        <f>+INDEX('Macro anual'!$M$24:$M$39,MATCH(N$1,'Macro anual'!$B$24:$B$39,0))</f>
        <v>102.4851497969934</v>
      </c>
      <c r="O292" s="65">
        <f>+INDEX('Macro anual'!$M$24:$M$39,MATCH(O$1,'Macro anual'!$B$24:$B$39,0))</f>
        <v>103.00954892922964</v>
      </c>
      <c r="P292" s="65">
        <f>+INDEX('Macro anual'!$M$24:$M$39,MATCH(P$1,'Macro anual'!$B$24:$B$39,0))</f>
        <v>103.62163845092842</v>
      </c>
      <c r="Q292" s="65">
        <f>+INDEX('Macro anual'!$M$24:$M$39,MATCH(Q$1,'Macro anual'!$B$24:$B$39,0))</f>
        <v>100.74586944286641</v>
      </c>
      <c r="R292" s="65">
        <f>+INDEX('Macro anual'!$M$24:$M$39,MATCH(R$1,'Macro anual'!$B$24:$B$39,0))</f>
        <v>94.345040168280931</v>
      </c>
      <c r="S292" s="65">
        <f>+INDEX('Macro anual'!$M$24:$M$39,MATCH(S$1,'Macro anual'!$B$24:$B$39,0))</f>
        <v>102.98090941089288</v>
      </c>
      <c r="T292" s="65">
        <f>+INDEX('Macro anual'!$M$24:$M$39,MATCH(T$1,'Macro anual'!$B$24:$B$39,0))</f>
        <v>112.1022944899223</v>
      </c>
      <c r="U292" s="65">
        <f>+INDEX('Macro anual'!$M$24:$M$39,MATCH(U$1,'Macro anual'!$B$24:$B$39,0))</f>
        <v>114.42978169021345</v>
      </c>
      <c r="V292" s="65"/>
    </row>
    <row r="293" spans="2:22">
      <c r="B293" s="6"/>
      <c r="C293" s="453" t="s">
        <v>556</v>
      </c>
      <c r="D293" s="5" t="s">
        <v>93</v>
      </c>
      <c r="E293" s="5" t="s">
        <v>43</v>
      </c>
      <c r="G293" s="65">
        <f>+INDEX('Macro anual'!$M$24:$M$39,MATCH(G$1,'Macro anual'!$B$24:$B$39,0))</f>
        <v>100</v>
      </c>
      <c r="H293" s="210">
        <f t="shared" si="20"/>
        <v>100</v>
      </c>
      <c r="I293" s="65">
        <f>+INDEX('Macro anual'!$M$24:$M$39,MATCH(I$1,'Macro anual'!$B$24:$B$39,0))</f>
        <v>108.23445287989043</v>
      </c>
      <c r="J293" s="65">
        <f>+INDEX('Macro anual'!$M$24:$M$39,MATCH(J$1,'Macro anual'!$B$24:$B$39,0))</f>
        <v>108.62253797078745</v>
      </c>
      <c r="K293" s="65">
        <f>+INDEX('Macro anual'!$M$24:$M$39,MATCH(K$1,'Macro anual'!$B$24:$B$39,0))</f>
        <v>106.75547638142591</v>
      </c>
      <c r="L293" s="65">
        <f>+INDEX('Macro anual'!$M$24:$M$39,MATCH(L$1,'Macro anual'!$B$24:$B$39,0))</f>
        <v>98.530458296618633</v>
      </c>
      <c r="M293" s="65">
        <f>+INDEX('Macro anual'!$M$24:$M$39,MATCH(M$1,'Macro anual'!$B$24:$B$39,0))</f>
        <v>96.305836352752266</v>
      </c>
      <c r="N293" s="65">
        <f>+INDEX('Macro anual'!$M$24:$M$39,MATCH(N$1,'Macro anual'!$B$24:$B$39,0))</f>
        <v>102.4851497969934</v>
      </c>
      <c r="O293" s="65">
        <f>+INDEX('Macro anual'!$M$24:$M$39,MATCH(O$1,'Macro anual'!$B$24:$B$39,0))</f>
        <v>103.00954892922964</v>
      </c>
      <c r="P293" s="65">
        <f>+INDEX('Macro anual'!$M$24:$M$39,MATCH(P$1,'Macro anual'!$B$24:$B$39,0))</f>
        <v>103.62163845092842</v>
      </c>
      <c r="Q293" s="65">
        <f>+INDEX('Macro anual'!$M$24:$M$39,MATCH(Q$1,'Macro anual'!$B$24:$B$39,0))</f>
        <v>100.74586944286641</v>
      </c>
      <c r="R293" s="65">
        <f>+INDEX('Macro anual'!$M$24:$M$39,MATCH(R$1,'Macro anual'!$B$24:$B$39,0))</f>
        <v>94.345040168280931</v>
      </c>
      <c r="S293" s="65">
        <f>+INDEX('Macro anual'!$M$24:$M$39,MATCH(S$1,'Macro anual'!$B$24:$B$39,0))</f>
        <v>102.98090941089288</v>
      </c>
      <c r="T293" s="65">
        <f>+INDEX('Macro anual'!$M$24:$M$39,MATCH(T$1,'Macro anual'!$B$24:$B$39,0))</f>
        <v>112.1022944899223</v>
      </c>
      <c r="U293" s="65">
        <f>+INDEX('Macro anual'!$M$24:$M$39,MATCH(U$1,'Macro anual'!$B$24:$B$39,0))</f>
        <v>114.42978169021345</v>
      </c>
      <c r="V293" s="65"/>
    </row>
    <row r="294" spans="2:22">
      <c r="B294" s="6"/>
      <c r="C294" s="453" t="s">
        <v>557</v>
      </c>
      <c r="D294" s="5" t="s">
        <v>93</v>
      </c>
      <c r="E294" s="5" t="s">
        <v>43</v>
      </c>
      <c r="G294" s="65">
        <f>+INDEX('Macro anual'!$M$24:$M$39,MATCH(G$1,'Macro anual'!$B$24:$B$39,0))</f>
        <v>100</v>
      </c>
      <c r="H294" s="210">
        <f t="shared" si="20"/>
        <v>100</v>
      </c>
      <c r="I294" s="65">
        <f>+INDEX('Macro anual'!$M$24:$M$39,MATCH(I$1,'Macro anual'!$B$24:$B$39,0))</f>
        <v>108.23445287989043</v>
      </c>
      <c r="J294" s="65">
        <f>+INDEX('Macro anual'!$M$24:$M$39,MATCH(J$1,'Macro anual'!$B$24:$B$39,0))</f>
        <v>108.62253797078745</v>
      </c>
      <c r="K294" s="65">
        <f>+INDEX('Macro anual'!$M$24:$M$39,MATCH(K$1,'Macro anual'!$B$24:$B$39,0))</f>
        <v>106.75547638142591</v>
      </c>
      <c r="L294" s="65">
        <f>+INDEX('Macro anual'!$M$24:$M$39,MATCH(L$1,'Macro anual'!$B$24:$B$39,0))</f>
        <v>98.530458296618633</v>
      </c>
      <c r="M294" s="65">
        <f>+INDEX('Macro anual'!$M$24:$M$39,MATCH(M$1,'Macro anual'!$B$24:$B$39,0))</f>
        <v>96.305836352752266</v>
      </c>
      <c r="N294" s="65">
        <f>+INDEX('Macro anual'!$M$24:$M$39,MATCH(N$1,'Macro anual'!$B$24:$B$39,0))</f>
        <v>102.4851497969934</v>
      </c>
      <c r="O294" s="65">
        <f>+INDEX('Macro anual'!$M$24:$M$39,MATCH(O$1,'Macro anual'!$B$24:$B$39,0))</f>
        <v>103.00954892922964</v>
      </c>
      <c r="P294" s="65">
        <f>+INDEX('Macro anual'!$M$24:$M$39,MATCH(P$1,'Macro anual'!$B$24:$B$39,0))</f>
        <v>103.62163845092842</v>
      </c>
      <c r="Q294" s="65">
        <f>+INDEX('Macro anual'!$M$24:$M$39,MATCH(Q$1,'Macro anual'!$B$24:$B$39,0))</f>
        <v>100.74586944286641</v>
      </c>
      <c r="R294" s="65">
        <f>+INDEX('Macro anual'!$M$24:$M$39,MATCH(R$1,'Macro anual'!$B$24:$B$39,0))</f>
        <v>94.345040168280931</v>
      </c>
      <c r="S294" s="65">
        <f>+INDEX('Macro anual'!$M$24:$M$39,MATCH(S$1,'Macro anual'!$B$24:$B$39,0))</f>
        <v>102.98090941089288</v>
      </c>
      <c r="T294" s="65">
        <f>+INDEX('Macro anual'!$M$24:$M$39,MATCH(T$1,'Macro anual'!$B$24:$B$39,0))</f>
        <v>112.1022944899223</v>
      </c>
      <c r="U294" s="65">
        <f>+INDEX('Macro anual'!$M$24:$M$39,MATCH(U$1,'Macro anual'!$B$24:$B$39,0))</f>
        <v>114.42978169021345</v>
      </c>
      <c r="V294" s="65"/>
    </row>
    <row r="295" spans="2:22">
      <c r="B295" s="6"/>
      <c r="C295" s="453" t="s">
        <v>558</v>
      </c>
      <c r="D295" s="5" t="s">
        <v>93</v>
      </c>
      <c r="E295" s="5" t="s">
        <v>43</v>
      </c>
      <c r="G295" s="65">
        <f>+INDEX('Macro anual'!$M$24:$M$39,MATCH(G$1,'Macro anual'!$B$24:$B$39,0))</f>
        <v>100</v>
      </c>
      <c r="H295" s="210">
        <f t="shared" si="20"/>
        <v>100</v>
      </c>
      <c r="I295" s="65">
        <f>+INDEX('Macro anual'!$M$24:$M$39,MATCH(I$1,'Macro anual'!$B$24:$B$39,0))</f>
        <v>108.23445287989043</v>
      </c>
      <c r="J295" s="65">
        <f>+INDEX('Macro anual'!$M$24:$M$39,MATCH(J$1,'Macro anual'!$B$24:$B$39,0))</f>
        <v>108.62253797078745</v>
      </c>
      <c r="K295" s="65">
        <f>+INDEX('Macro anual'!$M$24:$M$39,MATCH(K$1,'Macro anual'!$B$24:$B$39,0))</f>
        <v>106.75547638142591</v>
      </c>
      <c r="L295" s="65">
        <f>+INDEX('Macro anual'!$M$24:$M$39,MATCH(L$1,'Macro anual'!$B$24:$B$39,0))</f>
        <v>98.530458296618633</v>
      </c>
      <c r="M295" s="65">
        <f>+INDEX('Macro anual'!$M$24:$M$39,MATCH(M$1,'Macro anual'!$B$24:$B$39,0))</f>
        <v>96.305836352752266</v>
      </c>
      <c r="N295" s="65">
        <f>+INDEX('Macro anual'!$M$24:$M$39,MATCH(N$1,'Macro anual'!$B$24:$B$39,0))</f>
        <v>102.4851497969934</v>
      </c>
      <c r="O295" s="65">
        <f>+INDEX('Macro anual'!$M$24:$M$39,MATCH(O$1,'Macro anual'!$B$24:$B$39,0))</f>
        <v>103.00954892922964</v>
      </c>
      <c r="P295" s="65">
        <f>+INDEX('Macro anual'!$M$24:$M$39,MATCH(P$1,'Macro anual'!$B$24:$B$39,0))</f>
        <v>103.62163845092842</v>
      </c>
      <c r="Q295" s="65">
        <f>+INDEX('Macro anual'!$M$24:$M$39,MATCH(Q$1,'Macro anual'!$B$24:$B$39,0))</f>
        <v>100.74586944286641</v>
      </c>
      <c r="R295" s="65">
        <f>+INDEX('Macro anual'!$M$24:$M$39,MATCH(R$1,'Macro anual'!$B$24:$B$39,0))</f>
        <v>94.345040168280931</v>
      </c>
      <c r="S295" s="65">
        <f>+INDEX('Macro anual'!$M$24:$M$39,MATCH(S$1,'Macro anual'!$B$24:$B$39,0))</f>
        <v>102.98090941089288</v>
      </c>
      <c r="T295" s="65">
        <f>+INDEX('Macro anual'!$M$24:$M$39,MATCH(T$1,'Macro anual'!$B$24:$B$39,0))</f>
        <v>112.1022944899223</v>
      </c>
      <c r="U295" s="65">
        <f>+INDEX('Macro anual'!$M$24:$M$39,MATCH(U$1,'Macro anual'!$B$24:$B$39,0))</f>
        <v>114.42978169021345</v>
      </c>
      <c r="V295" s="65"/>
    </row>
    <row r="296" spans="2:22">
      <c r="B296" s="6"/>
      <c r="C296" s="453" t="s">
        <v>559</v>
      </c>
      <c r="D296" s="5" t="s">
        <v>93</v>
      </c>
      <c r="E296" s="5" t="s">
        <v>43</v>
      </c>
      <c r="G296" s="65">
        <f>+INDEX('Macro anual'!$M$24:$M$39,MATCH(G$1,'Macro anual'!$B$24:$B$39,0))</f>
        <v>100</v>
      </c>
      <c r="H296" s="210">
        <f t="shared" si="20"/>
        <v>100</v>
      </c>
      <c r="I296" s="65">
        <f>+INDEX('Macro anual'!$M$24:$M$39,MATCH(I$1,'Macro anual'!$B$24:$B$39,0))</f>
        <v>108.23445287989043</v>
      </c>
      <c r="J296" s="65">
        <f>+INDEX('Macro anual'!$M$24:$M$39,MATCH(J$1,'Macro anual'!$B$24:$B$39,0))</f>
        <v>108.62253797078745</v>
      </c>
      <c r="K296" s="65">
        <f>+INDEX('Macro anual'!$M$24:$M$39,MATCH(K$1,'Macro anual'!$B$24:$B$39,0))</f>
        <v>106.75547638142591</v>
      </c>
      <c r="L296" s="65">
        <f>+INDEX('Macro anual'!$M$24:$M$39,MATCH(L$1,'Macro anual'!$B$24:$B$39,0))</f>
        <v>98.530458296618633</v>
      </c>
      <c r="M296" s="65">
        <f>+INDEX('Macro anual'!$M$24:$M$39,MATCH(M$1,'Macro anual'!$B$24:$B$39,0))</f>
        <v>96.305836352752266</v>
      </c>
      <c r="N296" s="65">
        <f>+INDEX('Macro anual'!$M$24:$M$39,MATCH(N$1,'Macro anual'!$B$24:$B$39,0))</f>
        <v>102.4851497969934</v>
      </c>
      <c r="O296" s="65">
        <f>+INDEX('Macro anual'!$M$24:$M$39,MATCH(O$1,'Macro anual'!$B$24:$B$39,0))</f>
        <v>103.00954892922964</v>
      </c>
      <c r="P296" s="65">
        <f>+INDEX('Macro anual'!$M$24:$M$39,MATCH(P$1,'Macro anual'!$B$24:$B$39,0))</f>
        <v>103.62163845092842</v>
      </c>
      <c r="Q296" s="65">
        <f>+INDEX('Macro anual'!$M$24:$M$39,MATCH(Q$1,'Macro anual'!$B$24:$B$39,0))</f>
        <v>100.74586944286641</v>
      </c>
      <c r="R296" s="65">
        <f>+INDEX('Macro anual'!$M$24:$M$39,MATCH(R$1,'Macro anual'!$B$24:$B$39,0))</f>
        <v>94.345040168280931</v>
      </c>
      <c r="S296" s="65">
        <f>+INDEX('Macro anual'!$M$24:$M$39,MATCH(S$1,'Macro anual'!$B$24:$B$39,0))</f>
        <v>102.98090941089288</v>
      </c>
      <c r="T296" s="65">
        <f>+INDEX('Macro anual'!$M$24:$M$39,MATCH(T$1,'Macro anual'!$B$24:$B$39,0))</f>
        <v>112.1022944899223</v>
      </c>
      <c r="U296" s="65">
        <f>+INDEX('Macro anual'!$M$24:$M$39,MATCH(U$1,'Macro anual'!$B$24:$B$39,0))</f>
        <v>114.42978169021345</v>
      </c>
      <c r="V296" s="65"/>
    </row>
    <row r="297" spans="2:22">
      <c r="B297" s="6"/>
      <c r="C297" s="453" t="s">
        <v>560</v>
      </c>
      <c r="D297" s="5" t="s">
        <v>93</v>
      </c>
      <c r="E297" s="5" t="s">
        <v>43</v>
      </c>
      <c r="G297" s="65">
        <f>+INDEX('Macro anual'!$M$24:$M$39,MATCH(G$1,'Macro anual'!$B$24:$B$39,0))</f>
        <v>100</v>
      </c>
      <c r="H297" s="210">
        <f t="shared" si="20"/>
        <v>100</v>
      </c>
      <c r="I297" s="65">
        <f>+INDEX('Macro anual'!$M$24:$M$39,MATCH(I$1,'Macro anual'!$B$24:$B$39,0))</f>
        <v>108.23445287989043</v>
      </c>
      <c r="J297" s="65">
        <f>+INDEX('Macro anual'!$M$24:$M$39,MATCH(J$1,'Macro anual'!$B$24:$B$39,0))</f>
        <v>108.62253797078745</v>
      </c>
      <c r="K297" s="65">
        <f>+INDEX('Macro anual'!$M$24:$M$39,MATCH(K$1,'Macro anual'!$B$24:$B$39,0))</f>
        <v>106.75547638142591</v>
      </c>
      <c r="L297" s="65">
        <f>+INDEX('Macro anual'!$M$24:$M$39,MATCH(L$1,'Macro anual'!$B$24:$B$39,0))</f>
        <v>98.530458296618633</v>
      </c>
      <c r="M297" s="65">
        <f>+INDEX('Macro anual'!$M$24:$M$39,MATCH(M$1,'Macro anual'!$B$24:$B$39,0))</f>
        <v>96.305836352752266</v>
      </c>
      <c r="N297" s="65">
        <f>+INDEX('Macro anual'!$M$24:$M$39,MATCH(N$1,'Macro anual'!$B$24:$B$39,0))</f>
        <v>102.4851497969934</v>
      </c>
      <c r="O297" s="65">
        <f>+INDEX('Macro anual'!$M$24:$M$39,MATCH(O$1,'Macro anual'!$B$24:$B$39,0))</f>
        <v>103.00954892922964</v>
      </c>
      <c r="P297" s="65">
        <f>+INDEX('Macro anual'!$M$24:$M$39,MATCH(P$1,'Macro anual'!$B$24:$B$39,0))</f>
        <v>103.62163845092842</v>
      </c>
      <c r="Q297" s="65">
        <f>+INDEX('Macro anual'!$M$24:$M$39,MATCH(Q$1,'Macro anual'!$B$24:$B$39,0))</f>
        <v>100.74586944286641</v>
      </c>
      <c r="R297" s="65">
        <f>+INDEX('Macro anual'!$M$24:$M$39,MATCH(R$1,'Macro anual'!$B$24:$B$39,0))</f>
        <v>94.345040168280931</v>
      </c>
      <c r="S297" s="65">
        <f>+INDEX('Macro anual'!$M$24:$M$39,MATCH(S$1,'Macro anual'!$B$24:$B$39,0))</f>
        <v>102.98090941089288</v>
      </c>
      <c r="T297" s="65">
        <f>+INDEX('Macro anual'!$M$24:$M$39,MATCH(T$1,'Macro anual'!$B$24:$B$39,0))</f>
        <v>112.1022944899223</v>
      </c>
      <c r="U297" s="65">
        <f>+INDEX('Macro anual'!$M$24:$M$39,MATCH(U$1,'Macro anual'!$B$24:$B$39,0))</f>
        <v>114.42978169021345</v>
      </c>
      <c r="V297" s="65"/>
    </row>
    <row r="298" spans="2:22">
      <c r="B298" s="6"/>
      <c r="C298" s="453" t="s">
        <v>561</v>
      </c>
      <c r="D298" s="5" t="s">
        <v>93</v>
      </c>
      <c r="E298" s="5" t="s">
        <v>43</v>
      </c>
      <c r="G298" s="65">
        <f>+INDEX('Macro anual'!$M$24:$M$39,MATCH(G$1,'Macro anual'!$B$24:$B$39,0))</f>
        <v>100</v>
      </c>
      <c r="H298" s="210">
        <f t="shared" si="20"/>
        <v>100</v>
      </c>
      <c r="I298" s="65">
        <f>+INDEX('Macro anual'!$M$24:$M$39,MATCH(I$1,'Macro anual'!$B$24:$B$39,0))</f>
        <v>108.23445287989043</v>
      </c>
      <c r="J298" s="65">
        <f>+INDEX('Macro anual'!$M$24:$M$39,MATCH(J$1,'Macro anual'!$B$24:$B$39,0))</f>
        <v>108.62253797078745</v>
      </c>
      <c r="K298" s="65">
        <f>+INDEX('Macro anual'!$M$24:$M$39,MATCH(K$1,'Macro anual'!$B$24:$B$39,0))</f>
        <v>106.75547638142591</v>
      </c>
      <c r="L298" s="65">
        <f>+INDEX('Macro anual'!$M$24:$M$39,MATCH(L$1,'Macro anual'!$B$24:$B$39,0))</f>
        <v>98.530458296618633</v>
      </c>
      <c r="M298" s="65">
        <f>+INDEX('Macro anual'!$M$24:$M$39,MATCH(M$1,'Macro anual'!$B$24:$B$39,0))</f>
        <v>96.305836352752266</v>
      </c>
      <c r="N298" s="65">
        <f>+INDEX('Macro anual'!$M$24:$M$39,MATCH(N$1,'Macro anual'!$B$24:$B$39,0))</f>
        <v>102.4851497969934</v>
      </c>
      <c r="O298" s="65">
        <f>+INDEX('Macro anual'!$M$24:$M$39,MATCH(O$1,'Macro anual'!$B$24:$B$39,0))</f>
        <v>103.00954892922964</v>
      </c>
      <c r="P298" s="65">
        <f>+INDEX('Macro anual'!$M$24:$M$39,MATCH(P$1,'Macro anual'!$B$24:$B$39,0))</f>
        <v>103.62163845092842</v>
      </c>
      <c r="Q298" s="65">
        <f>+INDEX('Macro anual'!$M$24:$M$39,MATCH(Q$1,'Macro anual'!$B$24:$B$39,0))</f>
        <v>100.74586944286641</v>
      </c>
      <c r="R298" s="65">
        <f>+INDEX('Macro anual'!$M$24:$M$39,MATCH(R$1,'Macro anual'!$B$24:$B$39,0))</f>
        <v>94.345040168280931</v>
      </c>
      <c r="S298" s="65">
        <f>+INDEX('Macro anual'!$M$24:$M$39,MATCH(S$1,'Macro anual'!$B$24:$B$39,0))</f>
        <v>102.98090941089288</v>
      </c>
      <c r="T298" s="65">
        <f>+INDEX('Macro anual'!$M$24:$M$39,MATCH(T$1,'Macro anual'!$B$24:$B$39,0))</f>
        <v>112.1022944899223</v>
      </c>
      <c r="U298" s="65">
        <f>+INDEX('Macro anual'!$M$24:$M$39,MATCH(U$1,'Macro anual'!$B$24:$B$39,0))</f>
        <v>114.42978169021345</v>
      </c>
      <c r="V298" s="65"/>
    </row>
    <row r="299" spans="2:22">
      <c r="B299" s="6"/>
      <c r="C299" s="453" t="s">
        <v>562</v>
      </c>
      <c r="D299" s="5" t="s">
        <v>93</v>
      </c>
      <c r="E299" s="5" t="s">
        <v>43</v>
      </c>
      <c r="G299" s="65">
        <f>+INDEX('Macro anual'!$M$24:$M$39,MATCH(G$1,'Macro anual'!$B$24:$B$39,0))</f>
        <v>100</v>
      </c>
      <c r="H299" s="210">
        <f t="shared" si="20"/>
        <v>100</v>
      </c>
      <c r="I299" s="65">
        <f>+INDEX('Macro anual'!$M$24:$M$39,MATCH(I$1,'Macro anual'!$B$24:$B$39,0))</f>
        <v>108.23445287989043</v>
      </c>
      <c r="J299" s="65">
        <f>+INDEX('Macro anual'!$M$24:$M$39,MATCH(J$1,'Macro anual'!$B$24:$B$39,0))</f>
        <v>108.62253797078745</v>
      </c>
      <c r="K299" s="65">
        <f>+INDEX('Macro anual'!$M$24:$M$39,MATCH(K$1,'Macro anual'!$B$24:$B$39,0))</f>
        <v>106.75547638142591</v>
      </c>
      <c r="L299" s="65">
        <f>+INDEX('Macro anual'!$M$24:$M$39,MATCH(L$1,'Macro anual'!$B$24:$B$39,0))</f>
        <v>98.530458296618633</v>
      </c>
      <c r="M299" s="65">
        <f>+INDEX('Macro anual'!$M$24:$M$39,MATCH(M$1,'Macro anual'!$B$24:$B$39,0))</f>
        <v>96.305836352752266</v>
      </c>
      <c r="N299" s="65">
        <f>+INDEX('Macro anual'!$M$24:$M$39,MATCH(N$1,'Macro anual'!$B$24:$B$39,0))</f>
        <v>102.4851497969934</v>
      </c>
      <c r="O299" s="65">
        <f>+INDEX('Macro anual'!$M$24:$M$39,MATCH(O$1,'Macro anual'!$B$24:$B$39,0))</f>
        <v>103.00954892922964</v>
      </c>
      <c r="P299" s="65">
        <f>+INDEX('Macro anual'!$M$24:$M$39,MATCH(P$1,'Macro anual'!$B$24:$B$39,0))</f>
        <v>103.62163845092842</v>
      </c>
      <c r="Q299" s="65">
        <f>+INDEX('Macro anual'!$M$24:$M$39,MATCH(Q$1,'Macro anual'!$B$24:$B$39,0))</f>
        <v>100.74586944286641</v>
      </c>
      <c r="R299" s="65">
        <f>+INDEX('Macro anual'!$M$24:$M$39,MATCH(R$1,'Macro anual'!$B$24:$B$39,0))</f>
        <v>94.345040168280931</v>
      </c>
      <c r="S299" s="65">
        <f>+INDEX('Macro anual'!$M$24:$M$39,MATCH(S$1,'Macro anual'!$B$24:$B$39,0))</f>
        <v>102.98090941089288</v>
      </c>
      <c r="T299" s="65">
        <f>+INDEX('Macro anual'!$M$24:$M$39,MATCH(T$1,'Macro anual'!$B$24:$B$39,0))</f>
        <v>112.1022944899223</v>
      </c>
      <c r="U299" s="65">
        <f>+INDEX('Macro anual'!$M$24:$M$39,MATCH(U$1,'Macro anual'!$B$24:$B$39,0))</f>
        <v>114.42978169021345</v>
      </c>
      <c r="V299" s="65"/>
    </row>
    <row r="300" spans="2:22">
      <c r="B300" s="6"/>
      <c r="C300" s="453" t="s">
        <v>563</v>
      </c>
      <c r="D300" s="5" t="s">
        <v>93</v>
      </c>
      <c r="E300" s="5" t="s">
        <v>43</v>
      </c>
      <c r="G300" s="65">
        <f>+INDEX('Macro anual'!$M$24:$M$39,MATCH(G$1,'Macro anual'!$B$24:$B$39,0))</f>
        <v>100</v>
      </c>
      <c r="H300" s="210">
        <f t="shared" si="20"/>
        <v>100</v>
      </c>
      <c r="I300" s="65">
        <f>+INDEX('Macro anual'!$M$24:$M$39,MATCH(I$1,'Macro anual'!$B$24:$B$39,0))</f>
        <v>108.23445287989043</v>
      </c>
      <c r="J300" s="65">
        <f>+INDEX('Macro anual'!$M$24:$M$39,MATCH(J$1,'Macro anual'!$B$24:$B$39,0))</f>
        <v>108.62253797078745</v>
      </c>
      <c r="K300" s="65">
        <f>+INDEX('Macro anual'!$M$24:$M$39,MATCH(K$1,'Macro anual'!$B$24:$B$39,0))</f>
        <v>106.75547638142591</v>
      </c>
      <c r="L300" s="65">
        <f>+INDEX('Macro anual'!$M$24:$M$39,MATCH(L$1,'Macro anual'!$B$24:$B$39,0))</f>
        <v>98.530458296618633</v>
      </c>
      <c r="M300" s="65">
        <f>+INDEX('Macro anual'!$M$24:$M$39,MATCH(M$1,'Macro anual'!$B$24:$B$39,0))</f>
        <v>96.305836352752266</v>
      </c>
      <c r="N300" s="65">
        <f>+INDEX('Macro anual'!$M$24:$M$39,MATCH(N$1,'Macro anual'!$B$24:$B$39,0))</f>
        <v>102.4851497969934</v>
      </c>
      <c r="O300" s="65">
        <f>+INDEX('Macro anual'!$M$24:$M$39,MATCH(O$1,'Macro anual'!$B$24:$B$39,0))</f>
        <v>103.00954892922964</v>
      </c>
      <c r="P300" s="65">
        <f>+INDEX('Macro anual'!$M$24:$M$39,MATCH(P$1,'Macro anual'!$B$24:$B$39,0))</f>
        <v>103.62163845092842</v>
      </c>
      <c r="Q300" s="65">
        <f>+INDEX('Macro anual'!$M$24:$M$39,MATCH(Q$1,'Macro anual'!$B$24:$B$39,0))</f>
        <v>100.74586944286641</v>
      </c>
      <c r="R300" s="65">
        <f>+INDEX('Macro anual'!$M$24:$M$39,MATCH(R$1,'Macro anual'!$B$24:$B$39,0))</f>
        <v>94.345040168280931</v>
      </c>
      <c r="S300" s="65">
        <f>+INDEX('Macro anual'!$M$24:$M$39,MATCH(S$1,'Macro anual'!$B$24:$B$39,0))</f>
        <v>102.98090941089288</v>
      </c>
      <c r="T300" s="65">
        <f>+INDEX('Macro anual'!$M$24:$M$39,MATCH(T$1,'Macro anual'!$B$24:$B$39,0))</f>
        <v>112.1022944899223</v>
      </c>
      <c r="U300" s="65">
        <f>+INDEX('Macro anual'!$M$24:$M$39,MATCH(U$1,'Macro anual'!$B$24:$B$39,0))</f>
        <v>114.42978169021345</v>
      </c>
      <c r="V300" s="65"/>
    </row>
    <row r="301" spans="2:22">
      <c r="B301" s="6"/>
      <c r="C301" s="453" t="s">
        <v>826</v>
      </c>
      <c r="D301" s="5" t="s">
        <v>93</v>
      </c>
      <c r="E301" s="5" t="s">
        <v>43</v>
      </c>
      <c r="G301" s="65">
        <f>+INDEX('Macro anual'!$M$24:$M$39,MATCH(G$1,'Macro anual'!$B$24:$B$39,0))</f>
        <v>100</v>
      </c>
      <c r="H301" s="210">
        <f t="shared" si="20"/>
        <v>100</v>
      </c>
      <c r="I301" s="65">
        <f>+INDEX('Macro anual'!$M$24:$M$39,MATCH(I$1,'Macro anual'!$B$24:$B$39,0))</f>
        <v>108.23445287989043</v>
      </c>
      <c r="J301" s="65">
        <f>+INDEX('Macro anual'!$M$24:$M$39,MATCH(J$1,'Macro anual'!$B$24:$B$39,0))</f>
        <v>108.62253797078745</v>
      </c>
      <c r="K301" s="65">
        <f>+INDEX('Macro anual'!$M$24:$M$39,MATCH(K$1,'Macro anual'!$B$24:$B$39,0))</f>
        <v>106.75547638142591</v>
      </c>
      <c r="L301" s="65">
        <f>+INDEX('Macro anual'!$M$24:$M$39,MATCH(L$1,'Macro anual'!$B$24:$B$39,0))</f>
        <v>98.530458296618633</v>
      </c>
      <c r="M301" s="65">
        <f>+INDEX('Macro anual'!$M$24:$M$39,MATCH(M$1,'Macro anual'!$B$24:$B$39,0))</f>
        <v>96.305836352752266</v>
      </c>
      <c r="N301" s="65">
        <f>+INDEX('Macro anual'!$M$24:$M$39,MATCH(N$1,'Macro anual'!$B$24:$B$39,0))</f>
        <v>102.4851497969934</v>
      </c>
      <c r="O301" s="65">
        <f>+INDEX('Macro anual'!$M$24:$M$39,MATCH(O$1,'Macro anual'!$B$24:$B$39,0))</f>
        <v>103.00954892922964</v>
      </c>
      <c r="P301" s="65">
        <f>+INDEX('Macro anual'!$M$24:$M$39,MATCH(P$1,'Macro anual'!$B$24:$B$39,0))</f>
        <v>103.62163845092842</v>
      </c>
      <c r="Q301" s="65">
        <f>+INDEX('Macro anual'!$M$24:$M$39,MATCH(Q$1,'Macro anual'!$B$24:$B$39,0))</f>
        <v>100.74586944286641</v>
      </c>
      <c r="R301" s="65">
        <f>+INDEX('Macro anual'!$M$24:$M$39,MATCH(R$1,'Macro anual'!$B$24:$B$39,0))</f>
        <v>94.345040168280931</v>
      </c>
      <c r="S301" s="65">
        <f>+INDEX('Macro anual'!$M$24:$M$39,MATCH(S$1,'Macro anual'!$B$24:$B$39,0))</f>
        <v>102.98090941089288</v>
      </c>
      <c r="T301" s="65">
        <f>+INDEX('Macro anual'!$M$24:$M$39,MATCH(T$1,'Macro anual'!$B$24:$B$39,0))</f>
        <v>112.1022944899223</v>
      </c>
      <c r="U301" s="65">
        <f>+INDEX('Macro anual'!$M$24:$M$39,MATCH(U$1,'Macro anual'!$B$24:$B$39,0))</f>
        <v>114.42978169021345</v>
      </c>
      <c r="V301" s="65"/>
    </row>
    <row r="302" spans="2:22">
      <c r="B302" s="6"/>
      <c r="C302" s="453" t="s">
        <v>564</v>
      </c>
      <c r="D302" s="5" t="s">
        <v>93</v>
      </c>
      <c r="E302" s="5" t="s">
        <v>43</v>
      </c>
      <c r="G302" s="65">
        <f>+INDEX('Macro anual'!$M$24:$M$39,MATCH(G$1,'Macro anual'!$B$24:$B$39,0))</f>
        <v>100</v>
      </c>
      <c r="H302" s="210">
        <f t="shared" si="20"/>
        <v>100</v>
      </c>
      <c r="I302" s="65">
        <f>+INDEX('Macro anual'!$M$24:$M$39,MATCH(I$1,'Macro anual'!$B$24:$B$39,0))</f>
        <v>108.23445287989043</v>
      </c>
      <c r="J302" s="65">
        <f>+INDEX('Macro anual'!$M$24:$M$39,MATCH(J$1,'Macro anual'!$B$24:$B$39,0))</f>
        <v>108.62253797078745</v>
      </c>
      <c r="K302" s="65">
        <f>+INDEX('Macro anual'!$M$24:$M$39,MATCH(K$1,'Macro anual'!$B$24:$B$39,0))</f>
        <v>106.75547638142591</v>
      </c>
      <c r="L302" s="65">
        <f>+INDEX('Macro anual'!$M$24:$M$39,MATCH(L$1,'Macro anual'!$B$24:$B$39,0))</f>
        <v>98.530458296618633</v>
      </c>
      <c r="M302" s="65">
        <f>+INDEX('Macro anual'!$M$24:$M$39,MATCH(M$1,'Macro anual'!$B$24:$B$39,0))</f>
        <v>96.305836352752266</v>
      </c>
      <c r="N302" s="65">
        <f>+INDEX('Macro anual'!$M$24:$M$39,MATCH(N$1,'Macro anual'!$B$24:$B$39,0))</f>
        <v>102.4851497969934</v>
      </c>
      <c r="O302" s="65">
        <f>+INDEX('Macro anual'!$M$24:$M$39,MATCH(O$1,'Macro anual'!$B$24:$B$39,0))</f>
        <v>103.00954892922964</v>
      </c>
      <c r="P302" s="65">
        <f>+INDEX('Macro anual'!$M$24:$M$39,MATCH(P$1,'Macro anual'!$B$24:$B$39,0))</f>
        <v>103.62163845092842</v>
      </c>
      <c r="Q302" s="65">
        <f>+INDEX('Macro anual'!$M$24:$M$39,MATCH(Q$1,'Macro anual'!$B$24:$B$39,0))</f>
        <v>100.74586944286641</v>
      </c>
      <c r="R302" s="65">
        <f>+INDEX('Macro anual'!$M$24:$M$39,MATCH(R$1,'Macro anual'!$B$24:$B$39,0))</f>
        <v>94.345040168280931</v>
      </c>
      <c r="S302" s="65">
        <f>+INDEX('Macro anual'!$M$24:$M$39,MATCH(S$1,'Macro anual'!$B$24:$B$39,0))</f>
        <v>102.98090941089288</v>
      </c>
      <c r="T302" s="65">
        <f>+INDEX('Macro anual'!$M$24:$M$39,MATCH(T$1,'Macro anual'!$B$24:$B$39,0))</f>
        <v>112.1022944899223</v>
      </c>
      <c r="U302" s="65">
        <f>+INDEX('Macro anual'!$M$24:$M$39,MATCH(U$1,'Macro anual'!$B$24:$B$39,0))</f>
        <v>114.42978169021345</v>
      </c>
      <c r="V302" s="65"/>
    </row>
    <row r="303" spans="2:22">
      <c r="B303" s="6"/>
      <c r="C303" s="453" t="s">
        <v>565</v>
      </c>
      <c r="D303" s="5" t="s">
        <v>93</v>
      </c>
      <c r="E303" s="5" t="s">
        <v>43</v>
      </c>
      <c r="G303" s="65">
        <f>+INDEX('Macro anual'!$M$24:$M$39,MATCH(G$1,'Macro anual'!$B$24:$B$39,0))</f>
        <v>100</v>
      </c>
      <c r="H303" s="210">
        <f t="shared" si="20"/>
        <v>100</v>
      </c>
      <c r="I303" s="65">
        <f>+INDEX('Macro anual'!$M$24:$M$39,MATCH(I$1,'Macro anual'!$B$24:$B$39,0))</f>
        <v>108.23445287989043</v>
      </c>
      <c r="J303" s="65">
        <f>+INDEX('Macro anual'!$M$24:$M$39,MATCH(J$1,'Macro anual'!$B$24:$B$39,0))</f>
        <v>108.62253797078745</v>
      </c>
      <c r="K303" s="65">
        <f>+INDEX('Macro anual'!$M$24:$M$39,MATCH(K$1,'Macro anual'!$B$24:$B$39,0))</f>
        <v>106.75547638142591</v>
      </c>
      <c r="L303" s="65">
        <f>+INDEX('Macro anual'!$M$24:$M$39,MATCH(L$1,'Macro anual'!$B$24:$B$39,0))</f>
        <v>98.530458296618633</v>
      </c>
      <c r="M303" s="65">
        <f>+INDEX('Macro anual'!$M$24:$M$39,MATCH(M$1,'Macro anual'!$B$24:$B$39,0))</f>
        <v>96.305836352752266</v>
      </c>
      <c r="N303" s="65">
        <f>+INDEX('Macro anual'!$M$24:$M$39,MATCH(N$1,'Macro anual'!$B$24:$B$39,0))</f>
        <v>102.4851497969934</v>
      </c>
      <c r="O303" s="65">
        <f>+INDEX('Macro anual'!$M$24:$M$39,MATCH(O$1,'Macro anual'!$B$24:$B$39,0))</f>
        <v>103.00954892922964</v>
      </c>
      <c r="P303" s="65">
        <f>+INDEX('Macro anual'!$M$24:$M$39,MATCH(P$1,'Macro anual'!$B$24:$B$39,0))</f>
        <v>103.62163845092842</v>
      </c>
      <c r="Q303" s="65">
        <f>+INDEX('Macro anual'!$M$24:$M$39,MATCH(Q$1,'Macro anual'!$B$24:$B$39,0))</f>
        <v>100.74586944286641</v>
      </c>
      <c r="R303" s="65">
        <f>+INDEX('Macro anual'!$M$24:$M$39,MATCH(R$1,'Macro anual'!$B$24:$B$39,0))</f>
        <v>94.345040168280931</v>
      </c>
      <c r="S303" s="65">
        <f>+INDEX('Macro anual'!$M$24:$M$39,MATCH(S$1,'Macro anual'!$B$24:$B$39,0))</f>
        <v>102.98090941089288</v>
      </c>
      <c r="T303" s="65">
        <f>+INDEX('Macro anual'!$M$24:$M$39,MATCH(T$1,'Macro anual'!$B$24:$B$39,0))</f>
        <v>112.1022944899223</v>
      </c>
      <c r="U303" s="65">
        <f>+INDEX('Macro anual'!$M$24:$M$39,MATCH(U$1,'Macro anual'!$B$24:$B$39,0))</f>
        <v>114.42978169021345</v>
      </c>
      <c r="V303" s="65"/>
    </row>
    <row r="304" spans="2:22">
      <c r="B304" s="6"/>
      <c r="C304" s="453" t="s">
        <v>566</v>
      </c>
      <c r="D304" s="5" t="s">
        <v>93</v>
      </c>
      <c r="E304" s="5" t="s">
        <v>43</v>
      </c>
      <c r="G304" s="65">
        <f>+INDEX('Macro anual'!$M$24:$M$39,MATCH(G$1,'Macro anual'!$B$24:$B$39,0))</f>
        <v>100</v>
      </c>
      <c r="H304" s="210">
        <f t="shared" si="20"/>
        <v>100</v>
      </c>
      <c r="I304" s="65">
        <f>+INDEX('Macro anual'!$M$24:$M$39,MATCH(I$1,'Macro anual'!$B$24:$B$39,0))</f>
        <v>108.23445287989043</v>
      </c>
      <c r="J304" s="65">
        <f>+INDEX('Macro anual'!$M$24:$M$39,MATCH(J$1,'Macro anual'!$B$24:$B$39,0))</f>
        <v>108.62253797078745</v>
      </c>
      <c r="K304" s="65">
        <f>+INDEX('Macro anual'!$M$24:$M$39,MATCH(K$1,'Macro anual'!$B$24:$B$39,0))</f>
        <v>106.75547638142591</v>
      </c>
      <c r="L304" s="65">
        <f>+INDEX('Macro anual'!$M$24:$M$39,MATCH(L$1,'Macro anual'!$B$24:$B$39,0))</f>
        <v>98.530458296618633</v>
      </c>
      <c r="M304" s="65">
        <f>+INDEX('Macro anual'!$M$24:$M$39,MATCH(M$1,'Macro anual'!$B$24:$B$39,0))</f>
        <v>96.305836352752266</v>
      </c>
      <c r="N304" s="65">
        <f>+INDEX('Macro anual'!$M$24:$M$39,MATCH(N$1,'Macro anual'!$B$24:$B$39,0))</f>
        <v>102.4851497969934</v>
      </c>
      <c r="O304" s="65">
        <f>+INDEX('Macro anual'!$M$24:$M$39,MATCH(O$1,'Macro anual'!$B$24:$B$39,0))</f>
        <v>103.00954892922964</v>
      </c>
      <c r="P304" s="65">
        <f>+INDEX('Macro anual'!$M$24:$M$39,MATCH(P$1,'Macro anual'!$B$24:$B$39,0))</f>
        <v>103.62163845092842</v>
      </c>
      <c r="Q304" s="65">
        <f>+INDEX('Macro anual'!$M$24:$M$39,MATCH(Q$1,'Macro anual'!$B$24:$B$39,0))</f>
        <v>100.74586944286641</v>
      </c>
      <c r="R304" s="65">
        <f>+INDEX('Macro anual'!$M$24:$M$39,MATCH(R$1,'Macro anual'!$B$24:$B$39,0))</f>
        <v>94.345040168280931</v>
      </c>
      <c r="S304" s="65">
        <f>+INDEX('Macro anual'!$M$24:$M$39,MATCH(S$1,'Macro anual'!$B$24:$B$39,0))</f>
        <v>102.98090941089288</v>
      </c>
      <c r="T304" s="65">
        <f>+INDEX('Macro anual'!$M$24:$M$39,MATCH(T$1,'Macro anual'!$B$24:$B$39,0))</f>
        <v>112.1022944899223</v>
      </c>
      <c r="U304" s="65">
        <f>+INDEX('Macro anual'!$M$24:$M$39,MATCH(U$1,'Macro anual'!$B$24:$B$39,0))</f>
        <v>114.42978169021345</v>
      </c>
      <c r="V304" s="65"/>
    </row>
    <row r="305" spans="2:22">
      <c r="B305" s="6"/>
      <c r="C305" s="453" t="s">
        <v>827</v>
      </c>
      <c r="D305" s="5" t="s">
        <v>93</v>
      </c>
      <c r="E305" s="5" t="s">
        <v>43</v>
      </c>
      <c r="G305" s="65">
        <f>+INDEX('Macro anual'!$M$24:$M$39,MATCH(G$1,'Macro anual'!$B$24:$B$39,0))</f>
        <v>100</v>
      </c>
      <c r="H305" s="210">
        <f t="shared" si="20"/>
        <v>100</v>
      </c>
      <c r="I305" s="65">
        <f>+INDEX('Macro anual'!$M$24:$M$39,MATCH(I$1,'Macro anual'!$B$24:$B$39,0))</f>
        <v>108.23445287989043</v>
      </c>
      <c r="J305" s="65">
        <f>+INDEX('Macro anual'!$M$24:$M$39,MATCH(J$1,'Macro anual'!$B$24:$B$39,0))</f>
        <v>108.62253797078745</v>
      </c>
      <c r="K305" s="65">
        <f>+INDEX('Macro anual'!$M$24:$M$39,MATCH(K$1,'Macro anual'!$B$24:$B$39,0))</f>
        <v>106.75547638142591</v>
      </c>
      <c r="L305" s="65">
        <f>+INDEX('Macro anual'!$M$24:$M$39,MATCH(L$1,'Macro anual'!$B$24:$B$39,0))</f>
        <v>98.530458296618633</v>
      </c>
      <c r="M305" s="65">
        <f>+INDEX('Macro anual'!$M$24:$M$39,MATCH(M$1,'Macro anual'!$B$24:$B$39,0))</f>
        <v>96.305836352752266</v>
      </c>
      <c r="N305" s="65">
        <f>+INDEX('Macro anual'!$M$24:$M$39,MATCH(N$1,'Macro anual'!$B$24:$B$39,0))</f>
        <v>102.4851497969934</v>
      </c>
      <c r="O305" s="65">
        <f>+INDEX('Macro anual'!$M$24:$M$39,MATCH(O$1,'Macro anual'!$B$24:$B$39,0))</f>
        <v>103.00954892922964</v>
      </c>
      <c r="P305" s="65">
        <f>+INDEX('Macro anual'!$M$24:$M$39,MATCH(P$1,'Macro anual'!$B$24:$B$39,0))</f>
        <v>103.62163845092842</v>
      </c>
      <c r="Q305" s="65">
        <f>+INDEX('Macro anual'!$M$24:$M$39,MATCH(Q$1,'Macro anual'!$B$24:$B$39,0))</f>
        <v>100.74586944286641</v>
      </c>
      <c r="R305" s="65">
        <f>+INDEX('Macro anual'!$M$24:$M$39,MATCH(R$1,'Macro anual'!$B$24:$B$39,0))</f>
        <v>94.345040168280931</v>
      </c>
      <c r="S305" s="65">
        <f>+INDEX('Macro anual'!$M$24:$M$39,MATCH(S$1,'Macro anual'!$B$24:$B$39,0))</f>
        <v>102.98090941089288</v>
      </c>
      <c r="T305" s="65">
        <f>+INDEX('Macro anual'!$M$24:$M$39,MATCH(T$1,'Macro anual'!$B$24:$B$39,0))</f>
        <v>112.1022944899223</v>
      </c>
      <c r="U305" s="65">
        <f>+INDEX('Macro anual'!$M$24:$M$39,MATCH(U$1,'Macro anual'!$B$24:$B$39,0))</f>
        <v>114.42978169021345</v>
      </c>
      <c r="V305" s="65"/>
    </row>
    <row r="306" spans="2:22">
      <c r="B306" s="6"/>
      <c r="C306" s="453" t="s">
        <v>828</v>
      </c>
      <c r="D306" s="5" t="s">
        <v>93</v>
      </c>
      <c r="E306" s="5" t="s">
        <v>43</v>
      </c>
      <c r="G306" s="65">
        <f>+INDEX('Macro anual'!$M$24:$M$39,MATCH(G$1,'Macro anual'!$B$24:$B$39,0))</f>
        <v>100</v>
      </c>
      <c r="H306" s="210">
        <f t="shared" si="20"/>
        <v>100</v>
      </c>
      <c r="I306" s="65">
        <f>+INDEX('Macro anual'!$M$24:$M$39,MATCH(I$1,'Macro anual'!$B$24:$B$39,0))</f>
        <v>108.23445287989043</v>
      </c>
      <c r="J306" s="65">
        <f>+INDEX('Macro anual'!$M$24:$M$39,MATCH(J$1,'Macro anual'!$B$24:$B$39,0))</f>
        <v>108.62253797078745</v>
      </c>
      <c r="K306" s="65">
        <f>+INDEX('Macro anual'!$M$24:$M$39,MATCH(K$1,'Macro anual'!$B$24:$B$39,0))</f>
        <v>106.75547638142591</v>
      </c>
      <c r="L306" s="65">
        <f>+INDEX('Macro anual'!$M$24:$M$39,MATCH(L$1,'Macro anual'!$B$24:$B$39,0))</f>
        <v>98.530458296618633</v>
      </c>
      <c r="M306" s="65">
        <f>+INDEX('Macro anual'!$M$24:$M$39,MATCH(M$1,'Macro anual'!$B$24:$B$39,0))</f>
        <v>96.305836352752266</v>
      </c>
      <c r="N306" s="65">
        <f>+INDEX('Macro anual'!$M$24:$M$39,MATCH(N$1,'Macro anual'!$B$24:$B$39,0))</f>
        <v>102.4851497969934</v>
      </c>
      <c r="O306" s="65">
        <f>+INDEX('Macro anual'!$M$24:$M$39,MATCH(O$1,'Macro anual'!$B$24:$B$39,0))</f>
        <v>103.00954892922964</v>
      </c>
      <c r="P306" s="65">
        <f>+INDEX('Macro anual'!$M$24:$M$39,MATCH(P$1,'Macro anual'!$B$24:$B$39,0))</f>
        <v>103.62163845092842</v>
      </c>
      <c r="Q306" s="65">
        <f>+INDEX('Macro anual'!$M$24:$M$39,MATCH(Q$1,'Macro anual'!$B$24:$B$39,0))</f>
        <v>100.74586944286641</v>
      </c>
      <c r="R306" s="65">
        <f>+INDEX('Macro anual'!$M$24:$M$39,MATCH(R$1,'Macro anual'!$B$24:$B$39,0))</f>
        <v>94.345040168280931</v>
      </c>
      <c r="S306" s="65">
        <f>+INDEX('Macro anual'!$M$24:$M$39,MATCH(S$1,'Macro anual'!$B$24:$B$39,0))</f>
        <v>102.98090941089288</v>
      </c>
      <c r="T306" s="65">
        <f>+INDEX('Macro anual'!$M$24:$M$39,MATCH(T$1,'Macro anual'!$B$24:$B$39,0))</f>
        <v>112.1022944899223</v>
      </c>
      <c r="U306" s="65">
        <f>+INDEX('Macro anual'!$M$24:$M$39,MATCH(U$1,'Macro anual'!$B$24:$B$39,0))</f>
        <v>114.42978169021345</v>
      </c>
      <c r="V306" s="65"/>
    </row>
    <row r="307" spans="2:22">
      <c r="B307" s="6"/>
      <c r="C307" s="453" t="s">
        <v>567</v>
      </c>
      <c r="D307" s="5" t="s">
        <v>93</v>
      </c>
      <c r="E307" s="5" t="s">
        <v>43</v>
      </c>
      <c r="G307" s="65">
        <f>+INDEX('Macro anual'!$M$24:$M$39,MATCH(G$1,'Macro anual'!$B$24:$B$39,0))</f>
        <v>100</v>
      </c>
      <c r="H307" s="210">
        <f t="shared" si="20"/>
        <v>100</v>
      </c>
      <c r="I307" s="65">
        <f>+INDEX('Macro anual'!$M$24:$M$39,MATCH(I$1,'Macro anual'!$B$24:$B$39,0))</f>
        <v>108.23445287989043</v>
      </c>
      <c r="J307" s="65">
        <f>+INDEX('Macro anual'!$M$24:$M$39,MATCH(J$1,'Macro anual'!$B$24:$B$39,0))</f>
        <v>108.62253797078745</v>
      </c>
      <c r="K307" s="65">
        <f>+INDEX('Macro anual'!$M$24:$M$39,MATCH(K$1,'Macro anual'!$B$24:$B$39,0))</f>
        <v>106.75547638142591</v>
      </c>
      <c r="L307" s="65">
        <f>+INDEX('Macro anual'!$M$24:$M$39,MATCH(L$1,'Macro anual'!$B$24:$B$39,0))</f>
        <v>98.530458296618633</v>
      </c>
      <c r="M307" s="65">
        <f>+INDEX('Macro anual'!$M$24:$M$39,MATCH(M$1,'Macro anual'!$B$24:$B$39,0))</f>
        <v>96.305836352752266</v>
      </c>
      <c r="N307" s="65">
        <f>+INDEX('Macro anual'!$M$24:$M$39,MATCH(N$1,'Macro anual'!$B$24:$B$39,0))</f>
        <v>102.4851497969934</v>
      </c>
      <c r="O307" s="65">
        <f>+INDEX('Macro anual'!$M$24:$M$39,MATCH(O$1,'Macro anual'!$B$24:$B$39,0))</f>
        <v>103.00954892922964</v>
      </c>
      <c r="P307" s="65">
        <f>+INDEX('Macro anual'!$M$24:$M$39,MATCH(P$1,'Macro anual'!$B$24:$B$39,0))</f>
        <v>103.62163845092842</v>
      </c>
      <c r="Q307" s="65">
        <f>+INDEX('Macro anual'!$M$24:$M$39,MATCH(Q$1,'Macro anual'!$B$24:$B$39,0))</f>
        <v>100.74586944286641</v>
      </c>
      <c r="R307" s="65">
        <f>+INDEX('Macro anual'!$M$24:$M$39,MATCH(R$1,'Macro anual'!$B$24:$B$39,0))</f>
        <v>94.345040168280931</v>
      </c>
      <c r="S307" s="65">
        <f>+INDEX('Macro anual'!$M$24:$M$39,MATCH(S$1,'Macro anual'!$B$24:$B$39,0))</f>
        <v>102.98090941089288</v>
      </c>
      <c r="T307" s="65">
        <f>+INDEX('Macro anual'!$M$24:$M$39,MATCH(T$1,'Macro anual'!$B$24:$B$39,0))</f>
        <v>112.1022944899223</v>
      </c>
      <c r="U307" s="65">
        <f>+INDEX('Macro anual'!$M$24:$M$39,MATCH(U$1,'Macro anual'!$B$24:$B$39,0))</f>
        <v>114.42978169021345</v>
      </c>
      <c r="V307" s="65"/>
    </row>
    <row r="308" spans="2:22">
      <c r="B308" s="6"/>
      <c r="C308" s="453" t="s">
        <v>568</v>
      </c>
      <c r="D308" s="5" t="s">
        <v>93</v>
      </c>
      <c r="E308" s="5" t="s">
        <v>43</v>
      </c>
      <c r="G308" s="65">
        <f>+INDEX('Macro anual'!$M$24:$M$39,MATCH(G$1,'Macro anual'!$B$24:$B$39,0))</f>
        <v>100</v>
      </c>
      <c r="H308" s="210">
        <f t="shared" si="20"/>
        <v>100</v>
      </c>
      <c r="I308" s="65">
        <f>+INDEX('Macro anual'!$M$24:$M$39,MATCH(I$1,'Macro anual'!$B$24:$B$39,0))</f>
        <v>108.23445287989043</v>
      </c>
      <c r="J308" s="65">
        <f>+INDEX('Macro anual'!$M$24:$M$39,MATCH(J$1,'Macro anual'!$B$24:$B$39,0))</f>
        <v>108.62253797078745</v>
      </c>
      <c r="K308" s="65">
        <f>+INDEX('Macro anual'!$M$24:$M$39,MATCH(K$1,'Macro anual'!$B$24:$B$39,0))</f>
        <v>106.75547638142591</v>
      </c>
      <c r="L308" s="65">
        <f>+INDEX('Macro anual'!$M$24:$M$39,MATCH(L$1,'Macro anual'!$B$24:$B$39,0))</f>
        <v>98.530458296618633</v>
      </c>
      <c r="M308" s="65">
        <f>+INDEX('Macro anual'!$M$24:$M$39,MATCH(M$1,'Macro anual'!$B$24:$B$39,0))</f>
        <v>96.305836352752266</v>
      </c>
      <c r="N308" s="65">
        <f>+INDEX('Macro anual'!$M$24:$M$39,MATCH(N$1,'Macro anual'!$B$24:$B$39,0))</f>
        <v>102.4851497969934</v>
      </c>
      <c r="O308" s="65">
        <f>+INDEX('Macro anual'!$M$24:$M$39,MATCH(O$1,'Macro anual'!$B$24:$B$39,0))</f>
        <v>103.00954892922964</v>
      </c>
      <c r="P308" s="65">
        <f>+INDEX('Macro anual'!$M$24:$M$39,MATCH(P$1,'Macro anual'!$B$24:$B$39,0))</f>
        <v>103.62163845092842</v>
      </c>
      <c r="Q308" s="65">
        <f>+INDEX('Macro anual'!$M$24:$M$39,MATCH(Q$1,'Macro anual'!$B$24:$B$39,0))</f>
        <v>100.74586944286641</v>
      </c>
      <c r="R308" s="65">
        <f>+INDEX('Macro anual'!$M$24:$M$39,MATCH(R$1,'Macro anual'!$B$24:$B$39,0))</f>
        <v>94.345040168280931</v>
      </c>
      <c r="S308" s="65">
        <f>+INDEX('Macro anual'!$M$24:$M$39,MATCH(S$1,'Macro anual'!$B$24:$B$39,0))</f>
        <v>102.98090941089288</v>
      </c>
      <c r="T308" s="65">
        <f>+INDEX('Macro anual'!$M$24:$M$39,MATCH(T$1,'Macro anual'!$B$24:$B$39,0))</f>
        <v>112.1022944899223</v>
      </c>
      <c r="U308" s="65">
        <f>+INDEX('Macro anual'!$M$24:$M$39,MATCH(U$1,'Macro anual'!$B$24:$B$39,0))</f>
        <v>114.42978169021345</v>
      </c>
      <c r="V308" s="65"/>
    </row>
    <row r="309" spans="2:22">
      <c r="B309" s="6"/>
      <c r="C309" s="453" t="s">
        <v>569</v>
      </c>
      <c r="D309" s="5" t="s">
        <v>93</v>
      </c>
      <c r="E309" s="5" t="s">
        <v>43</v>
      </c>
      <c r="G309" s="65">
        <f>+INDEX('Macro anual'!$M$24:$M$39,MATCH(G$1,'Macro anual'!$B$24:$B$39,0))</f>
        <v>100</v>
      </c>
      <c r="H309" s="210">
        <f t="shared" si="20"/>
        <v>100</v>
      </c>
      <c r="I309" s="65">
        <f>+INDEX('Macro anual'!$M$24:$M$39,MATCH(I$1,'Macro anual'!$B$24:$B$39,0))</f>
        <v>108.23445287989043</v>
      </c>
      <c r="J309" s="65">
        <f>+INDEX('Macro anual'!$M$24:$M$39,MATCH(J$1,'Macro anual'!$B$24:$B$39,0))</f>
        <v>108.62253797078745</v>
      </c>
      <c r="K309" s="65">
        <f>+INDEX('Macro anual'!$M$24:$M$39,MATCH(K$1,'Macro anual'!$B$24:$B$39,0))</f>
        <v>106.75547638142591</v>
      </c>
      <c r="L309" s="65">
        <f>+INDEX('Macro anual'!$M$24:$M$39,MATCH(L$1,'Macro anual'!$B$24:$B$39,0))</f>
        <v>98.530458296618633</v>
      </c>
      <c r="M309" s="65">
        <f>+INDEX('Macro anual'!$M$24:$M$39,MATCH(M$1,'Macro anual'!$B$24:$B$39,0))</f>
        <v>96.305836352752266</v>
      </c>
      <c r="N309" s="65">
        <f>+INDEX('Macro anual'!$M$24:$M$39,MATCH(N$1,'Macro anual'!$B$24:$B$39,0))</f>
        <v>102.4851497969934</v>
      </c>
      <c r="O309" s="65">
        <f>+INDEX('Macro anual'!$M$24:$M$39,MATCH(O$1,'Macro anual'!$B$24:$B$39,0))</f>
        <v>103.00954892922964</v>
      </c>
      <c r="P309" s="65">
        <f>+INDEX('Macro anual'!$M$24:$M$39,MATCH(P$1,'Macro anual'!$B$24:$B$39,0))</f>
        <v>103.62163845092842</v>
      </c>
      <c r="Q309" s="65">
        <f>+INDEX('Macro anual'!$M$24:$M$39,MATCH(Q$1,'Macro anual'!$B$24:$B$39,0))</f>
        <v>100.74586944286641</v>
      </c>
      <c r="R309" s="65">
        <f>+INDEX('Macro anual'!$M$24:$M$39,MATCH(R$1,'Macro anual'!$B$24:$B$39,0))</f>
        <v>94.345040168280931</v>
      </c>
      <c r="S309" s="65">
        <f>+INDEX('Macro anual'!$M$24:$M$39,MATCH(S$1,'Macro anual'!$B$24:$B$39,0))</f>
        <v>102.98090941089288</v>
      </c>
      <c r="T309" s="65">
        <f>+INDEX('Macro anual'!$M$24:$M$39,MATCH(T$1,'Macro anual'!$B$24:$B$39,0))</f>
        <v>112.1022944899223</v>
      </c>
      <c r="U309" s="65">
        <f>+INDEX('Macro anual'!$M$24:$M$39,MATCH(U$1,'Macro anual'!$B$24:$B$39,0))</f>
        <v>114.42978169021345</v>
      </c>
      <c r="V309" s="65"/>
    </row>
    <row r="310" spans="2:22">
      <c r="B310" s="6"/>
      <c r="C310" s="453" t="s">
        <v>570</v>
      </c>
      <c r="D310" s="5" t="s">
        <v>93</v>
      </c>
      <c r="E310" s="5" t="s">
        <v>43</v>
      </c>
      <c r="G310" s="65">
        <f>+INDEX('Macro anual'!$M$24:$M$39,MATCH(G$1,'Macro anual'!$B$24:$B$39,0))</f>
        <v>100</v>
      </c>
      <c r="H310" s="210">
        <f t="shared" si="20"/>
        <v>100</v>
      </c>
      <c r="I310" s="65">
        <f>+INDEX('Macro anual'!$M$24:$M$39,MATCH(I$1,'Macro anual'!$B$24:$B$39,0))</f>
        <v>108.23445287989043</v>
      </c>
      <c r="J310" s="65">
        <f>+INDEX('Macro anual'!$M$24:$M$39,MATCH(J$1,'Macro anual'!$B$24:$B$39,0))</f>
        <v>108.62253797078745</v>
      </c>
      <c r="K310" s="65">
        <f>+INDEX('Macro anual'!$M$24:$M$39,MATCH(K$1,'Macro anual'!$B$24:$B$39,0))</f>
        <v>106.75547638142591</v>
      </c>
      <c r="L310" s="65">
        <f>+INDEX('Macro anual'!$M$24:$M$39,MATCH(L$1,'Macro anual'!$B$24:$B$39,0))</f>
        <v>98.530458296618633</v>
      </c>
      <c r="M310" s="65">
        <f>+INDEX('Macro anual'!$M$24:$M$39,MATCH(M$1,'Macro anual'!$B$24:$B$39,0))</f>
        <v>96.305836352752266</v>
      </c>
      <c r="N310" s="65">
        <f>+INDEX('Macro anual'!$M$24:$M$39,MATCH(N$1,'Macro anual'!$B$24:$B$39,0))</f>
        <v>102.4851497969934</v>
      </c>
      <c r="O310" s="65">
        <f>+INDEX('Macro anual'!$M$24:$M$39,MATCH(O$1,'Macro anual'!$B$24:$B$39,0))</f>
        <v>103.00954892922964</v>
      </c>
      <c r="P310" s="65">
        <f>+INDEX('Macro anual'!$M$24:$M$39,MATCH(P$1,'Macro anual'!$B$24:$B$39,0))</f>
        <v>103.62163845092842</v>
      </c>
      <c r="Q310" s="65">
        <f>+INDEX('Macro anual'!$M$24:$M$39,MATCH(Q$1,'Macro anual'!$B$24:$B$39,0))</f>
        <v>100.74586944286641</v>
      </c>
      <c r="R310" s="65">
        <f>+INDEX('Macro anual'!$M$24:$M$39,MATCH(R$1,'Macro anual'!$B$24:$B$39,0))</f>
        <v>94.345040168280931</v>
      </c>
      <c r="S310" s="65">
        <f>+INDEX('Macro anual'!$M$24:$M$39,MATCH(S$1,'Macro anual'!$B$24:$B$39,0))</f>
        <v>102.98090941089288</v>
      </c>
      <c r="T310" s="65">
        <f>+INDEX('Macro anual'!$M$24:$M$39,MATCH(T$1,'Macro anual'!$B$24:$B$39,0))</f>
        <v>112.1022944899223</v>
      </c>
      <c r="U310" s="65">
        <f>+INDEX('Macro anual'!$M$24:$M$39,MATCH(U$1,'Macro anual'!$B$24:$B$39,0))</f>
        <v>114.42978169021345</v>
      </c>
      <c r="V310" s="65"/>
    </row>
    <row r="311" spans="2:22">
      <c r="B311" s="6"/>
      <c r="C311" s="453" t="s">
        <v>571</v>
      </c>
      <c r="D311" s="5" t="s">
        <v>93</v>
      </c>
      <c r="E311" s="5" t="s">
        <v>43</v>
      </c>
      <c r="G311" s="65">
        <f>+INDEX('Macro anual'!$M$24:$M$39,MATCH(G$1,'Macro anual'!$B$24:$B$39,0))</f>
        <v>100</v>
      </c>
      <c r="H311" s="210">
        <f t="shared" si="20"/>
        <v>100</v>
      </c>
      <c r="I311" s="65">
        <f>+INDEX('Macro anual'!$M$24:$M$39,MATCH(I$1,'Macro anual'!$B$24:$B$39,0))</f>
        <v>108.23445287989043</v>
      </c>
      <c r="J311" s="65">
        <f>+INDEX('Macro anual'!$M$24:$M$39,MATCH(J$1,'Macro anual'!$B$24:$B$39,0))</f>
        <v>108.62253797078745</v>
      </c>
      <c r="K311" s="65">
        <f>+INDEX('Macro anual'!$M$24:$M$39,MATCH(K$1,'Macro anual'!$B$24:$B$39,0))</f>
        <v>106.75547638142591</v>
      </c>
      <c r="L311" s="65">
        <f>+INDEX('Macro anual'!$M$24:$M$39,MATCH(L$1,'Macro anual'!$B$24:$B$39,0))</f>
        <v>98.530458296618633</v>
      </c>
      <c r="M311" s="65">
        <f>+INDEX('Macro anual'!$M$24:$M$39,MATCH(M$1,'Macro anual'!$B$24:$B$39,0))</f>
        <v>96.305836352752266</v>
      </c>
      <c r="N311" s="65">
        <f>+INDEX('Macro anual'!$M$24:$M$39,MATCH(N$1,'Macro anual'!$B$24:$B$39,0))</f>
        <v>102.4851497969934</v>
      </c>
      <c r="O311" s="65">
        <f>+INDEX('Macro anual'!$M$24:$M$39,MATCH(O$1,'Macro anual'!$B$24:$B$39,0))</f>
        <v>103.00954892922964</v>
      </c>
      <c r="P311" s="65">
        <f>+INDEX('Macro anual'!$M$24:$M$39,MATCH(P$1,'Macro anual'!$B$24:$B$39,0))</f>
        <v>103.62163845092842</v>
      </c>
      <c r="Q311" s="65">
        <f>+INDEX('Macro anual'!$M$24:$M$39,MATCH(Q$1,'Macro anual'!$B$24:$B$39,0))</f>
        <v>100.74586944286641</v>
      </c>
      <c r="R311" s="65">
        <f>+INDEX('Macro anual'!$M$24:$M$39,MATCH(R$1,'Macro anual'!$B$24:$B$39,0))</f>
        <v>94.345040168280931</v>
      </c>
      <c r="S311" s="65">
        <f>+INDEX('Macro anual'!$M$24:$M$39,MATCH(S$1,'Macro anual'!$B$24:$B$39,0))</f>
        <v>102.98090941089288</v>
      </c>
      <c r="T311" s="65">
        <f>+INDEX('Macro anual'!$M$24:$M$39,MATCH(T$1,'Macro anual'!$B$24:$B$39,0))</f>
        <v>112.1022944899223</v>
      </c>
      <c r="U311" s="65">
        <f>+INDEX('Macro anual'!$M$24:$M$39,MATCH(U$1,'Macro anual'!$B$24:$B$39,0))</f>
        <v>114.42978169021345</v>
      </c>
      <c r="V311" s="65"/>
    </row>
    <row r="312" spans="2:22">
      <c r="B312" s="6"/>
      <c r="C312" s="453" t="s">
        <v>572</v>
      </c>
      <c r="D312" s="5" t="s">
        <v>93</v>
      </c>
      <c r="E312" s="5" t="s">
        <v>43</v>
      </c>
      <c r="G312" s="65">
        <f>+INDEX('Macro anual'!$M$24:$M$39,MATCH(G$1,'Macro anual'!$B$24:$B$39,0))</f>
        <v>100</v>
      </c>
      <c r="H312" s="210">
        <f t="shared" si="20"/>
        <v>100</v>
      </c>
      <c r="I312" s="65">
        <f>+INDEX('Macro anual'!$M$24:$M$39,MATCH(I$1,'Macro anual'!$B$24:$B$39,0))</f>
        <v>108.23445287989043</v>
      </c>
      <c r="J312" s="65">
        <f>+INDEX('Macro anual'!$M$24:$M$39,MATCH(J$1,'Macro anual'!$B$24:$B$39,0))</f>
        <v>108.62253797078745</v>
      </c>
      <c r="K312" s="65">
        <f>+INDEX('Macro anual'!$M$24:$M$39,MATCH(K$1,'Macro anual'!$B$24:$B$39,0))</f>
        <v>106.75547638142591</v>
      </c>
      <c r="L312" s="65">
        <f>+INDEX('Macro anual'!$M$24:$M$39,MATCH(L$1,'Macro anual'!$B$24:$B$39,0))</f>
        <v>98.530458296618633</v>
      </c>
      <c r="M312" s="65">
        <f>+INDEX('Macro anual'!$M$24:$M$39,MATCH(M$1,'Macro anual'!$B$24:$B$39,0))</f>
        <v>96.305836352752266</v>
      </c>
      <c r="N312" s="65">
        <f>+INDEX('Macro anual'!$M$24:$M$39,MATCH(N$1,'Macro anual'!$B$24:$B$39,0))</f>
        <v>102.4851497969934</v>
      </c>
      <c r="O312" s="65">
        <f>+INDEX('Macro anual'!$M$24:$M$39,MATCH(O$1,'Macro anual'!$B$24:$B$39,0))</f>
        <v>103.00954892922964</v>
      </c>
      <c r="P312" s="65">
        <f>+INDEX('Macro anual'!$M$24:$M$39,MATCH(P$1,'Macro anual'!$B$24:$B$39,0))</f>
        <v>103.62163845092842</v>
      </c>
      <c r="Q312" s="65">
        <f>+INDEX('Macro anual'!$M$24:$M$39,MATCH(Q$1,'Macro anual'!$B$24:$B$39,0))</f>
        <v>100.74586944286641</v>
      </c>
      <c r="R312" s="65">
        <f>+INDEX('Macro anual'!$M$24:$M$39,MATCH(R$1,'Macro anual'!$B$24:$B$39,0))</f>
        <v>94.345040168280931</v>
      </c>
      <c r="S312" s="65">
        <f>+INDEX('Macro anual'!$M$24:$M$39,MATCH(S$1,'Macro anual'!$B$24:$B$39,0))</f>
        <v>102.98090941089288</v>
      </c>
      <c r="T312" s="65">
        <f>+INDEX('Macro anual'!$M$24:$M$39,MATCH(T$1,'Macro anual'!$B$24:$B$39,0))</f>
        <v>112.1022944899223</v>
      </c>
      <c r="U312" s="65">
        <f>+INDEX('Macro anual'!$M$24:$M$39,MATCH(U$1,'Macro anual'!$B$24:$B$39,0))</f>
        <v>114.42978169021345</v>
      </c>
      <c r="V312" s="65"/>
    </row>
    <row r="313" spans="2:22">
      <c r="B313" s="6"/>
      <c r="C313" s="453" t="s">
        <v>573</v>
      </c>
      <c r="D313" s="5" t="s">
        <v>93</v>
      </c>
      <c r="E313" s="5" t="s">
        <v>43</v>
      </c>
      <c r="G313" s="65">
        <f>+INDEX('Macro anual'!$M$24:$M$39,MATCH(G$1,'Macro anual'!$B$24:$B$39,0))</f>
        <v>100</v>
      </c>
      <c r="H313" s="210">
        <f t="shared" si="20"/>
        <v>100</v>
      </c>
      <c r="I313" s="65">
        <f>+INDEX('Macro anual'!$M$24:$M$39,MATCH(I$1,'Macro anual'!$B$24:$B$39,0))</f>
        <v>108.23445287989043</v>
      </c>
      <c r="J313" s="65">
        <f>+INDEX('Macro anual'!$M$24:$M$39,MATCH(J$1,'Macro anual'!$B$24:$B$39,0))</f>
        <v>108.62253797078745</v>
      </c>
      <c r="K313" s="65">
        <f>+INDEX('Macro anual'!$M$24:$M$39,MATCH(K$1,'Macro anual'!$B$24:$B$39,0))</f>
        <v>106.75547638142591</v>
      </c>
      <c r="L313" s="65">
        <f>+INDEX('Macro anual'!$M$24:$M$39,MATCH(L$1,'Macro anual'!$B$24:$B$39,0))</f>
        <v>98.530458296618633</v>
      </c>
      <c r="M313" s="65">
        <f>+INDEX('Macro anual'!$M$24:$M$39,MATCH(M$1,'Macro anual'!$B$24:$B$39,0))</f>
        <v>96.305836352752266</v>
      </c>
      <c r="N313" s="65">
        <f>+INDEX('Macro anual'!$M$24:$M$39,MATCH(N$1,'Macro anual'!$B$24:$B$39,0))</f>
        <v>102.4851497969934</v>
      </c>
      <c r="O313" s="65">
        <f>+INDEX('Macro anual'!$M$24:$M$39,MATCH(O$1,'Macro anual'!$B$24:$B$39,0))</f>
        <v>103.00954892922964</v>
      </c>
      <c r="P313" s="65">
        <f>+INDEX('Macro anual'!$M$24:$M$39,MATCH(P$1,'Macro anual'!$B$24:$B$39,0))</f>
        <v>103.62163845092842</v>
      </c>
      <c r="Q313" s="65">
        <f>+INDEX('Macro anual'!$M$24:$M$39,MATCH(Q$1,'Macro anual'!$B$24:$B$39,0))</f>
        <v>100.74586944286641</v>
      </c>
      <c r="R313" s="65">
        <f>+INDEX('Macro anual'!$M$24:$M$39,MATCH(R$1,'Macro anual'!$B$24:$B$39,0))</f>
        <v>94.345040168280931</v>
      </c>
      <c r="S313" s="65">
        <f>+INDEX('Macro anual'!$M$24:$M$39,MATCH(S$1,'Macro anual'!$B$24:$B$39,0))</f>
        <v>102.98090941089288</v>
      </c>
      <c r="T313" s="65">
        <f>+INDEX('Macro anual'!$M$24:$M$39,MATCH(T$1,'Macro anual'!$B$24:$B$39,0))</f>
        <v>112.1022944899223</v>
      </c>
      <c r="U313" s="65">
        <f>+INDEX('Macro anual'!$M$24:$M$39,MATCH(U$1,'Macro anual'!$B$24:$B$39,0))</f>
        <v>114.42978169021345</v>
      </c>
      <c r="V313" s="65"/>
    </row>
    <row r="314" spans="2:22">
      <c r="B314" s="6"/>
      <c r="C314" s="453" t="s">
        <v>574</v>
      </c>
      <c r="D314" s="5" t="s">
        <v>93</v>
      </c>
      <c r="E314" s="5" t="s">
        <v>43</v>
      </c>
      <c r="G314" s="65">
        <f>+INDEX('Macro anual'!$M$24:$M$39,MATCH(G$1,'Macro anual'!$B$24:$B$39,0))</f>
        <v>100</v>
      </c>
      <c r="H314" s="210">
        <f t="shared" si="20"/>
        <v>100</v>
      </c>
      <c r="I314" s="65">
        <f>+INDEX('Macro anual'!$M$24:$M$39,MATCH(I$1,'Macro anual'!$B$24:$B$39,0))</f>
        <v>108.23445287989043</v>
      </c>
      <c r="J314" s="65">
        <f>+INDEX('Macro anual'!$M$24:$M$39,MATCH(J$1,'Macro anual'!$B$24:$B$39,0))</f>
        <v>108.62253797078745</v>
      </c>
      <c r="K314" s="65">
        <f>+INDEX('Macro anual'!$M$24:$M$39,MATCH(K$1,'Macro anual'!$B$24:$B$39,0))</f>
        <v>106.75547638142591</v>
      </c>
      <c r="L314" s="65">
        <f>+INDEX('Macro anual'!$M$24:$M$39,MATCH(L$1,'Macro anual'!$B$24:$B$39,0))</f>
        <v>98.530458296618633</v>
      </c>
      <c r="M314" s="65">
        <f>+INDEX('Macro anual'!$M$24:$M$39,MATCH(M$1,'Macro anual'!$B$24:$B$39,0))</f>
        <v>96.305836352752266</v>
      </c>
      <c r="N314" s="65">
        <f>+INDEX('Macro anual'!$M$24:$M$39,MATCH(N$1,'Macro anual'!$B$24:$B$39,0))</f>
        <v>102.4851497969934</v>
      </c>
      <c r="O314" s="65">
        <f>+INDEX('Macro anual'!$M$24:$M$39,MATCH(O$1,'Macro anual'!$B$24:$B$39,0))</f>
        <v>103.00954892922964</v>
      </c>
      <c r="P314" s="65">
        <f>+INDEX('Macro anual'!$M$24:$M$39,MATCH(P$1,'Macro anual'!$B$24:$B$39,0))</f>
        <v>103.62163845092842</v>
      </c>
      <c r="Q314" s="65">
        <f>+INDEX('Macro anual'!$M$24:$M$39,MATCH(Q$1,'Macro anual'!$B$24:$B$39,0))</f>
        <v>100.74586944286641</v>
      </c>
      <c r="R314" s="65">
        <f>+INDEX('Macro anual'!$M$24:$M$39,MATCH(R$1,'Macro anual'!$B$24:$B$39,0))</f>
        <v>94.345040168280931</v>
      </c>
      <c r="S314" s="65">
        <f>+INDEX('Macro anual'!$M$24:$M$39,MATCH(S$1,'Macro anual'!$B$24:$B$39,0))</f>
        <v>102.98090941089288</v>
      </c>
      <c r="T314" s="65">
        <f>+INDEX('Macro anual'!$M$24:$M$39,MATCH(T$1,'Macro anual'!$B$24:$B$39,0))</f>
        <v>112.1022944899223</v>
      </c>
      <c r="U314" s="65">
        <f>+INDEX('Macro anual'!$M$24:$M$39,MATCH(U$1,'Macro anual'!$B$24:$B$39,0))</f>
        <v>114.42978169021345</v>
      </c>
      <c r="V314" s="65"/>
    </row>
    <row r="315" spans="2:22">
      <c r="B315" s="6"/>
      <c r="C315" s="453" t="s">
        <v>575</v>
      </c>
      <c r="D315" s="5" t="s">
        <v>93</v>
      </c>
      <c r="E315" s="5" t="s">
        <v>43</v>
      </c>
      <c r="G315" s="65">
        <f>+INDEX('Macro anual'!$M$24:$M$39,MATCH(G$1,'Macro anual'!$B$24:$B$39,0))</f>
        <v>100</v>
      </c>
      <c r="H315" s="210">
        <f t="shared" si="20"/>
        <v>100</v>
      </c>
      <c r="I315" s="65">
        <f>+INDEX('Macro anual'!$M$24:$M$39,MATCH(I$1,'Macro anual'!$B$24:$B$39,0))</f>
        <v>108.23445287989043</v>
      </c>
      <c r="J315" s="65">
        <f>+INDEX('Macro anual'!$M$24:$M$39,MATCH(J$1,'Macro anual'!$B$24:$B$39,0))</f>
        <v>108.62253797078745</v>
      </c>
      <c r="K315" s="65">
        <f>+INDEX('Macro anual'!$M$24:$M$39,MATCH(K$1,'Macro anual'!$B$24:$B$39,0))</f>
        <v>106.75547638142591</v>
      </c>
      <c r="L315" s="65">
        <f>+INDEX('Macro anual'!$M$24:$M$39,MATCH(L$1,'Macro anual'!$B$24:$B$39,0))</f>
        <v>98.530458296618633</v>
      </c>
      <c r="M315" s="65">
        <f>+INDEX('Macro anual'!$M$24:$M$39,MATCH(M$1,'Macro anual'!$B$24:$B$39,0))</f>
        <v>96.305836352752266</v>
      </c>
      <c r="N315" s="65">
        <f>+INDEX('Macro anual'!$M$24:$M$39,MATCH(N$1,'Macro anual'!$B$24:$B$39,0))</f>
        <v>102.4851497969934</v>
      </c>
      <c r="O315" s="65">
        <f>+INDEX('Macro anual'!$M$24:$M$39,MATCH(O$1,'Macro anual'!$B$24:$B$39,0))</f>
        <v>103.00954892922964</v>
      </c>
      <c r="P315" s="65">
        <f>+INDEX('Macro anual'!$M$24:$M$39,MATCH(P$1,'Macro anual'!$B$24:$B$39,0))</f>
        <v>103.62163845092842</v>
      </c>
      <c r="Q315" s="65">
        <f>+INDEX('Macro anual'!$M$24:$M$39,MATCH(Q$1,'Macro anual'!$B$24:$B$39,0))</f>
        <v>100.74586944286641</v>
      </c>
      <c r="R315" s="65">
        <f>+INDEX('Macro anual'!$M$24:$M$39,MATCH(R$1,'Macro anual'!$B$24:$B$39,0))</f>
        <v>94.345040168280931</v>
      </c>
      <c r="S315" s="65">
        <f>+INDEX('Macro anual'!$M$24:$M$39,MATCH(S$1,'Macro anual'!$B$24:$B$39,0))</f>
        <v>102.98090941089288</v>
      </c>
      <c r="T315" s="65">
        <f>+INDEX('Macro anual'!$M$24:$M$39,MATCH(T$1,'Macro anual'!$B$24:$B$39,0))</f>
        <v>112.1022944899223</v>
      </c>
      <c r="U315" s="65">
        <f>+INDEX('Macro anual'!$M$24:$M$39,MATCH(U$1,'Macro anual'!$B$24:$B$39,0))</f>
        <v>114.42978169021345</v>
      </c>
      <c r="V315" s="65"/>
    </row>
    <row r="316" spans="2:22">
      <c r="B316" s="6"/>
      <c r="C316" s="453" t="s">
        <v>576</v>
      </c>
      <c r="D316" s="5" t="s">
        <v>93</v>
      </c>
      <c r="E316" s="5" t="s">
        <v>43</v>
      </c>
      <c r="G316" s="65">
        <f>+INDEX('Macro anual'!$M$24:$M$39,MATCH(G$1,'Macro anual'!$B$24:$B$39,0))</f>
        <v>100</v>
      </c>
      <c r="H316" s="210">
        <f t="shared" si="20"/>
        <v>100</v>
      </c>
      <c r="I316" s="65">
        <f>+INDEX('Macro anual'!$M$24:$M$39,MATCH(I$1,'Macro anual'!$B$24:$B$39,0))</f>
        <v>108.23445287989043</v>
      </c>
      <c r="J316" s="65">
        <f>+INDEX('Macro anual'!$M$24:$M$39,MATCH(J$1,'Macro anual'!$B$24:$B$39,0))</f>
        <v>108.62253797078745</v>
      </c>
      <c r="K316" s="65">
        <f>+INDEX('Macro anual'!$M$24:$M$39,MATCH(K$1,'Macro anual'!$B$24:$B$39,0))</f>
        <v>106.75547638142591</v>
      </c>
      <c r="L316" s="65">
        <f>+INDEX('Macro anual'!$M$24:$M$39,MATCH(L$1,'Macro anual'!$B$24:$B$39,0))</f>
        <v>98.530458296618633</v>
      </c>
      <c r="M316" s="65">
        <f>+INDEX('Macro anual'!$M$24:$M$39,MATCH(M$1,'Macro anual'!$B$24:$B$39,0))</f>
        <v>96.305836352752266</v>
      </c>
      <c r="N316" s="65">
        <f>+INDEX('Macro anual'!$M$24:$M$39,MATCH(N$1,'Macro anual'!$B$24:$B$39,0))</f>
        <v>102.4851497969934</v>
      </c>
      <c r="O316" s="65">
        <f>+INDEX('Macro anual'!$M$24:$M$39,MATCH(O$1,'Macro anual'!$B$24:$B$39,0))</f>
        <v>103.00954892922964</v>
      </c>
      <c r="P316" s="65">
        <f>+INDEX('Macro anual'!$M$24:$M$39,MATCH(P$1,'Macro anual'!$B$24:$B$39,0))</f>
        <v>103.62163845092842</v>
      </c>
      <c r="Q316" s="65">
        <f>+INDEX('Macro anual'!$M$24:$M$39,MATCH(Q$1,'Macro anual'!$B$24:$B$39,0))</f>
        <v>100.74586944286641</v>
      </c>
      <c r="R316" s="65">
        <f>+INDEX('Macro anual'!$M$24:$M$39,MATCH(R$1,'Macro anual'!$B$24:$B$39,0))</f>
        <v>94.345040168280931</v>
      </c>
      <c r="S316" s="65">
        <f>+INDEX('Macro anual'!$M$24:$M$39,MATCH(S$1,'Macro anual'!$B$24:$B$39,0))</f>
        <v>102.98090941089288</v>
      </c>
      <c r="T316" s="65">
        <f>+INDEX('Macro anual'!$M$24:$M$39,MATCH(T$1,'Macro anual'!$B$24:$B$39,0))</f>
        <v>112.1022944899223</v>
      </c>
      <c r="U316" s="65">
        <f>+INDEX('Macro anual'!$M$24:$M$39,MATCH(U$1,'Macro anual'!$B$24:$B$39,0))</f>
        <v>114.42978169021345</v>
      </c>
      <c r="V316" s="65"/>
    </row>
    <row r="317" spans="2:22">
      <c r="B317" s="6"/>
      <c r="C317" s="453" t="s">
        <v>577</v>
      </c>
      <c r="D317" s="5" t="s">
        <v>93</v>
      </c>
      <c r="E317" s="5" t="s">
        <v>43</v>
      </c>
      <c r="G317" s="65">
        <f>+INDEX('Macro anual'!$M$24:$M$39,MATCH(G$1,'Macro anual'!$B$24:$B$39,0))</f>
        <v>100</v>
      </c>
      <c r="H317" s="210">
        <f t="shared" si="20"/>
        <v>100</v>
      </c>
      <c r="I317" s="65">
        <f>+INDEX('Macro anual'!$M$24:$M$39,MATCH(I$1,'Macro anual'!$B$24:$B$39,0))</f>
        <v>108.23445287989043</v>
      </c>
      <c r="J317" s="65">
        <f>+INDEX('Macro anual'!$M$24:$M$39,MATCH(J$1,'Macro anual'!$B$24:$B$39,0))</f>
        <v>108.62253797078745</v>
      </c>
      <c r="K317" s="65">
        <f>+INDEX('Macro anual'!$M$24:$M$39,MATCH(K$1,'Macro anual'!$B$24:$B$39,0))</f>
        <v>106.75547638142591</v>
      </c>
      <c r="L317" s="65">
        <f>+INDEX('Macro anual'!$M$24:$M$39,MATCH(L$1,'Macro anual'!$B$24:$B$39,0))</f>
        <v>98.530458296618633</v>
      </c>
      <c r="M317" s="65">
        <f>+INDEX('Macro anual'!$M$24:$M$39,MATCH(M$1,'Macro anual'!$B$24:$B$39,0))</f>
        <v>96.305836352752266</v>
      </c>
      <c r="N317" s="65">
        <f>+INDEX('Macro anual'!$M$24:$M$39,MATCH(N$1,'Macro anual'!$B$24:$B$39,0))</f>
        <v>102.4851497969934</v>
      </c>
      <c r="O317" s="65">
        <f>+INDEX('Macro anual'!$M$24:$M$39,MATCH(O$1,'Macro anual'!$B$24:$B$39,0))</f>
        <v>103.00954892922964</v>
      </c>
      <c r="P317" s="65">
        <f>+INDEX('Macro anual'!$M$24:$M$39,MATCH(P$1,'Macro anual'!$B$24:$B$39,0))</f>
        <v>103.62163845092842</v>
      </c>
      <c r="Q317" s="65">
        <f>+INDEX('Macro anual'!$M$24:$M$39,MATCH(Q$1,'Macro anual'!$B$24:$B$39,0))</f>
        <v>100.74586944286641</v>
      </c>
      <c r="R317" s="65">
        <f>+INDEX('Macro anual'!$M$24:$M$39,MATCH(R$1,'Macro anual'!$B$24:$B$39,0))</f>
        <v>94.345040168280931</v>
      </c>
      <c r="S317" s="65">
        <f>+INDEX('Macro anual'!$M$24:$M$39,MATCH(S$1,'Macro anual'!$B$24:$B$39,0))</f>
        <v>102.98090941089288</v>
      </c>
      <c r="T317" s="65">
        <f>+INDEX('Macro anual'!$M$24:$M$39,MATCH(T$1,'Macro anual'!$B$24:$B$39,0))</f>
        <v>112.1022944899223</v>
      </c>
      <c r="U317" s="65">
        <f>+INDEX('Macro anual'!$M$24:$M$39,MATCH(U$1,'Macro anual'!$B$24:$B$39,0))</f>
        <v>114.42978169021345</v>
      </c>
      <c r="V317" s="65"/>
    </row>
    <row r="318" spans="2:22">
      <c r="B318" s="6"/>
      <c r="C318" s="453" t="s">
        <v>829</v>
      </c>
      <c r="D318" s="5" t="s">
        <v>93</v>
      </c>
      <c r="E318" s="5" t="s">
        <v>43</v>
      </c>
      <c r="G318" s="65">
        <f>+INDEX('Macro anual'!$M$24:$M$39,MATCH(G$1,'Macro anual'!$B$24:$B$39,0))</f>
        <v>100</v>
      </c>
      <c r="H318" s="210">
        <f t="shared" si="20"/>
        <v>100</v>
      </c>
      <c r="I318" s="65">
        <f>+INDEX('Macro anual'!$M$24:$M$39,MATCH(I$1,'Macro anual'!$B$24:$B$39,0))</f>
        <v>108.23445287989043</v>
      </c>
      <c r="J318" s="65">
        <f>+INDEX('Macro anual'!$M$24:$M$39,MATCH(J$1,'Macro anual'!$B$24:$B$39,0))</f>
        <v>108.62253797078745</v>
      </c>
      <c r="K318" s="65">
        <f>+INDEX('Macro anual'!$M$24:$M$39,MATCH(K$1,'Macro anual'!$B$24:$B$39,0))</f>
        <v>106.75547638142591</v>
      </c>
      <c r="L318" s="65">
        <f>+INDEX('Macro anual'!$M$24:$M$39,MATCH(L$1,'Macro anual'!$B$24:$B$39,0))</f>
        <v>98.530458296618633</v>
      </c>
      <c r="M318" s="65">
        <f>+INDEX('Macro anual'!$M$24:$M$39,MATCH(M$1,'Macro anual'!$B$24:$B$39,0))</f>
        <v>96.305836352752266</v>
      </c>
      <c r="N318" s="65">
        <f>+INDEX('Macro anual'!$M$24:$M$39,MATCH(N$1,'Macro anual'!$B$24:$B$39,0))</f>
        <v>102.4851497969934</v>
      </c>
      <c r="O318" s="65">
        <f>+INDEX('Macro anual'!$M$24:$M$39,MATCH(O$1,'Macro anual'!$B$24:$B$39,0))</f>
        <v>103.00954892922964</v>
      </c>
      <c r="P318" s="65">
        <f>+INDEX('Macro anual'!$M$24:$M$39,MATCH(P$1,'Macro anual'!$B$24:$B$39,0))</f>
        <v>103.62163845092842</v>
      </c>
      <c r="Q318" s="65">
        <f>+INDEX('Macro anual'!$M$24:$M$39,MATCH(Q$1,'Macro anual'!$B$24:$B$39,0))</f>
        <v>100.74586944286641</v>
      </c>
      <c r="R318" s="65">
        <f>+INDEX('Macro anual'!$M$24:$M$39,MATCH(R$1,'Macro anual'!$B$24:$B$39,0))</f>
        <v>94.345040168280931</v>
      </c>
      <c r="S318" s="65">
        <f>+INDEX('Macro anual'!$M$24:$M$39,MATCH(S$1,'Macro anual'!$B$24:$B$39,0))</f>
        <v>102.98090941089288</v>
      </c>
      <c r="T318" s="65">
        <f>+INDEX('Macro anual'!$M$24:$M$39,MATCH(T$1,'Macro anual'!$B$24:$B$39,0))</f>
        <v>112.1022944899223</v>
      </c>
      <c r="U318" s="65">
        <f>+INDEX('Macro anual'!$M$24:$M$39,MATCH(U$1,'Macro anual'!$B$24:$B$39,0))</f>
        <v>114.42978169021345</v>
      </c>
      <c r="V318" s="65"/>
    </row>
    <row r="319" spans="2:22">
      <c r="B319" s="6"/>
      <c r="C319" s="453" t="s">
        <v>830</v>
      </c>
      <c r="D319" s="5" t="s">
        <v>93</v>
      </c>
      <c r="E319" s="5" t="s">
        <v>43</v>
      </c>
      <c r="G319" s="65">
        <f>+INDEX('Macro anual'!$M$24:$M$39,MATCH(G$1,'Macro anual'!$B$24:$B$39,0))</f>
        <v>100</v>
      </c>
      <c r="H319" s="210">
        <f t="shared" si="20"/>
        <v>100</v>
      </c>
      <c r="I319" s="65">
        <f>+INDEX('Macro anual'!$M$24:$M$39,MATCH(I$1,'Macro anual'!$B$24:$B$39,0))</f>
        <v>108.23445287989043</v>
      </c>
      <c r="J319" s="65">
        <f>+INDEX('Macro anual'!$M$24:$M$39,MATCH(J$1,'Macro anual'!$B$24:$B$39,0))</f>
        <v>108.62253797078745</v>
      </c>
      <c r="K319" s="65">
        <f>+INDEX('Macro anual'!$M$24:$M$39,MATCH(K$1,'Macro anual'!$B$24:$B$39,0))</f>
        <v>106.75547638142591</v>
      </c>
      <c r="L319" s="65">
        <f>+INDEX('Macro anual'!$M$24:$M$39,MATCH(L$1,'Macro anual'!$B$24:$B$39,0))</f>
        <v>98.530458296618633</v>
      </c>
      <c r="M319" s="65">
        <f>+INDEX('Macro anual'!$M$24:$M$39,MATCH(M$1,'Macro anual'!$B$24:$B$39,0))</f>
        <v>96.305836352752266</v>
      </c>
      <c r="N319" s="65">
        <f>+INDEX('Macro anual'!$M$24:$M$39,MATCH(N$1,'Macro anual'!$B$24:$B$39,0))</f>
        <v>102.4851497969934</v>
      </c>
      <c r="O319" s="65">
        <f>+INDEX('Macro anual'!$M$24:$M$39,MATCH(O$1,'Macro anual'!$B$24:$B$39,0))</f>
        <v>103.00954892922964</v>
      </c>
      <c r="P319" s="65">
        <f>+INDEX('Macro anual'!$M$24:$M$39,MATCH(P$1,'Macro anual'!$B$24:$B$39,0))</f>
        <v>103.62163845092842</v>
      </c>
      <c r="Q319" s="65">
        <f>+INDEX('Macro anual'!$M$24:$M$39,MATCH(Q$1,'Macro anual'!$B$24:$B$39,0))</f>
        <v>100.74586944286641</v>
      </c>
      <c r="R319" s="65">
        <f>+INDEX('Macro anual'!$M$24:$M$39,MATCH(R$1,'Macro anual'!$B$24:$B$39,0))</f>
        <v>94.345040168280931</v>
      </c>
      <c r="S319" s="65">
        <f>+INDEX('Macro anual'!$M$24:$M$39,MATCH(S$1,'Macro anual'!$B$24:$B$39,0))</f>
        <v>102.98090941089288</v>
      </c>
      <c r="T319" s="65">
        <f>+INDEX('Macro anual'!$M$24:$M$39,MATCH(T$1,'Macro anual'!$B$24:$B$39,0))</f>
        <v>112.1022944899223</v>
      </c>
      <c r="U319" s="65">
        <f>+INDEX('Macro anual'!$M$24:$M$39,MATCH(U$1,'Macro anual'!$B$24:$B$39,0))</f>
        <v>114.42978169021345</v>
      </c>
      <c r="V319" s="65"/>
    </row>
    <row r="320" spans="2:22">
      <c r="B320" s="6"/>
      <c r="C320" s="453" t="s">
        <v>831</v>
      </c>
      <c r="D320" s="5" t="s">
        <v>93</v>
      </c>
      <c r="E320" s="5" t="s">
        <v>43</v>
      </c>
      <c r="G320" s="65">
        <f>+INDEX('Macro anual'!$M$24:$M$39,MATCH(G$1,'Macro anual'!$B$24:$B$39,0))</f>
        <v>100</v>
      </c>
      <c r="H320" s="210">
        <f t="shared" si="20"/>
        <v>100</v>
      </c>
      <c r="I320" s="65">
        <f>+INDEX('Macro anual'!$M$24:$M$39,MATCH(I$1,'Macro anual'!$B$24:$B$39,0))</f>
        <v>108.23445287989043</v>
      </c>
      <c r="J320" s="65">
        <f>+INDEX('Macro anual'!$M$24:$M$39,MATCH(J$1,'Macro anual'!$B$24:$B$39,0))</f>
        <v>108.62253797078745</v>
      </c>
      <c r="K320" s="65">
        <f>+INDEX('Macro anual'!$M$24:$M$39,MATCH(K$1,'Macro anual'!$B$24:$B$39,0))</f>
        <v>106.75547638142591</v>
      </c>
      <c r="L320" s="65">
        <f>+INDEX('Macro anual'!$M$24:$M$39,MATCH(L$1,'Macro anual'!$B$24:$B$39,0))</f>
        <v>98.530458296618633</v>
      </c>
      <c r="M320" s="65">
        <f>+INDEX('Macro anual'!$M$24:$M$39,MATCH(M$1,'Macro anual'!$B$24:$B$39,0))</f>
        <v>96.305836352752266</v>
      </c>
      <c r="N320" s="65">
        <f>+INDEX('Macro anual'!$M$24:$M$39,MATCH(N$1,'Macro anual'!$B$24:$B$39,0))</f>
        <v>102.4851497969934</v>
      </c>
      <c r="O320" s="65">
        <f>+INDEX('Macro anual'!$M$24:$M$39,MATCH(O$1,'Macro anual'!$B$24:$B$39,0))</f>
        <v>103.00954892922964</v>
      </c>
      <c r="P320" s="65">
        <f>+INDEX('Macro anual'!$M$24:$M$39,MATCH(P$1,'Macro anual'!$B$24:$B$39,0))</f>
        <v>103.62163845092842</v>
      </c>
      <c r="Q320" s="65">
        <f>+INDEX('Macro anual'!$M$24:$M$39,MATCH(Q$1,'Macro anual'!$B$24:$B$39,0))</f>
        <v>100.74586944286641</v>
      </c>
      <c r="R320" s="65">
        <f>+INDEX('Macro anual'!$M$24:$M$39,MATCH(R$1,'Macro anual'!$B$24:$B$39,0))</f>
        <v>94.345040168280931</v>
      </c>
      <c r="S320" s="65">
        <f>+INDEX('Macro anual'!$M$24:$M$39,MATCH(S$1,'Macro anual'!$B$24:$B$39,0))</f>
        <v>102.98090941089288</v>
      </c>
      <c r="T320" s="65">
        <f>+INDEX('Macro anual'!$M$24:$M$39,MATCH(T$1,'Macro anual'!$B$24:$B$39,0))</f>
        <v>112.1022944899223</v>
      </c>
      <c r="U320" s="65">
        <f>+INDEX('Macro anual'!$M$24:$M$39,MATCH(U$1,'Macro anual'!$B$24:$B$39,0))</f>
        <v>114.42978169021345</v>
      </c>
      <c r="V320" s="65"/>
    </row>
    <row r="321" spans="2:22">
      <c r="B321" s="6"/>
      <c r="C321" s="453" t="s">
        <v>832</v>
      </c>
      <c r="D321" s="5" t="s">
        <v>93</v>
      </c>
      <c r="E321" s="5" t="s">
        <v>43</v>
      </c>
      <c r="G321" s="65">
        <f>+INDEX('Macro anual'!$M$24:$M$39,MATCH(G$1,'Macro anual'!$B$24:$B$39,0))</f>
        <v>100</v>
      </c>
      <c r="H321" s="210">
        <f t="shared" si="20"/>
        <v>100</v>
      </c>
      <c r="I321" s="65">
        <f>+INDEX('Macro anual'!$M$24:$M$39,MATCH(I$1,'Macro anual'!$B$24:$B$39,0))</f>
        <v>108.23445287989043</v>
      </c>
      <c r="J321" s="65">
        <f>+INDEX('Macro anual'!$M$24:$M$39,MATCH(J$1,'Macro anual'!$B$24:$B$39,0))</f>
        <v>108.62253797078745</v>
      </c>
      <c r="K321" s="65">
        <f>+INDEX('Macro anual'!$M$24:$M$39,MATCH(K$1,'Macro anual'!$B$24:$B$39,0))</f>
        <v>106.75547638142591</v>
      </c>
      <c r="L321" s="65">
        <f>+INDEX('Macro anual'!$M$24:$M$39,MATCH(L$1,'Macro anual'!$B$24:$B$39,0))</f>
        <v>98.530458296618633</v>
      </c>
      <c r="M321" s="65">
        <f>+INDEX('Macro anual'!$M$24:$M$39,MATCH(M$1,'Macro anual'!$B$24:$B$39,0))</f>
        <v>96.305836352752266</v>
      </c>
      <c r="N321" s="65">
        <f>+INDEX('Macro anual'!$M$24:$M$39,MATCH(N$1,'Macro anual'!$B$24:$B$39,0))</f>
        <v>102.4851497969934</v>
      </c>
      <c r="O321" s="65">
        <f>+INDEX('Macro anual'!$M$24:$M$39,MATCH(O$1,'Macro anual'!$B$24:$B$39,0))</f>
        <v>103.00954892922964</v>
      </c>
      <c r="P321" s="65">
        <f>+INDEX('Macro anual'!$M$24:$M$39,MATCH(P$1,'Macro anual'!$B$24:$B$39,0))</f>
        <v>103.62163845092842</v>
      </c>
      <c r="Q321" s="65">
        <f>+INDEX('Macro anual'!$M$24:$M$39,MATCH(Q$1,'Macro anual'!$B$24:$B$39,0))</f>
        <v>100.74586944286641</v>
      </c>
      <c r="R321" s="65">
        <f>+INDEX('Macro anual'!$M$24:$M$39,MATCH(R$1,'Macro anual'!$B$24:$B$39,0))</f>
        <v>94.345040168280931</v>
      </c>
      <c r="S321" s="65">
        <f>+INDEX('Macro anual'!$M$24:$M$39,MATCH(S$1,'Macro anual'!$B$24:$B$39,0))</f>
        <v>102.98090941089288</v>
      </c>
      <c r="T321" s="65">
        <f>+INDEX('Macro anual'!$M$24:$M$39,MATCH(T$1,'Macro anual'!$B$24:$B$39,0))</f>
        <v>112.1022944899223</v>
      </c>
      <c r="U321" s="65">
        <f>+INDEX('Macro anual'!$M$24:$M$39,MATCH(U$1,'Macro anual'!$B$24:$B$39,0))</f>
        <v>114.42978169021345</v>
      </c>
      <c r="V321" s="65"/>
    </row>
    <row r="322" spans="2:22">
      <c r="B322" s="6"/>
      <c r="C322" s="453" t="s">
        <v>833</v>
      </c>
      <c r="D322" s="5" t="s">
        <v>93</v>
      </c>
      <c r="E322" s="5" t="s">
        <v>43</v>
      </c>
      <c r="G322" s="65">
        <f>+INDEX('Macro anual'!$M$24:$M$39,MATCH(G$1,'Macro anual'!$B$24:$B$39,0))</f>
        <v>100</v>
      </c>
      <c r="H322" s="210">
        <f t="shared" si="20"/>
        <v>100</v>
      </c>
      <c r="I322" s="65">
        <f>+INDEX('Macro anual'!$M$24:$M$39,MATCH(I$1,'Macro anual'!$B$24:$B$39,0))</f>
        <v>108.23445287989043</v>
      </c>
      <c r="J322" s="65">
        <f>+INDEX('Macro anual'!$M$24:$M$39,MATCH(J$1,'Macro anual'!$B$24:$B$39,0))</f>
        <v>108.62253797078745</v>
      </c>
      <c r="K322" s="65">
        <f>+INDEX('Macro anual'!$M$24:$M$39,MATCH(K$1,'Macro anual'!$B$24:$B$39,0))</f>
        <v>106.75547638142591</v>
      </c>
      <c r="L322" s="65">
        <f>+INDEX('Macro anual'!$M$24:$M$39,MATCH(L$1,'Macro anual'!$B$24:$B$39,0))</f>
        <v>98.530458296618633</v>
      </c>
      <c r="M322" s="65">
        <f>+INDEX('Macro anual'!$M$24:$M$39,MATCH(M$1,'Macro anual'!$B$24:$B$39,0))</f>
        <v>96.305836352752266</v>
      </c>
      <c r="N322" s="65">
        <f>+INDEX('Macro anual'!$M$24:$M$39,MATCH(N$1,'Macro anual'!$B$24:$B$39,0))</f>
        <v>102.4851497969934</v>
      </c>
      <c r="O322" s="65">
        <f>+INDEX('Macro anual'!$M$24:$M$39,MATCH(O$1,'Macro anual'!$B$24:$B$39,0))</f>
        <v>103.00954892922964</v>
      </c>
      <c r="P322" s="65">
        <f>+INDEX('Macro anual'!$M$24:$M$39,MATCH(P$1,'Macro anual'!$B$24:$B$39,0))</f>
        <v>103.62163845092842</v>
      </c>
      <c r="Q322" s="65">
        <f>+INDEX('Macro anual'!$M$24:$M$39,MATCH(Q$1,'Macro anual'!$B$24:$B$39,0))</f>
        <v>100.74586944286641</v>
      </c>
      <c r="R322" s="65">
        <f>+INDEX('Macro anual'!$M$24:$M$39,MATCH(R$1,'Macro anual'!$B$24:$B$39,0))</f>
        <v>94.345040168280931</v>
      </c>
      <c r="S322" s="65">
        <f>+INDEX('Macro anual'!$M$24:$M$39,MATCH(S$1,'Macro anual'!$B$24:$B$39,0))</f>
        <v>102.98090941089288</v>
      </c>
      <c r="T322" s="65">
        <f>+INDEX('Macro anual'!$M$24:$M$39,MATCH(T$1,'Macro anual'!$B$24:$B$39,0))</f>
        <v>112.1022944899223</v>
      </c>
      <c r="U322" s="65">
        <f>+INDEX('Macro anual'!$M$24:$M$39,MATCH(U$1,'Macro anual'!$B$24:$B$39,0))</f>
        <v>114.42978169021345</v>
      </c>
      <c r="V322" s="65"/>
    </row>
    <row r="323" spans="2:22">
      <c r="B323" s="6"/>
      <c r="C323" s="453" t="s">
        <v>834</v>
      </c>
      <c r="D323" s="5" t="s">
        <v>93</v>
      </c>
      <c r="E323" s="5" t="s">
        <v>43</v>
      </c>
      <c r="G323" s="65">
        <f>+INDEX('Macro anual'!$M$24:$M$39,MATCH(G$1,'Macro anual'!$B$24:$B$39,0))</f>
        <v>100</v>
      </c>
      <c r="H323" s="210">
        <f t="shared" si="20"/>
        <v>100</v>
      </c>
      <c r="I323" s="65">
        <f>+INDEX('Macro anual'!$M$24:$M$39,MATCH(I$1,'Macro anual'!$B$24:$B$39,0))</f>
        <v>108.23445287989043</v>
      </c>
      <c r="J323" s="65">
        <f>+INDEX('Macro anual'!$M$24:$M$39,MATCH(J$1,'Macro anual'!$B$24:$B$39,0))</f>
        <v>108.62253797078745</v>
      </c>
      <c r="K323" s="65">
        <f>+INDEX('Macro anual'!$M$24:$M$39,MATCH(K$1,'Macro anual'!$B$24:$B$39,0))</f>
        <v>106.75547638142591</v>
      </c>
      <c r="L323" s="65">
        <f>+INDEX('Macro anual'!$M$24:$M$39,MATCH(L$1,'Macro anual'!$B$24:$B$39,0))</f>
        <v>98.530458296618633</v>
      </c>
      <c r="M323" s="65">
        <f>+INDEX('Macro anual'!$M$24:$M$39,MATCH(M$1,'Macro anual'!$B$24:$B$39,0))</f>
        <v>96.305836352752266</v>
      </c>
      <c r="N323" s="65">
        <f>+INDEX('Macro anual'!$M$24:$M$39,MATCH(N$1,'Macro anual'!$B$24:$B$39,0))</f>
        <v>102.4851497969934</v>
      </c>
      <c r="O323" s="65">
        <f>+INDEX('Macro anual'!$M$24:$M$39,MATCH(O$1,'Macro anual'!$B$24:$B$39,0))</f>
        <v>103.00954892922964</v>
      </c>
      <c r="P323" s="65">
        <f>+INDEX('Macro anual'!$M$24:$M$39,MATCH(P$1,'Macro anual'!$B$24:$B$39,0))</f>
        <v>103.62163845092842</v>
      </c>
      <c r="Q323" s="65">
        <f>+INDEX('Macro anual'!$M$24:$M$39,MATCH(Q$1,'Macro anual'!$B$24:$B$39,0))</f>
        <v>100.74586944286641</v>
      </c>
      <c r="R323" s="65">
        <f>+INDEX('Macro anual'!$M$24:$M$39,MATCH(R$1,'Macro anual'!$B$24:$B$39,0))</f>
        <v>94.345040168280931</v>
      </c>
      <c r="S323" s="65">
        <f>+INDEX('Macro anual'!$M$24:$M$39,MATCH(S$1,'Macro anual'!$B$24:$B$39,0))</f>
        <v>102.98090941089288</v>
      </c>
      <c r="T323" s="65">
        <f>+INDEX('Macro anual'!$M$24:$M$39,MATCH(T$1,'Macro anual'!$B$24:$B$39,0))</f>
        <v>112.1022944899223</v>
      </c>
      <c r="U323" s="65">
        <f>+INDEX('Macro anual'!$M$24:$M$39,MATCH(U$1,'Macro anual'!$B$24:$B$39,0))</f>
        <v>114.42978169021345</v>
      </c>
      <c r="V323" s="65"/>
    </row>
    <row r="324" spans="2:22">
      <c r="B324" s="6"/>
      <c r="C324" s="453" t="s">
        <v>835</v>
      </c>
      <c r="D324" s="5" t="s">
        <v>93</v>
      </c>
      <c r="E324" s="5" t="s">
        <v>43</v>
      </c>
      <c r="G324" s="65">
        <f>+INDEX('Macro anual'!$M$24:$M$39,MATCH(G$1,'Macro anual'!$B$24:$B$39,0))</f>
        <v>100</v>
      </c>
      <c r="H324" s="210">
        <f t="shared" si="20"/>
        <v>100</v>
      </c>
      <c r="I324" s="65">
        <f>+INDEX('Macro anual'!$M$24:$M$39,MATCH(I$1,'Macro anual'!$B$24:$B$39,0))</f>
        <v>108.23445287989043</v>
      </c>
      <c r="J324" s="65">
        <f>+INDEX('Macro anual'!$M$24:$M$39,MATCH(J$1,'Macro anual'!$B$24:$B$39,0))</f>
        <v>108.62253797078745</v>
      </c>
      <c r="K324" s="65">
        <f>+INDEX('Macro anual'!$M$24:$M$39,MATCH(K$1,'Macro anual'!$B$24:$B$39,0))</f>
        <v>106.75547638142591</v>
      </c>
      <c r="L324" s="65">
        <f>+INDEX('Macro anual'!$M$24:$M$39,MATCH(L$1,'Macro anual'!$B$24:$B$39,0))</f>
        <v>98.530458296618633</v>
      </c>
      <c r="M324" s="65">
        <f>+INDEX('Macro anual'!$M$24:$M$39,MATCH(M$1,'Macro anual'!$B$24:$B$39,0))</f>
        <v>96.305836352752266</v>
      </c>
      <c r="N324" s="65">
        <f>+INDEX('Macro anual'!$M$24:$M$39,MATCH(N$1,'Macro anual'!$B$24:$B$39,0))</f>
        <v>102.4851497969934</v>
      </c>
      <c r="O324" s="65">
        <f>+INDEX('Macro anual'!$M$24:$M$39,MATCH(O$1,'Macro anual'!$B$24:$B$39,0))</f>
        <v>103.00954892922964</v>
      </c>
      <c r="P324" s="65">
        <f>+INDEX('Macro anual'!$M$24:$M$39,MATCH(P$1,'Macro anual'!$B$24:$B$39,0))</f>
        <v>103.62163845092842</v>
      </c>
      <c r="Q324" s="65">
        <f>+INDEX('Macro anual'!$M$24:$M$39,MATCH(Q$1,'Macro anual'!$B$24:$B$39,0))</f>
        <v>100.74586944286641</v>
      </c>
      <c r="R324" s="65">
        <f>+INDEX('Macro anual'!$M$24:$M$39,MATCH(R$1,'Macro anual'!$B$24:$B$39,0))</f>
        <v>94.345040168280931</v>
      </c>
      <c r="S324" s="65">
        <f>+INDEX('Macro anual'!$M$24:$M$39,MATCH(S$1,'Macro anual'!$B$24:$B$39,0))</f>
        <v>102.98090941089288</v>
      </c>
      <c r="T324" s="65">
        <f>+INDEX('Macro anual'!$M$24:$M$39,MATCH(T$1,'Macro anual'!$B$24:$B$39,0))</f>
        <v>112.1022944899223</v>
      </c>
      <c r="U324" s="65">
        <f>+INDEX('Macro anual'!$M$24:$M$39,MATCH(U$1,'Macro anual'!$B$24:$B$39,0))</f>
        <v>114.42978169021345</v>
      </c>
      <c r="V324" s="65"/>
    </row>
    <row r="325" spans="2:22">
      <c r="B325" s="6"/>
      <c r="C325" s="453" t="s">
        <v>836</v>
      </c>
      <c r="D325" s="5" t="s">
        <v>93</v>
      </c>
      <c r="E325" s="5" t="s">
        <v>43</v>
      </c>
      <c r="G325" s="65">
        <f>+INDEX('Macro anual'!$M$24:$M$39,MATCH(G$1,'Macro anual'!$B$24:$B$39,0))</f>
        <v>100</v>
      </c>
      <c r="H325" s="210">
        <f t="shared" si="20"/>
        <v>100</v>
      </c>
      <c r="I325" s="65">
        <f>+INDEX('Macro anual'!$M$24:$M$39,MATCH(I$1,'Macro anual'!$B$24:$B$39,0))</f>
        <v>108.23445287989043</v>
      </c>
      <c r="J325" s="65">
        <f>+INDEX('Macro anual'!$M$24:$M$39,MATCH(J$1,'Macro anual'!$B$24:$B$39,0))</f>
        <v>108.62253797078745</v>
      </c>
      <c r="K325" s="65">
        <f>+INDEX('Macro anual'!$M$24:$M$39,MATCH(K$1,'Macro anual'!$B$24:$B$39,0))</f>
        <v>106.75547638142591</v>
      </c>
      <c r="L325" s="65">
        <f>+INDEX('Macro anual'!$M$24:$M$39,MATCH(L$1,'Macro anual'!$B$24:$B$39,0))</f>
        <v>98.530458296618633</v>
      </c>
      <c r="M325" s="65">
        <f>+INDEX('Macro anual'!$M$24:$M$39,MATCH(M$1,'Macro anual'!$B$24:$B$39,0))</f>
        <v>96.305836352752266</v>
      </c>
      <c r="N325" s="65">
        <f>+INDEX('Macro anual'!$M$24:$M$39,MATCH(N$1,'Macro anual'!$B$24:$B$39,0))</f>
        <v>102.4851497969934</v>
      </c>
      <c r="O325" s="65">
        <f>+INDEX('Macro anual'!$M$24:$M$39,MATCH(O$1,'Macro anual'!$B$24:$B$39,0))</f>
        <v>103.00954892922964</v>
      </c>
      <c r="P325" s="65">
        <f>+INDEX('Macro anual'!$M$24:$M$39,MATCH(P$1,'Macro anual'!$B$24:$B$39,0))</f>
        <v>103.62163845092842</v>
      </c>
      <c r="Q325" s="65">
        <f>+INDEX('Macro anual'!$M$24:$M$39,MATCH(Q$1,'Macro anual'!$B$24:$B$39,0))</f>
        <v>100.74586944286641</v>
      </c>
      <c r="R325" s="65">
        <f>+INDEX('Macro anual'!$M$24:$M$39,MATCH(R$1,'Macro anual'!$B$24:$B$39,0))</f>
        <v>94.345040168280931</v>
      </c>
      <c r="S325" s="65">
        <f>+INDEX('Macro anual'!$M$24:$M$39,MATCH(S$1,'Macro anual'!$B$24:$B$39,0))</f>
        <v>102.98090941089288</v>
      </c>
      <c r="T325" s="65">
        <f>+INDEX('Macro anual'!$M$24:$M$39,MATCH(T$1,'Macro anual'!$B$24:$B$39,0))</f>
        <v>112.1022944899223</v>
      </c>
      <c r="U325" s="65">
        <f>+INDEX('Macro anual'!$M$24:$M$39,MATCH(U$1,'Macro anual'!$B$24:$B$39,0))</f>
        <v>114.42978169021345</v>
      </c>
      <c r="V325" s="65"/>
    </row>
    <row r="326" spans="2:22">
      <c r="B326" s="6"/>
      <c r="C326" s="453" t="s">
        <v>837</v>
      </c>
      <c r="D326" s="5" t="s">
        <v>93</v>
      </c>
      <c r="E326" s="5" t="s">
        <v>43</v>
      </c>
      <c r="G326" s="65">
        <f>+INDEX('Macro anual'!$M$24:$M$39,MATCH(G$1,'Macro anual'!$B$24:$B$39,0))</f>
        <v>100</v>
      </c>
      <c r="H326" s="210">
        <f t="shared" si="20"/>
        <v>100</v>
      </c>
      <c r="I326" s="65">
        <f>+INDEX('Macro anual'!$M$24:$M$39,MATCH(I$1,'Macro anual'!$B$24:$B$39,0))</f>
        <v>108.23445287989043</v>
      </c>
      <c r="J326" s="65">
        <f>+INDEX('Macro anual'!$M$24:$M$39,MATCH(J$1,'Macro anual'!$B$24:$B$39,0))</f>
        <v>108.62253797078745</v>
      </c>
      <c r="K326" s="65">
        <f>+INDEX('Macro anual'!$M$24:$M$39,MATCH(K$1,'Macro anual'!$B$24:$B$39,0))</f>
        <v>106.75547638142591</v>
      </c>
      <c r="L326" s="65">
        <f>+INDEX('Macro anual'!$M$24:$M$39,MATCH(L$1,'Macro anual'!$B$24:$B$39,0))</f>
        <v>98.530458296618633</v>
      </c>
      <c r="M326" s="65">
        <f>+INDEX('Macro anual'!$M$24:$M$39,MATCH(M$1,'Macro anual'!$B$24:$B$39,0))</f>
        <v>96.305836352752266</v>
      </c>
      <c r="N326" s="65">
        <f>+INDEX('Macro anual'!$M$24:$M$39,MATCH(N$1,'Macro anual'!$B$24:$B$39,0))</f>
        <v>102.4851497969934</v>
      </c>
      <c r="O326" s="65">
        <f>+INDEX('Macro anual'!$M$24:$M$39,MATCH(O$1,'Macro anual'!$B$24:$B$39,0))</f>
        <v>103.00954892922964</v>
      </c>
      <c r="P326" s="65">
        <f>+INDEX('Macro anual'!$M$24:$M$39,MATCH(P$1,'Macro anual'!$B$24:$B$39,0))</f>
        <v>103.62163845092842</v>
      </c>
      <c r="Q326" s="65">
        <f>+INDEX('Macro anual'!$M$24:$M$39,MATCH(Q$1,'Macro anual'!$B$24:$B$39,0))</f>
        <v>100.74586944286641</v>
      </c>
      <c r="R326" s="65">
        <f>+INDEX('Macro anual'!$M$24:$M$39,MATCH(R$1,'Macro anual'!$B$24:$B$39,0))</f>
        <v>94.345040168280931</v>
      </c>
      <c r="S326" s="65">
        <f>+INDEX('Macro anual'!$M$24:$M$39,MATCH(S$1,'Macro anual'!$B$24:$B$39,0))</f>
        <v>102.98090941089288</v>
      </c>
      <c r="T326" s="65">
        <f>+INDEX('Macro anual'!$M$24:$M$39,MATCH(T$1,'Macro anual'!$B$24:$B$39,0))</f>
        <v>112.1022944899223</v>
      </c>
      <c r="U326" s="65">
        <f>+INDEX('Macro anual'!$M$24:$M$39,MATCH(U$1,'Macro anual'!$B$24:$B$39,0))</f>
        <v>114.42978169021345</v>
      </c>
      <c r="V326" s="65"/>
    </row>
    <row r="327" spans="2:22">
      <c r="B327" s="6"/>
      <c r="C327" s="453" t="s">
        <v>838</v>
      </c>
      <c r="D327" s="5" t="s">
        <v>93</v>
      </c>
      <c r="E327" s="5" t="s">
        <v>43</v>
      </c>
      <c r="G327" s="65">
        <f>+INDEX('Macro anual'!$M$24:$M$39,MATCH(G$1,'Macro anual'!$B$24:$B$39,0))</f>
        <v>100</v>
      </c>
      <c r="H327" s="210">
        <f t="shared" si="20"/>
        <v>100</v>
      </c>
      <c r="I327" s="65">
        <f>+INDEX('Macro anual'!$M$24:$M$39,MATCH(I$1,'Macro anual'!$B$24:$B$39,0))</f>
        <v>108.23445287989043</v>
      </c>
      <c r="J327" s="65">
        <f>+INDEX('Macro anual'!$M$24:$M$39,MATCH(J$1,'Macro anual'!$B$24:$B$39,0))</f>
        <v>108.62253797078745</v>
      </c>
      <c r="K327" s="65">
        <f>+INDEX('Macro anual'!$M$24:$M$39,MATCH(K$1,'Macro anual'!$B$24:$B$39,0))</f>
        <v>106.75547638142591</v>
      </c>
      <c r="L327" s="65">
        <f>+INDEX('Macro anual'!$M$24:$M$39,MATCH(L$1,'Macro anual'!$B$24:$B$39,0))</f>
        <v>98.530458296618633</v>
      </c>
      <c r="M327" s="65">
        <f>+INDEX('Macro anual'!$M$24:$M$39,MATCH(M$1,'Macro anual'!$B$24:$B$39,0))</f>
        <v>96.305836352752266</v>
      </c>
      <c r="N327" s="65">
        <f>+INDEX('Macro anual'!$M$24:$M$39,MATCH(N$1,'Macro anual'!$B$24:$B$39,0))</f>
        <v>102.4851497969934</v>
      </c>
      <c r="O327" s="65">
        <f>+INDEX('Macro anual'!$M$24:$M$39,MATCH(O$1,'Macro anual'!$B$24:$B$39,0))</f>
        <v>103.00954892922964</v>
      </c>
      <c r="P327" s="65">
        <f>+INDEX('Macro anual'!$M$24:$M$39,MATCH(P$1,'Macro anual'!$B$24:$B$39,0))</f>
        <v>103.62163845092842</v>
      </c>
      <c r="Q327" s="65">
        <f>+INDEX('Macro anual'!$M$24:$M$39,MATCH(Q$1,'Macro anual'!$B$24:$B$39,0))</f>
        <v>100.74586944286641</v>
      </c>
      <c r="R327" s="65">
        <f>+INDEX('Macro anual'!$M$24:$M$39,MATCH(R$1,'Macro anual'!$B$24:$B$39,0))</f>
        <v>94.345040168280931</v>
      </c>
      <c r="S327" s="65">
        <f>+INDEX('Macro anual'!$M$24:$M$39,MATCH(S$1,'Macro anual'!$B$24:$B$39,0))</f>
        <v>102.98090941089288</v>
      </c>
      <c r="T327" s="65">
        <f>+INDEX('Macro anual'!$M$24:$M$39,MATCH(T$1,'Macro anual'!$B$24:$B$39,0))</f>
        <v>112.1022944899223</v>
      </c>
      <c r="U327" s="65">
        <f>+INDEX('Macro anual'!$M$24:$M$39,MATCH(U$1,'Macro anual'!$B$24:$B$39,0))</f>
        <v>114.42978169021345</v>
      </c>
      <c r="V327" s="65"/>
    </row>
    <row r="328" spans="2:22">
      <c r="B328" s="6"/>
      <c r="C328" s="453" t="s">
        <v>839</v>
      </c>
      <c r="D328" s="5" t="s">
        <v>93</v>
      </c>
      <c r="E328" s="5" t="s">
        <v>43</v>
      </c>
      <c r="G328" s="65">
        <f>+INDEX('Macro anual'!$M$24:$M$39,MATCH(G$1,'Macro anual'!$B$24:$B$39,0))</f>
        <v>100</v>
      </c>
      <c r="H328" s="210">
        <f t="shared" si="20"/>
        <v>100</v>
      </c>
      <c r="I328" s="65">
        <f>+INDEX('Macro anual'!$M$24:$M$39,MATCH(I$1,'Macro anual'!$B$24:$B$39,0))</f>
        <v>108.23445287989043</v>
      </c>
      <c r="J328" s="65">
        <f>+INDEX('Macro anual'!$M$24:$M$39,MATCH(J$1,'Macro anual'!$B$24:$B$39,0))</f>
        <v>108.62253797078745</v>
      </c>
      <c r="K328" s="65">
        <f>+INDEX('Macro anual'!$M$24:$M$39,MATCH(K$1,'Macro anual'!$B$24:$B$39,0))</f>
        <v>106.75547638142591</v>
      </c>
      <c r="L328" s="65">
        <f>+INDEX('Macro anual'!$M$24:$M$39,MATCH(L$1,'Macro anual'!$B$24:$B$39,0))</f>
        <v>98.530458296618633</v>
      </c>
      <c r="M328" s="65">
        <f>+INDEX('Macro anual'!$M$24:$M$39,MATCH(M$1,'Macro anual'!$B$24:$B$39,0))</f>
        <v>96.305836352752266</v>
      </c>
      <c r="N328" s="65">
        <f>+INDEX('Macro anual'!$M$24:$M$39,MATCH(N$1,'Macro anual'!$B$24:$B$39,0))</f>
        <v>102.4851497969934</v>
      </c>
      <c r="O328" s="65">
        <f>+INDEX('Macro anual'!$M$24:$M$39,MATCH(O$1,'Macro anual'!$B$24:$B$39,0))</f>
        <v>103.00954892922964</v>
      </c>
      <c r="P328" s="65">
        <f>+INDEX('Macro anual'!$M$24:$M$39,MATCH(P$1,'Macro anual'!$B$24:$B$39,0))</f>
        <v>103.62163845092842</v>
      </c>
      <c r="Q328" s="65">
        <f>+INDEX('Macro anual'!$M$24:$M$39,MATCH(Q$1,'Macro anual'!$B$24:$B$39,0))</f>
        <v>100.74586944286641</v>
      </c>
      <c r="R328" s="65">
        <f>+INDEX('Macro anual'!$M$24:$M$39,MATCH(R$1,'Macro anual'!$B$24:$B$39,0))</f>
        <v>94.345040168280931</v>
      </c>
      <c r="S328" s="65">
        <f>+INDEX('Macro anual'!$M$24:$M$39,MATCH(S$1,'Macro anual'!$B$24:$B$39,0))</f>
        <v>102.98090941089288</v>
      </c>
      <c r="T328" s="65">
        <f>+INDEX('Macro anual'!$M$24:$M$39,MATCH(T$1,'Macro anual'!$B$24:$B$39,0))</f>
        <v>112.1022944899223</v>
      </c>
      <c r="U328" s="65">
        <f>+INDEX('Macro anual'!$M$24:$M$39,MATCH(U$1,'Macro anual'!$B$24:$B$39,0))</f>
        <v>114.42978169021345</v>
      </c>
      <c r="V328" s="65"/>
    </row>
    <row r="329" spans="2:22">
      <c r="B329" s="6"/>
      <c r="C329" s="453" t="s">
        <v>840</v>
      </c>
      <c r="D329" s="5" t="s">
        <v>93</v>
      </c>
      <c r="E329" s="5" t="s">
        <v>43</v>
      </c>
      <c r="G329" s="65">
        <f>+INDEX('Macro anual'!$M$24:$M$39,MATCH(G$1,'Macro anual'!$B$24:$B$39,0))</f>
        <v>100</v>
      </c>
      <c r="H329" s="210">
        <f t="shared" si="20"/>
        <v>100</v>
      </c>
      <c r="I329" s="65">
        <f>+INDEX('Macro anual'!$M$24:$M$39,MATCH(I$1,'Macro anual'!$B$24:$B$39,0))</f>
        <v>108.23445287989043</v>
      </c>
      <c r="J329" s="65">
        <f>+INDEX('Macro anual'!$M$24:$M$39,MATCH(J$1,'Macro anual'!$B$24:$B$39,0))</f>
        <v>108.62253797078745</v>
      </c>
      <c r="K329" s="65">
        <f>+INDEX('Macro anual'!$M$24:$M$39,MATCH(K$1,'Macro anual'!$B$24:$B$39,0))</f>
        <v>106.75547638142591</v>
      </c>
      <c r="L329" s="65">
        <f>+INDEX('Macro anual'!$M$24:$M$39,MATCH(L$1,'Macro anual'!$B$24:$B$39,0))</f>
        <v>98.530458296618633</v>
      </c>
      <c r="M329" s="65">
        <f>+INDEX('Macro anual'!$M$24:$M$39,MATCH(M$1,'Macro anual'!$B$24:$B$39,0))</f>
        <v>96.305836352752266</v>
      </c>
      <c r="N329" s="65">
        <f>+INDEX('Macro anual'!$M$24:$M$39,MATCH(N$1,'Macro anual'!$B$24:$B$39,0))</f>
        <v>102.4851497969934</v>
      </c>
      <c r="O329" s="65">
        <f>+INDEX('Macro anual'!$M$24:$M$39,MATCH(O$1,'Macro anual'!$B$24:$B$39,0))</f>
        <v>103.00954892922964</v>
      </c>
      <c r="P329" s="65">
        <f>+INDEX('Macro anual'!$M$24:$M$39,MATCH(P$1,'Macro anual'!$B$24:$B$39,0))</f>
        <v>103.62163845092842</v>
      </c>
      <c r="Q329" s="65">
        <f>+INDEX('Macro anual'!$M$24:$M$39,MATCH(Q$1,'Macro anual'!$B$24:$B$39,0))</f>
        <v>100.74586944286641</v>
      </c>
      <c r="R329" s="65">
        <f>+INDEX('Macro anual'!$M$24:$M$39,MATCH(R$1,'Macro anual'!$B$24:$B$39,0))</f>
        <v>94.345040168280931</v>
      </c>
      <c r="S329" s="65">
        <f>+INDEX('Macro anual'!$M$24:$M$39,MATCH(S$1,'Macro anual'!$B$24:$B$39,0))</f>
        <v>102.98090941089288</v>
      </c>
      <c r="T329" s="65">
        <f>+INDEX('Macro anual'!$M$24:$M$39,MATCH(T$1,'Macro anual'!$B$24:$B$39,0))</f>
        <v>112.1022944899223</v>
      </c>
      <c r="U329" s="65">
        <f>+INDEX('Macro anual'!$M$24:$M$39,MATCH(U$1,'Macro anual'!$B$24:$B$39,0))</f>
        <v>114.42978169021345</v>
      </c>
      <c r="V329" s="65"/>
    </row>
    <row r="330" spans="2:22">
      <c r="B330" s="6"/>
      <c r="C330" s="453" t="s">
        <v>841</v>
      </c>
      <c r="D330" s="5" t="s">
        <v>93</v>
      </c>
      <c r="E330" s="5" t="s">
        <v>43</v>
      </c>
      <c r="G330" s="65">
        <f>+INDEX('Macro anual'!$M$24:$M$39,MATCH(G$1,'Macro anual'!$B$24:$B$39,0))</f>
        <v>100</v>
      </c>
      <c r="H330" s="210">
        <f t="shared" ref="H330:H393" si="21">+G330</f>
        <v>100</v>
      </c>
      <c r="I330" s="65">
        <f>+INDEX('Macro anual'!$M$24:$M$39,MATCH(I$1,'Macro anual'!$B$24:$B$39,0))</f>
        <v>108.23445287989043</v>
      </c>
      <c r="J330" s="65">
        <f>+INDEX('Macro anual'!$M$24:$M$39,MATCH(J$1,'Macro anual'!$B$24:$B$39,0))</f>
        <v>108.62253797078745</v>
      </c>
      <c r="K330" s="65">
        <f>+INDEX('Macro anual'!$M$24:$M$39,MATCH(K$1,'Macro anual'!$B$24:$B$39,0))</f>
        <v>106.75547638142591</v>
      </c>
      <c r="L330" s="65">
        <f>+INDEX('Macro anual'!$M$24:$M$39,MATCH(L$1,'Macro anual'!$B$24:$B$39,0))</f>
        <v>98.530458296618633</v>
      </c>
      <c r="M330" s="65">
        <f>+INDEX('Macro anual'!$M$24:$M$39,MATCH(M$1,'Macro anual'!$B$24:$B$39,0))</f>
        <v>96.305836352752266</v>
      </c>
      <c r="N330" s="65">
        <f>+INDEX('Macro anual'!$M$24:$M$39,MATCH(N$1,'Macro anual'!$B$24:$B$39,0))</f>
        <v>102.4851497969934</v>
      </c>
      <c r="O330" s="65">
        <f>+INDEX('Macro anual'!$M$24:$M$39,MATCH(O$1,'Macro anual'!$B$24:$B$39,0))</f>
        <v>103.00954892922964</v>
      </c>
      <c r="P330" s="65">
        <f>+INDEX('Macro anual'!$M$24:$M$39,MATCH(P$1,'Macro anual'!$B$24:$B$39,0))</f>
        <v>103.62163845092842</v>
      </c>
      <c r="Q330" s="65">
        <f>+INDEX('Macro anual'!$M$24:$M$39,MATCH(Q$1,'Macro anual'!$B$24:$B$39,0))</f>
        <v>100.74586944286641</v>
      </c>
      <c r="R330" s="65">
        <f>+INDEX('Macro anual'!$M$24:$M$39,MATCH(R$1,'Macro anual'!$B$24:$B$39,0))</f>
        <v>94.345040168280931</v>
      </c>
      <c r="S330" s="65">
        <f>+INDEX('Macro anual'!$M$24:$M$39,MATCH(S$1,'Macro anual'!$B$24:$B$39,0))</f>
        <v>102.98090941089288</v>
      </c>
      <c r="T330" s="65">
        <f>+INDEX('Macro anual'!$M$24:$M$39,MATCH(T$1,'Macro anual'!$B$24:$B$39,0))</f>
        <v>112.1022944899223</v>
      </c>
      <c r="U330" s="65">
        <f>+INDEX('Macro anual'!$M$24:$M$39,MATCH(U$1,'Macro anual'!$B$24:$B$39,0))</f>
        <v>114.42978169021345</v>
      </c>
      <c r="V330" s="65"/>
    </row>
    <row r="331" spans="2:22">
      <c r="B331" s="6"/>
      <c r="C331" s="453" t="s">
        <v>842</v>
      </c>
      <c r="D331" s="5" t="s">
        <v>93</v>
      </c>
      <c r="E331" s="5" t="s">
        <v>43</v>
      </c>
      <c r="G331" s="65">
        <f>+INDEX('Macro anual'!$M$24:$M$39,MATCH(G$1,'Macro anual'!$B$24:$B$39,0))</f>
        <v>100</v>
      </c>
      <c r="H331" s="210">
        <f t="shared" si="21"/>
        <v>100</v>
      </c>
      <c r="I331" s="65">
        <f>+INDEX('Macro anual'!$M$24:$M$39,MATCH(I$1,'Macro anual'!$B$24:$B$39,0))</f>
        <v>108.23445287989043</v>
      </c>
      <c r="J331" s="65">
        <f>+INDEX('Macro anual'!$M$24:$M$39,MATCH(J$1,'Macro anual'!$B$24:$B$39,0))</f>
        <v>108.62253797078745</v>
      </c>
      <c r="K331" s="65">
        <f>+INDEX('Macro anual'!$M$24:$M$39,MATCH(K$1,'Macro anual'!$B$24:$B$39,0))</f>
        <v>106.75547638142591</v>
      </c>
      <c r="L331" s="65">
        <f>+INDEX('Macro anual'!$M$24:$M$39,MATCH(L$1,'Macro anual'!$B$24:$B$39,0))</f>
        <v>98.530458296618633</v>
      </c>
      <c r="M331" s="65">
        <f>+INDEX('Macro anual'!$M$24:$M$39,MATCH(M$1,'Macro anual'!$B$24:$B$39,0))</f>
        <v>96.305836352752266</v>
      </c>
      <c r="N331" s="65">
        <f>+INDEX('Macro anual'!$M$24:$M$39,MATCH(N$1,'Macro anual'!$B$24:$B$39,0))</f>
        <v>102.4851497969934</v>
      </c>
      <c r="O331" s="65">
        <f>+INDEX('Macro anual'!$M$24:$M$39,MATCH(O$1,'Macro anual'!$B$24:$B$39,0))</f>
        <v>103.00954892922964</v>
      </c>
      <c r="P331" s="65">
        <f>+INDEX('Macro anual'!$M$24:$M$39,MATCH(P$1,'Macro anual'!$B$24:$B$39,0))</f>
        <v>103.62163845092842</v>
      </c>
      <c r="Q331" s="65">
        <f>+INDEX('Macro anual'!$M$24:$M$39,MATCH(Q$1,'Macro anual'!$B$24:$B$39,0))</f>
        <v>100.74586944286641</v>
      </c>
      <c r="R331" s="65">
        <f>+INDEX('Macro anual'!$M$24:$M$39,MATCH(R$1,'Macro anual'!$B$24:$B$39,0))</f>
        <v>94.345040168280931</v>
      </c>
      <c r="S331" s="65">
        <f>+INDEX('Macro anual'!$M$24:$M$39,MATCH(S$1,'Macro anual'!$B$24:$B$39,0))</f>
        <v>102.98090941089288</v>
      </c>
      <c r="T331" s="65">
        <f>+INDEX('Macro anual'!$M$24:$M$39,MATCH(T$1,'Macro anual'!$B$24:$B$39,0))</f>
        <v>112.1022944899223</v>
      </c>
      <c r="U331" s="65">
        <f>+INDEX('Macro anual'!$M$24:$M$39,MATCH(U$1,'Macro anual'!$B$24:$B$39,0))</f>
        <v>114.42978169021345</v>
      </c>
      <c r="V331" s="65"/>
    </row>
    <row r="332" spans="2:22">
      <c r="B332" s="6"/>
      <c r="C332" s="453" t="s">
        <v>843</v>
      </c>
      <c r="D332" s="5" t="s">
        <v>93</v>
      </c>
      <c r="E332" s="5" t="s">
        <v>43</v>
      </c>
      <c r="G332" s="65">
        <f>+INDEX('Macro anual'!$M$24:$M$39,MATCH(G$1,'Macro anual'!$B$24:$B$39,0))</f>
        <v>100</v>
      </c>
      <c r="H332" s="210">
        <f t="shared" si="21"/>
        <v>100</v>
      </c>
      <c r="I332" s="65">
        <f>+INDEX('Macro anual'!$M$24:$M$39,MATCH(I$1,'Macro anual'!$B$24:$B$39,0))</f>
        <v>108.23445287989043</v>
      </c>
      <c r="J332" s="65">
        <f>+INDEX('Macro anual'!$M$24:$M$39,MATCH(J$1,'Macro anual'!$B$24:$B$39,0))</f>
        <v>108.62253797078745</v>
      </c>
      <c r="K332" s="65">
        <f>+INDEX('Macro anual'!$M$24:$M$39,MATCH(K$1,'Macro anual'!$B$24:$B$39,0))</f>
        <v>106.75547638142591</v>
      </c>
      <c r="L332" s="65">
        <f>+INDEX('Macro anual'!$M$24:$M$39,MATCH(L$1,'Macro anual'!$B$24:$B$39,0))</f>
        <v>98.530458296618633</v>
      </c>
      <c r="M332" s="65">
        <f>+INDEX('Macro anual'!$M$24:$M$39,MATCH(M$1,'Macro anual'!$B$24:$B$39,0))</f>
        <v>96.305836352752266</v>
      </c>
      <c r="N332" s="65">
        <f>+INDEX('Macro anual'!$M$24:$M$39,MATCH(N$1,'Macro anual'!$B$24:$B$39,0))</f>
        <v>102.4851497969934</v>
      </c>
      <c r="O332" s="65">
        <f>+INDEX('Macro anual'!$M$24:$M$39,MATCH(O$1,'Macro anual'!$B$24:$B$39,0))</f>
        <v>103.00954892922964</v>
      </c>
      <c r="P332" s="65">
        <f>+INDEX('Macro anual'!$M$24:$M$39,MATCH(P$1,'Macro anual'!$B$24:$B$39,0))</f>
        <v>103.62163845092842</v>
      </c>
      <c r="Q332" s="65">
        <f>+INDEX('Macro anual'!$M$24:$M$39,MATCH(Q$1,'Macro anual'!$B$24:$B$39,0))</f>
        <v>100.74586944286641</v>
      </c>
      <c r="R332" s="65">
        <f>+INDEX('Macro anual'!$M$24:$M$39,MATCH(R$1,'Macro anual'!$B$24:$B$39,0))</f>
        <v>94.345040168280931</v>
      </c>
      <c r="S332" s="65">
        <f>+INDEX('Macro anual'!$M$24:$M$39,MATCH(S$1,'Macro anual'!$B$24:$B$39,0))</f>
        <v>102.98090941089288</v>
      </c>
      <c r="T332" s="65">
        <f>+INDEX('Macro anual'!$M$24:$M$39,MATCH(T$1,'Macro anual'!$B$24:$B$39,0))</f>
        <v>112.1022944899223</v>
      </c>
      <c r="U332" s="65">
        <f>+INDEX('Macro anual'!$M$24:$M$39,MATCH(U$1,'Macro anual'!$B$24:$B$39,0))</f>
        <v>114.42978169021345</v>
      </c>
      <c r="V332" s="65"/>
    </row>
    <row r="333" spans="2:22">
      <c r="B333" s="6"/>
      <c r="C333" s="453" t="s">
        <v>578</v>
      </c>
      <c r="D333" s="5" t="s">
        <v>93</v>
      </c>
      <c r="E333" s="5" t="s">
        <v>43</v>
      </c>
      <c r="G333" s="65">
        <f>+INDEX('Macro anual'!$M$24:$M$39,MATCH(G$1,'Macro anual'!$B$24:$B$39,0))</f>
        <v>100</v>
      </c>
      <c r="H333" s="210">
        <f t="shared" si="21"/>
        <v>100</v>
      </c>
      <c r="I333" s="65">
        <f>+INDEX('Macro anual'!$M$24:$M$39,MATCH(I$1,'Macro anual'!$B$24:$B$39,0))</f>
        <v>108.23445287989043</v>
      </c>
      <c r="J333" s="65">
        <f>+INDEX('Macro anual'!$M$24:$M$39,MATCH(J$1,'Macro anual'!$B$24:$B$39,0))</f>
        <v>108.62253797078745</v>
      </c>
      <c r="K333" s="65">
        <f>+INDEX('Macro anual'!$M$24:$M$39,MATCH(K$1,'Macro anual'!$B$24:$B$39,0))</f>
        <v>106.75547638142591</v>
      </c>
      <c r="L333" s="65">
        <f>+INDEX('Macro anual'!$M$24:$M$39,MATCH(L$1,'Macro anual'!$B$24:$B$39,0))</f>
        <v>98.530458296618633</v>
      </c>
      <c r="M333" s="65">
        <f>+INDEX('Macro anual'!$M$24:$M$39,MATCH(M$1,'Macro anual'!$B$24:$B$39,0))</f>
        <v>96.305836352752266</v>
      </c>
      <c r="N333" s="65">
        <f>+INDEX('Macro anual'!$M$24:$M$39,MATCH(N$1,'Macro anual'!$B$24:$B$39,0))</f>
        <v>102.4851497969934</v>
      </c>
      <c r="O333" s="65">
        <f>+INDEX('Macro anual'!$M$24:$M$39,MATCH(O$1,'Macro anual'!$B$24:$B$39,0))</f>
        <v>103.00954892922964</v>
      </c>
      <c r="P333" s="65">
        <f>+INDEX('Macro anual'!$M$24:$M$39,MATCH(P$1,'Macro anual'!$B$24:$B$39,0))</f>
        <v>103.62163845092842</v>
      </c>
      <c r="Q333" s="65">
        <f>+INDEX('Macro anual'!$M$24:$M$39,MATCH(Q$1,'Macro anual'!$B$24:$B$39,0))</f>
        <v>100.74586944286641</v>
      </c>
      <c r="R333" s="65">
        <f>+INDEX('Macro anual'!$M$24:$M$39,MATCH(R$1,'Macro anual'!$B$24:$B$39,0))</f>
        <v>94.345040168280931</v>
      </c>
      <c r="S333" s="65">
        <f>+INDEX('Macro anual'!$M$24:$M$39,MATCH(S$1,'Macro anual'!$B$24:$B$39,0))</f>
        <v>102.98090941089288</v>
      </c>
      <c r="T333" s="65">
        <f>+INDEX('Macro anual'!$M$24:$M$39,MATCH(T$1,'Macro anual'!$B$24:$B$39,0))</f>
        <v>112.1022944899223</v>
      </c>
      <c r="U333" s="65">
        <f>+INDEX('Macro anual'!$M$24:$M$39,MATCH(U$1,'Macro anual'!$B$24:$B$39,0))</f>
        <v>114.42978169021345</v>
      </c>
      <c r="V333" s="65"/>
    </row>
    <row r="334" spans="2:22">
      <c r="B334" s="6"/>
      <c r="C334" s="453" t="s">
        <v>579</v>
      </c>
      <c r="D334" s="5" t="s">
        <v>93</v>
      </c>
      <c r="E334" s="5" t="s">
        <v>43</v>
      </c>
      <c r="G334" s="65">
        <f>+INDEX('Macro anual'!$M$24:$M$39,MATCH(G$1,'Macro anual'!$B$24:$B$39,0))</f>
        <v>100</v>
      </c>
      <c r="H334" s="210">
        <f t="shared" si="21"/>
        <v>100</v>
      </c>
      <c r="I334" s="65">
        <f>+INDEX('Macro anual'!$M$24:$M$39,MATCH(I$1,'Macro anual'!$B$24:$B$39,0))</f>
        <v>108.23445287989043</v>
      </c>
      <c r="J334" s="65">
        <f>+INDEX('Macro anual'!$M$24:$M$39,MATCH(J$1,'Macro anual'!$B$24:$B$39,0))</f>
        <v>108.62253797078745</v>
      </c>
      <c r="K334" s="65">
        <f>+INDEX('Macro anual'!$M$24:$M$39,MATCH(K$1,'Macro anual'!$B$24:$B$39,0))</f>
        <v>106.75547638142591</v>
      </c>
      <c r="L334" s="65">
        <f>+INDEX('Macro anual'!$M$24:$M$39,MATCH(L$1,'Macro anual'!$B$24:$B$39,0))</f>
        <v>98.530458296618633</v>
      </c>
      <c r="M334" s="65">
        <f>+INDEX('Macro anual'!$M$24:$M$39,MATCH(M$1,'Macro anual'!$B$24:$B$39,0))</f>
        <v>96.305836352752266</v>
      </c>
      <c r="N334" s="65">
        <f>+INDEX('Macro anual'!$M$24:$M$39,MATCH(N$1,'Macro anual'!$B$24:$B$39,0))</f>
        <v>102.4851497969934</v>
      </c>
      <c r="O334" s="65">
        <f>+INDEX('Macro anual'!$M$24:$M$39,MATCH(O$1,'Macro anual'!$B$24:$B$39,0))</f>
        <v>103.00954892922964</v>
      </c>
      <c r="P334" s="65">
        <f>+INDEX('Macro anual'!$M$24:$M$39,MATCH(P$1,'Macro anual'!$B$24:$B$39,0))</f>
        <v>103.62163845092842</v>
      </c>
      <c r="Q334" s="65">
        <f>+INDEX('Macro anual'!$M$24:$M$39,MATCH(Q$1,'Macro anual'!$B$24:$B$39,0))</f>
        <v>100.74586944286641</v>
      </c>
      <c r="R334" s="65">
        <f>+INDEX('Macro anual'!$M$24:$M$39,MATCH(R$1,'Macro anual'!$B$24:$B$39,0))</f>
        <v>94.345040168280931</v>
      </c>
      <c r="S334" s="65">
        <f>+INDEX('Macro anual'!$M$24:$M$39,MATCH(S$1,'Macro anual'!$B$24:$B$39,0))</f>
        <v>102.98090941089288</v>
      </c>
      <c r="T334" s="65">
        <f>+INDEX('Macro anual'!$M$24:$M$39,MATCH(T$1,'Macro anual'!$B$24:$B$39,0))</f>
        <v>112.1022944899223</v>
      </c>
      <c r="U334" s="65">
        <f>+INDEX('Macro anual'!$M$24:$M$39,MATCH(U$1,'Macro anual'!$B$24:$B$39,0))</f>
        <v>114.42978169021345</v>
      </c>
      <c r="V334" s="65"/>
    </row>
    <row r="335" spans="2:22">
      <c r="B335" s="6"/>
      <c r="C335" s="453" t="s">
        <v>580</v>
      </c>
      <c r="D335" s="5" t="s">
        <v>93</v>
      </c>
      <c r="E335" s="5" t="s">
        <v>43</v>
      </c>
      <c r="G335" s="65">
        <f>+INDEX('Macro anual'!$M$24:$M$39,MATCH(G$1,'Macro anual'!$B$24:$B$39,0))</f>
        <v>100</v>
      </c>
      <c r="H335" s="210">
        <f t="shared" si="21"/>
        <v>100</v>
      </c>
      <c r="I335" s="65">
        <f>+INDEX('Macro anual'!$M$24:$M$39,MATCH(I$1,'Macro anual'!$B$24:$B$39,0))</f>
        <v>108.23445287989043</v>
      </c>
      <c r="J335" s="65">
        <f>+INDEX('Macro anual'!$M$24:$M$39,MATCH(J$1,'Macro anual'!$B$24:$B$39,0))</f>
        <v>108.62253797078745</v>
      </c>
      <c r="K335" s="65">
        <f>+INDEX('Macro anual'!$M$24:$M$39,MATCH(K$1,'Macro anual'!$B$24:$B$39,0))</f>
        <v>106.75547638142591</v>
      </c>
      <c r="L335" s="65">
        <f>+INDEX('Macro anual'!$M$24:$M$39,MATCH(L$1,'Macro anual'!$B$24:$B$39,0))</f>
        <v>98.530458296618633</v>
      </c>
      <c r="M335" s="65">
        <f>+INDEX('Macro anual'!$M$24:$M$39,MATCH(M$1,'Macro anual'!$B$24:$B$39,0))</f>
        <v>96.305836352752266</v>
      </c>
      <c r="N335" s="65">
        <f>+INDEX('Macro anual'!$M$24:$M$39,MATCH(N$1,'Macro anual'!$B$24:$B$39,0))</f>
        <v>102.4851497969934</v>
      </c>
      <c r="O335" s="65">
        <f>+INDEX('Macro anual'!$M$24:$M$39,MATCH(O$1,'Macro anual'!$B$24:$B$39,0))</f>
        <v>103.00954892922964</v>
      </c>
      <c r="P335" s="65">
        <f>+INDEX('Macro anual'!$M$24:$M$39,MATCH(P$1,'Macro anual'!$B$24:$B$39,0))</f>
        <v>103.62163845092842</v>
      </c>
      <c r="Q335" s="65">
        <f>+INDEX('Macro anual'!$M$24:$M$39,MATCH(Q$1,'Macro anual'!$B$24:$B$39,0))</f>
        <v>100.74586944286641</v>
      </c>
      <c r="R335" s="65">
        <f>+INDEX('Macro anual'!$M$24:$M$39,MATCH(R$1,'Macro anual'!$B$24:$B$39,0))</f>
        <v>94.345040168280931</v>
      </c>
      <c r="S335" s="65">
        <f>+INDEX('Macro anual'!$M$24:$M$39,MATCH(S$1,'Macro anual'!$B$24:$B$39,0))</f>
        <v>102.98090941089288</v>
      </c>
      <c r="T335" s="65">
        <f>+INDEX('Macro anual'!$M$24:$M$39,MATCH(T$1,'Macro anual'!$B$24:$B$39,0))</f>
        <v>112.1022944899223</v>
      </c>
      <c r="U335" s="65">
        <f>+INDEX('Macro anual'!$M$24:$M$39,MATCH(U$1,'Macro anual'!$B$24:$B$39,0))</f>
        <v>114.42978169021345</v>
      </c>
      <c r="V335" s="65"/>
    </row>
    <row r="336" spans="2:22">
      <c r="B336" s="6"/>
      <c r="C336" s="453" t="s">
        <v>581</v>
      </c>
      <c r="D336" s="5" t="s">
        <v>93</v>
      </c>
      <c r="E336" s="5" t="s">
        <v>43</v>
      </c>
      <c r="G336" s="65">
        <f>+INDEX('Macro anual'!$M$24:$M$39,MATCH(G$1,'Macro anual'!$B$24:$B$39,0))</f>
        <v>100</v>
      </c>
      <c r="H336" s="210">
        <f t="shared" si="21"/>
        <v>100</v>
      </c>
      <c r="I336" s="65">
        <f>+INDEX('Macro anual'!$M$24:$M$39,MATCH(I$1,'Macro anual'!$B$24:$B$39,0))</f>
        <v>108.23445287989043</v>
      </c>
      <c r="J336" s="65">
        <f>+INDEX('Macro anual'!$M$24:$M$39,MATCH(J$1,'Macro anual'!$B$24:$B$39,0))</f>
        <v>108.62253797078745</v>
      </c>
      <c r="K336" s="65">
        <f>+INDEX('Macro anual'!$M$24:$M$39,MATCH(K$1,'Macro anual'!$B$24:$B$39,0))</f>
        <v>106.75547638142591</v>
      </c>
      <c r="L336" s="65">
        <f>+INDEX('Macro anual'!$M$24:$M$39,MATCH(L$1,'Macro anual'!$B$24:$B$39,0))</f>
        <v>98.530458296618633</v>
      </c>
      <c r="M336" s="65">
        <f>+INDEX('Macro anual'!$M$24:$M$39,MATCH(M$1,'Macro anual'!$B$24:$B$39,0))</f>
        <v>96.305836352752266</v>
      </c>
      <c r="N336" s="65">
        <f>+INDEX('Macro anual'!$M$24:$M$39,MATCH(N$1,'Macro anual'!$B$24:$B$39,0))</f>
        <v>102.4851497969934</v>
      </c>
      <c r="O336" s="65">
        <f>+INDEX('Macro anual'!$M$24:$M$39,MATCH(O$1,'Macro anual'!$B$24:$B$39,0))</f>
        <v>103.00954892922964</v>
      </c>
      <c r="P336" s="65">
        <f>+INDEX('Macro anual'!$M$24:$M$39,MATCH(P$1,'Macro anual'!$B$24:$B$39,0))</f>
        <v>103.62163845092842</v>
      </c>
      <c r="Q336" s="65">
        <f>+INDEX('Macro anual'!$M$24:$M$39,MATCH(Q$1,'Macro anual'!$B$24:$B$39,0))</f>
        <v>100.74586944286641</v>
      </c>
      <c r="R336" s="65">
        <f>+INDEX('Macro anual'!$M$24:$M$39,MATCH(R$1,'Macro anual'!$B$24:$B$39,0))</f>
        <v>94.345040168280931</v>
      </c>
      <c r="S336" s="65">
        <f>+INDEX('Macro anual'!$M$24:$M$39,MATCH(S$1,'Macro anual'!$B$24:$B$39,0))</f>
        <v>102.98090941089288</v>
      </c>
      <c r="T336" s="65">
        <f>+INDEX('Macro anual'!$M$24:$M$39,MATCH(T$1,'Macro anual'!$B$24:$B$39,0))</f>
        <v>112.1022944899223</v>
      </c>
      <c r="U336" s="65">
        <f>+INDEX('Macro anual'!$M$24:$M$39,MATCH(U$1,'Macro anual'!$B$24:$B$39,0))</f>
        <v>114.42978169021345</v>
      </c>
      <c r="V336" s="65"/>
    </row>
    <row r="337" spans="2:22">
      <c r="B337" s="6"/>
      <c r="C337" s="453" t="s">
        <v>582</v>
      </c>
      <c r="D337" s="5" t="s">
        <v>93</v>
      </c>
      <c r="E337" s="5" t="s">
        <v>43</v>
      </c>
      <c r="G337" s="65">
        <f>+INDEX('Macro anual'!$M$24:$M$39,MATCH(G$1,'Macro anual'!$B$24:$B$39,0))</f>
        <v>100</v>
      </c>
      <c r="H337" s="210">
        <f t="shared" si="21"/>
        <v>100</v>
      </c>
      <c r="I337" s="65">
        <f>+INDEX('Macro anual'!$M$24:$M$39,MATCH(I$1,'Macro anual'!$B$24:$B$39,0))</f>
        <v>108.23445287989043</v>
      </c>
      <c r="J337" s="65">
        <f>+INDEX('Macro anual'!$M$24:$M$39,MATCH(J$1,'Macro anual'!$B$24:$B$39,0))</f>
        <v>108.62253797078745</v>
      </c>
      <c r="K337" s="65">
        <f>+INDEX('Macro anual'!$M$24:$M$39,MATCH(K$1,'Macro anual'!$B$24:$B$39,0))</f>
        <v>106.75547638142591</v>
      </c>
      <c r="L337" s="65">
        <f>+INDEX('Macro anual'!$M$24:$M$39,MATCH(L$1,'Macro anual'!$B$24:$B$39,0))</f>
        <v>98.530458296618633</v>
      </c>
      <c r="M337" s="65">
        <f>+INDEX('Macro anual'!$M$24:$M$39,MATCH(M$1,'Macro anual'!$B$24:$B$39,0))</f>
        <v>96.305836352752266</v>
      </c>
      <c r="N337" s="65">
        <f>+INDEX('Macro anual'!$M$24:$M$39,MATCH(N$1,'Macro anual'!$B$24:$B$39,0))</f>
        <v>102.4851497969934</v>
      </c>
      <c r="O337" s="65">
        <f>+INDEX('Macro anual'!$M$24:$M$39,MATCH(O$1,'Macro anual'!$B$24:$B$39,0))</f>
        <v>103.00954892922964</v>
      </c>
      <c r="P337" s="65">
        <f>+INDEX('Macro anual'!$M$24:$M$39,MATCH(P$1,'Macro anual'!$B$24:$B$39,0))</f>
        <v>103.62163845092842</v>
      </c>
      <c r="Q337" s="65">
        <f>+INDEX('Macro anual'!$M$24:$M$39,MATCH(Q$1,'Macro anual'!$B$24:$B$39,0))</f>
        <v>100.74586944286641</v>
      </c>
      <c r="R337" s="65">
        <f>+INDEX('Macro anual'!$M$24:$M$39,MATCH(R$1,'Macro anual'!$B$24:$B$39,0))</f>
        <v>94.345040168280931</v>
      </c>
      <c r="S337" s="65">
        <f>+INDEX('Macro anual'!$M$24:$M$39,MATCH(S$1,'Macro anual'!$B$24:$B$39,0))</f>
        <v>102.98090941089288</v>
      </c>
      <c r="T337" s="65">
        <f>+INDEX('Macro anual'!$M$24:$M$39,MATCH(T$1,'Macro anual'!$B$24:$B$39,0))</f>
        <v>112.1022944899223</v>
      </c>
      <c r="U337" s="65">
        <f>+INDEX('Macro anual'!$M$24:$M$39,MATCH(U$1,'Macro anual'!$B$24:$B$39,0))</f>
        <v>114.42978169021345</v>
      </c>
      <c r="V337" s="65"/>
    </row>
    <row r="338" spans="2:22">
      <c r="B338" s="6"/>
      <c r="C338" s="453" t="s">
        <v>583</v>
      </c>
      <c r="D338" s="5" t="s">
        <v>93</v>
      </c>
      <c r="E338" s="5" t="s">
        <v>43</v>
      </c>
      <c r="G338" s="65">
        <f>+INDEX('Macro anual'!$M$24:$M$39,MATCH(G$1,'Macro anual'!$B$24:$B$39,0))</f>
        <v>100</v>
      </c>
      <c r="H338" s="210">
        <f t="shared" si="21"/>
        <v>100</v>
      </c>
      <c r="I338" s="65">
        <f>+INDEX('Macro anual'!$M$24:$M$39,MATCH(I$1,'Macro anual'!$B$24:$B$39,0))</f>
        <v>108.23445287989043</v>
      </c>
      <c r="J338" s="65">
        <f>+INDEX('Macro anual'!$M$24:$M$39,MATCH(J$1,'Macro anual'!$B$24:$B$39,0))</f>
        <v>108.62253797078745</v>
      </c>
      <c r="K338" s="65">
        <f>+INDEX('Macro anual'!$M$24:$M$39,MATCH(K$1,'Macro anual'!$B$24:$B$39,0))</f>
        <v>106.75547638142591</v>
      </c>
      <c r="L338" s="65">
        <f>+INDEX('Macro anual'!$M$24:$M$39,MATCH(L$1,'Macro anual'!$B$24:$B$39,0))</f>
        <v>98.530458296618633</v>
      </c>
      <c r="M338" s="65">
        <f>+INDEX('Macro anual'!$M$24:$M$39,MATCH(M$1,'Macro anual'!$B$24:$B$39,0))</f>
        <v>96.305836352752266</v>
      </c>
      <c r="N338" s="65">
        <f>+INDEX('Macro anual'!$M$24:$M$39,MATCH(N$1,'Macro anual'!$B$24:$B$39,0))</f>
        <v>102.4851497969934</v>
      </c>
      <c r="O338" s="65">
        <f>+INDEX('Macro anual'!$M$24:$M$39,MATCH(O$1,'Macro anual'!$B$24:$B$39,0))</f>
        <v>103.00954892922964</v>
      </c>
      <c r="P338" s="65">
        <f>+INDEX('Macro anual'!$M$24:$M$39,MATCH(P$1,'Macro anual'!$B$24:$B$39,0))</f>
        <v>103.62163845092842</v>
      </c>
      <c r="Q338" s="65">
        <f>+INDEX('Macro anual'!$M$24:$M$39,MATCH(Q$1,'Macro anual'!$B$24:$B$39,0))</f>
        <v>100.74586944286641</v>
      </c>
      <c r="R338" s="65">
        <f>+INDEX('Macro anual'!$M$24:$M$39,MATCH(R$1,'Macro anual'!$B$24:$B$39,0))</f>
        <v>94.345040168280931</v>
      </c>
      <c r="S338" s="65">
        <f>+INDEX('Macro anual'!$M$24:$M$39,MATCH(S$1,'Macro anual'!$B$24:$B$39,0))</f>
        <v>102.98090941089288</v>
      </c>
      <c r="T338" s="65">
        <f>+INDEX('Macro anual'!$M$24:$M$39,MATCH(T$1,'Macro anual'!$B$24:$B$39,0))</f>
        <v>112.1022944899223</v>
      </c>
      <c r="U338" s="65">
        <f>+INDEX('Macro anual'!$M$24:$M$39,MATCH(U$1,'Macro anual'!$B$24:$B$39,0))</f>
        <v>114.42978169021345</v>
      </c>
      <c r="V338" s="65"/>
    </row>
    <row r="339" spans="2:22">
      <c r="B339" s="6"/>
      <c r="C339" s="453" t="s">
        <v>584</v>
      </c>
      <c r="D339" s="5" t="s">
        <v>93</v>
      </c>
      <c r="E339" s="5" t="s">
        <v>43</v>
      </c>
      <c r="G339" s="65">
        <f>+INDEX('Macro anual'!$M$24:$M$39,MATCH(G$1,'Macro anual'!$B$24:$B$39,0))</f>
        <v>100</v>
      </c>
      <c r="H339" s="210">
        <f t="shared" si="21"/>
        <v>100</v>
      </c>
      <c r="I339" s="65">
        <f>+INDEX('Macro anual'!$M$24:$M$39,MATCH(I$1,'Macro anual'!$B$24:$B$39,0))</f>
        <v>108.23445287989043</v>
      </c>
      <c r="J339" s="65">
        <f>+INDEX('Macro anual'!$M$24:$M$39,MATCH(J$1,'Macro anual'!$B$24:$B$39,0))</f>
        <v>108.62253797078745</v>
      </c>
      <c r="K339" s="65">
        <f>+INDEX('Macro anual'!$M$24:$M$39,MATCH(K$1,'Macro anual'!$B$24:$B$39,0))</f>
        <v>106.75547638142591</v>
      </c>
      <c r="L339" s="65">
        <f>+INDEX('Macro anual'!$M$24:$M$39,MATCH(L$1,'Macro anual'!$B$24:$B$39,0))</f>
        <v>98.530458296618633</v>
      </c>
      <c r="M339" s="65">
        <f>+INDEX('Macro anual'!$M$24:$M$39,MATCH(M$1,'Macro anual'!$B$24:$B$39,0))</f>
        <v>96.305836352752266</v>
      </c>
      <c r="N339" s="65">
        <f>+INDEX('Macro anual'!$M$24:$M$39,MATCH(N$1,'Macro anual'!$B$24:$B$39,0))</f>
        <v>102.4851497969934</v>
      </c>
      <c r="O339" s="65">
        <f>+INDEX('Macro anual'!$M$24:$M$39,MATCH(O$1,'Macro anual'!$B$24:$B$39,0))</f>
        <v>103.00954892922964</v>
      </c>
      <c r="P339" s="65">
        <f>+INDEX('Macro anual'!$M$24:$M$39,MATCH(P$1,'Macro anual'!$B$24:$B$39,0))</f>
        <v>103.62163845092842</v>
      </c>
      <c r="Q339" s="65">
        <f>+INDEX('Macro anual'!$M$24:$M$39,MATCH(Q$1,'Macro anual'!$B$24:$B$39,0))</f>
        <v>100.74586944286641</v>
      </c>
      <c r="R339" s="65">
        <f>+INDEX('Macro anual'!$M$24:$M$39,MATCH(R$1,'Macro anual'!$B$24:$B$39,0))</f>
        <v>94.345040168280931</v>
      </c>
      <c r="S339" s="65">
        <f>+INDEX('Macro anual'!$M$24:$M$39,MATCH(S$1,'Macro anual'!$B$24:$B$39,0))</f>
        <v>102.98090941089288</v>
      </c>
      <c r="T339" s="65">
        <f>+INDEX('Macro anual'!$M$24:$M$39,MATCH(T$1,'Macro anual'!$B$24:$B$39,0))</f>
        <v>112.1022944899223</v>
      </c>
      <c r="U339" s="65">
        <f>+INDEX('Macro anual'!$M$24:$M$39,MATCH(U$1,'Macro anual'!$B$24:$B$39,0))</f>
        <v>114.42978169021345</v>
      </c>
      <c r="V339" s="65"/>
    </row>
    <row r="340" spans="2:22">
      <c r="B340" s="6"/>
      <c r="C340" s="453" t="s">
        <v>585</v>
      </c>
      <c r="D340" s="5" t="s">
        <v>93</v>
      </c>
      <c r="E340" s="5" t="s">
        <v>43</v>
      </c>
      <c r="G340" s="65">
        <f>+INDEX('Macro anual'!$M$24:$M$39,MATCH(G$1,'Macro anual'!$B$24:$B$39,0))</f>
        <v>100</v>
      </c>
      <c r="H340" s="210">
        <f t="shared" si="21"/>
        <v>100</v>
      </c>
      <c r="I340" s="65">
        <f>+INDEX('Macro anual'!$M$24:$M$39,MATCH(I$1,'Macro anual'!$B$24:$B$39,0))</f>
        <v>108.23445287989043</v>
      </c>
      <c r="J340" s="65">
        <f>+INDEX('Macro anual'!$M$24:$M$39,MATCH(J$1,'Macro anual'!$B$24:$B$39,0))</f>
        <v>108.62253797078745</v>
      </c>
      <c r="K340" s="65">
        <f>+INDEX('Macro anual'!$M$24:$M$39,MATCH(K$1,'Macro anual'!$B$24:$B$39,0))</f>
        <v>106.75547638142591</v>
      </c>
      <c r="L340" s="65">
        <f>+INDEX('Macro anual'!$M$24:$M$39,MATCH(L$1,'Macro anual'!$B$24:$B$39,0))</f>
        <v>98.530458296618633</v>
      </c>
      <c r="M340" s="65">
        <f>+INDEX('Macro anual'!$M$24:$M$39,MATCH(M$1,'Macro anual'!$B$24:$B$39,0))</f>
        <v>96.305836352752266</v>
      </c>
      <c r="N340" s="65">
        <f>+INDEX('Macro anual'!$M$24:$M$39,MATCH(N$1,'Macro anual'!$B$24:$B$39,0))</f>
        <v>102.4851497969934</v>
      </c>
      <c r="O340" s="65">
        <f>+INDEX('Macro anual'!$M$24:$M$39,MATCH(O$1,'Macro anual'!$B$24:$B$39,0))</f>
        <v>103.00954892922964</v>
      </c>
      <c r="P340" s="65">
        <f>+INDEX('Macro anual'!$M$24:$M$39,MATCH(P$1,'Macro anual'!$B$24:$B$39,0))</f>
        <v>103.62163845092842</v>
      </c>
      <c r="Q340" s="65">
        <f>+INDEX('Macro anual'!$M$24:$M$39,MATCH(Q$1,'Macro anual'!$B$24:$B$39,0))</f>
        <v>100.74586944286641</v>
      </c>
      <c r="R340" s="65">
        <f>+INDEX('Macro anual'!$M$24:$M$39,MATCH(R$1,'Macro anual'!$B$24:$B$39,0))</f>
        <v>94.345040168280931</v>
      </c>
      <c r="S340" s="65">
        <f>+INDEX('Macro anual'!$M$24:$M$39,MATCH(S$1,'Macro anual'!$B$24:$B$39,0))</f>
        <v>102.98090941089288</v>
      </c>
      <c r="T340" s="65">
        <f>+INDEX('Macro anual'!$M$24:$M$39,MATCH(T$1,'Macro anual'!$B$24:$B$39,0))</f>
        <v>112.1022944899223</v>
      </c>
      <c r="U340" s="65">
        <f>+INDEX('Macro anual'!$M$24:$M$39,MATCH(U$1,'Macro anual'!$B$24:$B$39,0))</f>
        <v>114.42978169021345</v>
      </c>
      <c r="V340" s="65"/>
    </row>
    <row r="341" spans="2:22">
      <c r="B341" s="6"/>
      <c r="C341" s="453" t="s">
        <v>206</v>
      </c>
      <c r="D341" s="5" t="s">
        <v>93</v>
      </c>
      <c r="E341" s="5" t="s">
        <v>43</v>
      </c>
      <c r="G341" s="65">
        <f>+INDEX('Macro anual'!$M$24:$M$39,MATCH(G$1,'Macro anual'!$B$24:$B$39,0))</f>
        <v>100</v>
      </c>
      <c r="H341" s="210">
        <f t="shared" si="21"/>
        <v>100</v>
      </c>
      <c r="I341" s="65">
        <f>+INDEX('Macro anual'!$M$24:$M$39,MATCH(I$1,'Macro anual'!$B$24:$B$39,0))</f>
        <v>108.23445287989043</v>
      </c>
      <c r="J341" s="65">
        <f>+INDEX('Macro anual'!$M$24:$M$39,MATCH(J$1,'Macro anual'!$B$24:$B$39,0))</f>
        <v>108.62253797078745</v>
      </c>
      <c r="K341" s="65">
        <f>+INDEX('Macro anual'!$M$24:$M$39,MATCH(K$1,'Macro anual'!$B$24:$B$39,0))</f>
        <v>106.75547638142591</v>
      </c>
      <c r="L341" s="65">
        <f>+INDEX('Macro anual'!$M$24:$M$39,MATCH(L$1,'Macro anual'!$B$24:$B$39,0))</f>
        <v>98.530458296618633</v>
      </c>
      <c r="M341" s="65">
        <f>+INDEX('Macro anual'!$M$24:$M$39,MATCH(M$1,'Macro anual'!$B$24:$B$39,0))</f>
        <v>96.305836352752266</v>
      </c>
      <c r="N341" s="65">
        <f>+INDEX('Macro anual'!$M$24:$M$39,MATCH(N$1,'Macro anual'!$B$24:$B$39,0))</f>
        <v>102.4851497969934</v>
      </c>
      <c r="O341" s="65">
        <f>+INDEX('Macro anual'!$M$24:$M$39,MATCH(O$1,'Macro anual'!$B$24:$B$39,0))</f>
        <v>103.00954892922964</v>
      </c>
      <c r="P341" s="65">
        <f>+INDEX('Macro anual'!$M$24:$M$39,MATCH(P$1,'Macro anual'!$B$24:$B$39,0))</f>
        <v>103.62163845092842</v>
      </c>
      <c r="Q341" s="65">
        <f>+INDEX('Macro anual'!$M$24:$M$39,MATCH(Q$1,'Macro anual'!$B$24:$B$39,0))</f>
        <v>100.74586944286641</v>
      </c>
      <c r="R341" s="65">
        <f>+INDEX('Macro anual'!$M$24:$M$39,MATCH(R$1,'Macro anual'!$B$24:$B$39,0))</f>
        <v>94.345040168280931</v>
      </c>
      <c r="S341" s="65">
        <f>+INDEX('Macro anual'!$M$24:$M$39,MATCH(S$1,'Macro anual'!$B$24:$B$39,0))</f>
        <v>102.98090941089288</v>
      </c>
      <c r="T341" s="65">
        <f>+INDEX('Macro anual'!$M$24:$M$39,MATCH(T$1,'Macro anual'!$B$24:$B$39,0))</f>
        <v>112.1022944899223</v>
      </c>
      <c r="U341" s="65">
        <f>+INDEX('Macro anual'!$M$24:$M$39,MATCH(U$1,'Macro anual'!$B$24:$B$39,0))</f>
        <v>114.42978169021345</v>
      </c>
      <c r="V341" s="65"/>
    </row>
    <row r="342" spans="2:22">
      <c r="B342" s="6"/>
      <c r="C342" s="453" t="s">
        <v>191</v>
      </c>
      <c r="D342" s="5" t="s">
        <v>93</v>
      </c>
      <c r="E342" s="5" t="s">
        <v>43</v>
      </c>
      <c r="G342" s="65">
        <f>+INDEX('Macro anual'!$M$24:$M$39,MATCH(G$1,'Macro anual'!$B$24:$B$39,0))</f>
        <v>100</v>
      </c>
      <c r="H342" s="210">
        <f t="shared" si="21"/>
        <v>100</v>
      </c>
      <c r="I342" s="65">
        <f>+INDEX('Macro anual'!$M$24:$M$39,MATCH(I$1,'Macro anual'!$B$24:$B$39,0))</f>
        <v>108.23445287989043</v>
      </c>
      <c r="J342" s="65">
        <f>+INDEX('Macro anual'!$M$24:$M$39,MATCH(J$1,'Macro anual'!$B$24:$B$39,0))</f>
        <v>108.62253797078745</v>
      </c>
      <c r="K342" s="65">
        <f>+INDEX('Macro anual'!$M$24:$M$39,MATCH(K$1,'Macro anual'!$B$24:$B$39,0))</f>
        <v>106.75547638142591</v>
      </c>
      <c r="L342" s="65">
        <f>+INDEX('Macro anual'!$M$24:$M$39,MATCH(L$1,'Macro anual'!$B$24:$B$39,0))</f>
        <v>98.530458296618633</v>
      </c>
      <c r="M342" s="65">
        <f>+INDEX('Macro anual'!$M$24:$M$39,MATCH(M$1,'Macro anual'!$B$24:$B$39,0))</f>
        <v>96.305836352752266</v>
      </c>
      <c r="N342" s="65">
        <f>+INDEX('Macro anual'!$M$24:$M$39,MATCH(N$1,'Macro anual'!$B$24:$B$39,0))</f>
        <v>102.4851497969934</v>
      </c>
      <c r="O342" s="65">
        <f>+INDEX('Macro anual'!$M$24:$M$39,MATCH(O$1,'Macro anual'!$B$24:$B$39,0))</f>
        <v>103.00954892922964</v>
      </c>
      <c r="P342" s="65">
        <f>+INDEX('Macro anual'!$M$24:$M$39,MATCH(P$1,'Macro anual'!$B$24:$B$39,0))</f>
        <v>103.62163845092842</v>
      </c>
      <c r="Q342" s="65">
        <f>+INDEX('Macro anual'!$M$24:$M$39,MATCH(Q$1,'Macro anual'!$B$24:$B$39,0))</f>
        <v>100.74586944286641</v>
      </c>
      <c r="R342" s="65">
        <f>+INDEX('Macro anual'!$M$24:$M$39,MATCH(R$1,'Macro anual'!$B$24:$B$39,0))</f>
        <v>94.345040168280931</v>
      </c>
      <c r="S342" s="65">
        <f>+INDEX('Macro anual'!$M$24:$M$39,MATCH(S$1,'Macro anual'!$B$24:$B$39,0))</f>
        <v>102.98090941089288</v>
      </c>
      <c r="T342" s="65">
        <f>+INDEX('Macro anual'!$M$24:$M$39,MATCH(T$1,'Macro anual'!$B$24:$B$39,0))</f>
        <v>112.1022944899223</v>
      </c>
      <c r="U342" s="65">
        <f>+INDEX('Macro anual'!$M$24:$M$39,MATCH(U$1,'Macro anual'!$B$24:$B$39,0))</f>
        <v>114.42978169021345</v>
      </c>
      <c r="V342" s="65"/>
    </row>
    <row r="343" spans="2:22">
      <c r="B343" s="6"/>
      <c r="C343" s="453" t="s">
        <v>586</v>
      </c>
      <c r="D343" s="5" t="s">
        <v>93</v>
      </c>
      <c r="E343" s="5" t="s">
        <v>43</v>
      </c>
      <c r="G343" s="65">
        <f>+INDEX('Macro anual'!$M$24:$M$39,MATCH(G$1,'Macro anual'!$B$24:$B$39,0))</f>
        <v>100</v>
      </c>
      <c r="H343" s="210">
        <f t="shared" si="21"/>
        <v>100</v>
      </c>
      <c r="I343" s="65">
        <f>+INDEX('Macro anual'!$M$24:$M$39,MATCH(I$1,'Macro anual'!$B$24:$B$39,0))</f>
        <v>108.23445287989043</v>
      </c>
      <c r="J343" s="65">
        <f>+INDEX('Macro anual'!$M$24:$M$39,MATCH(J$1,'Macro anual'!$B$24:$B$39,0))</f>
        <v>108.62253797078745</v>
      </c>
      <c r="K343" s="65">
        <f>+INDEX('Macro anual'!$M$24:$M$39,MATCH(K$1,'Macro anual'!$B$24:$B$39,0))</f>
        <v>106.75547638142591</v>
      </c>
      <c r="L343" s="65">
        <f>+INDEX('Macro anual'!$M$24:$M$39,MATCH(L$1,'Macro anual'!$B$24:$B$39,0))</f>
        <v>98.530458296618633</v>
      </c>
      <c r="M343" s="65">
        <f>+INDEX('Macro anual'!$M$24:$M$39,MATCH(M$1,'Macro anual'!$B$24:$B$39,0))</f>
        <v>96.305836352752266</v>
      </c>
      <c r="N343" s="65">
        <f>+INDEX('Macro anual'!$M$24:$M$39,MATCH(N$1,'Macro anual'!$B$24:$B$39,0))</f>
        <v>102.4851497969934</v>
      </c>
      <c r="O343" s="65">
        <f>+INDEX('Macro anual'!$M$24:$M$39,MATCH(O$1,'Macro anual'!$B$24:$B$39,0))</f>
        <v>103.00954892922964</v>
      </c>
      <c r="P343" s="65">
        <f>+INDEX('Macro anual'!$M$24:$M$39,MATCH(P$1,'Macro anual'!$B$24:$B$39,0))</f>
        <v>103.62163845092842</v>
      </c>
      <c r="Q343" s="65">
        <f>+INDEX('Macro anual'!$M$24:$M$39,MATCH(Q$1,'Macro anual'!$B$24:$B$39,0))</f>
        <v>100.74586944286641</v>
      </c>
      <c r="R343" s="65">
        <f>+INDEX('Macro anual'!$M$24:$M$39,MATCH(R$1,'Macro anual'!$B$24:$B$39,0))</f>
        <v>94.345040168280931</v>
      </c>
      <c r="S343" s="65">
        <f>+INDEX('Macro anual'!$M$24:$M$39,MATCH(S$1,'Macro anual'!$B$24:$B$39,0))</f>
        <v>102.98090941089288</v>
      </c>
      <c r="T343" s="65">
        <f>+INDEX('Macro anual'!$M$24:$M$39,MATCH(T$1,'Macro anual'!$B$24:$B$39,0))</f>
        <v>112.1022944899223</v>
      </c>
      <c r="U343" s="65">
        <f>+INDEX('Macro anual'!$M$24:$M$39,MATCH(U$1,'Macro anual'!$B$24:$B$39,0))</f>
        <v>114.42978169021345</v>
      </c>
      <c r="V343" s="65"/>
    </row>
    <row r="344" spans="2:22">
      <c r="B344" s="6"/>
      <c r="C344" s="453" t="s">
        <v>587</v>
      </c>
      <c r="D344" s="5" t="s">
        <v>93</v>
      </c>
      <c r="E344" s="5" t="s">
        <v>43</v>
      </c>
      <c r="G344" s="65">
        <f>+INDEX('Macro anual'!$M$24:$M$39,MATCH(G$1,'Macro anual'!$B$24:$B$39,0))</f>
        <v>100</v>
      </c>
      <c r="H344" s="210">
        <f t="shared" si="21"/>
        <v>100</v>
      </c>
      <c r="I344" s="65">
        <f>+INDEX('Macro anual'!$M$24:$M$39,MATCH(I$1,'Macro anual'!$B$24:$B$39,0))</f>
        <v>108.23445287989043</v>
      </c>
      <c r="J344" s="65">
        <f>+INDEX('Macro anual'!$M$24:$M$39,MATCH(J$1,'Macro anual'!$B$24:$B$39,0))</f>
        <v>108.62253797078745</v>
      </c>
      <c r="K344" s="65">
        <f>+INDEX('Macro anual'!$M$24:$M$39,MATCH(K$1,'Macro anual'!$B$24:$B$39,0))</f>
        <v>106.75547638142591</v>
      </c>
      <c r="L344" s="65">
        <f>+INDEX('Macro anual'!$M$24:$M$39,MATCH(L$1,'Macro anual'!$B$24:$B$39,0))</f>
        <v>98.530458296618633</v>
      </c>
      <c r="M344" s="65">
        <f>+INDEX('Macro anual'!$M$24:$M$39,MATCH(M$1,'Macro anual'!$B$24:$B$39,0))</f>
        <v>96.305836352752266</v>
      </c>
      <c r="N344" s="65">
        <f>+INDEX('Macro anual'!$M$24:$M$39,MATCH(N$1,'Macro anual'!$B$24:$B$39,0))</f>
        <v>102.4851497969934</v>
      </c>
      <c r="O344" s="65">
        <f>+INDEX('Macro anual'!$M$24:$M$39,MATCH(O$1,'Macro anual'!$B$24:$B$39,0))</f>
        <v>103.00954892922964</v>
      </c>
      <c r="P344" s="65">
        <f>+INDEX('Macro anual'!$M$24:$M$39,MATCH(P$1,'Macro anual'!$B$24:$B$39,0))</f>
        <v>103.62163845092842</v>
      </c>
      <c r="Q344" s="65">
        <f>+INDEX('Macro anual'!$M$24:$M$39,MATCH(Q$1,'Macro anual'!$B$24:$B$39,0))</f>
        <v>100.74586944286641</v>
      </c>
      <c r="R344" s="65">
        <f>+INDEX('Macro anual'!$M$24:$M$39,MATCH(R$1,'Macro anual'!$B$24:$B$39,0))</f>
        <v>94.345040168280931</v>
      </c>
      <c r="S344" s="65">
        <f>+INDEX('Macro anual'!$M$24:$M$39,MATCH(S$1,'Macro anual'!$B$24:$B$39,0))</f>
        <v>102.98090941089288</v>
      </c>
      <c r="T344" s="65">
        <f>+INDEX('Macro anual'!$M$24:$M$39,MATCH(T$1,'Macro anual'!$B$24:$B$39,0))</f>
        <v>112.1022944899223</v>
      </c>
      <c r="U344" s="65">
        <f>+INDEX('Macro anual'!$M$24:$M$39,MATCH(U$1,'Macro anual'!$B$24:$B$39,0))</f>
        <v>114.42978169021345</v>
      </c>
      <c r="V344" s="65"/>
    </row>
    <row r="345" spans="2:22">
      <c r="B345" s="6"/>
      <c r="C345" s="453" t="s">
        <v>588</v>
      </c>
      <c r="D345" s="5" t="s">
        <v>93</v>
      </c>
      <c r="E345" s="5" t="s">
        <v>43</v>
      </c>
      <c r="G345" s="65">
        <f>+INDEX('Macro anual'!$M$24:$M$39,MATCH(G$1,'Macro anual'!$B$24:$B$39,0))</f>
        <v>100</v>
      </c>
      <c r="H345" s="210">
        <f t="shared" si="21"/>
        <v>100</v>
      </c>
      <c r="I345" s="65">
        <f>+INDEX('Macro anual'!$M$24:$M$39,MATCH(I$1,'Macro anual'!$B$24:$B$39,0))</f>
        <v>108.23445287989043</v>
      </c>
      <c r="J345" s="65">
        <f>+INDEX('Macro anual'!$M$24:$M$39,MATCH(J$1,'Macro anual'!$B$24:$B$39,0))</f>
        <v>108.62253797078745</v>
      </c>
      <c r="K345" s="65">
        <f>+INDEX('Macro anual'!$M$24:$M$39,MATCH(K$1,'Macro anual'!$B$24:$B$39,0))</f>
        <v>106.75547638142591</v>
      </c>
      <c r="L345" s="65">
        <f>+INDEX('Macro anual'!$M$24:$M$39,MATCH(L$1,'Macro anual'!$B$24:$B$39,0))</f>
        <v>98.530458296618633</v>
      </c>
      <c r="M345" s="65">
        <f>+INDEX('Macro anual'!$M$24:$M$39,MATCH(M$1,'Macro anual'!$B$24:$B$39,0))</f>
        <v>96.305836352752266</v>
      </c>
      <c r="N345" s="65">
        <f>+INDEX('Macro anual'!$M$24:$M$39,MATCH(N$1,'Macro anual'!$B$24:$B$39,0))</f>
        <v>102.4851497969934</v>
      </c>
      <c r="O345" s="65">
        <f>+INDEX('Macro anual'!$M$24:$M$39,MATCH(O$1,'Macro anual'!$B$24:$B$39,0))</f>
        <v>103.00954892922964</v>
      </c>
      <c r="P345" s="65">
        <f>+INDEX('Macro anual'!$M$24:$M$39,MATCH(P$1,'Macro anual'!$B$24:$B$39,0))</f>
        <v>103.62163845092842</v>
      </c>
      <c r="Q345" s="65">
        <f>+INDEX('Macro anual'!$M$24:$M$39,MATCH(Q$1,'Macro anual'!$B$24:$B$39,0))</f>
        <v>100.74586944286641</v>
      </c>
      <c r="R345" s="65">
        <f>+INDEX('Macro anual'!$M$24:$M$39,MATCH(R$1,'Macro anual'!$B$24:$B$39,0))</f>
        <v>94.345040168280931</v>
      </c>
      <c r="S345" s="65">
        <f>+INDEX('Macro anual'!$M$24:$M$39,MATCH(S$1,'Macro anual'!$B$24:$B$39,0))</f>
        <v>102.98090941089288</v>
      </c>
      <c r="T345" s="65">
        <f>+INDEX('Macro anual'!$M$24:$M$39,MATCH(T$1,'Macro anual'!$B$24:$B$39,0))</f>
        <v>112.1022944899223</v>
      </c>
      <c r="U345" s="65">
        <f>+INDEX('Macro anual'!$M$24:$M$39,MATCH(U$1,'Macro anual'!$B$24:$B$39,0))</f>
        <v>114.42978169021345</v>
      </c>
      <c r="V345" s="65"/>
    </row>
    <row r="346" spans="2:22">
      <c r="B346" s="6"/>
      <c r="C346" s="453" t="s">
        <v>589</v>
      </c>
      <c r="D346" s="5" t="s">
        <v>93</v>
      </c>
      <c r="E346" s="5" t="s">
        <v>43</v>
      </c>
      <c r="G346" s="65">
        <f>+INDEX('Macro anual'!$M$24:$M$39,MATCH(G$1,'Macro anual'!$B$24:$B$39,0))</f>
        <v>100</v>
      </c>
      <c r="H346" s="210">
        <f t="shared" si="21"/>
        <v>100</v>
      </c>
      <c r="I346" s="65">
        <f>+INDEX('Macro anual'!$M$24:$M$39,MATCH(I$1,'Macro anual'!$B$24:$B$39,0))</f>
        <v>108.23445287989043</v>
      </c>
      <c r="J346" s="65">
        <f>+INDEX('Macro anual'!$M$24:$M$39,MATCH(J$1,'Macro anual'!$B$24:$B$39,0))</f>
        <v>108.62253797078745</v>
      </c>
      <c r="K346" s="65">
        <f>+INDEX('Macro anual'!$M$24:$M$39,MATCH(K$1,'Macro anual'!$B$24:$B$39,0))</f>
        <v>106.75547638142591</v>
      </c>
      <c r="L346" s="65">
        <f>+INDEX('Macro anual'!$M$24:$M$39,MATCH(L$1,'Macro anual'!$B$24:$B$39,0))</f>
        <v>98.530458296618633</v>
      </c>
      <c r="M346" s="65">
        <f>+INDEX('Macro anual'!$M$24:$M$39,MATCH(M$1,'Macro anual'!$B$24:$B$39,0))</f>
        <v>96.305836352752266</v>
      </c>
      <c r="N346" s="65">
        <f>+INDEX('Macro anual'!$M$24:$M$39,MATCH(N$1,'Macro anual'!$B$24:$B$39,0))</f>
        <v>102.4851497969934</v>
      </c>
      <c r="O346" s="65">
        <f>+INDEX('Macro anual'!$M$24:$M$39,MATCH(O$1,'Macro anual'!$B$24:$B$39,0))</f>
        <v>103.00954892922964</v>
      </c>
      <c r="P346" s="65">
        <f>+INDEX('Macro anual'!$M$24:$M$39,MATCH(P$1,'Macro anual'!$B$24:$B$39,0))</f>
        <v>103.62163845092842</v>
      </c>
      <c r="Q346" s="65">
        <f>+INDEX('Macro anual'!$M$24:$M$39,MATCH(Q$1,'Macro anual'!$B$24:$B$39,0))</f>
        <v>100.74586944286641</v>
      </c>
      <c r="R346" s="65">
        <f>+INDEX('Macro anual'!$M$24:$M$39,MATCH(R$1,'Macro anual'!$B$24:$B$39,0))</f>
        <v>94.345040168280931</v>
      </c>
      <c r="S346" s="65">
        <f>+INDEX('Macro anual'!$M$24:$M$39,MATCH(S$1,'Macro anual'!$B$24:$B$39,0))</f>
        <v>102.98090941089288</v>
      </c>
      <c r="T346" s="65">
        <f>+INDEX('Macro anual'!$M$24:$M$39,MATCH(T$1,'Macro anual'!$B$24:$B$39,0))</f>
        <v>112.1022944899223</v>
      </c>
      <c r="U346" s="65">
        <f>+INDEX('Macro anual'!$M$24:$M$39,MATCH(U$1,'Macro anual'!$B$24:$B$39,0))</f>
        <v>114.42978169021345</v>
      </c>
      <c r="V346" s="65"/>
    </row>
    <row r="347" spans="2:22">
      <c r="B347" s="6"/>
      <c r="C347" s="453" t="s">
        <v>590</v>
      </c>
      <c r="D347" s="5" t="s">
        <v>93</v>
      </c>
      <c r="E347" s="5" t="s">
        <v>43</v>
      </c>
      <c r="G347" s="65">
        <f>+INDEX('Macro anual'!$M$24:$M$39,MATCH(G$1,'Macro anual'!$B$24:$B$39,0))</f>
        <v>100</v>
      </c>
      <c r="H347" s="210">
        <f t="shared" si="21"/>
        <v>100</v>
      </c>
      <c r="I347" s="65">
        <f>+INDEX('Macro anual'!$M$24:$M$39,MATCH(I$1,'Macro anual'!$B$24:$B$39,0))</f>
        <v>108.23445287989043</v>
      </c>
      <c r="J347" s="65">
        <f>+INDEX('Macro anual'!$M$24:$M$39,MATCH(J$1,'Macro anual'!$B$24:$B$39,0))</f>
        <v>108.62253797078745</v>
      </c>
      <c r="K347" s="65">
        <f>+INDEX('Macro anual'!$M$24:$M$39,MATCH(K$1,'Macro anual'!$B$24:$B$39,0))</f>
        <v>106.75547638142591</v>
      </c>
      <c r="L347" s="65">
        <f>+INDEX('Macro anual'!$M$24:$M$39,MATCH(L$1,'Macro anual'!$B$24:$B$39,0))</f>
        <v>98.530458296618633</v>
      </c>
      <c r="M347" s="65">
        <f>+INDEX('Macro anual'!$M$24:$M$39,MATCH(M$1,'Macro anual'!$B$24:$B$39,0))</f>
        <v>96.305836352752266</v>
      </c>
      <c r="N347" s="65">
        <f>+INDEX('Macro anual'!$M$24:$M$39,MATCH(N$1,'Macro anual'!$B$24:$B$39,0))</f>
        <v>102.4851497969934</v>
      </c>
      <c r="O347" s="65">
        <f>+INDEX('Macro anual'!$M$24:$M$39,MATCH(O$1,'Macro anual'!$B$24:$B$39,0))</f>
        <v>103.00954892922964</v>
      </c>
      <c r="P347" s="65">
        <f>+INDEX('Macro anual'!$M$24:$M$39,MATCH(P$1,'Macro anual'!$B$24:$B$39,0))</f>
        <v>103.62163845092842</v>
      </c>
      <c r="Q347" s="65">
        <f>+INDEX('Macro anual'!$M$24:$M$39,MATCH(Q$1,'Macro anual'!$B$24:$B$39,0))</f>
        <v>100.74586944286641</v>
      </c>
      <c r="R347" s="65">
        <f>+INDEX('Macro anual'!$M$24:$M$39,MATCH(R$1,'Macro anual'!$B$24:$B$39,0))</f>
        <v>94.345040168280931</v>
      </c>
      <c r="S347" s="65">
        <f>+INDEX('Macro anual'!$M$24:$M$39,MATCH(S$1,'Macro anual'!$B$24:$B$39,0))</f>
        <v>102.98090941089288</v>
      </c>
      <c r="T347" s="65">
        <f>+INDEX('Macro anual'!$M$24:$M$39,MATCH(T$1,'Macro anual'!$B$24:$B$39,0))</f>
        <v>112.1022944899223</v>
      </c>
      <c r="U347" s="65">
        <f>+INDEX('Macro anual'!$M$24:$M$39,MATCH(U$1,'Macro anual'!$B$24:$B$39,0))</f>
        <v>114.42978169021345</v>
      </c>
      <c r="V347" s="65"/>
    </row>
    <row r="348" spans="2:22">
      <c r="B348" s="6"/>
      <c r="C348" s="453" t="s">
        <v>591</v>
      </c>
      <c r="D348" s="5" t="s">
        <v>93</v>
      </c>
      <c r="E348" s="5" t="s">
        <v>43</v>
      </c>
      <c r="G348" s="65">
        <f>+INDEX('Macro anual'!$M$24:$M$39,MATCH(G$1,'Macro anual'!$B$24:$B$39,0))</f>
        <v>100</v>
      </c>
      <c r="H348" s="210">
        <f t="shared" si="21"/>
        <v>100</v>
      </c>
      <c r="I348" s="65">
        <f>+INDEX('Macro anual'!$M$24:$M$39,MATCH(I$1,'Macro anual'!$B$24:$B$39,0))</f>
        <v>108.23445287989043</v>
      </c>
      <c r="J348" s="65">
        <f>+INDEX('Macro anual'!$M$24:$M$39,MATCH(J$1,'Macro anual'!$B$24:$B$39,0))</f>
        <v>108.62253797078745</v>
      </c>
      <c r="K348" s="65">
        <f>+INDEX('Macro anual'!$M$24:$M$39,MATCH(K$1,'Macro anual'!$B$24:$B$39,0))</f>
        <v>106.75547638142591</v>
      </c>
      <c r="L348" s="65">
        <f>+INDEX('Macro anual'!$M$24:$M$39,MATCH(L$1,'Macro anual'!$B$24:$B$39,0))</f>
        <v>98.530458296618633</v>
      </c>
      <c r="M348" s="65">
        <f>+INDEX('Macro anual'!$M$24:$M$39,MATCH(M$1,'Macro anual'!$B$24:$B$39,0))</f>
        <v>96.305836352752266</v>
      </c>
      <c r="N348" s="65">
        <f>+INDEX('Macro anual'!$M$24:$M$39,MATCH(N$1,'Macro anual'!$B$24:$B$39,0))</f>
        <v>102.4851497969934</v>
      </c>
      <c r="O348" s="65">
        <f>+INDEX('Macro anual'!$M$24:$M$39,MATCH(O$1,'Macro anual'!$B$24:$B$39,0))</f>
        <v>103.00954892922964</v>
      </c>
      <c r="P348" s="65">
        <f>+INDEX('Macro anual'!$M$24:$M$39,MATCH(P$1,'Macro anual'!$B$24:$B$39,0))</f>
        <v>103.62163845092842</v>
      </c>
      <c r="Q348" s="65">
        <f>+INDEX('Macro anual'!$M$24:$M$39,MATCH(Q$1,'Macro anual'!$B$24:$B$39,0))</f>
        <v>100.74586944286641</v>
      </c>
      <c r="R348" s="65">
        <f>+INDEX('Macro anual'!$M$24:$M$39,MATCH(R$1,'Macro anual'!$B$24:$B$39,0))</f>
        <v>94.345040168280931</v>
      </c>
      <c r="S348" s="65">
        <f>+INDEX('Macro anual'!$M$24:$M$39,MATCH(S$1,'Macro anual'!$B$24:$B$39,0))</f>
        <v>102.98090941089288</v>
      </c>
      <c r="T348" s="65">
        <f>+INDEX('Macro anual'!$M$24:$M$39,MATCH(T$1,'Macro anual'!$B$24:$B$39,0))</f>
        <v>112.1022944899223</v>
      </c>
      <c r="U348" s="65">
        <f>+INDEX('Macro anual'!$M$24:$M$39,MATCH(U$1,'Macro anual'!$B$24:$B$39,0))</f>
        <v>114.42978169021345</v>
      </c>
      <c r="V348" s="65"/>
    </row>
    <row r="349" spans="2:22">
      <c r="B349" s="6"/>
      <c r="C349" s="453" t="s">
        <v>592</v>
      </c>
      <c r="D349" s="5" t="s">
        <v>93</v>
      </c>
      <c r="E349" s="5" t="s">
        <v>43</v>
      </c>
      <c r="G349" s="65">
        <f>+INDEX('Macro anual'!$M$24:$M$39,MATCH(G$1,'Macro anual'!$B$24:$B$39,0))</f>
        <v>100</v>
      </c>
      <c r="H349" s="210">
        <f t="shared" si="21"/>
        <v>100</v>
      </c>
      <c r="I349" s="65">
        <f>+INDEX('Macro anual'!$M$24:$M$39,MATCH(I$1,'Macro anual'!$B$24:$B$39,0))</f>
        <v>108.23445287989043</v>
      </c>
      <c r="J349" s="65">
        <f>+INDEX('Macro anual'!$M$24:$M$39,MATCH(J$1,'Macro anual'!$B$24:$B$39,0))</f>
        <v>108.62253797078745</v>
      </c>
      <c r="K349" s="65">
        <f>+INDEX('Macro anual'!$M$24:$M$39,MATCH(K$1,'Macro anual'!$B$24:$B$39,0))</f>
        <v>106.75547638142591</v>
      </c>
      <c r="L349" s="65">
        <f>+INDEX('Macro anual'!$M$24:$M$39,MATCH(L$1,'Macro anual'!$B$24:$B$39,0))</f>
        <v>98.530458296618633</v>
      </c>
      <c r="M349" s="65">
        <f>+INDEX('Macro anual'!$M$24:$M$39,MATCH(M$1,'Macro anual'!$B$24:$B$39,0))</f>
        <v>96.305836352752266</v>
      </c>
      <c r="N349" s="65">
        <f>+INDEX('Macro anual'!$M$24:$M$39,MATCH(N$1,'Macro anual'!$B$24:$B$39,0))</f>
        <v>102.4851497969934</v>
      </c>
      <c r="O349" s="65">
        <f>+INDEX('Macro anual'!$M$24:$M$39,MATCH(O$1,'Macro anual'!$B$24:$B$39,0))</f>
        <v>103.00954892922964</v>
      </c>
      <c r="P349" s="65">
        <f>+INDEX('Macro anual'!$M$24:$M$39,MATCH(P$1,'Macro anual'!$B$24:$B$39,0))</f>
        <v>103.62163845092842</v>
      </c>
      <c r="Q349" s="65">
        <f>+INDEX('Macro anual'!$M$24:$M$39,MATCH(Q$1,'Macro anual'!$B$24:$B$39,0))</f>
        <v>100.74586944286641</v>
      </c>
      <c r="R349" s="65">
        <f>+INDEX('Macro anual'!$M$24:$M$39,MATCH(R$1,'Macro anual'!$B$24:$B$39,0))</f>
        <v>94.345040168280931</v>
      </c>
      <c r="S349" s="65">
        <f>+INDEX('Macro anual'!$M$24:$M$39,MATCH(S$1,'Macro anual'!$B$24:$B$39,0))</f>
        <v>102.98090941089288</v>
      </c>
      <c r="T349" s="65">
        <f>+INDEX('Macro anual'!$M$24:$M$39,MATCH(T$1,'Macro anual'!$B$24:$B$39,0))</f>
        <v>112.1022944899223</v>
      </c>
      <c r="U349" s="65">
        <f>+INDEX('Macro anual'!$M$24:$M$39,MATCH(U$1,'Macro anual'!$B$24:$B$39,0))</f>
        <v>114.42978169021345</v>
      </c>
      <c r="V349" s="65"/>
    </row>
    <row r="350" spans="2:22">
      <c r="B350" s="6"/>
      <c r="C350" s="453" t="s">
        <v>593</v>
      </c>
      <c r="D350" s="5" t="s">
        <v>93</v>
      </c>
      <c r="E350" s="5" t="s">
        <v>43</v>
      </c>
      <c r="G350" s="65">
        <f>+INDEX('Macro anual'!$M$24:$M$39,MATCH(G$1,'Macro anual'!$B$24:$B$39,0))</f>
        <v>100</v>
      </c>
      <c r="H350" s="210">
        <f t="shared" si="21"/>
        <v>100</v>
      </c>
      <c r="I350" s="65">
        <f>+INDEX('Macro anual'!$M$24:$M$39,MATCH(I$1,'Macro anual'!$B$24:$B$39,0))</f>
        <v>108.23445287989043</v>
      </c>
      <c r="J350" s="65">
        <f>+INDEX('Macro anual'!$M$24:$M$39,MATCH(J$1,'Macro anual'!$B$24:$B$39,0))</f>
        <v>108.62253797078745</v>
      </c>
      <c r="K350" s="65">
        <f>+INDEX('Macro anual'!$M$24:$M$39,MATCH(K$1,'Macro anual'!$B$24:$B$39,0))</f>
        <v>106.75547638142591</v>
      </c>
      <c r="L350" s="65">
        <f>+INDEX('Macro anual'!$M$24:$M$39,MATCH(L$1,'Macro anual'!$B$24:$B$39,0))</f>
        <v>98.530458296618633</v>
      </c>
      <c r="M350" s="65">
        <f>+INDEX('Macro anual'!$M$24:$M$39,MATCH(M$1,'Macro anual'!$B$24:$B$39,0))</f>
        <v>96.305836352752266</v>
      </c>
      <c r="N350" s="65">
        <f>+INDEX('Macro anual'!$M$24:$M$39,MATCH(N$1,'Macro anual'!$B$24:$B$39,0))</f>
        <v>102.4851497969934</v>
      </c>
      <c r="O350" s="65">
        <f>+INDEX('Macro anual'!$M$24:$M$39,MATCH(O$1,'Macro anual'!$B$24:$B$39,0))</f>
        <v>103.00954892922964</v>
      </c>
      <c r="P350" s="65">
        <f>+INDEX('Macro anual'!$M$24:$M$39,MATCH(P$1,'Macro anual'!$B$24:$B$39,0))</f>
        <v>103.62163845092842</v>
      </c>
      <c r="Q350" s="65">
        <f>+INDEX('Macro anual'!$M$24:$M$39,MATCH(Q$1,'Macro anual'!$B$24:$B$39,0))</f>
        <v>100.74586944286641</v>
      </c>
      <c r="R350" s="65">
        <f>+INDEX('Macro anual'!$M$24:$M$39,MATCH(R$1,'Macro anual'!$B$24:$B$39,0))</f>
        <v>94.345040168280931</v>
      </c>
      <c r="S350" s="65">
        <f>+INDEX('Macro anual'!$M$24:$M$39,MATCH(S$1,'Macro anual'!$B$24:$B$39,0))</f>
        <v>102.98090941089288</v>
      </c>
      <c r="T350" s="65">
        <f>+INDEX('Macro anual'!$M$24:$M$39,MATCH(T$1,'Macro anual'!$B$24:$B$39,0))</f>
        <v>112.1022944899223</v>
      </c>
      <c r="U350" s="65">
        <f>+INDEX('Macro anual'!$M$24:$M$39,MATCH(U$1,'Macro anual'!$B$24:$B$39,0))</f>
        <v>114.42978169021345</v>
      </c>
      <c r="V350" s="65"/>
    </row>
    <row r="351" spans="2:22">
      <c r="B351" s="6"/>
      <c r="C351" s="453" t="s">
        <v>594</v>
      </c>
      <c r="D351" s="5" t="s">
        <v>93</v>
      </c>
      <c r="E351" s="5" t="s">
        <v>43</v>
      </c>
      <c r="G351" s="65">
        <f>+INDEX('Macro anual'!$M$24:$M$39,MATCH(G$1,'Macro anual'!$B$24:$B$39,0))</f>
        <v>100</v>
      </c>
      <c r="H351" s="210">
        <f t="shared" si="21"/>
        <v>100</v>
      </c>
      <c r="I351" s="65">
        <f>+INDEX('Macro anual'!$M$24:$M$39,MATCH(I$1,'Macro anual'!$B$24:$B$39,0))</f>
        <v>108.23445287989043</v>
      </c>
      <c r="J351" s="65">
        <f>+INDEX('Macro anual'!$M$24:$M$39,MATCH(J$1,'Macro anual'!$B$24:$B$39,0))</f>
        <v>108.62253797078745</v>
      </c>
      <c r="K351" s="65">
        <f>+INDEX('Macro anual'!$M$24:$M$39,MATCH(K$1,'Macro anual'!$B$24:$B$39,0))</f>
        <v>106.75547638142591</v>
      </c>
      <c r="L351" s="65">
        <f>+INDEX('Macro anual'!$M$24:$M$39,MATCH(L$1,'Macro anual'!$B$24:$B$39,0))</f>
        <v>98.530458296618633</v>
      </c>
      <c r="M351" s="65">
        <f>+INDEX('Macro anual'!$M$24:$M$39,MATCH(M$1,'Macro anual'!$B$24:$B$39,0))</f>
        <v>96.305836352752266</v>
      </c>
      <c r="N351" s="65">
        <f>+INDEX('Macro anual'!$M$24:$M$39,MATCH(N$1,'Macro anual'!$B$24:$B$39,0))</f>
        <v>102.4851497969934</v>
      </c>
      <c r="O351" s="65">
        <f>+INDEX('Macro anual'!$M$24:$M$39,MATCH(O$1,'Macro anual'!$B$24:$B$39,0))</f>
        <v>103.00954892922964</v>
      </c>
      <c r="P351" s="65">
        <f>+INDEX('Macro anual'!$M$24:$M$39,MATCH(P$1,'Macro anual'!$B$24:$B$39,0))</f>
        <v>103.62163845092842</v>
      </c>
      <c r="Q351" s="65">
        <f>+INDEX('Macro anual'!$M$24:$M$39,MATCH(Q$1,'Macro anual'!$B$24:$B$39,0))</f>
        <v>100.74586944286641</v>
      </c>
      <c r="R351" s="65">
        <f>+INDEX('Macro anual'!$M$24:$M$39,MATCH(R$1,'Macro anual'!$B$24:$B$39,0))</f>
        <v>94.345040168280931</v>
      </c>
      <c r="S351" s="65">
        <f>+INDEX('Macro anual'!$M$24:$M$39,MATCH(S$1,'Macro anual'!$B$24:$B$39,0))</f>
        <v>102.98090941089288</v>
      </c>
      <c r="T351" s="65">
        <f>+INDEX('Macro anual'!$M$24:$M$39,MATCH(T$1,'Macro anual'!$B$24:$B$39,0))</f>
        <v>112.1022944899223</v>
      </c>
      <c r="U351" s="65">
        <f>+INDEX('Macro anual'!$M$24:$M$39,MATCH(U$1,'Macro anual'!$B$24:$B$39,0))</f>
        <v>114.42978169021345</v>
      </c>
      <c r="V351" s="65"/>
    </row>
    <row r="352" spans="2:22">
      <c r="B352" s="6"/>
      <c r="C352" s="453" t="s">
        <v>595</v>
      </c>
      <c r="D352" s="5" t="s">
        <v>93</v>
      </c>
      <c r="E352" s="5" t="s">
        <v>43</v>
      </c>
      <c r="G352" s="65">
        <f>+INDEX('Macro anual'!$M$24:$M$39,MATCH(G$1,'Macro anual'!$B$24:$B$39,0))</f>
        <v>100</v>
      </c>
      <c r="H352" s="210">
        <f t="shared" si="21"/>
        <v>100</v>
      </c>
      <c r="I352" s="65">
        <f>+INDEX('Macro anual'!$M$24:$M$39,MATCH(I$1,'Macro anual'!$B$24:$B$39,0))</f>
        <v>108.23445287989043</v>
      </c>
      <c r="J352" s="65">
        <f>+INDEX('Macro anual'!$M$24:$M$39,MATCH(J$1,'Macro anual'!$B$24:$B$39,0))</f>
        <v>108.62253797078745</v>
      </c>
      <c r="K352" s="65">
        <f>+INDEX('Macro anual'!$M$24:$M$39,MATCH(K$1,'Macro anual'!$B$24:$B$39,0))</f>
        <v>106.75547638142591</v>
      </c>
      <c r="L352" s="65">
        <f>+INDEX('Macro anual'!$M$24:$M$39,MATCH(L$1,'Macro anual'!$B$24:$B$39,0))</f>
        <v>98.530458296618633</v>
      </c>
      <c r="M352" s="65">
        <f>+INDEX('Macro anual'!$M$24:$M$39,MATCH(M$1,'Macro anual'!$B$24:$B$39,0))</f>
        <v>96.305836352752266</v>
      </c>
      <c r="N352" s="65">
        <f>+INDEX('Macro anual'!$M$24:$M$39,MATCH(N$1,'Macro anual'!$B$24:$B$39,0))</f>
        <v>102.4851497969934</v>
      </c>
      <c r="O352" s="65">
        <f>+INDEX('Macro anual'!$M$24:$M$39,MATCH(O$1,'Macro anual'!$B$24:$B$39,0))</f>
        <v>103.00954892922964</v>
      </c>
      <c r="P352" s="65">
        <f>+INDEX('Macro anual'!$M$24:$M$39,MATCH(P$1,'Macro anual'!$B$24:$B$39,0))</f>
        <v>103.62163845092842</v>
      </c>
      <c r="Q352" s="65">
        <f>+INDEX('Macro anual'!$M$24:$M$39,MATCH(Q$1,'Macro anual'!$B$24:$B$39,0))</f>
        <v>100.74586944286641</v>
      </c>
      <c r="R352" s="65">
        <f>+INDEX('Macro anual'!$M$24:$M$39,MATCH(R$1,'Macro anual'!$B$24:$B$39,0))</f>
        <v>94.345040168280931</v>
      </c>
      <c r="S352" s="65">
        <f>+INDEX('Macro anual'!$M$24:$M$39,MATCH(S$1,'Macro anual'!$B$24:$B$39,0))</f>
        <v>102.98090941089288</v>
      </c>
      <c r="T352" s="65">
        <f>+INDEX('Macro anual'!$M$24:$M$39,MATCH(T$1,'Macro anual'!$B$24:$B$39,0))</f>
        <v>112.1022944899223</v>
      </c>
      <c r="U352" s="65">
        <f>+INDEX('Macro anual'!$M$24:$M$39,MATCH(U$1,'Macro anual'!$B$24:$B$39,0))</f>
        <v>114.42978169021345</v>
      </c>
      <c r="V352" s="65"/>
    </row>
    <row r="353" spans="2:22">
      <c r="B353" s="6"/>
      <c r="C353" s="453" t="s">
        <v>596</v>
      </c>
      <c r="D353" s="5" t="s">
        <v>93</v>
      </c>
      <c r="E353" s="5" t="s">
        <v>43</v>
      </c>
      <c r="G353" s="65">
        <f>+INDEX('Macro anual'!$M$24:$M$39,MATCH(G$1,'Macro anual'!$B$24:$B$39,0))</f>
        <v>100</v>
      </c>
      <c r="H353" s="210">
        <f t="shared" si="21"/>
        <v>100</v>
      </c>
      <c r="I353" s="65">
        <f>+INDEX('Macro anual'!$M$24:$M$39,MATCH(I$1,'Macro anual'!$B$24:$B$39,0))</f>
        <v>108.23445287989043</v>
      </c>
      <c r="J353" s="65">
        <f>+INDEX('Macro anual'!$M$24:$M$39,MATCH(J$1,'Macro anual'!$B$24:$B$39,0))</f>
        <v>108.62253797078745</v>
      </c>
      <c r="K353" s="65">
        <f>+INDEX('Macro anual'!$M$24:$M$39,MATCH(K$1,'Macro anual'!$B$24:$B$39,0))</f>
        <v>106.75547638142591</v>
      </c>
      <c r="L353" s="65">
        <f>+INDEX('Macro anual'!$M$24:$M$39,MATCH(L$1,'Macro anual'!$B$24:$B$39,0))</f>
        <v>98.530458296618633</v>
      </c>
      <c r="M353" s="65">
        <f>+INDEX('Macro anual'!$M$24:$M$39,MATCH(M$1,'Macro anual'!$B$24:$B$39,0))</f>
        <v>96.305836352752266</v>
      </c>
      <c r="N353" s="65">
        <f>+INDEX('Macro anual'!$M$24:$M$39,MATCH(N$1,'Macro anual'!$B$24:$B$39,0))</f>
        <v>102.4851497969934</v>
      </c>
      <c r="O353" s="65">
        <f>+INDEX('Macro anual'!$M$24:$M$39,MATCH(O$1,'Macro anual'!$B$24:$B$39,0))</f>
        <v>103.00954892922964</v>
      </c>
      <c r="P353" s="65">
        <f>+INDEX('Macro anual'!$M$24:$M$39,MATCH(P$1,'Macro anual'!$B$24:$B$39,0))</f>
        <v>103.62163845092842</v>
      </c>
      <c r="Q353" s="65">
        <f>+INDEX('Macro anual'!$M$24:$M$39,MATCH(Q$1,'Macro anual'!$B$24:$B$39,0))</f>
        <v>100.74586944286641</v>
      </c>
      <c r="R353" s="65">
        <f>+INDEX('Macro anual'!$M$24:$M$39,MATCH(R$1,'Macro anual'!$B$24:$B$39,0))</f>
        <v>94.345040168280931</v>
      </c>
      <c r="S353" s="65">
        <f>+INDEX('Macro anual'!$M$24:$M$39,MATCH(S$1,'Macro anual'!$B$24:$B$39,0))</f>
        <v>102.98090941089288</v>
      </c>
      <c r="T353" s="65">
        <f>+INDEX('Macro anual'!$M$24:$M$39,MATCH(T$1,'Macro anual'!$B$24:$B$39,0))</f>
        <v>112.1022944899223</v>
      </c>
      <c r="U353" s="65">
        <f>+INDEX('Macro anual'!$M$24:$M$39,MATCH(U$1,'Macro anual'!$B$24:$B$39,0))</f>
        <v>114.42978169021345</v>
      </c>
      <c r="V353" s="65"/>
    </row>
    <row r="354" spans="2:22">
      <c r="B354" s="6"/>
      <c r="C354" s="453" t="s">
        <v>597</v>
      </c>
      <c r="D354" s="5" t="s">
        <v>93</v>
      </c>
      <c r="E354" s="5" t="s">
        <v>43</v>
      </c>
      <c r="G354" s="65">
        <f>+INDEX('Macro anual'!$M$24:$M$39,MATCH(G$1,'Macro anual'!$B$24:$B$39,0))</f>
        <v>100</v>
      </c>
      <c r="H354" s="210">
        <f t="shared" si="21"/>
        <v>100</v>
      </c>
      <c r="I354" s="65">
        <f>+INDEX('Macro anual'!$M$24:$M$39,MATCH(I$1,'Macro anual'!$B$24:$B$39,0))</f>
        <v>108.23445287989043</v>
      </c>
      <c r="J354" s="65">
        <f>+INDEX('Macro anual'!$M$24:$M$39,MATCH(J$1,'Macro anual'!$B$24:$B$39,0))</f>
        <v>108.62253797078745</v>
      </c>
      <c r="K354" s="65">
        <f>+INDEX('Macro anual'!$M$24:$M$39,MATCH(K$1,'Macro anual'!$B$24:$B$39,0))</f>
        <v>106.75547638142591</v>
      </c>
      <c r="L354" s="65">
        <f>+INDEX('Macro anual'!$M$24:$M$39,MATCH(L$1,'Macro anual'!$B$24:$B$39,0))</f>
        <v>98.530458296618633</v>
      </c>
      <c r="M354" s="65">
        <f>+INDEX('Macro anual'!$M$24:$M$39,MATCH(M$1,'Macro anual'!$B$24:$B$39,0))</f>
        <v>96.305836352752266</v>
      </c>
      <c r="N354" s="65">
        <f>+INDEX('Macro anual'!$M$24:$M$39,MATCH(N$1,'Macro anual'!$B$24:$B$39,0))</f>
        <v>102.4851497969934</v>
      </c>
      <c r="O354" s="65">
        <f>+INDEX('Macro anual'!$M$24:$M$39,MATCH(O$1,'Macro anual'!$B$24:$B$39,0))</f>
        <v>103.00954892922964</v>
      </c>
      <c r="P354" s="65">
        <f>+INDEX('Macro anual'!$M$24:$M$39,MATCH(P$1,'Macro anual'!$B$24:$B$39,0))</f>
        <v>103.62163845092842</v>
      </c>
      <c r="Q354" s="65">
        <f>+INDEX('Macro anual'!$M$24:$M$39,MATCH(Q$1,'Macro anual'!$B$24:$B$39,0))</f>
        <v>100.74586944286641</v>
      </c>
      <c r="R354" s="65">
        <f>+INDEX('Macro anual'!$M$24:$M$39,MATCH(R$1,'Macro anual'!$B$24:$B$39,0))</f>
        <v>94.345040168280931</v>
      </c>
      <c r="S354" s="65">
        <f>+INDEX('Macro anual'!$M$24:$M$39,MATCH(S$1,'Macro anual'!$B$24:$B$39,0))</f>
        <v>102.98090941089288</v>
      </c>
      <c r="T354" s="65">
        <f>+INDEX('Macro anual'!$M$24:$M$39,MATCH(T$1,'Macro anual'!$B$24:$B$39,0))</f>
        <v>112.1022944899223</v>
      </c>
      <c r="U354" s="65">
        <f>+INDEX('Macro anual'!$M$24:$M$39,MATCH(U$1,'Macro anual'!$B$24:$B$39,0))</f>
        <v>114.42978169021345</v>
      </c>
      <c r="V354" s="65"/>
    </row>
    <row r="355" spans="2:22">
      <c r="B355" s="6"/>
      <c r="C355" s="453" t="s">
        <v>598</v>
      </c>
      <c r="D355" s="5" t="s">
        <v>93</v>
      </c>
      <c r="E355" s="5" t="s">
        <v>43</v>
      </c>
      <c r="G355" s="65">
        <f>+INDEX('Macro anual'!$M$24:$M$39,MATCH(G$1,'Macro anual'!$B$24:$B$39,0))</f>
        <v>100</v>
      </c>
      <c r="H355" s="210">
        <f t="shared" si="21"/>
        <v>100</v>
      </c>
      <c r="I355" s="65">
        <f>+INDEX('Macro anual'!$M$24:$M$39,MATCH(I$1,'Macro anual'!$B$24:$B$39,0))</f>
        <v>108.23445287989043</v>
      </c>
      <c r="J355" s="65">
        <f>+INDEX('Macro anual'!$M$24:$M$39,MATCH(J$1,'Macro anual'!$B$24:$B$39,0))</f>
        <v>108.62253797078745</v>
      </c>
      <c r="K355" s="65">
        <f>+INDEX('Macro anual'!$M$24:$M$39,MATCH(K$1,'Macro anual'!$B$24:$B$39,0))</f>
        <v>106.75547638142591</v>
      </c>
      <c r="L355" s="65">
        <f>+INDEX('Macro anual'!$M$24:$M$39,MATCH(L$1,'Macro anual'!$B$24:$B$39,0))</f>
        <v>98.530458296618633</v>
      </c>
      <c r="M355" s="65">
        <f>+INDEX('Macro anual'!$M$24:$M$39,MATCH(M$1,'Macro anual'!$B$24:$B$39,0))</f>
        <v>96.305836352752266</v>
      </c>
      <c r="N355" s="65">
        <f>+INDEX('Macro anual'!$M$24:$M$39,MATCH(N$1,'Macro anual'!$B$24:$B$39,0))</f>
        <v>102.4851497969934</v>
      </c>
      <c r="O355" s="65">
        <f>+INDEX('Macro anual'!$M$24:$M$39,MATCH(O$1,'Macro anual'!$B$24:$B$39,0))</f>
        <v>103.00954892922964</v>
      </c>
      <c r="P355" s="65">
        <f>+INDEX('Macro anual'!$M$24:$M$39,MATCH(P$1,'Macro anual'!$B$24:$B$39,0))</f>
        <v>103.62163845092842</v>
      </c>
      <c r="Q355" s="65">
        <f>+INDEX('Macro anual'!$M$24:$M$39,MATCH(Q$1,'Macro anual'!$B$24:$B$39,0))</f>
        <v>100.74586944286641</v>
      </c>
      <c r="R355" s="65">
        <f>+INDEX('Macro anual'!$M$24:$M$39,MATCH(R$1,'Macro anual'!$B$24:$B$39,0))</f>
        <v>94.345040168280931</v>
      </c>
      <c r="S355" s="65">
        <f>+INDEX('Macro anual'!$M$24:$M$39,MATCH(S$1,'Macro anual'!$B$24:$B$39,0))</f>
        <v>102.98090941089288</v>
      </c>
      <c r="T355" s="65">
        <f>+INDEX('Macro anual'!$M$24:$M$39,MATCH(T$1,'Macro anual'!$B$24:$B$39,0))</f>
        <v>112.1022944899223</v>
      </c>
      <c r="U355" s="65">
        <f>+INDEX('Macro anual'!$M$24:$M$39,MATCH(U$1,'Macro anual'!$B$24:$B$39,0))</f>
        <v>114.42978169021345</v>
      </c>
      <c r="V355" s="65"/>
    </row>
    <row r="356" spans="2:22">
      <c r="B356" s="6"/>
      <c r="C356" s="453" t="s">
        <v>599</v>
      </c>
      <c r="D356" s="5" t="s">
        <v>93</v>
      </c>
      <c r="E356" s="5" t="s">
        <v>43</v>
      </c>
      <c r="G356" s="65">
        <f>+INDEX('Macro anual'!$M$24:$M$39,MATCH(G$1,'Macro anual'!$B$24:$B$39,0))</f>
        <v>100</v>
      </c>
      <c r="H356" s="210">
        <f t="shared" si="21"/>
        <v>100</v>
      </c>
      <c r="I356" s="65">
        <f>+INDEX('Macro anual'!$M$24:$M$39,MATCH(I$1,'Macro anual'!$B$24:$B$39,0))</f>
        <v>108.23445287989043</v>
      </c>
      <c r="J356" s="65">
        <f>+INDEX('Macro anual'!$M$24:$M$39,MATCH(J$1,'Macro anual'!$B$24:$B$39,0))</f>
        <v>108.62253797078745</v>
      </c>
      <c r="K356" s="65">
        <f>+INDEX('Macro anual'!$M$24:$M$39,MATCH(K$1,'Macro anual'!$B$24:$B$39,0))</f>
        <v>106.75547638142591</v>
      </c>
      <c r="L356" s="65">
        <f>+INDEX('Macro anual'!$M$24:$M$39,MATCH(L$1,'Macro anual'!$B$24:$B$39,0))</f>
        <v>98.530458296618633</v>
      </c>
      <c r="M356" s="65">
        <f>+INDEX('Macro anual'!$M$24:$M$39,MATCH(M$1,'Macro anual'!$B$24:$B$39,0))</f>
        <v>96.305836352752266</v>
      </c>
      <c r="N356" s="65">
        <f>+INDEX('Macro anual'!$M$24:$M$39,MATCH(N$1,'Macro anual'!$B$24:$B$39,0))</f>
        <v>102.4851497969934</v>
      </c>
      <c r="O356" s="65">
        <f>+INDEX('Macro anual'!$M$24:$M$39,MATCH(O$1,'Macro anual'!$B$24:$B$39,0))</f>
        <v>103.00954892922964</v>
      </c>
      <c r="P356" s="65">
        <f>+INDEX('Macro anual'!$M$24:$M$39,MATCH(P$1,'Macro anual'!$B$24:$B$39,0))</f>
        <v>103.62163845092842</v>
      </c>
      <c r="Q356" s="65">
        <f>+INDEX('Macro anual'!$M$24:$M$39,MATCH(Q$1,'Macro anual'!$B$24:$B$39,0))</f>
        <v>100.74586944286641</v>
      </c>
      <c r="R356" s="65">
        <f>+INDEX('Macro anual'!$M$24:$M$39,MATCH(R$1,'Macro anual'!$B$24:$B$39,0))</f>
        <v>94.345040168280931</v>
      </c>
      <c r="S356" s="65">
        <f>+INDEX('Macro anual'!$M$24:$M$39,MATCH(S$1,'Macro anual'!$B$24:$B$39,0))</f>
        <v>102.98090941089288</v>
      </c>
      <c r="T356" s="65">
        <f>+INDEX('Macro anual'!$M$24:$M$39,MATCH(T$1,'Macro anual'!$B$24:$B$39,0))</f>
        <v>112.1022944899223</v>
      </c>
      <c r="U356" s="65">
        <f>+INDEX('Macro anual'!$M$24:$M$39,MATCH(U$1,'Macro anual'!$B$24:$B$39,0))</f>
        <v>114.42978169021345</v>
      </c>
      <c r="V356" s="65"/>
    </row>
    <row r="357" spans="2:22">
      <c r="B357" s="6"/>
      <c r="C357" s="453" t="s">
        <v>600</v>
      </c>
      <c r="D357" s="5" t="s">
        <v>93</v>
      </c>
      <c r="E357" s="5" t="s">
        <v>43</v>
      </c>
      <c r="G357" s="65">
        <f>+INDEX('Macro anual'!$M$24:$M$39,MATCH(G$1,'Macro anual'!$B$24:$B$39,0))</f>
        <v>100</v>
      </c>
      <c r="H357" s="210">
        <f t="shared" si="21"/>
        <v>100</v>
      </c>
      <c r="I357" s="65">
        <f>+INDEX('Macro anual'!$M$24:$M$39,MATCH(I$1,'Macro anual'!$B$24:$B$39,0))</f>
        <v>108.23445287989043</v>
      </c>
      <c r="J357" s="65">
        <f>+INDEX('Macro anual'!$M$24:$M$39,MATCH(J$1,'Macro anual'!$B$24:$B$39,0))</f>
        <v>108.62253797078745</v>
      </c>
      <c r="K357" s="65">
        <f>+INDEX('Macro anual'!$M$24:$M$39,MATCH(K$1,'Macro anual'!$B$24:$B$39,0))</f>
        <v>106.75547638142591</v>
      </c>
      <c r="L357" s="65">
        <f>+INDEX('Macro anual'!$M$24:$M$39,MATCH(L$1,'Macro anual'!$B$24:$B$39,0))</f>
        <v>98.530458296618633</v>
      </c>
      <c r="M357" s="65">
        <f>+INDEX('Macro anual'!$M$24:$M$39,MATCH(M$1,'Macro anual'!$B$24:$B$39,0))</f>
        <v>96.305836352752266</v>
      </c>
      <c r="N357" s="65">
        <f>+INDEX('Macro anual'!$M$24:$M$39,MATCH(N$1,'Macro anual'!$B$24:$B$39,0))</f>
        <v>102.4851497969934</v>
      </c>
      <c r="O357" s="65">
        <f>+INDEX('Macro anual'!$M$24:$M$39,MATCH(O$1,'Macro anual'!$B$24:$B$39,0))</f>
        <v>103.00954892922964</v>
      </c>
      <c r="P357" s="65">
        <f>+INDEX('Macro anual'!$M$24:$M$39,MATCH(P$1,'Macro anual'!$B$24:$B$39,0))</f>
        <v>103.62163845092842</v>
      </c>
      <c r="Q357" s="65">
        <f>+INDEX('Macro anual'!$M$24:$M$39,MATCH(Q$1,'Macro anual'!$B$24:$B$39,0))</f>
        <v>100.74586944286641</v>
      </c>
      <c r="R357" s="65">
        <f>+INDEX('Macro anual'!$M$24:$M$39,MATCH(R$1,'Macro anual'!$B$24:$B$39,0))</f>
        <v>94.345040168280931</v>
      </c>
      <c r="S357" s="65">
        <f>+INDEX('Macro anual'!$M$24:$M$39,MATCH(S$1,'Macro anual'!$B$24:$B$39,0))</f>
        <v>102.98090941089288</v>
      </c>
      <c r="T357" s="65">
        <f>+INDEX('Macro anual'!$M$24:$M$39,MATCH(T$1,'Macro anual'!$B$24:$B$39,0))</f>
        <v>112.1022944899223</v>
      </c>
      <c r="U357" s="65">
        <f>+INDEX('Macro anual'!$M$24:$M$39,MATCH(U$1,'Macro anual'!$B$24:$B$39,0))</f>
        <v>114.42978169021345</v>
      </c>
      <c r="V357" s="65"/>
    </row>
    <row r="358" spans="2:22">
      <c r="B358" s="6"/>
      <c r="C358" s="453" t="s">
        <v>601</v>
      </c>
      <c r="D358" s="5" t="s">
        <v>93</v>
      </c>
      <c r="E358" s="5" t="s">
        <v>43</v>
      </c>
      <c r="G358" s="65">
        <f>+INDEX('Macro anual'!$M$24:$M$39,MATCH(G$1,'Macro anual'!$B$24:$B$39,0))</f>
        <v>100</v>
      </c>
      <c r="H358" s="210">
        <f t="shared" si="21"/>
        <v>100</v>
      </c>
      <c r="I358" s="65">
        <f>+INDEX('Macro anual'!$M$24:$M$39,MATCH(I$1,'Macro anual'!$B$24:$B$39,0))</f>
        <v>108.23445287989043</v>
      </c>
      <c r="J358" s="65">
        <f>+INDEX('Macro anual'!$M$24:$M$39,MATCH(J$1,'Macro anual'!$B$24:$B$39,0))</f>
        <v>108.62253797078745</v>
      </c>
      <c r="K358" s="65">
        <f>+INDEX('Macro anual'!$M$24:$M$39,MATCH(K$1,'Macro anual'!$B$24:$B$39,0))</f>
        <v>106.75547638142591</v>
      </c>
      <c r="L358" s="65">
        <f>+INDEX('Macro anual'!$M$24:$M$39,MATCH(L$1,'Macro anual'!$B$24:$B$39,0))</f>
        <v>98.530458296618633</v>
      </c>
      <c r="M358" s="65">
        <f>+INDEX('Macro anual'!$M$24:$M$39,MATCH(M$1,'Macro anual'!$B$24:$B$39,0))</f>
        <v>96.305836352752266</v>
      </c>
      <c r="N358" s="65">
        <f>+INDEX('Macro anual'!$M$24:$M$39,MATCH(N$1,'Macro anual'!$B$24:$B$39,0))</f>
        <v>102.4851497969934</v>
      </c>
      <c r="O358" s="65">
        <f>+INDEX('Macro anual'!$M$24:$M$39,MATCH(O$1,'Macro anual'!$B$24:$B$39,0))</f>
        <v>103.00954892922964</v>
      </c>
      <c r="P358" s="65">
        <f>+INDEX('Macro anual'!$M$24:$M$39,MATCH(P$1,'Macro anual'!$B$24:$B$39,0))</f>
        <v>103.62163845092842</v>
      </c>
      <c r="Q358" s="65">
        <f>+INDEX('Macro anual'!$M$24:$M$39,MATCH(Q$1,'Macro anual'!$B$24:$B$39,0))</f>
        <v>100.74586944286641</v>
      </c>
      <c r="R358" s="65">
        <f>+INDEX('Macro anual'!$M$24:$M$39,MATCH(R$1,'Macro anual'!$B$24:$B$39,0))</f>
        <v>94.345040168280931</v>
      </c>
      <c r="S358" s="65">
        <f>+INDEX('Macro anual'!$M$24:$M$39,MATCH(S$1,'Macro anual'!$B$24:$B$39,0))</f>
        <v>102.98090941089288</v>
      </c>
      <c r="T358" s="65">
        <f>+INDEX('Macro anual'!$M$24:$M$39,MATCH(T$1,'Macro anual'!$B$24:$B$39,0))</f>
        <v>112.1022944899223</v>
      </c>
      <c r="U358" s="65">
        <f>+INDEX('Macro anual'!$M$24:$M$39,MATCH(U$1,'Macro anual'!$B$24:$B$39,0))</f>
        <v>114.42978169021345</v>
      </c>
      <c r="V358" s="65"/>
    </row>
    <row r="359" spans="2:22">
      <c r="B359" s="6"/>
      <c r="C359" s="453" t="s">
        <v>602</v>
      </c>
      <c r="D359" s="5" t="s">
        <v>93</v>
      </c>
      <c r="E359" s="5" t="s">
        <v>43</v>
      </c>
      <c r="G359" s="65">
        <f>+INDEX('Macro anual'!$M$24:$M$39,MATCH(G$1,'Macro anual'!$B$24:$B$39,0))</f>
        <v>100</v>
      </c>
      <c r="H359" s="210">
        <f t="shared" si="21"/>
        <v>100</v>
      </c>
      <c r="I359" s="65">
        <f>+INDEX('Macro anual'!$M$24:$M$39,MATCH(I$1,'Macro anual'!$B$24:$B$39,0))</f>
        <v>108.23445287989043</v>
      </c>
      <c r="J359" s="65">
        <f>+INDEX('Macro anual'!$M$24:$M$39,MATCH(J$1,'Macro anual'!$B$24:$B$39,0))</f>
        <v>108.62253797078745</v>
      </c>
      <c r="K359" s="65">
        <f>+INDEX('Macro anual'!$M$24:$M$39,MATCH(K$1,'Macro anual'!$B$24:$B$39,0))</f>
        <v>106.75547638142591</v>
      </c>
      <c r="L359" s="65">
        <f>+INDEX('Macro anual'!$M$24:$M$39,MATCH(L$1,'Macro anual'!$B$24:$B$39,0))</f>
        <v>98.530458296618633</v>
      </c>
      <c r="M359" s="65">
        <f>+INDEX('Macro anual'!$M$24:$M$39,MATCH(M$1,'Macro anual'!$B$24:$B$39,0))</f>
        <v>96.305836352752266</v>
      </c>
      <c r="N359" s="65">
        <f>+INDEX('Macro anual'!$M$24:$M$39,MATCH(N$1,'Macro anual'!$B$24:$B$39,0))</f>
        <v>102.4851497969934</v>
      </c>
      <c r="O359" s="65">
        <f>+INDEX('Macro anual'!$M$24:$M$39,MATCH(O$1,'Macro anual'!$B$24:$B$39,0))</f>
        <v>103.00954892922964</v>
      </c>
      <c r="P359" s="65">
        <f>+INDEX('Macro anual'!$M$24:$M$39,MATCH(P$1,'Macro anual'!$B$24:$B$39,0))</f>
        <v>103.62163845092842</v>
      </c>
      <c r="Q359" s="65">
        <f>+INDEX('Macro anual'!$M$24:$M$39,MATCH(Q$1,'Macro anual'!$B$24:$B$39,0))</f>
        <v>100.74586944286641</v>
      </c>
      <c r="R359" s="65">
        <f>+INDEX('Macro anual'!$M$24:$M$39,MATCH(R$1,'Macro anual'!$B$24:$B$39,0))</f>
        <v>94.345040168280931</v>
      </c>
      <c r="S359" s="65">
        <f>+INDEX('Macro anual'!$M$24:$M$39,MATCH(S$1,'Macro anual'!$B$24:$B$39,0))</f>
        <v>102.98090941089288</v>
      </c>
      <c r="T359" s="65">
        <f>+INDEX('Macro anual'!$M$24:$M$39,MATCH(T$1,'Macro anual'!$B$24:$B$39,0))</f>
        <v>112.1022944899223</v>
      </c>
      <c r="U359" s="65">
        <f>+INDEX('Macro anual'!$M$24:$M$39,MATCH(U$1,'Macro anual'!$B$24:$B$39,0))</f>
        <v>114.42978169021345</v>
      </c>
      <c r="V359" s="65"/>
    </row>
    <row r="360" spans="2:22">
      <c r="B360" s="6"/>
      <c r="C360" s="453" t="s">
        <v>603</v>
      </c>
      <c r="D360" s="5" t="s">
        <v>93</v>
      </c>
      <c r="E360" s="5" t="s">
        <v>43</v>
      </c>
      <c r="G360" s="65">
        <f>+INDEX('Macro anual'!$M$24:$M$39,MATCH(G$1,'Macro anual'!$B$24:$B$39,0))</f>
        <v>100</v>
      </c>
      <c r="H360" s="210">
        <f t="shared" si="21"/>
        <v>100</v>
      </c>
      <c r="I360" s="65">
        <f>+INDEX('Macro anual'!$M$24:$M$39,MATCH(I$1,'Macro anual'!$B$24:$B$39,0))</f>
        <v>108.23445287989043</v>
      </c>
      <c r="J360" s="65">
        <f>+INDEX('Macro anual'!$M$24:$M$39,MATCH(J$1,'Macro anual'!$B$24:$B$39,0))</f>
        <v>108.62253797078745</v>
      </c>
      <c r="K360" s="65">
        <f>+INDEX('Macro anual'!$M$24:$M$39,MATCH(K$1,'Macro anual'!$B$24:$B$39,0))</f>
        <v>106.75547638142591</v>
      </c>
      <c r="L360" s="65">
        <f>+INDEX('Macro anual'!$M$24:$M$39,MATCH(L$1,'Macro anual'!$B$24:$B$39,0))</f>
        <v>98.530458296618633</v>
      </c>
      <c r="M360" s="65">
        <f>+INDEX('Macro anual'!$M$24:$M$39,MATCH(M$1,'Macro anual'!$B$24:$B$39,0))</f>
        <v>96.305836352752266</v>
      </c>
      <c r="N360" s="65">
        <f>+INDEX('Macro anual'!$M$24:$M$39,MATCH(N$1,'Macro anual'!$B$24:$B$39,0))</f>
        <v>102.4851497969934</v>
      </c>
      <c r="O360" s="65">
        <f>+INDEX('Macro anual'!$M$24:$M$39,MATCH(O$1,'Macro anual'!$B$24:$B$39,0))</f>
        <v>103.00954892922964</v>
      </c>
      <c r="P360" s="65">
        <f>+INDEX('Macro anual'!$M$24:$M$39,MATCH(P$1,'Macro anual'!$B$24:$B$39,0))</f>
        <v>103.62163845092842</v>
      </c>
      <c r="Q360" s="65">
        <f>+INDEX('Macro anual'!$M$24:$M$39,MATCH(Q$1,'Macro anual'!$B$24:$B$39,0))</f>
        <v>100.74586944286641</v>
      </c>
      <c r="R360" s="65">
        <f>+INDEX('Macro anual'!$M$24:$M$39,MATCH(R$1,'Macro anual'!$B$24:$B$39,0))</f>
        <v>94.345040168280931</v>
      </c>
      <c r="S360" s="65">
        <f>+INDEX('Macro anual'!$M$24:$M$39,MATCH(S$1,'Macro anual'!$B$24:$B$39,0))</f>
        <v>102.98090941089288</v>
      </c>
      <c r="T360" s="65">
        <f>+INDEX('Macro anual'!$M$24:$M$39,MATCH(T$1,'Macro anual'!$B$24:$B$39,0))</f>
        <v>112.1022944899223</v>
      </c>
      <c r="U360" s="65">
        <f>+INDEX('Macro anual'!$M$24:$M$39,MATCH(U$1,'Macro anual'!$B$24:$B$39,0))</f>
        <v>114.42978169021345</v>
      </c>
      <c r="V360" s="65"/>
    </row>
    <row r="361" spans="2:22">
      <c r="B361" s="6"/>
      <c r="C361" s="453" t="s">
        <v>604</v>
      </c>
      <c r="D361" s="5" t="s">
        <v>93</v>
      </c>
      <c r="E361" s="5" t="s">
        <v>43</v>
      </c>
      <c r="G361" s="65">
        <f>+INDEX('Macro anual'!$M$24:$M$39,MATCH(G$1,'Macro anual'!$B$24:$B$39,0))</f>
        <v>100</v>
      </c>
      <c r="H361" s="210">
        <f t="shared" si="21"/>
        <v>100</v>
      </c>
      <c r="I361" s="65">
        <f>+INDEX('Macro anual'!$M$24:$M$39,MATCH(I$1,'Macro anual'!$B$24:$B$39,0))</f>
        <v>108.23445287989043</v>
      </c>
      <c r="J361" s="65">
        <f>+INDEX('Macro anual'!$M$24:$M$39,MATCH(J$1,'Macro anual'!$B$24:$B$39,0))</f>
        <v>108.62253797078745</v>
      </c>
      <c r="K361" s="65">
        <f>+INDEX('Macro anual'!$M$24:$M$39,MATCH(K$1,'Macro anual'!$B$24:$B$39,0))</f>
        <v>106.75547638142591</v>
      </c>
      <c r="L361" s="65">
        <f>+INDEX('Macro anual'!$M$24:$M$39,MATCH(L$1,'Macro anual'!$B$24:$B$39,0))</f>
        <v>98.530458296618633</v>
      </c>
      <c r="M361" s="65">
        <f>+INDEX('Macro anual'!$M$24:$M$39,MATCH(M$1,'Macro anual'!$B$24:$B$39,0))</f>
        <v>96.305836352752266</v>
      </c>
      <c r="N361" s="65">
        <f>+INDEX('Macro anual'!$M$24:$M$39,MATCH(N$1,'Macro anual'!$B$24:$B$39,0))</f>
        <v>102.4851497969934</v>
      </c>
      <c r="O361" s="65">
        <f>+INDEX('Macro anual'!$M$24:$M$39,MATCH(O$1,'Macro anual'!$B$24:$B$39,0))</f>
        <v>103.00954892922964</v>
      </c>
      <c r="P361" s="65">
        <f>+INDEX('Macro anual'!$M$24:$M$39,MATCH(P$1,'Macro anual'!$B$24:$B$39,0))</f>
        <v>103.62163845092842</v>
      </c>
      <c r="Q361" s="65">
        <f>+INDEX('Macro anual'!$M$24:$M$39,MATCH(Q$1,'Macro anual'!$B$24:$B$39,0))</f>
        <v>100.74586944286641</v>
      </c>
      <c r="R361" s="65">
        <f>+INDEX('Macro anual'!$M$24:$M$39,MATCH(R$1,'Macro anual'!$B$24:$B$39,0))</f>
        <v>94.345040168280931</v>
      </c>
      <c r="S361" s="65">
        <f>+INDEX('Macro anual'!$M$24:$M$39,MATCH(S$1,'Macro anual'!$B$24:$B$39,0))</f>
        <v>102.98090941089288</v>
      </c>
      <c r="T361" s="65">
        <f>+INDEX('Macro anual'!$M$24:$M$39,MATCH(T$1,'Macro anual'!$B$24:$B$39,0))</f>
        <v>112.1022944899223</v>
      </c>
      <c r="U361" s="65">
        <f>+INDEX('Macro anual'!$M$24:$M$39,MATCH(U$1,'Macro anual'!$B$24:$B$39,0))</f>
        <v>114.42978169021345</v>
      </c>
      <c r="V361" s="65"/>
    </row>
    <row r="362" spans="2:22">
      <c r="B362" s="6"/>
      <c r="C362" s="453" t="s">
        <v>605</v>
      </c>
      <c r="D362" s="5" t="s">
        <v>93</v>
      </c>
      <c r="E362" s="5" t="s">
        <v>43</v>
      </c>
      <c r="G362" s="65">
        <f>+INDEX('Macro anual'!$M$24:$M$39,MATCH(G$1,'Macro anual'!$B$24:$B$39,0))</f>
        <v>100</v>
      </c>
      <c r="H362" s="210">
        <f t="shared" si="21"/>
        <v>100</v>
      </c>
      <c r="I362" s="65">
        <f>+INDEX('Macro anual'!$M$24:$M$39,MATCH(I$1,'Macro anual'!$B$24:$B$39,0))</f>
        <v>108.23445287989043</v>
      </c>
      <c r="J362" s="65">
        <f>+INDEX('Macro anual'!$M$24:$M$39,MATCH(J$1,'Macro anual'!$B$24:$B$39,0))</f>
        <v>108.62253797078745</v>
      </c>
      <c r="K362" s="65">
        <f>+INDEX('Macro anual'!$M$24:$M$39,MATCH(K$1,'Macro anual'!$B$24:$B$39,0))</f>
        <v>106.75547638142591</v>
      </c>
      <c r="L362" s="65">
        <f>+INDEX('Macro anual'!$M$24:$M$39,MATCH(L$1,'Macro anual'!$B$24:$B$39,0))</f>
        <v>98.530458296618633</v>
      </c>
      <c r="M362" s="65">
        <f>+INDEX('Macro anual'!$M$24:$M$39,MATCH(M$1,'Macro anual'!$B$24:$B$39,0))</f>
        <v>96.305836352752266</v>
      </c>
      <c r="N362" s="65">
        <f>+INDEX('Macro anual'!$M$24:$M$39,MATCH(N$1,'Macro anual'!$B$24:$B$39,0))</f>
        <v>102.4851497969934</v>
      </c>
      <c r="O362" s="65">
        <f>+INDEX('Macro anual'!$M$24:$M$39,MATCH(O$1,'Macro anual'!$B$24:$B$39,0))</f>
        <v>103.00954892922964</v>
      </c>
      <c r="P362" s="65">
        <f>+INDEX('Macro anual'!$M$24:$M$39,MATCH(P$1,'Macro anual'!$B$24:$B$39,0))</f>
        <v>103.62163845092842</v>
      </c>
      <c r="Q362" s="65">
        <f>+INDEX('Macro anual'!$M$24:$M$39,MATCH(Q$1,'Macro anual'!$B$24:$B$39,0))</f>
        <v>100.74586944286641</v>
      </c>
      <c r="R362" s="65">
        <f>+INDEX('Macro anual'!$M$24:$M$39,MATCH(R$1,'Macro anual'!$B$24:$B$39,0))</f>
        <v>94.345040168280931</v>
      </c>
      <c r="S362" s="65">
        <f>+INDEX('Macro anual'!$M$24:$M$39,MATCH(S$1,'Macro anual'!$B$24:$B$39,0))</f>
        <v>102.98090941089288</v>
      </c>
      <c r="T362" s="65">
        <f>+INDEX('Macro anual'!$M$24:$M$39,MATCH(T$1,'Macro anual'!$B$24:$B$39,0))</f>
        <v>112.1022944899223</v>
      </c>
      <c r="U362" s="65">
        <f>+INDEX('Macro anual'!$M$24:$M$39,MATCH(U$1,'Macro anual'!$B$24:$B$39,0))</f>
        <v>114.42978169021345</v>
      </c>
      <c r="V362" s="65"/>
    </row>
    <row r="363" spans="2:22">
      <c r="B363" s="6"/>
      <c r="C363" s="453" t="s">
        <v>606</v>
      </c>
      <c r="D363" s="5" t="s">
        <v>93</v>
      </c>
      <c r="E363" s="5" t="s">
        <v>43</v>
      </c>
      <c r="G363" s="65">
        <f>+INDEX('Macro anual'!$M$24:$M$39,MATCH(G$1,'Macro anual'!$B$24:$B$39,0))</f>
        <v>100</v>
      </c>
      <c r="H363" s="210">
        <f t="shared" si="21"/>
        <v>100</v>
      </c>
      <c r="I363" s="65">
        <f>+INDEX('Macro anual'!$M$24:$M$39,MATCH(I$1,'Macro anual'!$B$24:$B$39,0))</f>
        <v>108.23445287989043</v>
      </c>
      <c r="J363" s="65">
        <f>+INDEX('Macro anual'!$M$24:$M$39,MATCH(J$1,'Macro anual'!$B$24:$B$39,0))</f>
        <v>108.62253797078745</v>
      </c>
      <c r="K363" s="65">
        <f>+INDEX('Macro anual'!$M$24:$M$39,MATCH(K$1,'Macro anual'!$B$24:$B$39,0))</f>
        <v>106.75547638142591</v>
      </c>
      <c r="L363" s="65">
        <f>+INDEX('Macro anual'!$M$24:$M$39,MATCH(L$1,'Macro anual'!$B$24:$B$39,0))</f>
        <v>98.530458296618633</v>
      </c>
      <c r="M363" s="65">
        <f>+INDEX('Macro anual'!$M$24:$M$39,MATCH(M$1,'Macro anual'!$B$24:$B$39,0))</f>
        <v>96.305836352752266</v>
      </c>
      <c r="N363" s="65">
        <f>+INDEX('Macro anual'!$M$24:$M$39,MATCH(N$1,'Macro anual'!$B$24:$B$39,0))</f>
        <v>102.4851497969934</v>
      </c>
      <c r="O363" s="65">
        <f>+INDEX('Macro anual'!$M$24:$M$39,MATCH(O$1,'Macro anual'!$B$24:$B$39,0))</f>
        <v>103.00954892922964</v>
      </c>
      <c r="P363" s="65">
        <f>+INDEX('Macro anual'!$M$24:$M$39,MATCH(P$1,'Macro anual'!$B$24:$B$39,0))</f>
        <v>103.62163845092842</v>
      </c>
      <c r="Q363" s="65">
        <f>+INDEX('Macro anual'!$M$24:$M$39,MATCH(Q$1,'Macro anual'!$B$24:$B$39,0))</f>
        <v>100.74586944286641</v>
      </c>
      <c r="R363" s="65">
        <f>+INDEX('Macro anual'!$M$24:$M$39,MATCH(R$1,'Macro anual'!$B$24:$B$39,0))</f>
        <v>94.345040168280931</v>
      </c>
      <c r="S363" s="65">
        <f>+INDEX('Macro anual'!$M$24:$M$39,MATCH(S$1,'Macro anual'!$B$24:$B$39,0))</f>
        <v>102.98090941089288</v>
      </c>
      <c r="T363" s="65">
        <f>+INDEX('Macro anual'!$M$24:$M$39,MATCH(T$1,'Macro anual'!$B$24:$B$39,0))</f>
        <v>112.1022944899223</v>
      </c>
      <c r="U363" s="65">
        <f>+INDEX('Macro anual'!$M$24:$M$39,MATCH(U$1,'Macro anual'!$B$24:$B$39,0))</f>
        <v>114.42978169021345</v>
      </c>
      <c r="V363" s="65"/>
    </row>
    <row r="364" spans="2:22">
      <c r="B364" s="6"/>
      <c r="C364" s="453" t="s">
        <v>607</v>
      </c>
      <c r="D364" s="5" t="s">
        <v>93</v>
      </c>
      <c r="E364" s="5" t="s">
        <v>43</v>
      </c>
      <c r="G364" s="65">
        <f>+INDEX('Macro anual'!$M$24:$M$39,MATCH(G$1,'Macro anual'!$B$24:$B$39,0))</f>
        <v>100</v>
      </c>
      <c r="H364" s="210">
        <f t="shared" si="21"/>
        <v>100</v>
      </c>
      <c r="I364" s="65">
        <f>+INDEX('Macro anual'!$M$24:$M$39,MATCH(I$1,'Macro anual'!$B$24:$B$39,0))</f>
        <v>108.23445287989043</v>
      </c>
      <c r="J364" s="65">
        <f>+INDEX('Macro anual'!$M$24:$M$39,MATCH(J$1,'Macro anual'!$B$24:$B$39,0))</f>
        <v>108.62253797078745</v>
      </c>
      <c r="K364" s="65">
        <f>+INDEX('Macro anual'!$M$24:$M$39,MATCH(K$1,'Macro anual'!$B$24:$B$39,0))</f>
        <v>106.75547638142591</v>
      </c>
      <c r="L364" s="65">
        <f>+INDEX('Macro anual'!$M$24:$M$39,MATCH(L$1,'Macro anual'!$B$24:$B$39,0))</f>
        <v>98.530458296618633</v>
      </c>
      <c r="M364" s="65">
        <f>+INDEX('Macro anual'!$M$24:$M$39,MATCH(M$1,'Macro anual'!$B$24:$B$39,0))</f>
        <v>96.305836352752266</v>
      </c>
      <c r="N364" s="65">
        <f>+INDEX('Macro anual'!$M$24:$M$39,MATCH(N$1,'Macro anual'!$B$24:$B$39,0))</f>
        <v>102.4851497969934</v>
      </c>
      <c r="O364" s="65">
        <f>+INDEX('Macro anual'!$M$24:$M$39,MATCH(O$1,'Macro anual'!$B$24:$B$39,0))</f>
        <v>103.00954892922964</v>
      </c>
      <c r="P364" s="65">
        <f>+INDEX('Macro anual'!$M$24:$M$39,MATCH(P$1,'Macro anual'!$B$24:$B$39,0))</f>
        <v>103.62163845092842</v>
      </c>
      <c r="Q364" s="65">
        <f>+INDEX('Macro anual'!$M$24:$M$39,MATCH(Q$1,'Macro anual'!$B$24:$B$39,0))</f>
        <v>100.74586944286641</v>
      </c>
      <c r="R364" s="65">
        <f>+INDEX('Macro anual'!$M$24:$M$39,MATCH(R$1,'Macro anual'!$B$24:$B$39,0))</f>
        <v>94.345040168280931</v>
      </c>
      <c r="S364" s="65">
        <f>+INDEX('Macro anual'!$M$24:$M$39,MATCH(S$1,'Macro anual'!$B$24:$B$39,0))</f>
        <v>102.98090941089288</v>
      </c>
      <c r="T364" s="65">
        <f>+INDEX('Macro anual'!$M$24:$M$39,MATCH(T$1,'Macro anual'!$B$24:$B$39,0))</f>
        <v>112.1022944899223</v>
      </c>
      <c r="U364" s="65">
        <f>+INDEX('Macro anual'!$M$24:$M$39,MATCH(U$1,'Macro anual'!$B$24:$B$39,0))</f>
        <v>114.42978169021345</v>
      </c>
      <c r="V364" s="65"/>
    </row>
    <row r="365" spans="2:22">
      <c r="B365" s="6"/>
      <c r="C365" s="453" t="s">
        <v>608</v>
      </c>
      <c r="D365" s="5" t="s">
        <v>93</v>
      </c>
      <c r="E365" s="5" t="s">
        <v>43</v>
      </c>
      <c r="G365" s="65">
        <f>+INDEX('Macro anual'!$M$24:$M$39,MATCH(G$1,'Macro anual'!$B$24:$B$39,0))</f>
        <v>100</v>
      </c>
      <c r="H365" s="210">
        <f t="shared" si="21"/>
        <v>100</v>
      </c>
      <c r="I365" s="65">
        <f>+INDEX('Macro anual'!$M$24:$M$39,MATCH(I$1,'Macro anual'!$B$24:$B$39,0))</f>
        <v>108.23445287989043</v>
      </c>
      <c r="J365" s="65">
        <f>+INDEX('Macro anual'!$M$24:$M$39,MATCH(J$1,'Macro anual'!$B$24:$B$39,0))</f>
        <v>108.62253797078745</v>
      </c>
      <c r="K365" s="65">
        <f>+INDEX('Macro anual'!$M$24:$M$39,MATCH(K$1,'Macro anual'!$B$24:$B$39,0))</f>
        <v>106.75547638142591</v>
      </c>
      <c r="L365" s="65">
        <f>+INDEX('Macro anual'!$M$24:$M$39,MATCH(L$1,'Macro anual'!$B$24:$B$39,0))</f>
        <v>98.530458296618633</v>
      </c>
      <c r="M365" s="65">
        <f>+INDEX('Macro anual'!$M$24:$M$39,MATCH(M$1,'Macro anual'!$B$24:$B$39,0))</f>
        <v>96.305836352752266</v>
      </c>
      <c r="N365" s="65">
        <f>+INDEX('Macro anual'!$M$24:$M$39,MATCH(N$1,'Macro anual'!$B$24:$B$39,0))</f>
        <v>102.4851497969934</v>
      </c>
      <c r="O365" s="65">
        <f>+INDEX('Macro anual'!$M$24:$M$39,MATCH(O$1,'Macro anual'!$B$24:$B$39,0))</f>
        <v>103.00954892922964</v>
      </c>
      <c r="P365" s="65">
        <f>+INDEX('Macro anual'!$M$24:$M$39,MATCH(P$1,'Macro anual'!$B$24:$B$39,0))</f>
        <v>103.62163845092842</v>
      </c>
      <c r="Q365" s="65">
        <f>+INDEX('Macro anual'!$M$24:$M$39,MATCH(Q$1,'Macro anual'!$B$24:$B$39,0))</f>
        <v>100.74586944286641</v>
      </c>
      <c r="R365" s="65">
        <f>+INDEX('Macro anual'!$M$24:$M$39,MATCH(R$1,'Macro anual'!$B$24:$B$39,0))</f>
        <v>94.345040168280931</v>
      </c>
      <c r="S365" s="65">
        <f>+INDEX('Macro anual'!$M$24:$M$39,MATCH(S$1,'Macro anual'!$B$24:$B$39,0))</f>
        <v>102.98090941089288</v>
      </c>
      <c r="T365" s="65">
        <f>+INDEX('Macro anual'!$M$24:$M$39,MATCH(T$1,'Macro anual'!$B$24:$B$39,0))</f>
        <v>112.1022944899223</v>
      </c>
      <c r="U365" s="65">
        <f>+INDEX('Macro anual'!$M$24:$M$39,MATCH(U$1,'Macro anual'!$B$24:$B$39,0))</f>
        <v>114.42978169021345</v>
      </c>
      <c r="V365" s="65"/>
    </row>
    <row r="366" spans="2:22">
      <c r="B366" s="6"/>
      <c r="C366" s="453" t="s">
        <v>609</v>
      </c>
      <c r="D366" s="5" t="s">
        <v>93</v>
      </c>
      <c r="E366" s="5" t="s">
        <v>43</v>
      </c>
      <c r="G366" s="65">
        <f>+INDEX('Macro anual'!$M$24:$M$39,MATCH(G$1,'Macro anual'!$B$24:$B$39,0))</f>
        <v>100</v>
      </c>
      <c r="H366" s="210">
        <f t="shared" si="21"/>
        <v>100</v>
      </c>
      <c r="I366" s="65">
        <f>+INDEX('Macro anual'!$M$24:$M$39,MATCH(I$1,'Macro anual'!$B$24:$B$39,0))</f>
        <v>108.23445287989043</v>
      </c>
      <c r="J366" s="65">
        <f>+INDEX('Macro anual'!$M$24:$M$39,MATCH(J$1,'Macro anual'!$B$24:$B$39,0))</f>
        <v>108.62253797078745</v>
      </c>
      <c r="K366" s="65">
        <f>+INDEX('Macro anual'!$M$24:$M$39,MATCH(K$1,'Macro anual'!$B$24:$B$39,0))</f>
        <v>106.75547638142591</v>
      </c>
      <c r="L366" s="65">
        <f>+INDEX('Macro anual'!$M$24:$M$39,MATCH(L$1,'Macro anual'!$B$24:$B$39,0))</f>
        <v>98.530458296618633</v>
      </c>
      <c r="M366" s="65">
        <f>+INDEX('Macro anual'!$M$24:$M$39,MATCH(M$1,'Macro anual'!$B$24:$B$39,0))</f>
        <v>96.305836352752266</v>
      </c>
      <c r="N366" s="65">
        <f>+INDEX('Macro anual'!$M$24:$M$39,MATCH(N$1,'Macro anual'!$B$24:$B$39,0))</f>
        <v>102.4851497969934</v>
      </c>
      <c r="O366" s="65">
        <f>+INDEX('Macro anual'!$M$24:$M$39,MATCH(O$1,'Macro anual'!$B$24:$B$39,0))</f>
        <v>103.00954892922964</v>
      </c>
      <c r="P366" s="65">
        <f>+INDEX('Macro anual'!$M$24:$M$39,MATCH(P$1,'Macro anual'!$B$24:$B$39,0))</f>
        <v>103.62163845092842</v>
      </c>
      <c r="Q366" s="65">
        <f>+INDEX('Macro anual'!$M$24:$M$39,MATCH(Q$1,'Macro anual'!$B$24:$B$39,0))</f>
        <v>100.74586944286641</v>
      </c>
      <c r="R366" s="65">
        <f>+INDEX('Macro anual'!$M$24:$M$39,MATCH(R$1,'Macro anual'!$B$24:$B$39,0))</f>
        <v>94.345040168280931</v>
      </c>
      <c r="S366" s="65">
        <f>+INDEX('Macro anual'!$M$24:$M$39,MATCH(S$1,'Macro anual'!$B$24:$B$39,0))</f>
        <v>102.98090941089288</v>
      </c>
      <c r="T366" s="65">
        <f>+INDEX('Macro anual'!$M$24:$M$39,MATCH(T$1,'Macro anual'!$B$24:$B$39,0))</f>
        <v>112.1022944899223</v>
      </c>
      <c r="U366" s="65">
        <f>+INDEX('Macro anual'!$M$24:$M$39,MATCH(U$1,'Macro anual'!$B$24:$B$39,0))</f>
        <v>114.42978169021345</v>
      </c>
      <c r="V366" s="65"/>
    </row>
    <row r="367" spans="2:22">
      <c r="B367" s="6"/>
      <c r="C367" s="453" t="s">
        <v>610</v>
      </c>
      <c r="D367" s="5" t="s">
        <v>93</v>
      </c>
      <c r="E367" s="5" t="s">
        <v>43</v>
      </c>
      <c r="G367" s="65">
        <f>+INDEX('Macro anual'!$M$24:$M$39,MATCH(G$1,'Macro anual'!$B$24:$B$39,0))</f>
        <v>100</v>
      </c>
      <c r="H367" s="210">
        <f t="shared" si="21"/>
        <v>100</v>
      </c>
      <c r="I367" s="65">
        <f>+INDEX('Macro anual'!$M$24:$M$39,MATCH(I$1,'Macro anual'!$B$24:$B$39,0))</f>
        <v>108.23445287989043</v>
      </c>
      <c r="J367" s="65">
        <f>+INDEX('Macro anual'!$M$24:$M$39,MATCH(J$1,'Macro anual'!$B$24:$B$39,0))</f>
        <v>108.62253797078745</v>
      </c>
      <c r="K367" s="65">
        <f>+INDEX('Macro anual'!$M$24:$M$39,MATCH(K$1,'Macro anual'!$B$24:$B$39,0))</f>
        <v>106.75547638142591</v>
      </c>
      <c r="L367" s="65">
        <f>+INDEX('Macro anual'!$M$24:$M$39,MATCH(L$1,'Macro anual'!$B$24:$B$39,0))</f>
        <v>98.530458296618633</v>
      </c>
      <c r="M367" s="65">
        <f>+INDEX('Macro anual'!$M$24:$M$39,MATCH(M$1,'Macro anual'!$B$24:$B$39,0))</f>
        <v>96.305836352752266</v>
      </c>
      <c r="N367" s="65">
        <f>+INDEX('Macro anual'!$M$24:$M$39,MATCH(N$1,'Macro anual'!$B$24:$B$39,0))</f>
        <v>102.4851497969934</v>
      </c>
      <c r="O367" s="65">
        <f>+INDEX('Macro anual'!$M$24:$M$39,MATCH(O$1,'Macro anual'!$B$24:$B$39,0))</f>
        <v>103.00954892922964</v>
      </c>
      <c r="P367" s="65">
        <f>+INDEX('Macro anual'!$M$24:$M$39,MATCH(P$1,'Macro anual'!$B$24:$B$39,0))</f>
        <v>103.62163845092842</v>
      </c>
      <c r="Q367" s="65">
        <f>+INDEX('Macro anual'!$M$24:$M$39,MATCH(Q$1,'Macro anual'!$B$24:$B$39,0))</f>
        <v>100.74586944286641</v>
      </c>
      <c r="R367" s="65">
        <f>+INDEX('Macro anual'!$M$24:$M$39,MATCH(R$1,'Macro anual'!$B$24:$B$39,0))</f>
        <v>94.345040168280931</v>
      </c>
      <c r="S367" s="65">
        <f>+INDEX('Macro anual'!$M$24:$M$39,MATCH(S$1,'Macro anual'!$B$24:$B$39,0))</f>
        <v>102.98090941089288</v>
      </c>
      <c r="T367" s="65">
        <f>+INDEX('Macro anual'!$M$24:$M$39,MATCH(T$1,'Macro anual'!$B$24:$B$39,0))</f>
        <v>112.1022944899223</v>
      </c>
      <c r="U367" s="65">
        <f>+INDEX('Macro anual'!$M$24:$M$39,MATCH(U$1,'Macro anual'!$B$24:$B$39,0))</f>
        <v>114.42978169021345</v>
      </c>
      <c r="V367" s="65"/>
    </row>
    <row r="368" spans="2:22">
      <c r="B368" s="6"/>
      <c r="C368" s="453" t="s">
        <v>611</v>
      </c>
      <c r="D368" s="5" t="s">
        <v>93</v>
      </c>
      <c r="E368" s="5" t="s">
        <v>43</v>
      </c>
      <c r="G368" s="65">
        <f>+INDEX('Macro anual'!$M$24:$M$39,MATCH(G$1,'Macro anual'!$B$24:$B$39,0))</f>
        <v>100</v>
      </c>
      <c r="H368" s="210">
        <f t="shared" si="21"/>
        <v>100</v>
      </c>
      <c r="I368" s="65">
        <f>+INDEX('Macro anual'!$M$24:$M$39,MATCH(I$1,'Macro anual'!$B$24:$B$39,0))</f>
        <v>108.23445287989043</v>
      </c>
      <c r="J368" s="65">
        <f>+INDEX('Macro anual'!$M$24:$M$39,MATCH(J$1,'Macro anual'!$B$24:$B$39,0))</f>
        <v>108.62253797078745</v>
      </c>
      <c r="K368" s="65">
        <f>+INDEX('Macro anual'!$M$24:$M$39,MATCH(K$1,'Macro anual'!$B$24:$B$39,0))</f>
        <v>106.75547638142591</v>
      </c>
      <c r="L368" s="65">
        <f>+INDEX('Macro anual'!$M$24:$M$39,MATCH(L$1,'Macro anual'!$B$24:$B$39,0))</f>
        <v>98.530458296618633</v>
      </c>
      <c r="M368" s="65">
        <f>+INDEX('Macro anual'!$M$24:$M$39,MATCH(M$1,'Macro anual'!$B$24:$B$39,0))</f>
        <v>96.305836352752266</v>
      </c>
      <c r="N368" s="65">
        <f>+INDEX('Macro anual'!$M$24:$M$39,MATCH(N$1,'Macro anual'!$B$24:$B$39,0))</f>
        <v>102.4851497969934</v>
      </c>
      <c r="O368" s="65">
        <f>+INDEX('Macro anual'!$M$24:$M$39,MATCH(O$1,'Macro anual'!$B$24:$B$39,0))</f>
        <v>103.00954892922964</v>
      </c>
      <c r="P368" s="65">
        <f>+INDEX('Macro anual'!$M$24:$M$39,MATCH(P$1,'Macro anual'!$B$24:$B$39,0))</f>
        <v>103.62163845092842</v>
      </c>
      <c r="Q368" s="65">
        <f>+INDEX('Macro anual'!$M$24:$M$39,MATCH(Q$1,'Macro anual'!$B$24:$B$39,0))</f>
        <v>100.74586944286641</v>
      </c>
      <c r="R368" s="65">
        <f>+INDEX('Macro anual'!$M$24:$M$39,MATCH(R$1,'Macro anual'!$B$24:$B$39,0))</f>
        <v>94.345040168280931</v>
      </c>
      <c r="S368" s="65">
        <f>+INDEX('Macro anual'!$M$24:$M$39,MATCH(S$1,'Macro anual'!$B$24:$B$39,0))</f>
        <v>102.98090941089288</v>
      </c>
      <c r="T368" s="65">
        <f>+INDEX('Macro anual'!$M$24:$M$39,MATCH(T$1,'Macro anual'!$B$24:$B$39,0))</f>
        <v>112.1022944899223</v>
      </c>
      <c r="U368" s="65">
        <f>+INDEX('Macro anual'!$M$24:$M$39,MATCH(U$1,'Macro anual'!$B$24:$B$39,0))</f>
        <v>114.42978169021345</v>
      </c>
      <c r="V368" s="65"/>
    </row>
    <row r="369" spans="2:22">
      <c r="B369" s="6"/>
      <c r="C369" s="453" t="s">
        <v>612</v>
      </c>
      <c r="D369" s="5" t="s">
        <v>93</v>
      </c>
      <c r="E369" s="5" t="s">
        <v>43</v>
      </c>
      <c r="G369" s="65">
        <f>+INDEX('Macro anual'!$M$24:$M$39,MATCH(G$1,'Macro anual'!$B$24:$B$39,0))</f>
        <v>100</v>
      </c>
      <c r="H369" s="210">
        <f t="shared" si="21"/>
        <v>100</v>
      </c>
      <c r="I369" s="65">
        <f>+INDEX('Macro anual'!$M$24:$M$39,MATCH(I$1,'Macro anual'!$B$24:$B$39,0))</f>
        <v>108.23445287989043</v>
      </c>
      <c r="J369" s="65">
        <f>+INDEX('Macro anual'!$M$24:$M$39,MATCH(J$1,'Macro anual'!$B$24:$B$39,0))</f>
        <v>108.62253797078745</v>
      </c>
      <c r="K369" s="65">
        <f>+INDEX('Macro anual'!$M$24:$M$39,MATCH(K$1,'Macro anual'!$B$24:$B$39,0))</f>
        <v>106.75547638142591</v>
      </c>
      <c r="L369" s="65">
        <f>+INDEX('Macro anual'!$M$24:$M$39,MATCH(L$1,'Macro anual'!$B$24:$B$39,0))</f>
        <v>98.530458296618633</v>
      </c>
      <c r="M369" s="65">
        <f>+INDEX('Macro anual'!$M$24:$M$39,MATCH(M$1,'Macro anual'!$B$24:$B$39,0))</f>
        <v>96.305836352752266</v>
      </c>
      <c r="N369" s="65">
        <f>+INDEX('Macro anual'!$M$24:$M$39,MATCH(N$1,'Macro anual'!$B$24:$B$39,0))</f>
        <v>102.4851497969934</v>
      </c>
      <c r="O369" s="65">
        <f>+INDEX('Macro anual'!$M$24:$M$39,MATCH(O$1,'Macro anual'!$B$24:$B$39,0))</f>
        <v>103.00954892922964</v>
      </c>
      <c r="P369" s="65">
        <f>+INDEX('Macro anual'!$M$24:$M$39,MATCH(P$1,'Macro anual'!$B$24:$B$39,0))</f>
        <v>103.62163845092842</v>
      </c>
      <c r="Q369" s="65">
        <f>+INDEX('Macro anual'!$M$24:$M$39,MATCH(Q$1,'Macro anual'!$B$24:$B$39,0))</f>
        <v>100.74586944286641</v>
      </c>
      <c r="R369" s="65">
        <f>+INDEX('Macro anual'!$M$24:$M$39,MATCH(R$1,'Macro anual'!$B$24:$B$39,0))</f>
        <v>94.345040168280931</v>
      </c>
      <c r="S369" s="65">
        <f>+INDEX('Macro anual'!$M$24:$M$39,MATCH(S$1,'Macro anual'!$B$24:$B$39,0))</f>
        <v>102.98090941089288</v>
      </c>
      <c r="T369" s="65">
        <f>+INDEX('Macro anual'!$M$24:$M$39,MATCH(T$1,'Macro anual'!$B$24:$B$39,0))</f>
        <v>112.1022944899223</v>
      </c>
      <c r="U369" s="65">
        <f>+INDEX('Macro anual'!$M$24:$M$39,MATCH(U$1,'Macro anual'!$B$24:$B$39,0))</f>
        <v>114.42978169021345</v>
      </c>
      <c r="V369" s="65"/>
    </row>
    <row r="370" spans="2:22">
      <c r="B370" s="6"/>
      <c r="C370" s="453" t="s">
        <v>613</v>
      </c>
      <c r="D370" s="5" t="s">
        <v>93</v>
      </c>
      <c r="E370" s="5" t="s">
        <v>43</v>
      </c>
      <c r="G370" s="65">
        <f>+INDEX('Macro anual'!$M$24:$M$39,MATCH(G$1,'Macro anual'!$B$24:$B$39,0))</f>
        <v>100</v>
      </c>
      <c r="H370" s="210">
        <f t="shared" si="21"/>
        <v>100</v>
      </c>
      <c r="I370" s="65">
        <f>+INDEX('Macro anual'!$M$24:$M$39,MATCH(I$1,'Macro anual'!$B$24:$B$39,0))</f>
        <v>108.23445287989043</v>
      </c>
      <c r="J370" s="65">
        <f>+INDEX('Macro anual'!$M$24:$M$39,MATCH(J$1,'Macro anual'!$B$24:$B$39,0))</f>
        <v>108.62253797078745</v>
      </c>
      <c r="K370" s="65">
        <f>+INDEX('Macro anual'!$M$24:$M$39,MATCH(K$1,'Macro anual'!$B$24:$B$39,0))</f>
        <v>106.75547638142591</v>
      </c>
      <c r="L370" s="65">
        <f>+INDEX('Macro anual'!$M$24:$M$39,MATCH(L$1,'Macro anual'!$B$24:$B$39,0))</f>
        <v>98.530458296618633</v>
      </c>
      <c r="M370" s="65">
        <f>+INDEX('Macro anual'!$M$24:$M$39,MATCH(M$1,'Macro anual'!$B$24:$B$39,0))</f>
        <v>96.305836352752266</v>
      </c>
      <c r="N370" s="65">
        <f>+INDEX('Macro anual'!$M$24:$M$39,MATCH(N$1,'Macro anual'!$B$24:$B$39,0))</f>
        <v>102.4851497969934</v>
      </c>
      <c r="O370" s="65">
        <f>+INDEX('Macro anual'!$M$24:$M$39,MATCH(O$1,'Macro anual'!$B$24:$B$39,0))</f>
        <v>103.00954892922964</v>
      </c>
      <c r="P370" s="65">
        <f>+INDEX('Macro anual'!$M$24:$M$39,MATCH(P$1,'Macro anual'!$B$24:$B$39,0))</f>
        <v>103.62163845092842</v>
      </c>
      <c r="Q370" s="65">
        <f>+INDEX('Macro anual'!$M$24:$M$39,MATCH(Q$1,'Macro anual'!$B$24:$B$39,0))</f>
        <v>100.74586944286641</v>
      </c>
      <c r="R370" s="65">
        <f>+INDEX('Macro anual'!$M$24:$M$39,MATCH(R$1,'Macro anual'!$B$24:$B$39,0))</f>
        <v>94.345040168280931</v>
      </c>
      <c r="S370" s="65">
        <f>+INDEX('Macro anual'!$M$24:$M$39,MATCH(S$1,'Macro anual'!$B$24:$B$39,0))</f>
        <v>102.98090941089288</v>
      </c>
      <c r="T370" s="65">
        <f>+INDEX('Macro anual'!$M$24:$M$39,MATCH(T$1,'Macro anual'!$B$24:$B$39,0))</f>
        <v>112.1022944899223</v>
      </c>
      <c r="U370" s="65">
        <f>+INDEX('Macro anual'!$M$24:$M$39,MATCH(U$1,'Macro anual'!$B$24:$B$39,0))</f>
        <v>114.42978169021345</v>
      </c>
      <c r="V370" s="65"/>
    </row>
    <row r="371" spans="2:22">
      <c r="B371" s="6"/>
      <c r="C371" s="453" t="s">
        <v>614</v>
      </c>
      <c r="D371" s="5" t="s">
        <v>93</v>
      </c>
      <c r="E371" s="5" t="s">
        <v>43</v>
      </c>
      <c r="G371" s="65">
        <f>+INDEX('Macro anual'!$M$24:$M$39,MATCH(G$1,'Macro anual'!$B$24:$B$39,0))</f>
        <v>100</v>
      </c>
      <c r="H371" s="210">
        <f t="shared" si="21"/>
        <v>100</v>
      </c>
      <c r="I371" s="65">
        <f>+INDEX('Macro anual'!$M$24:$M$39,MATCH(I$1,'Macro anual'!$B$24:$B$39,0))</f>
        <v>108.23445287989043</v>
      </c>
      <c r="J371" s="65">
        <f>+INDEX('Macro anual'!$M$24:$M$39,MATCH(J$1,'Macro anual'!$B$24:$B$39,0))</f>
        <v>108.62253797078745</v>
      </c>
      <c r="K371" s="65">
        <f>+INDEX('Macro anual'!$M$24:$M$39,MATCH(K$1,'Macro anual'!$B$24:$B$39,0))</f>
        <v>106.75547638142591</v>
      </c>
      <c r="L371" s="65">
        <f>+INDEX('Macro anual'!$M$24:$M$39,MATCH(L$1,'Macro anual'!$B$24:$B$39,0))</f>
        <v>98.530458296618633</v>
      </c>
      <c r="M371" s="65">
        <f>+INDEX('Macro anual'!$M$24:$M$39,MATCH(M$1,'Macro anual'!$B$24:$B$39,0))</f>
        <v>96.305836352752266</v>
      </c>
      <c r="N371" s="65">
        <f>+INDEX('Macro anual'!$M$24:$M$39,MATCH(N$1,'Macro anual'!$B$24:$B$39,0))</f>
        <v>102.4851497969934</v>
      </c>
      <c r="O371" s="65">
        <f>+INDEX('Macro anual'!$M$24:$M$39,MATCH(O$1,'Macro anual'!$B$24:$B$39,0))</f>
        <v>103.00954892922964</v>
      </c>
      <c r="P371" s="65">
        <f>+INDEX('Macro anual'!$M$24:$M$39,MATCH(P$1,'Macro anual'!$B$24:$B$39,0))</f>
        <v>103.62163845092842</v>
      </c>
      <c r="Q371" s="65">
        <f>+INDEX('Macro anual'!$M$24:$M$39,MATCH(Q$1,'Macro anual'!$B$24:$B$39,0))</f>
        <v>100.74586944286641</v>
      </c>
      <c r="R371" s="65">
        <f>+INDEX('Macro anual'!$M$24:$M$39,MATCH(R$1,'Macro anual'!$B$24:$B$39,0))</f>
        <v>94.345040168280931</v>
      </c>
      <c r="S371" s="65">
        <f>+INDEX('Macro anual'!$M$24:$M$39,MATCH(S$1,'Macro anual'!$B$24:$B$39,0))</f>
        <v>102.98090941089288</v>
      </c>
      <c r="T371" s="65">
        <f>+INDEX('Macro anual'!$M$24:$M$39,MATCH(T$1,'Macro anual'!$B$24:$B$39,0))</f>
        <v>112.1022944899223</v>
      </c>
      <c r="U371" s="65">
        <f>+INDEX('Macro anual'!$M$24:$M$39,MATCH(U$1,'Macro anual'!$B$24:$B$39,0))</f>
        <v>114.42978169021345</v>
      </c>
      <c r="V371" s="65"/>
    </row>
    <row r="372" spans="2:22">
      <c r="B372" s="6"/>
      <c r="C372" s="453" t="s">
        <v>615</v>
      </c>
      <c r="D372" s="5" t="s">
        <v>93</v>
      </c>
      <c r="E372" s="5" t="s">
        <v>43</v>
      </c>
      <c r="G372" s="65">
        <f>+INDEX('Macro anual'!$M$24:$M$39,MATCH(G$1,'Macro anual'!$B$24:$B$39,0))</f>
        <v>100</v>
      </c>
      <c r="H372" s="210">
        <f t="shared" si="21"/>
        <v>100</v>
      </c>
      <c r="I372" s="65">
        <f>+INDEX('Macro anual'!$M$24:$M$39,MATCH(I$1,'Macro anual'!$B$24:$B$39,0))</f>
        <v>108.23445287989043</v>
      </c>
      <c r="J372" s="65">
        <f>+INDEX('Macro anual'!$M$24:$M$39,MATCH(J$1,'Macro anual'!$B$24:$B$39,0))</f>
        <v>108.62253797078745</v>
      </c>
      <c r="K372" s="65">
        <f>+INDEX('Macro anual'!$M$24:$M$39,MATCH(K$1,'Macro anual'!$B$24:$B$39,0))</f>
        <v>106.75547638142591</v>
      </c>
      <c r="L372" s="65">
        <f>+INDEX('Macro anual'!$M$24:$M$39,MATCH(L$1,'Macro anual'!$B$24:$B$39,0))</f>
        <v>98.530458296618633</v>
      </c>
      <c r="M372" s="65">
        <f>+INDEX('Macro anual'!$M$24:$M$39,MATCH(M$1,'Macro anual'!$B$24:$B$39,0))</f>
        <v>96.305836352752266</v>
      </c>
      <c r="N372" s="65">
        <f>+INDEX('Macro anual'!$M$24:$M$39,MATCH(N$1,'Macro anual'!$B$24:$B$39,0))</f>
        <v>102.4851497969934</v>
      </c>
      <c r="O372" s="65">
        <f>+INDEX('Macro anual'!$M$24:$M$39,MATCH(O$1,'Macro anual'!$B$24:$B$39,0))</f>
        <v>103.00954892922964</v>
      </c>
      <c r="P372" s="65">
        <f>+INDEX('Macro anual'!$M$24:$M$39,MATCH(P$1,'Macro anual'!$B$24:$B$39,0))</f>
        <v>103.62163845092842</v>
      </c>
      <c r="Q372" s="65">
        <f>+INDEX('Macro anual'!$M$24:$M$39,MATCH(Q$1,'Macro anual'!$B$24:$B$39,0))</f>
        <v>100.74586944286641</v>
      </c>
      <c r="R372" s="65">
        <f>+INDEX('Macro anual'!$M$24:$M$39,MATCH(R$1,'Macro anual'!$B$24:$B$39,0))</f>
        <v>94.345040168280931</v>
      </c>
      <c r="S372" s="65">
        <f>+INDEX('Macro anual'!$M$24:$M$39,MATCH(S$1,'Macro anual'!$B$24:$B$39,0))</f>
        <v>102.98090941089288</v>
      </c>
      <c r="T372" s="65">
        <f>+INDEX('Macro anual'!$M$24:$M$39,MATCH(T$1,'Macro anual'!$B$24:$B$39,0))</f>
        <v>112.1022944899223</v>
      </c>
      <c r="U372" s="65">
        <f>+INDEX('Macro anual'!$M$24:$M$39,MATCH(U$1,'Macro anual'!$B$24:$B$39,0))</f>
        <v>114.42978169021345</v>
      </c>
      <c r="V372" s="65"/>
    </row>
    <row r="373" spans="2:22">
      <c r="B373" s="6"/>
      <c r="C373" s="453" t="s">
        <v>616</v>
      </c>
      <c r="D373" s="5" t="s">
        <v>93</v>
      </c>
      <c r="E373" s="5" t="s">
        <v>43</v>
      </c>
      <c r="G373" s="65">
        <f>+INDEX('Macro anual'!$M$24:$M$39,MATCH(G$1,'Macro anual'!$B$24:$B$39,0))</f>
        <v>100</v>
      </c>
      <c r="H373" s="210">
        <f t="shared" si="21"/>
        <v>100</v>
      </c>
      <c r="I373" s="65">
        <f>+INDEX('Macro anual'!$M$24:$M$39,MATCH(I$1,'Macro anual'!$B$24:$B$39,0))</f>
        <v>108.23445287989043</v>
      </c>
      <c r="J373" s="65">
        <f>+INDEX('Macro anual'!$M$24:$M$39,MATCH(J$1,'Macro anual'!$B$24:$B$39,0))</f>
        <v>108.62253797078745</v>
      </c>
      <c r="K373" s="65">
        <f>+INDEX('Macro anual'!$M$24:$M$39,MATCH(K$1,'Macro anual'!$B$24:$B$39,0))</f>
        <v>106.75547638142591</v>
      </c>
      <c r="L373" s="65">
        <f>+INDEX('Macro anual'!$M$24:$M$39,MATCH(L$1,'Macro anual'!$B$24:$B$39,0))</f>
        <v>98.530458296618633</v>
      </c>
      <c r="M373" s="65">
        <f>+INDEX('Macro anual'!$M$24:$M$39,MATCH(M$1,'Macro anual'!$B$24:$B$39,0))</f>
        <v>96.305836352752266</v>
      </c>
      <c r="N373" s="65">
        <f>+INDEX('Macro anual'!$M$24:$M$39,MATCH(N$1,'Macro anual'!$B$24:$B$39,0))</f>
        <v>102.4851497969934</v>
      </c>
      <c r="O373" s="65">
        <f>+INDEX('Macro anual'!$M$24:$M$39,MATCH(O$1,'Macro anual'!$B$24:$B$39,0))</f>
        <v>103.00954892922964</v>
      </c>
      <c r="P373" s="65">
        <f>+INDEX('Macro anual'!$M$24:$M$39,MATCH(P$1,'Macro anual'!$B$24:$B$39,0))</f>
        <v>103.62163845092842</v>
      </c>
      <c r="Q373" s="65">
        <f>+INDEX('Macro anual'!$M$24:$M$39,MATCH(Q$1,'Macro anual'!$B$24:$B$39,0))</f>
        <v>100.74586944286641</v>
      </c>
      <c r="R373" s="65">
        <f>+INDEX('Macro anual'!$M$24:$M$39,MATCH(R$1,'Macro anual'!$B$24:$B$39,0))</f>
        <v>94.345040168280931</v>
      </c>
      <c r="S373" s="65">
        <f>+INDEX('Macro anual'!$M$24:$M$39,MATCH(S$1,'Macro anual'!$B$24:$B$39,0))</f>
        <v>102.98090941089288</v>
      </c>
      <c r="T373" s="65">
        <f>+INDEX('Macro anual'!$M$24:$M$39,MATCH(T$1,'Macro anual'!$B$24:$B$39,0))</f>
        <v>112.1022944899223</v>
      </c>
      <c r="U373" s="65">
        <f>+INDEX('Macro anual'!$M$24:$M$39,MATCH(U$1,'Macro anual'!$B$24:$B$39,0))</f>
        <v>114.42978169021345</v>
      </c>
      <c r="V373" s="65"/>
    </row>
    <row r="374" spans="2:22">
      <c r="B374" s="6"/>
      <c r="C374" s="453" t="s">
        <v>617</v>
      </c>
      <c r="D374" s="5" t="s">
        <v>93</v>
      </c>
      <c r="E374" s="5" t="s">
        <v>43</v>
      </c>
      <c r="G374" s="65">
        <f>+INDEX('Macro anual'!$M$24:$M$39,MATCH(G$1,'Macro anual'!$B$24:$B$39,0))</f>
        <v>100</v>
      </c>
      <c r="H374" s="210">
        <f t="shared" si="21"/>
        <v>100</v>
      </c>
      <c r="I374" s="65">
        <f>+INDEX('Macro anual'!$M$24:$M$39,MATCH(I$1,'Macro anual'!$B$24:$B$39,0))</f>
        <v>108.23445287989043</v>
      </c>
      <c r="J374" s="65">
        <f>+INDEX('Macro anual'!$M$24:$M$39,MATCH(J$1,'Macro anual'!$B$24:$B$39,0))</f>
        <v>108.62253797078745</v>
      </c>
      <c r="K374" s="65">
        <f>+INDEX('Macro anual'!$M$24:$M$39,MATCH(K$1,'Macro anual'!$B$24:$B$39,0))</f>
        <v>106.75547638142591</v>
      </c>
      <c r="L374" s="65">
        <f>+INDEX('Macro anual'!$M$24:$M$39,MATCH(L$1,'Macro anual'!$B$24:$B$39,0))</f>
        <v>98.530458296618633</v>
      </c>
      <c r="M374" s="65">
        <f>+INDEX('Macro anual'!$M$24:$M$39,MATCH(M$1,'Macro anual'!$B$24:$B$39,0))</f>
        <v>96.305836352752266</v>
      </c>
      <c r="N374" s="65">
        <f>+INDEX('Macro anual'!$M$24:$M$39,MATCH(N$1,'Macro anual'!$B$24:$B$39,0))</f>
        <v>102.4851497969934</v>
      </c>
      <c r="O374" s="65">
        <f>+INDEX('Macro anual'!$M$24:$M$39,MATCH(O$1,'Macro anual'!$B$24:$B$39,0))</f>
        <v>103.00954892922964</v>
      </c>
      <c r="P374" s="65">
        <f>+INDEX('Macro anual'!$M$24:$M$39,MATCH(P$1,'Macro anual'!$B$24:$B$39,0))</f>
        <v>103.62163845092842</v>
      </c>
      <c r="Q374" s="65">
        <f>+INDEX('Macro anual'!$M$24:$M$39,MATCH(Q$1,'Macro anual'!$B$24:$B$39,0))</f>
        <v>100.74586944286641</v>
      </c>
      <c r="R374" s="65">
        <f>+INDEX('Macro anual'!$M$24:$M$39,MATCH(R$1,'Macro anual'!$B$24:$B$39,0))</f>
        <v>94.345040168280931</v>
      </c>
      <c r="S374" s="65">
        <f>+INDEX('Macro anual'!$M$24:$M$39,MATCH(S$1,'Macro anual'!$B$24:$B$39,0))</f>
        <v>102.98090941089288</v>
      </c>
      <c r="T374" s="65">
        <f>+INDEX('Macro anual'!$M$24:$M$39,MATCH(T$1,'Macro anual'!$B$24:$B$39,0))</f>
        <v>112.1022944899223</v>
      </c>
      <c r="U374" s="65">
        <f>+INDEX('Macro anual'!$M$24:$M$39,MATCH(U$1,'Macro anual'!$B$24:$B$39,0))</f>
        <v>114.42978169021345</v>
      </c>
      <c r="V374" s="65"/>
    </row>
    <row r="375" spans="2:22">
      <c r="B375" s="6"/>
      <c r="C375" s="453" t="s">
        <v>618</v>
      </c>
      <c r="D375" s="5" t="s">
        <v>93</v>
      </c>
      <c r="E375" s="5" t="s">
        <v>43</v>
      </c>
      <c r="G375" s="65">
        <f>+INDEX('Macro anual'!$M$24:$M$39,MATCH(G$1,'Macro anual'!$B$24:$B$39,0))</f>
        <v>100</v>
      </c>
      <c r="H375" s="210">
        <f t="shared" si="21"/>
        <v>100</v>
      </c>
      <c r="I375" s="65">
        <f>+INDEX('Macro anual'!$M$24:$M$39,MATCH(I$1,'Macro anual'!$B$24:$B$39,0))</f>
        <v>108.23445287989043</v>
      </c>
      <c r="J375" s="65">
        <f>+INDEX('Macro anual'!$M$24:$M$39,MATCH(J$1,'Macro anual'!$B$24:$B$39,0))</f>
        <v>108.62253797078745</v>
      </c>
      <c r="K375" s="65">
        <f>+INDEX('Macro anual'!$M$24:$M$39,MATCH(K$1,'Macro anual'!$B$24:$B$39,0))</f>
        <v>106.75547638142591</v>
      </c>
      <c r="L375" s="65">
        <f>+INDEX('Macro anual'!$M$24:$M$39,MATCH(L$1,'Macro anual'!$B$24:$B$39,0))</f>
        <v>98.530458296618633</v>
      </c>
      <c r="M375" s="65">
        <f>+INDEX('Macro anual'!$M$24:$M$39,MATCH(M$1,'Macro anual'!$B$24:$B$39,0))</f>
        <v>96.305836352752266</v>
      </c>
      <c r="N375" s="65">
        <f>+INDEX('Macro anual'!$M$24:$M$39,MATCH(N$1,'Macro anual'!$B$24:$B$39,0))</f>
        <v>102.4851497969934</v>
      </c>
      <c r="O375" s="65">
        <f>+INDEX('Macro anual'!$M$24:$M$39,MATCH(O$1,'Macro anual'!$B$24:$B$39,0))</f>
        <v>103.00954892922964</v>
      </c>
      <c r="P375" s="65">
        <f>+INDEX('Macro anual'!$M$24:$M$39,MATCH(P$1,'Macro anual'!$B$24:$B$39,0))</f>
        <v>103.62163845092842</v>
      </c>
      <c r="Q375" s="65">
        <f>+INDEX('Macro anual'!$M$24:$M$39,MATCH(Q$1,'Macro anual'!$B$24:$B$39,0))</f>
        <v>100.74586944286641</v>
      </c>
      <c r="R375" s="65">
        <f>+INDEX('Macro anual'!$M$24:$M$39,MATCH(R$1,'Macro anual'!$B$24:$B$39,0))</f>
        <v>94.345040168280931</v>
      </c>
      <c r="S375" s="65">
        <f>+INDEX('Macro anual'!$M$24:$M$39,MATCH(S$1,'Macro anual'!$B$24:$B$39,0))</f>
        <v>102.98090941089288</v>
      </c>
      <c r="T375" s="65">
        <f>+INDEX('Macro anual'!$M$24:$M$39,MATCH(T$1,'Macro anual'!$B$24:$B$39,0))</f>
        <v>112.1022944899223</v>
      </c>
      <c r="U375" s="65">
        <f>+INDEX('Macro anual'!$M$24:$M$39,MATCH(U$1,'Macro anual'!$B$24:$B$39,0))</f>
        <v>114.42978169021345</v>
      </c>
      <c r="V375" s="65"/>
    </row>
    <row r="376" spans="2:22">
      <c r="B376" s="6"/>
      <c r="C376" s="453" t="s">
        <v>619</v>
      </c>
      <c r="D376" s="5" t="s">
        <v>93</v>
      </c>
      <c r="E376" s="5" t="s">
        <v>43</v>
      </c>
      <c r="G376" s="65">
        <f>+INDEX('Macro anual'!$M$24:$M$39,MATCH(G$1,'Macro anual'!$B$24:$B$39,0))</f>
        <v>100</v>
      </c>
      <c r="H376" s="210">
        <f t="shared" si="21"/>
        <v>100</v>
      </c>
      <c r="I376" s="65">
        <f>+INDEX('Macro anual'!$M$24:$M$39,MATCH(I$1,'Macro anual'!$B$24:$B$39,0))</f>
        <v>108.23445287989043</v>
      </c>
      <c r="J376" s="65">
        <f>+INDEX('Macro anual'!$M$24:$M$39,MATCH(J$1,'Macro anual'!$B$24:$B$39,0))</f>
        <v>108.62253797078745</v>
      </c>
      <c r="K376" s="65">
        <f>+INDEX('Macro anual'!$M$24:$M$39,MATCH(K$1,'Macro anual'!$B$24:$B$39,0))</f>
        <v>106.75547638142591</v>
      </c>
      <c r="L376" s="65">
        <f>+INDEX('Macro anual'!$M$24:$M$39,MATCH(L$1,'Macro anual'!$B$24:$B$39,0))</f>
        <v>98.530458296618633</v>
      </c>
      <c r="M376" s="65">
        <f>+INDEX('Macro anual'!$M$24:$M$39,MATCH(M$1,'Macro anual'!$B$24:$B$39,0))</f>
        <v>96.305836352752266</v>
      </c>
      <c r="N376" s="65">
        <f>+INDEX('Macro anual'!$M$24:$M$39,MATCH(N$1,'Macro anual'!$B$24:$B$39,0))</f>
        <v>102.4851497969934</v>
      </c>
      <c r="O376" s="65">
        <f>+INDEX('Macro anual'!$M$24:$M$39,MATCH(O$1,'Macro anual'!$B$24:$B$39,0))</f>
        <v>103.00954892922964</v>
      </c>
      <c r="P376" s="65">
        <f>+INDEX('Macro anual'!$M$24:$M$39,MATCH(P$1,'Macro anual'!$B$24:$B$39,0))</f>
        <v>103.62163845092842</v>
      </c>
      <c r="Q376" s="65">
        <f>+INDEX('Macro anual'!$M$24:$M$39,MATCH(Q$1,'Macro anual'!$B$24:$B$39,0))</f>
        <v>100.74586944286641</v>
      </c>
      <c r="R376" s="65">
        <f>+INDEX('Macro anual'!$M$24:$M$39,MATCH(R$1,'Macro anual'!$B$24:$B$39,0))</f>
        <v>94.345040168280931</v>
      </c>
      <c r="S376" s="65">
        <f>+INDEX('Macro anual'!$M$24:$M$39,MATCH(S$1,'Macro anual'!$B$24:$B$39,0))</f>
        <v>102.98090941089288</v>
      </c>
      <c r="T376" s="65">
        <f>+INDEX('Macro anual'!$M$24:$M$39,MATCH(T$1,'Macro anual'!$B$24:$B$39,0))</f>
        <v>112.1022944899223</v>
      </c>
      <c r="U376" s="65">
        <f>+INDEX('Macro anual'!$M$24:$M$39,MATCH(U$1,'Macro anual'!$B$24:$B$39,0))</f>
        <v>114.42978169021345</v>
      </c>
      <c r="V376" s="65"/>
    </row>
    <row r="377" spans="2:22">
      <c r="B377" s="6"/>
      <c r="C377" s="453" t="s">
        <v>620</v>
      </c>
      <c r="D377" s="5" t="s">
        <v>93</v>
      </c>
      <c r="E377" s="5" t="s">
        <v>43</v>
      </c>
      <c r="G377" s="65">
        <f>+INDEX('Macro anual'!$M$24:$M$39,MATCH(G$1,'Macro anual'!$B$24:$B$39,0))</f>
        <v>100</v>
      </c>
      <c r="H377" s="210">
        <f t="shared" si="21"/>
        <v>100</v>
      </c>
      <c r="I377" s="65">
        <f>+INDEX('Macro anual'!$M$24:$M$39,MATCH(I$1,'Macro anual'!$B$24:$B$39,0))</f>
        <v>108.23445287989043</v>
      </c>
      <c r="J377" s="65">
        <f>+INDEX('Macro anual'!$M$24:$M$39,MATCH(J$1,'Macro anual'!$B$24:$B$39,0))</f>
        <v>108.62253797078745</v>
      </c>
      <c r="K377" s="65">
        <f>+INDEX('Macro anual'!$M$24:$M$39,MATCH(K$1,'Macro anual'!$B$24:$B$39,0))</f>
        <v>106.75547638142591</v>
      </c>
      <c r="L377" s="65">
        <f>+INDEX('Macro anual'!$M$24:$M$39,MATCH(L$1,'Macro anual'!$B$24:$B$39,0))</f>
        <v>98.530458296618633</v>
      </c>
      <c r="M377" s="65">
        <f>+INDEX('Macro anual'!$M$24:$M$39,MATCH(M$1,'Macro anual'!$B$24:$B$39,0))</f>
        <v>96.305836352752266</v>
      </c>
      <c r="N377" s="65">
        <f>+INDEX('Macro anual'!$M$24:$M$39,MATCH(N$1,'Macro anual'!$B$24:$B$39,0))</f>
        <v>102.4851497969934</v>
      </c>
      <c r="O377" s="65">
        <f>+INDEX('Macro anual'!$M$24:$M$39,MATCH(O$1,'Macro anual'!$B$24:$B$39,0))</f>
        <v>103.00954892922964</v>
      </c>
      <c r="P377" s="65">
        <f>+INDEX('Macro anual'!$M$24:$M$39,MATCH(P$1,'Macro anual'!$B$24:$B$39,0))</f>
        <v>103.62163845092842</v>
      </c>
      <c r="Q377" s="65">
        <f>+INDEX('Macro anual'!$M$24:$M$39,MATCH(Q$1,'Macro anual'!$B$24:$B$39,0))</f>
        <v>100.74586944286641</v>
      </c>
      <c r="R377" s="65">
        <f>+INDEX('Macro anual'!$M$24:$M$39,MATCH(R$1,'Macro anual'!$B$24:$B$39,0))</f>
        <v>94.345040168280931</v>
      </c>
      <c r="S377" s="65">
        <f>+INDEX('Macro anual'!$M$24:$M$39,MATCH(S$1,'Macro anual'!$B$24:$B$39,0))</f>
        <v>102.98090941089288</v>
      </c>
      <c r="T377" s="65">
        <f>+INDEX('Macro anual'!$M$24:$M$39,MATCH(T$1,'Macro anual'!$B$24:$B$39,0))</f>
        <v>112.1022944899223</v>
      </c>
      <c r="U377" s="65">
        <f>+INDEX('Macro anual'!$M$24:$M$39,MATCH(U$1,'Macro anual'!$B$24:$B$39,0))</f>
        <v>114.42978169021345</v>
      </c>
      <c r="V377" s="65"/>
    </row>
    <row r="378" spans="2:22">
      <c r="B378" s="6"/>
      <c r="C378" s="453" t="s">
        <v>615</v>
      </c>
      <c r="D378" s="5" t="s">
        <v>93</v>
      </c>
      <c r="E378" s="5" t="s">
        <v>43</v>
      </c>
      <c r="G378" s="65">
        <f>+INDEX('Macro anual'!$M$24:$M$39,MATCH(G$1,'Macro anual'!$B$24:$B$39,0))</f>
        <v>100</v>
      </c>
      <c r="H378" s="210">
        <f t="shared" si="21"/>
        <v>100</v>
      </c>
      <c r="I378" s="65">
        <f>+INDEX('Macro anual'!$M$24:$M$39,MATCH(I$1,'Macro anual'!$B$24:$B$39,0))</f>
        <v>108.23445287989043</v>
      </c>
      <c r="J378" s="65">
        <f>+INDEX('Macro anual'!$M$24:$M$39,MATCH(J$1,'Macro anual'!$B$24:$B$39,0))</f>
        <v>108.62253797078745</v>
      </c>
      <c r="K378" s="65">
        <f>+INDEX('Macro anual'!$M$24:$M$39,MATCH(K$1,'Macro anual'!$B$24:$B$39,0))</f>
        <v>106.75547638142591</v>
      </c>
      <c r="L378" s="65">
        <f>+INDEX('Macro anual'!$M$24:$M$39,MATCH(L$1,'Macro anual'!$B$24:$B$39,0))</f>
        <v>98.530458296618633</v>
      </c>
      <c r="M378" s="65">
        <f>+INDEX('Macro anual'!$M$24:$M$39,MATCH(M$1,'Macro anual'!$B$24:$B$39,0))</f>
        <v>96.305836352752266</v>
      </c>
      <c r="N378" s="65">
        <f>+INDEX('Macro anual'!$M$24:$M$39,MATCH(N$1,'Macro anual'!$B$24:$B$39,0))</f>
        <v>102.4851497969934</v>
      </c>
      <c r="O378" s="65">
        <f>+INDEX('Macro anual'!$M$24:$M$39,MATCH(O$1,'Macro anual'!$B$24:$B$39,0))</f>
        <v>103.00954892922964</v>
      </c>
      <c r="P378" s="65">
        <f>+INDEX('Macro anual'!$M$24:$M$39,MATCH(P$1,'Macro anual'!$B$24:$B$39,0))</f>
        <v>103.62163845092842</v>
      </c>
      <c r="Q378" s="65">
        <f>+INDEX('Macro anual'!$M$24:$M$39,MATCH(Q$1,'Macro anual'!$B$24:$B$39,0))</f>
        <v>100.74586944286641</v>
      </c>
      <c r="R378" s="65">
        <f>+INDEX('Macro anual'!$M$24:$M$39,MATCH(R$1,'Macro anual'!$B$24:$B$39,0))</f>
        <v>94.345040168280931</v>
      </c>
      <c r="S378" s="65">
        <f>+INDEX('Macro anual'!$M$24:$M$39,MATCH(S$1,'Macro anual'!$B$24:$B$39,0))</f>
        <v>102.98090941089288</v>
      </c>
      <c r="T378" s="65">
        <f>+INDEX('Macro anual'!$M$24:$M$39,MATCH(T$1,'Macro anual'!$B$24:$B$39,0))</f>
        <v>112.1022944899223</v>
      </c>
      <c r="U378" s="65">
        <f>+INDEX('Macro anual'!$M$24:$M$39,MATCH(U$1,'Macro anual'!$B$24:$B$39,0))</f>
        <v>114.42978169021345</v>
      </c>
      <c r="V378" s="65"/>
    </row>
    <row r="379" spans="2:22">
      <c r="B379" s="6"/>
      <c r="C379" s="453" t="s">
        <v>621</v>
      </c>
      <c r="D379" s="5" t="s">
        <v>93</v>
      </c>
      <c r="E379" s="5" t="s">
        <v>43</v>
      </c>
      <c r="G379" s="65">
        <f>+INDEX('Macro anual'!$M$24:$M$39,MATCH(G$1,'Macro anual'!$B$24:$B$39,0))</f>
        <v>100</v>
      </c>
      <c r="H379" s="210">
        <f t="shared" ref="H379" si="22">+G379</f>
        <v>100</v>
      </c>
      <c r="I379" s="65">
        <f>+INDEX('Macro anual'!$M$24:$M$39,MATCH(I$1,'Macro anual'!$B$24:$B$39,0))</f>
        <v>108.23445287989043</v>
      </c>
      <c r="J379" s="65">
        <f>+INDEX('Macro anual'!$M$24:$M$39,MATCH(J$1,'Macro anual'!$B$24:$B$39,0))</f>
        <v>108.62253797078745</v>
      </c>
      <c r="K379" s="65">
        <f>+INDEX('Macro anual'!$M$24:$M$39,MATCH(K$1,'Macro anual'!$B$24:$B$39,0))</f>
        <v>106.75547638142591</v>
      </c>
      <c r="L379" s="65">
        <f>+INDEX('Macro anual'!$M$24:$M$39,MATCH(L$1,'Macro anual'!$B$24:$B$39,0))</f>
        <v>98.530458296618633</v>
      </c>
      <c r="M379" s="65">
        <f>+INDEX('Macro anual'!$M$24:$M$39,MATCH(M$1,'Macro anual'!$B$24:$B$39,0))</f>
        <v>96.305836352752266</v>
      </c>
      <c r="N379" s="65">
        <f>+INDEX('Macro anual'!$M$24:$M$39,MATCH(N$1,'Macro anual'!$B$24:$B$39,0))</f>
        <v>102.4851497969934</v>
      </c>
      <c r="O379" s="65">
        <f>+INDEX('Macro anual'!$M$24:$M$39,MATCH(O$1,'Macro anual'!$B$24:$B$39,0))</f>
        <v>103.00954892922964</v>
      </c>
      <c r="P379" s="65">
        <f>+INDEX('Macro anual'!$M$24:$M$39,MATCH(P$1,'Macro anual'!$B$24:$B$39,0))</f>
        <v>103.62163845092842</v>
      </c>
      <c r="Q379" s="65">
        <f>+INDEX('Macro anual'!$M$24:$M$39,MATCH(Q$1,'Macro anual'!$B$24:$B$39,0))</f>
        <v>100.74586944286641</v>
      </c>
      <c r="R379" s="65">
        <f>+INDEX('Macro anual'!$M$24:$M$39,MATCH(R$1,'Macro anual'!$B$24:$B$39,0))</f>
        <v>94.345040168280931</v>
      </c>
      <c r="S379" s="65">
        <f>+INDEX('Macro anual'!$M$24:$M$39,MATCH(S$1,'Macro anual'!$B$24:$B$39,0))</f>
        <v>102.98090941089288</v>
      </c>
      <c r="T379" s="65">
        <f>+INDEX('Macro anual'!$M$24:$M$39,MATCH(T$1,'Macro anual'!$B$24:$B$39,0))</f>
        <v>112.1022944899223</v>
      </c>
      <c r="U379" s="65">
        <f>+INDEX('Macro anual'!$M$24:$M$39,MATCH(U$1,'Macro anual'!$B$24:$B$39,0))</f>
        <v>114.42978169021345</v>
      </c>
      <c r="V379" s="65"/>
    </row>
    <row r="380" spans="2:22">
      <c r="B380" s="6"/>
      <c r="C380" s="453" t="s">
        <v>622</v>
      </c>
      <c r="D380" s="5" t="s">
        <v>93</v>
      </c>
      <c r="E380" s="5" t="s">
        <v>43</v>
      </c>
      <c r="G380" s="65">
        <f>+INDEX('Macro anual'!$M$24:$M$39,MATCH(G$1,'Macro anual'!$B$24:$B$39,0))</f>
        <v>100</v>
      </c>
      <c r="H380" s="210">
        <f t="shared" si="21"/>
        <v>100</v>
      </c>
      <c r="I380" s="65">
        <f>+INDEX('Macro anual'!$M$24:$M$39,MATCH(I$1,'Macro anual'!$B$24:$B$39,0))</f>
        <v>108.23445287989043</v>
      </c>
      <c r="J380" s="65">
        <f>+INDEX('Macro anual'!$M$24:$M$39,MATCH(J$1,'Macro anual'!$B$24:$B$39,0))</f>
        <v>108.62253797078745</v>
      </c>
      <c r="K380" s="65">
        <f>+INDEX('Macro anual'!$M$24:$M$39,MATCH(K$1,'Macro anual'!$B$24:$B$39,0))</f>
        <v>106.75547638142591</v>
      </c>
      <c r="L380" s="65">
        <f>+INDEX('Macro anual'!$M$24:$M$39,MATCH(L$1,'Macro anual'!$B$24:$B$39,0))</f>
        <v>98.530458296618633</v>
      </c>
      <c r="M380" s="65">
        <f>+INDEX('Macro anual'!$M$24:$M$39,MATCH(M$1,'Macro anual'!$B$24:$B$39,0))</f>
        <v>96.305836352752266</v>
      </c>
      <c r="N380" s="65">
        <f>+INDEX('Macro anual'!$M$24:$M$39,MATCH(N$1,'Macro anual'!$B$24:$B$39,0))</f>
        <v>102.4851497969934</v>
      </c>
      <c r="O380" s="65">
        <f>+INDEX('Macro anual'!$M$24:$M$39,MATCH(O$1,'Macro anual'!$B$24:$B$39,0))</f>
        <v>103.00954892922964</v>
      </c>
      <c r="P380" s="65">
        <f>+INDEX('Macro anual'!$M$24:$M$39,MATCH(P$1,'Macro anual'!$B$24:$B$39,0))</f>
        <v>103.62163845092842</v>
      </c>
      <c r="Q380" s="65">
        <f>+INDEX('Macro anual'!$M$24:$M$39,MATCH(Q$1,'Macro anual'!$B$24:$B$39,0))</f>
        <v>100.74586944286641</v>
      </c>
      <c r="R380" s="65">
        <f>+INDEX('Macro anual'!$M$24:$M$39,MATCH(R$1,'Macro anual'!$B$24:$B$39,0))</f>
        <v>94.345040168280931</v>
      </c>
      <c r="S380" s="65">
        <f>+INDEX('Macro anual'!$M$24:$M$39,MATCH(S$1,'Macro anual'!$B$24:$B$39,0))</f>
        <v>102.98090941089288</v>
      </c>
      <c r="T380" s="65">
        <f>+INDEX('Macro anual'!$M$24:$M$39,MATCH(T$1,'Macro anual'!$B$24:$B$39,0))</f>
        <v>112.1022944899223</v>
      </c>
      <c r="U380" s="65">
        <f>+INDEX('Macro anual'!$M$24:$M$39,MATCH(U$1,'Macro anual'!$B$24:$B$39,0))</f>
        <v>114.42978169021345</v>
      </c>
      <c r="V380" s="65"/>
    </row>
    <row r="381" spans="2:22">
      <c r="B381" s="6"/>
      <c r="C381" s="453" t="s">
        <v>623</v>
      </c>
      <c r="D381" s="5" t="s">
        <v>93</v>
      </c>
      <c r="E381" s="5" t="s">
        <v>43</v>
      </c>
      <c r="G381" s="65">
        <f>+INDEX('Macro anual'!$M$24:$M$39,MATCH(G$1,'Macro anual'!$B$24:$B$39,0))</f>
        <v>100</v>
      </c>
      <c r="H381" s="210">
        <f t="shared" si="21"/>
        <v>100</v>
      </c>
      <c r="I381" s="65">
        <f>+INDEX('Macro anual'!$M$24:$M$39,MATCH(I$1,'Macro anual'!$B$24:$B$39,0))</f>
        <v>108.23445287989043</v>
      </c>
      <c r="J381" s="65">
        <f>+INDEX('Macro anual'!$M$24:$M$39,MATCH(J$1,'Macro anual'!$B$24:$B$39,0))</f>
        <v>108.62253797078745</v>
      </c>
      <c r="K381" s="65">
        <f>+INDEX('Macro anual'!$M$24:$M$39,MATCH(K$1,'Macro anual'!$B$24:$B$39,0))</f>
        <v>106.75547638142591</v>
      </c>
      <c r="L381" s="65">
        <f>+INDEX('Macro anual'!$M$24:$M$39,MATCH(L$1,'Macro anual'!$B$24:$B$39,0))</f>
        <v>98.530458296618633</v>
      </c>
      <c r="M381" s="65">
        <f>+INDEX('Macro anual'!$M$24:$M$39,MATCH(M$1,'Macro anual'!$B$24:$B$39,0))</f>
        <v>96.305836352752266</v>
      </c>
      <c r="N381" s="65">
        <f>+INDEX('Macro anual'!$M$24:$M$39,MATCH(N$1,'Macro anual'!$B$24:$B$39,0))</f>
        <v>102.4851497969934</v>
      </c>
      <c r="O381" s="65">
        <f>+INDEX('Macro anual'!$M$24:$M$39,MATCH(O$1,'Macro anual'!$B$24:$B$39,0))</f>
        <v>103.00954892922964</v>
      </c>
      <c r="P381" s="65">
        <f>+INDEX('Macro anual'!$M$24:$M$39,MATCH(P$1,'Macro anual'!$B$24:$B$39,0))</f>
        <v>103.62163845092842</v>
      </c>
      <c r="Q381" s="65">
        <f>+INDEX('Macro anual'!$M$24:$M$39,MATCH(Q$1,'Macro anual'!$B$24:$B$39,0))</f>
        <v>100.74586944286641</v>
      </c>
      <c r="R381" s="65">
        <f>+INDEX('Macro anual'!$M$24:$M$39,MATCH(R$1,'Macro anual'!$B$24:$B$39,0))</f>
        <v>94.345040168280931</v>
      </c>
      <c r="S381" s="65">
        <f>+INDEX('Macro anual'!$M$24:$M$39,MATCH(S$1,'Macro anual'!$B$24:$B$39,0))</f>
        <v>102.98090941089288</v>
      </c>
      <c r="T381" s="65">
        <f>+INDEX('Macro anual'!$M$24:$M$39,MATCH(T$1,'Macro anual'!$B$24:$B$39,0))</f>
        <v>112.1022944899223</v>
      </c>
      <c r="U381" s="65">
        <f>+INDEX('Macro anual'!$M$24:$M$39,MATCH(U$1,'Macro anual'!$B$24:$B$39,0))</f>
        <v>114.42978169021345</v>
      </c>
      <c r="V381" s="65"/>
    </row>
    <row r="382" spans="2:22">
      <c r="B382" s="6"/>
      <c r="C382" s="453" t="s">
        <v>624</v>
      </c>
      <c r="D382" s="5" t="s">
        <v>93</v>
      </c>
      <c r="E382" s="5" t="s">
        <v>43</v>
      </c>
      <c r="G382" s="65">
        <f>+INDEX('Macro anual'!$M$24:$M$39,MATCH(G$1,'Macro anual'!$B$24:$B$39,0))</f>
        <v>100</v>
      </c>
      <c r="H382" s="210">
        <f t="shared" si="21"/>
        <v>100</v>
      </c>
      <c r="I382" s="65">
        <f>+INDEX('Macro anual'!$M$24:$M$39,MATCH(I$1,'Macro anual'!$B$24:$B$39,0))</f>
        <v>108.23445287989043</v>
      </c>
      <c r="J382" s="65">
        <f>+INDEX('Macro anual'!$M$24:$M$39,MATCH(J$1,'Macro anual'!$B$24:$B$39,0))</f>
        <v>108.62253797078745</v>
      </c>
      <c r="K382" s="65">
        <f>+INDEX('Macro anual'!$M$24:$M$39,MATCH(K$1,'Macro anual'!$B$24:$B$39,0))</f>
        <v>106.75547638142591</v>
      </c>
      <c r="L382" s="65">
        <f>+INDEX('Macro anual'!$M$24:$M$39,MATCH(L$1,'Macro anual'!$B$24:$B$39,0))</f>
        <v>98.530458296618633</v>
      </c>
      <c r="M382" s="65">
        <f>+INDEX('Macro anual'!$M$24:$M$39,MATCH(M$1,'Macro anual'!$B$24:$B$39,0))</f>
        <v>96.305836352752266</v>
      </c>
      <c r="N382" s="65">
        <f>+INDEX('Macro anual'!$M$24:$M$39,MATCH(N$1,'Macro anual'!$B$24:$B$39,0))</f>
        <v>102.4851497969934</v>
      </c>
      <c r="O382" s="65">
        <f>+INDEX('Macro anual'!$M$24:$M$39,MATCH(O$1,'Macro anual'!$B$24:$B$39,0))</f>
        <v>103.00954892922964</v>
      </c>
      <c r="P382" s="65">
        <f>+INDEX('Macro anual'!$M$24:$M$39,MATCH(P$1,'Macro anual'!$B$24:$B$39,0))</f>
        <v>103.62163845092842</v>
      </c>
      <c r="Q382" s="65">
        <f>+INDEX('Macro anual'!$M$24:$M$39,MATCH(Q$1,'Macro anual'!$B$24:$B$39,0))</f>
        <v>100.74586944286641</v>
      </c>
      <c r="R382" s="65">
        <f>+INDEX('Macro anual'!$M$24:$M$39,MATCH(R$1,'Macro anual'!$B$24:$B$39,0))</f>
        <v>94.345040168280931</v>
      </c>
      <c r="S382" s="65">
        <f>+INDEX('Macro anual'!$M$24:$M$39,MATCH(S$1,'Macro anual'!$B$24:$B$39,0))</f>
        <v>102.98090941089288</v>
      </c>
      <c r="T382" s="65">
        <f>+INDEX('Macro anual'!$M$24:$M$39,MATCH(T$1,'Macro anual'!$B$24:$B$39,0))</f>
        <v>112.1022944899223</v>
      </c>
      <c r="U382" s="65">
        <f>+INDEX('Macro anual'!$M$24:$M$39,MATCH(U$1,'Macro anual'!$B$24:$B$39,0))</f>
        <v>114.42978169021345</v>
      </c>
      <c r="V382" s="65"/>
    </row>
    <row r="383" spans="2:22">
      <c r="B383" s="6"/>
      <c r="C383" s="453" t="s">
        <v>844</v>
      </c>
      <c r="D383" s="5" t="s">
        <v>93</v>
      </c>
      <c r="E383" s="5" t="s">
        <v>43</v>
      </c>
      <c r="G383" s="65">
        <f>+INDEX('Macro anual'!$M$24:$M$39,MATCH(G$1,'Macro anual'!$B$24:$B$39,0))</f>
        <v>100</v>
      </c>
      <c r="H383" s="210">
        <f t="shared" si="21"/>
        <v>100</v>
      </c>
      <c r="I383" s="65">
        <f>+INDEX('Macro anual'!$M$24:$M$39,MATCH(I$1,'Macro anual'!$B$24:$B$39,0))</f>
        <v>108.23445287989043</v>
      </c>
      <c r="J383" s="65">
        <f>+INDEX('Macro anual'!$M$24:$M$39,MATCH(J$1,'Macro anual'!$B$24:$B$39,0))</f>
        <v>108.62253797078745</v>
      </c>
      <c r="K383" s="65">
        <f>+INDEX('Macro anual'!$M$24:$M$39,MATCH(K$1,'Macro anual'!$B$24:$B$39,0))</f>
        <v>106.75547638142591</v>
      </c>
      <c r="L383" s="65">
        <f>+INDEX('Macro anual'!$M$24:$M$39,MATCH(L$1,'Macro anual'!$B$24:$B$39,0))</f>
        <v>98.530458296618633</v>
      </c>
      <c r="M383" s="65">
        <f>+INDEX('Macro anual'!$M$24:$M$39,MATCH(M$1,'Macro anual'!$B$24:$B$39,0))</f>
        <v>96.305836352752266</v>
      </c>
      <c r="N383" s="65">
        <f>+INDEX('Macro anual'!$M$24:$M$39,MATCH(N$1,'Macro anual'!$B$24:$B$39,0))</f>
        <v>102.4851497969934</v>
      </c>
      <c r="O383" s="65">
        <f>+INDEX('Macro anual'!$M$24:$M$39,MATCH(O$1,'Macro anual'!$B$24:$B$39,0))</f>
        <v>103.00954892922964</v>
      </c>
      <c r="P383" s="65">
        <f>+INDEX('Macro anual'!$M$24:$M$39,MATCH(P$1,'Macro anual'!$B$24:$B$39,0))</f>
        <v>103.62163845092842</v>
      </c>
      <c r="Q383" s="65">
        <f>+INDEX('Macro anual'!$M$24:$M$39,MATCH(Q$1,'Macro anual'!$B$24:$B$39,0))</f>
        <v>100.74586944286641</v>
      </c>
      <c r="R383" s="65">
        <f>+INDEX('Macro anual'!$M$24:$M$39,MATCH(R$1,'Macro anual'!$B$24:$B$39,0))</f>
        <v>94.345040168280931</v>
      </c>
      <c r="S383" s="65">
        <f>+INDEX('Macro anual'!$M$24:$M$39,MATCH(S$1,'Macro anual'!$B$24:$B$39,0))</f>
        <v>102.98090941089288</v>
      </c>
      <c r="T383" s="65">
        <f>+INDEX('Macro anual'!$M$24:$M$39,MATCH(T$1,'Macro anual'!$B$24:$B$39,0))</f>
        <v>112.1022944899223</v>
      </c>
      <c r="U383" s="65">
        <f>+INDEX('Macro anual'!$M$24:$M$39,MATCH(U$1,'Macro anual'!$B$24:$B$39,0))</f>
        <v>114.42978169021345</v>
      </c>
      <c r="V383" s="65"/>
    </row>
    <row r="384" spans="2:22">
      <c r="B384" s="6"/>
      <c r="C384" s="453" t="s">
        <v>845</v>
      </c>
      <c r="D384" s="5" t="s">
        <v>93</v>
      </c>
      <c r="E384" s="5" t="s">
        <v>43</v>
      </c>
      <c r="G384" s="65">
        <f>+INDEX('Macro anual'!$M$24:$M$39,MATCH(G$1,'Macro anual'!$B$24:$B$39,0))</f>
        <v>100</v>
      </c>
      <c r="H384" s="210">
        <f t="shared" si="21"/>
        <v>100</v>
      </c>
      <c r="I384" s="65">
        <f>+INDEX('Macro anual'!$M$24:$M$39,MATCH(I$1,'Macro anual'!$B$24:$B$39,0))</f>
        <v>108.23445287989043</v>
      </c>
      <c r="J384" s="65">
        <f>+INDEX('Macro anual'!$M$24:$M$39,MATCH(J$1,'Macro anual'!$B$24:$B$39,0))</f>
        <v>108.62253797078745</v>
      </c>
      <c r="K384" s="65">
        <f>+INDEX('Macro anual'!$M$24:$M$39,MATCH(K$1,'Macro anual'!$B$24:$B$39,0))</f>
        <v>106.75547638142591</v>
      </c>
      <c r="L384" s="65">
        <f>+INDEX('Macro anual'!$M$24:$M$39,MATCH(L$1,'Macro anual'!$B$24:$B$39,0))</f>
        <v>98.530458296618633</v>
      </c>
      <c r="M384" s="65">
        <f>+INDEX('Macro anual'!$M$24:$M$39,MATCH(M$1,'Macro anual'!$B$24:$B$39,0))</f>
        <v>96.305836352752266</v>
      </c>
      <c r="N384" s="65">
        <f>+INDEX('Macro anual'!$M$24:$M$39,MATCH(N$1,'Macro anual'!$B$24:$B$39,0))</f>
        <v>102.4851497969934</v>
      </c>
      <c r="O384" s="65">
        <f>+INDEX('Macro anual'!$M$24:$M$39,MATCH(O$1,'Macro anual'!$B$24:$B$39,0))</f>
        <v>103.00954892922964</v>
      </c>
      <c r="P384" s="65">
        <f>+INDEX('Macro anual'!$M$24:$M$39,MATCH(P$1,'Macro anual'!$B$24:$B$39,0))</f>
        <v>103.62163845092842</v>
      </c>
      <c r="Q384" s="65">
        <f>+INDEX('Macro anual'!$M$24:$M$39,MATCH(Q$1,'Macro anual'!$B$24:$B$39,0))</f>
        <v>100.74586944286641</v>
      </c>
      <c r="R384" s="65">
        <f>+INDEX('Macro anual'!$M$24:$M$39,MATCH(R$1,'Macro anual'!$B$24:$B$39,0))</f>
        <v>94.345040168280931</v>
      </c>
      <c r="S384" s="65">
        <f>+INDEX('Macro anual'!$M$24:$M$39,MATCH(S$1,'Macro anual'!$B$24:$B$39,0))</f>
        <v>102.98090941089288</v>
      </c>
      <c r="T384" s="65">
        <f>+INDEX('Macro anual'!$M$24:$M$39,MATCH(T$1,'Macro anual'!$B$24:$B$39,0))</f>
        <v>112.1022944899223</v>
      </c>
      <c r="U384" s="65">
        <f>+INDEX('Macro anual'!$M$24:$M$39,MATCH(U$1,'Macro anual'!$B$24:$B$39,0))</f>
        <v>114.42978169021345</v>
      </c>
      <c r="V384" s="65"/>
    </row>
    <row r="385" spans="2:22">
      <c r="B385" s="6"/>
      <c r="C385" s="453" t="s">
        <v>846</v>
      </c>
      <c r="D385" s="5" t="s">
        <v>93</v>
      </c>
      <c r="E385" s="5" t="s">
        <v>43</v>
      </c>
      <c r="G385" s="65">
        <f>+INDEX('Macro anual'!$M$24:$M$39,MATCH(G$1,'Macro anual'!$B$24:$B$39,0))</f>
        <v>100</v>
      </c>
      <c r="H385" s="210">
        <f t="shared" si="21"/>
        <v>100</v>
      </c>
      <c r="I385" s="65">
        <f>+INDEX('Macro anual'!$M$24:$M$39,MATCH(I$1,'Macro anual'!$B$24:$B$39,0))</f>
        <v>108.23445287989043</v>
      </c>
      <c r="J385" s="65">
        <f>+INDEX('Macro anual'!$M$24:$M$39,MATCH(J$1,'Macro anual'!$B$24:$B$39,0))</f>
        <v>108.62253797078745</v>
      </c>
      <c r="K385" s="65">
        <f>+INDEX('Macro anual'!$M$24:$M$39,MATCH(K$1,'Macro anual'!$B$24:$B$39,0))</f>
        <v>106.75547638142591</v>
      </c>
      <c r="L385" s="65">
        <f>+INDEX('Macro anual'!$M$24:$M$39,MATCH(L$1,'Macro anual'!$B$24:$B$39,0))</f>
        <v>98.530458296618633</v>
      </c>
      <c r="M385" s="65">
        <f>+INDEX('Macro anual'!$M$24:$M$39,MATCH(M$1,'Macro anual'!$B$24:$B$39,0))</f>
        <v>96.305836352752266</v>
      </c>
      <c r="N385" s="65">
        <f>+INDEX('Macro anual'!$M$24:$M$39,MATCH(N$1,'Macro anual'!$B$24:$B$39,0))</f>
        <v>102.4851497969934</v>
      </c>
      <c r="O385" s="65">
        <f>+INDEX('Macro anual'!$M$24:$M$39,MATCH(O$1,'Macro anual'!$B$24:$B$39,0))</f>
        <v>103.00954892922964</v>
      </c>
      <c r="P385" s="65">
        <f>+INDEX('Macro anual'!$M$24:$M$39,MATCH(P$1,'Macro anual'!$B$24:$B$39,0))</f>
        <v>103.62163845092842</v>
      </c>
      <c r="Q385" s="65">
        <f>+INDEX('Macro anual'!$M$24:$M$39,MATCH(Q$1,'Macro anual'!$B$24:$B$39,0))</f>
        <v>100.74586944286641</v>
      </c>
      <c r="R385" s="65">
        <f>+INDEX('Macro anual'!$M$24:$M$39,MATCH(R$1,'Macro anual'!$B$24:$B$39,0))</f>
        <v>94.345040168280931</v>
      </c>
      <c r="S385" s="65">
        <f>+INDEX('Macro anual'!$M$24:$M$39,MATCH(S$1,'Macro anual'!$B$24:$B$39,0))</f>
        <v>102.98090941089288</v>
      </c>
      <c r="T385" s="65">
        <f>+INDEX('Macro anual'!$M$24:$M$39,MATCH(T$1,'Macro anual'!$B$24:$B$39,0))</f>
        <v>112.1022944899223</v>
      </c>
      <c r="U385" s="65">
        <f>+INDEX('Macro anual'!$M$24:$M$39,MATCH(U$1,'Macro anual'!$B$24:$B$39,0))</f>
        <v>114.42978169021345</v>
      </c>
      <c r="V385" s="65"/>
    </row>
    <row r="386" spans="2:22">
      <c r="B386" s="6"/>
      <c r="C386" s="453" t="s">
        <v>625</v>
      </c>
      <c r="D386" s="5" t="s">
        <v>93</v>
      </c>
      <c r="E386" s="5" t="s">
        <v>43</v>
      </c>
      <c r="G386" s="65">
        <f>+INDEX('Macro anual'!$M$24:$M$39,MATCH(G$1,'Macro anual'!$B$24:$B$39,0))</f>
        <v>100</v>
      </c>
      <c r="H386" s="210">
        <f t="shared" si="21"/>
        <v>100</v>
      </c>
      <c r="I386" s="65">
        <f>+INDEX('Macro anual'!$M$24:$M$39,MATCH(I$1,'Macro anual'!$B$24:$B$39,0))</f>
        <v>108.23445287989043</v>
      </c>
      <c r="J386" s="65">
        <f>+INDEX('Macro anual'!$M$24:$M$39,MATCH(J$1,'Macro anual'!$B$24:$B$39,0))</f>
        <v>108.62253797078745</v>
      </c>
      <c r="K386" s="65">
        <f>+INDEX('Macro anual'!$M$24:$M$39,MATCH(K$1,'Macro anual'!$B$24:$B$39,0))</f>
        <v>106.75547638142591</v>
      </c>
      <c r="L386" s="65">
        <f>+INDEX('Macro anual'!$M$24:$M$39,MATCH(L$1,'Macro anual'!$B$24:$B$39,0))</f>
        <v>98.530458296618633</v>
      </c>
      <c r="M386" s="65">
        <f>+INDEX('Macro anual'!$M$24:$M$39,MATCH(M$1,'Macro anual'!$B$24:$B$39,0))</f>
        <v>96.305836352752266</v>
      </c>
      <c r="N386" s="65">
        <f>+INDEX('Macro anual'!$M$24:$M$39,MATCH(N$1,'Macro anual'!$B$24:$B$39,0))</f>
        <v>102.4851497969934</v>
      </c>
      <c r="O386" s="65">
        <f>+INDEX('Macro anual'!$M$24:$M$39,MATCH(O$1,'Macro anual'!$B$24:$B$39,0))</f>
        <v>103.00954892922964</v>
      </c>
      <c r="P386" s="65">
        <f>+INDEX('Macro anual'!$M$24:$M$39,MATCH(P$1,'Macro anual'!$B$24:$B$39,0))</f>
        <v>103.62163845092842</v>
      </c>
      <c r="Q386" s="65">
        <f>+INDEX('Macro anual'!$M$24:$M$39,MATCH(Q$1,'Macro anual'!$B$24:$B$39,0))</f>
        <v>100.74586944286641</v>
      </c>
      <c r="R386" s="65">
        <f>+INDEX('Macro anual'!$M$24:$M$39,MATCH(R$1,'Macro anual'!$B$24:$B$39,0))</f>
        <v>94.345040168280931</v>
      </c>
      <c r="S386" s="65">
        <f>+INDEX('Macro anual'!$M$24:$M$39,MATCH(S$1,'Macro anual'!$B$24:$B$39,0))</f>
        <v>102.98090941089288</v>
      </c>
      <c r="T386" s="65">
        <f>+INDEX('Macro anual'!$M$24:$M$39,MATCH(T$1,'Macro anual'!$B$24:$B$39,0))</f>
        <v>112.1022944899223</v>
      </c>
      <c r="U386" s="65">
        <f>+INDEX('Macro anual'!$M$24:$M$39,MATCH(U$1,'Macro anual'!$B$24:$B$39,0))</f>
        <v>114.42978169021345</v>
      </c>
      <c r="V386" s="65"/>
    </row>
    <row r="387" spans="2:22">
      <c r="B387" s="6"/>
      <c r="C387" s="453" t="s">
        <v>626</v>
      </c>
      <c r="D387" s="5" t="s">
        <v>93</v>
      </c>
      <c r="E387" s="5" t="s">
        <v>43</v>
      </c>
      <c r="G387" s="65">
        <f>+INDEX('Macro anual'!$M$24:$M$39,MATCH(G$1,'Macro anual'!$B$24:$B$39,0))</f>
        <v>100</v>
      </c>
      <c r="H387" s="210">
        <f t="shared" si="21"/>
        <v>100</v>
      </c>
      <c r="I387" s="65">
        <f>+INDEX('Macro anual'!$M$24:$M$39,MATCH(I$1,'Macro anual'!$B$24:$B$39,0))</f>
        <v>108.23445287989043</v>
      </c>
      <c r="J387" s="65">
        <f>+INDEX('Macro anual'!$M$24:$M$39,MATCH(J$1,'Macro anual'!$B$24:$B$39,0))</f>
        <v>108.62253797078745</v>
      </c>
      <c r="K387" s="65">
        <f>+INDEX('Macro anual'!$M$24:$M$39,MATCH(K$1,'Macro anual'!$B$24:$B$39,0))</f>
        <v>106.75547638142591</v>
      </c>
      <c r="L387" s="65">
        <f>+INDEX('Macro anual'!$M$24:$M$39,MATCH(L$1,'Macro anual'!$B$24:$B$39,0))</f>
        <v>98.530458296618633</v>
      </c>
      <c r="M387" s="65">
        <f>+INDEX('Macro anual'!$M$24:$M$39,MATCH(M$1,'Macro anual'!$B$24:$B$39,0))</f>
        <v>96.305836352752266</v>
      </c>
      <c r="N387" s="65">
        <f>+INDEX('Macro anual'!$M$24:$M$39,MATCH(N$1,'Macro anual'!$B$24:$B$39,0))</f>
        <v>102.4851497969934</v>
      </c>
      <c r="O387" s="65">
        <f>+INDEX('Macro anual'!$M$24:$M$39,MATCH(O$1,'Macro anual'!$B$24:$B$39,0))</f>
        <v>103.00954892922964</v>
      </c>
      <c r="P387" s="65">
        <f>+INDEX('Macro anual'!$M$24:$M$39,MATCH(P$1,'Macro anual'!$B$24:$B$39,0))</f>
        <v>103.62163845092842</v>
      </c>
      <c r="Q387" s="65">
        <f>+INDEX('Macro anual'!$M$24:$M$39,MATCH(Q$1,'Macro anual'!$B$24:$B$39,0))</f>
        <v>100.74586944286641</v>
      </c>
      <c r="R387" s="65">
        <f>+INDEX('Macro anual'!$M$24:$M$39,MATCH(R$1,'Macro anual'!$B$24:$B$39,0))</f>
        <v>94.345040168280931</v>
      </c>
      <c r="S387" s="65">
        <f>+INDEX('Macro anual'!$M$24:$M$39,MATCH(S$1,'Macro anual'!$B$24:$B$39,0))</f>
        <v>102.98090941089288</v>
      </c>
      <c r="T387" s="65">
        <f>+INDEX('Macro anual'!$M$24:$M$39,MATCH(T$1,'Macro anual'!$B$24:$B$39,0))</f>
        <v>112.1022944899223</v>
      </c>
      <c r="U387" s="65">
        <f>+INDEX('Macro anual'!$M$24:$M$39,MATCH(U$1,'Macro anual'!$B$24:$B$39,0))</f>
        <v>114.42978169021345</v>
      </c>
      <c r="V387" s="65"/>
    </row>
    <row r="388" spans="2:22">
      <c r="B388" s="6"/>
      <c r="C388" s="453" t="s">
        <v>627</v>
      </c>
      <c r="D388" s="5" t="s">
        <v>93</v>
      </c>
      <c r="E388" s="5" t="s">
        <v>43</v>
      </c>
      <c r="G388" s="65">
        <f>+INDEX('Macro anual'!$M$24:$M$39,MATCH(G$1,'Macro anual'!$B$24:$B$39,0))</f>
        <v>100</v>
      </c>
      <c r="H388" s="210">
        <f t="shared" si="21"/>
        <v>100</v>
      </c>
      <c r="I388" s="65">
        <f>+INDEX('Macro anual'!$M$24:$M$39,MATCH(I$1,'Macro anual'!$B$24:$B$39,0))</f>
        <v>108.23445287989043</v>
      </c>
      <c r="J388" s="65">
        <f>+INDEX('Macro anual'!$M$24:$M$39,MATCH(J$1,'Macro anual'!$B$24:$B$39,0))</f>
        <v>108.62253797078745</v>
      </c>
      <c r="K388" s="65">
        <f>+INDEX('Macro anual'!$M$24:$M$39,MATCH(K$1,'Macro anual'!$B$24:$B$39,0))</f>
        <v>106.75547638142591</v>
      </c>
      <c r="L388" s="65">
        <f>+INDEX('Macro anual'!$M$24:$M$39,MATCH(L$1,'Macro anual'!$B$24:$B$39,0))</f>
        <v>98.530458296618633</v>
      </c>
      <c r="M388" s="65">
        <f>+INDEX('Macro anual'!$M$24:$M$39,MATCH(M$1,'Macro anual'!$B$24:$B$39,0))</f>
        <v>96.305836352752266</v>
      </c>
      <c r="N388" s="65">
        <f>+INDEX('Macro anual'!$M$24:$M$39,MATCH(N$1,'Macro anual'!$B$24:$B$39,0))</f>
        <v>102.4851497969934</v>
      </c>
      <c r="O388" s="65">
        <f>+INDEX('Macro anual'!$M$24:$M$39,MATCH(O$1,'Macro anual'!$B$24:$B$39,0))</f>
        <v>103.00954892922964</v>
      </c>
      <c r="P388" s="65">
        <f>+INDEX('Macro anual'!$M$24:$M$39,MATCH(P$1,'Macro anual'!$B$24:$B$39,0))</f>
        <v>103.62163845092842</v>
      </c>
      <c r="Q388" s="65">
        <f>+INDEX('Macro anual'!$M$24:$M$39,MATCH(Q$1,'Macro anual'!$B$24:$B$39,0))</f>
        <v>100.74586944286641</v>
      </c>
      <c r="R388" s="65">
        <f>+INDEX('Macro anual'!$M$24:$M$39,MATCH(R$1,'Macro anual'!$B$24:$B$39,0))</f>
        <v>94.345040168280931</v>
      </c>
      <c r="S388" s="65">
        <f>+INDEX('Macro anual'!$M$24:$M$39,MATCH(S$1,'Macro anual'!$B$24:$B$39,0))</f>
        <v>102.98090941089288</v>
      </c>
      <c r="T388" s="65">
        <f>+INDEX('Macro anual'!$M$24:$M$39,MATCH(T$1,'Macro anual'!$B$24:$B$39,0))</f>
        <v>112.1022944899223</v>
      </c>
      <c r="U388" s="65">
        <f>+INDEX('Macro anual'!$M$24:$M$39,MATCH(U$1,'Macro anual'!$B$24:$B$39,0))</f>
        <v>114.42978169021345</v>
      </c>
      <c r="V388" s="65"/>
    </row>
    <row r="389" spans="2:22">
      <c r="B389" s="6"/>
      <c r="C389" s="453" t="s">
        <v>628</v>
      </c>
      <c r="D389" s="5" t="s">
        <v>93</v>
      </c>
      <c r="E389" s="5" t="s">
        <v>43</v>
      </c>
      <c r="G389" s="65">
        <f>+INDEX('Macro anual'!$M$24:$M$39,MATCH(G$1,'Macro anual'!$B$24:$B$39,0))</f>
        <v>100</v>
      </c>
      <c r="H389" s="210">
        <f t="shared" si="21"/>
        <v>100</v>
      </c>
      <c r="I389" s="65">
        <f>+INDEX('Macro anual'!$M$24:$M$39,MATCH(I$1,'Macro anual'!$B$24:$B$39,0))</f>
        <v>108.23445287989043</v>
      </c>
      <c r="J389" s="65">
        <f>+INDEX('Macro anual'!$M$24:$M$39,MATCH(J$1,'Macro anual'!$B$24:$B$39,0))</f>
        <v>108.62253797078745</v>
      </c>
      <c r="K389" s="65">
        <f>+INDEX('Macro anual'!$M$24:$M$39,MATCH(K$1,'Macro anual'!$B$24:$B$39,0))</f>
        <v>106.75547638142591</v>
      </c>
      <c r="L389" s="65">
        <f>+INDEX('Macro anual'!$M$24:$M$39,MATCH(L$1,'Macro anual'!$B$24:$B$39,0))</f>
        <v>98.530458296618633</v>
      </c>
      <c r="M389" s="65">
        <f>+INDEX('Macro anual'!$M$24:$M$39,MATCH(M$1,'Macro anual'!$B$24:$B$39,0))</f>
        <v>96.305836352752266</v>
      </c>
      <c r="N389" s="65">
        <f>+INDEX('Macro anual'!$M$24:$M$39,MATCH(N$1,'Macro anual'!$B$24:$B$39,0))</f>
        <v>102.4851497969934</v>
      </c>
      <c r="O389" s="65">
        <f>+INDEX('Macro anual'!$M$24:$M$39,MATCH(O$1,'Macro anual'!$B$24:$B$39,0))</f>
        <v>103.00954892922964</v>
      </c>
      <c r="P389" s="65">
        <f>+INDEX('Macro anual'!$M$24:$M$39,MATCH(P$1,'Macro anual'!$B$24:$B$39,0))</f>
        <v>103.62163845092842</v>
      </c>
      <c r="Q389" s="65">
        <f>+INDEX('Macro anual'!$M$24:$M$39,MATCH(Q$1,'Macro anual'!$B$24:$B$39,0))</f>
        <v>100.74586944286641</v>
      </c>
      <c r="R389" s="65">
        <f>+INDEX('Macro anual'!$M$24:$M$39,MATCH(R$1,'Macro anual'!$B$24:$B$39,0))</f>
        <v>94.345040168280931</v>
      </c>
      <c r="S389" s="65">
        <f>+INDEX('Macro anual'!$M$24:$M$39,MATCH(S$1,'Macro anual'!$B$24:$B$39,0))</f>
        <v>102.98090941089288</v>
      </c>
      <c r="T389" s="65">
        <f>+INDEX('Macro anual'!$M$24:$M$39,MATCH(T$1,'Macro anual'!$B$24:$B$39,0))</f>
        <v>112.1022944899223</v>
      </c>
      <c r="U389" s="65">
        <f>+INDEX('Macro anual'!$M$24:$M$39,MATCH(U$1,'Macro anual'!$B$24:$B$39,0))</f>
        <v>114.42978169021345</v>
      </c>
      <c r="V389" s="65"/>
    </row>
    <row r="390" spans="2:22">
      <c r="B390" s="6"/>
      <c r="C390" s="453" t="s">
        <v>629</v>
      </c>
      <c r="D390" s="5" t="s">
        <v>93</v>
      </c>
      <c r="E390" s="5" t="s">
        <v>43</v>
      </c>
      <c r="G390" s="65">
        <f>+INDEX('Macro anual'!$M$24:$M$39,MATCH(G$1,'Macro anual'!$B$24:$B$39,0))</f>
        <v>100</v>
      </c>
      <c r="H390" s="210">
        <f t="shared" si="21"/>
        <v>100</v>
      </c>
      <c r="I390" s="65">
        <f>+INDEX('Macro anual'!$M$24:$M$39,MATCH(I$1,'Macro anual'!$B$24:$B$39,0))</f>
        <v>108.23445287989043</v>
      </c>
      <c r="J390" s="65">
        <f>+INDEX('Macro anual'!$M$24:$M$39,MATCH(J$1,'Macro anual'!$B$24:$B$39,0))</f>
        <v>108.62253797078745</v>
      </c>
      <c r="K390" s="65">
        <f>+INDEX('Macro anual'!$M$24:$M$39,MATCH(K$1,'Macro anual'!$B$24:$B$39,0))</f>
        <v>106.75547638142591</v>
      </c>
      <c r="L390" s="65">
        <f>+INDEX('Macro anual'!$M$24:$M$39,MATCH(L$1,'Macro anual'!$B$24:$B$39,0))</f>
        <v>98.530458296618633</v>
      </c>
      <c r="M390" s="65">
        <f>+INDEX('Macro anual'!$M$24:$M$39,MATCH(M$1,'Macro anual'!$B$24:$B$39,0))</f>
        <v>96.305836352752266</v>
      </c>
      <c r="N390" s="65">
        <f>+INDEX('Macro anual'!$M$24:$M$39,MATCH(N$1,'Macro anual'!$B$24:$B$39,0))</f>
        <v>102.4851497969934</v>
      </c>
      <c r="O390" s="65">
        <f>+INDEX('Macro anual'!$M$24:$M$39,MATCH(O$1,'Macro anual'!$B$24:$B$39,0))</f>
        <v>103.00954892922964</v>
      </c>
      <c r="P390" s="65">
        <f>+INDEX('Macro anual'!$M$24:$M$39,MATCH(P$1,'Macro anual'!$B$24:$B$39,0))</f>
        <v>103.62163845092842</v>
      </c>
      <c r="Q390" s="65">
        <f>+INDEX('Macro anual'!$M$24:$M$39,MATCH(Q$1,'Macro anual'!$B$24:$B$39,0))</f>
        <v>100.74586944286641</v>
      </c>
      <c r="R390" s="65">
        <f>+INDEX('Macro anual'!$M$24:$M$39,MATCH(R$1,'Macro anual'!$B$24:$B$39,0))</f>
        <v>94.345040168280931</v>
      </c>
      <c r="S390" s="65">
        <f>+INDEX('Macro anual'!$M$24:$M$39,MATCH(S$1,'Macro anual'!$B$24:$B$39,0))</f>
        <v>102.98090941089288</v>
      </c>
      <c r="T390" s="65">
        <f>+INDEX('Macro anual'!$M$24:$M$39,MATCH(T$1,'Macro anual'!$B$24:$B$39,0))</f>
        <v>112.1022944899223</v>
      </c>
      <c r="U390" s="65">
        <f>+INDEX('Macro anual'!$M$24:$M$39,MATCH(U$1,'Macro anual'!$B$24:$B$39,0))</f>
        <v>114.42978169021345</v>
      </c>
      <c r="V390" s="65"/>
    </row>
    <row r="391" spans="2:22">
      <c r="B391" s="6"/>
      <c r="C391" s="453" t="s">
        <v>630</v>
      </c>
      <c r="D391" s="5" t="s">
        <v>93</v>
      </c>
      <c r="E391" s="5" t="s">
        <v>43</v>
      </c>
      <c r="G391" s="65">
        <f>+INDEX('Macro anual'!$M$24:$M$39,MATCH(G$1,'Macro anual'!$B$24:$B$39,0))</f>
        <v>100</v>
      </c>
      <c r="H391" s="210">
        <f t="shared" si="21"/>
        <v>100</v>
      </c>
      <c r="I391" s="65">
        <f>+INDEX('Macro anual'!$M$24:$M$39,MATCH(I$1,'Macro anual'!$B$24:$B$39,0))</f>
        <v>108.23445287989043</v>
      </c>
      <c r="J391" s="65">
        <f>+INDEX('Macro anual'!$M$24:$M$39,MATCH(J$1,'Macro anual'!$B$24:$B$39,0))</f>
        <v>108.62253797078745</v>
      </c>
      <c r="K391" s="65">
        <f>+INDEX('Macro anual'!$M$24:$M$39,MATCH(K$1,'Macro anual'!$B$24:$B$39,0))</f>
        <v>106.75547638142591</v>
      </c>
      <c r="L391" s="65">
        <f>+INDEX('Macro anual'!$M$24:$M$39,MATCH(L$1,'Macro anual'!$B$24:$B$39,0))</f>
        <v>98.530458296618633</v>
      </c>
      <c r="M391" s="65">
        <f>+INDEX('Macro anual'!$M$24:$M$39,MATCH(M$1,'Macro anual'!$B$24:$B$39,0))</f>
        <v>96.305836352752266</v>
      </c>
      <c r="N391" s="65">
        <f>+INDEX('Macro anual'!$M$24:$M$39,MATCH(N$1,'Macro anual'!$B$24:$B$39,0))</f>
        <v>102.4851497969934</v>
      </c>
      <c r="O391" s="65">
        <f>+INDEX('Macro anual'!$M$24:$M$39,MATCH(O$1,'Macro anual'!$B$24:$B$39,0))</f>
        <v>103.00954892922964</v>
      </c>
      <c r="P391" s="65">
        <f>+INDEX('Macro anual'!$M$24:$M$39,MATCH(P$1,'Macro anual'!$B$24:$B$39,0))</f>
        <v>103.62163845092842</v>
      </c>
      <c r="Q391" s="65">
        <f>+INDEX('Macro anual'!$M$24:$M$39,MATCH(Q$1,'Macro anual'!$B$24:$B$39,0))</f>
        <v>100.74586944286641</v>
      </c>
      <c r="R391" s="65">
        <f>+INDEX('Macro anual'!$M$24:$M$39,MATCH(R$1,'Macro anual'!$B$24:$B$39,0))</f>
        <v>94.345040168280931</v>
      </c>
      <c r="S391" s="65">
        <f>+INDEX('Macro anual'!$M$24:$M$39,MATCH(S$1,'Macro anual'!$B$24:$B$39,0))</f>
        <v>102.98090941089288</v>
      </c>
      <c r="T391" s="65">
        <f>+INDEX('Macro anual'!$M$24:$M$39,MATCH(T$1,'Macro anual'!$B$24:$B$39,0))</f>
        <v>112.1022944899223</v>
      </c>
      <c r="U391" s="65">
        <f>+INDEX('Macro anual'!$M$24:$M$39,MATCH(U$1,'Macro anual'!$B$24:$B$39,0))</f>
        <v>114.42978169021345</v>
      </c>
      <c r="V391" s="65"/>
    </row>
    <row r="392" spans="2:22">
      <c r="B392" s="6"/>
      <c r="C392" s="453" t="s">
        <v>631</v>
      </c>
      <c r="D392" s="5" t="s">
        <v>93</v>
      </c>
      <c r="E392" s="5" t="s">
        <v>43</v>
      </c>
      <c r="G392" s="65">
        <f>+INDEX('Macro anual'!$M$24:$M$39,MATCH(G$1,'Macro anual'!$B$24:$B$39,0))</f>
        <v>100</v>
      </c>
      <c r="H392" s="210">
        <f t="shared" si="21"/>
        <v>100</v>
      </c>
      <c r="I392" s="65">
        <f>+INDEX('Macro anual'!$M$24:$M$39,MATCH(I$1,'Macro anual'!$B$24:$B$39,0))</f>
        <v>108.23445287989043</v>
      </c>
      <c r="J392" s="65">
        <f>+INDEX('Macro anual'!$M$24:$M$39,MATCH(J$1,'Macro anual'!$B$24:$B$39,0))</f>
        <v>108.62253797078745</v>
      </c>
      <c r="K392" s="65">
        <f>+INDEX('Macro anual'!$M$24:$M$39,MATCH(K$1,'Macro anual'!$B$24:$B$39,0))</f>
        <v>106.75547638142591</v>
      </c>
      <c r="L392" s="65">
        <f>+INDEX('Macro anual'!$M$24:$M$39,MATCH(L$1,'Macro anual'!$B$24:$B$39,0))</f>
        <v>98.530458296618633</v>
      </c>
      <c r="M392" s="65">
        <f>+INDEX('Macro anual'!$M$24:$M$39,MATCH(M$1,'Macro anual'!$B$24:$B$39,0))</f>
        <v>96.305836352752266</v>
      </c>
      <c r="N392" s="65">
        <f>+INDEX('Macro anual'!$M$24:$M$39,MATCH(N$1,'Macro anual'!$B$24:$B$39,0))</f>
        <v>102.4851497969934</v>
      </c>
      <c r="O392" s="65">
        <f>+INDEX('Macro anual'!$M$24:$M$39,MATCH(O$1,'Macro anual'!$B$24:$B$39,0))</f>
        <v>103.00954892922964</v>
      </c>
      <c r="P392" s="65">
        <f>+INDEX('Macro anual'!$M$24:$M$39,MATCH(P$1,'Macro anual'!$B$24:$B$39,0))</f>
        <v>103.62163845092842</v>
      </c>
      <c r="Q392" s="65">
        <f>+INDEX('Macro anual'!$M$24:$M$39,MATCH(Q$1,'Macro anual'!$B$24:$B$39,0))</f>
        <v>100.74586944286641</v>
      </c>
      <c r="R392" s="65">
        <f>+INDEX('Macro anual'!$M$24:$M$39,MATCH(R$1,'Macro anual'!$B$24:$B$39,0))</f>
        <v>94.345040168280931</v>
      </c>
      <c r="S392" s="65">
        <f>+INDEX('Macro anual'!$M$24:$M$39,MATCH(S$1,'Macro anual'!$B$24:$B$39,0))</f>
        <v>102.98090941089288</v>
      </c>
      <c r="T392" s="65">
        <f>+INDEX('Macro anual'!$M$24:$M$39,MATCH(T$1,'Macro anual'!$B$24:$B$39,0))</f>
        <v>112.1022944899223</v>
      </c>
      <c r="U392" s="65">
        <f>+INDEX('Macro anual'!$M$24:$M$39,MATCH(U$1,'Macro anual'!$B$24:$B$39,0))</f>
        <v>114.42978169021345</v>
      </c>
      <c r="V392" s="65"/>
    </row>
    <row r="393" spans="2:22">
      <c r="B393" s="6"/>
      <c r="C393" s="453" t="s">
        <v>632</v>
      </c>
      <c r="D393" s="5" t="s">
        <v>93</v>
      </c>
      <c r="E393" s="5" t="s">
        <v>43</v>
      </c>
      <c r="G393" s="65">
        <f>+INDEX('Macro anual'!$M$24:$M$39,MATCH(G$1,'Macro anual'!$B$24:$B$39,0))</f>
        <v>100</v>
      </c>
      <c r="H393" s="210">
        <f t="shared" si="21"/>
        <v>100</v>
      </c>
      <c r="I393" s="65">
        <f>+INDEX('Macro anual'!$M$24:$M$39,MATCH(I$1,'Macro anual'!$B$24:$B$39,0))</f>
        <v>108.23445287989043</v>
      </c>
      <c r="J393" s="65">
        <f>+INDEX('Macro anual'!$M$24:$M$39,MATCH(J$1,'Macro anual'!$B$24:$B$39,0))</f>
        <v>108.62253797078745</v>
      </c>
      <c r="K393" s="65">
        <f>+INDEX('Macro anual'!$M$24:$M$39,MATCH(K$1,'Macro anual'!$B$24:$B$39,0))</f>
        <v>106.75547638142591</v>
      </c>
      <c r="L393" s="65">
        <f>+INDEX('Macro anual'!$M$24:$M$39,MATCH(L$1,'Macro anual'!$B$24:$B$39,0))</f>
        <v>98.530458296618633</v>
      </c>
      <c r="M393" s="65">
        <f>+INDEX('Macro anual'!$M$24:$M$39,MATCH(M$1,'Macro anual'!$B$24:$B$39,0))</f>
        <v>96.305836352752266</v>
      </c>
      <c r="N393" s="65">
        <f>+INDEX('Macro anual'!$M$24:$M$39,MATCH(N$1,'Macro anual'!$B$24:$B$39,0))</f>
        <v>102.4851497969934</v>
      </c>
      <c r="O393" s="65">
        <f>+INDEX('Macro anual'!$M$24:$M$39,MATCH(O$1,'Macro anual'!$B$24:$B$39,0))</f>
        <v>103.00954892922964</v>
      </c>
      <c r="P393" s="65">
        <f>+INDEX('Macro anual'!$M$24:$M$39,MATCH(P$1,'Macro anual'!$B$24:$B$39,0))</f>
        <v>103.62163845092842</v>
      </c>
      <c r="Q393" s="65">
        <f>+INDEX('Macro anual'!$M$24:$M$39,MATCH(Q$1,'Macro anual'!$B$24:$B$39,0))</f>
        <v>100.74586944286641</v>
      </c>
      <c r="R393" s="65">
        <f>+INDEX('Macro anual'!$M$24:$M$39,MATCH(R$1,'Macro anual'!$B$24:$B$39,0))</f>
        <v>94.345040168280931</v>
      </c>
      <c r="S393" s="65">
        <f>+INDEX('Macro anual'!$M$24:$M$39,MATCH(S$1,'Macro anual'!$B$24:$B$39,0))</f>
        <v>102.98090941089288</v>
      </c>
      <c r="T393" s="65">
        <f>+INDEX('Macro anual'!$M$24:$M$39,MATCH(T$1,'Macro anual'!$B$24:$B$39,0))</f>
        <v>112.1022944899223</v>
      </c>
      <c r="U393" s="65">
        <f>+INDEX('Macro anual'!$M$24:$M$39,MATCH(U$1,'Macro anual'!$B$24:$B$39,0))</f>
        <v>114.42978169021345</v>
      </c>
      <c r="V393" s="65"/>
    </row>
    <row r="394" spans="2:22">
      <c r="B394" s="6"/>
      <c r="C394" s="453" t="s">
        <v>633</v>
      </c>
      <c r="D394" s="5" t="s">
        <v>93</v>
      </c>
      <c r="E394" s="5" t="s">
        <v>43</v>
      </c>
      <c r="G394" s="65">
        <f>+INDEX('Macro anual'!$M$24:$M$39,MATCH(G$1,'Macro anual'!$B$24:$B$39,0))</f>
        <v>100</v>
      </c>
      <c r="H394" s="210">
        <f t="shared" ref="H394:H457" si="23">+G394</f>
        <v>100</v>
      </c>
      <c r="I394" s="65">
        <f>+INDEX('Macro anual'!$M$24:$M$39,MATCH(I$1,'Macro anual'!$B$24:$B$39,0))</f>
        <v>108.23445287989043</v>
      </c>
      <c r="J394" s="65">
        <f>+INDEX('Macro anual'!$M$24:$M$39,MATCH(J$1,'Macro anual'!$B$24:$B$39,0))</f>
        <v>108.62253797078745</v>
      </c>
      <c r="K394" s="65">
        <f>+INDEX('Macro anual'!$M$24:$M$39,MATCH(K$1,'Macro anual'!$B$24:$B$39,0))</f>
        <v>106.75547638142591</v>
      </c>
      <c r="L394" s="65">
        <f>+INDEX('Macro anual'!$M$24:$M$39,MATCH(L$1,'Macro anual'!$B$24:$B$39,0))</f>
        <v>98.530458296618633</v>
      </c>
      <c r="M394" s="65">
        <f>+INDEX('Macro anual'!$M$24:$M$39,MATCH(M$1,'Macro anual'!$B$24:$B$39,0))</f>
        <v>96.305836352752266</v>
      </c>
      <c r="N394" s="65">
        <f>+INDEX('Macro anual'!$M$24:$M$39,MATCH(N$1,'Macro anual'!$B$24:$B$39,0))</f>
        <v>102.4851497969934</v>
      </c>
      <c r="O394" s="65">
        <f>+INDEX('Macro anual'!$M$24:$M$39,MATCH(O$1,'Macro anual'!$B$24:$B$39,0))</f>
        <v>103.00954892922964</v>
      </c>
      <c r="P394" s="65">
        <f>+INDEX('Macro anual'!$M$24:$M$39,MATCH(P$1,'Macro anual'!$B$24:$B$39,0))</f>
        <v>103.62163845092842</v>
      </c>
      <c r="Q394" s="65">
        <f>+INDEX('Macro anual'!$M$24:$M$39,MATCH(Q$1,'Macro anual'!$B$24:$B$39,0))</f>
        <v>100.74586944286641</v>
      </c>
      <c r="R394" s="65">
        <f>+INDEX('Macro anual'!$M$24:$M$39,MATCH(R$1,'Macro anual'!$B$24:$B$39,0))</f>
        <v>94.345040168280931</v>
      </c>
      <c r="S394" s="65">
        <f>+INDEX('Macro anual'!$M$24:$M$39,MATCH(S$1,'Macro anual'!$B$24:$B$39,0))</f>
        <v>102.98090941089288</v>
      </c>
      <c r="T394" s="65">
        <f>+INDEX('Macro anual'!$M$24:$M$39,MATCH(T$1,'Macro anual'!$B$24:$B$39,0))</f>
        <v>112.1022944899223</v>
      </c>
      <c r="U394" s="65">
        <f>+INDEX('Macro anual'!$M$24:$M$39,MATCH(U$1,'Macro anual'!$B$24:$B$39,0))</f>
        <v>114.42978169021345</v>
      </c>
      <c r="V394" s="65"/>
    </row>
    <row r="395" spans="2:22">
      <c r="B395" s="6"/>
      <c r="C395" s="453" t="s">
        <v>634</v>
      </c>
      <c r="D395" s="5" t="s">
        <v>93</v>
      </c>
      <c r="E395" s="5" t="s">
        <v>43</v>
      </c>
      <c r="G395" s="65">
        <f>+INDEX('Macro anual'!$M$24:$M$39,MATCH(G$1,'Macro anual'!$B$24:$B$39,0))</f>
        <v>100</v>
      </c>
      <c r="H395" s="210">
        <f t="shared" si="23"/>
        <v>100</v>
      </c>
      <c r="I395" s="65">
        <f>+INDEX('Macro anual'!$M$24:$M$39,MATCH(I$1,'Macro anual'!$B$24:$B$39,0))</f>
        <v>108.23445287989043</v>
      </c>
      <c r="J395" s="65">
        <f>+INDEX('Macro anual'!$M$24:$M$39,MATCH(J$1,'Macro anual'!$B$24:$B$39,0))</f>
        <v>108.62253797078745</v>
      </c>
      <c r="K395" s="65">
        <f>+INDEX('Macro anual'!$M$24:$M$39,MATCH(K$1,'Macro anual'!$B$24:$B$39,0))</f>
        <v>106.75547638142591</v>
      </c>
      <c r="L395" s="65">
        <f>+INDEX('Macro anual'!$M$24:$M$39,MATCH(L$1,'Macro anual'!$B$24:$B$39,0))</f>
        <v>98.530458296618633</v>
      </c>
      <c r="M395" s="65">
        <f>+INDEX('Macro anual'!$M$24:$M$39,MATCH(M$1,'Macro anual'!$B$24:$B$39,0))</f>
        <v>96.305836352752266</v>
      </c>
      <c r="N395" s="65">
        <f>+INDEX('Macro anual'!$M$24:$M$39,MATCH(N$1,'Macro anual'!$B$24:$B$39,0))</f>
        <v>102.4851497969934</v>
      </c>
      <c r="O395" s="65">
        <f>+INDEX('Macro anual'!$M$24:$M$39,MATCH(O$1,'Macro anual'!$B$24:$B$39,0))</f>
        <v>103.00954892922964</v>
      </c>
      <c r="P395" s="65">
        <f>+INDEX('Macro anual'!$M$24:$M$39,MATCH(P$1,'Macro anual'!$B$24:$B$39,0))</f>
        <v>103.62163845092842</v>
      </c>
      <c r="Q395" s="65">
        <f>+INDEX('Macro anual'!$M$24:$M$39,MATCH(Q$1,'Macro anual'!$B$24:$B$39,0))</f>
        <v>100.74586944286641</v>
      </c>
      <c r="R395" s="65">
        <f>+INDEX('Macro anual'!$M$24:$M$39,MATCH(R$1,'Macro anual'!$B$24:$B$39,0))</f>
        <v>94.345040168280931</v>
      </c>
      <c r="S395" s="65">
        <f>+INDEX('Macro anual'!$M$24:$M$39,MATCH(S$1,'Macro anual'!$B$24:$B$39,0))</f>
        <v>102.98090941089288</v>
      </c>
      <c r="T395" s="65">
        <f>+INDEX('Macro anual'!$M$24:$M$39,MATCH(T$1,'Macro anual'!$B$24:$B$39,0))</f>
        <v>112.1022944899223</v>
      </c>
      <c r="U395" s="65">
        <f>+INDEX('Macro anual'!$M$24:$M$39,MATCH(U$1,'Macro anual'!$B$24:$B$39,0))</f>
        <v>114.42978169021345</v>
      </c>
      <c r="V395" s="65"/>
    </row>
    <row r="396" spans="2:22">
      <c r="B396" s="6"/>
      <c r="C396" s="453" t="s">
        <v>635</v>
      </c>
      <c r="D396" s="5" t="s">
        <v>93</v>
      </c>
      <c r="E396" s="5" t="s">
        <v>43</v>
      </c>
      <c r="G396" s="65">
        <f>+INDEX('Macro anual'!$M$24:$M$39,MATCH(G$1,'Macro anual'!$B$24:$B$39,0))</f>
        <v>100</v>
      </c>
      <c r="H396" s="210">
        <f t="shared" si="23"/>
        <v>100</v>
      </c>
      <c r="I396" s="65">
        <f>+INDEX('Macro anual'!$M$24:$M$39,MATCH(I$1,'Macro anual'!$B$24:$B$39,0))</f>
        <v>108.23445287989043</v>
      </c>
      <c r="J396" s="65">
        <f>+INDEX('Macro anual'!$M$24:$M$39,MATCH(J$1,'Macro anual'!$B$24:$B$39,0))</f>
        <v>108.62253797078745</v>
      </c>
      <c r="K396" s="65">
        <f>+INDEX('Macro anual'!$M$24:$M$39,MATCH(K$1,'Macro anual'!$B$24:$B$39,0))</f>
        <v>106.75547638142591</v>
      </c>
      <c r="L396" s="65">
        <f>+INDEX('Macro anual'!$M$24:$M$39,MATCH(L$1,'Macro anual'!$B$24:$B$39,0))</f>
        <v>98.530458296618633</v>
      </c>
      <c r="M396" s="65">
        <f>+INDEX('Macro anual'!$M$24:$M$39,MATCH(M$1,'Macro anual'!$B$24:$B$39,0))</f>
        <v>96.305836352752266</v>
      </c>
      <c r="N396" s="65">
        <f>+INDEX('Macro anual'!$M$24:$M$39,MATCH(N$1,'Macro anual'!$B$24:$B$39,0))</f>
        <v>102.4851497969934</v>
      </c>
      <c r="O396" s="65">
        <f>+INDEX('Macro anual'!$M$24:$M$39,MATCH(O$1,'Macro anual'!$B$24:$B$39,0))</f>
        <v>103.00954892922964</v>
      </c>
      <c r="P396" s="65">
        <f>+INDEX('Macro anual'!$M$24:$M$39,MATCH(P$1,'Macro anual'!$B$24:$B$39,0))</f>
        <v>103.62163845092842</v>
      </c>
      <c r="Q396" s="65">
        <f>+INDEX('Macro anual'!$M$24:$M$39,MATCH(Q$1,'Macro anual'!$B$24:$B$39,0))</f>
        <v>100.74586944286641</v>
      </c>
      <c r="R396" s="65">
        <f>+INDEX('Macro anual'!$M$24:$M$39,MATCH(R$1,'Macro anual'!$B$24:$B$39,0))</f>
        <v>94.345040168280931</v>
      </c>
      <c r="S396" s="65">
        <f>+INDEX('Macro anual'!$M$24:$M$39,MATCH(S$1,'Macro anual'!$B$24:$B$39,0))</f>
        <v>102.98090941089288</v>
      </c>
      <c r="T396" s="65">
        <f>+INDEX('Macro anual'!$M$24:$M$39,MATCH(T$1,'Macro anual'!$B$24:$B$39,0))</f>
        <v>112.1022944899223</v>
      </c>
      <c r="U396" s="65">
        <f>+INDEX('Macro anual'!$M$24:$M$39,MATCH(U$1,'Macro anual'!$B$24:$B$39,0))</f>
        <v>114.42978169021345</v>
      </c>
      <c r="V396" s="65"/>
    </row>
    <row r="397" spans="2:22">
      <c r="B397" s="6"/>
      <c r="C397" s="453" t="s">
        <v>636</v>
      </c>
      <c r="D397" s="5" t="s">
        <v>93</v>
      </c>
      <c r="E397" s="5" t="s">
        <v>43</v>
      </c>
      <c r="G397" s="65">
        <f>+INDEX('Macro anual'!$M$24:$M$39,MATCH(G$1,'Macro anual'!$B$24:$B$39,0))</f>
        <v>100</v>
      </c>
      <c r="H397" s="210">
        <f t="shared" si="23"/>
        <v>100</v>
      </c>
      <c r="I397" s="65">
        <f>+INDEX('Macro anual'!$M$24:$M$39,MATCH(I$1,'Macro anual'!$B$24:$B$39,0))</f>
        <v>108.23445287989043</v>
      </c>
      <c r="J397" s="65">
        <f>+INDEX('Macro anual'!$M$24:$M$39,MATCH(J$1,'Macro anual'!$B$24:$B$39,0))</f>
        <v>108.62253797078745</v>
      </c>
      <c r="K397" s="65">
        <f>+INDEX('Macro anual'!$M$24:$M$39,MATCH(K$1,'Macro anual'!$B$24:$B$39,0))</f>
        <v>106.75547638142591</v>
      </c>
      <c r="L397" s="65">
        <f>+INDEX('Macro anual'!$M$24:$M$39,MATCH(L$1,'Macro anual'!$B$24:$B$39,0))</f>
        <v>98.530458296618633</v>
      </c>
      <c r="M397" s="65">
        <f>+INDEX('Macro anual'!$M$24:$M$39,MATCH(M$1,'Macro anual'!$B$24:$B$39,0))</f>
        <v>96.305836352752266</v>
      </c>
      <c r="N397" s="65">
        <f>+INDEX('Macro anual'!$M$24:$M$39,MATCH(N$1,'Macro anual'!$B$24:$B$39,0))</f>
        <v>102.4851497969934</v>
      </c>
      <c r="O397" s="65">
        <f>+INDEX('Macro anual'!$M$24:$M$39,MATCH(O$1,'Macro anual'!$B$24:$B$39,0))</f>
        <v>103.00954892922964</v>
      </c>
      <c r="P397" s="65">
        <f>+INDEX('Macro anual'!$M$24:$M$39,MATCH(P$1,'Macro anual'!$B$24:$B$39,0))</f>
        <v>103.62163845092842</v>
      </c>
      <c r="Q397" s="65">
        <f>+INDEX('Macro anual'!$M$24:$M$39,MATCH(Q$1,'Macro anual'!$B$24:$B$39,0))</f>
        <v>100.74586944286641</v>
      </c>
      <c r="R397" s="65">
        <f>+INDEX('Macro anual'!$M$24:$M$39,MATCH(R$1,'Macro anual'!$B$24:$B$39,0))</f>
        <v>94.345040168280931</v>
      </c>
      <c r="S397" s="65">
        <f>+INDEX('Macro anual'!$M$24:$M$39,MATCH(S$1,'Macro anual'!$B$24:$B$39,0))</f>
        <v>102.98090941089288</v>
      </c>
      <c r="T397" s="65">
        <f>+INDEX('Macro anual'!$M$24:$M$39,MATCH(T$1,'Macro anual'!$B$24:$B$39,0))</f>
        <v>112.1022944899223</v>
      </c>
      <c r="U397" s="65">
        <f>+INDEX('Macro anual'!$M$24:$M$39,MATCH(U$1,'Macro anual'!$B$24:$B$39,0))</f>
        <v>114.42978169021345</v>
      </c>
      <c r="V397" s="65"/>
    </row>
    <row r="398" spans="2:22">
      <c r="B398" s="6"/>
      <c r="C398" s="453" t="s">
        <v>637</v>
      </c>
      <c r="D398" s="5" t="s">
        <v>93</v>
      </c>
      <c r="E398" s="5" t="s">
        <v>43</v>
      </c>
      <c r="G398" s="65">
        <f>+INDEX('Macro anual'!$M$24:$M$39,MATCH(G$1,'Macro anual'!$B$24:$B$39,0))</f>
        <v>100</v>
      </c>
      <c r="H398" s="210">
        <f t="shared" si="23"/>
        <v>100</v>
      </c>
      <c r="I398" s="65">
        <f>+INDEX('Macro anual'!$M$24:$M$39,MATCH(I$1,'Macro anual'!$B$24:$B$39,0))</f>
        <v>108.23445287989043</v>
      </c>
      <c r="J398" s="65">
        <f>+INDEX('Macro anual'!$M$24:$M$39,MATCH(J$1,'Macro anual'!$B$24:$B$39,0))</f>
        <v>108.62253797078745</v>
      </c>
      <c r="K398" s="65">
        <f>+INDEX('Macro anual'!$M$24:$M$39,MATCH(K$1,'Macro anual'!$B$24:$B$39,0))</f>
        <v>106.75547638142591</v>
      </c>
      <c r="L398" s="65">
        <f>+INDEX('Macro anual'!$M$24:$M$39,MATCH(L$1,'Macro anual'!$B$24:$B$39,0))</f>
        <v>98.530458296618633</v>
      </c>
      <c r="M398" s="65">
        <f>+INDEX('Macro anual'!$M$24:$M$39,MATCH(M$1,'Macro anual'!$B$24:$B$39,0))</f>
        <v>96.305836352752266</v>
      </c>
      <c r="N398" s="65">
        <f>+INDEX('Macro anual'!$M$24:$M$39,MATCH(N$1,'Macro anual'!$B$24:$B$39,0))</f>
        <v>102.4851497969934</v>
      </c>
      <c r="O398" s="65">
        <f>+INDEX('Macro anual'!$M$24:$M$39,MATCH(O$1,'Macro anual'!$B$24:$B$39,0))</f>
        <v>103.00954892922964</v>
      </c>
      <c r="P398" s="65">
        <f>+INDEX('Macro anual'!$M$24:$M$39,MATCH(P$1,'Macro anual'!$B$24:$B$39,0))</f>
        <v>103.62163845092842</v>
      </c>
      <c r="Q398" s="65">
        <f>+INDEX('Macro anual'!$M$24:$M$39,MATCH(Q$1,'Macro anual'!$B$24:$B$39,0))</f>
        <v>100.74586944286641</v>
      </c>
      <c r="R398" s="65">
        <f>+INDEX('Macro anual'!$M$24:$M$39,MATCH(R$1,'Macro anual'!$B$24:$B$39,0))</f>
        <v>94.345040168280931</v>
      </c>
      <c r="S398" s="65">
        <f>+INDEX('Macro anual'!$M$24:$M$39,MATCH(S$1,'Macro anual'!$B$24:$B$39,0))</f>
        <v>102.98090941089288</v>
      </c>
      <c r="T398" s="65">
        <f>+INDEX('Macro anual'!$M$24:$M$39,MATCH(T$1,'Macro anual'!$B$24:$B$39,0))</f>
        <v>112.1022944899223</v>
      </c>
      <c r="U398" s="65">
        <f>+INDEX('Macro anual'!$M$24:$M$39,MATCH(U$1,'Macro anual'!$B$24:$B$39,0))</f>
        <v>114.42978169021345</v>
      </c>
      <c r="V398" s="65"/>
    </row>
    <row r="399" spans="2:22">
      <c r="B399" s="6"/>
      <c r="C399" s="453" t="s">
        <v>638</v>
      </c>
      <c r="D399" s="5" t="s">
        <v>93</v>
      </c>
      <c r="E399" s="5" t="s">
        <v>43</v>
      </c>
      <c r="G399" s="65">
        <f>+INDEX('Macro anual'!$M$24:$M$39,MATCH(G$1,'Macro anual'!$B$24:$B$39,0))</f>
        <v>100</v>
      </c>
      <c r="H399" s="210">
        <f t="shared" si="23"/>
        <v>100</v>
      </c>
      <c r="I399" s="65">
        <f>+INDEX('Macro anual'!$M$24:$M$39,MATCH(I$1,'Macro anual'!$B$24:$B$39,0))</f>
        <v>108.23445287989043</v>
      </c>
      <c r="J399" s="65">
        <f>+INDEX('Macro anual'!$M$24:$M$39,MATCH(J$1,'Macro anual'!$B$24:$B$39,0))</f>
        <v>108.62253797078745</v>
      </c>
      <c r="K399" s="65">
        <f>+INDEX('Macro anual'!$M$24:$M$39,MATCH(K$1,'Macro anual'!$B$24:$B$39,0))</f>
        <v>106.75547638142591</v>
      </c>
      <c r="L399" s="65">
        <f>+INDEX('Macro anual'!$M$24:$M$39,MATCH(L$1,'Macro anual'!$B$24:$B$39,0))</f>
        <v>98.530458296618633</v>
      </c>
      <c r="M399" s="65">
        <f>+INDEX('Macro anual'!$M$24:$M$39,MATCH(M$1,'Macro anual'!$B$24:$B$39,0))</f>
        <v>96.305836352752266</v>
      </c>
      <c r="N399" s="65">
        <f>+INDEX('Macro anual'!$M$24:$M$39,MATCH(N$1,'Macro anual'!$B$24:$B$39,0))</f>
        <v>102.4851497969934</v>
      </c>
      <c r="O399" s="65">
        <f>+INDEX('Macro anual'!$M$24:$M$39,MATCH(O$1,'Macro anual'!$B$24:$B$39,0))</f>
        <v>103.00954892922964</v>
      </c>
      <c r="P399" s="65">
        <f>+INDEX('Macro anual'!$M$24:$M$39,MATCH(P$1,'Macro anual'!$B$24:$B$39,0))</f>
        <v>103.62163845092842</v>
      </c>
      <c r="Q399" s="65">
        <f>+INDEX('Macro anual'!$M$24:$M$39,MATCH(Q$1,'Macro anual'!$B$24:$B$39,0))</f>
        <v>100.74586944286641</v>
      </c>
      <c r="R399" s="65">
        <f>+INDEX('Macro anual'!$M$24:$M$39,MATCH(R$1,'Macro anual'!$B$24:$B$39,0))</f>
        <v>94.345040168280931</v>
      </c>
      <c r="S399" s="65">
        <f>+INDEX('Macro anual'!$M$24:$M$39,MATCH(S$1,'Macro anual'!$B$24:$B$39,0))</f>
        <v>102.98090941089288</v>
      </c>
      <c r="T399" s="65">
        <f>+INDEX('Macro anual'!$M$24:$M$39,MATCH(T$1,'Macro anual'!$B$24:$B$39,0))</f>
        <v>112.1022944899223</v>
      </c>
      <c r="U399" s="65">
        <f>+INDEX('Macro anual'!$M$24:$M$39,MATCH(U$1,'Macro anual'!$B$24:$B$39,0))</f>
        <v>114.42978169021345</v>
      </c>
      <c r="V399" s="65"/>
    </row>
    <row r="400" spans="2:22">
      <c r="B400" s="6"/>
      <c r="C400" s="453" t="s">
        <v>639</v>
      </c>
      <c r="D400" s="5" t="s">
        <v>93</v>
      </c>
      <c r="E400" s="5" t="s">
        <v>43</v>
      </c>
      <c r="G400" s="65">
        <f>+INDEX('Macro anual'!$M$24:$M$39,MATCH(G$1,'Macro anual'!$B$24:$B$39,0))</f>
        <v>100</v>
      </c>
      <c r="H400" s="210">
        <f t="shared" si="23"/>
        <v>100</v>
      </c>
      <c r="I400" s="65">
        <f>+INDEX('Macro anual'!$M$24:$M$39,MATCH(I$1,'Macro anual'!$B$24:$B$39,0))</f>
        <v>108.23445287989043</v>
      </c>
      <c r="J400" s="65">
        <f>+INDEX('Macro anual'!$M$24:$M$39,MATCH(J$1,'Macro anual'!$B$24:$B$39,0))</f>
        <v>108.62253797078745</v>
      </c>
      <c r="K400" s="65">
        <f>+INDEX('Macro anual'!$M$24:$M$39,MATCH(K$1,'Macro anual'!$B$24:$B$39,0))</f>
        <v>106.75547638142591</v>
      </c>
      <c r="L400" s="65">
        <f>+INDEX('Macro anual'!$M$24:$M$39,MATCH(L$1,'Macro anual'!$B$24:$B$39,0))</f>
        <v>98.530458296618633</v>
      </c>
      <c r="M400" s="65">
        <f>+INDEX('Macro anual'!$M$24:$M$39,MATCH(M$1,'Macro anual'!$B$24:$B$39,0))</f>
        <v>96.305836352752266</v>
      </c>
      <c r="N400" s="65">
        <f>+INDEX('Macro anual'!$M$24:$M$39,MATCH(N$1,'Macro anual'!$B$24:$B$39,0))</f>
        <v>102.4851497969934</v>
      </c>
      <c r="O400" s="65">
        <f>+INDEX('Macro anual'!$M$24:$M$39,MATCH(O$1,'Macro anual'!$B$24:$B$39,0))</f>
        <v>103.00954892922964</v>
      </c>
      <c r="P400" s="65">
        <f>+INDEX('Macro anual'!$M$24:$M$39,MATCH(P$1,'Macro anual'!$B$24:$B$39,0))</f>
        <v>103.62163845092842</v>
      </c>
      <c r="Q400" s="65">
        <f>+INDEX('Macro anual'!$M$24:$M$39,MATCH(Q$1,'Macro anual'!$B$24:$B$39,0))</f>
        <v>100.74586944286641</v>
      </c>
      <c r="R400" s="65">
        <f>+INDEX('Macro anual'!$M$24:$M$39,MATCH(R$1,'Macro anual'!$B$24:$B$39,0))</f>
        <v>94.345040168280931</v>
      </c>
      <c r="S400" s="65">
        <f>+INDEX('Macro anual'!$M$24:$M$39,MATCH(S$1,'Macro anual'!$B$24:$B$39,0))</f>
        <v>102.98090941089288</v>
      </c>
      <c r="T400" s="65">
        <f>+INDEX('Macro anual'!$M$24:$M$39,MATCH(T$1,'Macro anual'!$B$24:$B$39,0))</f>
        <v>112.1022944899223</v>
      </c>
      <c r="U400" s="65">
        <f>+INDEX('Macro anual'!$M$24:$M$39,MATCH(U$1,'Macro anual'!$B$24:$B$39,0))</f>
        <v>114.42978169021345</v>
      </c>
      <c r="V400" s="65"/>
    </row>
    <row r="401" spans="2:22">
      <c r="B401" s="6"/>
      <c r="C401" s="453" t="s">
        <v>640</v>
      </c>
      <c r="D401" s="5" t="s">
        <v>93</v>
      </c>
      <c r="E401" s="5" t="s">
        <v>43</v>
      </c>
      <c r="G401" s="65">
        <f>+INDEX('Macro anual'!$M$24:$M$39,MATCH(G$1,'Macro anual'!$B$24:$B$39,0))</f>
        <v>100</v>
      </c>
      <c r="H401" s="210">
        <f t="shared" si="23"/>
        <v>100</v>
      </c>
      <c r="I401" s="65">
        <f>+INDEX('Macro anual'!$M$24:$M$39,MATCH(I$1,'Macro anual'!$B$24:$B$39,0))</f>
        <v>108.23445287989043</v>
      </c>
      <c r="J401" s="65">
        <f>+INDEX('Macro anual'!$M$24:$M$39,MATCH(J$1,'Macro anual'!$B$24:$B$39,0))</f>
        <v>108.62253797078745</v>
      </c>
      <c r="K401" s="65">
        <f>+INDEX('Macro anual'!$M$24:$M$39,MATCH(K$1,'Macro anual'!$B$24:$B$39,0))</f>
        <v>106.75547638142591</v>
      </c>
      <c r="L401" s="65">
        <f>+INDEX('Macro anual'!$M$24:$M$39,MATCH(L$1,'Macro anual'!$B$24:$B$39,0))</f>
        <v>98.530458296618633</v>
      </c>
      <c r="M401" s="65">
        <f>+INDEX('Macro anual'!$M$24:$M$39,MATCH(M$1,'Macro anual'!$B$24:$B$39,0))</f>
        <v>96.305836352752266</v>
      </c>
      <c r="N401" s="65">
        <f>+INDEX('Macro anual'!$M$24:$M$39,MATCH(N$1,'Macro anual'!$B$24:$B$39,0))</f>
        <v>102.4851497969934</v>
      </c>
      <c r="O401" s="65">
        <f>+INDEX('Macro anual'!$M$24:$M$39,MATCH(O$1,'Macro anual'!$B$24:$B$39,0))</f>
        <v>103.00954892922964</v>
      </c>
      <c r="P401" s="65">
        <f>+INDEX('Macro anual'!$M$24:$M$39,MATCH(P$1,'Macro anual'!$B$24:$B$39,0))</f>
        <v>103.62163845092842</v>
      </c>
      <c r="Q401" s="65">
        <f>+INDEX('Macro anual'!$M$24:$M$39,MATCH(Q$1,'Macro anual'!$B$24:$B$39,0))</f>
        <v>100.74586944286641</v>
      </c>
      <c r="R401" s="65">
        <f>+INDEX('Macro anual'!$M$24:$M$39,MATCH(R$1,'Macro anual'!$B$24:$B$39,0))</f>
        <v>94.345040168280931</v>
      </c>
      <c r="S401" s="65">
        <f>+INDEX('Macro anual'!$M$24:$M$39,MATCH(S$1,'Macro anual'!$B$24:$B$39,0))</f>
        <v>102.98090941089288</v>
      </c>
      <c r="T401" s="65">
        <f>+INDEX('Macro anual'!$M$24:$M$39,MATCH(T$1,'Macro anual'!$B$24:$B$39,0))</f>
        <v>112.1022944899223</v>
      </c>
      <c r="U401" s="65">
        <f>+INDEX('Macro anual'!$M$24:$M$39,MATCH(U$1,'Macro anual'!$B$24:$B$39,0))</f>
        <v>114.42978169021345</v>
      </c>
      <c r="V401" s="65"/>
    </row>
    <row r="402" spans="2:22">
      <c r="B402" s="6"/>
      <c r="C402" s="453" t="s">
        <v>641</v>
      </c>
      <c r="D402" s="5" t="s">
        <v>93</v>
      </c>
      <c r="E402" s="5" t="s">
        <v>43</v>
      </c>
      <c r="G402" s="65">
        <f>+INDEX('Macro anual'!$M$24:$M$39,MATCH(G$1,'Macro anual'!$B$24:$B$39,0))</f>
        <v>100</v>
      </c>
      <c r="H402" s="210">
        <f t="shared" si="23"/>
        <v>100</v>
      </c>
      <c r="I402" s="65">
        <f>+INDEX('Macro anual'!$M$24:$M$39,MATCH(I$1,'Macro anual'!$B$24:$B$39,0))</f>
        <v>108.23445287989043</v>
      </c>
      <c r="J402" s="65">
        <f>+INDEX('Macro anual'!$M$24:$M$39,MATCH(J$1,'Macro anual'!$B$24:$B$39,0))</f>
        <v>108.62253797078745</v>
      </c>
      <c r="K402" s="65">
        <f>+INDEX('Macro anual'!$M$24:$M$39,MATCH(K$1,'Macro anual'!$B$24:$B$39,0))</f>
        <v>106.75547638142591</v>
      </c>
      <c r="L402" s="65">
        <f>+INDEX('Macro anual'!$M$24:$M$39,MATCH(L$1,'Macro anual'!$B$24:$B$39,0))</f>
        <v>98.530458296618633</v>
      </c>
      <c r="M402" s="65">
        <f>+INDEX('Macro anual'!$M$24:$M$39,MATCH(M$1,'Macro anual'!$B$24:$B$39,0))</f>
        <v>96.305836352752266</v>
      </c>
      <c r="N402" s="65">
        <f>+INDEX('Macro anual'!$M$24:$M$39,MATCH(N$1,'Macro anual'!$B$24:$B$39,0))</f>
        <v>102.4851497969934</v>
      </c>
      <c r="O402" s="65">
        <f>+INDEX('Macro anual'!$M$24:$M$39,MATCH(O$1,'Macro anual'!$B$24:$B$39,0))</f>
        <v>103.00954892922964</v>
      </c>
      <c r="P402" s="65">
        <f>+INDEX('Macro anual'!$M$24:$M$39,MATCH(P$1,'Macro anual'!$B$24:$B$39,0))</f>
        <v>103.62163845092842</v>
      </c>
      <c r="Q402" s="65">
        <f>+INDEX('Macro anual'!$M$24:$M$39,MATCH(Q$1,'Macro anual'!$B$24:$B$39,0))</f>
        <v>100.74586944286641</v>
      </c>
      <c r="R402" s="65">
        <f>+INDEX('Macro anual'!$M$24:$M$39,MATCH(R$1,'Macro anual'!$B$24:$B$39,0))</f>
        <v>94.345040168280931</v>
      </c>
      <c r="S402" s="65">
        <f>+INDEX('Macro anual'!$M$24:$M$39,MATCH(S$1,'Macro anual'!$B$24:$B$39,0))</f>
        <v>102.98090941089288</v>
      </c>
      <c r="T402" s="65">
        <f>+INDEX('Macro anual'!$M$24:$M$39,MATCH(T$1,'Macro anual'!$B$24:$B$39,0))</f>
        <v>112.1022944899223</v>
      </c>
      <c r="U402" s="65">
        <f>+INDEX('Macro anual'!$M$24:$M$39,MATCH(U$1,'Macro anual'!$B$24:$B$39,0))</f>
        <v>114.42978169021345</v>
      </c>
      <c r="V402" s="65"/>
    </row>
    <row r="403" spans="2:22">
      <c r="B403" s="6"/>
      <c r="C403" s="453" t="s">
        <v>642</v>
      </c>
      <c r="D403" s="5" t="s">
        <v>93</v>
      </c>
      <c r="E403" s="5" t="s">
        <v>43</v>
      </c>
      <c r="G403" s="65">
        <f>+INDEX('Macro anual'!$M$24:$M$39,MATCH(G$1,'Macro anual'!$B$24:$B$39,0))</f>
        <v>100</v>
      </c>
      <c r="H403" s="210">
        <f t="shared" si="23"/>
        <v>100</v>
      </c>
      <c r="I403" s="65">
        <f>+INDEX('Macro anual'!$M$24:$M$39,MATCH(I$1,'Macro anual'!$B$24:$B$39,0))</f>
        <v>108.23445287989043</v>
      </c>
      <c r="J403" s="65">
        <f>+INDEX('Macro anual'!$M$24:$M$39,MATCH(J$1,'Macro anual'!$B$24:$B$39,0))</f>
        <v>108.62253797078745</v>
      </c>
      <c r="K403" s="65">
        <f>+INDEX('Macro anual'!$M$24:$M$39,MATCH(K$1,'Macro anual'!$B$24:$B$39,0))</f>
        <v>106.75547638142591</v>
      </c>
      <c r="L403" s="65">
        <f>+INDEX('Macro anual'!$M$24:$M$39,MATCH(L$1,'Macro anual'!$B$24:$B$39,0))</f>
        <v>98.530458296618633</v>
      </c>
      <c r="M403" s="65">
        <f>+INDEX('Macro anual'!$M$24:$M$39,MATCH(M$1,'Macro anual'!$B$24:$B$39,0))</f>
        <v>96.305836352752266</v>
      </c>
      <c r="N403" s="65">
        <f>+INDEX('Macro anual'!$M$24:$M$39,MATCH(N$1,'Macro anual'!$B$24:$B$39,0))</f>
        <v>102.4851497969934</v>
      </c>
      <c r="O403" s="65">
        <f>+INDEX('Macro anual'!$M$24:$M$39,MATCH(O$1,'Macro anual'!$B$24:$B$39,0))</f>
        <v>103.00954892922964</v>
      </c>
      <c r="P403" s="65">
        <f>+INDEX('Macro anual'!$M$24:$M$39,MATCH(P$1,'Macro anual'!$B$24:$B$39,0))</f>
        <v>103.62163845092842</v>
      </c>
      <c r="Q403" s="65">
        <f>+INDEX('Macro anual'!$M$24:$M$39,MATCH(Q$1,'Macro anual'!$B$24:$B$39,0))</f>
        <v>100.74586944286641</v>
      </c>
      <c r="R403" s="65">
        <f>+INDEX('Macro anual'!$M$24:$M$39,MATCH(R$1,'Macro anual'!$B$24:$B$39,0))</f>
        <v>94.345040168280931</v>
      </c>
      <c r="S403" s="65">
        <f>+INDEX('Macro anual'!$M$24:$M$39,MATCH(S$1,'Macro anual'!$B$24:$B$39,0))</f>
        <v>102.98090941089288</v>
      </c>
      <c r="T403" s="65">
        <f>+INDEX('Macro anual'!$M$24:$M$39,MATCH(T$1,'Macro anual'!$B$24:$B$39,0))</f>
        <v>112.1022944899223</v>
      </c>
      <c r="U403" s="65">
        <f>+INDEX('Macro anual'!$M$24:$M$39,MATCH(U$1,'Macro anual'!$B$24:$B$39,0))</f>
        <v>114.42978169021345</v>
      </c>
      <c r="V403" s="65"/>
    </row>
    <row r="404" spans="2:22">
      <c r="B404" s="6"/>
      <c r="C404" s="453" t="s">
        <v>643</v>
      </c>
      <c r="D404" s="5" t="s">
        <v>93</v>
      </c>
      <c r="E404" s="5" t="s">
        <v>43</v>
      </c>
      <c r="G404" s="65">
        <f>+INDEX('Macro anual'!$M$24:$M$39,MATCH(G$1,'Macro anual'!$B$24:$B$39,0))</f>
        <v>100</v>
      </c>
      <c r="H404" s="210">
        <f t="shared" si="23"/>
        <v>100</v>
      </c>
      <c r="I404" s="65">
        <f>+INDEX('Macro anual'!$M$24:$M$39,MATCH(I$1,'Macro anual'!$B$24:$B$39,0))</f>
        <v>108.23445287989043</v>
      </c>
      <c r="J404" s="65">
        <f>+INDEX('Macro anual'!$M$24:$M$39,MATCH(J$1,'Macro anual'!$B$24:$B$39,0))</f>
        <v>108.62253797078745</v>
      </c>
      <c r="K404" s="65">
        <f>+INDEX('Macro anual'!$M$24:$M$39,MATCH(K$1,'Macro anual'!$B$24:$B$39,0))</f>
        <v>106.75547638142591</v>
      </c>
      <c r="L404" s="65">
        <f>+INDEX('Macro anual'!$M$24:$M$39,MATCH(L$1,'Macro anual'!$B$24:$B$39,0))</f>
        <v>98.530458296618633</v>
      </c>
      <c r="M404" s="65">
        <f>+INDEX('Macro anual'!$M$24:$M$39,MATCH(M$1,'Macro anual'!$B$24:$B$39,0))</f>
        <v>96.305836352752266</v>
      </c>
      <c r="N404" s="65">
        <f>+INDEX('Macro anual'!$M$24:$M$39,MATCH(N$1,'Macro anual'!$B$24:$B$39,0))</f>
        <v>102.4851497969934</v>
      </c>
      <c r="O404" s="65">
        <f>+INDEX('Macro anual'!$M$24:$M$39,MATCH(O$1,'Macro anual'!$B$24:$B$39,0))</f>
        <v>103.00954892922964</v>
      </c>
      <c r="P404" s="65">
        <f>+INDEX('Macro anual'!$M$24:$M$39,MATCH(P$1,'Macro anual'!$B$24:$B$39,0))</f>
        <v>103.62163845092842</v>
      </c>
      <c r="Q404" s="65">
        <f>+INDEX('Macro anual'!$M$24:$M$39,MATCH(Q$1,'Macro anual'!$B$24:$B$39,0))</f>
        <v>100.74586944286641</v>
      </c>
      <c r="R404" s="65">
        <f>+INDEX('Macro anual'!$M$24:$M$39,MATCH(R$1,'Macro anual'!$B$24:$B$39,0))</f>
        <v>94.345040168280931</v>
      </c>
      <c r="S404" s="65">
        <f>+INDEX('Macro anual'!$M$24:$M$39,MATCH(S$1,'Macro anual'!$B$24:$B$39,0))</f>
        <v>102.98090941089288</v>
      </c>
      <c r="T404" s="65">
        <f>+INDEX('Macro anual'!$M$24:$M$39,MATCH(T$1,'Macro anual'!$B$24:$B$39,0))</f>
        <v>112.1022944899223</v>
      </c>
      <c r="U404" s="65">
        <f>+INDEX('Macro anual'!$M$24:$M$39,MATCH(U$1,'Macro anual'!$B$24:$B$39,0))</f>
        <v>114.42978169021345</v>
      </c>
      <c r="V404" s="65"/>
    </row>
    <row r="405" spans="2:22">
      <c r="B405" s="6"/>
      <c r="C405" s="453" t="s">
        <v>644</v>
      </c>
      <c r="D405" s="5" t="s">
        <v>93</v>
      </c>
      <c r="E405" s="5" t="s">
        <v>43</v>
      </c>
      <c r="G405" s="65">
        <f>+INDEX('Macro anual'!$M$24:$M$39,MATCH(G$1,'Macro anual'!$B$24:$B$39,0))</f>
        <v>100</v>
      </c>
      <c r="H405" s="210">
        <f t="shared" si="23"/>
        <v>100</v>
      </c>
      <c r="I405" s="65">
        <f>+INDEX('Macro anual'!$M$24:$M$39,MATCH(I$1,'Macro anual'!$B$24:$B$39,0))</f>
        <v>108.23445287989043</v>
      </c>
      <c r="J405" s="65">
        <f>+INDEX('Macro anual'!$M$24:$M$39,MATCH(J$1,'Macro anual'!$B$24:$B$39,0))</f>
        <v>108.62253797078745</v>
      </c>
      <c r="K405" s="65">
        <f>+INDEX('Macro anual'!$M$24:$M$39,MATCH(K$1,'Macro anual'!$B$24:$B$39,0))</f>
        <v>106.75547638142591</v>
      </c>
      <c r="L405" s="65">
        <f>+INDEX('Macro anual'!$M$24:$M$39,MATCH(L$1,'Macro anual'!$B$24:$B$39,0))</f>
        <v>98.530458296618633</v>
      </c>
      <c r="M405" s="65">
        <f>+INDEX('Macro anual'!$M$24:$M$39,MATCH(M$1,'Macro anual'!$B$24:$B$39,0))</f>
        <v>96.305836352752266</v>
      </c>
      <c r="N405" s="65">
        <f>+INDEX('Macro anual'!$M$24:$M$39,MATCH(N$1,'Macro anual'!$B$24:$B$39,0))</f>
        <v>102.4851497969934</v>
      </c>
      <c r="O405" s="65">
        <f>+INDEX('Macro anual'!$M$24:$M$39,MATCH(O$1,'Macro anual'!$B$24:$B$39,0))</f>
        <v>103.00954892922964</v>
      </c>
      <c r="P405" s="65">
        <f>+INDEX('Macro anual'!$M$24:$M$39,MATCH(P$1,'Macro anual'!$B$24:$B$39,0))</f>
        <v>103.62163845092842</v>
      </c>
      <c r="Q405" s="65">
        <f>+INDEX('Macro anual'!$M$24:$M$39,MATCH(Q$1,'Macro anual'!$B$24:$B$39,0))</f>
        <v>100.74586944286641</v>
      </c>
      <c r="R405" s="65">
        <f>+INDEX('Macro anual'!$M$24:$M$39,MATCH(R$1,'Macro anual'!$B$24:$B$39,0))</f>
        <v>94.345040168280931</v>
      </c>
      <c r="S405" s="65">
        <f>+INDEX('Macro anual'!$M$24:$M$39,MATCH(S$1,'Macro anual'!$B$24:$B$39,0))</f>
        <v>102.98090941089288</v>
      </c>
      <c r="T405" s="65">
        <f>+INDEX('Macro anual'!$M$24:$M$39,MATCH(T$1,'Macro anual'!$B$24:$B$39,0))</f>
        <v>112.1022944899223</v>
      </c>
      <c r="U405" s="65">
        <f>+INDEX('Macro anual'!$M$24:$M$39,MATCH(U$1,'Macro anual'!$B$24:$B$39,0))</f>
        <v>114.42978169021345</v>
      </c>
      <c r="V405" s="65"/>
    </row>
    <row r="406" spans="2:22">
      <c r="B406" s="6" t="s">
        <v>645</v>
      </c>
      <c r="C406" s="206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</row>
    <row r="407" spans="2:22">
      <c r="B407" s="6"/>
      <c r="C407" s="453" t="s">
        <v>646</v>
      </c>
      <c r="D407" s="5" t="s">
        <v>93</v>
      </c>
      <c r="E407" s="5" t="s">
        <v>43</v>
      </c>
      <c r="G407" s="65">
        <f>+INDEX('Macro anual'!$M$24:$M$39,MATCH(G$1,'Macro anual'!$B$24:$B$39,0))</f>
        <v>100</v>
      </c>
      <c r="H407" s="210">
        <f t="shared" si="23"/>
        <v>100</v>
      </c>
      <c r="I407" s="65">
        <f>+INDEX('Macro anual'!$M$24:$M$39,MATCH(I$1,'Macro anual'!$B$24:$B$39,0))</f>
        <v>108.23445287989043</v>
      </c>
      <c r="J407" s="65">
        <f>+INDEX('Macro anual'!$M$24:$M$39,MATCH(J$1,'Macro anual'!$B$24:$B$39,0))</f>
        <v>108.62253797078745</v>
      </c>
      <c r="K407" s="65">
        <f>+INDEX('Macro anual'!$M$24:$M$39,MATCH(K$1,'Macro anual'!$B$24:$B$39,0))</f>
        <v>106.75547638142591</v>
      </c>
      <c r="L407" s="65">
        <f>+INDEX('Macro anual'!$M$24:$M$39,MATCH(L$1,'Macro anual'!$B$24:$B$39,0))</f>
        <v>98.530458296618633</v>
      </c>
      <c r="M407" s="65">
        <f>+INDEX('Macro anual'!$M$24:$M$39,MATCH(M$1,'Macro anual'!$B$24:$B$39,0))</f>
        <v>96.305836352752266</v>
      </c>
      <c r="N407" s="65">
        <f>+INDEX('Macro anual'!$M$24:$M$39,MATCH(N$1,'Macro anual'!$B$24:$B$39,0))</f>
        <v>102.4851497969934</v>
      </c>
      <c r="O407" s="65">
        <f>+INDEX('Macro anual'!$M$24:$M$39,MATCH(O$1,'Macro anual'!$B$24:$B$39,0))</f>
        <v>103.00954892922964</v>
      </c>
      <c r="P407" s="65">
        <f>+INDEX('Macro anual'!$M$24:$M$39,MATCH(P$1,'Macro anual'!$B$24:$B$39,0))</f>
        <v>103.62163845092842</v>
      </c>
      <c r="Q407" s="65">
        <f>+INDEX('Macro anual'!$M$24:$M$39,MATCH(Q$1,'Macro anual'!$B$24:$B$39,0))</f>
        <v>100.74586944286641</v>
      </c>
      <c r="R407" s="65">
        <f>+INDEX('Macro anual'!$M$24:$M$39,MATCH(R$1,'Macro anual'!$B$24:$B$39,0))</f>
        <v>94.345040168280931</v>
      </c>
      <c r="S407" s="65">
        <f>+INDEX('Macro anual'!$M$24:$M$39,MATCH(S$1,'Macro anual'!$B$24:$B$39,0))</f>
        <v>102.98090941089288</v>
      </c>
      <c r="T407" s="65">
        <f>+INDEX('Macro anual'!$M$24:$M$39,MATCH(T$1,'Macro anual'!$B$24:$B$39,0))</f>
        <v>112.1022944899223</v>
      </c>
      <c r="U407" s="65">
        <f>+INDEX('Macro anual'!$M$24:$M$39,MATCH(U$1,'Macro anual'!$B$24:$B$39,0))</f>
        <v>114.42978169021345</v>
      </c>
      <c r="V407" s="65"/>
    </row>
    <row r="408" spans="2:22">
      <c r="B408" s="6"/>
      <c r="C408" s="453" t="s">
        <v>647</v>
      </c>
      <c r="D408" s="5" t="s">
        <v>93</v>
      </c>
      <c r="E408" s="5" t="s">
        <v>43</v>
      </c>
      <c r="G408" s="65">
        <f>+INDEX('Macro anual'!$M$24:$M$39,MATCH(G$1,'Macro anual'!$B$24:$B$39,0))</f>
        <v>100</v>
      </c>
      <c r="H408" s="210">
        <f t="shared" si="23"/>
        <v>100</v>
      </c>
      <c r="I408" s="65">
        <f>+INDEX('Macro anual'!$M$24:$M$39,MATCH(I$1,'Macro anual'!$B$24:$B$39,0))</f>
        <v>108.23445287989043</v>
      </c>
      <c r="J408" s="65">
        <f>+INDEX('Macro anual'!$M$24:$M$39,MATCH(J$1,'Macro anual'!$B$24:$B$39,0))</f>
        <v>108.62253797078745</v>
      </c>
      <c r="K408" s="65">
        <f>+INDEX('Macro anual'!$M$24:$M$39,MATCH(K$1,'Macro anual'!$B$24:$B$39,0))</f>
        <v>106.75547638142591</v>
      </c>
      <c r="L408" s="65">
        <f>+INDEX('Macro anual'!$M$24:$M$39,MATCH(L$1,'Macro anual'!$B$24:$B$39,0))</f>
        <v>98.530458296618633</v>
      </c>
      <c r="M408" s="65">
        <f>+INDEX('Macro anual'!$M$24:$M$39,MATCH(M$1,'Macro anual'!$B$24:$B$39,0))</f>
        <v>96.305836352752266</v>
      </c>
      <c r="N408" s="65">
        <f>+INDEX('Macro anual'!$M$24:$M$39,MATCH(N$1,'Macro anual'!$B$24:$B$39,0))</f>
        <v>102.4851497969934</v>
      </c>
      <c r="O408" s="65">
        <f>+INDEX('Macro anual'!$M$24:$M$39,MATCH(O$1,'Macro anual'!$B$24:$B$39,0))</f>
        <v>103.00954892922964</v>
      </c>
      <c r="P408" s="65">
        <f>+INDEX('Macro anual'!$M$24:$M$39,MATCH(P$1,'Macro anual'!$B$24:$B$39,0))</f>
        <v>103.62163845092842</v>
      </c>
      <c r="Q408" s="65">
        <f>+INDEX('Macro anual'!$M$24:$M$39,MATCH(Q$1,'Macro anual'!$B$24:$B$39,0))</f>
        <v>100.74586944286641</v>
      </c>
      <c r="R408" s="65">
        <f>+INDEX('Macro anual'!$M$24:$M$39,MATCH(R$1,'Macro anual'!$B$24:$B$39,0))</f>
        <v>94.345040168280931</v>
      </c>
      <c r="S408" s="65">
        <f>+INDEX('Macro anual'!$M$24:$M$39,MATCH(S$1,'Macro anual'!$B$24:$B$39,0))</f>
        <v>102.98090941089288</v>
      </c>
      <c r="T408" s="65">
        <f>+INDEX('Macro anual'!$M$24:$M$39,MATCH(T$1,'Macro anual'!$B$24:$B$39,0))</f>
        <v>112.1022944899223</v>
      </c>
      <c r="U408" s="65">
        <f>+INDEX('Macro anual'!$M$24:$M$39,MATCH(U$1,'Macro anual'!$B$24:$B$39,0))</f>
        <v>114.42978169021345</v>
      </c>
      <c r="V408" s="65"/>
    </row>
    <row r="409" spans="2:22">
      <c r="B409" s="6"/>
      <c r="C409" s="453" t="s">
        <v>648</v>
      </c>
      <c r="D409" s="5" t="s">
        <v>93</v>
      </c>
      <c r="E409" s="5" t="s">
        <v>43</v>
      </c>
      <c r="G409" s="65">
        <f>+INDEX('Macro anual'!$M$24:$M$39,MATCH(G$1,'Macro anual'!$B$24:$B$39,0))</f>
        <v>100</v>
      </c>
      <c r="H409" s="210">
        <f t="shared" si="23"/>
        <v>100</v>
      </c>
      <c r="I409" s="65">
        <f>+INDEX('Macro anual'!$M$24:$M$39,MATCH(I$1,'Macro anual'!$B$24:$B$39,0))</f>
        <v>108.23445287989043</v>
      </c>
      <c r="J409" s="65">
        <f>+INDEX('Macro anual'!$M$24:$M$39,MATCH(J$1,'Macro anual'!$B$24:$B$39,0))</f>
        <v>108.62253797078745</v>
      </c>
      <c r="K409" s="65">
        <f>+INDEX('Macro anual'!$M$24:$M$39,MATCH(K$1,'Macro anual'!$B$24:$B$39,0))</f>
        <v>106.75547638142591</v>
      </c>
      <c r="L409" s="65">
        <f>+INDEX('Macro anual'!$M$24:$M$39,MATCH(L$1,'Macro anual'!$B$24:$B$39,0))</f>
        <v>98.530458296618633</v>
      </c>
      <c r="M409" s="65">
        <f>+INDEX('Macro anual'!$M$24:$M$39,MATCH(M$1,'Macro anual'!$B$24:$B$39,0))</f>
        <v>96.305836352752266</v>
      </c>
      <c r="N409" s="65">
        <f>+INDEX('Macro anual'!$M$24:$M$39,MATCH(N$1,'Macro anual'!$B$24:$B$39,0))</f>
        <v>102.4851497969934</v>
      </c>
      <c r="O409" s="65">
        <f>+INDEX('Macro anual'!$M$24:$M$39,MATCH(O$1,'Macro anual'!$B$24:$B$39,0))</f>
        <v>103.00954892922964</v>
      </c>
      <c r="P409" s="65">
        <f>+INDEX('Macro anual'!$M$24:$M$39,MATCH(P$1,'Macro anual'!$B$24:$B$39,0))</f>
        <v>103.62163845092842</v>
      </c>
      <c r="Q409" s="65">
        <f>+INDEX('Macro anual'!$M$24:$M$39,MATCH(Q$1,'Macro anual'!$B$24:$B$39,0))</f>
        <v>100.74586944286641</v>
      </c>
      <c r="R409" s="65">
        <f>+INDEX('Macro anual'!$M$24:$M$39,MATCH(R$1,'Macro anual'!$B$24:$B$39,0))</f>
        <v>94.345040168280931</v>
      </c>
      <c r="S409" s="65">
        <f>+INDEX('Macro anual'!$M$24:$M$39,MATCH(S$1,'Macro anual'!$B$24:$B$39,0))</f>
        <v>102.98090941089288</v>
      </c>
      <c r="T409" s="65">
        <f>+INDEX('Macro anual'!$M$24:$M$39,MATCH(T$1,'Macro anual'!$B$24:$B$39,0))</f>
        <v>112.1022944899223</v>
      </c>
      <c r="U409" s="65">
        <f>+INDEX('Macro anual'!$M$24:$M$39,MATCH(U$1,'Macro anual'!$B$24:$B$39,0))</f>
        <v>114.42978169021345</v>
      </c>
      <c r="V409" s="65"/>
    </row>
    <row r="410" spans="2:22">
      <c r="B410" s="6"/>
      <c r="C410" s="453" t="s">
        <v>649</v>
      </c>
      <c r="D410" s="5" t="s">
        <v>93</v>
      </c>
      <c r="E410" s="5" t="s">
        <v>43</v>
      </c>
      <c r="G410" s="65">
        <f>+INDEX('Macro anual'!$M$24:$M$39,MATCH(G$1,'Macro anual'!$B$24:$B$39,0))</f>
        <v>100</v>
      </c>
      <c r="H410" s="210">
        <f t="shared" si="23"/>
        <v>100</v>
      </c>
      <c r="I410" s="65">
        <f>+INDEX('Macro anual'!$M$24:$M$39,MATCH(I$1,'Macro anual'!$B$24:$B$39,0))</f>
        <v>108.23445287989043</v>
      </c>
      <c r="J410" s="65">
        <f>+INDEX('Macro anual'!$M$24:$M$39,MATCH(J$1,'Macro anual'!$B$24:$B$39,0))</f>
        <v>108.62253797078745</v>
      </c>
      <c r="K410" s="65">
        <f>+INDEX('Macro anual'!$M$24:$M$39,MATCH(K$1,'Macro anual'!$B$24:$B$39,0))</f>
        <v>106.75547638142591</v>
      </c>
      <c r="L410" s="65">
        <f>+INDEX('Macro anual'!$M$24:$M$39,MATCH(L$1,'Macro anual'!$B$24:$B$39,0))</f>
        <v>98.530458296618633</v>
      </c>
      <c r="M410" s="65">
        <f>+INDEX('Macro anual'!$M$24:$M$39,MATCH(M$1,'Macro anual'!$B$24:$B$39,0))</f>
        <v>96.305836352752266</v>
      </c>
      <c r="N410" s="65">
        <f>+INDEX('Macro anual'!$M$24:$M$39,MATCH(N$1,'Macro anual'!$B$24:$B$39,0))</f>
        <v>102.4851497969934</v>
      </c>
      <c r="O410" s="65">
        <f>+INDEX('Macro anual'!$M$24:$M$39,MATCH(O$1,'Macro anual'!$B$24:$B$39,0))</f>
        <v>103.00954892922964</v>
      </c>
      <c r="P410" s="65">
        <f>+INDEX('Macro anual'!$M$24:$M$39,MATCH(P$1,'Macro anual'!$B$24:$B$39,0))</f>
        <v>103.62163845092842</v>
      </c>
      <c r="Q410" s="65">
        <f>+INDEX('Macro anual'!$M$24:$M$39,MATCH(Q$1,'Macro anual'!$B$24:$B$39,0))</f>
        <v>100.74586944286641</v>
      </c>
      <c r="R410" s="65">
        <f>+INDEX('Macro anual'!$M$24:$M$39,MATCH(R$1,'Macro anual'!$B$24:$B$39,0))</f>
        <v>94.345040168280931</v>
      </c>
      <c r="S410" s="65">
        <f>+INDEX('Macro anual'!$M$24:$M$39,MATCH(S$1,'Macro anual'!$B$24:$B$39,0))</f>
        <v>102.98090941089288</v>
      </c>
      <c r="T410" s="65">
        <f>+INDEX('Macro anual'!$M$24:$M$39,MATCH(T$1,'Macro anual'!$B$24:$B$39,0))</f>
        <v>112.1022944899223</v>
      </c>
      <c r="U410" s="65">
        <f>+INDEX('Macro anual'!$M$24:$M$39,MATCH(U$1,'Macro anual'!$B$24:$B$39,0))</f>
        <v>114.42978169021345</v>
      </c>
      <c r="V410" s="65"/>
    </row>
    <row r="411" spans="2:22">
      <c r="B411" s="6"/>
      <c r="C411" s="453" t="s">
        <v>650</v>
      </c>
      <c r="D411" s="5" t="s">
        <v>93</v>
      </c>
      <c r="E411" s="5" t="s">
        <v>43</v>
      </c>
      <c r="G411" s="65">
        <f>+INDEX('Macro anual'!$M$24:$M$39,MATCH(G$1,'Macro anual'!$B$24:$B$39,0))</f>
        <v>100</v>
      </c>
      <c r="H411" s="210">
        <f t="shared" si="23"/>
        <v>100</v>
      </c>
      <c r="I411" s="65">
        <f>+INDEX('Macro anual'!$M$24:$M$39,MATCH(I$1,'Macro anual'!$B$24:$B$39,0))</f>
        <v>108.23445287989043</v>
      </c>
      <c r="J411" s="65">
        <f>+INDEX('Macro anual'!$M$24:$M$39,MATCH(J$1,'Macro anual'!$B$24:$B$39,0))</f>
        <v>108.62253797078745</v>
      </c>
      <c r="K411" s="65">
        <f>+INDEX('Macro anual'!$M$24:$M$39,MATCH(K$1,'Macro anual'!$B$24:$B$39,0))</f>
        <v>106.75547638142591</v>
      </c>
      <c r="L411" s="65">
        <f>+INDEX('Macro anual'!$M$24:$M$39,MATCH(L$1,'Macro anual'!$B$24:$B$39,0))</f>
        <v>98.530458296618633</v>
      </c>
      <c r="M411" s="65">
        <f>+INDEX('Macro anual'!$M$24:$M$39,MATCH(M$1,'Macro anual'!$B$24:$B$39,0))</f>
        <v>96.305836352752266</v>
      </c>
      <c r="N411" s="65">
        <f>+INDEX('Macro anual'!$M$24:$M$39,MATCH(N$1,'Macro anual'!$B$24:$B$39,0))</f>
        <v>102.4851497969934</v>
      </c>
      <c r="O411" s="65">
        <f>+INDEX('Macro anual'!$M$24:$M$39,MATCH(O$1,'Macro anual'!$B$24:$B$39,0))</f>
        <v>103.00954892922964</v>
      </c>
      <c r="P411" s="65">
        <f>+INDEX('Macro anual'!$M$24:$M$39,MATCH(P$1,'Macro anual'!$B$24:$B$39,0))</f>
        <v>103.62163845092842</v>
      </c>
      <c r="Q411" s="65">
        <f>+INDEX('Macro anual'!$M$24:$M$39,MATCH(Q$1,'Macro anual'!$B$24:$B$39,0))</f>
        <v>100.74586944286641</v>
      </c>
      <c r="R411" s="65">
        <f>+INDEX('Macro anual'!$M$24:$M$39,MATCH(R$1,'Macro anual'!$B$24:$B$39,0))</f>
        <v>94.345040168280931</v>
      </c>
      <c r="S411" s="65">
        <f>+INDEX('Macro anual'!$M$24:$M$39,MATCH(S$1,'Macro anual'!$B$24:$B$39,0))</f>
        <v>102.98090941089288</v>
      </c>
      <c r="T411" s="65">
        <f>+INDEX('Macro anual'!$M$24:$M$39,MATCH(T$1,'Macro anual'!$B$24:$B$39,0))</f>
        <v>112.1022944899223</v>
      </c>
      <c r="U411" s="65">
        <f>+INDEX('Macro anual'!$M$24:$M$39,MATCH(U$1,'Macro anual'!$B$24:$B$39,0))</f>
        <v>114.42978169021345</v>
      </c>
      <c r="V411" s="65"/>
    </row>
    <row r="412" spans="2:22">
      <c r="B412" s="6"/>
      <c r="C412" s="453" t="s">
        <v>651</v>
      </c>
      <c r="D412" s="5" t="s">
        <v>93</v>
      </c>
      <c r="E412" s="5" t="s">
        <v>43</v>
      </c>
      <c r="G412" s="65">
        <f>+INDEX('Macro anual'!$M$24:$M$39,MATCH(G$1,'Macro anual'!$B$24:$B$39,0))</f>
        <v>100</v>
      </c>
      <c r="H412" s="210">
        <f t="shared" si="23"/>
        <v>100</v>
      </c>
      <c r="I412" s="65">
        <f>+INDEX('Macro anual'!$M$24:$M$39,MATCH(I$1,'Macro anual'!$B$24:$B$39,0))</f>
        <v>108.23445287989043</v>
      </c>
      <c r="J412" s="65">
        <f>+INDEX('Macro anual'!$M$24:$M$39,MATCH(J$1,'Macro anual'!$B$24:$B$39,0))</f>
        <v>108.62253797078745</v>
      </c>
      <c r="K412" s="65">
        <f>+INDEX('Macro anual'!$M$24:$M$39,MATCH(K$1,'Macro anual'!$B$24:$B$39,0))</f>
        <v>106.75547638142591</v>
      </c>
      <c r="L412" s="65">
        <f>+INDEX('Macro anual'!$M$24:$M$39,MATCH(L$1,'Macro anual'!$B$24:$B$39,0))</f>
        <v>98.530458296618633</v>
      </c>
      <c r="M412" s="65">
        <f>+INDEX('Macro anual'!$M$24:$M$39,MATCH(M$1,'Macro anual'!$B$24:$B$39,0))</f>
        <v>96.305836352752266</v>
      </c>
      <c r="N412" s="65">
        <f>+INDEX('Macro anual'!$M$24:$M$39,MATCH(N$1,'Macro anual'!$B$24:$B$39,0))</f>
        <v>102.4851497969934</v>
      </c>
      <c r="O412" s="65">
        <f>+INDEX('Macro anual'!$M$24:$M$39,MATCH(O$1,'Macro anual'!$B$24:$B$39,0))</f>
        <v>103.00954892922964</v>
      </c>
      <c r="P412" s="65">
        <f>+INDEX('Macro anual'!$M$24:$M$39,MATCH(P$1,'Macro anual'!$B$24:$B$39,0))</f>
        <v>103.62163845092842</v>
      </c>
      <c r="Q412" s="65">
        <f>+INDEX('Macro anual'!$M$24:$M$39,MATCH(Q$1,'Macro anual'!$B$24:$B$39,0))</f>
        <v>100.74586944286641</v>
      </c>
      <c r="R412" s="65">
        <f>+INDEX('Macro anual'!$M$24:$M$39,MATCH(R$1,'Macro anual'!$B$24:$B$39,0))</f>
        <v>94.345040168280931</v>
      </c>
      <c r="S412" s="65">
        <f>+INDEX('Macro anual'!$M$24:$M$39,MATCH(S$1,'Macro anual'!$B$24:$B$39,0))</f>
        <v>102.98090941089288</v>
      </c>
      <c r="T412" s="65">
        <f>+INDEX('Macro anual'!$M$24:$M$39,MATCH(T$1,'Macro anual'!$B$24:$B$39,0))</f>
        <v>112.1022944899223</v>
      </c>
      <c r="U412" s="65">
        <f>+INDEX('Macro anual'!$M$24:$M$39,MATCH(U$1,'Macro anual'!$B$24:$B$39,0))</f>
        <v>114.42978169021345</v>
      </c>
      <c r="V412" s="65"/>
    </row>
    <row r="413" spans="2:22">
      <c r="B413" s="6"/>
      <c r="C413" s="453" t="s">
        <v>652</v>
      </c>
      <c r="D413" s="5" t="s">
        <v>93</v>
      </c>
      <c r="E413" s="5" t="s">
        <v>43</v>
      </c>
      <c r="G413" s="65">
        <f>+INDEX('Macro anual'!$M$24:$M$39,MATCH(G$1,'Macro anual'!$B$24:$B$39,0))</f>
        <v>100</v>
      </c>
      <c r="H413" s="210">
        <f t="shared" si="23"/>
        <v>100</v>
      </c>
      <c r="I413" s="65">
        <f>+INDEX('Macro anual'!$M$24:$M$39,MATCH(I$1,'Macro anual'!$B$24:$B$39,0))</f>
        <v>108.23445287989043</v>
      </c>
      <c r="J413" s="65">
        <f>+INDEX('Macro anual'!$M$24:$M$39,MATCH(J$1,'Macro anual'!$B$24:$B$39,0))</f>
        <v>108.62253797078745</v>
      </c>
      <c r="K413" s="65">
        <f>+INDEX('Macro anual'!$M$24:$M$39,MATCH(K$1,'Macro anual'!$B$24:$B$39,0))</f>
        <v>106.75547638142591</v>
      </c>
      <c r="L413" s="65">
        <f>+INDEX('Macro anual'!$M$24:$M$39,MATCH(L$1,'Macro anual'!$B$24:$B$39,0))</f>
        <v>98.530458296618633</v>
      </c>
      <c r="M413" s="65">
        <f>+INDEX('Macro anual'!$M$24:$M$39,MATCH(M$1,'Macro anual'!$B$24:$B$39,0))</f>
        <v>96.305836352752266</v>
      </c>
      <c r="N413" s="65">
        <f>+INDEX('Macro anual'!$M$24:$M$39,MATCH(N$1,'Macro anual'!$B$24:$B$39,0))</f>
        <v>102.4851497969934</v>
      </c>
      <c r="O413" s="65">
        <f>+INDEX('Macro anual'!$M$24:$M$39,MATCH(O$1,'Macro anual'!$B$24:$B$39,0))</f>
        <v>103.00954892922964</v>
      </c>
      <c r="P413" s="65">
        <f>+INDEX('Macro anual'!$M$24:$M$39,MATCH(P$1,'Macro anual'!$B$24:$B$39,0))</f>
        <v>103.62163845092842</v>
      </c>
      <c r="Q413" s="65">
        <f>+INDEX('Macro anual'!$M$24:$M$39,MATCH(Q$1,'Macro anual'!$B$24:$B$39,0))</f>
        <v>100.74586944286641</v>
      </c>
      <c r="R413" s="65">
        <f>+INDEX('Macro anual'!$M$24:$M$39,MATCH(R$1,'Macro anual'!$B$24:$B$39,0))</f>
        <v>94.345040168280931</v>
      </c>
      <c r="S413" s="65">
        <f>+INDEX('Macro anual'!$M$24:$M$39,MATCH(S$1,'Macro anual'!$B$24:$B$39,0))</f>
        <v>102.98090941089288</v>
      </c>
      <c r="T413" s="65">
        <f>+INDEX('Macro anual'!$M$24:$M$39,MATCH(T$1,'Macro anual'!$B$24:$B$39,0))</f>
        <v>112.1022944899223</v>
      </c>
      <c r="U413" s="65">
        <f>+INDEX('Macro anual'!$M$24:$M$39,MATCH(U$1,'Macro anual'!$B$24:$B$39,0))</f>
        <v>114.42978169021345</v>
      </c>
      <c r="V413" s="65"/>
    </row>
    <row r="414" spans="2:22">
      <c r="B414" s="6"/>
      <c r="C414" s="453" t="s">
        <v>653</v>
      </c>
      <c r="D414" s="5" t="s">
        <v>93</v>
      </c>
      <c r="E414" s="5" t="s">
        <v>43</v>
      </c>
      <c r="G414" s="65">
        <f>+INDEX('Macro anual'!$M$24:$M$39,MATCH(G$1,'Macro anual'!$B$24:$B$39,0))</f>
        <v>100</v>
      </c>
      <c r="H414" s="210">
        <f t="shared" si="23"/>
        <v>100</v>
      </c>
      <c r="I414" s="65">
        <f>+INDEX('Macro anual'!$M$24:$M$39,MATCH(I$1,'Macro anual'!$B$24:$B$39,0))</f>
        <v>108.23445287989043</v>
      </c>
      <c r="J414" s="65">
        <f>+INDEX('Macro anual'!$M$24:$M$39,MATCH(J$1,'Macro anual'!$B$24:$B$39,0))</f>
        <v>108.62253797078745</v>
      </c>
      <c r="K414" s="65">
        <f>+INDEX('Macro anual'!$M$24:$M$39,MATCH(K$1,'Macro anual'!$B$24:$B$39,0))</f>
        <v>106.75547638142591</v>
      </c>
      <c r="L414" s="65">
        <f>+INDEX('Macro anual'!$M$24:$M$39,MATCH(L$1,'Macro anual'!$B$24:$B$39,0))</f>
        <v>98.530458296618633</v>
      </c>
      <c r="M414" s="65">
        <f>+INDEX('Macro anual'!$M$24:$M$39,MATCH(M$1,'Macro anual'!$B$24:$B$39,0))</f>
        <v>96.305836352752266</v>
      </c>
      <c r="N414" s="65">
        <f>+INDEX('Macro anual'!$M$24:$M$39,MATCH(N$1,'Macro anual'!$B$24:$B$39,0))</f>
        <v>102.4851497969934</v>
      </c>
      <c r="O414" s="65">
        <f>+INDEX('Macro anual'!$M$24:$M$39,MATCH(O$1,'Macro anual'!$B$24:$B$39,0))</f>
        <v>103.00954892922964</v>
      </c>
      <c r="P414" s="65">
        <f>+INDEX('Macro anual'!$M$24:$M$39,MATCH(P$1,'Macro anual'!$B$24:$B$39,0))</f>
        <v>103.62163845092842</v>
      </c>
      <c r="Q414" s="65">
        <f>+INDEX('Macro anual'!$M$24:$M$39,MATCH(Q$1,'Macro anual'!$B$24:$B$39,0))</f>
        <v>100.74586944286641</v>
      </c>
      <c r="R414" s="65">
        <f>+INDEX('Macro anual'!$M$24:$M$39,MATCH(R$1,'Macro anual'!$B$24:$B$39,0))</f>
        <v>94.345040168280931</v>
      </c>
      <c r="S414" s="65">
        <f>+INDEX('Macro anual'!$M$24:$M$39,MATCH(S$1,'Macro anual'!$B$24:$B$39,0))</f>
        <v>102.98090941089288</v>
      </c>
      <c r="T414" s="65">
        <f>+INDEX('Macro anual'!$M$24:$M$39,MATCH(T$1,'Macro anual'!$B$24:$B$39,0))</f>
        <v>112.1022944899223</v>
      </c>
      <c r="U414" s="65">
        <f>+INDEX('Macro anual'!$M$24:$M$39,MATCH(U$1,'Macro anual'!$B$24:$B$39,0))</f>
        <v>114.42978169021345</v>
      </c>
      <c r="V414" s="65"/>
    </row>
    <row r="415" spans="2:22">
      <c r="B415" s="6"/>
      <c r="C415" s="453" t="s">
        <v>654</v>
      </c>
      <c r="D415" s="5" t="s">
        <v>93</v>
      </c>
      <c r="E415" s="5" t="s">
        <v>43</v>
      </c>
      <c r="G415" s="65">
        <f>+INDEX('Macro anual'!$M$24:$M$39,MATCH(G$1,'Macro anual'!$B$24:$B$39,0))</f>
        <v>100</v>
      </c>
      <c r="H415" s="210">
        <f t="shared" si="23"/>
        <v>100</v>
      </c>
      <c r="I415" s="65">
        <f>+INDEX('Macro anual'!$M$24:$M$39,MATCH(I$1,'Macro anual'!$B$24:$B$39,0))</f>
        <v>108.23445287989043</v>
      </c>
      <c r="J415" s="65">
        <f>+INDEX('Macro anual'!$M$24:$M$39,MATCH(J$1,'Macro anual'!$B$24:$B$39,0))</f>
        <v>108.62253797078745</v>
      </c>
      <c r="K415" s="65">
        <f>+INDEX('Macro anual'!$M$24:$M$39,MATCH(K$1,'Macro anual'!$B$24:$B$39,0))</f>
        <v>106.75547638142591</v>
      </c>
      <c r="L415" s="65">
        <f>+INDEX('Macro anual'!$M$24:$M$39,MATCH(L$1,'Macro anual'!$B$24:$B$39,0))</f>
        <v>98.530458296618633</v>
      </c>
      <c r="M415" s="65">
        <f>+INDEX('Macro anual'!$M$24:$M$39,MATCH(M$1,'Macro anual'!$B$24:$B$39,0))</f>
        <v>96.305836352752266</v>
      </c>
      <c r="N415" s="65">
        <f>+INDEX('Macro anual'!$M$24:$M$39,MATCH(N$1,'Macro anual'!$B$24:$B$39,0))</f>
        <v>102.4851497969934</v>
      </c>
      <c r="O415" s="65">
        <f>+INDEX('Macro anual'!$M$24:$M$39,MATCH(O$1,'Macro anual'!$B$24:$B$39,0))</f>
        <v>103.00954892922964</v>
      </c>
      <c r="P415" s="65">
        <f>+INDEX('Macro anual'!$M$24:$M$39,MATCH(P$1,'Macro anual'!$B$24:$B$39,0))</f>
        <v>103.62163845092842</v>
      </c>
      <c r="Q415" s="65">
        <f>+INDEX('Macro anual'!$M$24:$M$39,MATCH(Q$1,'Macro anual'!$B$24:$B$39,0))</f>
        <v>100.74586944286641</v>
      </c>
      <c r="R415" s="65">
        <f>+INDEX('Macro anual'!$M$24:$M$39,MATCH(R$1,'Macro anual'!$B$24:$B$39,0))</f>
        <v>94.345040168280931</v>
      </c>
      <c r="S415" s="65">
        <f>+INDEX('Macro anual'!$M$24:$M$39,MATCH(S$1,'Macro anual'!$B$24:$B$39,0))</f>
        <v>102.98090941089288</v>
      </c>
      <c r="T415" s="65">
        <f>+INDEX('Macro anual'!$M$24:$M$39,MATCH(T$1,'Macro anual'!$B$24:$B$39,0))</f>
        <v>112.1022944899223</v>
      </c>
      <c r="U415" s="65">
        <f>+INDEX('Macro anual'!$M$24:$M$39,MATCH(U$1,'Macro anual'!$B$24:$B$39,0))</f>
        <v>114.42978169021345</v>
      </c>
      <c r="V415" s="65"/>
    </row>
    <row r="416" spans="2:22">
      <c r="B416" s="6"/>
      <c r="C416" s="453" t="s">
        <v>655</v>
      </c>
      <c r="D416" s="5" t="s">
        <v>93</v>
      </c>
      <c r="E416" s="5" t="s">
        <v>43</v>
      </c>
      <c r="G416" s="65">
        <f>+INDEX('Macro anual'!$M$24:$M$39,MATCH(G$1,'Macro anual'!$B$24:$B$39,0))</f>
        <v>100</v>
      </c>
      <c r="H416" s="210">
        <f t="shared" si="23"/>
        <v>100</v>
      </c>
      <c r="I416" s="65">
        <f>+INDEX('Macro anual'!$M$24:$M$39,MATCH(I$1,'Macro anual'!$B$24:$B$39,0))</f>
        <v>108.23445287989043</v>
      </c>
      <c r="J416" s="65">
        <f>+INDEX('Macro anual'!$M$24:$M$39,MATCH(J$1,'Macro anual'!$B$24:$B$39,0))</f>
        <v>108.62253797078745</v>
      </c>
      <c r="K416" s="65">
        <f>+INDEX('Macro anual'!$M$24:$M$39,MATCH(K$1,'Macro anual'!$B$24:$B$39,0))</f>
        <v>106.75547638142591</v>
      </c>
      <c r="L416" s="65">
        <f>+INDEX('Macro anual'!$M$24:$M$39,MATCH(L$1,'Macro anual'!$B$24:$B$39,0))</f>
        <v>98.530458296618633</v>
      </c>
      <c r="M416" s="65">
        <f>+INDEX('Macro anual'!$M$24:$M$39,MATCH(M$1,'Macro anual'!$B$24:$B$39,0))</f>
        <v>96.305836352752266</v>
      </c>
      <c r="N416" s="65">
        <f>+INDEX('Macro anual'!$M$24:$M$39,MATCH(N$1,'Macro anual'!$B$24:$B$39,0))</f>
        <v>102.4851497969934</v>
      </c>
      <c r="O416" s="65">
        <f>+INDEX('Macro anual'!$M$24:$M$39,MATCH(O$1,'Macro anual'!$B$24:$B$39,0))</f>
        <v>103.00954892922964</v>
      </c>
      <c r="P416" s="65">
        <f>+INDEX('Macro anual'!$M$24:$M$39,MATCH(P$1,'Macro anual'!$B$24:$B$39,0))</f>
        <v>103.62163845092842</v>
      </c>
      <c r="Q416" s="65">
        <f>+INDEX('Macro anual'!$M$24:$M$39,MATCH(Q$1,'Macro anual'!$B$24:$B$39,0))</f>
        <v>100.74586944286641</v>
      </c>
      <c r="R416" s="65">
        <f>+INDEX('Macro anual'!$M$24:$M$39,MATCH(R$1,'Macro anual'!$B$24:$B$39,0))</f>
        <v>94.345040168280931</v>
      </c>
      <c r="S416" s="65">
        <f>+INDEX('Macro anual'!$M$24:$M$39,MATCH(S$1,'Macro anual'!$B$24:$B$39,0))</f>
        <v>102.98090941089288</v>
      </c>
      <c r="T416" s="65">
        <f>+INDEX('Macro anual'!$M$24:$M$39,MATCH(T$1,'Macro anual'!$B$24:$B$39,0))</f>
        <v>112.1022944899223</v>
      </c>
      <c r="U416" s="65">
        <f>+INDEX('Macro anual'!$M$24:$M$39,MATCH(U$1,'Macro anual'!$B$24:$B$39,0))</f>
        <v>114.42978169021345</v>
      </c>
      <c r="V416" s="65"/>
    </row>
    <row r="417" spans="2:22">
      <c r="B417" s="6"/>
      <c r="C417" s="453" t="s">
        <v>656</v>
      </c>
      <c r="D417" s="5" t="s">
        <v>93</v>
      </c>
      <c r="E417" s="5" t="s">
        <v>43</v>
      </c>
      <c r="G417" s="65">
        <f>+INDEX('Macro anual'!$M$24:$M$39,MATCH(G$1,'Macro anual'!$B$24:$B$39,0))</f>
        <v>100</v>
      </c>
      <c r="H417" s="210">
        <f t="shared" si="23"/>
        <v>100</v>
      </c>
      <c r="I417" s="65">
        <f>+INDEX('Macro anual'!$M$24:$M$39,MATCH(I$1,'Macro anual'!$B$24:$B$39,0))</f>
        <v>108.23445287989043</v>
      </c>
      <c r="J417" s="65">
        <f>+INDEX('Macro anual'!$M$24:$M$39,MATCH(J$1,'Macro anual'!$B$24:$B$39,0))</f>
        <v>108.62253797078745</v>
      </c>
      <c r="K417" s="65">
        <f>+INDEX('Macro anual'!$M$24:$M$39,MATCH(K$1,'Macro anual'!$B$24:$B$39,0))</f>
        <v>106.75547638142591</v>
      </c>
      <c r="L417" s="65">
        <f>+INDEX('Macro anual'!$M$24:$M$39,MATCH(L$1,'Macro anual'!$B$24:$B$39,0))</f>
        <v>98.530458296618633</v>
      </c>
      <c r="M417" s="65">
        <f>+INDEX('Macro anual'!$M$24:$M$39,MATCH(M$1,'Macro anual'!$B$24:$B$39,0))</f>
        <v>96.305836352752266</v>
      </c>
      <c r="N417" s="65">
        <f>+INDEX('Macro anual'!$M$24:$M$39,MATCH(N$1,'Macro anual'!$B$24:$B$39,0))</f>
        <v>102.4851497969934</v>
      </c>
      <c r="O417" s="65">
        <f>+INDEX('Macro anual'!$M$24:$M$39,MATCH(O$1,'Macro anual'!$B$24:$B$39,0))</f>
        <v>103.00954892922964</v>
      </c>
      <c r="P417" s="65">
        <f>+INDEX('Macro anual'!$M$24:$M$39,MATCH(P$1,'Macro anual'!$B$24:$B$39,0))</f>
        <v>103.62163845092842</v>
      </c>
      <c r="Q417" s="65">
        <f>+INDEX('Macro anual'!$M$24:$M$39,MATCH(Q$1,'Macro anual'!$B$24:$B$39,0))</f>
        <v>100.74586944286641</v>
      </c>
      <c r="R417" s="65">
        <f>+INDEX('Macro anual'!$M$24:$M$39,MATCH(R$1,'Macro anual'!$B$24:$B$39,0))</f>
        <v>94.345040168280931</v>
      </c>
      <c r="S417" s="65">
        <f>+INDEX('Macro anual'!$M$24:$M$39,MATCH(S$1,'Macro anual'!$B$24:$B$39,0))</f>
        <v>102.98090941089288</v>
      </c>
      <c r="T417" s="65">
        <f>+INDEX('Macro anual'!$M$24:$M$39,MATCH(T$1,'Macro anual'!$B$24:$B$39,0))</f>
        <v>112.1022944899223</v>
      </c>
      <c r="U417" s="65">
        <f>+INDEX('Macro anual'!$M$24:$M$39,MATCH(U$1,'Macro anual'!$B$24:$B$39,0))</f>
        <v>114.42978169021345</v>
      </c>
      <c r="V417" s="65"/>
    </row>
    <row r="418" spans="2:22">
      <c r="B418" s="6"/>
      <c r="C418" s="453" t="s">
        <v>657</v>
      </c>
      <c r="D418" s="5" t="s">
        <v>93</v>
      </c>
      <c r="E418" s="5" t="s">
        <v>43</v>
      </c>
      <c r="G418" s="65">
        <f>+INDEX('Macro anual'!$M$24:$M$39,MATCH(G$1,'Macro anual'!$B$24:$B$39,0))</f>
        <v>100</v>
      </c>
      <c r="H418" s="210">
        <f t="shared" si="23"/>
        <v>100</v>
      </c>
      <c r="I418" s="65">
        <f>+INDEX('Macro anual'!$M$24:$M$39,MATCH(I$1,'Macro anual'!$B$24:$B$39,0))</f>
        <v>108.23445287989043</v>
      </c>
      <c r="J418" s="65">
        <f>+INDEX('Macro anual'!$M$24:$M$39,MATCH(J$1,'Macro anual'!$B$24:$B$39,0))</f>
        <v>108.62253797078745</v>
      </c>
      <c r="K418" s="65">
        <f>+INDEX('Macro anual'!$M$24:$M$39,MATCH(K$1,'Macro anual'!$B$24:$B$39,0))</f>
        <v>106.75547638142591</v>
      </c>
      <c r="L418" s="65">
        <f>+INDEX('Macro anual'!$M$24:$M$39,MATCH(L$1,'Macro anual'!$B$24:$B$39,0))</f>
        <v>98.530458296618633</v>
      </c>
      <c r="M418" s="65">
        <f>+INDEX('Macro anual'!$M$24:$M$39,MATCH(M$1,'Macro anual'!$B$24:$B$39,0))</f>
        <v>96.305836352752266</v>
      </c>
      <c r="N418" s="65">
        <f>+INDEX('Macro anual'!$M$24:$M$39,MATCH(N$1,'Macro anual'!$B$24:$B$39,0))</f>
        <v>102.4851497969934</v>
      </c>
      <c r="O418" s="65">
        <f>+INDEX('Macro anual'!$M$24:$M$39,MATCH(O$1,'Macro anual'!$B$24:$B$39,0))</f>
        <v>103.00954892922964</v>
      </c>
      <c r="P418" s="65">
        <f>+INDEX('Macro anual'!$M$24:$M$39,MATCH(P$1,'Macro anual'!$B$24:$B$39,0))</f>
        <v>103.62163845092842</v>
      </c>
      <c r="Q418" s="65">
        <f>+INDEX('Macro anual'!$M$24:$M$39,MATCH(Q$1,'Macro anual'!$B$24:$B$39,0))</f>
        <v>100.74586944286641</v>
      </c>
      <c r="R418" s="65">
        <f>+INDEX('Macro anual'!$M$24:$M$39,MATCH(R$1,'Macro anual'!$B$24:$B$39,0))</f>
        <v>94.345040168280931</v>
      </c>
      <c r="S418" s="65">
        <f>+INDEX('Macro anual'!$M$24:$M$39,MATCH(S$1,'Macro anual'!$B$24:$B$39,0))</f>
        <v>102.98090941089288</v>
      </c>
      <c r="T418" s="65">
        <f>+INDEX('Macro anual'!$M$24:$M$39,MATCH(T$1,'Macro anual'!$B$24:$B$39,0))</f>
        <v>112.1022944899223</v>
      </c>
      <c r="U418" s="65">
        <f>+INDEX('Macro anual'!$M$24:$M$39,MATCH(U$1,'Macro anual'!$B$24:$B$39,0))</f>
        <v>114.42978169021345</v>
      </c>
      <c r="V418" s="65"/>
    </row>
    <row r="419" spans="2:22">
      <c r="B419" s="6"/>
      <c r="C419" s="453" t="s">
        <v>658</v>
      </c>
      <c r="D419" s="5" t="s">
        <v>93</v>
      </c>
      <c r="E419" s="5" t="s">
        <v>43</v>
      </c>
      <c r="G419" s="65">
        <f>+INDEX('Macro anual'!$M$24:$M$39,MATCH(G$1,'Macro anual'!$B$24:$B$39,0))</f>
        <v>100</v>
      </c>
      <c r="H419" s="210">
        <f t="shared" si="23"/>
        <v>100</v>
      </c>
      <c r="I419" s="65">
        <f>+INDEX('Macro anual'!$M$24:$M$39,MATCH(I$1,'Macro anual'!$B$24:$B$39,0))</f>
        <v>108.23445287989043</v>
      </c>
      <c r="J419" s="65">
        <f>+INDEX('Macro anual'!$M$24:$M$39,MATCH(J$1,'Macro anual'!$B$24:$B$39,0))</f>
        <v>108.62253797078745</v>
      </c>
      <c r="K419" s="65">
        <f>+INDEX('Macro anual'!$M$24:$M$39,MATCH(K$1,'Macro anual'!$B$24:$B$39,0))</f>
        <v>106.75547638142591</v>
      </c>
      <c r="L419" s="65">
        <f>+INDEX('Macro anual'!$M$24:$M$39,MATCH(L$1,'Macro anual'!$B$24:$B$39,0))</f>
        <v>98.530458296618633</v>
      </c>
      <c r="M419" s="65">
        <f>+INDEX('Macro anual'!$M$24:$M$39,MATCH(M$1,'Macro anual'!$B$24:$B$39,0))</f>
        <v>96.305836352752266</v>
      </c>
      <c r="N419" s="65">
        <f>+INDEX('Macro anual'!$M$24:$M$39,MATCH(N$1,'Macro anual'!$B$24:$B$39,0))</f>
        <v>102.4851497969934</v>
      </c>
      <c r="O419" s="65">
        <f>+INDEX('Macro anual'!$M$24:$M$39,MATCH(O$1,'Macro anual'!$B$24:$B$39,0))</f>
        <v>103.00954892922964</v>
      </c>
      <c r="P419" s="65">
        <f>+INDEX('Macro anual'!$M$24:$M$39,MATCH(P$1,'Macro anual'!$B$24:$B$39,0))</f>
        <v>103.62163845092842</v>
      </c>
      <c r="Q419" s="65">
        <f>+INDEX('Macro anual'!$M$24:$M$39,MATCH(Q$1,'Macro anual'!$B$24:$B$39,0))</f>
        <v>100.74586944286641</v>
      </c>
      <c r="R419" s="65">
        <f>+INDEX('Macro anual'!$M$24:$M$39,MATCH(R$1,'Macro anual'!$B$24:$B$39,0))</f>
        <v>94.345040168280931</v>
      </c>
      <c r="S419" s="65">
        <f>+INDEX('Macro anual'!$M$24:$M$39,MATCH(S$1,'Macro anual'!$B$24:$B$39,0))</f>
        <v>102.98090941089288</v>
      </c>
      <c r="T419" s="65">
        <f>+INDEX('Macro anual'!$M$24:$M$39,MATCH(T$1,'Macro anual'!$B$24:$B$39,0))</f>
        <v>112.1022944899223</v>
      </c>
      <c r="U419" s="65">
        <f>+INDEX('Macro anual'!$M$24:$M$39,MATCH(U$1,'Macro anual'!$B$24:$B$39,0))</f>
        <v>114.42978169021345</v>
      </c>
      <c r="V419" s="65"/>
    </row>
    <row r="420" spans="2:22">
      <c r="B420" s="6"/>
      <c r="C420" s="453" t="s">
        <v>659</v>
      </c>
      <c r="D420" s="5" t="s">
        <v>93</v>
      </c>
      <c r="E420" s="5" t="s">
        <v>43</v>
      </c>
      <c r="G420" s="65">
        <f>+INDEX('Macro anual'!$M$24:$M$39,MATCH(G$1,'Macro anual'!$B$24:$B$39,0))</f>
        <v>100</v>
      </c>
      <c r="H420" s="210">
        <f t="shared" si="23"/>
        <v>100</v>
      </c>
      <c r="I420" s="65">
        <f>+INDEX('Macro anual'!$M$24:$M$39,MATCH(I$1,'Macro anual'!$B$24:$B$39,0))</f>
        <v>108.23445287989043</v>
      </c>
      <c r="J420" s="65">
        <f>+INDEX('Macro anual'!$M$24:$M$39,MATCH(J$1,'Macro anual'!$B$24:$B$39,0))</f>
        <v>108.62253797078745</v>
      </c>
      <c r="K420" s="65">
        <f>+INDEX('Macro anual'!$M$24:$M$39,MATCH(K$1,'Macro anual'!$B$24:$B$39,0))</f>
        <v>106.75547638142591</v>
      </c>
      <c r="L420" s="65">
        <f>+INDEX('Macro anual'!$M$24:$M$39,MATCH(L$1,'Macro anual'!$B$24:$B$39,0))</f>
        <v>98.530458296618633</v>
      </c>
      <c r="M420" s="65">
        <f>+INDEX('Macro anual'!$M$24:$M$39,MATCH(M$1,'Macro anual'!$B$24:$B$39,0))</f>
        <v>96.305836352752266</v>
      </c>
      <c r="N420" s="65">
        <f>+INDEX('Macro anual'!$M$24:$M$39,MATCH(N$1,'Macro anual'!$B$24:$B$39,0))</f>
        <v>102.4851497969934</v>
      </c>
      <c r="O420" s="65">
        <f>+INDEX('Macro anual'!$M$24:$M$39,MATCH(O$1,'Macro anual'!$B$24:$B$39,0))</f>
        <v>103.00954892922964</v>
      </c>
      <c r="P420" s="65">
        <f>+INDEX('Macro anual'!$M$24:$M$39,MATCH(P$1,'Macro anual'!$B$24:$B$39,0))</f>
        <v>103.62163845092842</v>
      </c>
      <c r="Q420" s="65">
        <f>+INDEX('Macro anual'!$M$24:$M$39,MATCH(Q$1,'Macro anual'!$B$24:$B$39,0))</f>
        <v>100.74586944286641</v>
      </c>
      <c r="R420" s="65">
        <f>+INDEX('Macro anual'!$M$24:$M$39,MATCH(R$1,'Macro anual'!$B$24:$B$39,0))</f>
        <v>94.345040168280931</v>
      </c>
      <c r="S420" s="65">
        <f>+INDEX('Macro anual'!$M$24:$M$39,MATCH(S$1,'Macro anual'!$B$24:$B$39,0))</f>
        <v>102.98090941089288</v>
      </c>
      <c r="T420" s="65">
        <f>+INDEX('Macro anual'!$M$24:$M$39,MATCH(T$1,'Macro anual'!$B$24:$B$39,0))</f>
        <v>112.1022944899223</v>
      </c>
      <c r="U420" s="65">
        <f>+INDEX('Macro anual'!$M$24:$M$39,MATCH(U$1,'Macro anual'!$B$24:$B$39,0))</f>
        <v>114.42978169021345</v>
      </c>
      <c r="V420" s="65"/>
    </row>
    <row r="421" spans="2:22">
      <c r="B421" s="6"/>
      <c r="C421" s="453" t="s">
        <v>660</v>
      </c>
      <c r="D421" s="5" t="s">
        <v>93</v>
      </c>
      <c r="E421" s="5" t="s">
        <v>43</v>
      </c>
      <c r="G421" s="65">
        <f>+INDEX('Macro anual'!$M$24:$M$39,MATCH(G$1,'Macro anual'!$B$24:$B$39,0))</f>
        <v>100</v>
      </c>
      <c r="H421" s="210">
        <f t="shared" si="23"/>
        <v>100</v>
      </c>
      <c r="I421" s="65">
        <f>+INDEX('Macro anual'!$M$24:$M$39,MATCH(I$1,'Macro anual'!$B$24:$B$39,0))</f>
        <v>108.23445287989043</v>
      </c>
      <c r="J421" s="65">
        <f>+INDEX('Macro anual'!$M$24:$M$39,MATCH(J$1,'Macro anual'!$B$24:$B$39,0))</f>
        <v>108.62253797078745</v>
      </c>
      <c r="K421" s="65">
        <f>+INDEX('Macro anual'!$M$24:$M$39,MATCH(K$1,'Macro anual'!$B$24:$B$39,0))</f>
        <v>106.75547638142591</v>
      </c>
      <c r="L421" s="65">
        <f>+INDEX('Macro anual'!$M$24:$M$39,MATCH(L$1,'Macro anual'!$B$24:$B$39,0))</f>
        <v>98.530458296618633</v>
      </c>
      <c r="M421" s="65">
        <f>+INDEX('Macro anual'!$M$24:$M$39,MATCH(M$1,'Macro anual'!$B$24:$B$39,0))</f>
        <v>96.305836352752266</v>
      </c>
      <c r="N421" s="65">
        <f>+INDEX('Macro anual'!$M$24:$M$39,MATCH(N$1,'Macro anual'!$B$24:$B$39,0))</f>
        <v>102.4851497969934</v>
      </c>
      <c r="O421" s="65">
        <f>+INDEX('Macro anual'!$M$24:$M$39,MATCH(O$1,'Macro anual'!$B$24:$B$39,0))</f>
        <v>103.00954892922964</v>
      </c>
      <c r="P421" s="65">
        <f>+INDEX('Macro anual'!$M$24:$M$39,MATCH(P$1,'Macro anual'!$B$24:$B$39,0))</f>
        <v>103.62163845092842</v>
      </c>
      <c r="Q421" s="65">
        <f>+INDEX('Macro anual'!$M$24:$M$39,MATCH(Q$1,'Macro anual'!$B$24:$B$39,0))</f>
        <v>100.74586944286641</v>
      </c>
      <c r="R421" s="65">
        <f>+INDEX('Macro anual'!$M$24:$M$39,MATCH(R$1,'Macro anual'!$B$24:$B$39,0))</f>
        <v>94.345040168280931</v>
      </c>
      <c r="S421" s="65">
        <f>+INDEX('Macro anual'!$M$24:$M$39,MATCH(S$1,'Macro anual'!$B$24:$B$39,0))</f>
        <v>102.98090941089288</v>
      </c>
      <c r="T421" s="65">
        <f>+INDEX('Macro anual'!$M$24:$M$39,MATCH(T$1,'Macro anual'!$B$24:$B$39,0))</f>
        <v>112.1022944899223</v>
      </c>
      <c r="U421" s="65">
        <f>+INDEX('Macro anual'!$M$24:$M$39,MATCH(U$1,'Macro anual'!$B$24:$B$39,0))</f>
        <v>114.42978169021345</v>
      </c>
      <c r="V421" s="65"/>
    </row>
    <row r="422" spans="2:22">
      <c r="B422" s="6"/>
      <c r="C422" s="453" t="s">
        <v>661</v>
      </c>
      <c r="D422" s="5" t="s">
        <v>93</v>
      </c>
      <c r="E422" s="5" t="s">
        <v>43</v>
      </c>
      <c r="G422" s="65">
        <f>+INDEX('Macro anual'!$M$24:$M$39,MATCH(G$1,'Macro anual'!$B$24:$B$39,0))</f>
        <v>100</v>
      </c>
      <c r="H422" s="210">
        <f t="shared" si="23"/>
        <v>100</v>
      </c>
      <c r="I422" s="65">
        <f>+INDEX('Macro anual'!$M$24:$M$39,MATCH(I$1,'Macro anual'!$B$24:$B$39,0))</f>
        <v>108.23445287989043</v>
      </c>
      <c r="J422" s="65">
        <f>+INDEX('Macro anual'!$M$24:$M$39,MATCH(J$1,'Macro anual'!$B$24:$B$39,0))</f>
        <v>108.62253797078745</v>
      </c>
      <c r="K422" s="65">
        <f>+INDEX('Macro anual'!$M$24:$M$39,MATCH(K$1,'Macro anual'!$B$24:$B$39,0))</f>
        <v>106.75547638142591</v>
      </c>
      <c r="L422" s="65">
        <f>+INDEX('Macro anual'!$M$24:$M$39,MATCH(L$1,'Macro anual'!$B$24:$B$39,0))</f>
        <v>98.530458296618633</v>
      </c>
      <c r="M422" s="65">
        <f>+INDEX('Macro anual'!$M$24:$M$39,MATCH(M$1,'Macro anual'!$B$24:$B$39,0))</f>
        <v>96.305836352752266</v>
      </c>
      <c r="N422" s="65">
        <f>+INDEX('Macro anual'!$M$24:$M$39,MATCH(N$1,'Macro anual'!$B$24:$B$39,0))</f>
        <v>102.4851497969934</v>
      </c>
      <c r="O422" s="65">
        <f>+INDEX('Macro anual'!$M$24:$M$39,MATCH(O$1,'Macro anual'!$B$24:$B$39,0))</f>
        <v>103.00954892922964</v>
      </c>
      <c r="P422" s="65">
        <f>+INDEX('Macro anual'!$M$24:$M$39,MATCH(P$1,'Macro anual'!$B$24:$B$39,0))</f>
        <v>103.62163845092842</v>
      </c>
      <c r="Q422" s="65">
        <f>+INDEX('Macro anual'!$M$24:$M$39,MATCH(Q$1,'Macro anual'!$B$24:$B$39,0))</f>
        <v>100.74586944286641</v>
      </c>
      <c r="R422" s="65">
        <f>+INDEX('Macro anual'!$M$24:$M$39,MATCH(R$1,'Macro anual'!$B$24:$B$39,0))</f>
        <v>94.345040168280931</v>
      </c>
      <c r="S422" s="65">
        <f>+INDEX('Macro anual'!$M$24:$M$39,MATCH(S$1,'Macro anual'!$B$24:$B$39,0))</f>
        <v>102.98090941089288</v>
      </c>
      <c r="T422" s="65">
        <f>+INDEX('Macro anual'!$M$24:$M$39,MATCH(T$1,'Macro anual'!$B$24:$B$39,0))</f>
        <v>112.1022944899223</v>
      </c>
      <c r="U422" s="65">
        <f>+INDEX('Macro anual'!$M$24:$M$39,MATCH(U$1,'Macro anual'!$B$24:$B$39,0))</f>
        <v>114.42978169021345</v>
      </c>
      <c r="V422" s="65"/>
    </row>
    <row r="423" spans="2:22">
      <c r="B423" s="6"/>
      <c r="C423" s="453" t="s">
        <v>662</v>
      </c>
      <c r="D423" s="5" t="s">
        <v>93</v>
      </c>
      <c r="E423" s="5" t="s">
        <v>43</v>
      </c>
      <c r="G423" s="65">
        <f>+INDEX('Macro anual'!$M$24:$M$39,MATCH(G$1,'Macro anual'!$B$24:$B$39,0))</f>
        <v>100</v>
      </c>
      <c r="H423" s="210">
        <f t="shared" si="23"/>
        <v>100</v>
      </c>
      <c r="I423" s="65">
        <f>+INDEX('Macro anual'!$M$24:$M$39,MATCH(I$1,'Macro anual'!$B$24:$B$39,0))</f>
        <v>108.23445287989043</v>
      </c>
      <c r="J423" s="65">
        <f>+INDEX('Macro anual'!$M$24:$M$39,MATCH(J$1,'Macro anual'!$B$24:$B$39,0))</f>
        <v>108.62253797078745</v>
      </c>
      <c r="K423" s="65">
        <f>+INDEX('Macro anual'!$M$24:$M$39,MATCH(K$1,'Macro anual'!$B$24:$B$39,0))</f>
        <v>106.75547638142591</v>
      </c>
      <c r="L423" s="65">
        <f>+INDEX('Macro anual'!$M$24:$M$39,MATCH(L$1,'Macro anual'!$B$24:$B$39,0))</f>
        <v>98.530458296618633</v>
      </c>
      <c r="M423" s="65">
        <f>+INDEX('Macro anual'!$M$24:$M$39,MATCH(M$1,'Macro anual'!$B$24:$B$39,0))</f>
        <v>96.305836352752266</v>
      </c>
      <c r="N423" s="65">
        <f>+INDEX('Macro anual'!$M$24:$M$39,MATCH(N$1,'Macro anual'!$B$24:$B$39,0))</f>
        <v>102.4851497969934</v>
      </c>
      <c r="O423" s="65">
        <f>+INDEX('Macro anual'!$M$24:$M$39,MATCH(O$1,'Macro anual'!$B$24:$B$39,0))</f>
        <v>103.00954892922964</v>
      </c>
      <c r="P423" s="65">
        <f>+INDEX('Macro anual'!$M$24:$M$39,MATCH(P$1,'Macro anual'!$B$24:$B$39,0))</f>
        <v>103.62163845092842</v>
      </c>
      <c r="Q423" s="65">
        <f>+INDEX('Macro anual'!$M$24:$M$39,MATCH(Q$1,'Macro anual'!$B$24:$B$39,0))</f>
        <v>100.74586944286641</v>
      </c>
      <c r="R423" s="65">
        <f>+INDEX('Macro anual'!$M$24:$M$39,MATCH(R$1,'Macro anual'!$B$24:$B$39,0))</f>
        <v>94.345040168280931</v>
      </c>
      <c r="S423" s="65">
        <f>+INDEX('Macro anual'!$M$24:$M$39,MATCH(S$1,'Macro anual'!$B$24:$B$39,0))</f>
        <v>102.98090941089288</v>
      </c>
      <c r="T423" s="65">
        <f>+INDEX('Macro anual'!$M$24:$M$39,MATCH(T$1,'Macro anual'!$B$24:$B$39,0))</f>
        <v>112.1022944899223</v>
      </c>
      <c r="U423" s="65">
        <f>+INDEX('Macro anual'!$M$24:$M$39,MATCH(U$1,'Macro anual'!$B$24:$B$39,0))</f>
        <v>114.42978169021345</v>
      </c>
      <c r="V423" s="65"/>
    </row>
    <row r="424" spans="2:22">
      <c r="B424" s="6"/>
      <c r="C424" s="453" t="s">
        <v>848</v>
      </c>
      <c r="D424" s="5" t="s">
        <v>93</v>
      </c>
      <c r="E424" s="5" t="s">
        <v>43</v>
      </c>
      <c r="G424" s="65">
        <f>+INDEX('Macro anual'!$M$24:$M$39,MATCH(G$1,'Macro anual'!$B$24:$B$39,0))</f>
        <v>100</v>
      </c>
      <c r="H424" s="210">
        <f t="shared" si="23"/>
        <v>100</v>
      </c>
      <c r="I424" s="65">
        <f>+INDEX('Macro anual'!$M$24:$M$39,MATCH(I$1,'Macro anual'!$B$24:$B$39,0))</f>
        <v>108.23445287989043</v>
      </c>
      <c r="J424" s="65">
        <f>+INDEX('Macro anual'!$M$24:$M$39,MATCH(J$1,'Macro anual'!$B$24:$B$39,0))</f>
        <v>108.62253797078745</v>
      </c>
      <c r="K424" s="65">
        <f>+INDEX('Macro anual'!$M$24:$M$39,MATCH(K$1,'Macro anual'!$B$24:$B$39,0))</f>
        <v>106.75547638142591</v>
      </c>
      <c r="L424" s="65">
        <f>+INDEX('Macro anual'!$M$24:$M$39,MATCH(L$1,'Macro anual'!$B$24:$B$39,0))</f>
        <v>98.530458296618633</v>
      </c>
      <c r="M424" s="65">
        <f>+INDEX('Macro anual'!$M$24:$M$39,MATCH(M$1,'Macro anual'!$B$24:$B$39,0))</f>
        <v>96.305836352752266</v>
      </c>
      <c r="N424" s="65">
        <f>+INDEX('Macro anual'!$M$24:$M$39,MATCH(N$1,'Macro anual'!$B$24:$B$39,0))</f>
        <v>102.4851497969934</v>
      </c>
      <c r="O424" s="65">
        <f>+INDEX('Macro anual'!$M$24:$M$39,MATCH(O$1,'Macro anual'!$B$24:$B$39,0))</f>
        <v>103.00954892922964</v>
      </c>
      <c r="P424" s="65">
        <f>+INDEX('Macro anual'!$M$24:$M$39,MATCH(P$1,'Macro anual'!$B$24:$B$39,0))</f>
        <v>103.62163845092842</v>
      </c>
      <c r="Q424" s="65">
        <f>+INDEX('Macro anual'!$M$24:$M$39,MATCH(Q$1,'Macro anual'!$B$24:$B$39,0))</f>
        <v>100.74586944286641</v>
      </c>
      <c r="R424" s="65">
        <f>+INDEX('Macro anual'!$M$24:$M$39,MATCH(R$1,'Macro anual'!$B$24:$B$39,0))</f>
        <v>94.345040168280931</v>
      </c>
      <c r="S424" s="65">
        <f>+INDEX('Macro anual'!$M$24:$M$39,MATCH(S$1,'Macro anual'!$B$24:$B$39,0))</f>
        <v>102.98090941089288</v>
      </c>
      <c r="T424" s="65">
        <f>+INDEX('Macro anual'!$M$24:$M$39,MATCH(T$1,'Macro anual'!$B$24:$B$39,0))</f>
        <v>112.1022944899223</v>
      </c>
      <c r="U424" s="65">
        <f>+INDEX('Macro anual'!$M$24:$M$39,MATCH(U$1,'Macro anual'!$B$24:$B$39,0))</f>
        <v>114.42978169021345</v>
      </c>
      <c r="V424" s="65"/>
    </row>
    <row r="425" spans="2:22">
      <c r="B425" s="6"/>
      <c r="C425" s="453" t="s">
        <v>849</v>
      </c>
      <c r="D425" s="5" t="s">
        <v>93</v>
      </c>
      <c r="E425" s="5" t="s">
        <v>43</v>
      </c>
      <c r="G425" s="65">
        <f>+INDEX('Macro anual'!$M$24:$M$39,MATCH(G$1,'Macro anual'!$B$24:$B$39,0))</f>
        <v>100</v>
      </c>
      <c r="H425" s="210">
        <f t="shared" si="23"/>
        <v>100</v>
      </c>
      <c r="I425" s="65">
        <f>+INDEX('Macro anual'!$M$24:$M$39,MATCH(I$1,'Macro anual'!$B$24:$B$39,0))</f>
        <v>108.23445287989043</v>
      </c>
      <c r="J425" s="65">
        <f>+INDEX('Macro anual'!$M$24:$M$39,MATCH(J$1,'Macro anual'!$B$24:$B$39,0))</f>
        <v>108.62253797078745</v>
      </c>
      <c r="K425" s="65">
        <f>+INDEX('Macro anual'!$M$24:$M$39,MATCH(K$1,'Macro anual'!$B$24:$B$39,0))</f>
        <v>106.75547638142591</v>
      </c>
      <c r="L425" s="65">
        <f>+INDEX('Macro anual'!$M$24:$M$39,MATCH(L$1,'Macro anual'!$B$24:$B$39,0))</f>
        <v>98.530458296618633</v>
      </c>
      <c r="M425" s="65">
        <f>+INDEX('Macro anual'!$M$24:$M$39,MATCH(M$1,'Macro anual'!$B$24:$B$39,0))</f>
        <v>96.305836352752266</v>
      </c>
      <c r="N425" s="65">
        <f>+INDEX('Macro anual'!$M$24:$M$39,MATCH(N$1,'Macro anual'!$B$24:$B$39,0))</f>
        <v>102.4851497969934</v>
      </c>
      <c r="O425" s="65">
        <f>+INDEX('Macro anual'!$M$24:$M$39,MATCH(O$1,'Macro anual'!$B$24:$B$39,0))</f>
        <v>103.00954892922964</v>
      </c>
      <c r="P425" s="65">
        <f>+INDEX('Macro anual'!$M$24:$M$39,MATCH(P$1,'Macro anual'!$B$24:$B$39,0))</f>
        <v>103.62163845092842</v>
      </c>
      <c r="Q425" s="65">
        <f>+INDEX('Macro anual'!$M$24:$M$39,MATCH(Q$1,'Macro anual'!$B$24:$B$39,0))</f>
        <v>100.74586944286641</v>
      </c>
      <c r="R425" s="65">
        <f>+INDEX('Macro anual'!$M$24:$M$39,MATCH(R$1,'Macro anual'!$B$24:$B$39,0))</f>
        <v>94.345040168280931</v>
      </c>
      <c r="S425" s="65">
        <f>+INDEX('Macro anual'!$M$24:$M$39,MATCH(S$1,'Macro anual'!$B$24:$B$39,0))</f>
        <v>102.98090941089288</v>
      </c>
      <c r="T425" s="65">
        <f>+INDEX('Macro anual'!$M$24:$M$39,MATCH(T$1,'Macro anual'!$B$24:$B$39,0))</f>
        <v>112.1022944899223</v>
      </c>
      <c r="U425" s="65">
        <f>+INDEX('Macro anual'!$M$24:$M$39,MATCH(U$1,'Macro anual'!$B$24:$B$39,0))</f>
        <v>114.42978169021345</v>
      </c>
      <c r="V425" s="65"/>
    </row>
    <row r="426" spans="2:22">
      <c r="B426" s="6"/>
      <c r="C426" s="453" t="s">
        <v>850</v>
      </c>
      <c r="D426" s="5" t="s">
        <v>93</v>
      </c>
      <c r="E426" s="5" t="s">
        <v>43</v>
      </c>
      <c r="G426" s="65">
        <f>+INDEX('Macro anual'!$M$24:$M$39,MATCH(G$1,'Macro anual'!$B$24:$B$39,0))</f>
        <v>100</v>
      </c>
      <c r="H426" s="210">
        <f t="shared" si="23"/>
        <v>100</v>
      </c>
      <c r="I426" s="65">
        <f>+INDEX('Macro anual'!$M$24:$M$39,MATCH(I$1,'Macro anual'!$B$24:$B$39,0))</f>
        <v>108.23445287989043</v>
      </c>
      <c r="J426" s="65">
        <f>+INDEX('Macro anual'!$M$24:$M$39,MATCH(J$1,'Macro anual'!$B$24:$B$39,0))</f>
        <v>108.62253797078745</v>
      </c>
      <c r="K426" s="65">
        <f>+INDEX('Macro anual'!$M$24:$M$39,MATCH(K$1,'Macro anual'!$B$24:$B$39,0))</f>
        <v>106.75547638142591</v>
      </c>
      <c r="L426" s="65">
        <f>+INDEX('Macro anual'!$M$24:$M$39,MATCH(L$1,'Macro anual'!$B$24:$B$39,0))</f>
        <v>98.530458296618633</v>
      </c>
      <c r="M426" s="65">
        <f>+INDEX('Macro anual'!$M$24:$M$39,MATCH(M$1,'Macro anual'!$B$24:$B$39,0))</f>
        <v>96.305836352752266</v>
      </c>
      <c r="N426" s="65">
        <f>+INDEX('Macro anual'!$M$24:$M$39,MATCH(N$1,'Macro anual'!$B$24:$B$39,0))</f>
        <v>102.4851497969934</v>
      </c>
      <c r="O426" s="65">
        <f>+INDEX('Macro anual'!$M$24:$M$39,MATCH(O$1,'Macro anual'!$B$24:$B$39,0))</f>
        <v>103.00954892922964</v>
      </c>
      <c r="P426" s="65">
        <f>+INDEX('Macro anual'!$M$24:$M$39,MATCH(P$1,'Macro anual'!$B$24:$B$39,0))</f>
        <v>103.62163845092842</v>
      </c>
      <c r="Q426" s="65">
        <f>+INDEX('Macro anual'!$M$24:$M$39,MATCH(Q$1,'Macro anual'!$B$24:$B$39,0))</f>
        <v>100.74586944286641</v>
      </c>
      <c r="R426" s="65">
        <f>+INDEX('Macro anual'!$M$24:$M$39,MATCH(R$1,'Macro anual'!$B$24:$B$39,0))</f>
        <v>94.345040168280931</v>
      </c>
      <c r="S426" s="65">
        <f>+INDEX('Macro anual'!$M$24:$M$39,MATCH(S$1,'Macro anual'!$B$24:$B$39,0))</f>
        <v>102.98090941089288</v>
      </c>
      <c r="T426" s="65">
        <f>+INDEX('Macro anual'!$M$24:$M$39,MATCH(T$1,'Macro anual'!$B$24:$B$39,0))</f>
        <v>112.1022944899223</v>
      </c>
      <c r="U426" s="65">
        <f>+INDEX('Macro anual'!$M$24:$M$39,MATCH(U$1,'Macro anual'!$B$24:$B$39,0))</f>
        <v>114.42978169021345</v>
      </c>
      <c r="V426" s="65"/>
    </row>
    <row r="427" spans="2:22">
      <c r="B427" s="6"/>
      <c r="C427" s="453" t="s">
        <v>851</v>
      </c>
      <c r="D427" s="5" t="s">
        <v>93</v>
      </c>
      <c r="E427" s="5" t="s">
        <v>43</v>
      </c>
      <c r="G427" s="65">
        <f>+INDEX('Macro anual'!$M$24:$M$39,MATCH(G$1,'Macro anual'!$B$24:$B$39,0))</f>
        <v>100</v>
      </c>
      <c r="H427" s="210">
        <f t="shared" si="23"/>
        <v>100</v>
      </c>
      <c r="I427" s="65">
        <f>+INDEX('Macro anual'!$M$24:$M$39,MATCH(I$1,'Macro anual'!$B$24:$B$39,0))</f>
        <v>108.23445287989043</v>
      </c>
      <c r="J427" s="65">
        <f>+INDEX('Macro anual'!$M$24:$M$39,MATCH(J$1,'Macro anual'!$B$24:$B$39,0))</f>
        <v>108.62253797078745</v>
      </c>
      <c r="K427" s="65">
        <f>+INDEX('Macro anual'!$M$24:$M$39,MATCH(K$1,'Macro anual'!$B$24:$B$39,0))</f>
        <v>106.75547638142591</v>
      </c>
      <c r="L427" s="65">
        <f>+INDEX('Macro anual'!$M$24:$M$39,MATCH(L$1,'Macro anual'!$B$24:$B$39,0))</f>
        <v>98.530458296618633</v>
      </c>
      <c r="M427" s="65">
        <f>+INDEX('Macro anual'!$M$24:$M$39,MATCH(M$1,'Macro anual'!$B$24:$B$39,0))</f>
        <v>96.305836352752266</v>
      </c>
      <c r="N427" s="65">
        <f>+INDEX('Macro anual'!$M$24:$M$39,MATCH(N$1,'Macro anual'!$B$24:$B$39,0))</f>
        <v>102.4851497969934</v>
      </c>
      <c r="O427" s="65">
        <f>+INDEX('Macro anual'!$M$24:$M$39,MATCH(O$1,'Macro anual'!$B$24:$B$39,0))</f>
        <v>103.00954892922964</v>
      </c>
      <c r="P427" s="65">
        <f>+INDEX('Macro anual'!$M$24:$M$39,MATCH(P$1,'Macro anual'!$B$24:$B$39,0))</f>
        <v>103.62163845092842</v>
      </c>
      <c r="Q427" s="65">
        <f>+INDEX('Macro anual'!$M$24:$M$39,MATCH(Q$1,'Macro anual'!$B$24:$B$39,0))</f>
        <v>100.74586944286641</v>
      </c>
      <c r="R427" s="65">
        <f>+INDEX('Macro anual'!$M$24:$M$39,MATCH(R$1,'Macro anual'!$B$24:$B$39,0))</f>
        <v>94.345040168280931</v>
      </c>
      <c r="S427" s="65">
        <f>+INDEX('Macro anual'!$M$24:$M$39,MATCH(S$1,'Macro anual'!$B$24:$B$39,0))</f>
        <v>102.98090941089288</v>
      </c>
      <c r="T427" s="65">
        <f>+INDEX('Macro anual'!$M$24:$M$39,MATCH(T$1,'Macro anual'!$B$24:$B$39,0))</f>
        <v>112.1022944899223</v>
      </c>
      <c r="U427" s="65">
        <f>+INDEX('Macro anual'!$M$24:$M$39,MATCH(U$1,'Macro anual'!$B$24:$B$39,0))</f>
        <v>114.42978169021345</v>
      </c>
      <c r="V427" s="65"/>
    </row>
    <row r="428" spans="2:22">
      <c r="B428" s="6"/>
      <c r="C428" s="453" t="s">
        <v>852</v>
      </c>
      <c r="D428" s="5" t="s">
        <v>93</v>
      </c>
      <c r="E428" s="5" t="s">
        <v>43</v>
      </c>
      <c r="G428" s="65">
        <f>+INDEX('Macro anual'!$M$24:$M$39,MATCH(G$1,'Macro anual'!$B$24:$B$39,0))</f>
        <v>100</v>
      </c>
      <c r="H428" s="210">
        <f t="shared" si="23"/>
        <v>100</v>
      </c>
      <c r="I428" s="65">
        <f>+INDEX('Macro anual'!$M$24:$M$39,MATCH(I$1,'Macro anual'!$B$24:$B$39,0))</f>
        <v>108.23445287989043</v>
      </c>
      <c r="J428" s="65">
        <f>+INDEX('Macro anual'!$M$24:$M$39,MATCH(J$1,'Macro anual'!$B$24:$B$39,0))</f>
        <v>108.62253797078745</v>
      </c>
      <c r="K428" s="65">
        <f>+INDEX('Macro anual'!$M$24:$M$39,MATCH(K$1,'Macro anual'!$B$24:$B$39,0))</f>
        <v>106.75547638142591</v>
      </c>
      <c r="L428" s="65">
        <f>+INDEX('Macro anual'!$M$24:$M$39,MATCH(L$1,'Macro anual'!$B$24:$B$39,0))</f>
        <v>98.530458296618633</v>
      </c>
      <c r="M428" s="65">
        <f>+INDEX('Macro anual'!$M$24:$M$39,MATCH(M$1,'Macro anual'!$B$24:$B$39,0))</f>
        <v>96.305836352752266</v>
      </c>
      <c r="N428" s="65">
        <f>+INDEX('Macro anual'!$M$24:$M$39,MATCH(N$1,'Macro anual'!$B$24:$B$39,0))</f>
        <v>102.4851497969934</v>
      </c>
      <c r="O428" s="65">
        <f>+INDEX('Macro anual'!$M$24:$M$39,MATCH(O$1,'Macro anual'!$B$24:$B$39,0))</f>
        <v>103.00954892922964</v>
      </c>
      <c r="P428" s="65">
        <f>+INDEX('Macro anual'!$M$24:$M$39,MATCH(P$1,'Macro anual'!$B$24:$B$39,0))</f>
        <v>103.62163845092842</v>
      </c>
      <c r="Q428" s="65">
        <f>+INDEX('Macro anual'!$M$24:$M$39,MATCH(Q$1,'Macro anual'!$B$24:$B$39,0))</f>
        <v>100.74586944286641</v>
      </c>
      <c r="R428" s="65">
        <f>+INDEX('Macro anual'!$M$24:$M$39,MATCH(R$1,'Macro anual'!$B$24:$B$39,0))</f>
        <v>94.345040168280931</v>
      </c>
      <c r="S428" s="65">
        <f>+INDEX('Macro anual'!$M$24:$M$39,MATCH(S$1,'Macro anual'!$B$24:$B$39,0))</f>
        <v>102.98090941089288</v>
      </c>
      <c r="T428" s="65">
        <f>+INDEX('Macro anual'!$M$24:$M$39,MATCH(T$1,'Macro anual'!$B$24:$B$39,0))</f>
        <v>112.1022944899223</v>
      </c>
      <c r="U428" s="65">
        <f>+INDEX('Macro anual'!$M$24:$M$39,MATCH(U$1,'Macro anual'!$B$24:$B$39,0))</f>
        <v>114.42978169021345</v>
      </c>
      <c r="V428" s="65"/>
    </row>
    <row r="429" spans="2:22">
      <c r="B429" s="6"/>
      <c r="C429" s="453" t="s">
        <v>853</v>
      </c>
      <c r="D429" s="5" t="s">
        <v>93</v>
      </c>
      <c r="E429" s="5" t="s">
        <v>43</v>
      </c>
      <c r="G429" s="65">
        <f>+INDEX('Macro anual'!$M$24:$M$39,MATCH(G$1,'Macro anual'!$B$24:$B$39,0))</f>
        <v>100</v>
      </c>
      <c r="H429" s="210">
        <f t="shared" si="23"/>
        <v>100</v>
      </c>
      <c r="I429" s="65">
        <f>+INDEX('Macro anual'!$M$24:$M$39,MATCH(I$1,'Macro anual'!$B$24:$B$39,0))</f>
        <v>108.23445287989043</v>
      </c>
      <c r="J429" s="65">
        <f>+INDEX('Macro anual'!$M$24:$M$39,MATCH(J$1,'Macro anual'!$B$24:$B$39,0))</f>
        <v>108.62253797078745</v>
      </c>
      <c r="K429" s="65">
        <f>+INDEX('Macro anual'!$M$24:$M$39,MATCH(K$1,'Macro anual'!$B$24:$B$39,0))</f>
        <v>106.75547638142591</v>
      </c>
      <c r="L429" s="65">
        <f>+INDEX('Macro anual'!$M$24:$M$39,MATCH(L$1,'Macro anual'!$B$24:$B$39,0))</f>
        <v>98.530458296618633</v>
      </c>
      <c r="M429" s="65">
        <f>+INDEX('Macro anual'!$M$24:$M$39,MATCH(M$1,'Macro anual'!$B$24:$B$39,0))</f>
        <v>96.305836352752266</v>
      </c>
      <c r="N429" s="65">
        <f>+INDEX('Macro anual'!$M$24:$M$39,MATCH(N$1,'Macro anual'!$B$24:$B$39,0))</f>
        <v>102.4851497969934</v>
      </c>
      <c r="O429" s="65">
        <f>+INDEX('Macro anual'!$M$24:$M$39,MATCH(O$1,'Macro anual'!$B$24:$B$39,0))</f>
        <v>103.00954892922964</v>
      </c>
      <c r="P429" s="65">
        <f>+INDEX('Macro anual'!$M$24:$M$39,MATCH(P$1,'Macro anual'!$B$24:$B$39,0))</f>
        <v>103.62163845092842</v>
      </c>
      <c r="Q429" s="65">
        <f>+INDEX('Macro anual'!$M$24:$M$39,MATCH(Q$1,'Macro anual'!$B$24:$B$39,0))</f>
        <v>100.74586944286641</v>
      </c>
      <c r="R429" s="65">
        <f>+INDEX('Macro anual'!$M$24:$M$39,MATCH(R$1,'Macro anual'!$B$24:$B$39,0))</f>
        <v>94.345040168280931</v>
      </c>
      <c r="S429" s="65">
        <f>+INDEX('Macro anual'!$M$24:$M$39,MATCH(S$1,'Macro anual'!$B$24:$B$39,0))</f>
        <v>102.98090941089288</v>
      </c>
      <c r="T429" s="65">
        <f>+INDEX('Macro anual'!$M$24:$M$39,MATCH(T$1,'Macro anual'!$B$24:$B$39,0))</f>
        <v>112.1022944899223</v>
      </c>
      <c r="U429" s="65">
        <f>+INDEX('Macro anual'!$M$24:$M$39,MATCH(U$1,'Macro anual'!$B$24:$B$39,0))</f>
        <v>114.42978169021345</v>
      </c>
      <c r="V429" s="65"/>
    </row>
    <row r="430" spans="2:22">
      <c r="B430" s="6"/>
      <c r="C430" s="453" t="s">
        <v>854</v>
      </c>
      <c r="D430" s="5" t="s">
        <v>93</v>
      </c>
      <c r="E430" s="5" t="s">
        <v>43</v>
      </c>
      <c r="G430" s="65">
        <f>+INDEX('Macro anual'!$M$24:$M$39,MATCH(G$1,'Macro anual'!$B$24:$B$39,0))</f>
        <v>100</v>
      </c>
      <c r="H430" s="210">
        <f t="shared" si="23"/>
        <v>100</v>
      </c>
      <c r="I430" s="65">
        <f>+INDEX('Macro anual'!$M$24:$M$39,MATCH(I$1,'Macro anual'!$B$24:$B$39,0))</f>
        <v>108.23445287989043</v>
      </c>
      <c r="J430" s="65">
        <f>+INDEX('Macro anual'!$M$24:$M$39,MATCH(J$1,'Macro anual'!$B$24:$B$39,0))</f>
        <v>108.62253797078745</v>
      </c>
      <c r="K430" s="65">
        <f>+INDEX('Macro anual'!$M$24:$M$39,MATCH(K$1,'Macro anual'!$B$24:$B$39,0))</f>
        <v>106.75547638142591</v>
      </c>
      <c r="L430" s="65">
        <f>+INDEX('Macro anual'!$M$24:$M$39,MATCH(L$1,'Macro anual'!$B$24:$B$39,0))</f>
        <v>98.530458296618633</v>
      </c>
      <c r="M430" s="65">
        <f>+INDEX('Macro anual'!$M$24:$M$39,MATCH(M$1,'Macro anual'!$B$24:$B$39,0))</f>
        <v>96.305836352752266</v>
      </c>
      <c r="N430" s="65">
        <f>+INDEX('Macro anual'!$M$24:$M$39,MATCH(N$1,'Macro anual'!$B$24:$B$39,0))</f>
        <v>102.4851497969934</v>
      </c>
      <c r="O430" s="65">
        <f>+INDEX('Macro anual'!$M$24:$M$39,MATCH(O$1,'Macro anual'!$B$24:$B$39,0))</f>
        <v>103.00954892922964</v>
      </c>
      <c r="P430" s="65">
        <f>+INDEX('Macro anual'!$M$24:$M$39,MATCH(P$1,'Macro anual'!$B$24:$B$39,0))</f>
        <v>103.62163845092842</v>
      </c>
      <c r="Q430" s="65">
        <f>+INDEX('Macro anual'!$M$24:$M$39,MATCH(Q$1,'Macro anual'!$B$24:$B$39,0))</f>
        <v>100.74586944286641</v>
      </c>
      <c r="R430" s="65">
        <f>+INDEX('Macro anual'!$M$24:$M$39,MATCH(R$1,'Macro anual'!$B$24:$B$39,0))</f>
        <v>94.345040168280931</v>
      </c>
      <c r="S430" s="65">
        <f>+INDEX('Macro anual'!$M$24:$M$39,MATCH(S$1,'Macro anual'!$B$24:$B$39,0))</f>
        <v>102.98090941089288</v>
      </c>
      <c r="T430" s="65">
        <f>+INDEX('Macro anual'!$M$24:$M$39,MATCH(T$1,'Macro anual'!$B$24:$B$39,0))</f>
        <v>112.1022944899223</v>
      </c>
      <c r="U430" s="65">
        <f>+INDEX('Macro anual'!$M$24:$M$39,MATCH(U$1,'Macro anual'!$B$24:$B$39,0))</f>
        <v>114.42978169021345</v>
      </c>
      <c r="V430" s="65"/>
    </row>
    <row r="431" spans="2:22">
      <c r="B431" s="6"/>
      <c r="C431" s="453" t="s">
        <v>855</v>
      </c>
      <c r="D431" s="5" t="s">
        <v>93</v>
      </c>
      <c r="E431" s="5" t="s">
        <v>43</v>
      </c>
      <c r="G431" s="65">
        <f>+INDEX('Macro anual'!$M$24:$M$39,MATCH(G$1,'Macro anual'!$B$24:$B$39,0))</f>
        <v>100</v>
      </c>
      <c r="H431" s="210">
        <f t="shared" si="23"/>
        <v>100</v>
      </c>
      <c r="I431" s="65">
        <f>+INDEX('Macro anual'!$M$24:$M$39,MATCH(I$1,'Macro anual'!$B$24:$B$39,0))</f>
        <v>108.23445287989043</v>
      </c>
      <c r="J431" s="65">
        <f>+INDEX('Macro anual'!$M$24:$M$39,MATCH(J$1,'Macro anual'!$B$24:$B$39,0))</f>
        <v>108.62253797078745</v>
      </c>
      <c r="K431" s="65">
        <f>+INDEX('Macro anual'!$M$24:$M$39,MATCH(K$1,'Macro anual'!$B$24:$B$39,0))</f>
        <v>106.75547638142591</v>
      </c>
      <c r="L431" s="65">
        <f>+INDEX('Macro anual'!$M$24:$M$39,MATCH(L$1,'Macro anual'!$B$24:$B$39,0))</f>
        <v>98.530458296618633</v>
      </c>
      <c r="M431" s="65">
        <f>+INDEX('Macro anual'!$M$24:$M$39,MATCH(M$1,'Macro anual'!$B$24:$B$39,0))</f>
        <v>96.305836352752266</v>
      </c>
      <c r="N431" s="65">
        <f>+INDEX('Macro anual'!$M$24:$M$39,MATCH(N$1,'Macro anual'!$B$24:$B$39,0))</f>
        <v>102.4851497969934</v>
      </c>
      <c r="O431" s="65">
        <f>+INDEX('Macro anual'!$M$24:$M$39,MATCH(O$1,'Macro anual'!$B$24:$B$39,0))</f>
        <v>103.00954892922964</v>
      </c>
      <c r="P431" s="65">
        <f>+INDEX('Macro anual'!$M$24:$M$39,MATCH(P$1,'Macro anual'!$B$24:$B$39,0))</f>
        <v>103.62163845092842</v>
      </c>
      <c r="Q431" s="65">
        <f>+INDEX('Macro anual'!$M$24:$M$39,MATCH(Q$1,'Macro anual'!$B$24:$B$39,0))</f>
        <v>100.74586944286641</v>
      </c>
      <c r="R431" s="65">
        <f>+INDEX('Macro anual'!$M$24:$M$39,MATCH(R$1,'Macro anual'!$B$24:$B$39,0))</f>
        <v>94.345040168280931</v>
      </c>
      <c r="S431" s="65">
        <f>+INDEX('Macro anual'!$M$24:$M$39,MATCH(S$1,'Macro anual'!$B$24:$B$39,0))</f>
        <v>102.98090941089288</v>
      </c>
      <c r="T431" s="65">
        <f>+INDEX('Macro anual'!$M$24:$M$39,MATCH(T$1,'Macro anual'!$B$24:$B$39,0))</f>
        <v>112.1022944899223</v>
      </c>
      <c r="U431" s="65">
        <f>+INDEX('Macro anual'!$M$24:$M$39,MATCH(U$1,'Macro anual'!$B$24:$B$39,0))</f>
        <v>114.42978169021345</v>
      </c>
      <c r="V431" s="65"/>
    </row>
    <row r="432" spans="2:22">
      <c r="B432" s="6"/>
      <c r="C432" s="453" t="s">
        <v>856</v>
      </c>
      <c r="D432" s="5" t="s">
        <v>93</v>
      </c>
      <c r="E432" s="5" t="s">
        <v>43</v>
      </c>
      <c r="G432" s="65">
        <f>+INDEX('Macro anual'!$M$24:$M$39,MATCH(G$1,'Macro anual'!$B$24:$B$39,0))</f>
        <v>100</v>
      </c>
      <c r="H432" s="210">
        <f t="shared" si="23"/>
        <v>100</v>
      </c>
      <c r="I432" s="65">
        <f>+INDEX('Macro anual'!$M$24:$M$39,MATCH(I$1,'Macro anual'!$B$24:$B$39,0))</f>
        <v>108.23445287989043</v>
      </c>
      <c r="J432" s="65">
        <f>+INDEX('Macro anual'!$M$24:$M$39,MATCH(J$1,'Macro anual'!$B$24:$B$39,0))</f>
        <v>108.62253797078745</v>
      </c>
      <c r="K432" s="65">
        <f>+INDEX('Macro anual'!$M$24:$M$39,MATCH(K$1,'Macro anual'!$B$24:$B$39,0))</f>
        <v>106.75547638142591</v>
      </c>
      <c r="L432" s="65">
        <f>+INDEX('Macro anual'!$M$24:$M$39,MATCH(L$1,'Macro anual'!$B$24:$B$39,0))</f>
        <v>98.530458296618633</v>
      </c>
      <c r="M432" s="65">
        <f>+INDEX('Macro anual'!$M$24:$M$39,MATCH(M$1,'Macro anual'!$B$24:$B$39,0))</f>
        <v>96.305836352752266</v>
      </c>
      <c r="N432" s="65">
        <f>+INDEX('Macro anual'!$M$24:$M$39,MATCH(N$1,'Macro anual'!$B$24:$B$39,0))</f>
        <v>102.4851497969934</v>
      </c>
      <c r="O432" s="65">
        <f>+INDEX('Macro anual'!$M$24:$M$39,MATCH(O$1,'Macro anual'!$B$24:$B$39,0))</f>
        <v>103.00954892922964</v>
      </c>
      <c r="P432" s="65">
        <f>+INDEX('Macro anual'!$M$24:$M$39,MATCH(P$1,'Macro anual'!$B$24:$B$39,0))</f>
        <v>103.62163845092842</v>
      </c>
      <c r="Q432" s="65">
        <f>+INDEX('Macro anual'!$M$24:$M$39,MATCH(Q$1,'Macro anual'!$B$24:$B$39,0))</f>
        <v>100.74586944286641</v>
      </c>
      <c r="R432" s="65">
        <f>+INDEX('Macro anual'!$M$24:$M$39,MATCH(R$1,'Macro anual'!$B$24:$B$39,0))</f>
        <v>94.345040168280931</v>
      </c>
      <c r="S432" s="65">
        <f>+INDEX('Macro anual'!$M$24:$M$39,MATCH(S$1,'Macro anual'!$B$24:$B$39,0))</f>
        <v>102.98090941089288</v>
      </c>
      <c r="T432" s="65">
        <f>+INDEX('Macro anual'!$M$24:$M$39,MATCH(T$1,'Macro anual'!$B$24:$B$39,0))</f>
        <v>112.1022944899223</v>
      </c>
      <c r="U432" s="65">
        <f>+INDEX('Macro anual'!$M$24:$M$39,MATCH(U$1,'Macro anual'!$B$24:$B$39,0))</f>
        <v>114.42978169021345</v>
      </c>
      <c r="V432" s="65"/>
    </row>
    <row r="433" spans="2:22">
      <c r="B433" s="6"/>
      <c r="C433" s="453" t="s">
        <v>857</v>
      </c>
      <c r="D433" s="5" t="s">
        <v>93</v>
      </c>
      <c r="E433" s="5" t="s">
        <v>43</v>
      </c>
      <c r="G433" s="65">
        <f>+INDEX('Macro anual'!$M$24:$M$39,MATCH(G$1,'Macro anual'!$B$24:$B$39,0))</f>
        <v>100</v>
      </c>
      <c r="H433" s="210">
        <f t="shared" si="23"/>
        <v>100</v>
      </c>
      <c r="I433" s="65">
        <f>+INDEX('Macro anual'!$M$24:$M$39,MATCH(I$1,'Macro anual'!$B$24:$B$39,0))</f>
        <v>108.23445287989043</v>
      </c>
      <c r="J433" s="65">
        <f>+INDEX('Macro anual'!$M$24:$M$39,MATCH(J$1,'Macro anual'!$B$24:$B$39,0))</f>
        <v>108.62253797078745</v>
      </c>
      <c r="K433" s="65">
        <f>+INDEX('Macro anual'!$M$24:$M$39,MATCH(K$1,'Macro anual'!$B$24:$B$39,0))</f>
        <v>106.75547638142591</v>
      </c>
      <c r="L433" s="65">
        <f>+INDEX('Macro anual'!$M$24:$M$39,MATCH(L$1,'Macro anual'!$B$24:$B$39,0))</f>
        <v>98.530458296618633</v>
      </c>
      <c r="M433" s="65">
        <f>+INDEX('Macro anual'!$M$24:$M$39,MATCH(M$1,'Macro anual'!$B$24:$B$39,0))</f>
        <v>96.305836352752266</v>
      </c>
      <c r="N433" s="65">
        <f>+INDEX('Macro anual'!$M$24:$M$39,MATCH(N$1,'Macro anual'!$B$24:$B$39,0))</f>
        <v>102.4851497969934</v>
      </c>
      <c r="O433" s="65">
        <f>+INDEX('Macro anual'!$M$24:$M$39,MATCH(O$1,'Macro anual'!$B$24:$B$39,0))</f>
        <v>103.00954892922964</v>
      </c>
      <c r="P433" s="65">
        <f>+INDEX('Macro anual'!$M$24:$M$39,MATCH(P$1,'Macro anual'!$B$24:$B$39,0))</f>
        <v>103.62163845092842</v>
      </c>
      <c r="Q433" s="65">
        <f>+INDEX('Macro anual'!$M$24:$M$39,MATCH(Q$1,'Macro anual'!$B$24:$B$39,0))</f>
        <v>100.74586944286641</v>
      </c>
      <c r="R433" s="65">
        <f>+INDEX('Macro anual'!$M$24:$M$39,MATCH(R$1,'Macro anual'!$B$24:$B$39,0))</f>
        <v>94.345040168280931</v>
      </c>
      <c r="S433" s="65">
        <f>+INDEX('Macro anual'!$M$24:$M$39,MATCH(S$1,'Macro anual'!$B$24:$B$39,0))</f>
        <v>102.98090941089288</v>
      </c>
      <c r="T433" s="65">
        <f>+INDEX('Macro anual'!$M$24:$M$39,MATCH(T$1,'Macro anual'!$B$24:$B$39,0))</f>
        <v>112.1022944899223</v>
      </c>
      <c r="U433" s="65">
        <f>+INDEX('Macro anual'!$M$24:$M$39,MATCH(U$1,'Macro anual'!$B$24:$B$39,0))</f>
        <v>114.42978169021345</v>
      </c>
      <c r="V433" s="65"/>
    </row>
    <row r="434" spans="2:22">
      <c r="B434" s="6"/>
      <c r="C434" s="453" t="s">
        <v>858</v>
      </c>
      <c r="D434" s="5" t="s">
        <v>93</v>
      </c>
      <c r="E434" s="5" t="s">
        <v>43</v>
      </c>
      <c r="G434" s="65">
        <f>+INDEX('Macro anual'!$M$24:$M$39,MATCH(G$1,'Macro anual'!$B$24:$B$39,0))</f>
        <v>100</v>
      </c>
      <c r="H434" s="210">
        <f t="shared" si="23"/>
        <v>100</v>
      </c>
      <c r="I434" s="65">
        <f>+INDEX('Macro anual'!$M$24:$M$39,MATCH(I$1,'Macro anual'!$B$24:$B$39,0))</f>
        <v>108.23445287989043</v>
      </c>
      <c r="J434" s="65">
        <f>+INDEX('Macro anual'!$M$24:$M$39,MATCH(J$1,'Macro anual'!$B$24:$B$39,0))</f>
        <v>108.62253797078745</v>
      </c>
      <c r="K434" s="65">
        <f>+INDEX('Macro anual'!$M$24:$M$39,MATCH(K$1,'Macro anual'!$B$24:$B$39,0))</f>
        <v>106.75547638142591</v>
      </c>
      <c r="L434" s="65">
        <f>+INDEX('Macro anual'!$M$24:$M$39,MATCH(L$1,'Macro anual'!$B$24:$B$39,0))</f>
        <v>98.530458296618633</v>
      </c>
      <c r="M434" s="65">
        <f>+INDEX('Macro anual'!$M$24:$M$39,MATCH(M$1,'Macro anual'!$B$24:$B$39,0))</f>
        <v>96.305836352752266</v>
      </c>
      <c r="N434" s="65">
        <f>+INDEX('Macro anual'!$M$24:$M$39,MATCH(N$1,'Macro anual'!$B$24:$B$39,0))</f>
        <v>102.4851497969934</v>
      </c>
      <c r="O434" s="65">
        <f>+INDEX('Macro anual'!$M$24:$M$39,MATCH(O$1,'Macro anual'!$B$24:$B$39,0))</f>
        <v>103.00954892922964</v>
      </c>
      <c r="P434" s="65">
        <f>+INDEX('Macro anual'!$M$24:$M$39,MATCH(P$1,'Macro anual'!$B$24:$B$39,0))</f>
        <v>103.62163845092842</v>
      </c>
      <c r="Q434" s="65">
        <f>+INDEX('Macro anual'!$M$24:$M$39,MATCH(Q$1,'Macro anual'!$B$24:$B$39,0))</f>
        <v>100.74586944286641</v>
      </c>
      <c r="R434" s="65">
        <f>+INDEX('Macro anual'!$M$24:$M$39,MATCH(R$1,'Macro anual'!$B$24:$B$39,0))</f>
        <v>94.345040168280931</v>
      </c>
      <c r="S434" s="65">
        <f>+INDEX('Macro anual'!$M$24:$M$39,MATCH(S$1,'Macro anual'!$B$24:$B$39,0))</f>
        <v>102.98090941089288</v>
      </c>
      <c r="T434" s="65">
        <f>+INDEX('Macro anual'!$M$24:$M$39,MATCH(T$1,'Macro anual'!$B$24:$B$39,0))</f>
        <v>112.1022944899223</v>
      </c>
      <c r="U434" s="65">
        <f>+INDEX('Macro anual'!$M$24:$M$39,MATCH(U$1,'Macro anual'!$B$24:$B$39,0))</f>
        <v>114.42978169021345</v>
      </c>
      <c r="V434" s="65"/>
    </row>
    <row r="435" spans="2:22">
      <c r="B435" s="6"/>
      <c r="C435" s="453" t="s">
        <v>859</v>
      </c>
      <c r="D435" s="5" t="s">
        <v>93</v>
      </c>
      <c r="E435" s="5" t="s">
        <v>43</v>
      </c>
      <c r="G435" s="65">
        <f>+INDEX('Macro anual'!$M$24:$M$39,MATCH(G$1,'Macro anual'!$B$24:$B$39,0))</f>
        <v>100</v>
      </c>
      <c r="H435" s="210">
        <f t="shared" si="23"/>
        <v>100</v>
      </c>
      <c r="I435" s="65">
        <f>+INDEX('Macro anual'!$M$24:$M$39,MATCH(I$1,'Macro anual'!$B$24:$B$39,0))</f>
        <v>108.23445287989043</v>
      </c>
      <c r="J435" s="65">
        <f>+INDEX('Macro anual'!$M$24:$M$39,MATCH(J$1,'Macro anual'!$B$24:$B$39,0))</f>
        <v>108.62253797078745</v>
      </c>
      <c r="K435" s="65">
        <f>+INDEX('Macro anual'!$M$24:$M$39,MATCH(K$1,'Macro anual'!$B$24:$B$39,0))</f>
        <v>106.75547638142591</v>
      </c>
      <c r="L435" s="65">
        <f>+INDEX('Macro anual'!$M$24:$M$39,MATCH(L$1,'Macro anual'!$B$24:$B$39,0))</f>
        <v>98.530458296618633</v>
      </c>
      <c r="M435" s="65">
        <f>+INDEX('Macro anual'!$M$24:$M$39,MATCH(M$1,'Macro anual'!$B$24:$B$39,0))</f>
        <v>96.305836352752266</v>
      </c>
      <c r="N435" s="65">
        <f>+INDEX('Macro anual'!$M$24:$M$39,MATCH(N$1,'Macro anual'!$B$24:$B$39,0))</f>
        <v>102.4851497969934</v>
      </c>
      <c r="O435" s="65">
        <f>+INDEX('Macro anual'!$M$24:$M$39,MATCH(O$1,'Macro anual'!$B$24:$B$39,0))</f>
        <v>103.00954892922964</v>
      </c>
      <c r="P435" s="65">
        <f>+INDEX('Macro anual'!$M$24:$M$39,MATCH(P$1,'Macro anual'!$B$24:$B$39,0))</f>
        <v>103.62163845092842</v>
      </c>
      <c r="Q435" s="65">
        <f>+INDEX('Macro anual'!$M$24:$M$39,MATCH(Q$1,'Macro anual'!$B$24:$B$39,0))</f>
        <v>100.74586944286641</v>
      </c>
      <c r="R435" s="65">
        <f>+INDEX('Macro anual'!$M$24:$M$39,MATCH(R$1,'Macro anual'!$B$24:$B$39,0))</f>
        <v>94.345040168280931</v>
      </c>
      <c r="S435" s="65">
        <f>+INDEX('Macro anual'!$M$24:$M$39,MATCH(S$1,'Macro anual'!$B$24:$B$39,0))</f>
        <v>102.98090941089288</v>
      </c>
      <c r="T435" s="65">
        <f>+INDEX('Macro anual'!$M$24:$M$39,MATCH(T$1,'Macro anual'!$B$24:$B$39,0))</f>
        <v>112.1022944899223</v>
      </c>
      <c r="U435" s="65">
        <f>+INDEX('Macro anual'!$M$24:$M$39,MATCH(U$1,'Macro anual'!$B$24:$B$39,0))</f>
        <v>114.42978169021345</v>
      </c>
      <c r="V435" s="65"/>
    </row>
    <row r="436" spans="2:22">
      <c r="B436" s="6"/>
      <c r="C436" s="453" t="s">
        <v>663</v>
      </c>
      <c r="D436" s="5" t="s">
        <v>93</v>
      </c>
      <c r="E436" s="5" t="s">
        <v>43</v>
      </c>
      <c r="G436" s="65">
        <f>+INDEX('Macro anual'!$M$24:$M$39,MATCH(G$1,'Macro anual'!$B$24:$B$39,0))</f>
        <v>100</v>
      </c>
      <c r="H436" s="210">
        <f t="shared" si="23"/>
        <v>100</v>
      </c>
      <c r="I436" s="65">
        <f>+INDEX('Macro anual'!$M$24:$M$39,MATCH(I$1,'Macro anual'!$B$24:$B$39,0))</f>
        <v>108.23445287989043</v>
      </c>
      <c r="J436" s="65">
        <f>+INDEX('Macro anual'!$M$24:$M$39,MATCH(J$1,'Macro anual'!$B$24:$B$39,0))</f>
        <v>108.62253797078745</v>
      </c>
      <c r="K436" s="65">
        <f>+INDEX('Macro anual'!$M$24:$M$39,MATCH(K$1,'Macro anual'!$B$24:$B$39,0))</f>
        <v>106.75547638142591</v>
      </c>
      <c r="L436" s="65">
        <f>+INDEX('Macro anual'!$M$24:$M$39,MATCH(L$1,'Macro anual'!$B$24:$B$39,0))</f>
        <v>98.530458296618633</v>
      </c>
      <c r="M436" s="65">
        <f>+INDEX('Macro anual'!$M$24:$M$39,MATCH(M$1,'Macro anual'!$B$24:$B$39,0))</f>
        <v>96.305836352752266</v>
      </c>
      <c r="N436" s="65">
        <f>+INDEX('Macro anual'!$M$24:$M$39,MATCH(N$1,'Macro anual'!$B$24:$B$39,0))</f>
        <v>102.4851497969934</v>
      </c>
      <c r="O436" s="65">
        <f>+INDEX('Macro anual'!$M$24:$M$39,MATCH(O$1,'Macro anual'!$B$24:$B$39,0))</f>
        <v>103.00954892922964</v>
      </c>
      <c r="P436" s="65">
        <f>+INDEX('Macro anual'!$M$24:$M$39,MATCH(P$1,'Macro anual'!$B$24:$B$39,0))</f>
        <v>103.62163845092842</v>
      </c>
      <c r="Q436" s="65">
        <f>+INDEX('Macro anual'!$M$24:$M$39,MATCH(Q$1,'Macro anual'!$B$24:$B$39,0))</f>
        <v>100.74586944286641</v>
      </c>
      <c r="R436" s="65">
        <f>+INDEX('Macro anual'!$M$24:$M$39,MATCH(R$1,'Macro anual'!$B$24:$B$39,0))</f>
        <v>94.345040168280931</v>
      </c>
      <c r="S436" s="65">
        <f>+INDEX('Macro anual'!$M$24:$M$39,MATCH(S$1,'Macro anual'!$B$24:$B$39,0))</f>
        <v>102.98090941089288</v>
      </c>
      <c r="T436" s="65">
        <f>+INDEX('Macro anual'!$M$24:$M$39,MATCH(T$1,'Macro anual'!$B$24:$B$39,0))</f>
        <v>112.1022944899223</v>
      </c>
      <c r="U436" s="65">
        <f>+INDEX('Macro anual'!$M$24:$M$39,MATCH(U$1,'Macro anual'!$B$24:$B$39,0))</f>
        <v>114.42978169021345</v>
      </c>
      <c r="V436" s="65"/>
    </row>
    <row r="437" spans="2:22">
      <c r="B437" s="6"/>
      <c r="C437" s="453" t="s">
        <v>860</v>
      </c>
      <c r="D437" s="5" t="s">
        <v>93</v>
      </c>
      <c r="E437" s="5" t="s">
        <v>43</v>
      </c>
      <c r="G437" s="65">
        <f>+INDEX('Macro anual'!$M$24:$M$39,MATCH(G$1,'Macro anual'!$B$24:$B$39,0))</f>
        <v>100</v>
      </c>
      <c r="H437" s="210">
        <f t="shared" si="23"/>
        <v>100</v>
      </c>
      <c r="I437" s="65">
        <f>+INDEX('Macro anual'!$M$24:$M$39,MATCH(I$1,'Macro anual'!$B$24:$B$39,0))</f>
        <v>108.23445287989043</v>
      </c>
      <c r="J437" s="65">
        <f>+INDEX('Macro anual'!$M$24:$M$39,MATCH(J$1,'Macro anual'!$B$24:$B$39,0))</f>
        <v>108.62253797078745</v>
      </c>
      <c r="K437" s="65">
        <f>+INDEX('Macro anual'!$M$24:$M$39,MATCH(K$1,'Macro anual'!$B$24:$B$39,0))</f>
        <v>106.75547638142591</v>
      </c>
      <c r="L437" s="65">
        <f>+INDEX('Macro anual'!$M$24:$M$39,MATCH(L$1,'Macro anual'!$B$24:$B$39,0))</f>
        <v>98.530458296618633</v>
      </c>
      <c r="M437" s="65">
        <f>+INDEX('Macro anual'!$M$24:$M$39,MATCH(M$1,'Macro anual'!$B$24:$B$39,0))</f>
        <v>96.305836352752266</v>
      </c>
      <c r="N437" s="65">
        <f>+INDEX('Macro anual'!$M$24:$M$39,MATCH(N$1,'Macro anual'!$B$24:$B$39,0))</f>
        <v>102.4851497969934</v>
      </c>
      <c r="O437" s="65">
        <f>+INDEX('Macro anual'!$M$24:$M$39,MATCH(O$1,'Macro anual'!$B$24:$B$39,0))</f>
        <v>103.00954892922964</v>
      </c>
      <c r="P437" s="65">
        <f>+INDEX('Macro anual'!$M$24:$M$39,MATCH(P$1,'Macro anual'!$B$24:$B$39,0))</f>
        <v>103.62163845092842</v>
      </c>
      <c r="Q437" s="65">
        <f>+INDEX('Macro anual'!$M$24:$M$39,MATCH(Q$1,'Macro anual'!$B$24:$B$39,0))</f>
        <v>100.74586944286641</v>
      </c>
      <c r="R437" s="65">
        <f>+INDEX('Macro anual'!$M$24:$M$39,MATCH(R$1,'Macro anual'!$B$24:$B$39,0))</f>
        <v>94.345040168280931</v>
      </c>
      <c r="S437" s="65">
        <f>+INDEX('Macro anual'!$M$24:$M$39,MATCH(S$1,'Macro anual'!$B$24:$B$39,0))</f>
        <v>102.98090941089288</v>
      </c>
      <c r="T437" s="65">
        <f>+INDEX('Macro anual'!$M$24:$M$39,MATCH(T$1,'Macro anual'!$B$24:$B$39,0))</f>
        <v>112.1022944899223</v>
      </c>
      <c r="U437" s="65">
        <f>+INDEX('Macro anual'!$M$24:$M$39,MATCH(U$1,'Macro anual'!$B$24:$B$39,0))</f>
        <v>114.42978169021345</v>
      </c>
      <c r="V437" s="65"/>
    </row>
    <row r="438" spans="2:22">
      <c r="B438" s="6"/>
      <c r="C438" s="453" t="s">
        <v>860</v>
      </c>
      <c r="D438" s="5" t="s">
        <v>93</v>
      </c>
      <c r="E438" s="5" t="s">
        <v>43</v>
      </c>
      <c r="G438" s="65">
        <f>+INDEX('Macro anual'!$M$24:$M$39,MATCH(G$1,'Macro anual'!$B$24:$B$39,0))</f>
        <v>100</v>
      </c>
      <c r="H438" s="210">
        <f t="shared" si="23"/>
        <v>100</v>
      </c>
      <c r="I438" s="65">
        <f>+INDEX('Macro anual'!$M$24:$M$39,MATCH(I$1,'Macro anual'!$B$24:$B$39,0))</f>
        <v>108.23445287989043</v>
      </c>
      <c r="J438" s="65">
        <f>+INDEX('Macro anual'!$M$24:$M$39,MATCH(J$1,'Macro anual'!$B$24:$B$39,0))</f>
        <v>108.62253797078745</v>
      </c>
      <c r="K438" s="65">
        <f>+INDEX('Macro anual'!$M$24:$M$39,MATCH(K$1,'Macro anual'!$B$24:$B$39,0))</f>
        <v>106.75547638142591</v>
      </c>
      <c r="L438" s="65">
        <f>+INDEX('Macro anual'!$M$24:$M$39,MATCH(L$1,'Macro anual'!$B$24:$B$39,0))</f>
        <v>98.530458296618633</v>
      </c>
      <c r="M438" s="65">
        <f>+INDEX('Macro anual'!$M$24:$M$39,MATCH(M$1,'Macro anual'!$B$24:$B$39,0))</f>
        <v>96.305836352752266</v>
      </c>
      <c r="N438" s="65">
        <f>+INDEX('Macro anual'!$M$24:$M$39,MATCH(N$1,'Macro anual'!$B$24:$B$39,0))</f>
        <v>102.4851497969934</v>
      </c>
      <c r="O438" s="65">
        <f>+INDEX('Macro anual'!$M$24:$M$39,MATCH(O$1,'Macro anual'!$B$24:$B$39,0))</f>
        <v>103.00954892922964</v>
      </c>
      <c r="P438" s="65">
        <f>+INDEX('Macro anual'!$M$24:$M$39,MATCH(P$1,'Macro anual'!$B$24:$B$39,0))</f>
        <v>103.62163845092842</v>
      </c>
      <c r="Q438" s="65">
        <f>+INDEX('Macro anual'!$M$24:$M$39,MATCH(Q$1,'Macro anual'!$B$24:$B$39,0))</f>
        <v>100.74586944286641</v>
      </c>
      <c r="R438" s="65">
        <f>+INDEX('Macro anual'!$M$24:$M$39,MATCH(R$1,'Macro anual'!$B$24:$B$39,0))</f>
        <v>94.345040168280931</v>
      </c>
      <c r="S438" s="65">
        <f>+INDEX('Macro anual'!$M$24:$M$39,MATCH(S$1,'Macro anual'!$B$24:$B$39,0))</f>
        <v>102.98090941089288</v>
      </c>
      <c r="T438" s="65">
        <f>+INDEX('Macro anual'!$M$24:$M$39,MATCH(T$1,'Macro anual'!$B$24:$B$39,0))</f>
        <v>112.1022944899223</v>
      </c>
      <c r="U438" s="65">
        <f>+INDEX('Macro anual'!$M$24:$M$39,MATCH(U$1,'Macro anual'!$B$24:$B$39,0))</f>
        <v>114.42978169021345</v>
      </c>
      <c r="V438" s="65"/>
    </row>
    <row r="439" spans="2:22">
      <c r="B439" s="6"/>
      <c r="C439" s="453" t="s">
        <v>861</v>
      </c>
      <c r="D439" s="5" t="s">
        <v>93</v>
      </c>
      <c r="E439" s="5" t="s">
        <v>43</v>
      </c>
      <c r="G439" s="65">
        <f>+INDEX('Macro anual'!$M$24:$M$39,MATCH(G$1,'Macro anual'!$B$24:$B$39,0))</f>
        <v>100</v>
      </c>
      <c r="H439" s="210">
        <f t="shared" si="23"/>
        <v>100</v>
      </c>
      <c r="I439" s="65">
        <f>+INDEX('Macro anual'!$M$24:$M$39,MATCH(I$1,'Macro anual'!$B$24:$B$39,0))</f>
        <v>108.23445287989043</v>
      </c>
      <c r="J439" s="65">
        <f>+INDEX('Macro anual'!$M$24:$M$39,MATCH(J$1,'Macro anual'!$B$24:$B$39,0))</f>
        <v>108.62253797078745</v>
      </c>
      <c r="K439" s="65">
        <f>+INDEX('Macro anual'!$M$24:$M$39,MATCH(K$1,'Macro anual'!$B$24:$B$39,0))</f>
        <v>106.75547638142591</v>
      </c>
      <c r="L439" s="65">
        <f>+INDEX('Macro anual'!$M$24:$M$39,MATCH(L$1,'Macro anual'!$B$24:$B$39,0))</f>
        <v>98.530458296618633</v>
      </c>
      <c r="M439" s="65">
        <f>+INDEX('Macro anual'!$M$24:$M$39,MATCH(M$1,'Macro anual'!$B$24:$B$39,0))</f>
        <v>96.305836352752266</v>
      </c>
      <c r="N439" s="65">
        <f>+INDEX('Macro anual'!$M$24:$M$39,MATCH(N$1,'Macro anual'!$B$24:$B$39,0))</f>
        <v>102.4851497969934</v>
      </c>
      <c r="O439" s="65">
        <f>+INDEX('Macro anual'!$M$24:$M$39,MATCH(O$1,'Macro anual'!$B$24:$B$39,0))</f>
        <v>103.00954892922964</v>
      </c>
      <c r="P439" s="65">
        <f>+INDEX('Macro anual'!$M$24:$M$39,MATCH(P$1,'Macro anual'!$B$24:$B$39,0))</f>
        <v>103.62163845092842</v>
      </c>
      <c r="Q439" s="65">
        <f>+INDEX('Macro anual'!$M$24:$M$39,MATCH(Q$1,'Macro anual'!$B$24:$B$39,0))</f>
        <v>100.74586944286641</v>
      </c>
      <c r="R439" s="65">
        <f>+INDEX('Macro anual'!$M$24:$M$39,MATCH(R$1,'Macro anual'!$B$24:$B$39,0))</f>
        <v>94.345040168280931</v>
      </c>
      <c r="S439" s="65">
        <f>+INDEX('Macro anual'!$M$24:$M$39,MATCH(S$1,'Macro anual'!$B$24:$B$39,0))</f>
        <v>102.98090941089288</v>
      </c>
      <c r="T439" s="65">
        <f>+INDEX('Macro anual'!$M$24:$M$39,MATCH(T$1,'Macro anual'!$B$24:$B$39,0))</f>
        <v>112.1022944899223</v>
      </c>
      <c r="U439" s="65">
        <f>+INDEX('Macro anual'!$M$24:$M$39,MATCH(U$1,'Macro anual'!$B$24:$B$39,0))</f>
        <v>114.42978169021345</v>
      </c>
      <c r="V439" s="65"/>
    </row>
    <row r="440" spans="2:22">
      <c r="B440" s="6"/>
      <c r="C440" s="453" t="s">
        <v>862</v>
      </c>
      <c r="D440" s="5" t="s">
        <v>93</v>
      </c>
      <c r="E440" s="5" t="s">
        <v>43</v>
      </c>
      <c r="G440" s="65">
        <f>+INDEX('Macro anual'!$M$24:$M$39,MATCH(G$1,'Macro anual'!$B$24:$B$39,0))</f>
        <v>100</v>
      </c>
      <c r="H440" s="210">
        <f t="shared" si="23"/>
        <v>100</v>
      </c>
      <c r="I440" s="65">
        <f>+INDEX('Macro anual'!$M$24:$M$39,MATCH(I$1,'Macro anual'!$B$24:$B$39,0))</f>
        <v>108.23445287989043</v>
      </c>
      <c r="J440" s="65">
        <f>+INDEX('Macro anual'!$M$24:$M$39,MATCH(J$1,'Macro anual'!$B$24:$B$39,0))</f>
        <v>108.62253797078745</v>
      </c>
      <c r="K440" s="65">
        <f>+INDEX('Macro anual'!$M$24:$M$39,MATCH(K$1,'Macro anual'!$B$24:$B$39,0))</f>
        <v>106.75547638142591</v>
      </c>
      <c r="L440" s="65">
        <f>+INDEX('Macro anual'!$M$24:$M$39,MATCH(L$1,'Macro anual'!$B$24:$B$39,0))</f>
        <v>98.530458296618633</v>
      </c>
      <c r="M440" s="65">
        <f>+INDEX('Macro anual'!$M$24:$M$39,MATCH(M$1,'Macro anual'!$B$24:$B$39,0))</f>
        <v>96.305836352752266</v>
      </c>
      <c r="N440" s="65">
        <f>+INDEX('Macro anual'!$M$24:$M$39,MATCH(N$1,'Macro anual'!$B$24:$B$39,0))</f>
        <v>102.4851497969934</v>
      </c>
      <c r="O440" s="65">
        <f>+INDEX('Macro anual'!$M$24:$M$39,MATCH(O$1,'Macro anual'!$B$24:$B$39,0))</f>
        <v>103.00954892922964</v>
      </c>
      <c r="P440" s="65">
        <f>+INDEX('Macro anual'!$M$24:$M$39,MATCH(P$1,'Macro anual'!$B$24:$B$39,0))</f>
        <v>103.62163845092842</v>
      </c>
      <c r="Q440" s="65">
        <f>+INDEX('Macro anual'!$M$24:$M$39,MATCH(Q$1,'Macro anual'!$B$24:$B$39,0))</f>
        <v>100.74586944286641</v>
      </c>
      <c r="R440" s="65">
        <f>+INDEX('Macro anual'!$M$24:$M$39,MATCH(R$1,'Macro anual'!$B$24:$B$39,0))</f>
        <v>94.345040168280931</v>
      </c>
      <c r="S440" s="65">
        <f>+INDEX('Macro anual'!$M$24:$M$39,MATCH(S$1,'Macro anual'!$B$24:$B$39,0))</f>
        <v>102.98090941089288</v>
      </c>
      <c r="T440" s="65">
        <f>+INDEX('Macro anual'!$M$24:$M$39,MATCH(T$1,'Macro anual'!$B$24:$B$39,0))</f>
        <v>112.1022944899223</v>
      </c>
      <c r="U440" s="65">
        <f>+INDEX('Macro anual'!$M$24:$M$39,MATCH(U$1,'Macro anual'!$B$24:$B$39,0))</f>
        <v>114.42978169021345</v>
      </c>
      <c r="V440" s="65"/>
    </row>
    <row r="441" spans="2:22">
      <c r="B441" s="6"/>
      <c r="C441" s="453" t="s">
        <v>863</v>
      </c>
      <c r="D441" s="5" t="s">
        <v>93</v>
      </c>
      <c r="E441" s="5" t="s">
        <v>43</v>
      </c>
      <c r="G441" s="65">
        <f>+INDEX('Macro anual'!$M$24:$M$39,MATCH(G$1,'Macro anual'!$B$24:$B$39,0))</f>
        <v>100</v>
      </c>
      <c r="H441" s="210">
        <f t="shared" si="23"/>
        <v>100</v>
      </c>
      <c r="I441" s="65">
        <f>+INDEX('Macro anual'!$M$24:$M$39,MATCH(I$1,'Macro anual'!$B$24:$B$39,0))</f>
        <v>108.23445287989043</v>
      </c>
      <c r="J441" s="65">
        <f>+INDEX('Macro anual'!$M$24:$M$39,MATCH(J$1,'Macro anual'!$B$24:$B$39,0))</f>
        <v>108.62253797078745</v>
      </c>
      <c r="K441" s="65">
        <f>+INDEX('Macro anual'!$M$24:$M$39,MATCH(K$1,'Macro anual'!$B$24:$B$39,0))</f>
        <v>106.75547638142591</v>
      </c>
      <c r="L441" s="65">
        <f>+INDEX('Macro anual'!$M$24:$M$39,MATCH(L$1,'Macro anual'!$B$24:$B$39,0))</f>
        <v>98.530458296618633</v>
      </c>
      <c r="M441" s="65">
        <f>+INDEX('Macro anual'!$M$24:$M$39,MATCH(M$1,'Macro anual'!$B$24:$B$39,0))</f>
        <v>96.305836352752266</v>
      </c>
      <c r="N441" s="65">
        <f>+INDEX('Macro anual'!$M$24:$M$39,MATCH(N$1,'Macro anual'!$B$24:$B$39,0))</f>
        <v>102.4851497969934</v>
      </c>
      <c r="O441" s="65">
        <f>+INDEX('Macro anual'!$M$24:$M$39,MATCH(O$1,'Macro anual'!$B$24:$B$39,0))</f>
        <v>103.00954892922964</v>
      </c>
      <c r="P441" s="65">
        <f>+INDEX('Macro anual'!$M$24:$M$39,MATCH(P$1,'Macro anual'!$B$24:$B$39,0))</f>
        <v>103.62163845092842</v>
      </c>
      <c r="Q441" s="65">
        <f>+INDEX('Macro anual'!$M$24:$M$39,MATCH(Q$1,'Macro anual'!$B$24:$B$39,0))</f>
        <v>100.74586944286641</v>
      </c>
      <c r="R441" s="65">
        <f>+INDEX('Macro anual'!$M$24:$M$39,MATCH(R$1,'Macro anual'!$B$24:$B$39,0))</f>
        <v>94.345040168280931</v>
      </c>
      <c r="S441" s="65">
        <f>+INDEX('Macro anual'!$M$24:$M$39,MATCH(S$1,'Macro anual'!$B$24:$B$39,0))</f>
        <v>102.98090941089288</v>
      </c>
      <c r="T441" s="65">
        <f>+INDEX('Macro anual'!$M$24:$M$39,MATCH(T$1,'Macro anual'!$B$24:$B$39,0))</f>
        <v>112.1022944899223</v>
      </c>
      <c r="U441" s="65">
        <f>+INDEX('Macro anual'!$M$24:$M$39,MATCH(U$1,'Macro anual'!$B$24:$B$39,0))</f>
        <v>114.42978169021345</v>
      </c>
      <c r="V441" s="65"/>
    </row>
    <row r="442" spans="2:22">
      <c r="B442" s="6"/>
      <c r="C442" s="453" t="s">
        <v>864</v>
      </c>
      <c r="D442" s="5" t="s">
        <v>93</v>
      </c>
      <c r="E442" s="5" t="s">
        <v>43</v>
      </c>
      <c r="G442" s="65">
        <f>+INDEX('Macro anual'!$M$24:$M$39,MATCH(G$1,'Macro anual'!$B$24:$B$39,0))</f>
        <v>100</v>
      </c>
      <c r="H442" s="210">
        <f t="shared" si="23"/>
        <v>100</v>
      </c>
      <c r="I442" s="65">
        <f>+INDEX('Macro anual'!$M$24:$M$39,MATCH(I$1,'Macro anual'!$B$24:$B$39,0))</f>
        <v>108.23445287989043</v>
      </c>
      <c r="J442" s="65">
        <f>+INDEX('Macro anual'!$M$24:$M$39,MATCH(J$1,'Macro anual'!$B$24:$B$39,0))</f>
        <v>108.62253797078745</v>
      </c>
      <c r="K442" s="65">
        <f>+INDEX('Macro anual'!$M$24:$M$39,MATCH(K$1,'Macro anual'!$B$24:$B$39,0))</f>
        <v>106.75547638142591</v>
      </c>
      <c r="L442" s="65">
        <f>+INDEX('Macro anual'!$M$24:$M$39,MATCH(L$1,'Macro anual'!$B$24:$B$39,0))</f>
        <v>98.530458296618633</v>
      </c>
      <c r="M442" s="65">
        <f>+INDEX('Macro anual'!$M$24:$M$39,MATCH(M$1,'Macro anual'!$B$24:$B$39,0))</f>
        <v>96.305836352752266</v>
      </c>
      <c r="N442" s="65">
        <f>+INDEX('Macro anual'!$M$24:$M$39,MATCH(N$1,'Macro anual'!$B$24:$B$39,0))</f>
        <v>102.4851497969934</v>
      </c>
      <c r="O442" s="65">
        <f>+INDEX('Macro anual'!$M$24:$M$39,MATCH(O$1,'Macro anual'!$B$24:$B$39,0))</f>
        <v>103.00954892922964</v>
      </c>
      <c r="P442" s="65">
        <f>+INDEX('Macro anual'!$M$24:$M$39,MATCH(P$1,'Macro anual'!$B$24:$B$39,0))</f>
        <v>103.62163845092842</v>
      </c>
      <c r="Q442" s="65">
        <f>+INDEX('Macro anual'!$M$24:$M$39,MATCH(Q$1,'Macro anual'!$B$24:$B$39,0))</f>
        <v>100.74586944286641</v>
      </c>
      <c r="R442" s="65">
        <f>+INDEX('Macro anual'!$M$24:$M$39,MATCH(R$1,'Macro anual'!$B$24:$B$39,0))</f>
        <v>94.345040168280931</v>
      </c>
      <c r="S442" s="65">
        <f>+INDEX('Macro anual'!$M$24:$M$39,MATCH(S$1,'Macro anual'!$B$24:$B$39,0))</f>
        <v>102.98090941089288</v>
      </c>
      <c r="T442" s="65">
        <f>+INDEX('Macro anual'!$M$24:$M$39,MATCH(T$1,'Macro anual'!$B$24:$B$39,0))</f>
        <v>112.1022944899223</v>
      </c>
      <c r="U442" s="65">
        <f>+INDEX('Macro anual'!$M$24:$M$39,MATCH(U$1,'Macro anual'!$B$24:$B$39,0))</f>
        <v>114.42978169021345</v>
      </c>
      <c r="V442" s="65"/>
    </row>
    <row r="443" spans="2:22">
      <c r="B443" s="6"/>
      <c r="C443" s="453" t="s">
        <v>865</v>
      </c>
      <c r="D443" s="5" t="s">
        <v>93</v>
      </c>
      <c r="E443" s="5" t="s">
        <v>43</v>
      </c>
      <c r="G443" s="65">
        <f>+INDEX('Macro anual'!$M$24:$M$39,MATCH(G$1,'Macro anual'!$B$24:$B$39,0))</f>
        <v>100</v>
      </c>
      <c r="H443" s="210">
        <f t="shared" si="23"/>
        <v>100</v>
      </c>
      <c r="I443" s="65">
        <f>+INDEX('Macro anual'!$M$24:$M$39,MATCH(I$1,'Macro anual'!$B$24:$B$39,0))</f>
        <v>108.23445287989043</v>
      </c>
      <c r="J443" s="65">
        <f>+INDEX('Macro anual'!$M$24:$M$39,MATCH(J$1,'Macro anual'!$B$24:$B$39,0))</f>
        <v>108.62253797078745</v>
      </c>
      <c r="K443" s="65">
        <f>+INDEX('Macro anual'!$M$24:$M$39,MATCH(K$1,'Macro anual'!$B$24:$B$39,0))</f>
        <v>106.75547638142591</v>
      </c>
      <c r="L443" s="65">
        <f>+INDEX('Macro anual'!$M$24:$M$39,MATCH(L$1,'Macro anual'!$B$24:$B$39,0))</f>
        <v>98.530458296618633</v>
      </c>
      <c r="M443" s="65">
        <f>+INDEX('Macro anual'!$M$24:$M$39,MATCH(M$1,'Macro anual'!$B$24:$B$39,0))</f>
        <v>96.305836352752266</v>
      </c>
      <c r="N443" s="65">
        <f>+INDEX('Macro anual'!$M$24:$M$39,MATCH(N$1,'Macro anual'!$B$24:$B$39,0))</f>
        <v>102.4851497969934</v>
      </c>
      <c r="O443" s="65">
        <f>+INDEX('Macro anual'!$M$24:$M$39,MATCH(O$1,'Macro anual'!$B$24:$B$39,0))</f>
        <v>103.00954892922964</v>
      </c>
      <c r="P443" s="65">
        <f>+INDEX('Macro anual'!$M$24:$M$39,MATCH(P$1,'Macro anual'!$B$24:$B$39,0))</f>
        <v>103.62163845092842</v>
      </c>
      <c r="Q443" s="65">
        <f>+INDEX('Macro anual'!$M$24:$M$39,MATCH(Q$1,'Macro anual'!$B$24:$B$39,0))</f>
        <v>100.74586944286641</v>
      </c>
      <c r="R443" s="65">
        <f>+INDEX('Macro anual'!$M$24:$M$39,MATCH(R$1,'Macro anual'!$B$24:$B$39,0))</f>
        <v>94.345040168280931</v>
      </c>
      <c r="S443" s="65">
        <f>+INDEX('Macro anual'!$M$24:$M$39,MATCH(S$1,'Macro anual'!$B$24:$B$39,0))</f>
        <v>102.98090941089288</v>
      </c>
      <c r="T443" s="65">
        <f>+INDEX('Macro anual'!$M$24:$M$39,MATCH(T$1,'Macro anual'!$B$24:$B$39,0))</f>
        <v>112.1022944899223</v>
      </c>
      <c r="U443" s="65">
        <f>+INDEX('Macro anual'!$M$24:$M$39,MATCH(U$1,'Macro anual'!$B$24:$B$39,0))</f>
        <v>114.42978169021345</v>
      </c>
      <c r="V443" s="65"/>
    </row>
    <row r="444" spans="2:22">
      <c r="B444" s="6"/>
      <c r="C444" s="453" t="s">
        <v>866</v>
      </c>
      <c r="D444" s="5" t="s">
        <v>93</v>
      </c>
      <c r="E444" s="5" t="s">
        <v>43</v>
      </c>
      <c r="G444" s="65">
        <f>+INDEX('Macro anual'!$M$24:$M$39,MATCH(G$1,'Macro anual'!$B$24:$B$39,0))</f>
        <v>100</v>
      </c>
      <c r="H444" s="210">
        <f t="shared" si="23"/>
        <v>100</v>
      </c>
      <c r="I444" s="65">
        <f>+INDEX('Macro anual'!$M$24:$M$39,MATCH(I$1,'Macro anual'!$B$24:$B$39,0))</f>
        <v>108.23445287989043</v>
      </c>
      <c r="J444" s="65">
        <f>+INDEX('Macro anual'!$M$24:$M$39,MATCH(J$1,'Macro anual'!$B$24:$B$39,0))</f>
        <v>108.62253797078745</v>
      </c>
      <c r="K444" s="65">
        <f>+INDEX('Macro anual'!$M$24:$M$39,MATCH(K$1,'Macro anual'!$B$24:$B$39,0))</f>
        <v>106.75547638142591</v>
      </c>
      <c r="L444" s="65">
        <f>+INDEX('Macro anual'!$M$24:$M$39,MATCH(L$1,'Macro anual'!$B$24:$B$39,0))</f>
        <v>98.530458296618633</v>
      </c>
      <c r="M444" s="65">
        <f>+INDEX('Macro anual'!$M$24:$M$39,MATCH(M$1,'Macro anual'!$B$24:$B$39,0))</f>
        <v>96.305836352752266</v>
      </c>
      <c r="N444" s="65">
        <f>+INDEX('Macro anual'!$M$24:$M$39,MATCH(N$1,'Macro anual'!$B$24:$B$39,0))</f>
        <v>102.4851497969934</v>
      </c>
      <c r="O444" s="65">
        <f>+INDEX('Macro anual'!$M$24:$M$39,MATCH(O$1,'Macro anual'!$B$24:$B$39,0))</f>
        <v>103.00954892922964</v>
      </c>
      <c r="P444" s="65">
        <f>+INDEX('Macro anual'!$M$24:$M$39,MATCH(P$1,'Macro anual'!$B$24:$B$39,0))</f>
        <v>103.62163845092842</v>
      </c>
      <c r="Q444" s="65">
        <f>+INDEX('Macro anual'!$M$24:$M$39,MATCH(Q$1,'Macro anual'!$B$24:$B$39,0))</f>
        <v>100.74586944286641</v>
      </c>
      <c r="R444" s="65">
        <f>+INDEX('Macro anual'!$M$24:$M$39,MATCH(R$1,'Macro anual'!$B$24:$B$39,0))</f>
        <v>94.345040168280931</v>
      </c>
      <c r="S444" s="65">
        <f>+INDEX('Macro anual'!$M$24:$M$39,MATCH(S$1,'Macro anual'!$B$24:$B$39,0))</f>
        <v>102.98090941089288</v>
      </c>
      <c r="T444" s="65">
        <f>+INDEX('Macro anual'!$M$24:$M$39,MATCH(T$1,'Macro anual'!$B$24:$B$39,0))</f>
        <v>112.1022944899223</v>
      </c>
      <c r="U444" s="65">
        <f>+INDEX('Macro anual'!$M$24:$M$39,MATCH(U$1,'Macro anual'!$B$24:$B$39,0))</f>
        <v>114.42978169021345</v>
      </c>
      <c r="V444" s="65"/>
    </row>
    <row r="445" spans="2:22">
      <c r="B445" s="6"/>
      <c r="C445" s="453" t="s">
        <v>867</v>
      </c>
      <c r="D445" s="5" t="s">
        <v>93</v>
      </c>
      <c r="E445" s="5" t="s">
        <v>43</v>
      </c>
      <c r="G445" s="65">
        <f>+INDEX('Macro anual'!$M$24:$M$39,MATCH(G$1,'Macro anual'!$B$24:$B$39,0))</f>
        <v>100</v>
      </c>
      <c r="H445" s="210">
        <f t="shared" si="23"/>
        <v>100</v>
      </c>
      <c r="I445" s="65">
        <f>+INDEX('Macro anual'!$M$24:$M$39,MATCH(I$1,'Macro anual'!$B$24:$B$39,0))</f>
        <v>108.23445287989043</v>
      </c>
      <c r="J445" s="65">
        <f>+INDEX('Macro anual'!$M$24:$M$39,MATCH(J$1,'Macro anual'!$B$24:$B$39,0))</f>
        <v>108.62253797078745</v>
      </c>
      <c r="K445" s="65">
        <f>+INDEX('Macro anual'!$M$24:$M$39,MATCH(K$1,'Macro anual'!$B$24:$B$39,0))</f>
        <v>106.75547638142591</v>
      </c>
      <c r="L445" s="65">
        <f>+INDEX('Macro anual'!$M$24:$M$39,MATCH(L$1,'Macro anual'!$B$24:$B$39,0))</f>
        <v>98.530458296618633</v>
      </c>
      <c r="M445" s="65">
        <f>+INDEX('Macro anual'!$M$24:$M$39,MATCH(M$1,'Macro anual'!$B$24:$B$39,0))</f>
        <v>96.305836352752266</v>
      </c>
      <c r="N445" s="65">
        <f>+INDEX('Macro anual'!$M$24:$M$39,MATCH(N$1,'Macro anual'!$B$24:$B$39,0))</f>
        <v>102.4851497969934</v>
      </c>
      <c r="O445" s="65">
        <f>+INDEX('Macro anual'!$M$24:$M$39,MATCH(O$1,'Macro anual'!$B$24:$B$39,0))</f>
        <v>103.00954892922964</v>
      </c>
      <c r="P445" s="65">
        <f>+INDEX('Macro anual'!$M$24:$M$39,MATCH(P$1,'Macro anual'!$B$24:$B$39,0))</f>
        <v>103.62163845092842</v>
      </c>
      <c r="Q445" s="65">
        <f>+INDEX('Macro anual'!$M$24:$M$39,MATCH(Q$1,'Macro anual'!$B$24:$B$39,0))</f>
        <v>100.74586944286641</v>
      </c>
      <c r="R445" s="65">
        <f>+INDEX('Macro anual'!$M$24:$M$39,MATCH(R$1,'Macro anual'!$B$24:$B$39,0))</f>
        <v>94.345040168280931</v>
      </c>
      <c r="S445" s="65">
        <f>+INDEX('Macro anual'!$M$24:$M$39,MATCH(S$1,'Macro anual'!$B$24:$B$39,0))</f>
        <v>102.98090941089288</v>
      </c>
      <c r="T445" s="65">
        <f>+INDEX('Macro anual'!$M$24:$M$39,MATCH(T$1,'Macro anual'!$B$24:$B$39,0))</f>
        <v>112.1022944899223</v>
      </c>
      <c r="U445" s="65">
        <f>+INDEX('Macro anual'!$M$24:$M$39,MATCH(U$1,'Macro anual'!$B$24:$B$39,0))</f>
        <v>114.42978169021345</v>
      </c>
      <c r="V445" s="65"/>
    </row>
    <row r="446" spans="2:22">
      <c r="B446" s="6"/>
      <c r="C446" s="453" t="s">
        <v>868</v>
      </c>
      <c r="D446" s="5" t="s">
        <v>93</v>
      </c>
      <c r="E446" s="5" t="s">
        <v>43</v>
      </c>
      <c r="G446" s="65">
        <f>+INDEX('Macro anual'!$M$24:$M$39,MATCH(G$1,'Macro anual'!$B$24:$B$39,0))</f>
        <v>100</v>
      </c>
      <c r="H446" s="210">
        <f t="shared" si="23"/>
        <v>100</v>
      </c>
      <c r="I446" s="65">
        <f>+INDEX('Macro anual'!$M$24:$M$39,MATCH(I$1,'Macro anual'!$B$24:$B$39,0))</f>
        <v>108.23445287989043</v>
      </c>
      <c r="J446" s="65">
        <f>+INDEX('Macro anual'!$M$24:$M$39,MATCH(J$1,'Macro anual'!$B$24:$B$39,0))</f>
        <v>108.62253797078745</v>
      </c>
      <c r="K446" s="65">
        <f>+INDEX('Macro anual'!$M$24:$M$39,MATCH(K$1,'Macro anual'!$B$24:$B$39,0))</f>
        <v>106.75547638142591</v>
      </c>
      <c r="L446" s="65">
        <f>+INDEX('Macro anual'!$M$24:$M$39,MATCH(L$1,'Macro anual'!$B$24:$B$39,0))</f>
        <v>98.530458296618633</v>
      </c>
      <c r="M446" s="65">
        <f>+INDEX('Macro anual'!$M$24:$M$39,MATCH(M$1,'Macro anual'!$B$24:$B$39,0))</f>
        <v>96.305836352752266</v>
      </c>
      <c r="N446" s="65">
        <f>+INDEX('Macro anual'!$M$24:$M$39,MATCH(N$1,'Macro anual'!$B$24:$B$39,0))</f>
        <v>102.4851497969934</v>
      </c>
      <c r="O446" s="65">
        <f>+INDEX('Macro anual'!$M$24:$M$39,MATCH(O$1,'Macro anual'!$B$24:$B$39,0))</f>
        <v>103.00954892922964</v>
      </c>
      <c r="P446" s="65">
        <f>+INDEX('Macro anual'!$M$24:$M$39,MATCH(P$1,'Macro anual'!$B$24:$B$39,0))</f>
        <v>103.62163845092842</v>
      </c>
      <c r="Q446" s="65">
        <f>+INDEX('Macro anual'!$M$24:$M$39,MATCH(Q$1,'Macro anual'!$B$24:$B$39,0))</f>
        <v>100.74586944286641</v>
      </c>
      <c r="R446" s="65">
        <f>+INDEX('Macro anual'!$M$24:$M$39,MATCH(R$1,'Macro anual'!$B$24:$B$39,0))</f>
        <v>94.345040168280931</v>
      </c>
      <c r="S446" s="65">
        <f>+INDEX('Macro anual'!$M$24:$M$39,MATCH(S$1,'Macro anual'!$B$24:$B$39,0))</f>
        <v>102.98090941089288</v>
      </c>
      <c r="T446" s="65">
        <f>+INDEX('Macro anual'!$M$24:$M$39,MATCH(T$1,'Macro anual'!$B$24:$B$39,0))</f>
        <v>112.1022944899223</v>
      </c>
      <c r="U446" s="65">
        <f>+INDEX('Macro anual'!$M$24:$M$39,MATCH(U$1,'Macro anual'!$B$24:$B$39,0))</f>
        <v>114.42978169021345</v>
      </c>
      <c r="V446" s="65"/>
    </row>
    <row r="447" spans="2:22">
      <c r="B447" s="6"/>
      <c r="C447" s="453" t="s">
        <v>869</v>
      </c>
      <c r="D447" s="5" t="s">
        <v>93</v>
      </c>
      <c r="E447" s="5" t="s">
        <v>43</v>
      </c>
      <c r="G447" s="65">
        <f>+INDEX('Macro anual'!$M$24:$M$39,MATCH(G$1,'Macro anual'!$B$24:$B$39,0))</f>
        <v>100</v>
      </c>
      <c r="H447" s="210">
        <f t="shared" si="23"/>
        <v>100</v>
      </c>
      <c r="I447" s="65">
        <f>+INDEX('Macro anual'!$M$24:$M$39,MATCH(I$1,'Macro anual'!$B$24:$B$39,0))</f>
        <v>108.23445287989043</v>
      </c>
      <c r="J447" s="65">
        <f>+INDEX('Macro anual'!$M$24:$M$39,MATCH(J$1,'Macro anual'!$B$24:$B$39,0))</f>
        <v>108.62253797078745</v>
      </c>
      <c r="K447" s="65">
        <f>+INDEX('Macro anual'!$M$24:$M$39,MATCH(K$1,'Macro anual'!$B$24:$B$39,0))</f>
        <v>106.75547638142591</v>
      </c>
      <c r="L447" s="65">
        <f>+INDEX('Macro anual'!$M$24:$M$39,MATCH(L$1,'Macro anual'!$B$24:$B$39,0))</f>
        <v>98.530458296618633</v>
      </c>
      <c r="M447" s="65">
        <f>+INDEX('Macro anual'!$M$24:$M$39,MATCH(M$1,'Macro anual'!$B$24:$B$39,0))</f>
        <v>96.305836352752266</v>
      </c>
      <c r="N447" s="65">
        <f>+INDEX('Macro anual'!$M$24:$M$39,MATCH(N$1,'Macro anual'!$B$24:$B$39,0))</f>
        <v>102.4851497969934</v>
      </c>
      <c r="O447" s="65">
        <f>+INDEX('Macro anual'!$M$24:$M$39,MATCH(O$1,'Macro anual'!$B$24:$B$39,0))</f>
        <v>103.00954892922964</v>
      </c>
      <c r="P447" s="65">
        <f>+INDEX('Macro anual'!$M$24:$M$39,MATCH(P$1,'Macro anual'!$B$24:$B$39,0))</f>
        <v>103.62163845092842</v>
      </c>
      <c r="Q447" s="65">
        <f>+INDEX('Macro anual'!$M$24:$M$39,MATCH(Q$1,'Macro anual'!$B$24:$B$39,0))</f>
        <v>100.74586944286641</v>
      </c>
      <c r="R447" s="65">
        <f>+INDEX('Macro anual'!$M$24:$M$39,MATCH(R$1,'Macro anual'!$B$24:$B$39,0))</f>
        <v>94.345040168280931</v>
      </c>
      <c r="S447" s="65">
        <f>+INDEX('Macro anual'!$M$24:$M$39,MATCH(S$1,'Macro anual'!$B$24:$B$39,0))</f>
        <v>102.98090941089288</v>
      </c>
      <c r="T447" s="65">
        <f>+INDEX('Macro anual'!$M$24:$M$39,MATCH(T$1,'Macro anual'!$B$24:$B$39,0))</f>
        <v>112.1022944899223</v>
      </c>
      <c r="U447" s="65">
        <f>+INDEX('Macro anual'!$M$24:$M$39,MATCH(U$1,'Macro anual'!$B$24:$B$39,0))</f>
        <v>114.42978169021345</v>
      </c>
      <c r="V447" s="65"/>
    </row>
    <row r="448" spans="2:22">
      <c r="B448" s="6"/>
      <c r="C448" s="453" t="s">
        <v>870</v>
      </c>
      <c r="D448" s="5" t="s">
        <v>93</v>
      </c>
      <c r="E448" s="5" t="s">
        <v>43</v>
      </c>
      <c r="G448" s="65">
        <f>+INDEX('Macro anual'!$M$24:$M$39,MATCH(G$1,'Macro anual'!$B$24:$B$39,0))</f>
        <v>100</v>
      </c>
      <c r="H448" s="210">
        <f t="shared" si="23"/>
        <v>100</v>
      </c>
      <c r="I448" s="65">
        <f>+INDEX('Macro anual'!$M$24:$M$39,MATCH(I$1,'Macro anual'!$B$24:$B$39,0))</f>
        <v>108.23445287989043</v>
      </c>
      <c r="J448" s="65">
        <f>+INDEX('Macro anual'!$M$24:$M$39,MATCH(J$1,'Macro anual'!$B$24:$B$39,0))</f>
        <v>108.62253797078745</v>
      </c>
      <c r="K448" s="65">
        <f>+INDEX('Macro anual'!$M$24:$M$39,MATCH(K$1,'Macro anual'!$B$24:$B$39,0))</f>
        <v>106.75547638142591</v>
      </c>
      <c r="L448" s="65">
        <f>+INDEX('Macro anual'!$M$24:$M$39,MATCH(L$1,'Macro anual'!$B$24:$B$39,0))</f>
        <v>98.530458296618633</v>
      </c>
      <c r="M448" s="65">
        <f>+INDEX('Macro anual'!$M$24:$M$39,MATCH(M$1,'Macro anual'!$B$24:$B$39,0))</f>
        <v>96.305836352752266</v>
      </c>
      <c r="N448" s="65">
        <f>+INDEX('Macro anual'!$M$24:$M$39,MATCH(N$1,'Macro anual'!$B$24:$B$39,0))</f>
        <v>102.4851497969934</v>
      </c>
      <c r="O448" s="65">
        <f>+INDEX('Macro anual'!$M$24:$M$39,MATCH(O$1,'Macro anual'!$B$24:$B$39,0))</f>
        <v>103.00954892922964</v>
      </c>
      <c r="P448" s="65">
        <f>+INDEX('Macro anual'!$M$24:$M$39,MATCH(P$1,'Macro anual'!$B$24:$B$39,0))</f>
        <v>103.62163845092842</v>
      </c>
      <c r="Q448" s="65">
        <f>+INDEX('Macro anual'!$M$24:$M$39,MATCH(Q$1,'Macro anual'!$B$24:$B$39,0))</f>
        <v>100.74586944286641</v>
      </c>
      <c r="R448" s="65">
        <f>+INDEX('Macro anual'!$M$24:$M$39,MATCH(R$1,'Macro anual'!$B$24:$B$39,0))</f>
        <v>94.345040168280931</v>
      </c>
      <c r="S448" s="65">
        <f>+INDEX('Macro anual'!$M$24:$M$39,MATCH(S$1,'Macro anual'!$B$24:$B$39,0))</f>
        <v>102.98090941089288</v>
      </c>
      <c r="T448" s="65">
        <f>+INDEX('Macro anual'!$M$24:$M$39,MATCH(T$1,'Macro anual'!$B$24:$B$39,0))</f>
        <v>112.1022944899223</v>
      </c>
      <c r="U448" s="65">
        <f>+INDEX('Macro anual'!$M$24:$M$39,MATCH(U$1,'Macro anual'!$B$24:$B$39,0))</f>
        <v>114.42978169021345</v>
      </c>
      <c r="V448" s="65"/>
    </row>
    <row r="449" spans="2:22">
      <c r="B449" s="6"/>
      <c r="C449" s="453" t="s">
        <v>871</v>
      </c>
      <c r="D449" s="5" t="s">
        <v>93</v>
      </c>
      <c r="E449" s="5" t="s">
        <v>43</v>
      </c>
      <c r="G449" s="65">
        <f>+INDEX('Macro anual'!$M$24:$M$39,MATCH(G$1,'Macro anual'!$B$24:$B$39,0))</f>
        <v>100</v>
      </c>
      <c r="H449" s="210">
        <f t="shared" si="23"/>
        <v>100</v>
      </c>
      <c r="I449" s="65">
        <f>+INDEX('Macro anual'!$M$24:$M$39,MATCH(I$1,'Macro anual'!$B$24:$B$39,0))</f>
        <v>108.23445287989043</v>
      </c>
      <c r="J449" s="65">
        <f>+INDEX('Macro anual'!$M$24:$M$39,MATCH(J$1,'Macro anual'!$B$24:$B$39,0))</f>
        <v>108.62253797078745</v>
      </c>
      <c r="K449" s="65">
        <f>+INDEX('Macro anual'!$M$24:$M$39,MATCH(K$1,'Macro anual'!$B$24:$B$39,0))</f>
        <v>106.75547638142591</v>
      </c>
      <c r="L449" s="65">
        <f>+INDEX('Macro anual'!$M$24:$M$39,MATCH(L$1,'Macro anual'!$B$24:$B$39,0))</f>
        <v>98.530458296618633</v>
      </c>
      <c r="M449" s="65">
        <f>+INDEX('Macro anual'!$M$24:$M$39,MATCH(M$1,'Macro anual'!$B$24:$B$39,0))</f>
        <v>96.305836352752266</v>
      </c>
      <c r="N449" s="65">
        <f>+INDEX('Macro anual'!$M$24:$M$39,MATCH(N$1,'Macro anual'!$B$24:$B$39,0))</f>
        <v>102.4851497969934</v>
      </c>
      <c r="O449" s="65">
        <f>+INDEX('Macro anual'!$M$24:$M$39,MATCH(O$1,'Macro anual'!$B$24:$B$39,0))</f>
        <v>103.00954892922964</v>
      </c>
      <c r="P449" s="65">
        <f>+INDEX('Macro anual'!$M$24:$M$39,MATCH(P$1,'Macro anual'!$B$24:$B$39,0))</f>
        <v>103.62163845092842</v>
      </c>
      <c r="Q449" s="65">
        <f>+INDEX('Macro anual'!$M$24:$M$39,MATCH(Q$1,'Macro anual'!$B$24:$B$39,0))</f>
        <v>100.74586944286641</v>
      </c>
      <c r="R449" s="65">
        <f>+INDEX('Macro anual'!$M$24:$M$39,MATCH(R$1,'Macro anual'!$B$24:$B$39,0))</f>
        <v>94.345040168280931</v>
      </c>
      <c r="S449" s="65">
        <f>+INDEX('Macro anual'!$M$24:$M$39,MATCH(S$1,'Macro anual'!$B$24:$B$39,0))</f>
        <v>102.98090941089288</v>
      </c>
      <c r="T449" s="65">
        <f>+INDEX('Macro anual'!$M$24:$M$39,MATCH(T$1,'Macro anual'!$B$24:$B$39,0))</f>
        <v>112.1022944899223</v>
      </c>
      <c r="U449" s="65">
        <f>+INDEX('Macro anual'!$M$24:$M$39,MATCH(U$1,'Macro anual'!$B$24:$B$39,0))</f>
        <v>114.42978169021345</v>
      </c>
      <c r="V449" s="65"/>
    </row>
    <row r="450" spans="2:22">
      <c r="B450" s="6"/>
      <c r="C450" s="453" t="s">
        <v>872</v>
      </c>
      <c r="D450" s="5" t="s">
        <v>93</v>
      </c>
      <c r="E450" s="5" t="s">
        <v>43</v>
      </c>
      <c r="G450" s="65">
        <f>+INDEX('Macro anual'!$M$24:$M$39,MATCH(G$1,'Macro anual'!$B$24:$B$39,0))</f>
        <v>100</v>
      </c>
      <c r="H450" s="210">
        <f t="shared" si="23"/>
        <v>100</v>
      </c>
      <c r="I450" s="65">
        <f>+INDEX('Macro anual'!$M$24:$M$39,MATCH(I$1,'Macro anual'!$B$24:$B$39,0))</f>
        <v>108.23445287989043</v>
      </c>
      <c r="J450" s="65">
        <f>+INDEX('Macro anual'!$M$24:$M$39,MATCH(J$1,'Macro anual'!$B$24:$B$39,0))</f>
        <v>108.62253797078745</v>
      </c>
      <c r="K450" s="65">
        <f>+INDEX('Macro anual'!$M$24:$M$39,MATCH(K$1,'Macro anual'!$B$24:$B$39,0))</f>
        <v>106.75547638142591</v>
      </c>
      <c r="L450" s="65">
        <f>+INDEX('Macro anual'!$M$24:$M$39,MATCH(L$1,'Macro anual'!$B$24:$B$39,0))</f>
        <v>98.530458296618633</v>
      </c>
      <c r="M450" s="65">
        <f>+INDEX('Macro anual'!$M$24:$M$39,MATCH(M$1,'Macro anual'!$B$24:$B$39,0))</f>
        <v>96.305836352752266</v>
      </c>
      <c r="N450" s="65">
        <f>+INDEX('Macro anual'!$M$24:$M$39,MATCH(N$1,'Macro anual'!$B$24:$B$39,0))</f>
        <v>102.4851497969934</v>
      </c>
      <c r="O450" s="65">
        <f>+INDEX('Macro anual'!$M$24:$M$39,MATCH(O$1,'Macro anual'!$B$24:$B$39,0))</f>
        <v>103.00954892922964</v>
      </c>
      <c r="P450" s="65">
        <f>+INDEX('Macro anual'!$M$24:$M$39,MATCH(P$1,'Macro anual'!$B$24:$B$39,0))</f>
        <v>103.62163845092842</v>
      </c>
      <c r="Q450" s="65">
        <f>+INDEX('Macro anual'!$M$24:$M$39,MATCH(Q$1,'Macro anual'!$B$24:$B$39,0))</f>
        <v>100.74586944286641</v>
      </c>
      <c r="R450" s="65">
        <f>+INDEX('Macro anual'!$M$24:$M$39,MATCH(R$1,'Macro anual'!$B$24:$B$39,0))</f>
        <v>94.345040168280931</v>
      </c>
      <c r="S450" s="65">
        <f>+INDEX('Macro anual'!$M$24:$M$39,MATCH(S$1,'Macro anual'!$B$24:$B$39,0))</f>
        <v>102.98090941089288</v>
      </c>
      <c r="T450" s="65">
        <f>+INDEX('Macro anual'!$M$24:$M$39,MATCH(T$1,'Macro anual'!$B$24:$B$39,0))</f>
        <v>112.1022944899223</v>
      </c>
      <c r="U450" s="65">
        <f>+INDEX('Macro anual'!$M$24:$M$39,MATCH(U$1,'Macro anual'!$B$24:$B$39,0))</f>
        <v>114.42978169021345</v>
      </c>
      <c r="V450" s="65"/>
    </row>
    <row r="451" spans="2:22">
      <c r="B451" s="6"/>
      <c r="C451" s="453" t="s">
        <v>873</v>
      </c>
      <c r="D451" s="5" t="s">
        <v>93</v>
      </c>
      <c r="E451" s="5" t="s">
        <v>43</v>
      </c>
      <c r="G451" s="65">
        <f>+INDEX('Macro anual'!$M$24:$M$39,MATCH(G$1,'Macro anual'!$B$24:$B$39,0))</f>
        <v>100</v>
      </c>
      <c r="H451" s="210">
        <f t="shared" si="23"/>
        <v>100</v>
      </c>
      <c r="I451" s="65">
        <f>+INDEX('Macro anual'!$M$24:$M$39,MATCH(I$1,'Macro anual'!$B$24:$B$39,0))</f>
        <v>108.23445287989043</v>
      </c>
      <c r="J451" s="65">
        <f>+INDEX('Macro anual'!$M$24:$M$39,MATCH(J$1,'Macro anual'!$B$24:$B$39,0))</f>
        <v>108.62253797078745</v>
      </c>
      <c r="K451" s="65">
        <f>+INDEX('Macro anual'!$M$24:$M$39,MATCH(K$1,'Macro anual'!$B$24:$B$39,0))</f>
        <v>106.75547638142591</v>
      </c>
      <c r="L451" s="65">
        <f>+INDEX('Macro anual'!$M$24:$M$39,MATCH(L$1,'Macro anual'!$B$24:$B$39,0))</f>
        <v>98.530458296618633</v>
      </c>
      <c r="M451" s="65">
        <f>+INDEX('Macro anual'!$M$24:$M$39,MATCH(M$1,'Macro anual'!$B$24:$B$39,0))</f>
        <v>96.305836352752266</v>
      </c>
      <c r="N451" s="65">
        <f>+INDEX('Macro anual'!$M$24:$M$39,MATCH(N$1,'Macro anual'!$B$24:$B$39,0))</f>
        <v>102.4851497969934</v>
      </c>
      <c r="O451" s="65">
        <f>+INDEX('Macro anual'!$M$24:$M$39,MATCH(O$1,'Macro anual'!$B$24:$B$39,0))</f>
        <v>103.00954892922964</v>
      </c>
      <c r="P451" s="65">
        <f>+INDEX('Macro anual'!$M$24:$M$39,MATCH(P$1,'Macro anual'!$B$24:$B$39,0))</f>
        <v>103.62163845092842</v>
      </c>
      <c r="Q451" s="65">
        <f>+INDEX('Macro anual'!$M$24:$M$39,MATCH(Q$1,'Macro anual'!$B$24:$B$39,0))</f>
        <v>100.74586944286641</v>
      </c>
      <c r="R451" s="65">
        <f>+INDEX('Macro anual'!$M$24:$M$39,MATCH(R$1,'Macro anual'!$B$24:$B$39,0))</f>
        <v>94.345040168280931</v>
      </c>
      <c r="S451" s="65">
        <f>+INDEX('Macro anual'!$M$24:$M$39,MATCH(S$1,'Macro anual'!$B$24:$B$39,0))</f>
        <v>102.98090941089288</v>
      </c>
      <c r="T451" s="65">
        <f>+INDEX('Macro anual'!$M$24:$M$39,MATCH(T$1,'Macro anual'!$B$24:$B$39,0))</f>
        <v>112.1022944899223</v>
      </c>
      <c r="U451" s="65">
        <f>+INDEX('Macro anual'!$M$24:$M$39,MATCH(U$1,'Macro anual'!$B$24:$B$39,0))</f>
        <v>114.42978169021345</v>
      </c>
      <c r="V451" s="65"/>
    </row>
    <row r="452" spans="2:22">
      <c r="B452" s="6"/>
      <c r="C452" s="453" t="s">
        <v>664</v>
      </c>
      <c r="D452" s="5" t="s">
        <v>93</v>
      </c>
      <c r="E452" s="5" t="s">
        <v>43</v>
      </c>
      <c r="G452" s="65">
        <f>+INDEX('Macro anual'!$M$24:$M$39,MATCH(G$1,'Macro anual'!$B$24:$B$39,0))</f>
        <v>100</v>
      </c>
      <c r="H452" s="210">
        <f t="shared" si="23"/>
        <v>100</v>
      </c>
      <c r="I452" s="65">
        <f>+INDEX('Macro anual'!$M$24:$M$39,MATCH(I$1,'Macro anual'!$B$24:$B$39,0))</f>
        <v>108.23445287989043</v>
      </c>
      <c r="J452" s="65">
        <f>+INDEX('Macro anual'!$M$24:$M$39,MATCH(J$1,'Macro anual'!$B$24:$B$39,0))</f>
        <v>108.62253797078745</v>
      </c>
      <c r="K452" s="65">
        <f>+INDEX('Macro anual'!$M$24:$M$39,MATCH(K$1,'Macro anual'!$B$24:$B$39,0))</f>
        <v>106.75547638142591</v>
      </c>
      <c r="L452" s="65">
        <f>+INDEX('Macro anual'!$M$24:$M$39,MATCH(L$1,'Macro anual'!$B$24:$B$39,0))</f>
        <v>98.530458296618633</v>
      </c>
      <c r="M452" s="65">
        <f>+INDEX('Macro anual'!$M$24:$M$39,MATCH(M$1,'Macro anual'!$B$24:$B$39,0))</f>
        <v>96.305836352752266</v>
      </c>
      <c r="N452" s="65">
        <f>+INDEX('Macro anual'!$M$24:$M$39,MATCH(N$1,'Macro anual'!$B$24:$B$39,0))</f>
        <v>102.4851497969934</v>
      </c>
      <c r="O452" s="65">
        <f>+INDEX('Macro anual'!$M$24:$M$39,MATCH(O$1,'Macro anual'!$B$24:$B$39,0))</f>
        <v>103.00954892922964</v>
      </c>
      <c r="P452" s="65">
        <f>+INDEX('Macro anual'!$M$24:$M$39,MATCH(P$1,'Macro anual'!$B$24:$B$39,0))</f>
        <v>103.62163845092842</v>
      </c>
      <c r="Q452" s="65">
        <f>+INDEX('Macro anual'!$M$24:$M$39,MATCH(Q$1,'Macro anual'!$B$24:$B$39,0))</f>
        <v>100.74586944286641</v>
      </c>
      <c r="R452" s="65">
        <f>+INDEX('Macro anual'!$M$24:$M$39,MATCH(R$1,'Macro anual'!$B$24:$B$39,0))</f>
        <v>94.345040168280931</v>
      </c>
      <c r="S452" s="65">
        <f>+INDEX('Macro anual'!$M$24:$M$39,MATCH(S$1,'Macro anual'!$B$24:$B$39,0))</f>
        <v>102.98090941089288</v>
      </c>
      <c r="T452" s="65">
        <f>+INDEX('Macro anual'!$M$24:$M$39,MATCH(T$1,'Macro anual'!$B$24:$B$39,0))</f>
        <v>112.1022944899223</v>
      </c>
      <c r="U452" s="65">
        <f>+INDEX('Macro anual'!$M$24:$M$39,MATCH(U$1,'Macro anual'!$B$24:$B$39,0))</f>
        <v>114.42978169021345</v>
      </c>
      <c r="V452" s="65"/>
    </row>
    <row r="453" spans="2:22">
      <c r="B453" s="6"/>
      <c r="C453" s="453" t="s">
        <v>665</v>
      </c>
      <c r="D453" s="5" t="s">
        <v>93</v>
      </c>
      <c r="E453" s="5" t="s">
        <v>43</v>
      </c>
      <c r="G453" s="65">
        <f>+INDEX('Macro anual'!$M$24:$M$39,MATCH(G$1,'Macro anual'!$B$24:$B$39,0))</f>
        <v>100</v>
      </c>
      <c r="H453" s="210">
        <f t="shared" si="23"/>
        <v>100</v>
      </c>
      <c r="I453" s="65">
        <f>+INDEX('Macro anual'!$M$24:$M$39,MATCH(I$1,'Macro anual'!$B$24:$B$39,0))</f>
        <v>108.23445287989043</v>
      </c>
      <c r="J453" s="65">
        <f>+INDEX('Macro anual'!$M$24:$M$39,MATCH(J$1,'Macro anual'!$B$24:$B$39,0))</f>
        <v>108.62253797078745</v>
      </c>
      <c r="K453" s="65">
        <f>+INDEX('Macro anual'!$M$24:$M$39,MATCH(K$1,'Macro anual'!$B$24:$B$39,0))</f>
        <v>106.75547638142591</v>
      </c>
      <c r="L453" s="65">
        <f>+INDEX('Macro anual'!$M$24:$M$39,MATCH(L$1,'Macro anual'!$B$24:$B$39,0))</f>
        <v>98.530458296618633</v>
      </c>
      <c r="M453" s="65">
        <f>+INDEX('Macro anual'!$M$24:$M$39,MATCH(M$1,'Macro anual'!$B$24:$B$39,0))</f>
        <v>96.305836352752266</v>
      </c>
      <c r="N453" s="65">
        <f>+INDEX('Macro anual'!$M$24:$M$39,MATCH(N$1,'Macro anual'!$B$24:$B$39,0))</f>
        <v>102.4851497969934</v>
      </c>
      <c r="O453" s="65">
        <f>+INDEX('Macro anual'!$M$24:$M$39,MATCH(O$1,'Macro anual'!$B$24:$B$39,0))</f>
        <v>103.00954892922964</v>
      </c>
      <c r="P453" s="65">
        <f>+INDEX('Macro anual'!$M$24:$M$39,MATCH(P$1,'Macro anual'!$B$24:$B$39,0))</f>
        <v>103.62163845092842</v>
      </c>
      <c r="Q453" s="65">
        <f>+INDEX('Macro anual'!$M$24:$M$39,MATCH(Q$1,'Macro anual'!$B$24:$B$39,0))</f>
        <v>100.74586944286641</v>
      </c>
      <c r="R453" s="65">
        <f>+INDEX('Macro anual'!$M$24:$M$39,MATCH(R$1,'Macro anual'!$B$24:$B$39,0))</f>
        <v>94.345040168280931</v>
      </c>
      <c r="S453" s="65">
        <f>+INDEX('Macro anual'!$M$24:$M$39,MATCH(S$1,'Macro anual'!$B$24:$B$39,0))</f>
        <v>102.98090941089288</v>
      </c>
      <c r="T453" s="65">
        <f>+INDEX('Macro anual'!$M$24:$M$39,MATCH(T$1,'Macro anual'!$B$24:$B$39,0))</f>
        <v>112.1022944899223</v>
      </c>
      <c r="U453" s="65">
        <f>+INDEX('Macro anual'!$M$24:$M$39,MATCH(U$1,'Macro anual'!$B$24:$B$39,0))</f>
        <v>114.42978169021345</v>
      </c>
      <c r="V453" s="65"/>
    </row>
    <row r="454" spans="2:22">
      <c r="B454" s="6"/>
      <c r="C454" s="453" t="s">
        <v>666</v>
      </c>
      <c r="D454" s="5" t="s">
        <v>93</v>
      </c>
      <c r="E454" s="5" t="s">
        <v>43</v>
      </c>
      <c r="G454" s="65">
        <f>+INDEX('Macro anual'!$M$24:$M$39,MATCH(G$1,'Macro anual'!$B$24:$B$39,0))</f>
        <v>100</v>
      </c>
      <c r="H454" s="210">
        <f t="shared" si="23"/>
        <v>100</v>
      </c>
      <c r="I454" s="65">
        <f>+INDEX('Macro anual'!$M$24:$M$39,MATCH(I$1,'Macro anual'!$B$24:$B$39,0))</f>
        <v>108.23445287989043</v>
      </c>
      <c r="J454" s="65">
        <f>+INDEX('Macro anual'!$M$24:$M$39,MATCH(J$1,'Macro anual'!$B$24:$B$39,0))</f>
        <v>108.62253797078745</v>
      </c>
      <c r="K454" s="65">
        <f>+INDEX('Macro anual'!$M$24:$M$39,MATCH(K$1,'Macro anual'!$B$24:$B$39,0))</f>
        <v>106.75547638142591</v>
      </c>
      <c r="L454" s="65">
        <f>+INDEX('Macro anual'!$M$24:$M$39,MATCH(L$1,'Macro anual'!$B$24:$B$39,0))</f>
        <v>98.530458296618633</v>
      </c>
      <c r="M454" s="65">
        <f>+INDEX('Macro anual'!$M$24:$M$39,MATCH(M$1,'Macro anual'!$B$24:$B$39,0))</f>
        <v>96.305836352752266</v>
      </c>
      <c r="N454" s="65">
        <f>+INDEX('Macro anual'!$M$24:$M$39,MATCH(N$1,'Macro anual'!$B$24:$B$39,0))</f>
        <v>102.4851497969934</v>
      </c>
      <c r="O454" s="65">
        <f>+INDEX('Macro anual'!$M$24:$M$39,MATCH(O$1,'Macro anual'!$B$24:$B$39,0))</f>
        <v>103.00954892922964</v>
      </c>
      <c r="P454" s="65">
        <f>+INDEX('Macro anual'!$M$24:$M$39,MATCH(P$1,'Macro anual'!$B$24:$B$39,0))</f>
        <v>103.62163845092842</v>
      </c>
      <c r="Q454" s="65">
        <f>+INDEX('Macro anual'!$M$24:$M$39,MATCH(Q$1,'Macro anual'!$B$24:$B$39,0))</f>
        <v>100.74586944286641</v>
      </c>
      <c r="R454" s="65">
        <f>+INDEX('Macro anual'!$M$24:$M$39,MATCH(R$1,'Macro anual'!$B$24:$B$39,0))</f>
        <v>94.345040168280931</v>
      </c>
      <c r="S454" s="65">
        <f>+INDEX('Macro anual'!$M$24:$M$39,MATCH(S$1,'Macro anual'!$B$24:$B$39,0))</f>
        <v>102.98090941089288</v>
      </c>
      <c r="T454" s="65">
        <f>+INDEX('Macro anual'!$M$24:$M$39,MATCH(T$1,'Macro anual'!$B$24:$B$39,0))</f>
        <v>112.1022944899223</v>
      </c>
      <c r="U454" s="65">
        <f>+INDEX('Macro anual'!$M$24:$M$39,MATCH(U$1,'Macro anual'!$B$24:$B$39,0))</f>
        <v>114.42978169021345</v>
      </c>
      <c r="V454" s="65"/>
    </row>
    <row r="455" spans="2:22">
      <c r="B455" s="6"/>
      <c r="C455" s="453" t="s">
        <v>667</v>
      </c>
      <c r="D455" s="5" t="s">
        <v>93</v>
      </c>
      <c r="E455" s="5" t="s">
        <v>43</v>
      </c>
      <c r="G455" s="65">
        <f>+INDEX('Macro anual'!$M$24:$M$39,MATCH(G$1,'Macro anual'!$B$24:$B$39,0))</f>
        <v>100</v>
      </c>
      <c r="H455" s="210">
        <f t="shared" si="23"/>
        <v>100</v>
      </c>
      <c r="I455" s="65">
        <f>+INDEX('Macro anual'!$M$24:$M$39,MATCH(I$1,'Macro anual'!$B$24:$B$39,0))</f>
        <v>108.23445287989043</v>
      </c>
      <c r="J455" s="65">
        <f>+INDEX('Macro anual'!$M$24:$M$39,MATCH(J$1,'Macro anual'!$B$24:$B$39,0))</f>
        <v>108.62253797078745</v>
      </c>
      <c r="K455" s="65">
        <f>+INDEX('Macro anual'!$M$24:$M$39,MATCH(K$1,'Macro anual'!$B$24:$B$39,0))</f>
        <v>106.75547638142591</v>
      </c>
      <c r="L455" s="65">
        <f>+INDEX('Macro anual'!$M$24:$M$39,MATCH(L$1,'Macro anual'!$B$24:$B$39,0))</f>
        <v>98.530458296618633</v>
      </c>
      <c r="M455" s="65">
        <f>+INDEX('Macro anual'!$M$24:$M$39,MATCH(M$1,'Macro anual'!$B$24:$B$39,0))</f>
        <v>96.305836352752266</v>
      </c>
      <c r="N455" s="65">
        <f>+INDEX('Macro anual'!$M$24:$M$39,MATCH(N$1,'Macro anual'!$B$24:$B$39,0))</f>
        <v>102.4851497969934</v>
      </c>
      <c r="O455" s="65">
        <f>+INDEX('Macro anual'!$M$24:$M$39,MATCH(O$1,'Macro anual'!$B$24:$B$39,0))</f>
        <v>103.00954892922964</v>
      </c>
      <c r="P455" s="65">
        <f>+INDEX('Macro anual'!$M$24:$M$39,MATCH(P$1,'Macro anual'!$B$24:$B$39,0))</f>
        <v>103.62163845092842</v>
      </c>
      <c r="Q455" s="65">
        <f>+INDEX('Macro anual'!$M$24:$M$39,MATCH(Q$1,'Macro anual'!$B$24:$B$39,0))</f>
        <v>100.74586944286641</v>
      </c>
      <c r="R455" s="65">
        <f>+INDEX('Macro anual'!$M$24:$M$39,MATCH(R$1,'Macro anual'!$B$24:$B$39,0))</f>
        <v>94.345040168280931</v>
      </c>
      <c r="S455" s="65">
        <f>+INDEX('Macro anual'!$M$24:$M$39,MATCH(S$1,'Macro anual'!$B$24:$B$39,0))</f>
        <v>102.98090941089288</v>
      </c>
      <c r="T455" s="65">
        <f>+INDEX('Macro anual'!$M$24:$M$39,MATCH(T$1,'Macro anual'!$B$24:$B$39,0))</f>
        <v>112.1022944899223</v>
      </c>
      <c r="U455" s="65">
        <f>+INDEX('Macro anual'!$M$24:$M$39,MATCH(U$1,'Macro anual'!$B$24:$B$39,0))</f>
        <v>114.42978169021345</v>
      </c>
      <c r="V455" s="65"/>
    </row>
    <row r="456" spans="2:22">
      <c r="B456" s="6"/>
      <c r="C456" s="453" t="s">
        <v>668</v>
      </c>
      <c r="D456" s="5" t="s">
        <v>93</v>
      </c>
      <c r="E456" s="5" t="s">
        <v>43</v>
      </c>
      <c r="G456" s="65">
        <f>+INDEX('Macro anual'!$M$24:$M$39,MATCH(G$1,'Macro anual'!$B$24:$B$39,0))</f>
        <v>100</v>
      </c>
      <c r="H456" s="210">
        <f t="shared" si="23"/>
        <v>100</v>
      </c>
      <c r="I456" s="65">
        <f>+INDEX('Macro anual'!$M$24:$M$39,MATCH(I$1,'Macro anual'!$B$24:$B$39,0))</f>
        <v>108.23445287989043</v>
      </c>
      <c r="J456" s="65">
        <f>+INDEX('Macro anual'!$M$24:$M$39,MATCH(J$1,'Macro anual'!$B$24:$B$39,0))</f>
        <v>108.62253797078745</v>
      </c>
      <c r="K456" s="65">
        <f>+INDEX('Macro anual'!$M$24:$M$39,MATCH(K$1,'Macro anual'!$B$24:$B$39,0))</f>
        <v>106.75547638142591</v>
      </c>
      <c r="L456" s="65">
        <f>+INDEX('Macro anual'!$M$24:$M$39,MATCH(L$1,'Macro anual'!$B$24:$B$39,0))</f>
        <v>98.530458296618633</v>
      </c>
      <c r="M456" s="65">
        <f>+INDEX('Macro anual'!$M$24:$M$39,MATCH(M$1,'Macro anual'!$B$24:$B$39,0))</f>
        <v>96.305836352752266</v>
      </c>
      <c r="N456" s="65">
        <f>+INDEX('Macro anual'!$M$24:$M$39,MATCH(N$1,'Macro anual'!$B$24:$B$39,0))</f>
        <v>102.4851497969934</v>
      </c>
      <c r="O456" s="65">
        <f>+INDEX('Macro anual'!$M$24:$M$39,MATCH(O$1,'Macro anual'!$B$24:$B$39,0))</f>
        <v>103.00954892922964</v>
      </c>
      <c r="P456" s="65">
        <f>+INDEX('Macro anual'!$M$24:$M$39,MATCH(P$1,'Macro anual'!$B$24:$B$39,0))</f>
        <v>103.62163845092842</v>
      </c>
      <c r="Q456" s="65">
        <f>+INDEX('Macro anual'!$M$24:$M$39,MATCH(Q$1,'Macro anual'!$B$24:$B$39,0))</f>
        <v>100.74586944286641</v>
      </c>
      <c r="R456" s="65">
        <f>+INDEX('Macro anual'!$M$24:$M$39,MATCH(R$1,'Macro anual'!$B$24:$B$39,0))</f>
        <v>94.345040168280931</v>
      </c>
      <c r="S456" s="65">
        <f>+INDEX('Macro anual'!$M$24:$M$39,MATCH(S$1,'Macro anual'!$B$24:$B$39,0))</f>
        <v>102.98090941089288</v>
      </c>
      <c r="T456" s="65">
        <f>+INDEX('Macro anual'!$M$24:$M$39,MATCH(T$1,'Macro anual'!$B$24:$B$39,0))</f>
        <v>112.1022944899223</v>
      </c>
      <c r="U456" s="65">
        <f>+INDEX('Macro anual'!$M$24:$M$39,MATCH(U$1,'Macro anual'!$B$24:$B$39,0))</f>
        <v>114.42978169021345</v>
      </c>
      <c r="V456" s="65"/>
    </row>
    <row r="457" spans="2:22">
      <c r="B457" s="6"/>
      <c r="C457" s="453" t="s">
        <v>669</v>
      </c>
      <c r="D457" s="5" t="s">
        <v>93</v>
      </c>
      <c r="E457" s="5" t="s">
        <v>43</v>
      </c>
      <c r="G457" s="65">
        <f>+INDEX('Macro anual'!$M$24:$M$39,MATCH(G$1,'Macro anual'!$B$24:$B$39,0))</f>
        <v>100</v>
      </c>
      <c r="H457" s="210">
        <f t="shared" si="23"/>
        <v>100</v>
      </c>
      <c r="I457" s="65">
        <f>+INDEX('Macro anual'!$M$24:$M$39,MATCH(I$1,'Macro anual'!$B$24:$B$39,0))</f>
        <v>108.23445287989043</v>
      </c>
      <c r="J457" s="65">
        <f>+INDEX('Macro anual'!$M$24:$M$39,MATCH(J$1,'Macro anual'!$B$24:$B$39,0))</f>
        <v>108.62253797078745</v>
      </c>
      <c r="K457" s="65">
        <f>+INDEX('Macro anual'!$M$24:$M$39,MATCH(K$1,'Macro anual'!$B$24:$B$39,0))</f>
        <v>106.75547638142591</v>
      </c>
      <c r="L457" s="65">
        <f>+INDEX('Macro anual'!$M$24:$M$39,MATCH(L$1,'Macro anual'!$B$24:$B$39,0))</f>
        <v>98.530458296618633</v>
      </c>
      <c r="M457" s="65">
        <f>+INDEX('Macro anual'!$M$24:$M$39,MATCH(M$1,'Macro anual'!$B$24:$B$39,0))</f>
        <v>96.305836352752266</v>
      </c>
      <c r="N457" s="65">
        <f>+INDEX('Macro anual'!$M$24:$M$39,MATCH(N$1,'Macro anual'!$B$24:$B$39,0))</f>
        <v>102.4851497969934</v>
      </c>
      <c r="O457" s="65">
        <f>+INDEX('Macro anual'!$M$24:$M$39,MATCH(O$1,'Macro anual'!$B$24:$B$39,0))</f>
        <v>103.00954892922964</v>
      </c>
      <c r="P457" s="65">
        <f>+INDEX('Macro anual'!$M$24:$M$39,MATCH(P$1,'Macro anual'!$B$24:$B$39,0))</f>
        <v>103.62163845092842</v>
      </c>
      <c r="Q457" s="65">
        <f>+INDEX('Macro anual'!$M$24:$M$39,MATCH(Q$1,'Macro anual'!$B$24:$B$39,0))</f>
        <v>100.74586944286641</v>
      </c>
      <c r="R457" s="65">
        <f>+INDEX('Macro anual'!$M$24:$M$39,MATCH(R$1,'Macro anual'!$B$24:$B$39,0))</f>
        <v>94.345040168280931</v>
      </c>
      <c r="S457" s="65">
        <f>+INDEX('Macro anual'!$M$24:$M$39,MATCH(S$1,'Macro anual'!$B$24:$B$39,0))</f>
        <v>102.98090941089288</v>
      </c>
      <c r="T457" s="65">
        <f>+INDEX('Macro anual'!$M$24:$M$39,MATCH(T$1,'Macro anual'!$B$24:$B$39,0))</f>
        <v>112.1022944899223</v>
      </c>
      <c r="U457" s="65">
        <f>+INDEX('Macro anual'!$M$24:$M$39,MATCH(U$1,'Macro anual'!$B$24:$B$39,0))</f>
        <v>114.42978169021345</v>
      </c>
      <c r="V457" s="65"/>
    </row>
    <row r="458" spans="2:22">
      <c r="B458" s="6"/>
      <c r="C458" s="453" t="s">
        <v>670</v>
      </c>
      <c r="D458" s="5" t="s">
        <v>93</v>
      </c>
      <c r="E458" s="5" t="s">
        <v>43</v>
      </c>
      <c r="G458" s="65">
        <f>+INDEX('Macro anual'!$M$24:$M$39,MATCH(G$1,'Macro anual'!$B$24:$B$39,0))</f>
        <v>100</v>
      </c>
      <c r="H458" s="210">
        <f t="shared" ref="H458:H487" si="24">+G458</f>
        <v>100</v>
      </c>
      <c r="I458" s="65">
        <f>+INDEX('Macro anual'!$M$24:$M$39,MATCH(I$1,'Macro anual'!$B$24:$B$39,0))</f>
        <v>108.23445287989043</v>
      </c>
      <c r="J458" s="65">
        <f>+INDEX('Macro anual'!$M$24:$M$39,MATCH(J$1,'Macro anual'!$B$24:$B$39,0))</f>
        <v>108.62253797078745</v>
      </c>
      <c r="K458" s="65">
        <f>+INDEX('Macro anual'!$M$24:$M$39,MATCH(K$1,'Macro anual'!$B$24:$B$39,0))</f>
        <v>106.75547638142591</v>
      </c>
      <c r="L458" s="65">
        <f>+INDEX('Macro anual'!$M$24:$M$39,MATCH(L$1,'Macro anual'!$B$24:$B$39,0))</f>
        <v>98.530458296618633</v>
      </c>
      <c r="M458" s="65">
        <f>+INDEX('Macro anual'!$M$24:$M$39,MATCH(M$1,'Macro anual'!$B$24:$B$39,0))</f>
        <v>96.305836352752266</v>
      </c>
      <c r="N458" s="65">
        <f>+INDEX('Macro anual'!$M$24:$M$39,MATCH(N$1,'Macro anual'!$B$24:$B$39,0))</f>
        <v>102.4851497969934</v>
      </c>
      <c r="O458" s="65">
        <f>+INDEX('Macro anual'!$M$24:$M$39,MATCH(O$1,'Macro anual'!$B$24:$B$39,0))</f>
        <v>103.00954892922964</v>
      </c>
      <c r="P458" s="65">
        <f>+INDEX('Macro anual'!$M$24:$M$39,MATCH(P$1,'Macro anual'!$B$24:$B$39,0))</f>
        <v>103.62163845092842</v>
      </c>
      <c r="Q458" s="65">
        <f>+INDEX('Macro anual'!$M$24:$M$39,MATCH(Q$1,'Macro anual'!$B$24:$B$39,0))</f>
        <v>100.74586944286641</v>
      </c>
      <c r="R458" s="65">
        <f>+INDEX('Macro anual'!$M$24:$M$39,MATCH(R$1,'Macro anual'!$B$24:$B$39,0))</f>
        <v>94.345040168280931</v>
      </c>
      <c r="S458" s="65">
        <f>+INDEX('Macro anual'!$M$24:$M$39,MATCH(S$1,'Macro anual'!$B$24:$B$39,0))</f>
        <v>102.98090941089288</v>
      </c>
      <c r="T458" s="65">
        <f>+INDEX('Macro anual'!$M$24:$M$39,MATCH(T$1,'Macro anual'!$B$24:$B$39,0))</f>
        <v>112.1022944899223</v>
      </c>
      <c r="U458" s="65">
        <f>+INDEX('Macro anual'!$M$24:$M$39,MATCH(U$1,'Macro anual'!$B$24:$B$39,0))</f>
        <v>114.42978169021345</v>
      </c>
      <c r="V458" s="65"/>
    </row>
    <row r="459" spans="2:22">
      <c r="B459" s="6"/>
      <c r="C459" s="453" t="s">
        <v>671</v>
      </c>
      <c r="D459" s="5" t="s">
        <v>93</v>
      </c>
      <c r="E459" s="5" t="s">
        <v>43</v>
      </c>
      <c r="G459" s="65">
        <f>+INDEX('Macro anual'!$M$24:$M$39,MATCH(G$1,'Macro anual'!$B$24:$B$39,0))</f>
        <v>100</v>
      </c>
      <c r="H459" s="210">
        <f t="shared" si="24"/>
        <v>100</v>
      </c>
      <c r="I459" s="65">
        <f>+INDEX('Macro anual'!$M$24:$M$39,MATCH(I$1,'Macro anual'!$B$24:$B$39,0))</f>
        <v>108.23445287989043</v>
      </c>
      <c r="J459" s="65">
        <f>+INDEX('Macro anual'!$M$24:$M$39,MATCH(J$1,'Macro anual'!$B$24:$B$39,0))</f>
        <v>108.62253797078745</v>
      </c>
      <c r="K459" s="65">
        <f>+INDEX('Macro anual'!$M$24:$M$39,MATCH(K$1,'Macro anual'!$B$24:$B$39,0))</f>
        <v>106.75547638142591</v>
      </c>
      <c r="L459" s="65">
        <f>+INDEX('Macro anual'!$M$24:$M$39,MATCH(L$1,'Macro anual'!$B$24:$B$39,0))</f>
        <v>98.530458296618633</v>
      </c>
      <c r="M459" s="65">
        <f>+INDEX('Macro anual'!$M$24:$M$39,MATCH(M$1,'Macro anual'!$B$24:$B$39,0))</f>
        <v>96.305836352752266</v>
      </c>
      <c r="N459" s="65">
        <f>+INDEX('Macro anual'!$M$24:$M$39,MATCH(N$1,'Macro anual'!$B$24:$B$39,0))</f>
        <v>102.4851497969934</v>
      </c>
      <c r="O459" s="65">
        <f>+INDEX('Macro anual'!$M$24:$M$39,MATCH(O$1,'Macro anual'!$B$24:$B$39,0))</f>
        <v>103.00954892922964</v>
      </c>
      <c r="P459" s="65">
        <f>+INDEX('Macro anual'!$M$24:$M$39,MATCH(P$1,'Macro anual'!$B$24:$B$39,0))</f>
        <v>103.62163845092842</v>
      </c>
      <c r="Q459" s="65">
        <f>+INDEX('Macro anual'!$M$24:$M$39,MATCH(Q$1,'Macro anual'!$B$24:$B$39,0))</f>
        <v>100.74586944286641</v>
      </c>
      <c r="R459" s="65">
        <f>+INDEX('Macro anual'!$M$24:$M$39,MATCH(R$1,'Macro anual'!$B$24:$B$39,0))</f>
        <v>94.345040168280931</v>
      </c>
      <c r="S459" s="65">
        <f>+INDEX('Macro anual'!$M$24:$M$39,MATCH(S$1,'Macro anual'!$B$24:$B$39,0))</f>
        <v>102.98090941089288</v>
      </c>
      <c r="T459" s="65">
        <f>+INDEX('Macro anual'!$M$24:$M$39,MATCH(T$1,'Macro anual'!$B$24:$B$39,0))</f>
        <v>112.1022944899223</v>
      </c>
      <c r="U459" s="65">
        <f>+INDEX('Macro anual'!$M$24:$M$39,MATCH(U$1,'Macro anual'!$B$24:$B$39,0))</f>
        <v>114.42978169021345</v>
      </c>
      <c r="V459" s="65"/>
    </row>
    <row r="460" spans="2:22">
      <c r="B460" s="6"/>
      <c r="C460" s="453" t="s">
        <v>672</v>
      </c>
      <c r="D460" s="5" t="s">
        <v>93</v>
      </c>
      <c r="E460" s="5" t="s">
        <v>43</v>
      </c>
      <c r="G460" s="65">
        <f>+INDEX('Macro anual'!$M$24:$M$39,MATCH(G$1,'Macro anual'!$B$24:$B$39,0))</f>
        <v>100</v>
      </c>
      <c r="H460" s="210">
        <f t="shared" si="24"/>
        <v>100</v>
      </c>
      <c r="I460" s="65">
        <f>+INDEX('Macro anual'!$M$24:$M$39,MATCH(I$1,'Macro anual'!$B$24:$B$39,0))</f>
        <v>108.23445287989043</v>
      </c>
      <c r="J460" s="65">
        <f>+INDEX('Macro anual'!$M$24:$M$39,MATCH(J$1,'Macro anual'!$B$24:$B$39,0))</f>
        <v>108.62253797078745</v>
      </c>
      <c r="K460" s="65">
        <f>+INDEX('Macro anual'!$M$24:$M$39,MATCH(K$1,'Macro anual'!$B$24:$B$39,0))</f>
        <v>106.75547638142591</v>
      </c>
      <c r="L460" s="65">
        <f>+INDEX('Macro anual'!$M$24:$M$39,MATCH(L$1,'Macro anual'!$B$24:$B$39,0))</f>
        <v>98.530458296618633</v>
      </c>
      <c r="M460" s="65">
        <f>+INDEX('Macro anual'!$M$24:$M$39,MATCH(M$1,'Macro anual'!$B$24:$B$39,0))</f>
        <v>96.305836352752266</v>
      </c>
      <c r="N460" s="65">
        <f>+INDEX('Macro anual'!$M$24:$M$39,MATCH(N$1,'Macro anual'!$B$24:$B$39,0))</f>
        <v>102.4851497969934</v>
      </c>
      <c r="O460" s="65">
        <f>+INDEX('Macro anual'!$M$24:$M$39,MATCH(O$1,'Macro anual'!$B$24:$B$39,0))</f>
        <v>103.00954892922964</v>
      </c>
      <c r="P460" s="65">
        <f>+INDEX('Macro anual'!$M$24:$M$39,MATCH(P$1,'Macro anual'!$B$24:$B$39,0))</f>
        <v>103.62163845092842</v>
      </c>
      <c r="Q460" s="65">
        <f>+INDEX('Macro anual'!$M$24:$M$39,MATCH(Q$1,'Macro anual'!$B$24:$B$39,0))</f>
        <v>100.74586944286641</v>
      </c>
      <c r="R460" s="65">
        <f>+INDEX('Macro anual'!$M$24:$M$39,MATCH(R$1,'Macro anual'!$B$24:$B$39,0))</f>
        <v>94.345040168280931</v>
      </c>
      <c r="S460" s="65">
        <f>+INDEX('Macro anual'!$M$24:$M$39,MATCH(S$1,'Macro anual'!$B$24:$B$39,0))</f>
        <v>102.98090941089288</v>
      </c>
      <c r="T460" s="65">
        <f>+INDEX('Macro anual'!$M$24:$M$39,MATCH(T$1,'Macro anual'!$B$24:$B$39,0))</f>
        <v>112.1022944899223</v>
      </c>
      <c r="U460" s="65">
        <f>+INDEX('Macro anual'!$M$24:$M$39,MATCH(U$1,'Macro anual'!$B$24:$B$39,0))</f>
        <v>114.42978169021345</v>
      </c>
      <c r="V460" s="65"/>
    </row>
    <row r="461" spans="2:22">
      <c r="B461" s="6"/>
      <c r="C461" s="453" t="s">
        <v>673</v>
      </c>
      <c r="D461" s="5" t="s">
        <v>93</v>
      </c>
      <c r="E461" s="5" t="s">
        <v>43</v>
      </c>
      <c r="G461" s="65">
        <f>+INDEX('Macro anual'!$M$24:$M$39,MATCH(G$1,'Macro anual'!$B$24:$B$39,0))</f>
        <v>100</v>
      </c>
      <c r="H461" s="210">
        <f t="shared" si="24"/>
        <v>100</v>
      </c>
      <c r="I461" s="65">
        <f>+INDEX('Macro anual'!$M$24:$M$39,MATCH(I$1,'Macro anual'!$B$24:$B$39,0))</f>
        <v>108.23445287989043</v>
      </c>
      <c r="J461" s="65">
        <f>+INDEX('Macro anual'!$M$24:$M$39,MATCH(J$1,'Macro anual'!$B$24:$B$39,0))</f>
        <v>108.62253797078745</v>
      </c>
      <c r="K461" s="65">
        <f>+INDEX('Macro anual'!$M$24:$M$39,MATCH(K$1,'Macro anual'!$B$24:$B$39,0))</f>
        <v>106.75547638142591</v>
      </c>
      <c r="L461" s="65">
        <f>+INDEX('Macro anual'!$M$24:$M$39,MATCH(L$1,'Macro anual'!$B$24:$B$39,0))</f>
        <v>98.530458296618633</v>
      </c>
      <c r="M461" s="65">
        <f>+INDEX('Macro anual'!$M$24:$M$39,MATCH(M$1,'Macro anual'!$B$24:$B$39,0))</f>
        <v>96.305836352752266</v>
      </c>
      <c r="N461" s="65">
        <f>+INDEX('Macro anual'!$M$24:$M$39,MATCH(N$1,'Macro anual'!$B$24:$B$39,0))</f>
        <v>102.4851497969934</v>
      </c>
      <c r="O461" s="65">
        <f>+INDEX('Macro anual'!$M$24:$M$39,MATCH(O$1,'Macro anual'!$B$24:$B$39,0))</f>
        <v>103.00954892922964</v>
      </c>
      <c r="P461" s="65">
        <f>+INDEX('Macro anual'!$M$24:$M$39,MATCH(P$1,'Macro anual'!$B$24:$B$39,0))</f>
        <v>103.62163845092842</v>
      </c>
      <c r="Q461" s="65">
        <f>+INDEX('Macro anual'!$M$24:$M$39,MATCH(Q$1,'Macro anual'!$B$24:$B$39,0))</f>
        <v>100.74586944286641</v>
      </c>
      <c r="R461" s="65">
        <f>+INDEX('Macro anual'!$M$24:$M$39,MATCH(R$1,'Macro anual'!$B$24:$B$39,0))</f>
        <v>94.345040168280931</v>
      </c>
      <c r="S461" s="65">
        <f>+INDEX('Macro anual'!$M$24:$M$39,MATCH(S$1,'Macro anual'!$B$24:$B$39,0))</f>
        <v>102.98090941089288</v>
      </c>
      <c r="T461" s="65">
        <f>+INDEX('Macro anual'!$M$24:$M$39,MATCH(T$1,'Macro anual'!$B$24:$B$39,0))</f>
        <v>112.1022944899223</v>
      </c>
      <c r="U461" s="65">
        <f>+INDEX('Macro anual'!$M$24:$M$39,MATCH(U$1,'Macro anual'!$B$24:$B$39,0))</f>
        <v>114.42978169021345</v>
      </c>
      <c r="V461" s="65"/>
    </row>
    <row r="462" spans="2:22">
      <c r="B462" s="6"/>
      <c r="C462" s="453" t="s">
        <v>674</v>
      </c>
      <c r="D462" s="5" t="s">
        <v>93</v>
      </c>
      <c r="E462" s="5" t="s">
        <v>43</v>
      </c>
      <c r="G462" s="65">
        <f>+INDEX('Macro anual'!$M$24:$M$39,MATCH(G$1,'Macro anual'!$B$24:$B$39,0))</f>
        <v>100</v>
      </c>
      <c r="H462" s="210">
        <f t="shared" si="24"/>
        <v>100</v>
      </c>
      <c r="I462" s="65">
        <f>+INDEX('Macro anual'!$M$24:$M$39,MATCH(I$1,'Macro anual'!$B$24:$B$39,0))</f>
        <v>108.23445287989043</v>
      </c>
      <c r="J462" s="65">
        <f>+INDEX('Macro anual'!$M$24:$M$39,MATCH(J$1,'Macro anual'!$B$24:$B$39,0))</f>
        <v>108.62253797078745</v>
      </c>
      <c r="K462" s="65">
        <f>+INDEX('Macro anual'!$M$24:$M$39,MATCH(K$1,'Macro anual'!$B$24:$B$39,0))</f>
        <v>106.75547638142591</v>
      </c>
      <c r="L462" s="65">
        <f>+INDEX('Macro anual'!$M$24:$M$39,MATCH(L$1,'Macro anual'!$B$24:$B$39,0))</f>
        <v>98.530458296618633</v>
      </c>
      <c r="M462" s="65">
        <f>+INDEX('Macro anual'!$M$24:$M$39,MATCH(M$1,'Macro anual'!$B$24:$B$39,0))</f>
        <v>96.305836352752266</v>
      </c>
      <c r="N462" s="65">
        <f>+INDEX('Macro anual'!$M$24:$M$39,MATCH(N$1,'Macro anual'!$B$24:$B$39,0))</f>
        <v>102.4851497969934</v>
      </c>
      <c r="O462" s="65">
        <f>+INDEX('Macro anual'!$M$24:$M$39,MATCH(O$1,'Macro anual'!$B$24:$B$39,0))</f>
        <v>103.00954892922964</v>
      </c>
      <c r="P462" s="65">
        <f>+INDEX('Macro anual'!$M$24:$M$39,MATCH(P$1,'Macro anual'!$B$24:$B$39,0))</f>
        <v>103.62163845092842</v>
      </c>
      <c r="Q462" s="65">
        <f>+INDEX('Macro anual'!$M$24:$M$39,MATCH(Q$1,'Macro anual'!$B$24:$B$39,0))</f>
        <v>100.74586944286641</v>
      </c>
      <c r="R462" s="65">
        <f>+INDEX('Macro anual'!$M$24:$M$39,MATCH(R$1,'Macro anual'!$B$24:$B$39,0))</f>
        <v>94.345040168280931</v>
      </c>
      <c r="S462" s="65">
        <f>+INDEX('Macro anual'!$M$24:$M$39,MATCH(S$1,'Macro anual'!$B$24:$B$39,0))</f>
        <v>102.98090941089288</v>
      </c>
      <c r="T462" s="65">
        <f>+INDEX('Macro anual'!$M$24:$M$39,MATCH(T$1,'Macro anual'!$B$24:$B$39,0))</f>
        <v>112.1022944899223</v>
      </c>
      <c r="U462" s="65">
        <f>+INDEX('Macro anual'!$M$24:$M$39,MATCH(U$1,'Macro anual'!$B$24:$B$39,0))</f>
        <v>114.42978169021345</v>
      </c>
      <c r="V462" s="65"/>
    </row>
    <row r="463" spans="2:22">
      <c r="B463" s="6"/>
      <c r="C463" s="453" t="s">
        <v>675</v>
      </c>
      <c r="D463" s="5" t="s">
        <v>93</v>
      </c>
      <c r="E463" s="5" t="s">
        <v>43</v>
      </c>
      <c r="G463" s="65">
        <f>+INDEX('Macro anual'!$M$24:$M$39,MATCH(G$1,'Macro anual'!$B$24:$B$39,0))</f>
        <v>100</v>
      </c>
      <c r="H463" s="210">
        <f t="shared" si="24"/>
        <v>100</v>
      </c>
      <c r="I463" s="65">
        <f>+INDEX('Macro anual'!$M$24:$M$39,MATCH(I$1,'Macro anual'!$B$24:$B$39,0))</f>
        <v>108.23445287989043</v>
      </c>
      <c r="J463" s="65">
        <f>+INDEX('Macro anual'!$M$24:$M$39,MATCH(J$1,'Macro anual'!$B$24:$B$39,0))</f>
        <v>108.62253797078745</v>
      </c>
      <c r="K463" s="65">
        <f>+INDEX('Macro anual'!$M$24:$M$39,MATCH(K$1,'Macro anual'!$B$24:$B$39,0))</f>
        <v>106.75547638142591</v>
      </c>
      <c r="L463" s="65">
        <f>+INDEX('Macro anual'!$M$24:$M$39,MATCH(L$1,'Macro anual'!$B$24:$B$39,0))</f>
        <v>98.530458296618633</v>
      </c>
      <c r="M463" s="65">
        <f>+INDEX('Macro anual'!$M$24:$M$39,MATCH(M$1,'Macro anual'!$B$24:$B$39,0))</f>
        <v>96.305836352752266</v>
      </c>
      <c r="N463" s="65">
        <f>+INDEX('Macro anual'!$M$24:$M$39,MATCH(N$1,'Macro anual'!$B$24:$B$39,0))</f>
        <v>102.4851497969934</v>
      </c>
      <c r="O463" s="65">
        <f>+INDEX('Macro anual'!$M$24:$M$39,MATCH(O$1,'Macro anual'!$B$24:$B$39,0))</f>
        <v>103.00954892922964</v>
      </c>
      <c r="P463" s="65">
        <f>+INDEX('Macro anual'!$M$24:$M$39,MATCH(P$1,'Macro anual'!$B$24:$B$39,0))</f>
        <v>103.62163845092842</v>
      </c>
      <c r="Q463" s="65">
        <f>+INDEX('Macro anual'!$M$24:$M$39,MATCH(Q$1,'Macro anual'!$B$24:$B$39,0))</f>
        <v>100.74586944286641</v>
      </c>
      <c r="R463" s="65">
        <f>+INDEX('Macro anual'!$M$24:$M$39,MATCH(R$1,'Macro anual'!$B$24:$B$39,0))</f>
        <v>94.345040168280931</v>
      </c>
      <c r="S463" s="65">
        <f>+INDEX('Macro anual'!$M$24:$M$39,MATCH(S$1,'Macro anual'!$B$24:$B$39,0))</f>
        <v>102.98090941089288</v>
      </c>
      <c r="T463" s="65">
        <f>+INDEX('Macro anual'!$M$24:$M$39,MATCH(T$1,'Macro anual'!$B$24:$B$39,0))</f>
        <v>112.1022944899223</v>
      </c>
      <c r="U463" s="65">
        <f>+INDEX('Macro anual'!$M$24:$M$39,MATCH(U$1,'Macro anual'!$B$24:$B$39,0))</f>
        <v>114.42978169021345</v>
      </c>
      <c r="V463" s="65"/>
    </row>
    <row r="464" spans="2:22">
      <c r="B464" s="6"/>
      <c r="C464" s="453" t="s">
        <v>676</v>
      </c>
      <c r="D464" s="5" t="s">
        <v>93</v>
      </c>
      <c r="E464" s="5" t="s">
        <v>43</v>
      </c>
      <c r="G464" s="65">
        <f>+INDEX('Macro anual'!$M$24:$M$39,MATCH(G$1,'Macro anual'!$B$24:$B$39,0))</f>
        <v>100</v>
      </c>
      <c r="H464" s="210">
        <f t="shared" si="24"/>
        <v>100</v>
      </c>
      <c r="I464" s="65">
        <f>+INDEX('Macro anual'!$M$24:$M$39,MATCH(I$1,'Macro anual'!$B$24:$B$39,0))</f>
        <v>108.23445287989043</v>
      </c>
      <c r="J464" s="65">
        <f>+INDEX('Macro anual'!$M$24:$M$39,MATCH(J$1,'Macro anual'!$B$24:$B$39,0))</f>
        <v>108.62253797078745</v>
      </c>
      <c r="K464" s="65">
        <f>+INDEX('Macro anual'!$M$24:$M$39,MATCH(K$1,'Macro anual'!$B$24:$B$39,0))</f>
        <v>106.75547638142591</v>
      </c>
      <c r="L464" s="65">
        <f>+INDEX('Macro anual'!$M$24:$M$39,MATCH(L$1,'Macro anual'!$B$24:$B$39,0))</f>
        <v>98.530458296618633</v>
      </c>
      <c r="M464" s="65">
        <f>+INDEX('Macro anual'!$M$24:$M$39,MATCH(M$1,'Macro anual'!$B$24:$B$39,0))</f>
        <v>96.305836352752266</v>
      </c>
      <c r="N464" s="65">
        <f>+INDEX('Macro anual'!$M$24:$M$39,MATCH(N$1,'Macro anual'!$B$24:$B$39,0))</f>
        <v>102.4851497969934</v>
      </c>
      <c r="O464" s="65">
        <f>+INDEX('Macro anual'!$M$24:$M$39,MATCH(O$1,'Macro anual'!$B$24:$B$39,0))</f>
        <v>103.00954892922964</v>
      </c>
      <c r="P464" s="65">
        <f>+INDEX('Macro anual'!$M$24:$M$39,MATCH(P$1,'Macro anual'!$B$24:$B$39,0))</f>
        <v>103.62163845092842</v>
      </c>
      <c r="Q464" s="65">
        <f>+INDEX('Macro anual'!$M$24:$M$39,MATCH(Q$1,'Macro anual'!$B$24:$B$39,0))</f>
        <v>100.74586944286641</v>
      </c>
      <c r="R464" s="65">
        <f>+INDEX('Macro anual'!$M$24:$M$39,MATCH(R$1,'Macro anual'!$B$24:$B$39,0))</f>
        <v>94.345040168280931</v>
      </c>
      <c r="S464" s="65">
        <f>+INDEX('Macro anual'!$M$24:$M$39,MATCH(S$1,'Macro anual'!$B$24:$B$39,0))</f>
        <v>102.98090941089288</v>
      </c>
      <c r="T464" s="65">
        <f>+INDEX('Macro anual'!$M$24:$M$39,MATCH(T$1,'Macro anual'!$B$24:$B$39,0))</f>
        <v>112.1022944899223</v>
      </c>
      <c r="U464" s="65">
        <f>+INDEX('Macro anual'!$M$24:$M$39,MATCH(U$1,'Macro anual'!$B$24:$B$39,0))</f>
        <v>114.42978169021345</v>
      </c>
      <c r="V464" s="65"/>
    </row>
    <row r="465" spans="2:22">
      <c r="B465" s="6"/>
      <c r="C465" s="453" t="s">
        <v>677</v>
      </c>
      <c r="D465" s="5" t="s">
        <v>93</v>
      </c>
      <c r="E465" s="5" t="s">
        <v>43</v>
      </c>
      <c r="G465" s="65">
        <f>+INDEX('Macro anual'!$M$24:$M$39,MATCH(G$1,'Macro anual'!$B$24:$B$39,0))</f>
        <v>100</v>
      </c>
      <c r="H465" s="210">
        <f t="shared" si="24"/>
        <v>100</v>
      </c>
      <c r="I465" s="65">
        <f>+INDEX('Macro anual'!$M$24:$M$39,MATCH(I$1,'Macro anual'!$B$24:$B$39,0))</f>
        <v>108.23445287989043</v>
      </c>
      <c r="J465" s="65">
        <f>+INDEX('Macro anual'!$M$24:$M$39,MATCH(J$1,'Macro anual'!$B$24:$B$39,0))</f>
        <v>108.62253797078745</v>
      </c>
      <c r="K465" s="65">
        <f>+INDEX('Macro anual'!$M$24:$M$39,MATCH(K$1,'Macro anual'!$B$24:$B$39,0))</f>
        <v>106.75547638142591</v>
      </c>
      <c r="L465" s="65">
        <f>+INDEX('Macro anual'!$M$24:$M$39,MATCH(L$1,'Macro anual'!$B$24:$B$39,0))</f>
        <v>98.530458296618633</v>
      </c>
      <c r="M465" s="65">
        <f>+INDEX('Macro anual'!$M$24:$M$39,MATCH(M$1,'Macro anual'!$B$24:$B$39,0))</f>
        <v>96.305836352752266</v>
      </c>
      <c r="N465" s="65">
        <f>+INDEX('Macro anual'!$M$24:$M$39,MATCH(N$1,'Macro anual'!$B$24:$B$39,0))</f>
        <v>102.4851497969934</v>
      </c>
      <c r="O465" s="65">
        <f>+INDEX('Macro anual'!$M$24:$M$39,MATCH(O$1,'Macro anual'!$B$24:$B$39,0))</f>
        <v>103.00954892922964</v>
      </c>
      <c r="P465" s="65">
        <f>+INDEX('Macro anual'!$M$24:$M$39,MATCH(P$1,'Macro anual'!$B$24:$B$39,0))</f>
        <v>103.62163845092842</v>
      </c>
      <c r="Q465" s="65">
        <f>+INDEX('Macro anual'!$M$24:$M$39,MATCH(Q$1,'Macro anual'!$B$24:$B$39,0))</f>
        <v>100.74586944286641</v>
      </c>
      <c r="R465" s="65">
        <f>+INDEX('Macro anual'!$M$24:$M$39,MATCH(R$1,'Macro anual'!$B$24:$B$39,0))</f>
        <v>94.345040168280931</v>
      </c>
      <c r="S465" s="65">
        <f>+INDEX('Macro anual'!$M$24:$M$39,MATCH(S$1,'Macro anual'!$B$24:$B$39,0))</f>
        <v>102.98090941089288</v>
      </c>
      <c r="T465" s="65">
        <f>+INDEX('Macro anual'!$M$24:$M$39,MATCH(T$1,'Macro anual'!$B$24:$B$39,0))</f>
        <v>112.1022944899223</v>
      </c>
      <c r="U465" s="65">
        <f>+INDEX('Macro anual'!$M$24:$M$39,MATCH(U$1,'Macro anual'!$B$24:$B$39,0))</f>
        <v>114.42978169021345</v>
      </c>
      <c r="V465" s="65"/>
    </row>
    <row r="466" spans="2:22">
      <c r="B466" s="6"/>
      <c r="C466" s="453" t="s">
        <v>678</v>
      </c>
      <c r="D466" s="5" t="s">
        <v>93</v>
      </c>
      <c r="E466" s="5" t="s">
        <v>43</v>
      </c>
      <c r="G466" s="65">
        <f>+INDEX('Macro anual'!$M$24:$M$39,MATCH(G$1,'Macro anual'!$B$24:$B$39,0))</f>
        <v>100</v>
      </c>
      <c r="H466" s="210">
        <f t="shared" si="24"/>
        <v>100</v>
      </c>
      <c r="I466" s="65">
        <f>+INDEX('Macro anual'!$M$24:$M$39,MATCH(I$1,'Macro anual'!$B$24:$B$39,0))</f>
        <v>108.23445287989043</v>
      </c>
      <c r="J466" s="65">
        <f>+INDEX('Macro anual'!$M$24:$M$39,MATCH(J$1,'Macro anual'!$B$24:$B$39,0))</f>
        <v>108.62253797078745</v>
      </c>
      <c r="K466" s="65">
        <f>+INDEX('Macro anual'!$M$24:$M$39,MATCH(K$1,'Macro anual'!$B$24:$B$39,0))</f>
        <v>106.75547638142591</v>
      </c>
      <c r="L466" s="65">
        <f>+INDEX('Macro anual'!$M$24:$M$39,MATCH(L$1,'Macro anual'!$B$24:$B$39,0))</f>
        <v>98.530458296618633</v>
      </c>
      <c r="M466" s="65">
        <f>+INDEX('Macro anual'!$M$24:$M$39,MATCH(M$1,'Macro anual'!$B$24:$B$39,0))</f>
        <v>96.305836352752266</v>
      </c>
      <c r="N466" s="65">
        <f>+INDEX('Macro anual'!$M$24:$M$39,MATCH(N$1,'Macro anual'!$B$24:$B$39,0))</f>
        <v>102.4851497969934</v>
      </c>
      <c r="O466" s="65">
        <f>+INDEX('Macro anual'!$M$24:$M$39,MATCH(O$1,'Macro anual'!$B$24:$B$39,0))</f>
        <v>103.00954892922964</v>
      </c>
      <c r="P466" s="65">
        <f>+INDEX('Macro anual'!$M$24:$M$39,MATCH(P$1,'Macro anual'!$B$24:$B$39,0))</f>
        <v>103.62163845092842</v>
      </c>
      <c r="Q466" s="65">
        <f>+INDEX('Macro anual'!$M$24:$M$39,MATCH(Q$1,'Macro anual'!$B$24:$B$39,0))</f>
        <v>100.74586944286641</v>
      </c>
      <c r="R466" s="65">
        <f>+INDEX('Macro anual'!$M$24:$M$39,MATCH(R$1,'Macro anual'!$B$24:$B$39,0))</f>
        <v>94.345040168280931</v>
      </c>
      <c r="S466" s="65">
        <f>+INDEX('Macro anual'!$M$24:$M$39,MATCH(S$1,'Macro anual'!$B$24:$B$39,0))</f>
        <v>102.98090941089288</v>
      </c>
      <c r="T466" s="65">
        <f>+INDEX('Macro anual'!$M$24:$M$39,MATCH(T$1,'Macro anual'!$B$24:$B$39,0))</f>
        <v>112.1022944899223</v>
      </c>
      <c r="U466" s="65">
        <f>+INDEX('Macro anual'!$M$24:$M$39,MATCH(U$1,'Macro anual'!$B$24:$B$39,0))</f>
        <v>114.42978169021345</v>
      </c>
      <c r="V466" s="65"/>
    </row>
    <row r="467" spans="2:22">
      <c r="B467" s="6"/>
      <c r="C467" s="453" t="s">
        <v>679</v>
      </c>
      <c r="D467" s="5" t="s">
        <v>93</v>
      </c>
      <c r="E467" s="5" t="s">
        <v>43</v>
      </c>
      <c r="G467" s="65">
        <f>+INDEX('Macro anual'!$M$24:$M$39,MATCH(G$1,'Macro anual'!$B$24:$B$39,0))</f>
        <v>100</v>
      </c>
      <c r="H467" s="210">
        <f t="shared" si="24"/>
        <v>100</v>
      </c>
      <c r="I467" s="65">
        <f>+INDEX('Macro anual'!$M$24:$M$39,MATCH(I$1,'Macro anual'!$B$24:$B$39,0))</f>
        <v>108.23445287989043</v>
      </c>
      <c r="J467" s="65">
        <f>+INDEX('Macro anual'!$M$24:$M$39,MATCH(J$1,'Macro anual'!$B$24:$B$39,0))</f>
        <v>108.62253797078745</v>
      </c>
      <c r="K467" s="65">
        <f>+INDEX('Macro anual'!$M$24:$M$39,MATCH(K$1,'Macro anual'!$B$24:$B$39,0))</f>
        <v>106.75547638142591</v>
      </c>
      <c r="L467" s="65">
        <f>+INDEX('Macro anual'!$M$24:$M$39,MATCH(L$1,'Macro anual'!$B$24:$B$39,0))</f>
        <v>98.530458296618633</v>
      </c>
      <c r="M467" s="65">
        <f>+INDEX('Macro anual'!$M$24:$M$39,MATCH(M$1,'Macro anual'!$B$24:$B$39,0))</f>
        <v>96.305836352752266</v>
      </c>
      <c r="N467" s="65">
        <f>+INDEX('Macro anual'!$M$24:$M$39,MATCH(N$1,'Macro anual'!$B$24:$B$39,0))</f>
        <v>102.4851497969934</v>
      </c>
      <c r="O467" s="65">
        <f>+INDEX('Macro anual'!$M$24:$M$39,MATCH(O$1,'Macro anual'!$B$24:$B$39,0))</f>
        <v>103.00954892922964</v>
      </c>
      <c r="P467" s="65">
        <f>+INDEX('Macro anual'!$M$24:$M$39,MATCH(P$1,'Macro anual'!$B$24:$B$39,0))</f>
        <v>103.62163845092842</v>
      </c>
      <c r="Q467" s="65">
        <f>+INDEX('Macro anual'!$M$24:$M$39,MATCH(Q$1,'Macro anual'!$B$24:$B$39,0))</f>
        <v>100.74586944286641</v>
      </c>
      <c r="R467" s="65">
        <f>+INDEX('Macro anual'!$M$24:$M$39,MATCH(R$1,'Macro anual'!$B$24:$B$39,0))</f>
        <v>94.345040168280931</v>
      </c>
      <c r="S467" s="65">
        <f>+INDEX('Macro anual'!$M$24:$M$39,MATCH(S$1,'Macro anual'!$B$24:$B$39,0))</f>
        <v>102.98090941089288</v>
      </c>
      <c r="T467" s="65">
        <f>+INDEX('Macro anual'!$M$24:$M$39,MATCH(T$1,'Macro anual'!$B$24:$B$39,0))</f>
        <v>112.1022944899223</v>
      </c>
      <c r="U467" s="65">
        <f>+INDEX('Macro anual'!$M$24:$M$39,MATCH(U$1,'Macro anual'!$B$24:$B$39,0))</f>
        <v>114.42978169021345</v>
      </c>
      <c r="V467" s="65"/>
    </row>
    <row r="468" spans="2:22">
      <c r="B468" s="6"/>
      <c r="C468" s="453" t="s">
        <v>680</v>
      </c>
      <c r="D468" s="5" t="s">
        <v>93</v>
      </c>
      <c r="E468" s="5" t="s">
        <v>43</v>
      </c>
      <c r="G468" s="65">
        <f>+INDEX('Macro anual'!$M$24:$M$39,MATCH(G$1,'Macro anual'!$B$24:$B$39,0))</f>
        <v>100</v>
      </c>
      <c r="H468" s="210">
        <f t="shared" si="24"/>
        <v>100</v>
      </c>
      <c r="I468" s="65">
        <f>+INDEX('Macro anual'!$M$24:$M$39,MATCH(I$1,'Macro anual'!$B$24:$B$39,0))</f>
        <v>108.23445287989043</v>
      </c>
      <c r="J468" s="65">
        <f>+INDEX('Macro anual'!$M$24:$M$39,MATCH(J$1,'Macro anual'!$B$24:$B$39,0))</f>
        <v>108.62253797078745</v>
      </c>
      <c r="K468" s="65">
        <f>+INDEX('Macro anual'!$M$24:$M$39,MATCH(K$1,'Macro anual'!$B$24:$B$39,0))</f>
        <v>106.75547638142591</v>
      </c>
      <c r="L468" s="65">
        <f>+INDEX('Macro anual'!$M$24:$M$39,MATCH(L$1,'Macro anual'!$B$24:$B$39,0))</f>
        <v>98.530458296618633</v>
      </c>
      <c r="M468" s="65">
        <f>+INDEX('Macro anual'!$M$24:$M$39,MATCH(M$1,'Macro anual'!$B$24:$B$39,0))</f>
        <v>96.305836352752266</v>
      </c>
      <c r="N468" s="65">
        <f>+INDEX('Macro anual'!$M$24:$M$39,MATCH(N$1,'Macro anual'!$B$24:$B$39,0))</f>
        <v>102.4851497969934</v>
      </c>
      <c r="O468" s="65">
        <f>+INDEX('Macro anual'!$M$24:$M$39,MATCH(O$1,'Macro anual'!$B$24:$B$39,0))</f>
        <v>103.00954892922964</v>
      </c>
      <c r="P468" s="65">
        <f>+INDEX('Macro anual'!$M$24:$M$39,MATCH(P$1,'Macro anual'!$B$24:$B$39,0))</f>
        <v>103.62163845092842</v>
      </c>
      <c r="Q468" s="65">
        <f>+INDEX('Macro anual'!$M$24:$M$39,MATCH(Q$1,'Macro anual'!$B$24:$B$39,0))</f>
        <v>100.74586944286641</v>
      </c>
      <c r="R468" s="65">
        <f>+INDEX('Macro anual'!$M$24:$M$39,MATCH(R$1,'Macro anual'!$B$24:$B$39,0))</f>
        <v>94.345040168280931</v>
      </c>
      <c r="S468" s="65">
        <f>+INDEX('Macro anual'!$M$24:$M$39,MATCH(S$1,'Macro anual'!$B$24:$B$39,0))</f>
        <v>102.98090941089288</v>
      </c>
      <c r="T468" s="65">
        <f>+INDEX('Macro anual'!$M$24:$M$39,MATCH(T$1,'Macro anual'!$B$24:$B$39,0))</f>
        <v>112.1022944899223</v>
      </c>
      <c r="U468" s="65">
        <f>+INDEX('Macro anual'!$M$24:$M$39,MATCH(U$1,'Macro anual'!$B$24:$B$39,0))</f>
        <v>114.42978169021345</v>
      </c>
      <c r="V468" s="65"/>
    </row>
    <row r="469" spans="2:22">
      <c r="B469" s="6"/>
      <c r="C469" s="453" t="s">
        <v>681</v>
      </c>
      <c r="D469" s="5" t="s">
        <v>93</v>
      </c>
      <c r="E469" s="5" t="s">
        <v>43</v>
      </c>
      <c r="G469" s="65">
        <f>+INDEX('Macro anual'!$M$24:$M$39,MATCH(G$1,'Macro anual'!$B$24:$B$39,0))</f>
        <v>100</v>
      </c>
      <c r="H469" s="210">
        <f t="shared" si="24"/>
        <v>100</v>
      </c>
      <c r="I469" s="65">
        <f>+INDEX('Macro anual'!$M$24:$M$39,MATCH(I$1,'Macro anual'!$B$24:$B$39,0))</f>
        <v>108.23445287989043</v>
      </c>
      <c r="J469" s="65">
        <f>+INDEX('Macro anual'!$M$24:$M$39,MATCH(J$1,'Macro anual'!$B$24:$B$39,0))</f>
        <v>108.62253797078745</v>
      </c>
      <c r="K469" s="65">
        <f>+INDEX('Macro anual'!$M$24:$M$39,MATCH(K$1,'Macro anual'!$B$24:$B$39,0))</f>
        <v>106.75547638142591</v>
      </c>
      <c r="L469" s="65">
        <f>+INDEX('Macro anual'!$M$24:$M$39,MATCH(L$1,'Macro anual'!$B$24:$B$39,0))</f>
        <v>98.530458296618633</v>
      </c>
      <c r="M469" s="65">
        <f>+INDEX('Macro anual'!$M$24:$M$39,MATCH(M$1,'Macro anual'!$B$24:$B$39,0))</f>
        <v>96.305836352752266</v>
      </c>
      <c r="N469" s="65">
        <f>+INDEX('Macro anual'!$M$24:$M$39,MATCH(N$1,'Macro anual'!$B$24:$B$39,0))</f>
        <v>102.4851497969934</v>
      </c>
      <c r="O469" s="65">
        <f>+INDEX('Macro anual'!$M$24:$M$39,MATCH(O$1,'Macro anual'!$B$24:$B$39,0))</f>
        <v>103.00954892922964</v>
      </c>
      <c r="P469" s="65">
        <f>+INDEX('Macro anual'!$M$24:$M$39,MATCH(P$1,'Macro anual'!$B$24:$B$39,0))</f>
        <v>103.62163845092842</v>
      </c>
      <c r="Q469" s="65">
        <f>+INDEX('Macro anual'!$M$24:$M$39,MATCH(Q$1,'Macro anual'!$B$24:$B$39,0))</f>
        <v>100.74586944286641</v>
      </c>
      <c r="R469" s="65">
        <f>+INDEX('Macro anual'!$M$24:$M$39,MATCH(R$1,'Macro anual'!$B$24:$B$39,0))</f>
        <v>94.345040168280931</v>
      </c>
      <c r="S469" s="65">
        <f>+INDEX('Macro anual'!$M$24:$M$39,MATCH(S$1,'Macro anual'!$B$24:$B$39,0))</f>
        <v>102.98090941089288</v>
      </c>
      <c r="T469" s="65">
        <f>+INDEX('Macro anual'!$M$24:$M$39,MATCH(T$1,'Macro anual'!$B$24:$B$39,0))</f>
        <v>112.1022944899223</v>
      </c>
      <c r="U469" s="65">
        <f>+INDEX('Macro anual'!$M$24:$M$39,MATCH(U$1,'Macro anual'!$B$24:$B$39,0))</f>
        <v>114.42978169021345</v>
      </c>
      <c r="V469" s="65"/>
    </row>
    <row r="470" spans="2:22">
      <c r="B470" s="6"/>
      <c r="C470" s="453" t="s">
        <v>682</v>
      </c>
      <c r="D470" s="5" t="s">
        <v>93</v>
      </c>
      <c r="E470" s="5" t="s">
        <v>43</v>
      </c>
      <c r="G470" s="65">
        <f>+INDEX('Macro anual'!$M$24:$M$39,MATCH(G$1,'Macro anual'!$B$24:$B$39,0))</f>
        <v>100</v>
      </c>
      <c r="H470" s="210">
        <f t="shared" si="24"/>
        <v>100</v>
      </c>
      <c r="I470" s="65">
        <f>+INDEX('Macro anual'!$M$24:$M$39,MATCH(I$1,'Macro anual'!$B$24:$B$39,0))</f>
        <v>108.23445287989043</v>
      </c>
      <c r="J470" s="65">
        <f>+INDEX('Macro anual'!$M$24:$M$39,MATCH(J$1,'Macro anual'!$B$24:$B$39,0))</f>
        <v>108.62253797078745</v>
      </c>
      <c r="K470" s="65">
        <f>+INDEX('Macro anual'!$M$24:$M$39,MATCH(K$1,'Macro anual'!$B$24:$B$39,0))</f>
        <v>106.75547638142591</v>
      </c>
      <c r="L470" s="65">
        <f>+INDEX('Macro anual'!$M$24:$M$39,MATCH(L$1,'Macro anual'!$B$24:$B$39,0))</f>
        <v>98.530458296618633</v>
      </c>
      <c r="M470" s="65">
        <f>+INDEX('Macro anual'!$M$24:$M$39,MATCH(M$1,'Macro anual'!$B$24:$B$39,0))</f>
        <v>96.305836352752266</v>
      </c>
      <c r="N470" s="65">
        <f>+INDEX('Macro anual'!$M$24:$M$39,MATCH(N$1,'Macro anual'!$B$24:$B$39,0))</f>
        <v>102.4851497969934</v>
      </c>
      <c r="O470" s="65">
        <f>+INDEX('Macro anual'!$M$24:$M$39,MATCH(O$1,'Macro anual'!$B$24:$B$39,0))</f>
        <v>103.00954892922964</v>
      </c>
      <c r="P470" s="65">
        <f>+INDEX('Macro anual'!$M$24:$M$39,MATCH(P$1,'Macro anual'!$B$24:$B$39,0))</f>
        <v>103.62163845092842</v>
      </c>
      <c r="Q470" s="65">
        <f>+INDEX('Macro anual'!$M$24:$M$39,MATCH(Q$1,'Macro anual'!$B$24:$B$39,0))</f>
        <v>100.74586944286641</v>
      </c>
      <c r="R470" s="65">
        <f>+INDEX('Macro anual'!$M$24:$M$39,MATCH(R$1,'Macro anual'!$B$24:$B$39,0))</f>
        <v>94.345040168280931</v>
      </c>
      <c r="S470" s="65">
        <f>+INDEX('Macro anual'!$M$24:$M$39,MATCH(S$1,'Macro anual'!$B$24:$B$39,0))</f>
        <v>102.98090941089288</v>
      </c>
      <c r="T470" s="65">
        <f>+INDEX('Macro anual'!$M$24:$M$39,MATCH(T$1,'Macro anual'!$B$24:$B$39,0))</f>
        <v>112.1022944899223</v>
      </c>
      <c r="U470" s="65">
        <f>+INDEX('Macro anual'!$M$24:$M$39,MATCH(U$1,'Macro anual'!$B$24:$B$39,0))</f>
        <v>114.42978169021345</v>
      </c>
      <c r="V470" s="65"/>
    </row>
    <row r="471" spans="2:22">
      <c r="B471" s="6"/>
      <c r="C471" s="453" t="s">
        <v>683</v>
      </c>
      <c r="D471" s="5" t="s">
        <v>93</v>
      </c>
      <c r="E471" s="5" t="s">
        <v>43</v>
      </c>
      <c r="G471" s="65">
        <f>+INDEX('Macro anual'!$M$24:$M$39,MATCH(G$1,'Macro anual'!$B$24:$B$39,0))</f>
        <v>100</v>
      </c>
      <c r="H471" s="210">
        <f t="shared" si="24"/>
        <v>100</v>
      </c>
      <c r="I471" s="65">
        <f>+INDEX('Macro anual'!$M$24:$M$39,MATCH(I$1,'Macro anual'!$B$24:$B$39,0))</f>
        <v>108.23445287989043</v>
      </c>
      <c r="J471" s="65">
        <f>+INDEX('Macro anual'!$M$24:$M$39,MATCH(J$1,'Macro anual'!$B$24:$B$39,0))</f>
        <v>108.62253797078745</v>
      </c>
      <c r="K471" s="65">
        <f>+INDEX('Macro anual'!$M$24:$M$39,MATCH(K$1,'Macro anual'!$B$24:$B$39,0))</f>
        <v>106.75547638142591</v>
      </c>
      <c r="L471" s="65">
        <f>+INDEX('Macro anual'!$M$24:$M$39,MATCH(L$1,'Macro anual'!$B$24:$B$39,0))</f>
        <v>98.530458296618633</v>
      </c>
      <c r="M471" s="65">
        <f>+INDEX('Macro anual'!$M$24:$M$39,MATCH(M$1,'Macro anual'!$B$24:$B$39,0))</f>
        <v>96.305836352752266</v>
      </c>
      <c r="N471" s="65">
        <f>+INDEX('Macro anual'!$M$24:$M$39,MATCH(N$1,'Macro anual'!$B$24:$B$39,0))</f>
        <v>102.4851497969934</v>
      </c>
      <c r="O471" s="65">
        <f>+INDEX('Macro anual'!$M$24:$M$39,MATCH(O$1,'Macro anual'!$B$24:$B$39,0))</f>
        <v>103.00954892922964</v>
      </c>
      <c r="P471" s="65">
        <f>+INDEX('Macro anual'!$M$24:$M$39,MATCH(P$1,'Macro anual'!$B$24:$B$39,0))</f>
        <v>103.62163845092842</v>
      </c>
      <c r="Q471" s="65">
        <f>+INDEX('Macro anual'!$M$24:$M$39,MATCH(Q$1,'Macro anual'!$B$24:$B$39,0))</f>
        <v>100.74586944286641</v>
      </c>
      <c r="R471" s="65">
        <f>+INDEX('Macro anual'!$M$24:$M$39,MATCH(R$1,'Macro anual'!$B$24:$B$39,0))</f>
        <v>94.345040168280931</v>
      </c>
      <c r="S471" s="65">
        <f>+INDEX('Macro anual'!$M$24:$M$39,MATCH(S$1,'Macro anual'!$B$24:$B$39,0))</f>
        <v>102.98090941089288</v>
      </c>
      <c r="T471" s="65">
        <f>+INDEX('Macro anual'!$M$24:$M$39,MATCH(T$1,'Macro anual'!$B$24:$B$39,0))</f>
        <v>112.1022944899223</v>
      </c>
      <c r="U471" s="65">
        <f>+INDEX('Macro anual'!$M$24:$M$39,MATCH(U$1,'Macro anual'!$B$24:$B$39,0))</f>
        <v>114.42978169021345</v>
      </c>
      <c r="V471" s="65"/>
    </row>
    <row r="472" spans="2:22">
      <c r="B472" s="6"/>
      <c r="C472" s="453" t="s">
        <v>874</v>
      </c>
      <c r="D472" s="5" t="s">
        <v>93</v>
      </c>
      <c r="E472" s="5" t="s">
        <v>43</v>
      </c>
      <c r="G472" s="65">
        <f>+INDEX('Macro anual'!$M$24:$M$39,MATCH(G$1,'Macro anual'!$B$24:$B$39,0))</f>
        <v>100</v>
      </c>
      <c r="H472" s="210">
        <f t="shared" si="24"/>
        <v>100</v>
      </c>
      <c r="I472" s="65">
        <f>+INDEX('Macro anual'!$M$24:$M$39,MATCH(I$1,'Macro anual'!$B$24:$B$39,0))</f>
        <v>108.23445287989043</v>
      </c>
      <c r="J472" s="65">
        <f>+INDEX('Macro anual'!$M$24:$M$39,MATCH(J$1,'Macro anual'!$B$24:$B$39,0))</f>
        <v>108.62253797078745</v>
      </c>
      <c r="K472" s="65">
        <f>+INDEX('Macro anual'!$M$24:$M$39,MATCH(K$1,'Macro anual'!$B$24:$B$39,0))</f>
        <v>106.75547638142591</v>
      </c>
      <c r="L472" s="65">
        <f>+INDEX('Macro anual'!$M$24:$M$39,MATCH(L$1,'Macro anual'!$B$24:$B$39,0))</f>
        <v>98.530458296618633</v>
      </c>
      <c r="M472" s="65">
        <f>+INDEX('Macro anual'!$M$24:$M$39,MATCH(M$1,'Macro anual'!$B$24:$B$39,0))</f>
        <v>96.305836352752266</v>
      </c>
      <c r="N472" s="65">
        <f>+INDEX('Macro anual'!$M$24:$M$39,MATCH(N$1,'Macro anual'!$B$24:$B$39,0))</f>
        <v>102.4851497969934</v>
      </c>
      <c r="O472" s="65">
        <f>+INDEX('Macro anual'!$M$24:$M$39,MATCH(O$1,'Macro anual'!$B$24:$B$39,0))</f>
        <v>103.00954892922964</v>
      </c>
      <c r="P472" s="65">
        <f>+INDEX('Macro anual'!$M$24:$M$39,MATCH(P$1,'Macro anual'!$B$24:$B$39,0))</f>
        <v>103.62163845092842</v>
      </c>
      <c r="Q472" s="65">
        <f>+INDEX('Macro anual'!$M$24:$M$39,MATCH(Q$1,'Macro anual'!$B$24:$B$39,0))</f>
        <v>100.74586944286641</v>
      </c>
      <c r="R472" s="65">
        <f>+INDEX('Macro anual'!$M$24:$M$39,MATCH(R$1,'Macro anual'!$B$24:$B$39,0))</f>
        <v>94.345040168280931</v>
      </c>
      <c r="S472" s="65">
        <f>+INDEX('Macro anual'!$M$24:$M$39,MATCH(S$1,'Macro anual'!$B$24:$B$39,0))</f>
        <v>102.98090941089288</v>
      </c>
      <c r="T472" s="65">
        <f>+INDEX('Macro anual'!$M$24:$M$39,MATCH(T$1,'Macro anual'!$B$24:$B$39,0))</f>
        <v>112.1022944899223</v>
      </c>
      <c r="U472" s="65">
        <f>+INDEX('Macro anual'!$M$24:$M$39,MATCH(U$1,'Macro anual'!$B$24:$B$39,0))</f>
        <v>114.42978169021345</v>
      </c>
      <c r="V472" s="65"/>
    </row>
    <row r="473" spans="2:22">
      <c r="B473" s="6"/>
      <c r="C473" s="453" t="s">
        <v>684</v>
      </c>
      <c r="D473" s="5" t="s">
        <v>93</v>
      </c>
      <c r="E473" s="5" t="s">
        <v>43</v>
      </c>
      <c r="G473" s="65">
        <f>+INDEX('Macro anual'!$M$24:$M$39,MATCH(G$1,'Macro anual'!$B$24:$B$39,0))</f>
        <v>100</v>
      </c>
      <c r="H473" s="210">
        <f t="shared" si="24"/>
        <v>100</v>
      </c>
      <c r="I473" s="65">
        <f>+INDEX('Macro anual'!$M$24:$M$39,MATCH(I$1,'Macro anual'!$B$24:$B$39,0))</f>
        <v>108.23445287989043</v>
      </c>
      <c r="J473" s="65">
        <f>+INDEX('Macro anual'!$M$24:$M$39,MATCH(J$1,'Macro anual'!$B$24:$B$39,0))</f>
        <v>108.62253797078745</v>
      </c>
      <c r="K473" s="65">
        <f>+INDEX('Macro anual'!$M$24:$M$39,MATCH(K$1,'Macro anual'!$B$24:$B$39,0))</f>
        <v>106.75547638142591</v>
      </c>
      <c r="L473" s="65">
        <f>+INDEX('Macro anual'!$M$24:$M$39,MATCH(L$1,'Macro anual'!$B$24:$B$39,0))</f>
        <v>98.530458296618633</v>
      </c>
      <c r="M473" s="65">
        <f>+INDEX('Macro anual'!$M$24:$M$39,MATCH(M$1,'Macro anual'!$B$24:$B$39,0))</f>
        <v>96.305836352752266</v>
      </c>
      <c r="N473" s="65">
        <f>+INDEX('Macro anual'!$M$24:$M$39,MATCH(N$1,'Macro anual'!$B$24:$B$39,0))</f>
        <v>102.4851497969934</v>
      </c>
      <c r="O473" s="65">
        <f>+INDEX('Macro anual'!$M$24:$M$39,MATCH(O$1,'Macro anual'!$B$24:$B$39,0))</f>
        <v>103.00954892922964</v>
      </c>
      <c r="P473" s="65">
        <f>+INDEX('Macro anual'!$M$24:$M$39,MATCH(P$1,'Macro anual'!$B$24:$B$39,0))</f>
        <v>103.62163845092842</v>
      </c>
      <c r="Q473" s="65">
        <f>+INDEX('Macro anual'!$M$24:$M$39,MATCH(Q$1,'Macro anual'!$B$24:$B$39,0))</f>
        <v>100.74586944286641</v>
      </c>
      <c r="R473" s="65">
        <f>+INDEX('Macro anual'!$M$24:$M$39,MATCH(R$1,'Macro anual'!$B$24:$B$39,0))</f>
        <v>94.345040168280931</v>
      </c>
      <c r="S473" s="65">
        <f>+INDEX('Macro anual'!$M$24:$M$39,MATCH(S$1,'Macro anual'!$B$24:$B$39,0))</f>
        <v>102.98090941089288</v>
      </c>
      <c r="T473" s="65">
        <f>+INDEX('Macro anual'!$M$24:$M$39,MATCH(T$1,'Macro anual'!$B$24:$B$39,0))</f>
        <v>112.1022944899223</v>
      </c>
      <c r="U473" s="65">
        <f>+INDEX('Macro anual'!$M$24:$M$39,MATCH(U$1,'Macro anual'!$B$24:$B$39,0))</f>
        <v>114.42978169021345</v>
      </c>
      <c r="V473" s="65"/>
    </row>
    <row r="474" spans="2:22">
      <c r="B474" s="6"/>
      <c r="C474" s="453" t="s">
        <v>875</v>
      </c>
      <c r="D474" s="5" t="s">
        <v>93</v>
      </c>
      <c r="E474" s="5" t="s">
        <v>43</v>
      </c>
      <c r="G474" s="65">
        <f>+INDEX('Macro anual'!$M$24:$M$39,MATCH(G$1,'Macro anual'!$B$24:$B$39,0))</f>
        <v>100</v>
      </c>
      <c r="H474" s="210">
        <f t="shared" si="24"/>
        <v>100</v>
      </c>
      <c r="I474" s="65">
        <f>+INDEX('Macro anual'!$M$24:$M$39,MATCH(I$1,'Macro anual'!$B$24:$B$39,0))</f>
        <v>108.23445287989043</v>
      </c>
      <c r="J474" s="65">
        <f>+INDEX('Macro anual'!$M$24:$M$39,MATCH(J$1,'Macro anual'!$B$24:$B$39,0))</f>
        <v>108.62253797078745</v>
      </c>
      <c r="K474" s="65">
        <f>+INDEX('Macro anual'!$M$24:$M$39,MATCH(K$1,'Macro anual'!$B$24:$B$39,0))</f>
        <v>106.75547638142591</v>
      </c>
      <c r="L474" s="65">
        <f>+INDEX('Macro anual'!$M$24:$M$39,MATCH(L$1,'Macro anual'!$B$24:$B$39,0))</f>
        <v>98.530458296618633</v>
      </c>
      <c r="M474" s="65">
        <f>+INDEX('Macro anual'!$M$24:$M$39,MATCH(M$1,'Macro anual'!$B$24:$B$39,0))</f>
        <v>96.305836352752266</v>
      </c>
      <c r="N474" s="65">
        <f>+INDEX('Macro anual'!$M$24:$M$39,MATCH(N$1,'Macro anual'!$B$24:$B$39,0))</f>
        <v>102.4851497969934</v>
      </c>
      <c r="O474" s="65">
        <f>+INDEX('Macro anual'!$M$24:$M$39,MATCH(O$1,'Macro anual'!$B$24:$B$39,0))</f>
        <v>103.00954892922964</v>
      </c>
      <c r="P474" s="65">
        <f>+INDEX('Macro anual'!$M$24:$M$39,MATCH(P$1,'Macro anual'!$B$24:$B$39,0))</f>
        <v>103.62163845092842</v>
      </c>
      <c r="Q474" s="65">
        <f>+INDEX('Macro anual'!$M$24:$M$39,MATCH(Q$1,'Macro anual'!$B$24:$B$39,0))</f>
        <v>100.74586944286641</v>
      </c>
      <c r="R474" s="65">
        <f>+INDEX('Macro anual'!$M$24:$M$39,MATCH(R$1,'Macro anual'!$B$24:$B$39,0))</f>
        <v>94.345040168280931</v>
      </c>
      <c r="S474" s="65">
        <f>+INDEX('Macro anual'!$M$24:$M$39,MATCH(S$1,'Macro anual'!$B$24:$B$39,0))</f>
        <v>102.98090941089288</v>
      </c>
      <c r="T474" s="65">
        <f>+INDEX('Macro anual'!$M$24:$M$39,MATCH(T$1,'Macro anual'!$B$24:$B$39,0))</f>
        <v>112.1022944899223</v>
      </c>
      <c r="U474" s="65">
        <f>+INDEX('Macro anual'!$M$24:$M$39,MATCH(U$1,'Macro anual'!$B$24:$B$39,0))</f>
        <v>114.42978169021345</v>
      </c>
      <c r="V474" s="65"/>
    </row>
    <row r="475" spans="2:22">
      <c r="B475" s="6"/>
      <c r="C475" s="453" t="s">
        <v>876</v>
      </c>
      <c r="D475" s="5" t="s">
        <v>93</v>
      </c>
      <c r="E475" s="5" t="s">
        <v>43</v>
      </c>
      <c r="G475" s="65">
        <f>+INDEX('Macro anual'!$M$24:$M$39,MATCH(G$1,'Macro anual'!$B$24:$B$39,0))</f>
        <v>100</v>
      </c>
      <c r="H475" s="210">
        <f t="shared" si="24"/>
        <v>100</v>
      </c>
      <c r="I475" s="65">
        <f>+INDEX('Macro anual'!$M$24:$M$39,MATCH(I$1,'Macro anual'!$B$24:$B$39,0))</f>
        <v>108.23445287989043</v>
      </c>
      <c r="J475" s="65">
        <f>+INDEX('Macro anual'!$M$24:$M$39,MATCH(J$1,'Macro anual'!$B$24:$B$39,0))</f>
        <v>108.62253797078745</v>
      </c>
      <c r="K475" s="65">
        <f>+INDEX('Macro anual'!$M$24:$M$39,MATCH(K$1,'Macro anual'!$B$24:$B$39,0))</f>
        <v>106.75547638142591</v>
      </c>
      <c r="L475" s="65">
        <f>+INDEX('Macro anual'!$M$24:$M$39,MATCH(L$1,'Macro anual'!$B$24:$B$39,0))</f>
        <v>98.530458296618633</v>
      </c>
      <c r="M475" s="65">
        <f>+INDEX('Macro anual'!$M$24:$M$39,MATCH(M$1,'Macro anual'!$B$24:$B$39,0))</f>
        <v>96.305836352752266</v>
      </c>
      <c r="N475" s="65">
        <f>+INDEX('Macro anual'!$M$24:$M$39,MATCH(N$1,'Macro anual'!$B$24:$B$39,0))</f>
        <v>102.4851497969934</v>
      </c>
      <c r="O475" s="65">
        <f>+INDEX('Macro anual'!$M$24:$M$39,MATCH(O$1,'Macro anual'!$B$24:$B$39,0))</f>
        <v>103.00954892922964</v>
      </c>
      <c r="P475" s="65">
        <f>+INDEX('Macro anual'!$M$24:$M$39,MATCH(P$1,'Macro anual'!$B$24:$B$39,0))</f>
        <v>103.62163845092842</v>
      </c>
      <c r="Q475" s="65">
        <f>+INDEX('Macro anual'!$M$24:$M$39,MATCH(Q$1,'Macro anual'!$B$24:$B$39,0))</f>
        <v>100.74586944286641</v>
      </c>
      <c r="R475" s="65">
        <f>+INDEX('Macro anual'!$M$24:$M$39,MATCH(R$1,'Macro anual'!$B$24:$B$39,0))</f>
        <v>94.345040168280931</v>
      </c>
      <c r="S475" s="65">
        <f>+INDEX('Macro anual'!$M$24:$M$39,MATCH(S$1,'Macro anual'!$B$24:$B$39,0))</f>
        <v>102.98090941089288</v>
      </c>
      <c r="T475" s="65">
        <f>+INDEX('Macro anual'!$M$24:$M$39,MATCH(T$1,'Macro anual'!$B$24:$B$39,0))</f>
        <v>112.1022944899223</v>
      </c>
      <c r="U475" s="65">
        <f>+INDEX('Macro anual'!$M$24:$M$39,MATCH(U$1,'Macro anual'!$B$24:$B$39,0))</f>
        <v>114.42978169021345</v>
      </c>
      <c r="V475" s="65"/>
    </row>
    <row r="476" spans="2:22">
      <c r="B476" s="6"/>
      <c r="C476" s="453" t="s">
        <v>685</v>
      </c>
      <c r="D476" s="5" t="s">
        <v>93</v>
      </c>
      <c r="E476" s="5" t="s">
        <v>43</v>
      </c>
      <c r="G476" s="65">
        <f>+INDEX('Macro anual'!$M$24:$M$39,MATCH(G$1,'Macro anual'!$B$24:$B$39,0))</f>
        <v>100</v>
      </c>
      <c r="H476" s="210">
        <f t="shared" si="24"/>
        <v>100</v>
      </c>
      <c r="I476" s="65">
        <f>+INDEX('Macro anual'!$M$24:$M$39,MATCH(I$1,'Macro anual'!$B$24:$B$39,0))</f>
        <v>108.23445287989043</v>
      </c>
      <c r="J476" s="65">
        <f>+INDEX('Macro anual'!$M$24:$M$39,MATCH(J$1,'Macro anual'!$B$24:$B$39,0))</f>
        <v>108.62253797078745</v>
      </c>
      <c r="K476" s="65">
        <f>+INDEX('Macro anual'!$M$24:$M$39,MATCH(K$1,'Macro anual'!$B$24:$B$39,0))</f>
        <v>106.75547638142591</v>
      </c>
      <c r="L476" s="65">
        <f>+INDEX('Macro anual'!$M$24:$M$39,MATCH(L$1,'Macro anual'!$B$24:$B$39,0))</f>
        <v>98.530458296618633</v>
      </c>
      <c r="M476" s="65">
        <f>+INDEX('Macro anual'!$M$24:$M$39,MATCH(M$1,'Macro anual'!$B$24:$B$39,0))</f>
        <v>96.305836352752266</v>
      </c>
      <c r="N476" s="65">
        <f>+INDEX('Macro anual'!$M$24:$M$39,MATCH(N$1,'Macro anual'!$B$24:$B$39,0))</f>
        <v>102.4851497969934</v>
      </c>
      <c r="O476" s="65">
        <f>+INDEX('Macro anual'!$M$24:$M$39,MATCH(O$1,'Macro anual'!$B$24:$B$39,0))</f>
        <v>103.00954892922964</v>
      </c>
      <c r="P476" s="65">
        <f>+INDEX('Macro anual'!$M$24:$M$39,MATCH(P$1,'Macro anual'!$B$24:$B$39,0))</f>
        <v>103.62163845092842</v>
      </c>
      <c r="Q476" s="65">
        <f>+INDEX('Macro anual'!$M$24:$M$39,MATCH(Q$1,'Macro anual'!$B$24:$B$39,0))</f>
        <v>100.74586944286641</v>
      </c>
      <c r="R476" s="65">
        <f>+INDEX('Macro anual'!$M$24:$M$39,MATCH(R$1,'Macro anual'!$B$24:$B$39,0))</f>
        <v>94.345040168280931</v>
      </c>
      <c r="S476" s="65">
        <f>+INDEX('Macro anual'!$M$24:$M$39,MATCH(S$1,'Macro anual'!$B$24:$B$39,0))</f>
        <v>102.98090941089288</v>
      </c>
      <c r="T476" s="65">
        <f>+INDEX('Macro anual'!$M$24:$M$39,MATCH(T$1,'Macro anual'!$B$24:$B$39,0))</f>
        <v>112.1022944899223</v>
      </c>
      <c r="U476" s="65">
        <f>+INDEX('Macro anual'!$M$24:$M$39,MATCH(U$1,'Macro anual'!$B$24:$B$39,0))</f>
        <v>114.42978169021345</v>
      </c>
      <c r="V476" s="65"/>
    </row>
    <row r="477" spans="2:22">
      <c r="B477" s="6"/>
      <c r="C477" s="453" t="s">
        <v>878</v>
      </c>
      <c r="D477" s="5" t="s">
        <v>93</v>
      </c>
      <c r="E477" s="5" t="s">
        <v>43</v>
      </c>
      <c r="G477" s="65">
        <f>+INDEX('Macro anual'!$M$24:$M$39,MATCH(G$1,'Macro anual'!$B$24:$B$39,0))</f>
        <v>100</v>
      </c>
      <c r="H477" s="210">
        <f t="shared" si="24"/>
        <v>100</v>
      </c>
      <c r="I477" s="65">
        <f>+INDEX('Macro anual'!$M$24:$M$39,MATCH(I$1,'Macro anual'!$B$24:$B$39,0))</f>
        <v>108.23445287989043</v>
      </c>
      <c r="J477" s="65">
        <f>+INDEX('Macro anual'!$M$24:$M$39,MATCH(J$1,'Macro anual'!$B$24:$B$39,0))</f>
        <v>108.62253797078745</v>
      </c>
      <c r="K477" s="65">
        <f>+INDEX('Macro anual'!$M$24:$M$39,MATCH(K$1,'Macro anual'!$B$24:$B$39,0))</f>
        <v>106.75547638142591</v>
      </c>
      <c r="L477" s="65">
        <f>+INDEX('Macro anual'!$M$24:$M$39,MATCH(L$1,'Macro anual'!$B$24:$B$39,0))</f>
        <v>98.530458296618633</v>
      </c>
      <c r="M477" s="65">
        <f>+INDEX('Macro anual'!$M$24:$M$39,MATCH(M$1,'Macro anual'!$B$24:$B$39,0))</f>
        <v>96.305836352752266</v>
      </c>
      <c r="N477" s="65">
        <f>+INDEX('Macro anual'!$M$24:$M$39,MATCH(N$1,'Macro anual'!$B$24:$B$39,0))</f>
        <v>102.4851497969934</v>
      </c>
      <c r="O477" s="65">
        <f>+INDEX('Macro anual'!$M$24:$M$39,MATCH(O$1,'Macro anual'!$B$24:$B$39,0))</f>
        <v>103.00954892922964</v>
      </c>
      <c r="P477" s="65">
        <f>+INDEX('Macro anual'!$M$24:$M$39,MATCH(P$1,'Macro anual'!$B$24:$B$39,0))</f>
        <v>103.62163845092842</v>
      </c>
      <c r="Q477" s="65">
        <f>+INDEX('Macro anual'!$M$24:$M$39,MATCH(Q$1,'Macro anual'!$B$24:$B$39,0))</f>
        <v>100.74586944286641</v>
      </c>
      <c r="R477" s="65">
        <f>+INDEX('Macro anual'!$M$24:$M$39,MATCH(R$1,'Macro anual'!$B$24:$B$39,0))</f>
        <v>94.345040168280931</v>
      </c>
      <c r="S477" s="65">
        <f>+INDEX('Macro anual'!$M$24:$M$39,MATCH(S$1,'Macro anual'!$B$24:$B$39,0))</f>
        <v>102.98090941089288</v>
      </c>
      <c r="T477" s="65">
        <f>+INDEX('Macro anual'!$M$24:$M$39,MATCH(T$1,'Macro anual'!$B$24:$B$39,0))</f>
        <v>112.1022944899223</v>
      </c>
      <c r="U477" s="65">
        <f>+INDEX('Macro anual'!$M$24:$M$39,MATCH(U$1,'Macro anual'!$B$24:$B$39,0))</f>
        <v>114.42978169021345</v>
      </c>
      <c r="V477" s="65"/>
    </row>
    <row r="478" spans="2:22">
      <c r="B478" s="6"/>
      <c r="C478" s="453" t="s">
        <v>686</v>
      </c>
      <c r="D478" s="5" t="s">
        <v>93</v>
      </c>
      <c r="E478" s="5" t="s">
        <v>43</v>
      </c>
      <c r="G478" s="65">
        <f>+INDEX('Macro anual'!$M$24:$M$39,MATCH(G$1,'Macro anual'!$B$24:$B$39,0))</f>
        <v>100</v>
      </c>
      <c r="H478" s="210">
        <f t="shared" si="24"/>
        <v>100</v>
      </c>
      <c r="I478" s="65">
        <f>+INDEX('Macro anual'!$M$24:$M$39,MATCH(I$1,'Macro anual'!$B$24:$B$39,0))</f>
        <v>108.23445287989043</v>
      </c>
      <c r="J478" s="65">
        <f>+INDEX('Macro anual'!$M$24:$M$39,MATCH(J$1,'Macro anual'!$B$24:$B$39,0))</f>
        <v>108.62253797078745</v>
      </c>
      <c r="K478" s="65">
        <f>+INDEX('Macro anual'!$M$24:$M$39,MATCH(K$1,'Macro anual'!$B$24:$B$39,0))</f>
        <v>106.75547638142591</v>
      </c>
      <c r="L478" s="65">
        <f>+INDEX('Macro anual'!$M$24:$M$39,MATCH(L$1,'Macro anual'!$B$24:$B$39,0))</f>
        <v>98.530458296618633</v>
      </c>
      <c r="M478" s="65">
        <f>+INDEX('Macro anual'!$M$24:$M$39,MATCH(M$1,'Macro anual'!$B$24:$B$39,0))</f>
        <v>96.305836352752266</v>
      </c>
      <c r="N478" s="65">
        <f>+INDEX('Macro anual'!$M$24:$M$39,MATCH(N$1,'Macro anual'!$B$24:$B$39,0))</f>
        <v>102.4851497969934</v>
      </c>
      <c r="O478" s="65">
        <f>+INDEX('Macro anual'!$M$24:$M$39,MATCH(O$1,'Macro anual'!$B$24:$B$39,0))</f>
        <v>103.00954892922964</v>
      </c>
      <c r="P478" s="65">
        <f>+INDEX('Macro anual'!$M$24:$M$39,MATCH(P$1,'Macro anual'!$B$24:$B$39,0))</f>
        <v>103.62163845092842</v>
      </c>
      <c r="Q478" s="65">
        <f>+INDEX('Macro anual'!$M$24:$M$39,MATCH(Q$1,'Macro anual'!$B$24:$B$39,0))</f>
        <v>100.74586944286641</v>
      </c>
      <c r="R478" s="65">
        <f>+INDEX('Macro anual'!$M$24:$M$39,MATCH(R$1,'Macro anual'!$B$24:$B$39,0))</f>
        <v>94.345040168280931</v>
      </c>
      <c r="S478" s="65">
        <f>+INDEX('Macro anual'!$M$24:$M$39,MATCH(S$1,'Macro anual'!$B$24:$B$39,0))</f>
        <v>102.98090941089288</v>
      </c>
      <c r="T478" s="65">
        <f>+INDEX('Macro anual'!$M$24:$M$39,MATCH(T$1,'Macro anual'!$B$24:$B$39,0))</f>
        <v>112.1022944899223</v>
      </c>
      <c r="U478" s="65">
        <f>+INDEX('Macro anual'!$M$24:$M$39,MATCH(U$1,'Macro anual'!$B$24:$B$39,0))</f>
        <v>114.42978169021345</v>
      </c>
      <c r="V478" s="65"/>
    </row>
    <row r="479" spans="2:22">
      <c r="B479" s="6"/>
      <c r="C479" s="453" t="s">
        <v>687</v>
      </c>
      <c r="D479" s="5" t="s">
        <v>93</v>
      </c>
      <c r="E479" s="5" t="s">
        <v>43</v>
      </c>
      <c r="G479" s="65">
        <f>+INDEX('Macro anual'!$M$24:$M$39,MATCH(G$1,'Macro anual'!$B$24:$B$39,0))</f>
        <v>100</v>
      </c>
      <c r="H479" s="210">
        <f t="shared" si="24"/>
        <v>100</v>
      </c>
      <c r="I479" s="65">
        <f>+INDEX('Macro anual'!$M$24:$M$39,MATCH(I$1,'Macro anual'!$B$24:$B$39,0))</f>
        <v>108.23445287989043</v>
      </c>
      <c r="J479" s="65">
        <f>+INDEX('Macro anual'!$M$24:$M$39,MATCH(J$1,'Macro anual'!$B$24:$B$39,0))</f>
        <v>108.62253797078745</v>
      </c>
      <c r="K479" s="65">
        <f>+INDEX('Macro anual'!$M$24:$M$39,MATCH(K$1,'Macro anual'!$B$24:$B$39,0))</f>
        <v>106.75547638142591</v>
      </c>
      <c r="L479" s="65">
        <f>+INDEX('Macro anual'!$M$24:$M$39,MATCH(L$1,'Macro anual'!$B$24:$B$39,0))</f>
        <v>98.530458296618633</v>
      </c>
      <c r="M479" s="65">
        <f>+INDEX('Macro anual'!$M$24:$M$39,MATCH(M$1,'Macro anual'!$B$24:$B$39,0))</f>
        <v>96.305836352752266</v>
      </c>
      <c r="N479" s="65">
        <f>+INDEX('Macro anual'!$M$24:$M$39,MATCH(N$1,'Macro anual'!$B$24:$B$39,0))</f>
        <v>102.4851497969934</v>
      </c>
      <c r="O479" s="65">
        <f>+INDEX('Macro anual'!$M$24:$M$39,MATCH(O$1,'Macro anual'!$B$24:$B$39,0))</f>
        <v>103.00954892922964</v>
      </c>
      <c r="P479" s="65">
        <f>+INDEX('Macro anual'!$M$24:$M$39,MATCH(P$1,'Macro anual'!$B$24:$B$39,0))</f>
        <v>103.62163845092842</v>
      </c>
      <c r="Q479" s="65">
        <f>+INDEX('Macro anual'!$M$24:$M$39,MATCH(Q$1,'Macro anual'!$B$24:$B$39,0))</f>
        <v>100.74586944286641</v>
      </c>
      <c r="R479" s="65">
        <f>+INDEX('Macro anual'!$M$24:$M$39,MATCH(R$1,'Macro anual'!$B$24:$B$39,0))</f>
        <v>94.345040168280931</v>
      </c>
      <c r="S479" s="65">
        <f>+INDEX('Macro anual'!$M$24:$M$39,MATCH(S$1,'Macro anual'!$B$24:$B$39,0))</f>
        <v>102.98090941089288</v>
      </c>
      <c r="T479" s="65">
        <f>+INDEX('Macro anual'!$M$24:$M$39,MATCH(T$1,'Macro anual'!$B$24:$B$39,0))</f>
        <v>112.1022944899223</v>
      </c>
      <c r="U479" s="65">
        <f>+INDEX('Macro anual'!$M$24:$M$39,MATCH(U$1,'Macro anual'!$B$24:$B$39,0))</f>
        <v>114.42978169021345</v>
      </c>
      <c r="V479" s="65"/>
    </row>
    <row r="480" spans="2:22">
      <c r="B480" s="6"/>
      <c r="C480" s="453" t="s">
        <v>877</v>
      </c>
      <c r="D480" s="5" t="s">
        <v>93</v>
      </c>
      <c r="E480" s="5" t="s">
        <v>43</v>
      </c>
      <c r="G480" s="65">
        <f>+INDEX('Macro anual'!$M$24:$M$39,MATCH(G$1,'Macro anual'!$B$24:$B$39,0))</f>
        <v>100</v>
      </c>
      <c r="H480" s="210">
        <f t="shared" si="24"/>
        <v>100</v>
      </c>
      <c r="I480" s="65">
        <f>+INDEX('Macro anual'!$M$24:$M$39,MATCH(I$1,'Macro anual'!$B$24:$B$39,0))</f>
        <v>108.23445287989043</v>
      </c>
      <c r="J480" s="65">
        <f>+INDEX('Macro anual'!$M$24:$M$39,MATCH(J$1,'Macro anual'!$B$24:$B$39,0))</f>
        <v>108.62253797078745</v>
      </c>
      <c r="K480" s="65">
        <f>+INDEX('Macro anual'!$M$24:$M$39,MATCH(K$1,'Macro anual'!$B$24:$B$39,0))</f>
        <v>106.75547638142591</v>
      </c>
      <c r="L480" s="65">
        <f>+INDEX('Macro anual'!$M$24:$M$39,MATCH(L$1,'Macro anual'!$B$24:$B$39,0))</f>
        <v>98.530458296618633</v>
      </c>
      <c r="M480" s="65">
        <f>+INDEX('Macro anual'!$M$24:$M$39,MATCH(M$1,'Macro anual'!$B$24:$B$39,0))</f>
        <v>96.305836352752266</v>
      </c>
      <c r="N480" s="65">
        <f>+INDEX('Macro anual'!$M$24:$M$39,MATCH(N$1,'Macro anual'!$B$24:$B$39,0))</f>
        <v>102.4851497969934</v>
      </c>
      <c r="O480" s="65">
        <f>+INDEX('Macro anual'!$M$24:$M$39,MATCH(O$1,'Macro anual'!$B$24:$B$39,0))</f>
        <v>103.00954892922964</v>
      </c>
      <c r="P480" s="65">
        <f>+INDEX('Macro anual'!$M$24:$M$39,MATCH(P$1,'Macro anual'!$B$24:$B$39,0))</f>
        <v>103.62163845092842</v>
      </c>
      <c r="Q480" s="65">
        <f>+INDEX('Macro anual'!$M$24:$M$39,MATCH(Q$1,'Macro anual'!$B$24:$B$39,0))</f>
        <v>100.74586944286641</v>
      </c>
      <c r="R480" s="65">
        <f>+INDEX('Macro anual'!$M$24:$M$39,MATCH(R$1,'Macro anual'!$B$24:$B$39,0))</f>
        <v>94.345040168280931</v>
      </c>
      <c r="S480" s="65">
        <f>+INDEX('Macro anual'!$M$24:$M$39,MATCH(S$1,'Macro anual'!$B$24:$B$39,0))</f>
        <v>102.98090941089288</v>
      </c>
      <c r="T480" s="65">
        <f>+INDEX('Macro anual'!$M$24:$M$39,MATCH(T$1,'Macro anual'!$B$24:$B$39,0))</f>
        <v>112.1022944899223</v>
      </c>
      <c r="U480" s="65">
        <f>+INDEX('Macro anual'!$M$24:$M$39,MATCH(U$1,'Macro anual'!$B$24:$B$39,0))</f>
        <v>114.42978169021345</v>
      </c>
      <c r="V480" s="65"/>
    </row>
    <row r="481" spans="2:22">
      <c r="B481" s="6"/>
      <c r="C481" s="453" t="s">
        <v>688</v>
      </c>
      <c r="D481" s="5" t="s">
        <v>93</v>
      </c>
      <c r="E481" s="5" t="s">
        <v>43</v>
      </c>
      <c r="G481" s="65">
        <f>+INDEX('Macro anual'!$M$24:$M$39,MATCH(G$1,'Macro anual'!$B$24:$B$39,0))</f>
        <v>100</v>
      </c>
      <c r="H481" s="210">
        <f t="shared" si="24"/>
        <v>100</v>
      </c>
      <c r="I481" s="65">
        <f>+INDEX('Macro anual'!$M$24:$M$39,MATCH(I$1,'Macro anual'!$B$24:$B$39,0))</f>
        <v>108.23445287989043</v>
      </c>
      <c r="J481" s="65">
        <f>+INDEX('Macro anual'!$M$24:$M$39,MATCH(J$1,'Macro anual'!$B$24:$B$39,0))</f>
        <v>108.62253797078745</v>
      </c>
      <c r="K481" s="65">
        <f>+INDEX('Macro anual'!$M$24:$M$39,MATCH(K$1,'Macro anual'!$B$24:$B$39,0))</f>
        <v>106.75547638142591</v>
      </c>
      <c r="L481" s="65">
        <f>+INDEX('Macro anual'!$M$24:$M$39,MATCH(L$1,'Macro anual'!$B$24:$B$39,0))</f>
        <v>98.530458296618633</v>
      </c>
      <c r="M481" s="65">
        <f>+INDEX('Macro anual'!$M$24:$M$39,MATCH(M$1,'Macro anual'!$B$24:$B$39,0))</f>
        <v>96.305836352752266</v>
      </c>
      <c r="N481" s="65">
        <f>+INDEX('Macro anual'!$M$24:$M$39,MATCH(N$1,'Macro anual'!$B$24:$B$39,0))</f>
        <v>102.4851497969934</v>
      </c>
      <c r="O481" s="65">
        <f>+INDEX('Macro anual'!$M$24:$M$39,MATCH(O$1,'Macro anual'!$B$24:$B$39,0))</f>
        <v>103.00954892922964</v>
      </c>
      <c r="P481" s="65">
        <f>+INDEX('Macro anual'!$M$24:$M$39,MATCH(P$1,'Macro anual'!$B$24:$B$39,0))</f>
        <v>103.62163845092842</v>
      </c>
      <c r="Q481" s="65">
        <f>+INDEX('Macro anual'!$M$24:$M$39,MATCH(Q$1,'Macro anual'!$B$24:$B$39,0))</f>
        <v>100.74586944286641</v>
      </c>
      <c r="R481" s="65">
        <f>+INDEX('Macro anual'!$M$24:$M$39,MATCH(R$1,'Macro anual'!$B$24:$B$39,0))</f>
        <v>94.345040168280931</v>
      </c>
      <c r="S481" s="65">
        <f>+INDEX('Macro anual'!$M$24:$M$39,MATCH(S$1,'Macro anual'!$B$24:$B$39,0))</f>
        <v>102.98090941089288</v>
      </c>
      <c r="T481" s="65">
        <f>+INDEX('Macro anual'!$M$24:$M$39,MATCH(T$1,'Macro anual'!$B$24:$B$39,0))</f>
        <v>112.1022944899223</v>
      </c>
      <c r="U481" s="65">
        <f>+INDEX('Macro anual'!$M$24:$M$39,MATCH(U$1,'Macro anual'!$B$24:$B$39,0))</f>
        <v>114.42978169021345</v>
      </c>
      <c r="V481" s="65"/>
    </row>
    <row r="482" spans="2:22">
      <c r="B482" s="6"/>
      <c r="C482" s="453" t="s">
        <v>689</v>
      </c>
      <c r="D482" s="5" t="s">
        <v>93</v>
      </c>
      <c r="E482" s="5" t="s">
        <v>43</v>
      </c>
      <c r="G482" s="65">
        <f>+INDEX('Macro anual'!$M$24:$M$39,MATCH(G$1,'Macro anual'!$B$24:$B$39,0))</f>
        <v>100</v>
      </c>
      <c r="H482" s="210">
        <f t="shared" si="24"/>
        <v>100</v>
      </c>
      <c r="I482" s="65">
        <f>+INDEX('Macro anual'!$M$24:$M$39,MATCH(I$1,'Macro anual'!$B$24:$B$39,0))</f>
        <v>108.23445287989043</v>
      </c>
      <c r="J482" s="65">
        <f>+INDEX('Macro anual'!$M$24:$M$39,MATCH(J$1,'Macro anual'!$B$24:$B$39,0))</f>
        <v>108.62253797078745</v>
      </c>
      <c r="K482" s="65">
        <f>+INDEX('Macro anual'!$M$24:$M$39,MATCH(K$1,'Macro anual'!$B$24:$B$39,0))</f>
        <v>106.75547638142591</v>
      </c>
      <c r="L482" s="65">
        <f>+INDEX('Macro anual'!$M$24:$M$39,MATCH(L$1,'Macro anual'!$B$24:$B$39,0))</f>
        <v>98.530458296618633</v>
      </c>
      <c r="M482" s="65">
        <f>+INDEX('Macro anual'!$M$24:$M$39,MATCH(M$1,'Macro anual'!$B$24:$B$39,0))</f>
        <v>96.305836352752266</v>
      </c>
      <c r="N482" s="65">
        <f>+INDEX('Macro anual'!$M$24:$M$39,MATCH(N$1,'Macro anual'!$B$24:$B$39,0))</f>
        <v>102.4851497969934</v>
      </c>
      <c r="O482" s="65">
        <f>+INDEX('Macro anual'!$M$24:$M$39,MATCH(O$1,'Macro anual'!$B$24:$B$39,0))</f>
        <v>103.00954892922964</v>
      </c>
      <c r="P482" s="65">
        <f>+INDEX('Macro anual'!$M$24:$M$39,MATCH(P$1,'Macro anual'!$B$24:$B$39,0))</f>
        <v>103.62163845092842</v>
      </c>
      <c r="Q482" s="65">
        <f>+INDEX('Macro anual'!$M$24:$M$39,MATCH(Q$1,'Macro anual'!$B$24:$B$39,0))</f>
        <v>100.74586944286641</v>
      </c>
      <c r="R482" s="65">
        <f>+INDEX('Macro anual'!$M$24:$M$39,MATCH(R$1,'Macro anual'!$B$24:$B$39,0))</f>
        <v>94.345040168280931</v>
      </c>
      <c r="S482" s="65">
        <f>+INDEX('Macro anual'!$M$24:$M$39,MATCH(S$1,'Macro anual'!$B$24:$B$39,0))</f>
        <v>102.98090941089288</v>
      </c>
      <c r="T482" s="65">
        <f>+INDEX('Macro anual'!$M$24:$M$39,MATCH(T$1,'Macro anual'!$B$24:$B$39,0))</f>
        <v>112.1022944899223</v>
      </c>
      <c r="U482" s="65">
        <f>+INDEX('Macro anual'!$M$24:$M$39,MATCH(U$1,'Macro anual'!$B$24:$B$39,0))</f>
        <v>114.42978169021345</v>
      </c>
      <c r="V482" s="65"/>
    </row>
    <row r="483" spans="2:22">
      <c r="B483" s="6"/>
      <c r="C483" s="453" t="s">
        <v>690</v>
      </c>
      <c r="D483" s="5" t="s">
        <v>93</v>
      </c>
      <c r="E483" s="5" t="s">
        <v>43</v>
      </c>
      <c r="G483" s="65">
        <f>+INDEX('Macro anual'!$M$24:$M$39,MATCH(G$1,'Macro anual'!$B$24:$B$39,0))</f>
        <v>100</v>
      </c>
      <c r="H483" s="210">
        <f t="shared" si="24"/>
        <v>100</v>
      </c>
      <c r="I483" s="65">
        <f>+INDEX('Macro anual'!$M$24:$M$39,MATCH(I$1,'Macro anual'!$B$24:$B$39,0))</f>
        <v>108.23445287989043</v>
      </c>
      <c r="J483" s="65">
        <f>+INDEX('Macro anual'!$M$24:$M$39,MATCH(J$1,'Macro anual'!$B$24:$B$39,0))</f>
        <v>108.62253797078745</v>
      </c>
      <c r="K483" s="65">
        <f>+INDEX('Macro anual'!$M$24:$M$39,MATCH(K$1,'Macro anual'!$B$24:$B$39,0))</f>
        <v>106.75547638142591</v>
      </c>
      <c r="L483" s="65">
        <f>+INDEX('Macro anual'!$M$24:$M$39,MATCH(L$1,'Macro anual'!$B$24:$B$39,0))</f>
        <v>98.530458296618633</v>
      </c>
      <c r="M483" s="65">
        <f>+INDEX('Macro anual'!$M$24:$M$39,MATCH(M$1,'Macro anual'!$B$24:$B$39,0))</f>
        <v>96.305836352752266</v>
      </c>
      <c r="N483" s="65">
        <f>+INDEX('Macro anual'!$M$24:$M$39,MATCH(N$1,'Macro anual'!$B$24:$B$39,0))</f>
        <v>102.4851497969934</v>
      </c>
      <c r="O483" s="65">
        <f>+INDEX('Macro anual'!$M$24:$M$39,MATCH(O$1,'Macro anual'!$B$24:$B$39,0))</f>
        <v>103.00954892922964</v>
      </c>
      <c r="P483" s="65">
        <f>+INDEX('Macro anual'!$M$24:$M$39,MATCH(P$1,'Macro anual'!$B$24:$B$39,0))</f>
        <v>103.62163845092842</v>
      </c>
      <c r="Q483" s="65">
        <f>+INDEX('Macro anual'!$M$24:$M$39,MATCH(Q$1,'Macro anual'!$B$24:$B$39,0))</f>
        <v>100.74586944286641</v>
      </c>
      <c r="R483" s="65">
        <f>+INDEX('Macro anual'!$M$24:$M$39,MATCH(R$1,'Macro anual'!$B$24:$B$39,0))</f>
        <v>94.345040168280931</v>
      </c>
      <c r="S483" s="65">
        <f>+INDEX('Macro anual'!$M$24:$M$39,MATCH(S$1,'Macro anual'!$B$24:$B$39,0))</f>
        <v>102.98090941089288</v>
      </c>
      <c r="T483" s="65">
        <f>+INDEX('Macro anual'!$M$24:$M$39,MATCH(T$1,'Macro anual'!$B$24:$B$39,0))</f>
        <v>112.1022944899223</v>
      </c>
      <c r="U483" s="65">
        <f>+INDEX('Macro anual'!$M$24:$M$39,MATCH(U$1,'Macro anual'!$B$24:$B$39,0))</f>
        <v>114.42978169021345</v>
      </c>
      <c r="V483" s="65"/>
    </row>
    <row r="484" spans="2:22">
      <c r="B484" s="6"/>
      <c r="C484" s="453" t="s">
        <v>691</v>
      </c>
      <c r="D484" s="5" t="s">
        <v>93</v>
      </c>
      <c r="E484" s="5" t="s">
        <v>43</v>
      </c>
      <c r="G484" s="65">
        <f>+INDEX('Macro anual'!$M$24:$M$39,MATCH(G$1,'Macro anual'!$B$24:$B$39,0))</f>
        <v>100</v>
      </c>
      <c r="H484" s="210">
        <f t="shared" si="24"/>
        <v>100</v>
      </c>
      <c r="I484" s="65">
        <f>+INDEX('Macro anual'!$M$24:$M$39,MATCH(I$1,'Macro anual'!$B$24:$B$39,0))</f>
        <v>108.23445287989043</v>
      </c>
      <c r="J484" s="65">
        <f>+INDEX('Macro anual'!$M$24:$M$39,MATCH(J$1,'Macro anual'!$B$24:$B$39,0))</f>
        <v>108.62253797078745</v>
      </c>
      <c r="K484" s="65">
        <f>+INDEX('Macro anual'!$M$24:$M$39,MATCH(K$1,'Macro anual'!$B$24:$B$39,0))</f>
        <v>106.75547638142591</v>
      </c>
      <c r="L484" s="65">
        <f>+INDEX('Macro anual'!$M$24:$M$39,MATCH(L$1,'Macro anual'!$B$24:$B$39,0))</f>
        <v>98.530458296618633</v>
      </c>
      <c r="M484" s="65">
        <f>+INDEX('Macro anual'!$M$24:$M$39,MATCH(M$1,'Macro anual'!$B$24:$B$39,0))</f>
        <v>96.305836352752266</v>
      </c>
      <c r="N484" s="65">
        <f>+INDEX('Macro anual'!$M$24:$M$39,MATCH(N$1,'Macro anual'!$B$24:$B$39,0))</f>
        <v>102.4851497969934</v>
      </c>
      <c r="O484" s="65">
        <f>+INDEX('Macro anual'!$M$24:$M$39,MATCH(O$1,'Macro anual'!$B$24:$B$39,0))</f>
        <v>103.00954892922964</v>
      </c>
      <c r="P484" s="65">
        <f>+INDEX('Macro anual'!$M$24:$M$39,MATCH(P$1,'Macro anual'!$B$24:$B$39,0))</f>
        <v>103.62163845092842</v>
      </c>
      <c r="Q484" s="65">
        <f>+INDEX('Macro anual'!$M$24:$M$39,MATCH(Q$1,'Macro anual'!$B$24:$B$39,0))</f>
        <v>100.74586944286641</v>
      </c>
      <c r="R484" s="65">
        <f>+INDEX('Macro anual'!$M$24:$M$39,MATCH(R$1,'Macro anual'!$B$24:$B$39,0))</f>
        <v>94.345040168280931</v>
      </c>
      <c r="S484" s="65">
        <f>+INDEX('Macro anual'!$M$24:$M$39,MATCH(S$1,'Macro anual'!$B$24:$B$39,0))</f>
        <v>102.98090941089288</v>
      </c>
      <c r="T484" s="65">
        <f>+INDEX('Macro anual'!$M$24:$M$39,MATCH(T$1,'Macro anual'!$B$24:$B$39,0))</f>
        <v>112.1022944899223</v>
      </c>
      <c r="U484" s="65">
        <f>+INDEX('Macro anual'!$M$24:$M$39,MATCH(U$1,'Macro anual'!$B$24:$B$39,0))</f>
        <v>114.42978169021345</v>
      </c>
      <c r="V484" s="65"/>
    </row>
    <row r="485" spans="2:22">
      <c r="B485" s="6"/>
      <c r="C485" s="453" t="s">
        <v>687</v>
      </c>
      <c r="D485" s="5" t="s">
        <v>93</v>
      </c>
      <c r="E485" s="5" t="s">
        <v>43</v>
      </c>
      <c r="G485" s="65">
        <f>+INDEX('Macro anual'!$M$24:$M$39,MATCH(G$1,'Macro anual'!$B$24:$B$39,0))</f>
        <v>100</v>
      </c>
      <c r="H485" s="210">
        <f t="shared" si="24"/>
        <v>100</v>
      </c>
      <c r="I485" s="65">
        <f>+INDEX('Macro anual'!$M$24:$M$39,MATCH(I$1,'Macro anual'!$B$24:$B$39,0))</f>
        <v>108.23445287989043</v>
      </c>
      <c r="J485" s="65">
        <f>+INDEX('Macro anual'!$M$24:$M$39,MATCH(J$1,'Macro anual'!$B$24:$B$39,0))</f>
        <v>108.62253797078745</v>
      </c>
      <c r="K485" s="65">
        <f>+INDEX('Macro anual'!$M$24:$M$39,MATCH(K$1,'Macro anual'!$B$24:$B$39,0))</f>
        <v>106.75547638142591</v>
      </c>
      <c r="L485" s="65">
        <f>+INDEX('Macro anual'!$M$24:$M$39,MATCH(L$1,'Macro anual'!$B$24:$B$39,0))</f>
        <v>98.530458296618633</v>
      </c>
      <c r="M485" s="65">
        <f>+INDEX('Macro anual'!$M$24:$M$39,MATCH(M$1,'Macro anual'!$B$24:$B$39,0))</f>
        <v>96.305836352752266</v>
      </c>
      <c r="N485" s="65">
        <f>+INDEX('Macro anual'!$M$24:$M$39,MATCH(N$1,'Macro anual'!$B$24:$B$39,0))</f>
        <v>102.4851497969934</v>
      </c>
      <c r="O485" s="65">
        <f>+INDEX('Macro anual'!$M$24:$M$39,MATCH(O$1,'Macro anual'!$B$24:$B$39,0))</f>
        <v>103.00954892922964</v>
      </c>
      <c r="P485" s="65">
        <f>+INDEX('Macro anual'!$M$24:$M$39,MATCH(P$1,'Macro anual'!$B$24:$B$39,0))</f>
        <v>103.62163845092842</v>
      </c>
      <c r="Q485" s="65">
        <f>+INDEX('Macro anual'!$M$24:$M$39,MATCH(Q$1,'Macro anual'!$B$24:$B$39,0))</f>
        <v>100.74586944286641</v>
      </c>
      <c r="R485" s="65">
        <f>+INDEX('Macro anual'!$M$24:$M$39,MATCH(R$1,'Macro anual'!$B$24:$B$39,0))</f>
        <v>94.345040168280931</v>
      </c>
      <c r="S485" s="65">
        <f>+INDEX('Macro anual'!$M$24:$M$39,MATCH(S$1,'Macro anual'!$B$24:$B$39,0))</f>
        <v>102.98090941089288</v>
      </c>
      <c r="T485" s="65">
        <f>+INDEX('Macro anual'!$M$24:$M$39,MATCH(T$1,'Macro anual'!$B$24:$B$39,0))</f>
        <v>112.1022944899223</v>
      </c>
      <c r="U485" s="65">
        <f>+INDEX('Macro anual'!$M$24:$M$39,MATCH(U$1,'Macro anual'!$B$24:$B$39,0))</f>
        <v>114.42978169021345</v>
      </c>
      <c r="V485" s="65"/>
    </row>
    <row r="486" spans="2:22">
      <c r="B486" s="6"/>
      <c r="C486" s="453" t="s">
        <v>692</v>
      </c>
      <c r="D486" s="5" t="s">
        <v>93</v>
      </c>
      <c r="E486" s="5" t="s">
        <v>43</v>
      </c>
      <c r="G486" s="65">
        <f>+INDEX('Macro anual'!$M$24:$M$39,MATCH(G$1,'Macro anual'!$B$24:$B$39,0))</f>
        <v>100</v>
      </c>
      <c r="H486" s="210">
        <f t="shared" si="24"/>
        <v>100</v>
      </c>
      <c r="I486" s="65">
        <f>+INDEX('Macro anual'!$M$24:$M$39,MATCH(I$1,'Macro anual'!$B$24:$B$39,0))</f>
        <v>108.23445287989043</v>
      </c>
      <c r="J486" s="65">
        <f>+INDEX('Macro anual'!$M$24:$M$39,MATCH(J$1,'Macro anual'!$B$24:$B$39,0))</f>
        <v>108.62253797078745</v>
      </c>
      <c r="K486" s="65">
        <f>+INDEX('Macro anual'!$M$24:$M$39,MATCH(K$1,'Macro anual'!$B$24:$B$39,0))</f>
        <v>106.75547638142591</v>
      </c>
      <c r="L486" s="65">
        <f>+INDEX('Macro anual'!$M$24:$M$39,MATCH(L$1,'Macro anual'!$B$24:$B$39,0))</f>
        <v>98.530458296618633</v>
      </c>
      <c r="M486" s="65">
        <f>+INDEX('Macro anual'!$M$24:$M$39,MATCH(M$1,'Macro anual'!$B$24:$B$39,0))</f>
        <v>96.305836352752266</v>
      </c>
      <c r="N486" s="65">
        <f>+INDEX('Macro anual'!$M$24:$M$39,MATCH(N$1,'Macro anual'!$B$24:$B$39,0))</f>
        <v>102.4851497969934</v>
      </c>
      <c r="O486" s="65">
        <f>+INDEX('Macro anual'!$M$24:$M$39,MATCH(O$1,'Macro anual'!$B$24:$B$39,0))</f>
        <v>103.00954892922964</v>
      </c>
      <c r="P486" s="65">
        <f>+INDEX('Macro anual'!$M$24:$M$39,MATCH(P$1,'Macro anual'!$B$24:$B$39,0))</f>
        <v>103.62163845092842</v>
      </c>
      <c r="Q486" s="65">
        <f>+INDEX('Macro anual'!$M$24:$M$39,MATCH(Q$1,'Macro anual'!$B$24:$B$39,0))</f>
        <v>100.74586944286641</v>
      </c>
      <c r="R486" s="65">
        <f>+INDEX('Macro anual'!$M$24:$M$39,MATCH(R$1,'Macro anual'!$B$24:$B$39,0))</f>
        <v>94.345040168280931</v>
      </c>
      <c r="S486" s="65">
        <f>+INDEX('Macro anual'!$M$24:$M$39,MATCH(S$1,'Macro anual'!$B$24:$B$39,0))</f>
        <v>102.98090941089288</v>
      </c>
      <c r="T486" s="65">
        <f>+INDEX('Macro anual'!$M$24:$M$39,MATCH(T$1,'Macro anual'!$B$24:$B$39,0))</f>
        <v>112.1022944899223</v>
      </c>
      <c r="U486" s="65">
        <f>+INDEX('Macro anual'!$M$24:$M$39,MATCH(U$1,'Macro anual'!$B$24:$B$39,0))</f>
        <v>114.42978169021345</v>
      </c>
      <c r="V486" s="65"/>
    </row>
    <row r="487" spans="2:22">
      <c r="B487" s="6"/>
      <c r="C487" s="453" t="s">
        <v>693</v>
      </c>
      <c r="D487" s="5" t="s">
        <v>93</v>
      </c>
      <c r="E487" s="5" t="s">
        <v>43</v>
      </c>
      <c r="G487" s="65">
        <f>+INDEX('Macro anual'!$M$24:$M$39,MATCH(G$1,'Macro anual'!$B$24:$B$39,0))</f>
        <v>100</v>
      </c>
      <c r="H487" s="210">
        <f t="shared" si="24"/>
        <v>100</v>
      </c>
      <c r="I487" s="65">
        <f>+INDEX('Macro anual'!$M$24:$M$39,MATCH(I$1,'Macro anual'!$B$24:$B$39,0))</f>
        <v>108.23445287989043</v>
      </c>
      <c r="J487" s="65">
        <f>+INDEX('Macro anual'!$M$24:$M$39,MATCH(J$1,'Macro anual'!$B$24:$B$39,0))</f>
        <v>108.62253797078745</v>
      </c>
      <c r="K487" s="65">
        <f>+INDEX('Macro anual'!$M$24:$M$39,MATCH(K$1,'Macro anual'!$B$24:$B$39,0))</f>
        <v>106.75547638142591</v>
      </c>
      <c r="L487" s="65">
        <f>+INDEX('Macro anual'!$M$24:$M$39,MATCH(L$1,'Macro anual'!$B$24:$B$39,0))</f>
        <v>98.530458296618633</v>
      </c>
      <c r="M487" s="65">
        <f>+INDEX('Macro anual'!$M$24:$M$39,MATCH(M$1,'Macro anual'!$B$24:$B$39,0))</f>
        <v>96.305836352752266</v>
      </c>
      <c r="N487" s="65">
        <f>+INDEX('Macro anual'!$M$24:$M$39,MATCH(N$1,'Macro anual'!$B$24:$B$39,0))</f>
        <v>102.4851497969934</v>
      </c>
      <c r="O487" s="65">
        <f>+INDEX('Macro anual'!$M$24:$M$39,MATCH(O$1,'Macro anual'!$B$24:$B$39,0))</f>
        <v>103.00954892922964</v>
      </c>
      <c r="P487" s="65">
        <f>+INDEX('Macro anual'!$M$24:$M$39,MATCH(P$1,'Macro anual'!$B$24:$B$39,0))</f>
        <v>103.62163845092842</v>
      </c>
      <c r="Q487" s="65">
        <f>+INDEX('Macro anual'!$M$24:$M$39,MATCH(Q$1,'Macro anual'!$B$24:$B$39,0))</f>
        <v>100.74586944286641</v>
      </c>
      <c r="R487" s="65">
        <f>+INDEX('Macro anual'!$M$24:$M$39,MATCH(R$1,'Macro anual'!$B$24:$B$39,0))</f>
        <v>94.345040168280931</v>
      </c>
      <c r="S487" s="65">
        <f>+INDEX('Macro anual'!$M$24:$M$39,MATCH(S$1,'Macro anual'!$B$24:$B$39,0))</f>
        <v>102.98090941089288</v>
      </c>
      <c r="T487" s="65">
        <f>+INDEX('Macro anual'!$M$24:$M$39,MATCH(T$1,'Macro anual'!$B$24:$B$39,0))</f>
        <v>112.1022944899223</v>
      </c>
      <c r="U487" s="65">
        <f>+INDEX('Macro anual'!$M$24:$M$39,MATCH(U$1,'Macro anual'!$B$24:$B$39,0))</f>
        <v>114.42978169021345</v>
      </c>
      <c r="V487" s="65"/>
    </row>
    <row r="488" spans="2:22" s="6" customFormat="1">
      <c r="C488" s="58" t="str">
        <f>+C262</f>
        <v>Total</v>
      </c>
      <c r="D488" s="59" t="s">
        <v>93</v>
      </c>
      <c r="E488" s="59" t="s">
        <v>43</v>
      </c>
      <c r="G488" s="76">
        <f t="shared" ref="G488:U488" si="25">+AVERAGEIF(G265:G487,no_cero)</f>
        <v>100</v>
      </c>
      <c r="H488" s="76">
        <f t="shared" si="25"/>
        <v>100</v>
      </c>
      <c r="I488" s="76">
        <f t="shared" si="25"/>
        <v>108.23445287989037</v>
      </c>
      <c r="J488" s="76">
        <f t="shared" si="25"/>
        <v>108.62253797078696</v>
      </c>
      <c r="K488" s="76">
        <f t="shared" si="25"/>
        <v>106.75547638142596</v>
      </c>
      <c r="L488" s="76">
        <f t="shared" si="25"/>
        <v>98.530458296618775</v>
      </c>
      <c r="M488" s="76">
        <f t="shared" si="25"/>
        <v>96.305836352752451</v>
      </c>
      <c r="N488" s="76">
        <f t="shared" si="25"/>
        <v>102.4851497969937</v>
      </c>
      <c r="O488" s="76">
        <f t="shared" si="25"/>
        <v>103.00954892922923</v>
      </c>
      <c r="P488" s="76">
        <f t="shared" si="25"/>
        <v>103.62163845092809</v>
      </c>
      <c r="Q488" s="76">
        <f t="shared" si="25"/>
        <v>100.74586944286659</v>
      </c>
      <c r="R488" s="76">
        <f t="shared" si="25"/>
        <v>94.345040168281002</v>
      </c>
      <c r="S488" s="76">
        <f t="shared" si="25"/>
        <v>102.98090941089313</v>
      </c>
      <c r="T488" s="76">
        <f t="shared" si="25"/>
        <v>112.10229448992233</v>
      </c>
      <c r="U488" s="76">
        <f t="shared" si="25"/>
        <v>114.42978169021356</v>
      </c>
      <c r="V488" s="67"/>
    </row>
    <row r="489" spans="2:22"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</row>
    <row r="490" spans="2:22">
      <c r="B490" s="6" t="s">
        <v>121</v>
      </c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</row>
    <row r="491" spans="2:22">
      <c r="B491" s="6"/>
      <c r="C491" s="453" t="s">
        <v>390</v>
      </c>
      <c r="D491" s="5" t="s">
        <v>79</v>
      </c>
      <c r="E491" s="5" t="s">
        <v>43</v>
      </c>
      <c r="G491" s="259">
        <f>+G39/G265</f>
        <v>0</v>
      </c>
      <c r="H491" s="259">
        <f t="shared" ref="H491:U491" si="26">+H39/H265</f>
        <v>0</v>
      </c>
      <c r="I491" s="259">
        <f t="shared" si="26"/>
        <v>0</v>
      </c>
      <c r="J491" s="259">
        <f t="shared" si="26"/>
        <v>1.3256917274270173E-5</v>
      </c>
      <c r="K491" s="259">
        <f t="shared" si="26"/>
        <v>0</v>
      </c>
      <c r="L491" s="259">
        <f t="shared" si="26"/>
        <v>0</v>
      </c>
      <c r="M491" s="259">
        <f t="shared" si="26"/>
        <v>0</v>
      </c>
      <c r="N491" s="259">
        <f t="shared" si="26"/>
        <v>0</v>
      </c>
      <c r="O491" s="259">
        <f t="shared" si="26"/>
        <v>0</v>
      </c>
      <c r="P491" s="259">
        <f t="shared" si="26"/>
        <v>0</v>
      </c>
      <c r="Q491" s="259">
        <f t="shared" si="26"/>
        <v>0</v>
      </c>
      <c r="R491" s="259">
        <f t="shared" si="26"/>
        <v>0</v>
      </c>
      <c r="S491" s="259">
        <f t="shared" si="26"/>
        <v>0</v>
      </c>
      <c r="T491" s="259">
        <f t="shared" si="26"/>
        <v>0</v>
      </c>
      <c r="U491" s="259">
        <f t="shared" si="26"/>
        <v>0</v>
      </c>
      <c r="V491" s="65"/>
    </row>
    <row r="492" spans="2:22">
      <c r="B492" s="6"/>
      <c r="C492" s="453" t="s">
        <v>389</v>
      </c>
      <c r="D492" s="5" t="s">
        <v>79</v>
      </c>
      <c r="E492" s="5" t="s">
        <v>43</v>
      </c>
      <c r="G492" s="259">
        <f t="shared" ref="G492:U492" si="27">+G40/G266</f>
        <v>0</v>
      </c>
      <c r="H492" s="259">
        <f t="shared" si="27"/>
        <v>0</v>
      </c>
      <c r="I492" s="259">
        <f t="shared" si="27"/>
        <v>0</v>
      </c>
      <c r="J492" s="259">
        <f t="shared" si="27"/>
        <v>2.5226624705978917E-2</v>
      </c>
      <c r="K492" s="259">
        <f t="shared" si="27"/>
        <v>0</v>
      </c>
      <c r="L492" s="259">
        <f t="shared" si="27"/>
        <v>0</v>
      </c>
      <c r="M492" s="259">
        <f t="shared" si="27"/>
        <v>0</v>
      </c>
      <c r="N492" s="259">
        <f t="shared" si="27"/>
        <v>0</v>
      </c>
      <c r="O492" s="259">
        <f t="shared" si="27"/>
        <v>0</v>
      </c>
      <c r="P492" s="259">
        <f t="shared" si="27"/>
        <v>0</v>
      </c>
      <c r="Q492" s="259">
        <f t="shared" si="27"/>
        <v>0</v>
      </c>
      <c r="R492" s="259">
        <f t="shared" si="27"/>
        <v>0</v>
      </c>
      <c r="S492" s="259">
        <f t="shared" si="27"/>
        <v>0</v>
      </c>
      <c r="T492" s="259">
        <f t="shared" si="27"/>
        <v>0</v>
      </c>
      <c r="U492" s="259">
        <f t="shared" si="27"/>
        <v>0</v>
      </c>
      <c r="V492" s="65"/>
    </row>
    <row r="493" spans="2:22">
      <c r="B493" s="6"/>
      <c r="C493" s="453" t="s">
        <v>536</v>
      </c>
      <c r="D493" s="5" t="s">
        <v>79</v>
      </c>
      <c r="E493" s="5" t="s">
        <v>43</v>
      </c>
      <c r="G493" s="259">
        <f t="shared" ref="G493:U493" si="28">+G41/G267</f>
        <v>7.2676999999999992E-2</v>
      </c>
      <c r="H493" s="259">
        <f t="shared" si="28"/>
        <v>0.14535399999999998</v>
      </c>
      <c r="I493" s="259">
        <f t="shared" si="28"/>
        <v>0.33496524475651507</v>
      </c>
      <c r="J493" s="259">
        <f t="shared" si="28"/>
        <v>5.5731988159106294E-2</v>
      </c>
      <c r="K493" s="259">
        <f t="shared" si="28"/>
        <v>1.4742100858385764E-3</v>
      </c>
      <c r="L493" s="259">
        <f t="shared" si="28"/>
        <v>3.3551953955678</v>
      </c>
      <c r="M493" s="259">
        <f t="shared" si="28"/>
        <v>0.66808505524350037</v>
      </c>
      <c r="N493" s="259">
        <f t="shared" si="28"/>
        <v>3.4277844223857101E-2</v>
      </c>
      <c r="O493" s="259">
        <f t="shared" si="28"/>
        <v>0</v>
      </c>
      <c r="P493" s="259">
        <f t="shared" si="28"/>
        <v>0</v>
      </c>
      <c r="Q493" s="259">
        <f t="shared" si="28"/>
        <v>0</v>
      </c>
      <c r="R493" s="259">
        <f t="shared" si="28"/>
        <v>0</v>
      </c>
      <c r="S493" s="259">
        <f t="shared" si="28"/>
        <v>0</v>
      </c>
      <c r="T493" s="259">
        <f t="shared" si="28"/>
        <v>0</v>
      </c>
      <c r="U493" s="259">
        <f t="shared" si="28"/>
        <v>0</v>
      </c>
      <c r="V493" s="65"/>
    </row>
    <row r="494" spans="2:22">
      <c r="B494" s="6"/>
      <c r="C494" s="453" t="s">
        <v>537</v>
      </c>
      <c r="D494" s="5" t="s">
        <v>79</v>
      </c>
      <c r="E494" s="5" t="s">
        <v>43</v>
      </c>
      <c r="G494" s="259">
        <f t="shared" ref="G494:U494" si="29">+G42/G268</f>
        <v>3.3920857999999998</v>
      </c>
      <c r="H494" s="259">
        <f t="shared" si="29"/>
        <v>6.7841715999999996</v>
      </c>
      <c r="I494" s="259">
        <f t="shared" si="29"/>
        <v>6.5280050963446543</v>
      </c>
      <c r="J494" s="259">
        <f t="shared" si="29"/>
        <v>6.2351387902770634</v>
      </c>
      <c r="K494" s="259">
        <f t="shared" si="29"/>
        <v>5.1653987101306456</v>
      </c>
      <c r="L494" s="259">
        <f t="shared" si="29"/>
        <v>5.5000570317919415</v>
      </c>
      <c r="M494" s="259">
        <f t="shared" si="29"/>
        <v>4.6647739847717062</v>
      </c>
      <c r="N494" s="259">
        <f t="shared" si="29"/>
        <v>5.1303278674177717</v>
      </c>
      <c r="O494" s="259">
        <f t="shared" si="29"/>
        <v>5.212352015723126</v>
      </c>
      <c r="P494" s="259">
        <f t="shared" si="29"/>
        <v>5.3032060505416228</v>
      </c>
      <c r="Q494" s="259">
        <f t="shared" si="29"/>
        <v>11.924349719184082</v>
      </c>
      <c r="R494" s="259">
        <f t="shared" si="29"/>
        <v>7.5078043184525614</v>
      </c>
      <c r="S494" s="259">
        <f t="shared" si="29"/>
        <v>-0.26687354148664166</v>
      </c>
      <c r="T494" s="259">
        <f t="shared" si="29"/>
        <v>5.7130141975601949E-2</v>
      </c>
      <c r="U494" s="259">
        <f t="shared" si="29"/>
        <v>7.0815742897576819E-2</v>
      </c>
      <c r="V494" s="65"/>
    </row>
    <row r="495" spans="2:22">
      <c r="B495" s="6"/>
      <c r="C495" s="453" t="s">
        <v>538</v>
      </c>
      <c r="D495" s="5" t="s">
        <v>79</v>
      </c>
      <c r="E495" s="5" t="s">
        <v>43</v>
      </c>
      <c r="G495" s="259">
        <f t="shared" ref="G495:U495" si="30">+G43/G269</f>
        <v>0.23091330000000002</v>
      </c>
      <c r="H495" s="259">
        <f t="shared" si="30"/>
        <v>0.23091330000000002</v>
      </c>
      <c r="I495" s="259">
        <f t="shared" si="30"/>
        <v>0.10002120130836253</v>
      </c>
      <c r="J495" s="259">
        <f t="shared" si="30"/>
        <v>2.3323888829419087E-3</v>
      </c>
      <c r="K495" s="259">
        <f t="shared" si="30"/>
        <v>0</v>
      </c>
      <c r="L495" s="259">
        <f t="shared" si="30"/>
        <v>2.6387779423220515E-6</v>
      </c>
      <c r="M495" s="259">
        <f t="shared" si="30"/>
        <v>0</v>
      </c>
      <c r="N495" s="259">
        <f t="shared" si="30"/>
        <v>0</v>
      </c>
      <c r="O495" s="259">
        <f t="shared" si="30"/>
        <v>0</v>
      </c>
      <c r="P495" s="259">
        <f t="shared" si="30"/>
        <v>4.6370623663468508E-4</v>
      </c>
      <c r="Q495" s="259">
        <f t="shared" si="30"/>
        <v>2.7792702723042128E-5</v>
      </c>
      <c r="R495" s="259">
        <f t="shared" si="30"/>
        <v>1.3384058109972907</v>
      </c>
      <c r="S495" s="259">
        <f t="shared" si="30"/>
        <v>0</v>
      </c>
      <c r="T495" s="259">
        <f t="shared" si="30"/>
        <v>0</v>
      </c>
      <c r="U495" s="259">
        <f t="shared" si="30"/>
        <v>0</v>
      </c>
      <c r="V495" s="65"/>
    </row>
    <row r="496" spans="2:22">
      <c r="B496" s="6"/>
      <c r="C496" s="453" t="s">
        <v>539</v>
      </c>
      <c r="D496" s="5" t="s">
        <v>79</v>
      </c>
      <c r="E496" s="5" t="s">
        <v>43</v>
      </c>
      <c r="G496" s="259">
        <f t="shared" ref="G496:U496" si="31">+G44/G270</f>
        <v>0</v>
      </c>
      <c r="H496" s="259">
        <f t="shared" si="31"/>
        <v>0</v>
      </c>
      <c r="I496" s="259">
        <f t="shared" si="31"/>
        <v>2.1482438707203948E-2</v>
      </c>
      <c r="J496" s="259">
        <f t="shared" si="31"/>
        <v>0</v>
      </c>
      <c r="K496" s="259">
        <f t="shared" si="31"/>
        <v>0</v>
      </c>
      <c r="L496" s="259">
        <f t="shared" si="31"/>
        <v>0</v>
      </c>
      <c r="M496" s="259">
        <f t="shared" si="31"/>
        <v>0</v>
      </c>
      <c r="N496" s="259">
        <f t="shared" si="31"/>
        <v>0</v>
      </c>
      <c r="O496" s="259">
        <f t="shared" si="31"/>
        <v>0</v>
      </c>
      <c r="P496" s="259">
        <f t="shared" si="31"/>
        <v>0</v>
      </c>
      <c r="Q496" s="259">
        <f t="shared" si="31"/>
        <v>0</v>
      </c>
      <c r="R496" s="259">
        <f t="shared" si="31"/>
        <v>0</v>
      </c>
      <c r="S496" s="259">
        <f t="shared" si="31"/>
        <v>0</v>
      </c>
      <c r="T496" s="259">
        <f t="shared" si="31"/>
        <v>0</v>
      </c>
      <c r="U496" s="259">
        <f t="shared" si="31"/>
        <v>0</v>
      </c>
      <c r="V496" s="65"/>
    </row>
    <row r="497" spans="2:22">
      <c r="B497" s="6"/>
      <c r="C497" s="453" t="s">
        <v>540</v>
      </c>
      <c r="D497" s="5" t="s">
        <v>79</v>
      </c>
      <c r="E497" s="5" t="s">
        <v>43</v>
      </c>
      <c r="G497" s="259">
        <f t="shared" ref="G497:U497" si="32">+G45/G271</f>
        <v>0.87118499999999999</v>
      </c>
      <c r="H497" s="259">
        <f t="shared" si="32"/>
        <v>1.74237</v>
      </c>
      <c r="I497" s="259">
        <f t="shared" si="32"/>
        <v>1.8604851287367994</v>
      </c>
      <c r="J497" s="259">
        <f t="shared" si="32"/>
        <v>0.3473974251103244</v>
      </c>
      <c r="K497" s="259">
        <f t="shared" si="32"/>
        <v>1.4891159253696047</v>
      </c>
      <c r="L497" s="259">
        <f t="shared" si="32"/>
        <v>2.8821487782498787</v>
      </c>
      <c r="M497" s="259">
        <f t="shared" si="32"/>
        <v>2.2341715533406608</v>
      </c>
      <c r="N497" s="259">
        <f t="shared" si="32"/>
        <v>2.578136642463603</v>
      </c>
      <c r="O497" s="259">
        <f t="shared" si="32"/>
        <v>1.2538821045487512</v>
      </c>
      <c r="P497" s="259">
        <f t="shared" si="32"/>
        <v>1.6093016139575034</v>
      </c>
      <c r="Q497" s="259">
        <f t="shared" si="32"/>
        <v>-0.19607642585488383</v>
      </c>
      <c r="R497" s="259">
        <f t="shared" si="32"/>
        <v>0</v>
      </c>
      <c r="S497" s="259">
        <f t="shared" si="32"/>
        <v>1.6213250684533098</v>
      </c>
      <c r="T497" s="259">
        <f t="shared" si="32"/>
        <v>1.7204176852717126</v>
      </c>
      <c r="U497" s="259">
        <f t="shared" si="32"/>
        <v>1.604758720043115</v>
      </c>
      <c r="V497" s="65"/>
    </row>
    <row r="498" spans="2:22">
      <c r="B498" s="6"/>
      <c r="C498" s="453" t="s">
        <v>820</v>
      </c>
      <c r="D498" s="5" t="s">
        <v>79</v>
      </c>
      <c r="E498" s="5" t="s">
        <v>43</v>
      </c>
      <c r="G498" s="259">
        <f t="shared" ref="G498:U498" si="33">+G46/G272</f>
        <v>0</v>
      </c>
      <c r="H498" s="259">
        <f t="shared" si="33"/>
        <v>0</v>
      </c>
      <c r="I498" s="259">
        <f t="shared" si="33"/>
        <v>0</v>
      </c>
      <c r="J498" s="259">
        <f t="shared" si="33"/>
        <v>0</v>
      </c>
      <c r="K498" s="259">
        <f t="shared" si="33"/>
        <v>0</v>
      </c>
      <c r="L498" s="259">
        <f t="shared" si="33"/>
        <v>0</v>
      </c>
      <c r="M498" s="259">
        <f t="shared" si="33"/>
        <v>0</v>
      </c>
      <c r="N498" s="259">
        <f t="shared" si="33"/>
        <v>0</v>
      </c>
      <c r="O498" s="259">
        <f t="shared" si="33"/>
        <v>0</v>
      </c>
      <c r="P498" s="259">
        <f t="shared" si="33"/>
        <v>0</v>
      </c>
      <c r="Q498" s="259">
        <f t="shared" si="33"/>
        <v>0</v>
      </c>
      <c r="R498" s="259">
        <f t="shared" si="33"/>
        <v>0</v>
      </c>
      <c r="S498" s="259">
        <f t="shared" si="33"/>
        <v>4.5470465611412587</v>
      </c>
      <c r="T498" s="259">
        <f t="shared" si="33"/>
        <v>3.9074470508663683</v>
      </c>
      <c r="U498" s="259">
        <f t="shared" si="33"/>
        <v>4.1833148060697578</v>
      </c>
      <c r="V498" s="65"/>
    </row>
    <row r="499" spans="2:22">
      <c r="B499" s="6"/>
      <c r="C499" s="453" t="s">
        <v>821</v>
      </c>
      <c r="D499" s="5" t="s">
        <v>79</v>
      </c>
      <c r="E499" s="5" t="s">
        <v>43</v>
      </c>
      <c r="G499" s="259">
        <f t="shared" ref="G499:U499" si="34">+G47/G273</f>
        <v>0</v>
      </c>
      <c r="H499" s="259">
        <f t="shared" si="34"/>
        <v>0</v>
      </c>
      <c r="I499" s="259">
        <f t="shared" si="34"/>
        <v>0</v>
      </c>
      <c r="J499" s="259">
        <f t="shared" si="34"/>
        <v>0</v>
      </c>
      <c r="K499" s="259">
        <f t="shared" si="34"/>
        <v>0</v>
      </c>
      <c r="L499" s="259">
        <f t="shared" si="34"/>
        <v>0</v>
      </c>
      <c r="M499" s="259">
        <f t="shared" si="34"/>
        <v>0</v>
      </c>
      <c r="N499" s="259">
        <f t="shared" si="34"/>
        <v>0</v>
      </c>
      <c r="O499" s="259">
        <f t="shared" si="34"/>
        <v>0</v>
      </c>
      <c r="P499" s="259">
        <f t="shared" si="34"/>
        <v>0</v>
      </c>
      <c r="Q499" s="259">
        <f t="shared" si="34"/>
        <v>0</v>
      </c>
      <c r="R499" s="259">
        <f t="shared" si="34"/>
        <v>0</v>
      </c>
      <c r="S499" s="259">
        <f t="shared" si="34"/>
        <v>0.78556055158940918</v>
      </c>
      <c r="T499" s="259">
        <f t="shared" si="34"/>
        <v>1.1110342617581006</v>
      </c>
      <c r="U499" s="259">
        <f t="shared" si="34"/>
        <v>0.96740401287917144</v>
      </c>
      <c r="V499" s="65"/>
    </row>
    <row r="500" spans="2:22">
      <c r="B500" s="6"/>
      <c r="C500" s="453" t="s">
        <v>541</v>
      </c>
      <c r="D500" s="5" t="s">
        <v>79</v>
      </c>
      <c r="E500" s="5" t="s">
        <v>43</v>
      </c>
      <c r="G500" s="259">
        <f t="shared" ref="G500:U500" si="35">+G48/G274</f>
        <v>3.7179999999999998E-2</v>
      </c>
      <c r="H500" s="259">
        <f t="shared" si="35"/>
        <v>7.4359999999999996E-2</v>
      </c>
      <c r="I500" s="259">
        <f t="shared" si="35"/>
        <v>0.19168166372146589</v>
      </c>
      <c r="J500" s="259">
        <f t="shared" si="35"/>
        <v>0.21722223067873461</v>
      </c>
      <c r="K500" s="259">
        <f t="shared" si="35"/>
        <v>0.25300828505973866</v>
      </c>
      <c r="L500" s="259">
        <f t="shared" si="35"/>
        <v>0.24836025755946164</v>
      </c>
      <c r="M500" s="259">
        <f t="shared" si="35"/>
        <v>0.22895382912449891</v>
      </c>
      <c r="N500" s="259">
        <f t="shared" si="35"/>
        <v>0.22486789594053058</v>
      </c>
      <c r="O500" s="259">
        <f t="shared" si="35"/>
        <v>0.192902310577554</v>
      </c>
      <c r="P500" s="259">
        <f t="shared" si="35"/>
        <v>0.24683772986385191</v>
      </c>
      <c r="Q500" s="259">
        <f t="shared" si="35"/>
        <v>0.17522634027205758</v>
      </c>
      <c r="R500" s="259">
        <f t="shared" si="35"/>
        <v>0.23336213499649378</v>
      </c>
      <c r="S500" s="259">
        <f t="shared" si="35"/>
        <v>0.19338759109747633</v>
      </c>
      <c r="T500" s="259">
        <f t="shared" si="35"/>
        <v>0.20984012956233206</v>
      </c>
      <c r="U500" s="259">
        <f t="shared" si="35"/>
        <v>0.22586113176348391</v>
      </c>
      <c r="V500" s="65"/>
    </row>
    <row r="501" spans="2:22">
      <c r="B501" s="6"/>
      <c r="C501" s="453" t="s">
        <v>542</v>
      </c>
      <c r="D501" s="5" t="s">
        <v>79</v>
      </c>
      <c r="E501" s="5" t="s">
        <v>43</v>
      </c>
      <c r="G501" s="259">
        <f t="shared" ref="G501:U501" si="36">+G49/G275</f>
        <v>0.34364280000000003</v>
      </c>
      <c r="H501" s="259">
        <f t="shared" si="36"/>
        <v>0.68728560000000005</v>
      </c>
      <c r="I501" s="259">
        <f t="shared" si="36"/>
        <v>0.38919889997269652</v>
      </c>
      <c r="J501" s="259">
        <f t="shared" si="36"/>
        <v>0.13146617881309736</v>
      </c>
      <c r="K501" s="259">
        <f t="shared" si="36"/>
        <v>0.8941930965577034</v>
      </c>
      <c r="L501" s="259">
        <f t="shared" si="36"/>
        <v>0.7365659437158083</v>
      </c>
      <c r="M501" s="259">
        <f t="shared" si="36"/>
        <v>0.47876724553965527</v>
      </c>
      <c r="N501" s="259">
        <f t="shared" si="36"/>
        <v>0.40594476450890171</v>
      </c>
      <c r="O501" s="259">
        <f t="shared" si="36"/>
        <v>0.19854343808505551</v>
      </c>
      <c r="P501" s="259">
        <f t="shared" si="36"/>
        <v>0.12800830211038952</v>
      </c>
      <c r="Q501" s="259">
        <f t="shared" si="36"/>
        <v>-1.8889310405715582E-2</v>
      </c>
      <c r="R501" s="259">
        <f t="shared" si="36"/>
        <v>1.017403774790814E-2</v>
      </c>
      <c r="S501" s="259">
        <f t="shared" si="36"/>
        <v>5.1647825120462634E-2</v>
      </c>
      <c r="T501" s="259">
        <f t="shared" si="36"/>
        <v>2.6052990380696941E-2</v>
      </c>
      <c r="U501" s="259">
        <f t="shared" si="36"/>
        <v>0.14665063370854273</v>
      </c>
      <c r="V501" s="65"/>
    </row>
    <row r="502" spans="2:22">
      <c r="B502" s="6"/>
      <c r="C502" s="453" t="s">
        <v>543</v>
      </c>
      <c r="D502" s="5" t="s">
        <v>79</v>
      </c>
      <c r="E502" s="5" t="s">
        <v>43</v>
      </c>
      <c r="G502" s="259">
        <f t="shared" ref="G502:U502" si="37">+G50/G276</f>
        <v>6.9473199999999999E-2</v>
      </c>
      <c r="H502" s="259">
        <f t="shared" si="37"/>
        <v>6.9473199999999999E-2</v>
      </c>
      <c r="I502" s="259">
        <f t="shared" si="37"/>
        <v>2.6520760475274886E-2</v>
      </c>
      <c r="J502" s="259">
        <f t="shared" si="37"/>
        <v>0</v>
      </c>
      <c r="K502" s="259">
        <f t="shared" si="37"/>
        <v>-2.9975043046660597E-6</v>
      </c>
      <c r="L502" s="259">
        <f t="shared" si="37"/>
        <v>0</v>
      </c>
      <c r="M502" s="259">
        <f t="shared" si="37"/>
        <v>0</v>
      </c>
      <c r="N502" s="259">
        <f t="shared" si="37"/>
        <v>4.3372137415077506E-4</v>
      </c>
      <c r="O502" s="259">
        <f t="shared" si="37"/>
        <v>0</v>
      </c>
      <c r="P502" s="259">
        <f t="shared" si="37"/>
        <v>1.2772911331900885E-2</v>
      </c>
      <c r="Q502" s="259">
        <f t="shared" si="37"/>
        <v>0</v>
      </c>
      <c r="R502" s="259">
        <f t="shared" si="37"/>
        <v>0</v>
      </c>
      <c r="S502" s="259">
        <f t="shared" si="37"/>
        <v>0.14442803122523953</v>
      </c>
      <c r="T502" s="259">
        <f t="shared" si="37"/>
        <v>0.21125214347980126</v>
      </c>
      <c r="U502" s="259">
        <f t="shared" si="37"/>
        <v>0.21696021466868962</v>
      </c>
      <c r="V502" s="65"/>
    </row>
    <row r="503" spans="2:22">
      <c r="B503" s="6"/>
      <c r="C503" s="453" t="s">
        <v>544</v>
      </c>
      <c r="D503" s="5" t="s">
        <v>79</v>
      </c>
      <c r="E503" s="5" t="s">
        <v>43</v>
      </c>
      <c r="G503" s="259">
        <f t="shared" ref="G503:U503" si="38">+G51/G277</f>
        <v>5.0867099999999998E-2</v>
      </c>
      <c r="H503" s="259">
        <f t="shared" si="38"/>
        <v>0.1017342</v>
      </c>
      <c r="I503" s="259">
        <f t="shared" si="38"/>
        <v>0.3796649671764073</v>
      </c>
      <c r="J503" s="259">
        <f t="shared" si="38"/>
        <v>0.11627982770386779</v>
      </c>
      <c r="K503" s="259">
        <f t="shared" si="38"/>
        <v>0.10510702008306778</v>
      </c>
      <c r="L503" s="259">
        <f t="shared" si="38"/>
        <v>0.151640013233479</v>
      </c>
      <c r="M503" s="259">
        <f t="shared" si="38"/>
        <v>0.227412178009439</v>
      </c>
      <c r="N503" s="259">
        <f t="shared" si="38"/>
        <v>0.16015978932082839</v>
      </c>
      <c r="O503" s="259">
        <f t="shared" si="38"/>
        <v>0.35941978568837596</v>
      </c>
      <c r="P503" s="259">
        <f t="shared" si="38"/>
        <v>0.64302370620740756</v>
      </c>
      <c r="Q503" s="259">
        <f t="shared" si="38"/>
        <v>8.6547468876079017E-2</v>
      </c>
      <c r="R503" s="259">
        <f t="shared" si="38"/>
        <v>0.16267447629069834</v>
      </c>
      <c r="S503" s="259">
        <f t="shared" si="38"/>
        <v>6.7359086647046693E-2</v>
      </c>
      <c r="T503" s="259">
        <f t="shared" si="38"/>
        <v>1.0236677181510876</v>
      </c>
      <c r="U503" s="259">
        <f t="shared" si="38"/>
        <v>2.2975617546116949</v>
      </c>
      <c r="V503" s="65"/>
    </row>
    <row r="504" spans="2:22">
      <c r="B504" s="6"/>
      <c r="C504" s="453" t="s">
        <v>545</v>
      </c>
      <c r="D504" s="5" t="s">
        <v>79</v>
      </c>
      <c r="E504" s="5" t="s">
        <v>43</v>
      </c>
      <c r="G504" s="259">
        <f t="shared" ref="G504:U504" si="39">+G52/G278</f>
        <v>0</v>
      </c>
      <c r="H504" s="259">
        <f t="shared" si="39"/>
        <v>0</v>
      </c>
      <c r="I504" s="259">
        <f t="shared" si="39"/>
        <v>1.1790423160508262E-2</v>
      </c>
      <c r="J504" s="259">
        <f t="shared" si="39"/>
        <v>0</v>
      </c>
      <c r="K504" s="259">
        <f t="shared" si="39"/>
        <v>0</v>
      </c>
      <c r="L504" s="259">
        <f t="shared" si="39"/>
        <v>0</v>
      </c>
      <c r="M504" s="259">
        <f t="shared" si="39"/>
        <v>2.1940518664522392E-3</v>
      </c>
      <c r="N504" s="259">
        <f t="shared" si="39"/>
        <v>2.205880563650522E-3</v>
      </c>
      <c r="O504" s="259">
        <f t="shared" si="39"/>
        <v>1.4086072748429142E-4</v>
      </c>
      <c r="P504" s="259">
        <f t="shared" si="39"/>
        <v>7.4558751584098103E-3</v>
      </c>
      <c r="Q504" s="259">
        <f t="shared" si="39"/>
        <v>0</v>
      </c>
      <c r="R504" s="259">
        <f t="shared" si="39"/>
        <v>0</v>
      </c>
      <c r="S504" s="259">
        <f t="shared" si="39"/>
        <v>0</v>
      </c>
      <c r="T504" s="259">
        <f t="shared" si="39"/>
        <v>3.6101758830313885E-2</v>
      </c>
      <c r="U504" s="259">
        <f t="shared" si="39"/>
        <v>7.1451678743342959E-3</v>
      </c>
      <c r="V504" s="65"/>
    </row>
    <row r="505" spans="2:22">
      <c r="B505" s="6"/>
      <c r="C505" s="453" t="s">
        <v>546</v>
      </c>
      <c r="D505" s="5" t="s">
        <v>79</v>
      </c>
      <c r="E505" s="5" t="s">
        <v>43</v>
      </c>
      <c r="G505" s="259">
        <f t="shared" ref="G505:U505" si="40">+G53/G279</f>
        <v>0.15350220000000001</v>
      </c>
      <c r="H505" s="259">
        <f t="shared" si="40"/>
        <v>0.15350220000000001</v>
      </c>
      <c r="I505" s="259">
        <f t="shared" si="40"/>
        <v>2.784787948570126E-3</v>
      </c>
      <c r="J505" s="259">
        <f t="shared" si="40"/>
        <v>0</v>
      </c>
      <c r="K505" s="259">
        <f t="shared" si="40"/>
        <v>0</v>
      </c>
      <c r="L505" s="259">
        <f t="shared" si="40"/>
        <v>4.1844928677668529E-3</v>
      </c>
      <c r="M505" s="259">
        <f t="shared" si="40"/>
        <v>0</v>
      </c>
      <c r="N505" s="259">
        <f t="shared" si="40"/>
        <v>0</v>
      </c>
      <c r="O505" s="259">
        <f t="shared" si="40"/>
        <v>0</v>
      </c>
      <c r="P505" s="259">
        <f t="shared" si="40"/>
        <v>5.917451308110503E-2</v>
      </c>
      <c r="Q505" s="259">
        <f t="shared" si="40"/>
        <v>0</v>
      </c>
      <c r="R505" s="259">
        <f t="shared" si="40"/>
        <v>0</v>
      </c>
      <c r="S505" s="259">
        <f t="shared" si="40"/>
        <v>0</v>
      </c>
      <c r="T505" s="259">
        <f t="shared" si="40"/>
        <v>0</v>
      </c>
      <c r="U505" s="259">
        <f t="shared" si="40"/>
        <v>0</v>
      </c>
      <c r="V505" s="65"/>
    </row>
    <row r="506" spans="2:22">
      <c r="B506" s="6"/>
      <c r="C506" s="453" t="s">
        <v>547</v>
      </c>
      <c r="D506" s="5" t="s">
        <v>79</v>
      </c>
      <c r="E506" s="5" t="s">
        <v>43</v>
      </c>
      <c r="G506" s="259">
        <f t="shared" ref="G506:U506" si="41">+G54/G280</f>
        <v>-3.6000000000001362E-6</v>
      </c>
      <c r="H506" s="259">
        <f t="shared" si="41"/>
        <v>-7.2000000000002724E-6</v>
      </c>
      <c r="I506" s="259">
        <f t="shared" si="41"/>
        <v>9.5303295074137227E-3</v>
      </c>
      <c r="J506" s="259">
        <f t="shared" si="41"/>
        <v>0</v>
      </c>
      <c r="K506" s="259">
        <f t="shared" si="41"/>
        <v>0</v>
      </c>
      <c r="L506" s="259">
        <f t="shared" si="41"/>
        <v>0</v>
      </c>
      <c r="M506" s="259">
        <f t="shared" si="41"/>
        <v>0</v>
      </c>
      <c r="N506" s="259">
        <f t="shared" si="41"/>
        <v>0</v>
      </c>
      <c r="O506" s="259">
        <f t="shared" si="41"/>
        <v>0</v>
      </c>
      <c r="P506" s="259">
        <f t="shared" si="41"/>
        <v>0</v>
      </c>
      <c r="Q506" s="259">
        <f t="shared" si="41"/>
        <v>0</v>
      </c>
      <c r="R506" s="259">
        <f t="shared" si="41"/>
        <v>0</v>
      </c>
      <c r="S506" s="259">
        <f t="shared" si="41"/>
        <v>0</v>
      </c>
      <c r="T506" s="259">
        <f t="shared" si="41"/>
        <v>0</v>
      </c>
      <c r="U506" s="259">
        <f t="shared" si="41"/>
        <v>0</v>
      </c>
      <c r="V506" s="65"/>
    </row>
    <row r="507" spans="2:22">
      <c r="B507" s="6"/>
      <c r="C507" s="453" t="s">
        <v>548</v>
      </c>
      <c r="D507" s="5" t="s">
        <v>79</v>
      </c>
      <c r="E507" s="5" t="s">
        <v>43</v>
      </c>
      <c r="G507" s="259">
        <f t="shared" ref="G507:U507" si="42">+G55/G281</f>
        <v>4.7500899999999999E-2</v>
      </c>
      <c r="H507" s="259">
        <f t="shared" si="42"/>
        <v>4.7500899999999999E-2</v>
      </c>
      <c r="I507" s="259">
        <f t="shared" si="42"/>
        <v>1.7823899402354081E-2</v>
      </c>
      <c r="J507" s="259">
        <f t="shared" si="42"/>
        <v>1.7777157817094237E-4</v>
      </c>
      <c r="K507" s="259">
        <f t="shared" si="42"/>
        <v>0</v>
      </c>
      <c r="L507" s="259">
        <f t="shared" si="42"/>
        <v>0</v>
      </c>
      <c r="M507" s="259">
        <f t="shared" si="42"/>
        <v>0</v>
      </c>
      <c r="N507" s="259">
        <f t="shared" si="42"/>
        <v>0</v>
      </c>
      <c r="O507" s="259">
        <f t="shared" si="42"/>
        <v>0</v>
      </c>
      <c r="P507" s="259">
        <f t="shared" si="42"/>
        <v>0</v>
      </c>
      <c r="Q507" s="259">
        <f t="shared" si="42"/>
        <v>0</v>
      </c>
      <c r="R507" s="259">
        <f t="shared" si="42"/>
        <v>0</v>
      </c>
      <c r="S507" s="259">
        <f t="shared" si="42"/>
        <v>0</v>
      </c>
      <c r="T507" s="259">
        <f t="shared" si="42"/>
        <v>0</v>
      </c>
      <c r="U507" s="259">
        <f t="shared" si="42"/>
        <v>0</v>
      </c>
      <c r="V507" s="65"/>
    </row>
    <row r="508" spans="2:22">
      <c r="B508" s="6"/>
      <c r="C508" s="453" t="s">
        <v>549</v>
      </c>
      <c r="D508" s="5" t="s">
        <v>79</v>
      </c>
      <c r="E508" s="5" t="s">
        <v>43</v>
      </c>
      <c r="G508" s="259">
        <f t="shared" ref="G508:U508" si="43">+G56/G282</f>
        <v>0.1563929</v>
      </c>
      <c r="H508" s="259">
        <f t="shared" si="43"/>
        <v>0.1563929</v>
      </c>
      <c r="I508" s="259">
        <f t="shared" si="43"/>
        <v>9.5599226722034455E-2</v>
      </c>
      <c r="J508" s="259">
        <f t="shared" si="43"/>
        <v>5.5842462469725219E-2</v>
      </c>
      <c r="K508" s="259">
        <f t="shared" si="43"/>
        <v>5.8722982768598516E-4</v>
      </c>
      <c r="L508" s="259">
        <f t="shared" si="43"/>
        <v>3.2043898451128511E-2</v>
      </c>
      <c r="M508" s="259">
        <f t="shared" si="43"/>
        <v>7.1488398426677965E-2</v>
      </c>
      <c r="N508" s="259">
        <f t="shared" si="43"/>
        <v>5.8754073267468163E-2</v>
      </c>
      <c r="O508" s="259">
        <f t="shared" si="43"/>
        <v>0.15433675970101052</v>
      </c>
      <c r="P508" s="259">
        <f t="shared" si="43"/>
        <v>4.2046912837257533E-2</v>
      </c>
      <c r="Q508" s="259">
        <f t="shared" si="43"/>
        <v>0.10448785700310786</v>
      </c>
      <c r="R508" s="259">
        <f t="shared" si="43"/>
        <v>7.0598623818693571E-2</v>
      </c>
      <c r="S508" s="259">
        <f t="shared" si="43"/>
        <v>6.388572442829972E-2</v>
      </c>
      <c r="T508" s="259">
        <f t="shared" si="43"/>
        <v>4.2791987637962617E-2</v>
      </c>
      <c r="U508" s="259">
        <f t="shared" si="43"/>
        <v>4.8873640387957717E-2</v>
      </c>
      <c r="V508" s="65"/>
    </row>
    <row r="509" spans="2:22">
      <c r="B509" s="6"/>
      <c r="C509" s="453" t="s">
        <v>550</v>
      </c>
      <c r="D509" s="5" t="s">
        <v>79</v>
      </c>
      <c r="E509" s="5" t="s">
        <v>43</v>
      </c>
      <c r="G509" s="259">
        <f t="shared" ref="G509:U509" si="44">+G57/G283</f>
        <v>0</v>
      </c>
      <c r="H509" s="259">
        <f t="shared" si="44"/>
        <v>0</v>
      </c>
      <c r="I509" s="259">
        <f t="shared" si="44"/>
        <v>0.10785807743634818</v>
      </c>
      <c r="J509" s="259">
        <f t="shared" si="44"/>
        <v>0.77390357075442018</v>
      </c>
      <c r="K509" s="259">
        <f t="shared" si="44"/>
        <v>1.2827497440105651</v>
      </c>
      <c r="L509" s="259">
        <f t="shared" si="44"/>
        <v>0.9873901094331835</v>
      </c>
      <c r="M509" s="259">
        <f t="shared" si="44"/>
        <v>1.4604495981408967</v>
      </c>
      <c r="N509" s="259">
        <f t="shared" si="44"/>
        <v>4.9063550279823218</v>
      </c>
      <c r="O509" s="259">
        <f t="shared" si="44"/>
        <v>9.4513018464809715</v>
      </c>
      <c r="P509" s="259">
        <f t="shared" si="44"/>
        <v>5.0874857595467464</v>
      </c>
      <c r="Q509" s="259">
        <f t="shared" si="44"/>
        <v>9.3110601475524941</v>
      </c>
      <c r="R509" s="259">
        <f t="shared" si="44"/>
        <v>21.699696627913401</v>
      </c>
      <c r="S509" s="259">
        <f t="shared" si="44"/>
        <v>11.926460321878713</v>
      </c>
      <c r="T509" s="259">
        <f t="shared" si="44"/>
        <v>3.6975346658695076</v>
      </c>
      <c r="U509" s="259">
        <f t="shared" si="44"/>
        <v>3.9210320370503116</v>
      </c>
      <c r="V509" s="65"/>
    </row>
    <row r="510" spans="2:22">
      <c r="B510" s="6"/>
      <c r="C510" s="453" t="s">
        <v>822</v>
      </c>
      <c r="D510" s="5" t="s">
        <v>79</v>
      </c>
      <c r="E510" s="5" t="s">
        <v>43</v>
      </c>
      <c r="G510" s="259">
        <f t="shared" ref="G510:U510" si="45">+G58/G284</f>
        <v>0</v>
      </c>
      <c r="H510" s="259">
        <f t="shared" si="45"/>
        <v>0</v>
      </c>
      <c r="I510" s="259">
        <f t="shared" si="45"/>
        <v>0</v>
      </c>
      <c r="J510" s="259">
        <f t="shared" si="45"/>
        <v>0</v>
      </c>
      <c r="K510" s="259">
        <f t="shared" si="45"/>
        <v>0</v>
      </c>
      <c r="L510" s="259">
        <f t="shared" si="45"/>
        <v>0</v>
      </c>
      <c r="M510" s="259">
        <f t="shared" si="45"/>
        <v>0</v>
      </c>
      <c r="N510" s="259">
        <f t="shared" si="45"/>
        <v>0</v>
      </c>
      <c r="O510" s="259">
        <f t="shared" si="45"/>
        <v>0</v>
      </c>
      <c r="P510" s="259">
        <f t="shared" si="45"/>
        <v>0</v>
      </c>
      <c r="Q510" s="259">
        <f t="shared" si="45"/>
        <v>0</v>
      </c>
      <c r="R510" s="259">
        <f t="shared" si="45"/>
        <v>1.4776201245062244</v>
      </c>
      <c r="S510" s="259">
        <f t="shared" si="45"/>
        <v>3.5627749074935942</v>
      </c>
      <c r="T510" s="259">
        <f t="shared" si="45"/>
        <v>3.3481750905084451</v>
      </c>
      <c r="U510" s="259">
        <f t="shared" si="45"/>
        <v>3.3643667261573182</v>
      </c>
      <c r="V510" s="65"/>
    </row>
    <row r="511" spans="2:22">
      <c r="B511" s="6"/>
      <c r="C511" s="453" t="s">
        <v>823</v>
      </c>
      <c r="D511" s="5" t="s">
        <v>79</v>
      </c>
      <c r="E511" s="5" t="s">
        <v>43</v>
      </c>
      <c r="G511" s="259">
        <f t="shared" ref="G511:U511" si="46">+G59/G285</f>
        <v>0</v>
      </c>
      <c r="H511" s="259">
        <f t="shared" si="46"/>
        <v>0</v>
      </c>
      <c r="I511" s="259">
        <f t="shared" si="46"/>
        <v>0</v>
      </c>
      <c r="J511" s="259">
        <f t="shared" si="46"/>
        <v>0</v>
      </c>
      <c r="K511" s="259">
        <f t="shared" si="46"/>
        <v>0</v>
      </c>
      <c r="L511" s="259">
        <f t="shared" si="46"/>
        <v>0</v>
      </c>
      <c r="M511" s="259">
        <f t="shared" si="46"/>
        <v>0</v>
      </c>
      <c r="N511" s="259">
        <f t="shared" si="46"/>
        <v>0</v>
      </c>
      <c r="O511" s="259">
        <f t="shared" si="46"/>
        <v>0</v>
      </c>
      <c r="P511" s="259">
        <f t="shared" si="46"/>
        <v>0</v>
      </c>
      <c r="Q511" s="259">
        <f t="shared" si="46"/>
        <v>0</v>
      </c>
      <c r="R511" s="259">
        <f t="shared" si="46"/>
        <v>0</v>
      </c>
      <c r="S511" s="259">
        <f t="shared" si="46"/>
        <v>1.5720868161499792</v>
      </c>
      <c r="T511" s="259">
        <f t="shared" si="46"/>
        <v>1.1411500592568169</v>
      </c>
      <c r="U511" s="259">
        <f t="shared" si="46"/>
        <v>1.566251262151348</v>
      </c>
      <c r="V511" s="65"/>
    </row>
    <row r="512" spans="2:22">
      <c r="B512" s="6"/>
      <c r="C512" s="453" t="s">
        <v>551</v>
      </c>
      <c r="D512" s="5" t="s">
        <v>79</v>
      </c>
      <c r="E512" s="5" t="s">
        <v>43</v>
      </c>
      <c r="G512" s="259">
        <f t="shared" ref="G512:U512" si="47">+G60/G286</f>
        <v>2.6923456724379049</v>
      </c>
      <c r="H512" s="259">
        <f t="shared" si="47"/>
        <v>2.6923456724379049</v>
      </c>
      <c r="I512" s="259">
        <f t="shared" si="47"/>
        <v>4.3158290891165327</v>
      </c>
      <c r="J512" s="259">
        <f t="shared" si="47"/>
        <v>3.4793216680468264</v>
      </c>
      <c r="K512" s="259">
        <f t="shared" si="47"/>
        <v>6.8286686988812537</v>
      </c>
      <c r="L512" s="259">
        <f t="shared" si="47"/>
        <v>6.7570777758459695</v>
      </c>
      <c r="M512" s="259">
        <f t="shared" si="47"/>
        <v>6.5515398016889606</v>
      </c>
      <c r="N512" s="259">
        <f t="shared" si="47"/>
        <v>6.3429108635509897</v>
      </c>
      <c r="O512" s="259">
        <f t="shared" si="47"/>
        <v>4.4880797441179254</v>
      </c>
      <c r="P512" s="259">
        <f t="shared" si="47"/>
        <v>5.79643488540707</v>
      </c>
      <c r="Q512" s="259">
        <f t="shared" si="47"/>
        <v>11.663962368863212</v>
      </c>
      <c r="R512" s="259">
        <f t="shared" si="47"/>
        <v>23.17134961308728</v>
      </c>
      <c r="S512" s="259">
        <f t="shared" si="47"/>
        <v>9.3155553343610968</v>
      </c>
      <c r="T512" s="259">
        <f t="shared" si="47"/>
        <v>10.305740531509445</v>
      </c>
      <c r="U512" s="259">
        <f t="shared" si="47"/>
        <v>8.9294954941558622</v>
      </c>
      <c r="V512" s="65"/>
    </row>
    <row r="513" spans="2:22">
      <c r="B513" s="6"/>
      <c r="C513" s="453" t="s">
        <v>552</v>
      </c>
      <c r="D513" s="5" t="s">
        <v>79</v>
      </c>
      <c r="E513" s="5" t="s">
        <v>43</v>
      </c>
      <c r="G513" s="259">
        <f t="shared" ref="G513:U513" si="48">+G61/G287</f>
        <v>0.98257989999999995</v>
      </c>
      <c r="H513" s="259">
        <f t="shared" si="48"/>
        <v>1.9651597999999999</v>
      </c>
      <c r="I513" s="259">
        <f t="shared" si="48"/>
        <v>0.9950785275324342</v>
      </c>
      <c r="J513" s="259">
        <f t="shared" si="48"/>
        <v>1.9325645848604196</v>
      </c>
      <c r="K513" s="259">
        <f t="shared" si="48"/>
        <v>6.9883970854520321</v>
      </c>
      <c r="L513" s="259">
        <f t="shared" si="48"/>
        <v>5.1911087073219573</v>
      </c>
      <c r="M513" s="259">
        <f t="shared" si="48"/>
        <v>4.7249211183138824</v>
      </c>
      <c r="N513" s="259">
        <f t="shared" si="48"/>
        <v>5.8263535856930311</v>
      </c>
      <c r="O513" s="259">
        <f t="shared" si="48"/>
        <v>3.4423318389988786</v>
      </c>
      <c r="P513" s="259">
        <f t="shared" si="48"/>
        <v>3.6978290029785459</v>
      </c>
      <c r="Q513" s="259">
        <f t="shared" si="48"/>
        <v>4.7275601732744228</v>
      </c>
      <c r="R513" s="259">
        <f t="shared" si="48"/>
        <v>4.1074446447719488</v>
      </c>
      <c r="S513" s="259">
        <f t="shared" si="48"/>
        <v>2.7393465605787379</v>
      </c>
      <c r="T513" s="259">
        <f t="shared" si="48"/>
        <v>0.29000664212919036</v>
      </c>
      <c r="U513" s="259">
        <f t="shared" si="48"/>
        <v>0.10566471264214686</v>
      </c>
      <c r="V513" s="65"/>
    </row>
    <row r="514" spans="2:22">
      <c r="B514" s="6"/>
      <c r="C514" s="453" t="s">
        <v>553</v>
      </c>
      <c r="D514" s="5" t="s">
        <v>79</v>
      </c>
      <c r="E514" s="5" t="s">
        <v>43</v>
      </c>
      <c r="G514" s="259">
        <f t="shared" ref="G514:U514" si="49">+G62/G288</f>
        <v>0.52221019999999996</v>
      </c>
      <c r="H514" s="259">
        <f t="shared" si="49"/>
        <v>1.0444203999999999</v>
      </c>
      <c r="I514" s="259">
        <f t="shared" si="49"/>
        <v>1.1726522989943577</v>
      </c>
      <c r="J514" s="259">
        <f t="shared" si="49"/>
        <v>0.50780198134234522</v>
      </c>
      <c r="K514" s="259">
        <f t="shared" si="49"/>
        <v>0</v>
      </c>
      <c r="L514" s="259">
        <f t="shared" si="49"/>
        <v>0</v>
      </c>
      <c r="M514" s="259">
        <f t="shared" si="49"/>
        <v>0</v>
      </c>
      <c r="N514" s="259">
        <f t="shared" si="49"/>
        <v>0</v>
      </c>
      <c r="O514" s="259">
        <f t="shared" si="49"/>
        <v>0</v>
      </c>
      <c r="P514" s="259">
        <f t="shared" si="49"/>
        <v>0</v>
      </c>
      <c r="Q514" s="259">
        <f t="shared" si="49"/>
        <v>0</v>
      </c>
      <c r="R514" s="259">
        <f t="shared" si="49"/>
        <v>0</v>
      </c>
      <c r="S514" s="259">
        <f t="shared" si="49"/>
        <v>0</v>
      </c>
      <c r="T514" s="259">
        <f t="shared" si="49"/>
        <v>0</v>
      </c>
      <c r="U514" s="259">
        <f t="shared" si="49"/>
        <v>0</v>
      </c>
      <c r="V514" s="65"/>
    </row>
    <row r="515" spans="2:22">
      <c r="B515" s="6"/>
      <c r="C515" s="453" t="s">
        <v>554</v>
      </c>
      <c r="D515" s="5" t="s">
        <v>79</v>
      </c>
      <c r="E515" s="5" t="s">
        <v>43</v>
      </c>
      <c r="G515" s="259">
        <f t="shared" ref="G515:U515" si="50">+G63/G289</f>
        <v>0</v>
      </c>
      <c r="H515" s="259">
        <f t="shared" si="50"/>
        <v>0</v>
      </c>
      <c r="I515" s="259">
        <f t="shared" si="50"/>
        <v>0.54904060970257818</v>
      </c>
      <c r="J515" s="259">
        <f t="shared" si="50"/>
        <v>1.8136199326605725E-5</v>
      </c>
      <c r="K515" s="259">
        <f t="shared" si="50"/>
        <v>0</v>
      </c>
      <c r="L515" s="259">
        <f t="shared" si="50"/>
        <v>0</v>
      </c>
      <c r="M515" s="259">
        <f t="shared" si="50"/>
        <v>0</v>
      </c>
      <c r="N515" s="259">
        <f t="shared" si="50"/>
        <v>1.9134479521027442E-4</v>
      </c>
      <c r="O515" s="259">
        <f t="shared" si="50"/>
        <v>0</v>
      </c>
      <c r="P515" s="259">
        <f t="shared" si="50"/>
        <v>0</v>
      </c>
      <c r="Q515" s="259">
        <f t="shared" si="50"/>
        <v>0</v>
      </c>
      <c r="R515" s="259">
        <f t="shared" si="50"/>
        <v>0</v>
      </c>
      <c r="S515" s="259">
        <f t="shared" si="50"/>
        <v>0</v>
      </c>
      <c r="T515" s="259">
        <f t="shared" si="50"/>
        <v>0</v>
      </c>
      <c r="U515" s="259">
        <f t="shared" si="50"/>
        <v>0</v>
      </c>
      <c r="V515" s="65"/>
    </row>
    <row r="516" spans="2:22">
      <c r="B516" s="6"/>
      <c r="C516" s="453" t="s">
        <v>555</v>
      </c>
      <c r="D516" s="5" t="s">
        <v>79</v>
      </c>
      <c r="E516" s="5" t="s">
        <v>43</v>
      </c>
      <c r="G516" s="259">
        <f t="shared" ref="G516:U516" si="51">+G64/G290</f>
        <v>0</v>
      </c>
      <c r="H516" s="259">
        <f t="shared" si="51"/>
        <v>0</v>
      </c>
      <c r="I516" s="259">
        <f t="shared" si="51"/>
        <v>1.0248757862997413</v>
      </c>
      <c r="J516" s="259">
        <f t="shared" si="51"/>
        <v>1.9639754694129201E-2</v>
      </c>
      <c r="K516" s="259">
        <f t="shared" si="51"/>
        <v>0.30724419122827107</v>
      </c>
      <c r="L516" s="259">
        <f t="shared" si="51"/>
        <v>0.44656242100834714</v>
      </c>
      <c r="M516" s="259">
        <f t="shared" si="51"/>
        <v>0</v>
      </c>
      <c r="N516" s="259">
        <f t="shared" si="51"/>
        <v>0</v>
      </c>
      <c r="O516" s="259">
        <f t="shared" si="51"/>
        <v>0</v>
      </c>
      <c r="P516" s="259">
        <f t="shared" si="51"/>
        <v>6.3641147723435898E-3</v>
      </c>
      <c r="Q516" s="259">
        <f t="shared" si="51"/>
        <v>0</v>
      </c>
      <c r="R516" s="259">
        <f t="shared" si="51"/>
        <v>0</v>
      </c>
      <c r="S516" s="259">
        <f t="shared" si="51"/>
        <v>0</v>
      </c>
      <c r="T516" s="259">
        <f t="shared" si="51"/>
        <v>0</v>
      </c>
      <c r="U516" s="259">
        <f t="shared" si="51"/>
        <v>0</v>
      </c>
      <c r="V516" s="65"/>
    </row>
    <row r="517" spans="2:22">
      <c r="B517" s="6"/>
      <c r="C517" s="453" t="s">
        <v>824</v>
      </c>
      <c r="D517" s="5" t="s">
        <v>79</v>
      </c>
      <c r="E517" s="5" t="s">
        <v>43</v>
      </c>
      <c r="G517" s="259">
        <f t="shared" ref="G517:U517" si="52">+G65/G291</f>
        <v>0</v>
      </c>
      <c r="H517" s="259">
        <f t="shared" si="52"/>
        <v>0</v>
      </c>
      <c r="I517" s="259">
        <f t="shared" si="52"/>
        <v>0</v>
      </c>
      <c r="J517" s="259">
        <f t="shared" si="52"/>
        <v>0</v>
      </c>
      <c r="K517" s="259">
        <f t="shared" si="52"/>
        <v>0</v>
      </c>
      <c r="L517" s="259">
        <f t="shared" si="52"/>
        <v>0</v>
      </c>
      <c r="M517" s="259">
        <f t="shared" si="52"/>
        <v>0</v>
      </c>
      <c r="N517" s="259">
        <f t="shared" si="52"/>
        <v>0</v>
      </c>
      <c r="O517" s="259">
        <f t="shared" si="52"/>
        <v>0</v>
      </c>
      <c r="P517" s="259">
        <f t="shared" si="52"/>
        <v>0</v>
      </c>
      <c r="Q517" s="259">
        <f t="shared" si="52"/>
        <v>0</v>
      </c>
      <c r="R517" s="259">
        <f t="shared" si="52"/>
        <v>0</v>
      </c>
      <c r="S517" s="259">
        <f t="shared" si="52"/>
        <v>2.0712275820846306</v>
      </c>
      <c r="T517" s="259">
        <f t="shared" si="52"/>
        <v>1.5659312844464659</v>
      </c>
      <c r="U517" s="259">
        <f t="shared" si="52"/>
        <v>1.6660212681005633</v>
      </c>
      <c r="V517" s="65"/>
    </row>
    <row r="518" spans="2:22">
      <c r="B518" s="6"/>
      <c r="C518" s="453" t="s">
        <v>825</v>
      </c>
      <c r="D518" s="5" t="s">
        <v>79</v>
      </c>
      <c r="E518" s="5" t="s">
        <v>43</v>
      </c>
      <c r="G518" s="259">
        <f t="shared" ref="G518:U518" si="53">+G66/G292</f>
        <v>0</v>
      </c>
      <c r="H518" s="259">
        <f t="shared" si="53"/>
        <v>0</v>
      </c>
      <c r="I518" s="259">
        <f t="shared" si="53"/>
        <v>0</v>
      </c>
      <c r="J518" s="259">
        <f t="shared" si="53"/>
        <v>0</v>
      </c>
      <c r="K518" s="259">
        <f t="shared" si="53"/>
        <v>0</v>
      </c>
      <c r="L518" s="259">
        <f t="shared" si="53"/>
        <v>0</v>
      </c>
      <c r="M518" s="259">
        <f t="shared" si="53"/>
        <v>0</v>
      </c>
      <c r="N518" s="259">
        <f t="shared" si="53"/>
        <v>0</v>
      </c>
      <c r="O518" s="259">
        <f t="shared" si="53"/>
        <v>0</v>
      </c>
      <c r="P518" s="259">
        <f t="shared" si="53"/>
        <v>0</v>
      </c>
      <c r="Q518" s="259">
        <f t="shared" si="53"/>
        <v>0</v>
      </c>
      <c r="R518" s="259">
        <f t="shared" si="53"/>
        <v>0</v>
      </c>
      <c r="S518" s="259">
        <f t="shared" si="53"/>
        <v>0.83169007236345593</v>
      </c>
      <c r="T518" s="259">
        <f t="shared" si="53"/>
        <v>0.59138593283619023</v>
      </c>
      <c r="U518" s="259">
        <f t="shared" si="53"/>
        <v>0.72595017462228162</v>
      </c>
      <c r="V518" s="65"/>
    </row>
    <row r="519" spans="2:22">
      <c r="B519" s="6"/>
      <c r="C519" s="453" t="s">
        <v>556</v>
      </c>
      <c r="D519" s="5" t="s">
        <v>79</v>
      </c>
      <c r="E519" s="5" t="s">
        <v>43</v>
      </c>
      <c r="G519" s="259">
        <f t="shared" ref="G519:U519" si="54">+G67/G293</f>
        <v>0.92445879999999991</v>
      </c>
      <c r="H519" s="259">
        <f t="shared" si="54"/>
        <v>0.92445879999999991</v>
      </c>
      <c r="I519" s="259">
        <f t="shared" si="54"/>
        <v>1.1940248835868725</v>
      </c>
      <c r="J519" s="259">
        <f t="shared" si="54"/>
        <v>0.28163823614789196</v>
      </c>
      <c r="K519" s="259">
        <f t="shared" si="54"/>
        <v>0</v>
      </c>
      <c r="L519" s="259">
        <f t="shared" si="54"/>
        <v>0.13701347008210651</v>
      </c>
      <c r="M519" s="259">
        <f t="shared" si="54"/>
        <v>0</v>
      </c>
      <c r="N519" s="259">
        <f t="shared" si="54"/>
        <v>3.3676976682345185E-2</v>
      </c>
      <c r="O519" s="259">
        <f t="shared" si="54"/>
        <v>-3.3504757916871804E-2</v>
      </c>
      <c r="P519" s="259">
        <f t="shared" si="54"/>
        <v>0</v>
      </c>
      <c r="Q519" s="259">
        <f t="shared" si="54"/>
        <v>0</v>
      </c>
      <c r="R519" s="259">
        <f t="shared" si="54"/>
        <v>0</v>
      </c>
      <c r="S519" s="259">
        <f t="shared" si="54"/>
        <v>0</v>
      </c>
      <c r="T519" s="259">
        <f t="shared" si="54"/>
        <v>0</v>
      </c>
      <c r="U519" s="259">
        <f t="shared" si="54"/>
        <v>0</v>
      </c>
      <c r="V519" s="65"/>
    </row>
    <row r="520" spans="2:22">
      <c r="B520" s="6"/>
      <c r="C520" s="453" t="s">
        <v>557</v>
      </c>
      <c r="D520" s="5" t="s">
        <v>79</v>
      </c>
      <c r="E520" s="5" t="s">
        <v>43</v>
      </c>
      <c r="G520" s="259">
        <f t="shared" ref="G520:U520" si="55">+G68/G294</f>
        <v>0.23479689999999998</v>
      </c>
      <c r="H520" s="259">
        <f t="shared" si="55"/>
        <v>0.23479689999999998</v>
      </c>
      <c r="I520" s="259">
        <f t="shared" si="55"/>
        <v>0.81137805627801585</v>
      </c>
      <c r="J520" s="259">
        <f t="shared" si="55"/>
        <v>0.91363313593988704</v>
      </c>
      <c r="K520" s="259">
        <f t="shared" si="55"/>
        <v>0.71672922639229208</v>
      </c>
      <c r="L520" s="259">
        <f t="shared" si="55"/>
        <v>0.87508128441293342</v>
      </c>
      <c r="M520" s="259">
        <f t="shared" si="55"/>
        <v>0.68712055786127713</v>
      </c>
      <c r="N520" s="259">
        <f t="shared" si="55"/>
        <v>0.84399281428905659</v>
      </c>
      <c r="O520" s="259">
        <f t="shared" si="55"/>
        <v>0.74856914530299035</v>
      </c>
      <c r="P520" s="259">
        <f t="shared" si="55"/>
        <v>0.65493116123751027</v>
      </c>
      <c r="Q520" s="259">
        <f t="shared" si="55"/>
        <v>0.72761464470333692</v>
      </c>
      <c r="R520" s="259">
        <f t="shared" si="55"/>
        <v>0.62441692636859913</v>
      </c>
      <c r="S520" s="259">
        <f t="shared" si="55"/>
        <v>0.60226269465668192</v>
      </c>
      <c r="T520" s="259">
        <f t="shared" si="55"/>
        <v>0.54372250164317093</v>
      </c>
      <c r="U520" s="259">
        <f t="shared" si="55"/>
        <v>0.45375608720960015</v>
      </c>
      <c r="V520" s="65"/>
    </row>
    <row r="521" spans="2:22">
      <c r="B521" s="6"/>
      <c r="C521" s="453" t="s">
        <v>558</v>
      </c>
      <c r="D521" s="5" t="s">
        <v>79</v>
      </c>
      <c r="E521" s="5" t="s">
        <v>43</v>
      </c>
      <c r="G521" s="259">
        <f t="shared" ref="G521:U521" si="56">+G69/G295</f>
        <v>0</v>
      </c>
      <c r="H521" s="259">
        <f t="shared" si="56"/>
        <v>0</v>
      </c>
      <c r="I521" s="259">
        <f t="shared" si="56"/>
        <v>0.40968692334230505</v>
      </c>
      <c r="J521" s="259">
        <f t="shared" si="56"/>
        <v>1.2127407668878742</v>
      </c>
      <c r="K521" s="259">
        <f t="shared" si="56"/>
        <v>0.86942471848824787</v>
      </c>
      <c r="L521" s="259">
        <f t="shared" si="56"/>
        <v>1.1696713076585283</v>
      </c>
      <c r="M521" s="259">
        <f t="shared" si="56"/>
        <v>0.97520694027300214</v>
      </c>
      <c r="N521" s="259">
        <f t="shared" si="56"/>
        <v>1.0554638424617238</v>
      </c>
      <c r="O521" s="259">
        <f t="shared" si="56"/>
        <v>1.0051675895710996</v>
      </c>
      <c r="P521" s="259">
        <f t="shared" si="56"/>
        <v>1.2277385486453882</v>
      </c>
      <c r="Q521" s="259">
        <f t="shared" si="56"/>
        <v>1.013224964601543</v>
      </c>
      <c r="R521" s="259">
        <f t="shared" si="56"/>
        <v>2.0540917641704906</v>
      </c>
      <c r="S521" s="259">
        <f t="shared" si="56"/>
        <v>1.2762351852575322</v>
      </c>
      <c r="T521" s="259">
        <f t="shared" si="56"/>
        <v>1.2981910911117236</v>
      </c>
      <c r="U521" s="259">
        <f t="shared" si="56"/>
        <v>1.3040082555078556</v>
      </c>
      <c r="V521" s="65"/>
    </row>
    <row r="522" spans="2:22">
      <c r="B522" s="6"/>
      <c r="C522" s="453" t="s">
        <v>559</v>
      </c>
      <c r="D522" s="5" t="s">
        <v>79</v>
      </c>
      <c r="E522" s="5" t="s">
        <v>43</v>
      </c>
      <c r="G522" s="259">
        <f t="shared" ref="G522:U522" si="57">+G70/G296</f>
        <v>0.32195740000000006</v>
      </c>
      <c r="H522" s="259">
        <f t="shared" si="57"/>
        <v>0.32195740000000006</v>
      </c>
      <c r="I522" s="259">
        <f t="shared" si="57"/>
        <v>0.59384963188502493</v>
      </c>
      <c r="J522" s="259">
        <f t="shared" si="57"/>
        <v>0.4306811539662358</v>
      </c>
      <c r="K522" s="259">
        <f t="shared" si="57"/>
        <v>0.3470964793188539</v>
      </c>
      <c r="L522" s="259">
        <f t="shared" si="57"/>
        <v>0.46396749584152547</v>
      </c>
      <c r="M522" s="259">
        <f t="shared" si="57"/>
        <v>0.45832653213585389</v>
      </c>
      <c r="N522" s="259">
        <f t="shared" si="57"/>
        <v>0.33752802302109547</v>
      </c>
      <c r="O522" s="259">
        <f t="shared" si="57"/>
        <v>0.29996500636294049</v>
      </c>
      <c r="P522" s="259">
        <f t="shared" si="57"/>
        <v>0.39057575816238582</v>
      </c>
      <c r="Q522" s="259">
        <f t="shared" si="57"/>
        <v>0.36162058257545415</v>
      </c>
      <c r="R522" s="259">
        <f t="shared" si="57"/>
        <v>0.52727785065615729</v>
      </c>
      <c r="S522" s="259">
        <f t="shared" si="57"/>
        <v>0.21342062451892893</v>
      </c>
      <c r="T522" s="259">
        <f t="shared" si="57"/>
        <v>0.23495139077967547</v>
      </c>
      <c r="U522" s="259">
        <f t="shared" si="57"/>
        <v>0.69067421813284224</v>
      </c>
      <c r="V522" s="65"/>
    </row>
    <row r="523" spans="2:22">
      <c r="B523" s="6"/>
      <c r="C523" s="453" t="s">
        <v>560</v>
      </c>
      <c r="D523" s="5" t="s">
        <v>79</v>
      </c>
      <c r="E523" s="5" t="s">
        <v>43</v>
      </c>
      <c r="G523" s="259">
        <f t="shared" ref="G523:U523" si="58">+G71/G297</f>
        <v>4.5899999999965073E-5</v>
      </c>
      <c r="H523" s="259">
        <f t="shared" si="58"/>
        <v>9.1799999999930145E-5</v>
      </c>
      <c r="I523" s="259">
        <f t="shared" si="58"/>
        <v>3.1082154623475248E-2</v>
      </c>
      <c r="J523" s="259">
        <f t="shared" si="58"/>
        <v>0</v>
      </c>
      <c r="K523" s="259">
        <f t="shared" si="58"/>
        <v>0</v>
      </c>
      <c r="L523" s="259">
        <f t="shared" si="58"/>
        <v>0</v>
      </c>
      <c r="M523" s="259">
        <f t="shared" si="58"/>
        <v>0</v>
      </c>
      <c r="N523" s="259">
        <f t="shared" si="58"/>
        <v>0</v>
      </c>
      <c r="O523" s="259">
        <f t="shared" si="58"/>
        <v>0</v>
      </c>
      <c r="P523" s="259">
        <f t="shared" si="58"/>
        <v>0</v>
      </c>
      <c r="Q523" s="259">
        <f t="shared" si="58"/>
        <v>0</v>
      </c>
      <c r="R523" s="259">
        <f t="shared" si="58"/>
        <v>0</v>
      </c>
      <c r="S523" s="259">
        <f t="shared" si="58"/>
        <v>0</v>
      </c>
      <c r="T523" s="259">
        <f t="shared" si="58"/>
        <v>0</v>
      </c>
      <c r="U523" s="259">
        <f t="shared" si="58"/>
        <v>0</v>
      </c>
      <c r="V523" s="65"/>
    </row>
    <row r="524" spans="2:22">
      <c r="B524" s="6"/>
      <c r="C524" s="453" t="s">
        <v>561</v>
      </c>
      <c r="D524" s="5" t="s">
        <v>79</v>
      </c>
      <c r="E524" s="5" t="s">
        <v>43</v>
      </c>
      <c r="G524" s="259">
        <f t="shared" ref="G524:U524" si="59">+G72/G298</f>
        <v>6.4431700000000008E-2</v>
      </c>
      <c r="H524" s="259">
        <f t="shared" si="59"/>
        <v>6.4431700000000008E-2</v>
      </c>
      <c r="I524" s="259">
        <f t="shared" si="59"/>
        <v>0.70208688618149495</v>
      </c>
      <c r="J524" s="259">
        <f t="shared" si="59"/>
        <v>2.7771860760713279E-2</v>
      </c>
      <c r="K524" s="259">
        <f t="shared" si="59"/>
        <v>0.13360391881948991</v>
      </c>
      <c r="L524" s="259">
        <f t="shared" si="59"/>
        <v>0.12180791815531299</v>
      </c>
      <c r="M524" s="259">
        <f t="shared" si="59"/>
        <v>0.64712111290666285</v>
      </c>
      <c r="N524" s="259">
        <f t="shared" si="59"/>
        <v>0.10500057834052845</v>
      </c>
      <c r="O524" s="259">
        <f t="shared" si="59"/>
        <v>0</v>
      </c>
      <c r="P524" s="259">
        <f t="shared" si="59"/>
        <v>0</v>
      </c>
      <c r="Q524" s="259">
        <f t="shared" si="59"/>
        <v>0</v>
      </c>
      <c r="R524" s="259">
        <f t="shared" si="59"/>
        <v>0</v>
      </c>
      <c r="S524" s="259">
        <f t="shared" si="59"/>
        <v>0</v>
      </c>
      <c r="T524" s="259">
        <f t="shared" si="59"/>
        <v>0</v>
      </c>
      <c r="U524" s="259">
        <f t="shared" si="59"/>
        <v>0</v>
      </c>
      <c r="V524" s="65"/>
    </row>
    <row r="525" spans="2:22">
      <c r="B525" s="6"/>
      <c r="C525" s="453" t="s">
        <v>562</v>
      </c>
      <c r="D525" s="5" t="s">
        <v>79</v>
      </c>
      <c r="E525" s="5" t="s">
        <v>43</v>
      </c>
      <c r="G525" s="259">
        <f t="shared" ref="G525:U525" si="60">+G73/G299</f>
        <v>0</v>
      </c>
      <c r="H525" s="259">
        <f t="shared" si="60"/>
        <v>0</v>
      </c>
      <c r="I525" s="259">
        <f t="shared" si="60"/>
        <v>7.5406303472121017E-2</v>
      </c>
      <c r="J525" s="259">
        <f t="shared" si="60"/>
        <v>7.7383387987680477E-2</v>
      </c>
      <c r="K525" s="259">
        <f t="shared" si="60"/>
        <v>7.1299948798920182E-2</v>
      </c>
      <c r="L525" s="259">
        <f t="shared" si="60"/>
        <v>9.5462156196250966E-2</v>
      </c>
      <c r="M525" s="259">
        <f t="shared" si="60"/>
        <v>5.4576131614164546E-2</v>
      </c>
      <c r="N525" s="259">
        <f t="shared" si="60"/>
        <v>5.278823332664645E-2</v>
      </c>
      <c r="O525" s="259">
        <f t="shared" si="60"/>
        <v>5.2169920709895387E-2</v>
      </c>
      <c r="P525" s="259">
        <f t="shared" si="60"/>
        <v>6.6665612542609887E-2</v>
      </c>
      <c r="Q525" s="259">
        <f t="shared" si="60"/>
        <v>1.0799450200953513E-2</v>
      </c>
      <c r="R525" s="259">
        <f t="shared" si="60"/>
        <v>5.3929703044533761E-2</v>
      </c>
      <c r="S525" s="259">
        <f t="shared" si="60"/>
        <v>2.8354769992846217E-2</v>
      </c>
      <c r="T525" s="259">
        <f t="shared" si="60"/>
        <v>3.5681696063407424E-2</v>
      </c>
      <c r="U525" s="259">
        <f t="shared" si="60"/>
        <v>4.1877210016645808E-2</v>
      </c>
      <c r="V525" s="65"/>
    </row>
    <row r="526" spans="2:22">
      <c r="B526" s="6"/>
      <c r="C526" s="453" t="s">
        <v>563</v>
      </c>
      <c r="D526" s="5" t="s">
        <v>79</v>
      </c>
      <c r="E526" s="5" t="s">
        <v>43</v>
      </c>
      <c r="G526" s="259">
        <f t="shared" ref="G526:U526" si="61">+G74/G300</f>
        <v>0.43812859999999998</v>
      </c>
      <c r="H526" s="259">
        <f t="shared" si="61"/>
        <v>0.43812859999999998</v>
      </c>
      <c r="I526" s="259">
        <f t="shared" si="61"/>
        <v>4.6219109229030407E-2</v>
      </c>
      <c r="J526" s="259">
        <f t="shared" si="61"/>
        <v>1.257657964470867E-3</v>
      </c>
      <c r="K526" s="259">
        <f t="shared" si="61"/>
        <v>0</v>
      </c>
      <c r="L526" s="259">
        <f t="shared" si="61"/>
        <v>0</v>
      </c>
      <c r="M526" s="259">
        <f t="shared" si="61"/>
        <v>0</v>
      </c>
      <c r="N526" s="259">
        <f t="shared" si="61"/>
        <v>0</v>
      </c>
      <c r="O526" s="259">
        <f t="shared" si="61"/>
        <v>0</v>
      </c>
      <c r="P526" s="259">
        <f t="shared" si="61"/>
        <v>0</v>
      </c>
      <c r="Q526" s="259">
        <f t="shared" si="61"/>
        <v>0</v>
      </c>
      <c r="R526" s="259">
        <f t="shared" si="61"/>
        <v>0</v>
      </c>
      <c r="S526" s="259">
        <f t="shared" si="61"/>
        <v>0</v>
      </c>
      <c r="T526" s="259">
        <f t="shared" si="61"/>
        <v>0</v>
      </c>
      <c r="U526" s="259">
        <f t="shared" si="61"/>
        <v>0</v>
      </c>
      <c r="V526" s="65"/>
    </row>
    <row r="527" spans="2:22">
      <c r="B527" s="6"/>
      <c r="C527" s="453" t="s">
        <v>826</v>
      </c>
      <c r="D527" s="5" t="s">
        <v>79</v>
      </c>
      <c r="E527" s="5" t="s">
        <v>43</v>
      </c>
      <c r="G527" s="259">
        <f t="shared" ref="G527:U527" si="62">+G75/G301</f>
        <v>0</v>
      </c>
      <c r="H527" s="259">
        <f t="shared" si="62"/>
        <v>0</v>
      </c>
      <c r="I527" s="259">
        <f t="shared" si="62"/>
        <v>0</v>
      </c>
      <c r="J527" s="259">
        <f t="shared" si="62"/>
        <v>0</v>
      </c>
      <c r="K527" s="259">
        <f t="shared" si="62"/>
        <v>0</v>
      </c>
      <c r="L527" s="259">
        <f t="shared" si="62"/>
        <v>0</v>
      </c>
      <c r="M527" s="259">
        <f t="shared" si="62"/>
        <v>0</v>
      </c>
      <c r="N527" s="259">
        <f t="shared" si="62"/>
        <v>0</v>
      </c>
      <c r="O527" s="259">
        <f t="shared" si="62"/>
        <v>0</v>
      </c>
      <c r="P527" s="259">
        <f t="shared" si="62"/>
        <v>0</v>
      </c>
      <c r="Q527" s="259">
        <f t="shared" si="62"/>
        <v>-5.7570598497730125E-4</v>
      </c>
      <c r="R527" s="259">
        <f t="shared" si="62"/>
        <v>0</v>
      </c>
      <c r="S527" s="259">
        <f t="shared" si="62"/>
        <v>0</v>
      </c>
      <c r="T527" s="259">
        <f t="shared" si="62"/>
        <v>0</v>
      </c>
      <c r="U527" s="259">
        <f t="shared" si="62"/>
        <v>0</v>
      </c>
      <c r="V527" s="65"/>
    </row>
    <row r="528" spans="2:22">
      <c r="B528" s="6"/>
      <c r="C528" s="453" t="s">
        <v>564</v>
      </c>
      <c r="D528" s="5" t="s">
        <v>79</v>
      </c>
      <c r="E528" s="5" t="s">
        <v>43</v>
      </c>
      <c r="G528" s="259">
        <f t="shared" ref="G528:U528" si="63">+G76/G302</f>
        <v>8.8668600000000014E-2</v>
      </c>
      <c r="H528" s="259">
        <f t="shared" si="63"/>
        <v>8.8668600000000014E-2</v>
      </c>
      <c r="I528" s="259">
        <f t="shared" si="63"/>
        <v>3.0555520095528272E-2</v>
      </c>
      <c r="J528" s="259">
        <f t="shared" si="63"/>
        <v>0</v>
      </c>
      <c r="K528" s="259">
        <f t="shared" si="63"/>
        <v>0</v>
      </c>
      <c r="L528" s="259">
        <f t="shared" si="63"/>
        <v>0</v>
      </c>
      <c r="M528" s="259">
        <f t="shared" si="63"/>
        <v>0</v>
      </c>
      <c r="N528" s="259">
        <f t="shared" si="63"/>
        <v>0</v>
      </c>
      <c r="O528" s="259">
        <f t="shared" si="63"/>
        <v>0</v>
      </c>
      <c r="P528" s="259">
        <f t="shared" si="63"/>
        <v>0</v>
      </c>
      <c r="Q528" s="259">
        <f t="shared" si="63"/>
        <v>0</v>
      </c>
      <c r="R528" s="259">
        <f t="shared" si="63"/>
        <v>0</v>
      </c>
      <c r="S528" s="259">
        <f t="shared" si="63"/>
        <v>0</v>
      </c>
      <c r="T528" s="259">
        <f t="shared" si="63"/>
        <v>0</v>
      </c>
      <c r="U528" s="259">
        <f t="shared" si="63"/>
        <v>0</v>
      </c>
      <c r="V528" s="65"/>
    </row>
    <row r="529" spans="2:22">
      <c r="B529" s="6"/>
      <c r="C529" s="453" t="s">
        <v>565</v>
      </c>
      <c r="D529" s="5" t="s">
        <v>79</v>
      </c>
      <c r="E529" s="5" t="s">
        <v>43</v>
      </c>
      <c r="G529" s="259">
        <f t="shared" ref="G529:U529" si="64">+G77/G303</f>
        <v>0.33030529999999997</v>
      </c>
      <c r="H529" s="259">
        <f t="shared" si="64"/>
        <v>0.66061059999999994</v>
      </c>
      <c r="I529" s="259">
        <f t="shared" si="64"/>
        <v>0.61092552547364942</v>
      </c>
      <c r="J529" s="259">
        <f t="shared" si="64"/>
        <v>0.86918655892013097</v>
      </c>
      <c r="K529" s="259">
        <f t="shared" si="64"/>
        <v>0.70640338609477449</v>
      </c>
      <c r="L529" s="259">
        <f t="shared" si="64"/>
        <v>0.96018958640372776</v>
      </c>
      <c r="M529" s="259">
        <f t="shared" si="64"/>
        <v>1.0344473790258812</v>
      </c>
      <c r="N529" s="259">
        <f t="shared" si="64"/>
        <v>1.4448753823682674</v>
      </c>
      <c r="O529" s="259">
        <f t="shared" si="64"/>
        <v>1.4117198988989645</v>
      </c>
      <c r="P529" s="259">
        <f t="shared" si="64"/>
        <v>1.1810894117251189</v>
      </c>
      <c r="Q529" s="259">
        <f t="shared" si="64"/>
        <v>1.2965489376621688</v>
      </c>
      <c r="R529" s="259">
        <f t="shared" si="64"/>
        <v>1.4758293573424321</v>
      </c>
      <c r="S529" s="259">
        <f t="shared" si="64"/>
        <v>2.633654932273418</v>
      </c>
      <c r="T529" s="259">
        <f t="shared" si="64"/>
        <v>1.349145445132671</v>
      </c>
      <c r="U529" s="259">
        <f t="shared" si="64"/>
        <v>1.466073407831624</v>
      </c>
      <c r="V529" s="65"/>
    </row>
    <row r="530" spans="2:22">
      <c r="B530" s="6"/>
      <c r="C530" s="453" t="s">
        <v>566</v>
      </c>
      <c r="D530" s="5" t="s">
        <v>79</v>
      </c>
      <c r="E530" s="5" t="s">
        <v>43</v>
      </c>
      <c r="G530" s="259">
        <f t="shared" ref="G530:U530" si="65">+G78/G304</f>
        <v>0.25</v>
      </c>
      <c r="H530" s="259">
        <f t="shared" si="65"/>
        <v>0.5</v>
      </c>
      <c r="I530" s="259">
        <f t="shared" si="65"/>
        <v>1.1608470931102579</v>
      </c>
      <c r="J530" s="259">
        <f t="shared" si="65"/>
        <v>3.5005742556140671</v>
      </c>
      <c r="K530" s="259">
        <f t="shared" si="65"/>
        <v>2.4985613763455463</v>
      </c>
      <c r="L530" s="259">
        <f t="shared" si="65"/>
        <v>2.2254054613234748</v>
      </c>
      <c r="M530" s="259">
        <f t="shared" si="65"/>
        <v>2.2121789090709818</v>
      </c>
      <c r="N530" s="259">
        <f t="shared" si="65"/>
        <v>1.9171094581916099</v>
      </c>
      <c r="O530" s="259">
        <f t="shared" si="65"/>
        <v>1.9382986536245692</v>
      </c>
      <c r="P530" s="259">
        <f t="shared" si="65"/>
        <v>2.392370007905225</v>
      </c>
      <c r="Q530" s="259">
        <f t="shared" si="65"/>
        <v>5.4748618782112795</v>
      </c>
      <c r="R530" s="259">
        <f t="shared" si="65"/>
        <v>4.6262678909403956</v>
      </c>
      <c r="S530" s="259">
        <f t="shared" si="65"/>
        <v>-0.13357970985780526</v>
      </c>
      <c r="T530" s="259">
        <f t="shared" si="65"/>
        <v>-0.4450435223204553</v>
      </c>
      <c r="U530" s="259">
        <f t="shared" si="65"/>
        <v>-1.1730337855873053E-3</v>
      </c>
      <c r="V530" s="65"/>
    </row>
    <row r="531" spans="2:22">
      <c r="B531" s="6"/>
      <c r="C531" s="453" t="s">
        <v>827</v>
      </c>
      <c r="D531" s="5" t="s">
        <v>79</v>
      </c>
      <c r="E531" s="5" t="s">
        <v>43</v>
      </c>
      <c r="G531" s="259">
        <f t="shared" ref="G531:U531" si="66">+G79/G305</f>
        <v>0</v>
      </c>
      <c r="H531" s="259">
        <f t="shared" si="66"/>
        <v>0</v>
      </c>
      <c r="I531" s="259">
        <f t="shared" si="66"/>
        <v>0</v>
      </c>
      <c r="J531" s="259">
        <f t="shared" si="66"/>
        <v>0</v>
      </c>
      <c r="K531" s="259">
        <f t="shared" si="66"/>
        <v>0</v>
      </c>
      <c r="L531" s="259">
        <f t="shared" si="66"/>
        <v>0</v>
      </c>
      <c r="M531" s="259">
        <f t="shared" si="66"/>
        <v>0</v>
      </c>
      <c r="N531" s="259">
        <f t="shared" si="66"/>
        <v>0</v>
      </c>
      <c r="O531" s="259">
        <f t="shared" si="66"/>
        <v>0</v>
      </c>
      <c r="P531" s="259">
        <f t="shared" si="66"/>
        <v>0</v>
      </c>
      <c r="Q531" s="259">
        <f t="shared" si="66"/>
        <v>0</v>
      </c>
      <c r="R531" s="259">
        <f t="shared" si="66"/>
        <v>0</v>
      </c>
      <c r="S531" s="259">
        <f t="shared" si="66"/>
        <v>3.7924588376055768</v>
      </c>
      <c r="T531" s="259">
        <f t="shared" si="66"/>
        <v>2.0740229364431193</v>
      </c>
      <c r="U531" s="259">
        <f t="shared" si="66"/>
        <v>2.5189803366080543</v>
      </c>
      <c r="V531" s="65"/>
    </row>
    <row r="532" spans="2:22">
      <c r="B532" s="6"/>
      <c r="C532" s="453" t="s">
        <v>828</v>
      </c>
      <c r="D532" s="5" t="s">
        <v>79</v>
      </c>
      <c r="E532" s="5" t="s">
        <v>43</v>
      </c>
      <c r="G532" s="259">
        <f t="shared" ref="G532:U532" si="67">+G80/G306</f>
        <v>0</v>
      </c>
      <c r="H532" s="259">
        <f t="shared" si="67"/>
        <v>0</v>
      </c>
      <c r="I532" s="259">
        <f t="shared" si="67"/>
        <v>0</v>
      </c>
      <c r="J532" s="259">
        <f t="shared" si="67"/>
        <v>0</v>
      </c>
      <c r="K532" s="259">
        <f t="shared" si="67"/>
        <v>0</v>
      </c>
      <c r="L532" s="259">
        <f t="shared" si="67"/>
        <v>0</v>
      </c>
      <c r="M532" s="259">
        <f t="shared" si="67"/>
        <v>0</v>
      </c>
      <c r="N532" s="259">
        <f t="shared" si="67"/>
        <v>0</v>
      </c>
      <c r="O532" s="259">
        <f t="shared" si="67"/>
        <v>0</v>
      </c>
      <c r="P532" s="259">
        <f t="shared" si="67"/>
        <v>0</v>
      </c>
      <c r="Q532" s="259">
        <f t="shared" si="67"/>
        <v>0</v>
      </c>
      <c r="R532" s="259">
        <f t="shared" si="67"/>
        <v>0</v>
      </c>
      <c r="S532" s="259">
        <f t="shared" si="67"/>
        <v>1.547143066724046</v>
      </c>
      <c r="T532" s="259">
        <f t="shared" si="67"/>
        <v>0.45776083561441444</v>
      </c>
      <c r="U532" s="259">
        <f t="shared" si="67"/>
        <v>0.5261586547722068</v>
      </c>
      <c r="V532" s="65"/>
    </row>
    <row r="533" spans="2:22">
      <c r="B533" s="6"/>
      <c r="C533" s="453" t="s">
        <v>567</v>
      </c>
      <c r="D533" s="5" t="s">
        <v>79</v>
      </c>
      <c r="E533" s="5" t="s">
        <v>43</v>
      </c>
      <c r="G533" s="259">
        <f t="shared" ref="G533:U533" si="68">+G81/G307</f>
        <v>1.7522401000000003</v>
      </c>
      <c r="H533" s="259">
        <f t="shared" si="68"/>
        <v>3.5044802000000006</v>
      </c>
      <c r="I533" s="259">
        <f t="shared" si="68"/>
        <v>0.31306667238021063</v>
      </c>
      <c r="J533" s="259">
        <f t="shared" si="68"/>
        <v>4.1373572961521372</v>
      </c>
      <c r="K533" s="259">
        <f t="shared" si="68"/>
        <v>4.7361743597443224</v>
      </c>
      <c r="L533" s="259">
        <f t="shared" si="68"/>
        <v>4.0126656526175468</v>
      </c>
      <c r="M533" s="259">
        <f t="shared" si="68"/>
        <v>12.131160428981104</v>
      </c>
      <c r="N533" s="259">
        <f t="shared" si="68"/>
        <v>6.9527522905655559</v>
      </c>
      <c r="O533" s="259">
        <f t="shared" si="68"/>
        <v>37.339263786530253</v>
      </c>
      <c r="P533" s="259">
        <f t="shared" si="68"/>
        <v>22.053353084956218</v>
      </c>
      <c r="Q533" s="259">
        <f t="shared" si="68"/>
        <v>35.969760249625736</v>
      </c>
      <c r="R533" s="259">
        <f t="shared" si="68"/>
        <v>54.697347001977839</v>
      </c>
      <c r="S533" s="259">
        <f t="shared" si="68"/>
        <v>10.189819511236552</v>
      </c>
      <c r="T533" s="259">
        <f t="shared" si="68"/>
        <v>-1.3357223478905778</v>
      </c>
      <c r="U533" s="259">
        <f t="shared" si="68"/>
        <v>0</v>
      </c>
      <c r="V533" s="65"/>
    </row>
    <row r="534" spans="2:22">
      <c r="B534" s="6"/>
      <c r="C534" s="453" t="s">
        <v>568</v>
      </c>
      <c r="D534" s="5" t="s">
        <v>79</v>
      </c>
      <c r="E534" s="5" t="s">
        <v>43</v>
      </c>
      <c r="G534" s="259">
        <f t="shared" ref="G534:U534" si="69">+G82/G308</f>
        <v>5.720179999999999E-2</v>
      </c>
      <c r="H534" s="259">
        <f t="shared" si="69"/>
        <v>0.11440359999999998</v>
      </c>
      <c r="I534" s="259">
        <f t="shared" si="69"/>
        <v>0.79417817259526791</v>
      </c>
      <c r="J534" s="259">
        <f t="shared" si="69"/>
        <v>0.5041057870948128</v>
      </c>
      <c r="K534" s="259">
        <f t="shared" si="69"/>
        <v>0.73102900802172066</v>
      </c>
      <c r="L534" s="259">
        <f t="shared" si="69"/>
        <v>0.777151160400396</v>
      </c>
      <c r="M534" s="259">
        <f t="shared" si="69"/>
        <v>0.15341333983002958</v>
      </c>
      <c r="N534" s="259">
        <f t="shared" si="69"/>
        <v>0.41181068753473349</v>
      </c>
      <c r="O534" s="259">
        <f t="shared" si="69"/>
        <v>0.40662599181729331</v>
      </c>
      <c r="P534" s="259">
        <f t="shared" si="69"/>
        <v>0.27416117352220332</v>
      </c>
      <c r="Q534" s="259">
        <f t="shared" si="69"/>
        <v>0.34513365354118786</v>
      </c>
      <c r="R534" s="259">
        <f t="shared" si="69"/>
        <v>0.23394976525136585</v>
      </c>
      <c r="S534" s="259">
        <f t="shared" si="69"/>
        <v>0.18614799684389188</v>
      </c>
      <c r="T534" s="259">
        <f t="shared" si="69"/>
        <v>0.17210236496751097</v>
      </c>
      <c r="U534" s="259">
        <f t="shared" si="69"/>
        <v>0.15478584104923465</v>
      </c>
      <c r="V534" s="65"/>
    </row>
    <row r="535" spans="2:22">
      <c r="B535" s="6"/>
      <c r="C535" s="453" t="s">
        <v>569</v>
      </c>
      <c r="D535" s="5" t="s">
        <v>79</v>
      </c>
      <c r="E535" s="5" t="s">
        <v>43</v>
      </c>
      <c r="G535" s="259">
        <f t="shared" ref="G535:U535" si="70">+G83/G309</f>
        <v>1.0740281</v>
      </c>
      <c r="H535" s="259">
        <f t="shared" si="70"/>
        <v>2.1480562000000001</v>
      </c>
      <c r="I535" s="259">
        <f t="shared" si="70"/>
        <v>3.7416040754546285</v>
      </c>
      <c r="J535" s="259">
        <f t="shared" si="70"/>
        <v>2.5228964920125527</v>
      </c>
      <c r="K535" s="259">
        <f t="shared" si="70"/>
        <v>5.9919583676860926</v>
      </c>
      <c r="L535" s="259">
        <f t="shared" si="70"/>
        <v>5.2742206723079263</v>
      </c>
      <c r="M535" s="259">
        <f t="shared" si="70"/>
        <v>10.581633767940135</v>
      </c>
      <c r="N535" s="259">
        <f t="shared" si="70"/>
        <v>36.150568617392899</v>
      </c>
      <c r="O535" s="259">
        <f t="shared" si="70"/>
        <v>39.325523527756452</v>
      </c>
      <c r="P535" s="259">
        <f t="shared" si="70"/>
        <v>38.847883995834778</v>
      </c>
      <c r="Q535" s="259">
        <f t="shared" si="70"/>
        <v>33.717135985673153</v>
      </c>
      <c r="R535" s="259">
        <f t="shared" si="70"/>
        <v>57.732278562654258</v>
      </c>
      <c r="S535" s="259">
        <f t="shared" si="70"/>
        <v>14.76980479878258</v>
      </c>
      <c r="T535" s="259">
        <f t="shared" si="70"/>
        <v>0.21631617898936017</v>
      </c>
      <c r="U535" s="259">
        <f t="shared" si="70"/>
        <v>0.25735878863883788</v>
      </c>
      <c r="V535" s="65"/>
    </row>
    <row r="536" spans="2:22">
      <c r="B536" s="6"/>
      <c r="C536" s="453" t="s">
        <v>570</v>
      </c>
      <c r="D536" s="5" t="s">
        <v>79</v>
      </c>
      <c r="E536" s="5" t="s">
        <v>43</v>
      </c>
      <c r="G536" s="259">
        <f t="shared" ref="G536:U536" si="71">+G84/G310</f>
        <v>0.15727379999999999</v>
      </c>
      <c r="H536" s="259">
        <f t="shared" si="71"/>
        <v>0.31454759999999998</v>
      </c>
      <c r="I536" s="259">
        <f t="shared" si="71"/>
        <v>0.81191827243326253</v>
      </c>
      <c r="J536" s="259">
        <f t="shared" si="71"/>
        <v>0</v>
      </c>
      <c r="K536" s="259">
        <f t="shared" si="71"/>
        <v>2.250001668689961E-4</v>
      </c>
      <c r="L536" s="259">
        <f t="shared" si="71"/>
        <v>0</v>
      </c>
      <c r="M536" s="259">
        <f t="shared" si="71"/>
        <v>0</v>
      </c>
      <c r="N536" s="259">
        <f t="shared" si="71"/>
        <v>0</v>
      </c>
      <c r="O536" s="259">
        <f t="shared" si="71"/>
        <v>0</v>
      </c>
      <c r="P536" s="259">
        <f t="shared" si="71"/>
        <v>0</v>
      </c>
      <c r="Q536" s="259">
        <f t="shared" si="71"/>
        <v>0</v>
      </c>
      <c r="R536" s="259">
        <f t="shared" si="71"/>
        <v>0</v>
      </c>
      <c r="S536" s="259">
        <f t="shared" si="71"/>
        <v>0</v>
      </c>
      <c r="T536" s="259">
        <f t="shared" si="71"/>
        <v>0</v>
      </c>
      <c r="U536" s="259">
        <f t="shared" si="71"/>
        <v>0</v>
      </c>
      <c r="V536" s="65"/>
    </row>
    <row r="537" spans="2:22">
      <c r="B537" s="6"/>
      <c r="C537" s="453" t="s">
        <v>571</v>
      </c>
      <c r="D537" s="5" t="s">
        <v>79</v>
      </c>
      <c r="E537" s="5" t="s">
        <v>43</v>
      </c>
      <c r="G537" s="259">
        <f t="shared" ref="G537:U537" si="72">+G85/G311</f>
        <v>0.29678170000000004</v>
      </c>
      <c r="H537" s="259">
        <f t="shared" si="72"/>
        <v>0.29678170000000004</v>
      </c>
      <c r="I537" s="259">
        <f t="shared" si="72"/>
        <v>0.12626413897213978</v>
      </c>
      <c r="J537" s="259">
        <f t="shared" si="72"/>
        <v>0</v>
      </c>
      <c r="K537" s="259">
        <f t="shared" si="72"/>
        <v>0</v>
      </c>
      <c r="L537" s="259">
        <f t="shared" si="72"/>
        <v>0</v>
      </c>
      <c r="M537" s="259">
        <f t="shared" si="72"/>
        <v>0</v>
      </c>
      <c r="N537" s="259">
        <f t="shared" si="72"/>
        <v>0</v>
      </c>
      <c r="O537" s="259">
        <f t="shared" si="72"/>
        <v>0</v>
      </c>
      <c r="P537" s="259">
        <f t="shared" si="72"/>
        <v>0</v>
      </c>
      <c r="Q537" s="259">
        <f t="shared" si="72"/>
        <v>0</v>
      </c>
      <c r="R537" s="259">
        <f t="shared" si="72"/>
        <v>0</v>
      </c>
      <c r="S537" s="259">
        <f t="shared" si="72"/>
        <v>0</v>
      </c>
      <c r="T537" s="259">
        <f t="shared" si="72"/>
        <v>0</v>
      </c>
      <c r="U537" s="259">
        <f t="shared" si="72"/>
        <v>0</v>
      </c>
      <c r="V537" s="65"/>
    </row>
    <row r="538" spans="2:22">
      <c r="B538" s="6"/>
      <c r="C538" s="453" t="s">
        <v>572</v>
      </c>
      <c r="D538" s="5" t="s">
        <v>79</v>
      </c>
      <c r="E538" s="5" t="s">
        <v>43</v>
      </c>
      <c r="G538" s="259">
        <f t="shared" ref="G538:U538" si="73">+G86/G312</f>
        <v>0.71126639999999997</v>
      </c>
      <c r="H538" s="259">
        <f t="shared" si="73"/>
        <v>1.4225327999999999</v>
      </c>
      <c r="I538" s="259">
        <f t="shared" si="73"/>
        <v>0.5826159630517812</v>
      </c>
      <c r="J538" s="259">
        <f t="shared" si="73"/>
        <v>0.49628346940758933</v>
      </c>
      <c r="K538" s="259">
        <f t="shared" si="73"/>
        <v>0.4976105376570889</v>
      </c>
      <c r="L538" s="259">
        <f t="shared" si="73"/>
        <v>0</v>
      </c>
      <c r="M538" s="259">
        <f t="shared" si="73"/>
        <v>0</v>
      </c>
      <c r="N538" s="259">
        <f t="shared" si="73"/>
        <v>0</v>
      </c>
      <c r="O538" s="259">
        <f t="shared" si="73"/>
        <v>0</v>
      </c>
      <c r="P538" s="259">
        <f t="shared" si="73"/>
        <v>0</v>
      </c>
      <c r="Q538" s="259">
        <f t="shared" si="73"/>
        <v>0</v>
      </c>
      <c r="R538" s="259">
        <f t="shared" si="73"/>
        <v>0</v>
      </c>
      <c r="S538" s="259">
        <f t="shared" si="73"/>
        <v>0</v>
      </c>
      <c r="T538" s="259">
        <f t="shared" si="73"/>
        <v>0</v>
      </c>
      <c r="U538" s="259">
        <f t="shared" si="73"/>
        <v>0</v>
      </c>
      <c r="V538" s="65"/>
    </row>
    <row r="539" spans="2:22">
      <c r="B539" s="6"/>
      <c r="C539" s="453" t="s">
        <v>573</v>
      </c>
      <c r="D539" s="5" t="s">
        <v>79</v>
      </c>
      <c r="E539" s="5" t="s">
        <v>43</v>
      </c>
      <c r="G539" s="259">
        <f t="shared" ref="G539:U539" si="74">+G87/G313</f>
        <v>0.8</v>
      </c>
      <c r="H539" s="259">
        <f t="shared" si="74"/>
        <v>1.6</v>
      </c>
      <c r="I539" s="259">
        <f t="shared" si="74"/>
        <v>3.7153918119423044</v>
      </c>
      <c r="J539" s="259">
        <f t="shared" si="74"/>
        <v>3.5259873057192155</v>
      </c>
      <c r="K539" s="259">
        <f t="shared" si="74"/>
        <v>3.1864169551791237</v>
      </c>
      <c r="L539" s="259">
        <f t="shared" si="74"/>
        <v>3.5279391368864594</v>
      </c>
      <c r="M539" s="259">
        <f t="shared" si="74"/>
        <v>3.677345043791616</v>
      </c>
      <c r="N539" s="259">
        <f t="shared" si="74"/>
        <v>4.0124025852969352</v>
      </c>
      <c r="O539" s="259">
        <f t="shared" si="74"/>
        <v>4.2497642650659246</v>
      </c>
      <c r="P539" s="259">
        <f t="shared" si="74"/>
        <v>3.8287230923093492</v>
      </c>
      <c r="Q539" s="259">
        <f t="shared" si="74"/>
        <v>4.2844646871084553</v>
      </c>
      <c r="R539" s="259">
        <f t="shared" si="74"/>
        <v>3.054882794961149</v>
      </c>
      <c r="S539" s="259">
        <f t="shared" si="74"/>
        <v>2.9367879127314249</v>
      </c>
      <c r="T539" s="259">
        <f t="shared" si="74"/>
        <v>3.7908815509409877</v>
      </c>
      <c r="U539" s="259">
        <f t="shared" si="74"/>
        <v>8.9586144870507418</v>
      </c>
      <c r="V539" s="65"/>
    </row>
    <row r="540" spans="2:22">
      <c r="B540" s="6"/>
      <c r="C540" s="453" t="s">
        <v>574</v>
      </c>
      <c r="D540" s="5" t="s">
        <v>79</v>
      </c>
      <c r="E540" s="5" t="s">
        <v>43</v>
      </c>
      <c r="G540" s="259">
        <f t="shared" ref="G540:U540" si="75">+G88/G314</f>
        <v>2.4951399999999999E-2</v>
      </c>
      <c r="H540" s="259">
        <f t="shared" si="75"/>
        <v>4.9902799999999997E-2</v>
      </c>
      <c r="I540" s="259">
        <f t="shared" si="75"/>
        <v>0.30968882003955422</v>
      </c>
      <c r="J540" s="259">
        <f t="shared" si="75"/>
        <v>0</v>
      </c>
      <c r="K540" s="259">
        <f t="shared" si="75"/>
        <v>0</v>
      </c>
      <c r="L540" s="259">
        <f t="shared" si="75"/>
        <v>0</v>
      </c>
      <c r="M540" s="259">
        <f t="shared" si="75"/>
        <v>0</v>
      </c>
      <c r="N540" s="259">
        <f t="shared" si="75"/>
        <v>0</v>
      </c>
      <c r="O540" s="259">
        <f t="shared" si="75"/>
        <v>0</v>
      </c>
      <c r="P540" s="259">
        <f t="shared" si="75"/>
        <v>0</v>
      </c>
      <c r="Q540" s="259">
        <f t="shared" si="75"/>
        <v>0</v>
      </c>
      <c r="R540" s="259">
        <f t="shared" si="75"/>
        <v>0</v>
      </c>
      <c r="S540" s="259">
        <f t="shared" si="75"/>
        <v>0</v>
      </c>
      <c r="T540" s="259">
        <f t="shared" si="75"/>
        <v>0</v>
      </c>
      <c r="U540" s="259">
        <f t="shared" si="75"/>
        <v>0</v>
      </c>
      <c r="V540" s="65"/>
    </row>
    <row r="541" spans="2:22">
      <c r="B541" s="6"/>
      <c r="C541" s="453" t="s">
        <v>575</v>
      </c>
      <c r="D541" s="5" t="s">
        <v>79</v>
      </c>
      <c r="E541" s="5" t="s">
        <v>43</v>
      </c>
      <c r="G541" s="259">
        <f t="shared" ref="G541:U541" si="76">+G89/G315</f>
        <v>0.20269389999999998</v>
      </c>
      <c r="H541" s="259">
        <f t="shared" si="76"/>
        <v>0.40538779999999996</v>
      </c>
      <c r="I541" s="259">
        <f t="shared" si="76"/>
        <v>0.21731869450203672</v>
      </c>
      <c r="J541" s="259">
        <f t="shared" si="76"/>
        <v>0</v>
      </c>
      <c r="K541" s="259">
        <f t="shared" si="76"/>
        <v>0</v>
      </c>
      <c r="L541" s="259">
        <f t="shared" si="76"/>
        <v>0</v>
      </c>
      <c r="M541" s="259">
        <f t="shared" si="76"/>
        <v>0</v>
      </c>
      <c r="N541" s="259">
        <f t="shared" si="76"/>
        <v>0</v>
      </c>
      <c r="O541" s="259">
        <f t="shared" si="76"/>
        <v>0</v>
      </c>
      <c r="P541" s="259">
        <f t="shared" si="76"/>
        <v>0</v>
      </c>
      <c r="Q541" s="259">
        <f t="shared" si="76"/>
        <v>0</v>
      </c>
      <c r="R541" s="259">
        <f t="shared" si="76"/>
        <v>0</v>
      </c>
      <c r="S541" s="259">
        <f t="shared" si="76"/>
        <v>0</v>
      </c>
      <c r="T541" s="259">
        <f t="shared" si="76"/>
        <v>0</v>
      </c>
      <c r="U541" s="259">
        <f t="shared" si="76"/>
        <v>0</v>
      </c>
      <c r="V541" s="65"/>
    </row>
    <row r="542" spans="2:22">
      <c r="B542" s="6"/>
      <c r="C542" s="453" t="s">
        <v>576</v>
      </c>
      <c r="D542" s="5" t="s">
        <v>79</v>
      </c>
      <c r="E542" s="5" t="s">
        <v>43</v>
      </c>
      <c r="G542" s="259">
        <f t="shared" ref="G542:U542" si="77">+G90/G316</f>
        <v>0</v>
      </c>
      <c r="H542" s="259">
        <f t="shared" si="77"/>
        <v>0</v>
      </c>
      <c r="I542" s="259">
        <f t="shared" si="77"/>
        <v>0</v>
      </c>
      <c r="J542" s="259">
        <f t="shared" si="77"/>
        <v>0.21679138086732083</v>
      </c>
      <c r="K542" s="259">
        <f t="shared" si="77"/>
        <v>0.3651167258224301</v>
      </c>
      <c r="L542" s="259">
        <f t="shared" si="77"/>
        <v>0.45558805648568179</v>
      </c>
      <c r="M542" s="259">
        <f t="shared" si="77"/>
        <v>0.32593445204116067</v>
      </c>
      <c r="N542" s="259">
        <f t="shared" si="77"/>
        <v>2.151170198186779E-2</v>
      </c>
      <c r="O542" s="259">
        <f t="shared" si="77"/>
        <v>0</v>
      </c>
      <c r="P542" s="259">
        <f t="shared" si="77"/>
        <v>0</v>
      </c>
      <c r="Q542" s="259">
        <f t="shared" si="77"/>
        <v>0</v>
      </c>
      <c r="R542" s="259">
        <f t="shared" si="77"/>
        <v>0</v>
      </c>
      <c r="S542" s="259">
        <f t="shared" si="77"/>
        <v>0</v>
      </c>
      <c r="T542" s="259">
        <f t="shared" si="77"/>
        <v>0</v>
      </c>
      <c r="U542" s="259">
        <f t="shared" si="77"/>
        <v>0</v>
      </c>
      <c r="V542" s="65"/>
    </row>
    <row r="543" spans="2:22">
      <c r="B543" s="6"/>
      <c r="C543" s="453" t="s">
        <v>577</v>
      </c>
      <c r="D543" s="5" t="s">
        <v>79</v>
      </c>
      <c r="E543" s="5" t="s">
        <v>43</v>
      </c>
      <c r="G543" s="259">
        <f t="shared" ref="G543:U543" si="78">+G91/G317</f>
        <v>0</v>
      </c>
      <c r="H543" s="259">
        <f t="shared" si="78"/>
        <v>0</v>
      </c>
      <c r="I543" s="259">
        <f t="shared" si="78"/>
        <v>0</v>
      </c>
      <c r="J543" s="259">
        <f t="shared" si="78"/>
        <v>0.20696331000888535</v>
      </c>
      <c r="K543" s="259">
        <f t="shared" si="78"/>
        <v>0.44897949617823429</v>
      </c>
      <c r="L543" s="259">
        <f t="shared" si="78"/>
        <v>0</v>
      </c>
      <c r="M543" s="259">
        <f t="shared" si="78"/>
        <v>0</v>
      </c>
      <c r="N543" s="259">
        <f t="shared" si="78"/>
        <v>0</v>
      </c>
      <c r="O543" s="259">
        <f t="shared" si="78"/>
        <v>0</v>
      </c>
      <c r="P543" s="259">
        <f t="shared" si="78"/>
        <v>0</v>
      </c>
      <c r="Q543" s="259">
        <f t="shared" si="78"/>
        <v>0</v>
      </c>
      <c r="R543" s="259">
        <f t="shared" si="78"/>
        <v>0</v>
      </c>
      <c r="S543" s="259">
        <f t="shared" si="78"/>
        <v>0</v>
      </c>
      <c r="T543" s="259">
        <f t="shared" si="78"/>
        <v>0</v>
      </c>
      <c r="U543" s="259">
        <f t="shared" si="78"/>
        <v>0</v>
      </c>
      <c r="V543" s="65"/>
    </row>
    <row r="544" spans="2:22">
      <c r="B544" s="6"/>
      <c r="C544" s="453" t="s">
        <v>829</v>
      </c>
      <c r="D544" s="5" t="s">
        <v>79</v>
      </c>
      <c r="E544" s="5" t="s">
        <v>43</v>
      </c>
      <c r="G544" s="259">
        <f t="shared" ref="G544:U544" si="79">+G92/G318</f>
        <v>0</v>
      </c>
      <c r="H544" s="259">
        <f t="shared" si="79"/>
        <v>0</v>
      </c>
      <c r="I544" s="259">
        <f t="shared" si="79"/>
        <v>0</v>
      </c>
      <c r="J544" s="259">
        <f t="shared" si="79"/>
        <v>0</v>
      </c>
      <c r="K544" s="259">
        <f t="shared" si="79"/>
        <v>0</v>
      </c>
      <c r="L544" s="259">
        <f t="shared" si="79"/>
        <v>0</v>
      </c>
      <c r="M544" s="259">
        <f t="shared" si="79"/>
        <v>0</v>
      </c>
      <c r="N544" s="259">
        <f t="shared" si="79"/>
        <v>0</v>
      </c>
      <c r="O544" s="259">
        <f t="shared" si="79"/>
        <v>0</v>
      </c>
      <c r="P544" s="259">
        <f t="shared" si="79"/>
        <v>0</v>
      </c>
      <c r="Q544" s="259">
        <f t="shared" si="79"/>
        <v>0</v>
      </c>
      <c r="R544" s="259">
        <f t="shared" si="79"/>
        <v>0</v>
      </c>
      <c r="S544" s="259">
        <f t="shared" si="79"/>
        <v>16.696593376734405</v>
      </c>
      <c r="T544" s="259">
        <f t="shared" si="79"/>
        <v>18.222025243057232</v>
      </c>
      <c r="U544" s="259">
        <f t="shared" si="79"/>
        <v>17.765990985665471</v>
      </c>
      <c r="V544" s="65"/>
    </row>
    <row r="545" spans="2:22">
      <c r="B545" s="6"/>
      <c r="C545" s="453" t="s">
        <v>830</v>
      </c>
      <c r="D545" s="5" t="s">
        <v>79</v>
      </c>
      <c r="E545" s="5" t="s">
        <v>43</v>
      </c>
      <c r="G545" s="259">
        <f t="shared" ref="G545:U545" si="80">+G93/G319</f>
        <v>0</v>
      </c>
      <c r="H545" s="259">
        <f t="shared" si="80"/>
        <v>0</v>
      </c>
      <c r="I545" s="259">
        <f t="shared" si="80"/>
        <v>0</v>
      </c>
      <c r="J545" s="259">
        <f t="shared" si="80"/>
        <v>0</v>
      </c>
      <c r="K545" s="259">
        <f t="shared" si="80"/>
        <v>0</v>
      </c>
      <c r="L545" s="259">
        <f t="shared" si="80"/>
        <v>0</v>
      </c>
      <c r="M545" s="259">
        <f t="shared" si="80"/>
        <v>0</v>
      </c>
      <c r="N545" s="259">
        <f t="shared" si="80"/>
        <v>0</v>
      </c>
      <c r="O545" s="259">
        <f t="shared" si="80"/>
        <v>0</v>
      </c>
      <c r="P545" s="259">
        <f t="shared" si="80"/>
        <v>0</v>
      </c>
      <c r="Q545" s="259">
        <f t="shared" si="80"/>
        <v>0</v>
      </c>
      <c r="R545" s="259">
        <f t="shared" si="80"/>
        <v>0</v>
      </c>
      <c r="S545" s="259">
        <f t="shared" si="80"/>
        <v>6.7790151008916704</v>
      </c>
      <c r="T545" s="259">
        <f t="shared" si="80"/>
        <v>8.4184801416784456</v>
      </c>
      <c r="U545" s="259">
        <f t="shared" si="80"/>
        <v>22.486835437352482</v>
      </c>
      <c r="V545" s="65"/>
    </row>
    <row r="546" spans="2:22">
      <c r="B546" s="6"/>
      <c r="C546" s="453" t="s">
        <v>831</v>
      </c>
      <c r="D546" s="5" t="s">
        <v>79</v>
      </c>
      <c r="E546" s="5" t="s">
        <v>43</v>
      </c>
      <c r="G546" s="259">
        <f t="shared" ref="G546:U546" si="81">+G94/G320</f>
        <v>0</v>
      </c>
      <c r="H546" s="259">
        <f t="shared" si="81"/>
        <v>0</v>
      </c>
      <c r="I546" s="259">
        <f t="shared" si="81"/>
        <v>0</v>
      </c>
      <c r="J546" s="259">
        <f t="shared" si="81"/>
        <v>0</v>
      </c>
      <c r="K546" s="259">
        <f t="shared" si="81"/>
        <v>0</v>
      </c>
      <c r="L546" s="259">
        <f t="shared" si="81"/>
        <v>0</v>
      </c>
      <c r="M546" s="259">
        <f t="shared" si="81"/>
        <v>0</v>
      </c>
      <c r="N546" s="259">
        <f t="shared" si="81"/>
        <v>0</v>
      </c>
      <c r="O546" s="259">
        <f t="shared" si="81"/>
        <v>0</v>
      </c>
      <c r="P546" s="259">
        <f t="shared" si="81"/>
        <v>0</v>
      </c>
      <c r="Q546" s="259">
        <f t="shared" si="81"/>
        <v>0</v>
      </c>
      <c r="R546" s="259">
        <f t="shared" si="81"/>
        <v>0</v>
      </c>
      <c r="S546" s="259">
        <f t="shared" si="81"/>
        <v>4.6135480131013988</v>
      </c>
      <c r="T546" s="259">
        <f t="shared" si="81"/>
        <v>5.4665831131145186</v>
      </c>
      <c r="U546" s="259">
        <f t="shared" si="81"/>
        <v>8.0056420318972581</v>
      </c>
      <c r="V546" s="65"/>
    </row>
    <row r="547" spans="2:22">
      <c r="B547" s="6"/>
      <c r="C547" s="453" t="s">
        <v>832</v>
      </c>
      <c r="D547" s="5" t="s">
        <v>79</v>
      </c>
      <c r="E547" s="5" t="s">
        <v>43</v>
      </c>
      <c r="G547" s="259">
        <f t="shared" ref="G547:U547" si="82">+G95/G321</f>
        <v>0</v>
      </c>
      <c r="H547" s="259">
        <f t="shared" si="82"/>
        <v>0</v>
      </c>
      <c r="I547" s="259">
        <f t="shared" si="82"/>
        <v>0</v>
      </c>
      <c r="J547" s="259">
        <f t="shared" si="82"/>
        <v>0</v>
      </c>
      <c r="K547" s="259">
        <f t="shared" si="82"/>
        <v>0</v>
      </c>
      <c r="L547" s="259">
        <f t="shared" si="82"/>
        <v>0</v>
      </c>
      <c r="M547" s="259">
        <f t="shared" si="82"/>
        <v>0</v>
      </c>
      <c r="N547" s="259">
        <f t="shared" si="82"/>
        <v>0</v>
      </c>
      <c r="O547" s="259">
        <f t="shared" si="82"/>
        <v>0</v>
      </c>
      <c r="P547" s="259">
        <f t="shared" si="82"/>
        <v>0</v>
      </c>
      <c r="Q547" s="259">
        <f t="shared" si="82"/>
        <v>0</v>
      </c>
      <c r="R547" s="259">
        <f t="shared" si="82"/>
        <v>0</v>
      </c>
      <c r="S547" s="259">
        <f t="shared" si="82"/>
        <v>4.8735826171186698</v>
      </c>
      <c r="T547" s="259">
        <f t="shared" si="82"/>
        <v>6.7949669849842165</v>
      </c>
      <c r="U547" s="259">
        <f t="shared" si="82"/>
        <v>7.4880477559565444</v>
      </c>
      <c r="V547" s="65"/>
    </row>
    <row r="548" spans="2:22">
      <c r="B548" s="6"/>
      <c r="C548" s="453" t="s">
        <v>833</v>
      </c>
      <c r="D548" s="5" t="s">
        <v>79</v>
      </c>
      <c r="E548" s="5" t="s">
        <v>43</v>
      </c>
      <c r="G548" s="259">
        <f t="shared" ref="G548:U548" si="83">+G96/G322</f>
        <v>0</v>
      </c>
      <c r="H548" s="259">
        <f t="shared" si="83"/>
        <v>0</v>
      </c>
      <c r="I548" s="259">
        <f t="shared" si="83"/>
        <v>0</v>
      </c>
      <c r="J548" s="259">
        <f t="shared" si="83"/>
        <v>0</v>
      </c>
      <c r="K548" s="259">
        <f t="shared" si="83"/>
        <v>0</v>
      </c>
      <c r="L548" s="259">
        <f t="shared" si="83"/>
        <v>0</v>
      </c>
      <c r="M548" s="259">
        <f t="shared" si="83"/>
        <v>0</v>
      </c>
      <c r="N548" s="259">
        <f t="shared" si="83"/>
        <v>0</v>
      </c>
      <c r="O548" s="259">
        <f t="shared" si="83"/>
        <v>0</v>
      </c>
      <c r="P548" s="259">
        <f t="shared" si="83"/>
        <v>0</v>
      </c>
      <c r="Q548" s="259">
        <f t="shared" si="83"/>
        <v>0</v>
      </c>
      <c r="R548" s="259">
        <f t="shared" si="83"/>
        <v>0</v>
      </c>
      <c r="S548" s="259">
        <f t="shared" si="83"/>
        <v>0.52963797185336103</v>
      </c>
      <c r="T548" s="259">
        <f t="shared" si="83"/>
        <v>1.0691183489627345</v>
      </c>
      <c r="U548" s="259">
        <f t="shared" si="83"/>
        <v>1.6131858968301047</v>
      </c>
      <c r="V548" s="65"/>
    </row>
    <row r="549" spans="2:22">
      <c r="B549" s="6"/>
      <c r="C549" s="453" t="s">
        <v>834</v>
      </c>
      <c r="D549" s="5" t="s">
        <v>79</v>
      </c>
      <c r="E549" s="5" t="s">
        <v>43</v>
      </c>
      <c r="G549" s="259">
        <f t="shared" ref="G549:U549" si="84">+G97/G323</f>
        <v>0</v>
      </c>
      <c r="H549" s="259">
        <f t="shared" si="84"/>
        <v>0</v>
      </c>
      <c r="I549" s="259">
        <f t="shared" si="84"/>
        <v>0</v>
      </c>
      <c r="J549" s="259">
        <f t="shared" si="84"/>
        <v>0</v>
      </c>
      <c r="K549" s="259">
        <f t="shared" si="84"/>
        <v>0</v>
      </c>
      <c r="L549" s="259">
        <f t="shared" si="84"/>
        <v>0</v>
      </c>
      <c r="M549" s="259">
        <f t="shared" si="84"/>
        <v>0</v>
      </c>
      <c r="N549" s="259">
        <f t="shared" si="84"/>
        <v>0</v>
      </c>
      <c r="O549" s="259">
        <f t="shared" si="84"/>
        <v>0</v>
      </c>
      <c r="P549" s="259">
        <f t="shared" si="84"/>
        <v>0</v>
      </c>
      <c r="Q549" s="259">
        <f t="shared" si="84"/>
        <v>0</v>
      </c>
      <c r="R549" s="259">
        <f t="shared" si="84"/>
        <v>0</v>
      </c>
      <c r="S549" s="259">
        <f t="shared" si="84"/>
        <v>6.9314982173239192</v>
      </c>
      <c r="T549" s="259">
        <f t="shared" si="84"/>
        <v>8.7130873140853335</v>
      </c>
      <c r="U549" s="259">
        <f t="shared" si="84"/>
        <v>11.342753440829178</v>
      </c>
      <c r="V549" s="65"/>
    </row>
    <row r="550" spans="2:22">
      <c r="B550" s="6"/>
      <c r="C550" s="453" t="s">
        <v>835</v>
      </c>
      <c r="D550" s="5" t="s">
        <v>79</v>
      </c>
      <c r="E550" s="5" t="s">
        <v>43</v>
      </c>
      <c r="G550" s="259">
        <f t="shared" ref="G550:U550" si="85">+G98/G324</f>
        <v>0</v>
      </c>
      <c r="H550" s="259">
        <f t="shared" si="85"/>
        <v>0</v>
      </c>
      <c r="I550" s="259">
        <f t="shared" si="85"/>
        <v>0</v>
      </c>
      <c r="J550" s="259">
        <f t="shared" si="85"/>
        <v>0</v>
      </c>
      <c r="K550" s="259">
        <f t="shared" si="85"/>
        <v>0</v>
      </c>
      <c r="L550" s="259">
        <f t="shared" si="85"/>
        <v>0</v>
      </c>
      <c r="M550" s="259">
        <f t="shared" si="85"/>
        <v>0</v>
      </c>
      <c r="N550" s="259">
        <f t="shared" si="85"/>
        <v>0</v>
      </c>
      <c r="O550" s="259">
        <f t="shared" si="85"/>
        <v>0</v>
      </c>
      <c r="P550" s="259">
        <f t="shared" si="85"/>
        <v>0</v>
      </c>
      <c r="Q550" s="259">
        <f t="shared" si="85"/>
        <v>0</v>
      </c>
      <c r="R550" s="259">
        <f t="shared" si="85"/>
        <v>0</v>
      </c>
      <c r="S550" s="259">
        <f t="shared" si="85"/>
        <v>8.6182030735312463</v>
      </c>
      <c r="T550" s="259">
        <f t="shared" si="85"/>
        <v>12.234794267509825</v>
      </c>
      <c r="U550" s="259">
        <f t="shared" si="85"/>
        <v>16.41240429073213</v>
      </c>
      <c r="V550" s="65"/>
    </row>
    <row r="551" spans="2:22">
      <c r="B551" s="6"/>
      <c r="C551" s="453" t="s">
        <v>836</v>
      </c>
      <c r="D551" s="5" t="s">
        <v>79</v>
      </c>
      <c r="E551" s="5" t="s">
        <v>43</v>
      </c>
      <c r="G551" s="259">
        <f t="shared" ref="G551:U551" si="86">+G99/G325</f>
        <v>0</v>
      </c>
      <c r="H551" s="259">
        <f t="shared" si="86"/>
        <v>0</v>
      </c>
      <c r="I551" s="259">
        <f t="shared" si="86"/>
        <v>0</v>
      </c>
      <c r="J551" s="259">
        <f t="shared" si="86"/>
        <v>0</v>
      </c>
      <c r="K551" s="259">
        <f t="shared" si="86"/>
        <v>0</v>
      </c>
      <c r="L551" s="259">
        <f t="shared" si="86"/>
        <v>0</v>
      </c>
      <c r="M551" s="259">
        <f t="shared" si="86"/>
        <v>0</v>
      </c>
      <c r="N551" s="259">
        <f t="shared" si="86"/>
        <v>0</v>
      </c>
      <c r="O551" s="259">
        <f t="shared" si="86"/>
        <v>0</v>
      </c>
      <c r="P551" s="259">
        <f t="shared" si="86"/>
        <v>0</v>
      </c>
      <c r="Q551" s="259">
        <f t="shared" si="86"/>
        <v>0</v>
      </c>
      <c r="R551" s="259">
        <f t="shared" si="86"/>
        <v>0</v>
      </c>
      <c r="S551" s="259">
        <f t="shared" si="86"/>
        <v>15.373983091205186</v>
      </c>
      <c r="T551" s="259">
        <f t="shared" si="86"/>
        <v>17.795713183902222</v>
      </c>
      <c r="U551" s="259">
        <f t="shared" si="86"/>
        <v>10.109729503214982</v>
      </c>
      <c r="V551" s="65"/>
    </row>
    <row r="552" spans="2:22">
      <c r="B552" s="6"/>
      <c r="C552" s="453" t="s">
        <v>837</v>
      </c>
      <c r="D552" s="5" t="s">
        <v>79</v>
      </c>
      <c r="E552" s="5" t="s">
        <v>43</v>
      </c>
      <c r="G552" s="259">
        <f t="shared" ref="G552:U552" si="87">+G100/G326</f>
        <v>0</v>
      </c>
      <c r="H552" s="259">
        <f t="shared" si="87"/>
        <v>0</v>
      </c>
      <c r="I552" s="259">
        <f t="shared" si="87"/>
        <v>0</v>
      </c>
      <c r="J552" s="259">
        <f t="shared" si="87"/>
        <v>0</v>
      </c>
      <c r="K552" s="259">
        <f t="shared" si="87"/>
        <v>0</v>
      </c>
      <c r="L552" s="259">
        <f t="shared" si="87"/>
        <v>0</v>
      </c>
      <c r="M552" s="259">
        <f t="shared" si="87"/>
        <v>0</v>
      </c>
      <c r="N552" s="259">
        <f t="shared" si="87"/>
        <v>0</v>
      </c>
      <c r="O552" s="259">
        <f t="shared" si="87"/>
        <v>0</v>
      </c>
      <c r="P552" s="259">
        <f t="shared" si="87"/>
        <v>0</v>
      </c>
      <c r="Q552" s="259">
        <f t="shared" si="87"/>
        <v>0</v>
      </c>
      <c r="R552" s="259">
        <f t="shared" si="87"/>
        <v>0</v>
      </c>
      <c r="S552" s="259">
        <f t="shared" si="87"/>
        <v>21.171497925899857</v>
      </c>
      <c r="T552" s="259">
        <f t="shared" si="87"/>
        <v>42.26116192854461</v>
      </c>
      <c r="U552" s="259">
        <f t="shared" si="87"/>
        <v>6.0153106108640699</v>
      </c>
      <c r="V552" s="65"/>
    </row>
    <row r="553" spans="2:22">
      <c r="B553" s="6"/>
      <c r="C553" s="453" t="s">
        <v>838</v>
      </c>
      <c r="D553" s="5" t="s">
        <v>79</v>
      </c>
      <c r="E553" s="5" t="s">
        <v>43</v>
      </c>
      <c r="G553" s="259">
        <f t="shared" ref="G553:U553" si="88">+G101/G327</f>
        <v>0</v>
      </c>
      <c r="H553" s="259">
        <f t="shared" si="88"/>
        <v>0</v>
      </c>
      <c r="I553" s="259">
        <f t="shared" si="88"/>
        <v>0</v>
      </c>
      <c r="J553" s="259">
        <f t="shared" si="88"/>
        <v>0</v>
      </c>
      <c r="K553" s="259">
        <f t="shared" si="88"/>
        <v>0</v>
      </c>
      <c r="L553" s="259">
        <f t="shared" si="88"/>
        <v>0</v>
      </c>
      <c r="M553" s="259">
        <f t="shared" si="88"/>
        <v>0</v>
      </c>
      <c r="N553" s="259">
        <f t="shared" si="88"/>
        <v>0</v>
      </c>
      <c r="O553" s="259">
        <f t="shared" si="88"/>
        <v>0</v>
      </c>
      <c r="P553" s="259">
        <f t="shared" si="88"/>
        <v>0</v>
      </c>
      <c r="Q553" s="259">
        <f t="shared" si="88"/>
        <v>0</v>
      </c>
      <c r="R553" s="259">
        <f t="shared" si="88"/>
        <v>0</v>
      </c>
      <c r="S553" s="259">
        <f t="shared" si="88"/>
        <v>2.2692199101446437</v>
      </c>
      <c r="T553" s="259">
        <f t="shared" si="88"/>
        <v>2.0927901705088692</v>
      </c>
      <c r="U553" s="259">
        <f t="shared" si="88"/>
        <v>2.8634066687905149</v>
      </c>
      <c r="V553" s="65"/>
    </row>
    <row r="554" spans="2:22">
      <c r="B554" s="6"/>
      <c r="C554" s="453" t="s">
        <v>839</v>
      </c>
      <c r="D554" s="5" t="s">
        <v>79</v>
      </c>
      <c r="E554" s="5" t="s">
        <v>43</v>
      </c>
      <c r="G554" s="259">
        <f t="shared" ref="G554:U554" si="89">+G102/G328</f>
        <v>0</v>
      </c>
      <c r="H554" s="259">
        <f t="shared" si="89"/>
        <v>0</v>
      </c>
      <c r="I554" s="259">
        <f t="shared" si="89"/>
        <v>0</v>
      </c>
      <c r="J554" s="259">
        <f t="shared" si="89"/>
        <v>0</v>
      </c>
      <c r="K554" s="259">
        <f t="shared" si="89"/>
        <v>0</v>
      </c>
      <c r="L554" s="259">
        <f t="shared" si="89"/>
        <v>0</v>
      </c>
      <c r="M554" s="259">
        <f t="shared" si="89"/>
        <v>0</v>
      </c>
      <c r="N554" s="259">
        <f t="shared" si="89"/>
        <v>0</v>
      </c>
      <c r="O554" s="259">
        <f t="shared" si="89"/>
        <v>0</v>
      </c>
      <c r="P554" s="259">
        <f t="shared" si="89"/>
        <v>0</v>
      </c>
      <c r="Q554" s="259">
        <f t="shared" si="89"/>
        <v>0</v>
      </c>
      <c r="R554" s="259">
        <f t="shared" si="89"/>
        <v>0</v>
      </c>
      <c r="S554" s="259">
        <f t="shared" si="89"/>
        <v>0</v>
      </c>
      <c r="T554" s="259">
        <f t="shared" si="89"/>
        <v>1.1050621270837278E-3</v>
      </c>
      <c r="U554" s="259">
        <f t="shared" si="89"/>
        <v>1.1908962683239549E-2</v>
      </c>
      <c r="V554" s="65"/>
    </row>
    <row r="555" spans="2:22">
      <c r="B555" s="6"/>
      <c r="C555" s="453" t="s">
        <v>840</v>
      </c>
      <c r="D555" s="5" t="s">
        <v>79</v>
      </c>
      <c r="E555" s="5" t="s">
        <v>43</v>
      </c>
      <c r="G555" s="259">
        <f t="shared" ref="G555:U555" si="90">+G103/G329</f>
        <v>0</v>
      </c>
      <c r="H555" s="259">
        <f t="shared" si="90"/>
        <v>0</v>
      </c>
      <c r="I555" s="259">
        <f t="shared" si="90"/>
        <v>0</v>
      </c>
      <c r="J555" s="259">
        <f t="shared" si="90"/>
        <v>0</v>
      </c>
      <c r="K555" s="259">
        <f t="shared" si="90"/>
        <v>0</v>
      </c>
      <c r="L555" s="259">
        <f t="shared" si="90"/>
        <v>0</v>
      </c>
      <c r="M555" s="259">
        <f t="shared" si="90"/>
        <v>0</v>
      </c>
      <c r="N555" s="259">
        <f t="shared" si="90"/>
        <v>0</v>
      </c>
      <c r="O555" s="259">
        <f t="shared" si="90"/>
        <v>0</v>
      </c>
      <c r="P555" s="259">
        <f t="shared" si="90"/>
        <v>0</v>
      </c>
      <c r="Q555" s="259">
        <f t="shared" si="90"/>
        <v>0</v>
      </c>
      <c r="R555" s="259">
        <f t="shared" si="90"/>
        <v>0</v>
      </c>
      <c r="S555" s="259">
        <f t="shared" si="90"/>
        <v>1.3503336763628444</v>
      </c>
      <c r="T555" s="259">
        <f t="shared" si="90"/>
        <v>1.0627364992133141</v>
      </c>
      <c r="U555" s="259">
        <f t="shared" si="90"/>
        <v>1.1515184950428807</v>
      </c>
      <c r="V555" s="65"/>
    </row>
    <row r="556" spans="2:22">
      <c r="B556" s="6"/>
      <c r="C556" s="453" t="s">
        <v>841</v>
      </c>
      <c r="D556" s="5" t="s">
        <v>79</v>
      </c>
      <c r="E556" s="5" t="s">
        <v>43</v>
      </c>
      <c r="G556" s="259">
        <f t="shared" ref="G556:U556" si="91">+G104/G330</f>
        <v>0</v>
      </c>
      <c r="H556" s="259">
        <f t="shared" si="91"/>
        <v>0</v>
      </c>
      <c r="I556" s="259">
        <f t="shared" si="91"/>
        <v>0</v>
      </c>
      <c r="J556" s="259">
        <f t="shared" si="91"/>
        <v>0</v>
      </c>
      <c r="K556" s="259">
        <f t="shared" si="91"/>
        <v>0</v>
      </c>
      <c r="L556" s="259">
        <f t="shared" si="91"/>
        <v>0</v>
      </c>
      <c r="M556" s="259">
        <f t="shared" si="91"/>
        <v>0</v>
      </c>
      <c r="N556" s="259">
        <f t="shared" si="91"/>
        <v>0</v>
      </c>
      <c r="O556" s="259">
        <f t="shared" si="91"/>
        <v>0</v>
      </c>
      <c r="P556" s="259">
        <f t="shared" si="91"/>
        <v>0</v>
      </c>
      <c r="Q556" s="259">
        <f t="shared" si="91"/>
        <v>0</v>
      </c>
      <c r="R556" s="259">
        <f t="shared" si="91"/>
        <v>0</v>
      </c>
      <c r="S556" s="259">
        <f t="shared" si="91"/>
        <v>0</v>
      </c>
      <c r="T556" s="259">
        <f t="shared" si="91"/>
        <v>2.7333963269373257E-3</v>
      </c>
      <c r="U556" s="259">
        <f t="shared" si="91"/>
        <v>2.1912389964949545E-2</v>
      </c>
      <c r="V556" s="65"/>
    </row>
    <row r="557" spans="2:22">
      <c r="B557" s="6"/>
      <c r="C557" s="453" t="s">
        <v>842</v>
      </c>
      <c r="D557" s="5" t="s">
        <v>79</v>
      </c>
      <c r="E557" s="5" t="s">
        <v>43</v>
      </c>
      <c r="G557" s="259">
        <f t="shared" ref="G557:U557" si="92">+G105/G331</f>
        <v>0</v>
      </c>
      <c r="H557" s="259">
        <f t="shared" si="92"/>
        <v>0</v>
      </c>
      <c r="I557" s="259">
        <f t="shared" si="92"/>
        <v>0</v>
      </c>
      <c r="J557" s="259">
        <f t="shared" si="92"/>
        <v>0</v>
      </c>
      <c r="K557" s="259">
        <f t="shared" si="92"/>
        <v>0</v>
      </c>
      <c r="L557" s="259">
        <f t="shared" si="92"/>
        <v>0</v>
      </c>
      <c r="M557" s="259">
        <f t="shared" si="92"/>
        <v>0</v>
      </c>
      <c r="N557" s="259">
        <f t="shared" si="92"/>
        <v>0</v>
      </c>
      <c r="O557" s="259">
        <f t="shared" si="92"/>
        <v>0</v>
      </c>
      <c r="P557" s="259">
        <f t="shared" si="92"/>
        <v>0</v>
      </c>
      <c r="Q557" s="259">
        <f t="shared" si="92"/>
        <v>0</v>
      </c>
      <c r="R557" s="259">
        <f t="shared" si="92"/>
        <v>0</v>
      </c>
      <c r="S557" s="259">
        <f t="shared" si="92"/>
        <v>0</v>
      </c>
      <c r="T557" s="259">
        <f t="shared" si="92"/>
        <v>0</v>
      </c>
      <c r="U557" s="259">
        <f t="shared" si="92"/>
        <v>21.127286570771844</v>
      </c>
      <c r="V557" s="65"/>
    </row>
    <row r="558" spans="2:22">
      <c r="B558" s="6"/>
      <c r="C558" s="453" t="s">
        <v>843</v>
      </c>
      <c r="D558" s="5" t="s">
        <v>79</v>
      </c>
      <c r="E558" s="5" t="s">
        <v>43</v>
      </c>
      <c r="G558" s="259">
        <f t="shared" ref="G558:U558" si="93">+G106/G332</f>
        <v>0</v>
      </c>
      <c r="H558" s="259">
        <f t="shared" si="93"/>
        <v>0</v>
      </c>
      <c r="I558" s="259">
        <f t="shared" si="93"/>
        <v>0</v>
      </c>
      <c r="J558" s="259">
        <f t="shared" si="93"/>
        <v>0</v>
      </c>
      <c r="K558" s="259">
        <f t="shared" si="93"/>
        <v>0</v>
      </c>
      <c r="L558" s="259">
        <f t="shared" si="93"/>
        <v>0</v>
      </c>
      <c r="M558" s="259">
        <f t="shared" si="93"/>
        <v>0</v>
      </c>
      <c r="N558" s="259">
        <f t="shared" si="93"/>
        <v>0</v>
      </c>
      <c r="O558" s="259">
        <f t="shared" si="93"/>
        <v>0</v>
      </c>
      <c r="P558" s="259">
        <f t="shared" si="93"/>
        <v>0</v>
      </c>
      <c r="Q558" s="259">
        <f t="shared" si="93"/>
        <v>0</v>
      </c>
      <c r="R558" s="259">
        <f t="shared" si="93"/>
        <v>0</v>
      </c>
      <c r="S558" s="259">
        <f t="shared" si="93"/>
        <v>0</v>
      </c>
      <c r="T558" s="259">
        <f t="shared" si="93"/>
        <v>1.2117503983133161E-3</v>
      </c>
      <c r="U558" s="259">
        <f t="shared" si="93"/>
        <v>2.333308654934147E-5</v>
      </c>
      <c r="V558" s="65"/>
    </row>
    <row r="559" spans="2:22">
      <c r="B559" s="6"/>
      <c r="C559" s="453" t="s">
        <v>578</v>
      </c>
      <c r="D559" s="5" t="s">
        <v>79</v>
      </c>
      <c r="E559" s="5" t="s">
        <v>43</v>
      </c>
      <c r="G559" s="259">
        <f t="shared" ref="G559:U559" si="94">+G107/G333</f>
        <v>0</v>
      </c>
      <c r="H559" s="259">
        <f t="shared" si="94"/>
        <v>0</v>
      </c>
      <c r="I559" s="259">
        <f t="shared" si="94"/>
        <v>0</v>
      </c>
      <c r="J559" s="259">
        <f t="shared" si="94"/>
        <v>5.2475297543986106E-6</v>
      </c>
      <c r="K559" s="259">
        <f t="shared" si="94"/>
        <v>0</v>
      </c>
      <c r="L559" s="259">
        <f t="shared" si="94"/>
        <v>0</v>
      </c>
      <c r="M559" s="259">
        <f t="shared" si="94"/>
        <v>0</v>
      </c>
      <c r="N559" s="259">
        <f t="shared" si="94"/>
        <v>9.5994395475710345E-4</v>
      </c>
      <c r="O559" s="259">
        <f t="shared" si="94"/>
        <v>1.466563066922943E-3</v>
      </c>
      <c r="P559" s="259">
        <f t="shared" si="94"/>
        <v>0</v>
      </c>
      <c r="Q559" s="259">
        <f t="shared" si="94"/>
        <v>0</v>
      </c>
      <c r="R559" s="259">
        <f t="shared" si="94"/>
        <v>0</v>
      </c>
      <c r="S559" s="259">
        <f t="shared" si="94"/>
        <v>0</v>
      </c>
      <c r="T559" s="259">
        <f t="shared" si="94"/>
        <v>0</v>
      </c>
      <c r="U559" s="259">
        <f t="shared" si="94"/>
        <v>0</v>
      </c>
      <c r="V559" s="65"/>
    </row>
    <row r="560" spans="2:22">
      <c r="B560" s="6"/>
      <c r="C560" s="453" t="s">
        <v>579</v>
      </c>
      <c r="D560" s="5" t="s">
        <v>79</v>
      </c>
      <c r="E560" s="5" t="s">
        <v>43</v>
      </c>
      <c r="G560" s="259">
        <f t="shared" ref="G560:U560" si="95">+G108/G334</f>
        <v>0</v>
      </c>
      <c r="H560" s="259">
        <f t="shared" si="95"/>
        <v>0</v>
      </c>
      <c r="I560" s="259">
        <f t="shared" si="95"/>
        <v>0</v>
      </c>
      <c r="J560" s="259">
        <f t="shared" si="95"/>
        <v>8.401543703991067E-2</v>
      </c>
      <c r="K560" s="259">
        <f t="shared" si="95"/>
        <v>3.2785203332285025E-2</v>
      </c>
      <c r="L560" s="259">
        <f t="shared" si="95"/>
        <v>3.7055445220894684E-2</v>
      </c>
      <c r="M560" s="259">
        <f t="shared" si="95"/>
        <v>0</v>
      </c>
      <c r="N560" s="259">
        <f t="shared" si="95"/>
        <v>0</v>
      </c>
      <c r="O560" s="259">
        <f t="shared" si="95"/>
        <v>0</v>
      </c>
      <c r="P560" s="259">
        <f t="shared" si="95"/>
        <v>0.12250173023476514</v>
      </c>
      <c r="Q560" s="259">
        <f t="shared" si="95"/>
        <v>0.19727439060189952</v>
      </c>
      <c r="R560" s="259">
        <f t="shared" si="95"/>
        <v>0.11860135922398946</v>
      </c>
      <c r="S560" s="259">
        <f t="shared" si="95"/>
        <v>0</v>
      </c>
      <c r="T560" s="259">
        <f t="shared" si="95"/>
        <v>6.2679805368583863E-2</v>
      </c>
      <c r="U560" s="259">
        <f t="shared" si="95"/>
        <v>0</v>
      </c>
      <c r="V560" s="65"/>
    </row>
    <row r="561" spans="2:22">
      <c r="B561" s="6"/>
      <c r="C561" s="453" t="s">
        <v>580</v>
      </c>
      <c r="D561" s="5" t="s">
        <v>79</v>
      </c>
      <c r="E561" s="5" t="s">
        <v>43</v>
      </c>
      <c r="G561" s="259">
        <f t="shared" ref="G561:U561" si="96">+G109/G335</f>
        <v>3.4584127999999996</v>
      </c>
      <c r="H561" s="259">
        <f t="shared" si="96"/>
        <v>6.9168255999999992</v>
      </c>
      <c r="I561" s="259">
        <f t="shared" si="96"/>
        <v>16.589211311415998</v>
      </c>
      <c r="J561" s="259">
        <f t="shared" si="96"/>
        <v>20.130121343583887</v>
      </c>
      <c r="K561" s="259">
        <f t="shared" si="96"/>
        <v>11.470930593056321</v>
      </c>
      <c r="L561" s="259">
        <f t="shared" si="96"/>
        <v>13.837471007143277</v>
      </c>
      <c r="M561" s="259">
        <f t="shared" si="96"/>
        <v>11.964973397659188</v>
      </c>
      <c r="N561" s="259">
        <f t="shared" si="96"/>
        <v>14.586134507888035</v>
      </c>
      <c r="O561" s="259">
        <f t="shared" si="96"/>
        <v>4.4592143619188178</v>
      </c>
      <c r="P561" s="259">
        <f t="shared" si="96"/>
        <v>6.4771406825210898</v>
      </c>
      <c r="Q561" s="259">
        <f t="shared" si="96"/>
        <v>4.569562033122117</v>
      </c>
      <c r="R561" s="259">
        <f t="shared" si="96"/>
        <v>8.5469834827745643</v>
      </c>
      <c r="S561" s="259">
        <f t="shared" si="96"/>
        <v>14.490273280128552</v>
      </c>
      <c r="T561" s="259">
        <f t="shared" si="96"/>
        <v>3.6004398646477673</v>
      </c>
      <c r="U561" s="259">
        <f t="shared" si="96"/>
        <v>7.4360723880745949</v>
      </c>
      <c r="V561" s="65"/>
    </row>
    <row r="562" spans="2:22">
      <c r="B562" s="6"/>
      <c r="C562" s="453" t="s">
        <v>581</v>
      </c>
      <c r="D562" s="5" t="s">
        <v>79</v>
      </c>
      <c r="E562" s="5" t="s">
        <v>43</v>
      </c>
      <c r="G562" s="259">
        <f t="shared" ref="G562:U562" si="97">+G110/G336</f>
        <v>0.46443860000000003</v>
      </c>
      <c r="H562" s="259">
        <f t="shared" si="97"/>
        <v>0.92887720000000007</v>
      </c>
      <c r="I562" s="259">
        <f t="shared" si="97"/>
        <v>1.3551589729267406</v>
      </c>
      <c r="J562" s="259">
        <f t="shared" si="97"/>
        <v>5.2501903440460164E-2</v>
      </c>
      <c r="K562" s="259">
        <f t="shared" si="97"/>
        <v>0</v>
      </c>
      <c r="L562" s="259">
        <f t="shared" si="97"/>
        <v>0</v>
      </c>
      <c r="M562" s="259">
        <f t="shared" si="97"/>
        <v>2.4246713267168118E-3</v>
      </c>
      <c r="N562" s="259">
        <f t="shared" si="97"/>
        <v>2.1977135267514398E-2</v>
      </c>
      <c r="O562" s="259">
        <f t="shared" si="97"/>
        <v>0</v>
      </c>
      <c r="P562" s="259">
        <f t="shared" si="97"/>
        <v>0</v>
      </c>
      <c r="Q562" s="259">
        <f t="shared" si="97"/>
        <v>0</v>
      </c>
      <c r="R562" s="259">
        <f t="shared" si="97"/>
        <v>0</v>
      </c>
      <c r="S562" s="259">
        <f t="shared" si="97"/>
        <v>0</v>
      </c>
      <c r="T562" s="259">
        <f t="shared" si="97"/>
        <v>0</v>
      </c>
      <c r="U562" s="259">
        <f t="shared" si="97"/>
        <v>0</v>
      </c>
      <c r="V562" s="65"/>
    </row>
    <row r="563" spans="2:22">
      <c r="B563" s="6"/>
      <c r="C563" s="453" t="s">
        <v>582</v>
      </c>
      <c r="D563" s="5" t="s">
        <v>79</v>
      </c>
      <c r="E563" s="5" t="s">
        <v>43</v>
      </c>
      <c r="G563" s="259">
        <f t="shared" ref="G563:U563" si="98">+G111/G337</f>
        <v>8.0591200000000002E-2</v>
      </c>
      <c r="H563" s="259">
        <f t="shared" si="98"/>
        <v>0.1611824</v>
      </c>
      <c r="I563" s="259">
        <f t="shared" si="98"/>
        <v>0.37999295885609352</v>
      </c>
      <c r="J563" s="259">
        <f t="shared" si="98"/>
        <v>0.37991747174143881</v>
      </c>
      <c r="K563" s="259">
        <f t="shared" si="98"/>
        <v>1.4219266790364957</v>
      </c>
      <c r="L563" s="259">
        <f t="shared" si="98"/>
        <v>0.96416805160907493</v>
      </c>
      <c r="M563" s="259">
        <f t="shared" si="98"/>
        <v>1.0620906673334429</v>
      </c>
      <c r="N563" s="259">
        <f t="shared" si="98"/>
        <v>1.7369192546686625</v>
      </c>
      <c r="O563" s="259">
        <f t="shared" si="98"/>
        <v>0.52699065828640135</v>
      </c>
      <c r="P563" s="259">
        <f t="shared" si="98"/>
        <v>1.2610849621132312</v>
      </c>
      <c r="Q563" s="259">
        <f t="shared" si="98"/>
        <v>0.78877278482434876</v>
      </c>
      <c r="R563" s="259">
        <f t="shared" si="98"/>
        <v>1.7803394826098202</v>
      </c>
      <c r="S563" s="259">
        <f t="shared" si="98"/>
        <v>1.1575829994310636</v>
      </c>
      <c r="T563" s="259">
        <f t="shared" si="98"/>
        <v>0.70138876601734845</v>
      </c>
      <c r="U563" s="259">
        <f t="shared" si="98"/>
        <v>0.42579824308243958</v>
      </c>
      <c r="V563" s="65"/>
    </row>
    <row r="564" spans="2:22">
      <c r="B564" s="6"/>
      <c r="C564" s="453" t="s">
        <v>583</v>
      </c>
      <c r="D564" s="5" t="s">
        <v>79</v>
      </c>
      <c r="E564" s="5" t="s">
        <v>43</v>
      </c>
      <c r="G564" s="259">
        <f t="shared" ref="G564:U564" si="99">+G112/G338</f>
        <v>0.33587940000000005</v>
      </c>
      <c r="H564" s="259">
        <f t="shared" si="99"/>
        <v>0.6717588000000001</v>
      </c>
      <c r="I564" s="259">
        <f t="shared" si="99"/>
        <v>0.38558803495142918</v>
      </c>
      <c r="J564" s="259">
        <f t="shared" si="99"/>
        <v>0.83672073676314529</v>
      </c>
      <c r="K564" s="259">
        <f t="shared" si="99"/>
        <v>0.38950460818921223</v>
      </c>
      <c r="L564" s="259">
        <f t="shared" si="99"/>
        <v>0.31752983332133439</v>
      </c>
      <c r="M564" s="259">
        <f t="shared" si="99"/>
        <v>0.43497945281903799</v>
      </c>
      <c r="N564" s="259">
        <f t="shared" si="99"/>
        <v>0.2325691092535169</v>
      </c>
      <c r="O564" s="259">
        <f t="shared" si="99"/>
        <v>0.23963904566710939</v>
      </c>
      <c r="P564" s="259">
        <f t="shared" si="99"/>
        <v>0.30446883943975434</v>
      </c>
      <c r="Q564" s="259">
        <f t="shared" si="99"/>
        <v>0.74127555216893259</v>
      </c>
      <c r="R564" s="259">
        <f t="shared" si="99"/>
        <v>0.77299696804325213</v>
      </c>
      <c r="S564" s="259">
        <f t="shared" si="99"/>
        <v>1.1671128239938302</v>
      </c>
      <c r="T564" s="259">
        <f t="shared" si="99"/>
        <v>1.6836435940833239</v>
      </c>
      <c r="U564" s="259">
        <f t="shared" si="99"/>
        <v>0.63797788409346934</v>
      </c>
      <c r="V564" s="65"/>
    </row>
    <row r="565" spans="2:22">
      <c r="B565" s="6"/>
      <c r="C565" s="453" t="s">
        <v>584</v>
      </c>
      <c r="D565" s="5" t="s">
        <v>79</v>
      </c>
      <c r="E565" s="5" t="s">
        <v>43</v>
      </c>
      <c r="G565" s="259">
        <f t="shared" ref="G565:U565" si="100">+G113/G339</f>
        <v>0</v>
      </c>
      <c r="H565" s="259">
        <f t="shared" si="100"/>
        <v>0</v>
      </c>
      <c r="I565" s="259">
        <f t="shared" si="100"/>
        <v>0</v>
      </c>
      <c r="J565" s="259">
        <f t="shared" si="100"/>
        <v>0</v>
      </c>
      <c r="K565" s="259">
        <f t="shared" si="100"/>
        <v>3.3716297486601348</v>
      </c>
      <c r="L565" s="259">
        <f t="shared" si="100"/>
        <v>3.8380152344524086</v>
      </c>
      <c r="M565" s="259">
        <f t="shared" si="100"/>
        <v>3.9671478330823025</v>
      </c>
      <c r="N565" s="259">
        <f t="shared" si="100"/>
        <v>5.1076980522241167</v>
      </c>
      <c r="O565" s="259">
        <f t="shared" si="100"/>
        <v>4.353459408972812</v>
      </c>
      <c r="P565" s="259">
        <f t="shared" si="100"/>
        <v>4.2458384810075165</v>
      </c>
      <c r="Q565" s="259">
        <f t="shared" si="100"/>
        <v>3.476299444699452</v>
      </c>
      <c r="R565" s="259">
        <f t="shared" si="100"/>
        <v>3.7357554713140573</v>
      </c>
      <c r="S565" s="259">
        <f t="shared" si="100"/>
        <v>3.2152172853600476</v>
      </c>
      <c r="T565" s="259">
        <f t="shared" si="100"/>
        <v>3.3491910375996108</v>
      </c>
      <c r="U565" s="259">
        <f t="shared" si="100"/>
        <v>4.8242402619842863</v>
      </c>
      <c r="V565" s="65"/>
    </row>
    <row r="566" spans="2:22">
      <c r="B566" s="6"/>
      <c r="C566" s="453" t="s">
        <v>585</v>
      </c>
      <c r="D566" s="5" t="s">
        <v>79</v>
      </c>
      <c r="E566" s="5" t="s">
        <v>43</v>
      </c>
      <c r="G566" s="259">
        <f t="shared" ref="G566:U566" si="101">+G114/G340</f>
        <v>1.3740326000000003</v>
      </c>
      <c r="H566" s="259">
        <f t="shared" si="101"/>
        <v>2.7480652000000005</v>
      </c>
      <c r="I566" s="259">
        <f t="shared" si="101"/>
        <v>1.1667261822825952</v>
      </c>
      <c r="J566" s="259">
        <f t="shared" si="101"/>
        <v>1.2315907223230038</v>
      </c>
      <c r="K566" s="259">
        <f t="shared" si="101"/>
        <v>2.5835175800684875</v>
      </c>
      <c r="L566" s="259">
        <f t="shared" si="101"/>
        <v>3.022846692779682</v>
      </c>
      <c r="M566" s="259">
        <f t="shared" si="101"/>
        <v>4.2045408184488293</v>
      </c>
      <c r="N566" s="259">
        <f t="shared" si="101"/>
        <v>4.90869644037695</v>
      </c>
      <c r="O566" s="259">
        <f t="shared" si="101"/>
        <v>4.2135725717835744</v>
      </c>
      <c r="P566" s="259">
        <f t="shared" si="101"/>
        <v>3.8941323070382761</v>
      </c>
      <c r="Q566" s="259">
        <f t="shared" si="101"/>
        <v>4.1639223753773829</v>
      </c>
      <c r="R566" s="259">
        <f t="shared" si="101"/>
        <v>4.1181998471460242</v>
      </c>
      <c r="S566" s="259">
        <f t="shared" si="101"/>
        <v>3.9439446818192407</v>
      </c>
      <c r="T566" s="259">
        <f t="shared" si="101"/>
        <v>4.2009556730557014</v>
      </c>
      <c r="U566" s="259">
        <f t="shared" si="101"/>
        <v>4.5495597589217853</v>
      </c>
      <c r="V566" s="65"/>
    </row>
    <row r="567" spans="2:22">
      <c r="B567" s="6"/>
      <c r="C567" s="453" t="s">
        <v>206</v>
      </c>
      <c r="D567" s="5" t="s">
        <v>79</v>
      </c>
      <c r="E567" s="5" t="s">
        <v>43</v>
      </c>
      <c r="G567" s="259">
        <f t="shared" ref="G567:U567" si="102">+G115/G341</f>
        <v>0.1223664</v>
      </c>
      <c r="H567" s="259">
        <f t="shared" si="102"/>
        <v>0.2447328</v>
      </c>
      <c r="I567" s="259">
        <f t="shared" si="102"/>
        <v>1.4682940207251397E-2</v>
      </c>
      <c r="J567" s="259">
        <f t="shared" si="102"/>
        <v>0</v>
      </c>
      <c r="K567" s="259">
        <f t="shared" si="102"/>
        <v>0</v>
      </c>
      <c r="L567" s="259">
        <f t="shared" si="102"/>
        <v>9.1342313388071002E-4</v>
      </c>
      <c r="M567" s="259">
        <f t="shared" si="102"/>
        <v>0</v>
      </c>
      <c r="N567" s="259">
        <f t="shared" si="102"/>
        <v>0</v>
      </c>
      <c r="O567" s="259">
        <f t="shared" si="102"/>
        <v>0</v>
      </c>
      <c r="P567" s="259">
        <f t="shared" si="102"/>
        <v>0</v>
      </c>
      <c r="Q567" s="259">
        <f t="shared" si="102"/>
        <v>0</v>
      </c>
      <c r="R567" s="259">
        <f t="shared" si="102"/>
        <v>0</v>
      </c>
      <c r="S567" s="259">
        <f t="shared" si="102"/>
        <v>0</v>
      </c>
      <c r="T567" s="259">
        <f t="shared" si="102"/>
        <v>0</v>
      </c>
      <c r="U567" s="259">
        <f t="shared" si="102"/>
        <v>0</v>
      </c>
      <c r="V567" s="65"/>
    </row>
    <row r="568" spans="2:22">
      <c r="B568" s="6"/>
      <c r="C568" s="453" t="s">
        <v>191</v>
      </c>
      <c r="D568" s="5" t="s">
        <v>79</v>
      </c>
      <c r="E568" s="5" t="s">
        <v>43</v>
      </c>
      <c r="G568" s="259">
        <f t="shared" ref="G568:U568" si="103">+G116/G342</f>
        <v>1.00108E-2</v>
      </c>
      <c r="H568" s="259">
        <f t="shared" si="103"/>
        <v>2.0021600000000001E-2</v>
      </c>
      <c r="I568" s="259">
        <f t="shared" si="103"/>
        <v>6.5958664824797217E-2</v>
      </c>
      <c r="J568" s="259">
        <f t="shared" si="103"/>
        <v>0</v>
      </c>
      <c r="K568" s="259">
        <f t="shared" si="103"/>
        <v>0</v>
      </c>
      <c r="L568" s="259">
        <f t="shared" si="103"/>
        <v>0</v>
      </c>
      <c r="M568" s="259">
        <f t="shared" si="103"/>
        <v>0</v>
      </c>
      <c r="N568" s="259">
        <f t="shared" si="103"/>
        <v>0</v>
      </c>
      <c r="O568" s="259">
        <f t="shared" si="103"/>
        <v>0</v>
      </c>
      <c r="P568" s="259">
        <f t="shared" si="103"/>
        <v>0</v>
      </c>
      <c r="Q568" s="259">
        <f t="shared" si="103"/>
        <v>0</v>
      </c>
      <c r="R568" s="259">
        <f t="shared" si="103"/>
        <v>0</v>
      </c>
      <c r="S568" s="259">
        <f t="shared" si="103"/>
        <v>0</v>
      </c>
      <c r="T568" s="259">
        <f t="shared" si="103"/>
        <v>0</v>
      </c>
      <c r="U568" s="259">
        <f t="shared" si="103"/>
        <v>0</v>
      </c>
      <c r="V568" s="65"/>
    </row>
    <row r="569" spans="2:22">
      <c r="B569" s="6"/>
      <c r="C569" s="453" t="s">
        <v>586</v>
      </c>
      <c r="D569" s="5" t="s">
        <v>79</v>
      </c>
      <c r="E569" s="5" t="s">
        <v>43</v>
      </c>
      <c r="G569" s="259">
        <f t="shared" ref="G569:U569" si="104">+G117/G343</f>
        <v>4.1005076999999988</v>
      </c>
      <c r="H569" s="259">
        <f t="shared" si="104"/>
        <v>8.2010153999999975</v>
      </c>
      <c r="I569" s="259">
        <f t="shared" si="104"/>
        <v>8.517747773188848</v>
      </c>
      <c r="J569" s="259">
        <f t="shared" si="104"/>
        <v>9.2562439506835901</v>
      </c>
      <c r="K569" s="259">
        <f t="shared" si="104"/>
        <v>9.5050277924341433</v>
      </c>
      <c r="L569" s="259">
        <f t="shared" si="104"/>
        <v>16.537755475742603</v>
      </c>
      <c r="M569" s="259">
        <f t="shared" si="104"/>
        <v>23.578468277136263</v>
      </c>
      <c r="N569" s="259">
        <f t="shared" si="104"/>
        <v>16.723788211219279</v>
      </c>
      <c r="O569" s="259">
        <f t="shared" si="104"/>
        <v>16.642207036337716</v>
      </c>
      <c r="P569" s="259">
        <f t="shared" si="104"/>
        <v>18.784587168265915</v>
      </c>
      <c r="Q569" s="259">
        <f t="shared" si="104"/>
        <v>18.73320604047489</v>
      </c>
      <c r="R569" s="259">
        <f t="shared" si="104"/>
        <v>19.381713195928768</v>
      </c>
      <c r="S569" s="259">
        <f t="shared" si="104"/>
        <v>19.246029786860237</v>
      </c>
      <c r="T569" s="259">
        <f t="shared" si="104"/>
        <v>18.231880705918428</v>
      </c>
      <c r="U569" s="259">
        <f t="shared" si="104"/>
        <v>12.541707576487843</v>
      </c>
      <c r="V569" s="65"/>
    </row>
    <row r="570" spans="2:22">
      <c r="B570" s="6"/>
      <c r="C570" s="453" t="s">
        <v>587</v>
      </c>
      <c r="D570" s="5" t="s">
        <v>79</v>
      </c>
      <c r="E570" s="5" t="s">
        <v>43</v>
      </c>
      <c r="G570" s="259">
        <f t="shared" ref="G570:U570" si="105">+G118/G344</f>
        <v>0.78067359999999997</v>
      </c>
      <c r="H570" s="259">
        <f t="shared" si="105"/>
        <v>1.5613471999999999</v>
      </c>
      <c r="I570" s="259">
        <f t="shared" si="105"/>
        <v>2.2038731998276582</v>
      </c>
      <c r="J570" s="259">
        <f t="shared" si="105"/>
        <v>1.3982634068156909</v>
      </c>
      <c r="K570" s="259">
        <f t="shared" si="105"/>
        <v>2.3296379579761859</v>
      </c>
      <c r="L570" s="259">
        <f t="shared" si="105"/>
        <v>3.2211643207155496</v>
      </c>
      <c r="M570" s="259">
        <f t="shared" si="105"/>
        <v>3.6505320208341581</v>
      </c>
      <c r="N570" s="259">
        <f t="shared" si="105"/>
        <v>6.1563088042489209</v>
      </c>
      <c r="O570" s="259">
        <f t="shared" si="105"/>
        <v>4.6388719780560788</v>
      </c>
      <c r="P570" s="259">
        <f t="shared" si="105"/>
        <v>3.7753231453222109</v>
      </c>
      <c r="Q570" s="259">
        <f t="shared" si="105"/>
        <v>3.2937170708341728</v>
      </c>
      <c r="R570" s="259">
        <f t="shared" si="105"/>
        <v>2.9137146956498969</v>
      </c>
      <c r="S570" s="259">
        <f t="shared" si="105"/>
        <v>2.0003699829262747</v>
      </c>
      <c r="T570" s="259">
        <f t="shared" si="105"/>
        <v>1.4993004448727809</v>
      </c>
      <c r="U570" s="259">
        <f t="shared" si="105"/>
        <v>1.5488736182318359</v>
      </c>
      <c r="V570" s="65"/>
    </row>
    <row r="571" spans="2:22">
      <c r="B571" s="6"/>
      <c r="C571" s="453" t="s">
        <v>588</v>
      </c>
      <c r="D571" s="5" t="s">
        <v>79</v>
      </c>
      <c r="E571" s="5" t="s">
        <v>43</v>
      </c>
      <c r="G571" s="259">
        <f t="shared" ref="G571:U571" si="106">+G119/G345</f>
        <v>0.71168290000000012</v>
      </c>
      <c r="H571" s="259">
        <f t="shared" si="106"/>
        <v>1.4233658000000002</v>
      </c>
      <c r="I571" s="259">
        <f t="shared" si="106"/>
        <v>1.2853270497369269</v>
      </c>
      <c r="J571" s="259">
        <f t="shared" si="106"/>
        <v>1.1220775382064703</v>
      </c>
      <c r="K571" s="259">
        <f t="shared" si="106"/>
        <v>1.0580845482476153</v>
      </c>
      <c r="L571" s="259">
        <f t="shared" si="106"/>
        <v>1.1149381815447215</v>
      </c>
      <c r="M571" s="259">
        <f t="shared" si="106"/>
        <v>1.0143793325481893</v>
      </c>
      <c r="N571" s="259">
        <f t="shared" si="106"/>
        <v>0.5787418969234901</v>
      </c>
      <c r="O571" s="259">
        <f t="shared" si="106"/>
        <v>0.60563705645251542</v>
      </c>
      <c r="P571" s="259">
        <f t="shared" si="106"/>
        <v>0.58606060382609093</v>
      </c>
      <c r="Q571" s="259">
        <f t="shared" si="106"/>
        <v>0.92404602307585504</v>
      </c>
      <c r="R571" s="259">
        <f t="shared" si="106"/>
        <v>0.77911514870193266</v>
      </c>
      <c r="S571" s="259">
        <f t="shared" si="106"/>
        <v>0.85103977524915619</v>
      </c>
      <c r="T571" s="259">
        <f t="shared" si="106"/>
        <v>0.46172855101242516</v>
      </c>
      <c r="U571" s="259">
        <f t="shared" si="106"/>
        <v>0.27946212539820803</v>
      </c>
      <c r="V571" s="65"/>
    </row>
    <row r="572" spans="2:22">
      <c r="B572" s="6"/>
      <c r="C572" s="453" t="s">
        <v>589</v>
      </c>
      <c r="D572" s="5" t="s">
        <v>79</v>
      </c>
      <c r="E572" s="5" t="s">
        <v>43</v>
      </c>
      <c r="G572" s="259">
        <f t="shared" ref="G572:U572" si="107">+G120/G346</f>
        <v>0</v>
      </c>
      <c r="H572" s="259">
        <f t="shared" si="107"/>
        <v>0</v>
      </c>
      <c r="I572" s="259">
        <f t="shared" si="107"/>
        <v>0</v>
      </c>
      <c r="J572" s="259">
        <f t="shared" si="107"/>
        <v>0</v>
      </c>
      <c r="K572" s="259">
        <f t="shared" si="107"/>
        <v>0</v>
      </c>
      <c r="L572" s="259">
        <f t="shared" si="107"/>
        <v>0</v>
      </c>
      <c r="M572" s="259">
        <f t="shared" si="107"/>
        <v>8.6612300104505754E-2</v>
      </c>
      <c r="N572" s="259">
        <f t="shared" si="107"/>
        <v>0.11266978701668202</v>
      </c>
      <c r="O572" s="259">
        <f t="shared" si="107"/>
        <v>7.3432124289727924E-2</v>
      </c>
      <c r="P572" s="259">
        <f t="shared" si="107"/>
        <v>3.3249812022916633E-3</v>
      </c>
      <c r="Q572" s="259">
        <f t="shared" si="107"/>
        <v>-1.0278932582811975E-2</v>
      </c>
      <c r="R572" s="259">
        <f t="shared" si="107"/>
        <v>1.1703741903448061E-2</v>
      </c>
      <c r="S572" s="259">
        <f t="shared" si="107"/>
        <v>-2.2218098607682139E-2</v>
      </c>
      <c r="T572" s="259">
        <f t="shared" si="107"/>
        <v>2.0479509455592687E-3</v>
      </c>
      <c r="U572" s="259">
        <f t="shared" si="107"/>
        <v>0</v>
      </c>
      <c r="V572" s="65"/>
    </row>
    <row r="573" spans="2:22">
      <c r="B573" s="6"/>
      <c r="C573" s="453" t="s">
        <v>590</v>
      </c>
      <c r="D573" s="5" t="s">
        <v>79</v>
      </c>
      <c r="E573" s="5" t="s">
        <v>43</v>
      </c>
      <c r="G573" s="259">
        <f t="shared" ref="G573:U573" si="108">+G121/G347</f>
        <v>0.13492290000000001</v>
      </c>
      <c r="H573" s="259">
        <f t="shared" si="108"/>
        <v>0.26984580000000002</v>
      </c>
      <c r="I573" s="259">
        <f t="shared" si="108"/>
        <v>0.39683805717264586</v>
      </c>
      <c r="J573" s="259">
        <f t="shared" si="108"/>
        <v>0.18673942239735861</v>
      </c>
      <c r="K573" s="259">
        <f t="shared" si="108"/>
        <v>0.25522868637342</v>
      </c>
      <c r="L573" s="259">
        <f t="shared" si="108"/>
        <v>0.38407067879535772</v>
      </c>
      <c r="M573" s="259">
        <f t="shared" si="108"/>
        <v>0.47004056778233178</v>
      </c>
      <c r="N573" s="259">
        <f t="shared" si="108"/>
        <v>0.72368806746063663</v>
      </c>
      <c r="O573" s="259">
        <f t="shared" si="108"/>
        <v>0.34630721492148547</v>
      </c>
      <c r="P573" s="259">
        <f t="shared" si="108"/>
        <v>0.46023717355699373</v>
      </c>
      <c r="Q573" s="259">
        <f t="shared" si="108"/>
        <v>0.2518807980945646</v>
      </c>
      <c r="R573" s="259">
        <f t="shared" si="108"/>
        <v>0.27824652947496142</v>
      </c>
      <c r="S573" s="259">
        <f t="shared" si="108"/>
        <v>0.4210061869526861</v>
      </c>
      <c r="T573" s="259">
        <f t="shared" si="108"/>
        <v>-2.872751190912962E-2</v>
      </c>
      <c r="U573" s="259">
        <f t="shared" si="108"/>
        <v>7.591939678359963E-2</v>
      </c>
      <c r="V573" s="65"/>
    </row>
    <row r="574" spans="2:22">
      <c r="B574" s="6"/>
      <c r="C574" s="453" t="s">
        <v>591</v>
      </c>
      <c r="D574" s="5" t="s">
        <v>79</v>
      </c>
      <c r="E574" s="5" t="s">
        <v>43</v>
      </c>
      <c r="G574" s="259">
        <f t="shared" ref="G574:U574" si="109">+G122/G348</f>
        <v>0.1568445</v>
      </c>
      <c r="H574" s="259">
        <f t="shared" si="109"/>
        <v>0.31368899999999994</v>
      </c>
      <c r="I574" s="259">
        <f t="shared" si="109"/>
        <v>0.51247369505856877</v>
      </c>
      <c r="J574" s="259">
        <f t="shared" si="109"/>
        <v>0.35125159762204183</v>
      </c>
      <c r="K574" s="259">
        <f t="shared" si="109"/>
        <v>0.37272682721992012</v>
      </c>
      <c r="L574" s="259">
        <f t="shared" si="109"/>
        <v>0.8301902925666913</v>
      </c>
      <c r="M574" s="259">
        <f t="shared" si="109"/>
        <v>1.0217326771306101</v>
      </c>
      <c r="N574" s="259">
        <f t="shared" si="109"/>
        <v>0.92994526708293868</v>
      </c>
      <c r="O574" s="259">
        <f t="shared" si="109"/>
        <v>1.3281193969113632</v>
      </c>
      <c r="P574" s="259">
        <f t="shared" si="109"/>
        <v>1.2468468162775166</v>
      </c>
      <c r="Q574" s="259">
        <f t="shared" si="109"/>
        <v>1.4996982093214566</v>
      </c>
      <c r="R574" s="259">
        <f t="shared" si="109"/>
        <v>0.94637386173924276</v>
      </c>
      <c r="S574" s="259">
        <f t="shared" si="109"/>
        <v>0.63014456146505837</v>
      </c>
      <c r="T574" s="259">
        <f t="shared" si="109"/>
        <v>1.6561975010840717</v>
      </c>
      <c r="U574" s="259">
        <f t="shared" si="109"/>
        <v>0.85027838524943455</v>
      </c>
      <c r="V574" s="65"/>
    </row>
    <row r="575" spans="2:22">
      <c r="B575" s="6"/>
      <c r="C575" s="453" t="s">
        <v>592</v>
      </c>
      <c r="D575" s="5" t="s">
        <v>79</v>
      </c>
      <c r="E575" s="5" t="s">
        <v>43</v>
      </c>
      <c r="G575" s="259">
        <f t="shared" ref="G575:U575" si="110">+G123/G349</f>
        <v>0</v>
      </c>
      <c r="H575" s="259">
        <f t="shared" si="110"/>
        <v>0</v>
      </c>
      <c r="I575" s="259">
        <f t="shared" si="110"/>
        <v>0.26950752947742468</v>
      </c>
      <c r="J575" s="259">
        <f t="shared" si="110"/>
        <v>0.20358113898928712</v>
      </c>
      <c r="K575" s="259">
        <f t="shared" si="110"/>
        <v>0.18417949754398705</v>
      </c>
      <c r="L575" s="259">
        <f t="shared" si="110"/>
        <v>0.13833000144480442</v>
      </c>
      <c r="M575" s="259">
        <f t="shared" si="110"/>
        <v>0.17967074346885153</v>
      </c>
      <c r="N575" s="259">
        <f t="shared" si="110"/>
        <v>0</v>
      </c>
      <c r="O575" s="259">
        <f t="shared" si="110"/>
        <v>1.0678621656286739E-2</v>
      </c>
      <c r="P575" s="259">
        <f t="shared" si="110"/>
        <v>2.4126234996601722E-3</v>
      </c>
      <c r="Q575" s="259">
        <f t="shared" si="110"/>
        <v>0</v>
      </c>
      <c r="R575" s="259">
        <f t="shared" si="110"/>
        <v>0</v>
      </c>
      <c r="S575" s="259">
        <f t="shared" si="110"/>
        <v>0</v>
      </c>
      <c r="T575" s="259">
        <f t="shared" si="110"/>
        <v>0</v>
      </c>
      <c r="U575" s="259">
        <f t="shared" si="110"/>
        <v>0</v>
      </c>
      <c r="V575" s="65"/>
    </row>
    <row r="576" spans="2:22">
      <c r="B576" s="6"/>
      <c r="C576" s="453" t="s">
        <v>593</v>
      </c>
      <c r="D576" s="5" t="s">
        <v>79</v>
      </c>
      <c r="E576" s="5" t="s">
        <v>43</v>
      </c>
      <c r="G576" s="259">
        <f t="shared" ref="G576:U576" si="111">+G124/G350</f>
        <v>0.97257840000000029</v>
      </c>
      <c r="H576" s="259">
        <f t="shared" si="111"/>
        <v>1.9451568000000006</v>
      </c>
      <c r="I576" s="259">
        <f t="shared" si="111"/>
        <v>1.4041874463823119</v>
      </c>
      <c r="J576" s="259">
        <f t="shared" si="111"/>
        <v>0.82386346030753899</v>
      </c>
      <c r="K576" s="259">
        <f t="shared" si="111"/>
        <v>0.75045321060399472</v>
      </c>
      <c r="L576" s="259">
        <f t="shared" si="111"/>
        <v>0.16008724888414849</v>
      </c>
      <c r="M576" s="259">
        <f t="shared" si="111"/>
        <v>0.59424477443276447</v>
      </c>
      <c r="N576" s="259">
        <f t="shared" si="111"/>
        <v>0.62361298321364178</v>
      </c>
      <c r="O576" s="259">
        <f t="shared" si="111"/>
        <v>0.55482768922000969</v>
      </c>
      <c r="P576" s="259">
        <f t="shared" si="111"/>
        <v>0.14741698962069572</v>
      </c>
      <c r="Q576" s="259">
        <f t="shared" si="111"/>
        <v>6.8316944784552108E-2</v>
      </c>
      <c r="R576" s="259">
        <f t="shared" si="111"/>
        <v>0.16147250531482371</v>
      </c>
      <c r="S576" s="259">
        <f t="shared" si="111"/>
        <v>0.25994390759544467</v>
      </c>
      <c r="T576" s="259">
        <f t="shared" si="111"/>
        <v>0.58917946595586912</v>
      </c>
      <c r="U576" s="259">
        <f t="shared" si="111"/>
        <v>0.3923619300572333</v>
      </c>
      <c r="V576" s="65"/>
    </row>
    <row r="577" spans="2:22">
      <c r="B577" s="6"/>
      <c r="C577" s="453" t="s">
        <v>594</v>
      </c>
      <c r="D577" s="5" t="s">
        <v>79</v>
      </c>
      <c r="E577" s="5" t="s">
        <v>43</v>
      </c>
      <c r="G577" s="259">
        <f t="shared" ref="G577:U577" si="112">+G125/G351</f>
        <v>0.15537870000000004</v>
      </c>
      <c r="H577" s="259">
        <f t="shared" si="112"/>
        <v>0.31075740000000007</v>
      </c>
      <c r="I577" s="259">
        <f t="shared" si="112"/>
        <v>1.1117650322816675</v>
      </c>
      <c r="J577" s="259">
        <f t="shared" si="112"/>
        <v>0.9692894491962194</v>
      </c>
      <c r="K577" s="259">
        <f t="shared" si="112"/>
        <v>0.67177593535124369</v>
      </c>
      <c r="L577" s="259">
        <f t="shared" si="112"/>
        <v>0.79885439853577977</v>
      </c>
      <c r="M577" s="259">
        <f t="shared" si="112"/>
        <v>0.4355724594545945</v>
      </c>
      <c r="N577" s="259">
        <f t="shared" si="112"/>
        <v>0.37454119036791517</v>
      </c>
      <c r="O577" s="259">
        <f t="shared" si="112"/>
        <v>0.39538548050512851</v>
      </c>
      <c r="P577" s="259">
        <f t="shared" si="112"/>
        <v>0.27678253720705409</v>
      </c>
      <c r="Q577" s="259">
        <f t="shared" si="112"/>
        <v>9.8960980287673223E-2</v>
      </c>
      <c r="R577" s="259">
        <f t="shared" si="112"/>
        <v>0.23446860545656037</v>
      </c>
      <c r="S577" s="259">
        <f t="shared" si="112"/>
        <v>0.70909453429507141</v>
      </c>
      <c r="T577" s="259">
        <f t="shared" si="112"/>
        <v>-1.9417711384985843E-2</v>
      </c>
      <c r="U577" s="259">
        <f t="shared" si="112"/>
        <v>0.20863100188927283</v>
      </c>
      <c r="V577" s="65"/>
    </row>
    <row r="578" spans="2:22">
      <c r="B578" s="6"/>
      <c r="C578" s="453" t="s">
        <v>595</v>
      </c>
      <c r="D578" s="5" t="s">
        <v>79</v>
      </c>
      <c r="E578" s="5" t="s">
        <v>43</v>
      </c>
      <c r="G578" s="259">
        <f t="shared" ref="G578:U578" si="113">+G126/G352</f>
        <v>1.6842340999999998</v>
      </c>
      <c r="H578" s="259">
        <f t="shared" si="113"/>
        <v>1.6842340999999998</v>
      </c>
      <c r="I578" s="259">
        <f t="shared" si="113"/>
        <v>2.4567038768614059E-4</v>
      </c>
      <c r="J578" s="259">
        <f t="shared" si="113"/>
        <v>0</v>
      </c>
      <c r="K578" s="259">
        <f t="shared" si="113"/>
        <v>0</v>
      </c>
      <c r="L578" s="259">
        <f t="shared" si="113"/>
        <v>0</v>
      </c>
      <c r="M578" s="259">
        <f t="shared" si="113"/>
        <v>0</v>
      </c>
      <c r="N578" s="259">
        <f t="shared" si="113"/>
        <v>2.2793546232085724E-4</v>
      </c>
      <c r="O578" s="259">
        <f t="shared" si="113"/>
        <v>0</v>
      </c>
      <c r="P578" s="259">
        <f t="shared" si="113"/>
        <v>0</v>
      </c>
      <c r="Q578" s="259">
        <f t="shared" si="113"/>
        <v>0</v>
      </c>
      <c r="R578" s="259">
        <f t="shared" si="113"/>
        <v>0</v>
      </c>
      <c r="S578" s="259">
        <f t="shared" si="113"/>
        <v>0</v>
      </c>
      <c r="T578" s="259">
        <f t="shared" si="113"/>
        <v>0</v>
      </c>
      <c r="U578" s="259">
        <f t="shared" si="113"/>
        <v>0</v>
      </c>
      <c r="V578" s="65"/>
    </row>
    <row r="579" spans="2:22">
      <c r="B579" s="6"/>
      <c r="C579" s="453" t="s">
        <v>596</v>
      </c>
      <c r="D579" s="5" t="s">
        <v>79</v>
      </c>
      <c r="E579" s="5" t="s">
        <v>43</v>
      </c>
      <c r="G579" s="259">
        <f t="shared" ref="G579:U579" si="114">+G127/G353</f>
        <v>4.6900000000005097E-5</v>
      </c>
      <c r="H579" s="259">
        <f t="shared" si="114"/>
        <v>9.3800000000010195E-5</v>
      </c>
      <c r="I579" s="259">
        <f t="shared" si="114"/>
        <v>0.23921227770912912</v>
      </c>
      <c r="J579" s="259">
        <f t="shared" si="114"/>
        <v>0.45987178106107252</v>
      </c>
      <c r="K579" s="259">
        <f t="shared" si="114"/>
        <v>1.1670603159959023</v>
      </c>
      <c r="L579" s="259">
        <f t="shared" si="114"/>
        <v>3.7584073635909245</v>
      </c>
      <c r="M579" s="259">
        <f t="shared" si="114"/>
        <v>2.9904442026245848</v>
      </c>
      <c r="N579" s="259">
        <f t="shared" si="114"/>
        <v>3.9206449987721812</v>
      </c>
      <c r="O579" s="259">
        <f t="shared" si="114"/>
        <v>3.7601706252117331</v>
      </c>
      <c r="P579" s="259">
        <f t="shared" si="114"/>
        <v>2.4229475981399182</v>
      </c>
      <c r="Q579" s="259">
        <f t="shared" si="114"/>
        <v>1.4325834974489813</v>
      </c>
      <c r="R579" s="259">
        <f t="shared" si="114"/>
        <v>3.3677457705595617</v>
      </c>
      <c r="S579" s="259">
        <f t="shared" si="114"/>
        <v>3.3768307348353699</v>
      </c>
      <c r="T579" s="259">
        <f t="shared" si="114"/>
        <v>2.7240573566266497</v>
      </c>
      <c r="U579" s="259">
        <f t="shared" si="114"/>
        <v>2.0920967991366397</v>
      </c>
      <c r="V579" s="65"/>
    </row>
    <row r="580" spans="2:22">
      <c r="B580" s="6"/>
      <c r="C580" s="453" t="s">
        <v>597</v>
      </c>
      <c r="D580" s="5" t="s">
        <v>79</v>
      </c>
      <c r="E580" s="5" t="s">
        <v>43</v>
      </c>
      <c r="G580" s="259">
        <f t="shared" ref="G580:U580" si="115">+G128/G354</f>
        <v>0</v>
      </c>
      <c r="H580" s="259">
        <f t="shared" si="115"/>
        <v>0</v>
      </c>
      <c r="I580" s="259">
        <f t="shared" si="115"/>
        <v>0</v>
      </c>
      <c r="J580" s="259">
        <f t="shared" si="115"/>
        <v>0</v>
      </c>
      <c r="K580" s="259">
        <f t="shared" si="115"/>
        <v>0</v>
      </c>
      <c r="L580" s="259">
        <f t="shared" si="115"/>
        <v>5.1342499440841509E-2</v>
      </c>
      <c r="M580" s="259">
        <f t="shared" si="115"/>
        <v>3.1838668518165796</v>
      </c>
      <c r="N580" s="259">
        <f t="shared" si="115"/>
        <v>3.4357003009457454</v>
      </c>
      <c r="O580" s="259">
        <f t="shared" si="115"/>
        <v>0</v>
      </c>
      <c r="P580" s="259">
        <f t="shared" si="115"/>
        <v>0</v>
      </c>
      <c r="Q580" s="259">
        <f t="shared" si="115"/>
        <v>3.0726847831270492</v>
      </c>
      <c r="R580" s="259">
        <f t="shared" si="115"/>
        <v>4.2831713175300345</v>
      </c>
      <c r="S580" s="259">
        <f t="shared" si="115"/>
        <v>2.9497227373277495</v>
      </c>
      <c r="T580" s="259">
        <f t="shared" si="115"/>
        <v>1.6322753323880417</v>
      </c>
      <c r="U580" s="259">
        <f t="shared" si="115"/>
        <v>2.1782792584084589</v>
      </c>
      <c r="V580" s="65"/>
    </row>
    <row r="581" spans="2:22">
      <c r="B581" s="6"/>
      <c r="C581" s="453" t="s">
        <v>598</v>
      </c>
      <c r="D581" s="5" t="s">
        <v>79</v>
      </c>
      <c r="E581" s="5" t="s">
        <v>43</v>
      </c>
      <c r="G581" s="259">
        <f t="shared" ref="G581:U581" si="116">+G129/G355</f>
        <v>0.56823970000000001</v>
      </c>
      <c r="H581" s="259">
        <f t="shared" si="116"/>
        <v>0.56823970000000001</v>
      </c>
      <c r="I581" s="259">
        <f t="shared" si="116"/>
        <v>0.19280441157823985</v>
      </c>
      <c r="J581" s="259">
        <f t="shared" si="116"/>
        <v>2.7626863228025944E-3</v>
      </c>
      <c r="K581" s="259">
        <f t="shared" si="116"/>
        <v>0</v>
      </c>
      <c r="L581" s="259">
        <f t="shared" si="116"/>
        <v>1.5613243118882297E-2</v>
      </c>
      <c r="M581" s="259">
        <f t="shared" si="116"/>
        <v>2.1707718651054055E-2</v>
      </c>
      <c r="N581" s="259">
        <f t="shared" si="116"/>
        <v>0.2214071018576555</v>
      </c>
      <c r="O581" s="259">
        <f t="shared" si="116"/>
        <v>0.21015168229571135</v>
      </c>
      <c r="P581" s="259">
        <f t="shared" si="116"/>
        <v>0.13877999050179229</v>
      </c>
      <c r="Q581" s="259">
        <f t="shared" si="116"/>
        <v>-5.0257147295466754E-3</v>
      </c>
      <c r="R581" s="259">
        <f t="shared" si="116"/>
        <v>2.5369431140532753E-2</v>
      </c>
      <c r="S581" s="259">
        <f t="shared" si="116"/>
        <v>1.8794163025669275E-2</v>
      </c>
      <c r="T581" s="259">
        <f t="shared" si="116"/>
        <v>0</v>
      </c>
      <c r="U581" s="259">
        <f t="shared" si="116"/>
        <v>0.12284188427497629</v>
      </c>
      <c r="V581" s="65"/>
    </row>
    <row r="582" spans="2:22">
      <c r="B582" s="6"/>
      <c r="C582" s="453" t="s">
        <v>599</v>
      </c>
      <c r="D582" s="5" t="s">
        <v>79</v>
      </c>
      <c r="E582" s="5" t="s">
        <v>43</v>
      </c>
      <c r="G582" s="259">
        <f t="shared" ref="G582:U582" si="117">+G130/G356</f>
        <v>0</v>
      </c>
      <c r="H582" s="259">
        <f t="shared" si="117"/>
        <v>0</v>
      </c>
      <c r="I582" s="259">
        <f t="shared" si="117"/>
        <v>0.43463415528328786</v>
      </c>
      <c r="J582" s="259">
        <f t="shared" si="117"/>
        <v>7.1766874035814679E-3</v>
      </c>
      <c r="K582" s="259">
        <f t="shared" si="117"/>
        <v>0.51643795586670593</v>
      </c>
      <c r="L582" s="259">
        <f t="shared" si="117"/>
        <v>0.88841878453948153</v>
      </c>
      <c r="M582" s="259">
        <f t="shared" si="117"/>
        <v>1.3574806569473694</v>
      </c>
      <c r="N582" s="259">
        <f t="shared" si="117"/>
        <v>2.4024390898360495</v>
      </c>
      <c r="O582" s="259">
        <f t="shared" si="117"/>
        <v>0.98234125915375714</v>
      </c>
      <c r="P582" s="259">
        <f t="shared" si="117"/>
        <v>0.69121161439576007</v>
      </c>
      <c r="Q582" s="259">
        <f t="shared" si="117"/>
        <v>0.16842298442441464</v>
      </c>
      <c r="R582" s="259">
        <f t="shared" si="117"/>
        <v>-0.33516769873220337</v>
      </c>
      <c r="S582" s="259">
        <f t="shared" si="117"/>
        <v>0.16293631602193981</v>
      </c>
      <c r="T582" s="259">
        <f t="shared" si="117"/>
        <v>1.173617102117632</v>
      </c>
      <c r="U582" s="259">
        <f t="shared" si="117"/>
        <v>0.98115384248436532</v>
      </c>
      <c r="V582" s="65"/>
    </row>
    <row r="583" spans="2:22">
      <c r="B583" s="6"/>
      <c r="C583" s="453" t="s">
        <v>600</v>
      </c>
      <c r="D583" s="5" t="s">
        <v>79</v>
      </c>
      <c r="E583" s="5" t="s">
        <v>43</v>
      </c>
      <c r="G583" s="259">
        <f t="shared" ref="G583:U583" si="118">+G131/G357</f>
        <v>7.3286917999999988</v>
      </c>
      <c r="H583" s="259">
        <f t="shared" si="118"/>
        <v>14.657383599999998</v>
      </c>
      <c r="I583" s="259">
        <f t="shared" si="118"/>
        <v>0.37094694833034614</v>
      </c>
      <c r="J583" s="259">
        <f t="shared" si="118"/>
        <v>1.0126811806734162E-2</v>
      </c>
      <c r="K583" s="259">
        <f t="shared" si="118"/>
        <v>3.3534579408451544E-5</v>
      </c>
      <c r="L583" s="259">
        <f t="shared" si="118"/>
        <v>0</v>
      </c>
      <c r="M583" s="259">
        <f t="shared" si="118"/>
        <v>0</v>
      </c>
      <c r="N583" s="259">
        <f t="shared" si="118"/>
        <v>0</v>
      </c>
      <c r="O583" s="259">
        <f t="shared" si="118"/>
        <v>0</v>
      </c>
      <c r="P583" s="259">
        <f t="shared" si="118"/>
        <v>0</v>
      </c>
      <c r="Q583" s="259">
        <f t="shared" si="118"/>
        <v>0</v>
      </c>
      <c r="R583" s="259">
        <f t="shared" si="118"/>
        <v>0</v>
      </c>
      <c r="S583" s="259">
        <f t="shared" si="118"/>
        <v>0</v>
      </c>
      <c r="T583" s="259">
        <f t="shared" si="118"/>
        <v>0</v>
      </c>
      <c r="U583" s="259">
        <f t="shared" si="118"/>
        <v>0</v>
      </c>
      <c r="V583" s="65"/>
    </row>
    <row r="584" spans="2:22">
      <c r="B584" s="6"/>
      <c r="C584" s="453" t="s">
        <v>601</v>
      </c>
      <c r="D584" s="5" t="s">
        <v>79</v>
      </c>
      <c r="E584" s="5" t="s">
        <v>43</v>
      </c>
      <c r="G584" s="259">
        <f t="shared" ref="G584:U584" si="119">+G132/G358</f>
        <v>2.2581115999999999</v>
      </c>
      <c r="H584" s="259">
        <f t="shared" si="119"/>
        <v>4.5162231999999998</v>
      </c>
      <c r="I584" s="259">
        <f t="shared" si="119"/>
        <v>1.0761617664317786</v>
      </c>
      <c r="J584" s="259">
        <f t="shared" si="119"/>
        <v>1.3447247019700721</v>
      </c>
      <c r="K584" s="259">
        <f t="shared" si="119"/>
        <v>2.7246113254252426</v>
      </c>
      <c r="L584" s="259">
        <f t="shared" si="119"/>
        <v>6.9069252469249385</v>
      </c>
      <c r="M584" s="259">
        <f t="shared" si="119"/>
        <v>8.726885429057191E-3</v>
      </c>
      <c r="N584" s="259">
        <f t="shared" si="119"/>
        <v>0.17982293080026951</v>
      </c>
      <c r="O584" s="259">
        <f t="shared" si="119"/>
        <v>1.229254970206644E-2</v>
      </c>
      <c r="P584" s="259">
        <f t="shared" si="119"/>
        <v>0</v>
      </c>
      <c r="Q584" s="259">
        <f t="shared" si="119"/>
        <v>0</v>
      </c>
      <c r="R584" s="259">
        <f t="shared" si="119"/>
        <v>0</v>
      </c>
      <c r="S584" s="259">
        <f t="shared" si="119"/>
        <v>-7.4562363489749893E-3</v>
      </c>
      <c r="T584" s="259">
        <f t="shared" si="119"/>
        <v>0</v>
      </c>
      <c r="U584" s="259">
        <f t="shared" si="119"/>
        <v>0</v>
      </c>
      <c r="V584" s="65"/>
    </row>
    <row r="585" spans="2:22">
      <c r="B585" s="6"/>
      <c r="C585" s="453" t="s">
        <v>602</v>
      </c>
      <c r="D585" s="5" t="s">
        <v>79</v>
      </c>
      <c r="E585" s="5" t="s">
        <v>43</v>
      </c>
      <c r="G585" s="259">
        <f t="shared" ref="G585:U585" si="120">+G133/G359</f>
        <v>0.93818319999999988</v>
      </c>
      <c r="H585" s="259">
        <f t="shared" si="120"/>
        <v>1.8763663999999998</v>
      </c>
      <c r="I585" s="259">
        <f t="shared" si="120"/>
        <v>0</v>
      </c>
      <c r="J585" s="259">
        <f t="shared" si="120"/>
        <v>3.2090025377030239E-3</v>
      </c>
      <c r="K585" s="259">
        <f t="shared" si="120"/>
        <v>6.3052503048650569E-3</v>
      </c>
      <c r="L585" s="259">
        <f t="shared" si="120"/>
        <v>0</v>
      </c>
      <c r="M585" s="259">
        <f t="shared" si="120"/>
        <v>0</v>
      </c>
      <c r="N585" s="259">
        <f t="shared" si="120"/>
        <v>0</v>
      </c>
      <c r="O585" s="259">
        <f t="shared" si="120"/>
        <v>0</v>
      </c>
      <c r="P585" s="259">
        <f t="shared" si="120"/>
        <v>0</v>
      </c>
      <c r="Q585" s="259">
        <f t="shared" si="120"/>
        <v>0</v>
      </c>
      <c r="R585" s="259">
        <f t="shared" si="120"/>
        <v>0</v>
      </c>
      <c r="S585" s="259">
        <f t="shared" si="120"/>
        <v>0</v>
      </c>
      <c r="T585" s="259">
        <f t="shared" si="120"/>
        <v>0</v>
      </c>
      <c r="U585" s="259">
        <f t="shared" si="120"/>
        <v>0</v>
      </c>
      <c r="V585" s="65"/>
    </row>
    <row r="586" spans="2:22">
      <c r="B586" s="6"/>
      <c r="C586" s="453" t="s">
        <v>603</v>
      </c>
      <c r="D586" s="5" t="s">
        <v>79</v>
      </c>
      <c r="E586" s="5" t="s">
        <v>43</v>
      </c>
      <c r="G586" s="259">
        <f t="shared" ref="G586:U586" si="121">+G134/G360</f>
        <v>1.0064185999999999</v>
      </c>
      <c r="H586" s="259">
        <f t="shared" si="121"/>
        <v>2.0128371999999999</v>
      </c>
      <c r="I586" s="259">
        <f t="shared" si="121"/>
        <v>0</v>
      </c>
      <c r="J586" s="259">
        <f t="shared" si="121"/>
        <v>2.1221205498070073</v>
      </c>
      <c r="K586" s="259">
        <f t="shared" si="121"/>
        <v>1.3964092995789117</v>
      </c>
      <c r="L586" s="259">
        <f t="shared" si="121"/>
        <v>2.0347790263640775</v>
      </c>
      <c r="M586" s="259">
        <f t="shared" si="121"/>
        <v>1.2622566253901384</v>
      </c>
      <c r="N586" s="259">
        <f t="shared" si="121"/>
        <v>1.0641701770064596</v>
      </c>
      <c r="O586" s="259">
        <f t="shared" si="121"/>
        <v>0.88996652206469962</v>
      </c>
      <c r="P586" s="259">
        <f t="shared" si="121"/>
        <v>0.54326751479285862</v>
      </c>
      <c r="Q586" s="259">
        <f t="shared" si="121"/>
        <v>0.37039285289171947</v>
      </c>
      <c r="R586" s="259">
        <f t="shared" si="121"/>
        <v>-2.5521108430345506E-2</v>
      </c>
      <c r="S586" s="259">
        <f t="shared" si="121"/>
        <v>0</v>
      </c>
      <c r="T586" s="259">
        <f t="shared" si="121"/>
        <v>0</v>
      </c>
      <c r="U586" s="259">
        <f t="shared" si="121"/>
        <v>0</v>
      </c>
      <c r="V586" s="65"/>
    </row>
    <row r="587" spans="2:22">
      <c r="B587" s="6"/>
      <c r="C587" s="453" t="s">
        <v>604</v>
      </c>
      <c r="D587" s="5" t="s">
        <v>79</v>
      </c>
      <c r="E587" s="5" t="s">
        <v>43</v>
      </c>
      <c r="G587" s="259">
        <f t="shared" ref="G587:U587" si="122">+G135/G361</f>
        <v>0.64594240000000003</v>
      </c>
      <c r="H587" s="259">
        <f t="shared" si="122"/>
        <v>1.2918848000000001</v>
      </c>
      <c r="I587" s="259">
        <f t="shared" si="122"/>
        <v>2.962614596997486</v>
      </c>
      <c r="J587" s="259">
        <f t="shared" si="122"/>
        <v>0.74437231453517516</v>
      </c>
      <c r="K587" s="259">
        <f t="shared" si="122"/>
        <v>1.1805469309106806</v>
      </c>
      <c r="L587" s="259">
        <f t="shared" si="122"/>
        <v>1.5879540469504692</v>
      </c>
      <c r="M587" s="259">
        <f t="shared" si="122"/>
        <v>1.0310896385996877</v>
      </c>
      <c r="N587" s="259">
        <f t="shared" si="122"/>
        <v>0.77155685635071158</v>
      </c>
      <c r="O587" s="259">
        <f t="shared" si="122"/>
        <v>0.48480854949000973</v>
      </c>
      <c r="P587" s="259">
        <f t="shared" si="122"/>
        <v>0.21965306030920101</v>
      </c>
      <c r="Q587" s="259">
        <f t="shared" si="122"/>
        <v>0.1966044872066216</v>
      </c>
      <c r="R587" s="259">
        <f t="shared" si="122"/>
        <v>0.34051604559919252</v>
      </c>
      <c r="S587" s="259">
        <f t="shared" si="122"/>
        <v>0.28281727328501632</v>
      </c>
      <c r="T587" s="259">
        <f t="shared" si="122"/>
        <v>0.75020498360593624</v>
      </c>
      <c r="U587" s="259">
        <f t="shared" si="122"/>
        <v>0.50447050712967512</v>
      </c>
      <c r="V587" s="65"/>
    </row>
    <row r="588" spans="2:22">
      <c r="B588" s="6"/>
      <c r="C588" s="453" t="s">
        <v>605</v>
      </c>
      <c r="D588" s="5" t="s">
        <v>79</v>
      </c>
      <c r="E588" s="5" t="s">
        <v>43</v>
      </c>
      <c r="G588" s="259">
        <f t="shared" ref="G588:U588" si="123">+G136/G362</f>
        <v>6.3235299999999999</v>
      </c>
      <c r="H588" s="259">
        <f t="shared" si="123"/>
        <v>6.3235299999999999</v>
      </c>
      <c r="I588" s="259">
        <f t="shared" si="123"/>
        <v>8.0163661099931129</v>
      </c>
      <c r="J588" s="259">
        <f t="shared" si="123"/>
        <v>9.2177003843279053</v>
      </c>
      <c r="K588" s="259">
        <f t="shared" si="123"/>
        <v>9.3672008584094257</v>
      </c>
      <c r="L588" s="259">
        <f t="shared" si="123"/>
        <v>10.14914593200789</v>
      </c>
      <c r="M588" s="259">
        <f t="shared" si="123"/>
        <v>10.383587411433362</v>
      </c>
      <c r="N588" s="259">
        <f t="shared" si="123"/>
        <v>9.7575014719775233</v>
      </c>
      <c r="O588" s="259">
        <f t="shared" si="123"/>
        <v>9.7077699144864944</v>
      </c>
      <c r="P588" s="259">
        <f t="shared" si="123"/>
        <v>9.6504553966646949</v>
      </c>
      <c r="Q588" s="259">
        <f t="shared" si="123"/>
        <v>9.9259255543682983</v>
      </c>
      <c r="R588" s="259">
        <f t="shared" si="123"/>
        <v>7.0662326160536661</v>
      </c>
      <c r="S588" s="259">
        <f t="shared" si="123"/>
        <v>9.7104988266322767</v>
      </c>
      <c r="T588" s="259">
        <f t="shared" si="123"/>
        <v>8.9203883341557919</v>
      </c>
      <c r="U588" s="259">
        <f t="shared" si="123"/>
        <v>8.7389495569187492</v>
      </c>
      <c r="V588" s="65"/>
    </row>
    <row r="589" spans="2:22">
      <c r="B589" s="6"/>
      <c r="C589" s="453" t="s">
        <v>606</v>
      </c>
      <c r="D589" s="5" t="s">
        <v>79</v>
      </c>
      <c r="E589" s="5" t="s">
        <v>43</v>
      </c>
      <c r="G589" s="259">
        <f t="shared" ref="G589:U589" si="124">+G137/G363</f>
        <v>0</v>
      </c>
      <c r="H589" s="259">
        <f t="shared" si="124"/>
        <v>0</v>
      </c>
      <c r="I589" s="259">
        <f t="shared" si="124"/>
        <v>3.2921587398369332</v>
      </c>
      <c r="J589" s="259">
        <f t="shared" si="124"/>
        <v>4.442107494576911</v>
      </c>
      <c r="K589" s="259">
        <f t="shared" si="124"/>
        <v>3.8620971398871951</v>
      </c>
      <c r="L589" s="259">
        <f t="shared" si="124"/>
        <v>3.3130668997527914</v>
      </c>
      <c r="M589" s="259">
        <f t="shared" si="124"/>
        <v>9.7873092192201572</v>
      </c>
      <c r="N589" s="259">
        <f t="shared" si="124"/>
        <v>7.7802083675482123</v>
      </c>
      <c r="O589" s="259">
        <f t="shared" si="124"/>
        <v>9.5501278301477281</v>
      </c>
      <c r="P589" s="259">
        <f t="shared" si="124"/>
        <v>10.68162399810117</v>
      </c>
      <c r="Q589" s="259">
        <f t="shared" si="124"/>
        <v>12.4924513229174</v>
      </c>
      <c r="R589" s="259">
        <f t="shared" si="124"/>
        <v>13.118274556801762</v>
      </c>
      <c r="S589" s="259">
        <f t="shared" si="124"/>
        <v>16.356143576858283</v>
      </c>
      <c r="T589" s="259">
        <f t="shared" si="124"/>
        <v>15.440963700842088</v>
      </c>
      <c r="U589" s="259">
        <f t="shared" si="124"/>
        <v>17.001399471920738</v>
      </c>
      <c r="V589" s="65"/>
    </row>
    <row r="590" spans="2:22">
      <c r="B590" s="6"/>
      <c r="C590" s="453" t="s">
        <v>607</v>
      </c>
      <c r="D590" s="5" t="s">
        <v>79</v>
      </c>
      <c r="E590" s="5" t="s">
        <v>43</v>
      </c>
      <c r="G590" s="259">
        <f t="shared" ref="G590:U590" si="125">+G138/G364</f>
        <v>0</v>
      </c>
      <c r="H590" s="259">
        <f t="shared" si="125"/>
        <v>0</v>
      </c>
      <c r="I590" s="259">
        <f t="shared" si="125"/>
        <v>3.3842777438574405</v>
      </c>
      <c r="J590" s="259">
        <f t="shared" si="125"/>
        <v>0.22958752820438461</v>
      </c>
      <c r="K590" s="259">
        <f t="shared" si="125"/>
        <v>2.1285840099490815E-2</v>
      </c>
      <c r="L590" s="259">
        <f t="shared" si="125"/>
        <v>-1.1164060525208678E-6</v>
      </c>
      <c r="M590" s="259">
        <f t="shared" si="125"/>
        <v>0</v>
      </c>
      <c r="N590" s="259">
        <f t="shared" si="125"/>
        <v>-2.1323577165363247E-2</v>
      </c>
      <c r="O590" s="259">
        <f t="shared" si="125"/>
        <v>0</v>
      </c>
      <c r="P590" s="259">
        <f t="shared" si="125"/>
        <v>0</v>
      </c>
      <c r="Q590" s="259">
        <f t="shared" si="125"/>
        <v>0</v>
      </c>
      <c r="R590" s="259">
        <f t="shared" si="125"/>
        <v>0</v>
      </c>
      <c r="S590" s="259">
        <f t="shared" si="125"/>
        <v>0</v>
      </c>
      <c r="T590" s="259">
        <f t="shared" si="125"/>
        <v>0</v>
      </c>
      <c r="U590" s="259">
        <f t="shared" si="125"/>
        <v>0</v>
      </c>
      <c r="V590" s="65"/>
    </row>
    <row r="591" spans="2:22">
      <c r="B591" s="6"/>
      <c r="C591" s="453" t="s">
        <v>608</v>
      </c>
      <c r="D591" s="5" t="s">
        <v>79</v>
      </c>
      <c r="E591" s="5" t="s">
        <v>43</v>
      </c>
      <c r="G591" s="259">
        <f t="shared" ref="G591:U591" si="126">+G139/G365</f>
        <v>0</v>
      </c>
      <c r="H591" s="259">
        <f t="shared" si="126"/>
        <v>0</v>
      </c>
      <c r="I591" s="259">
        <f t="shared" si="126"/>
        <v>2.6089981746696282</v>
      </c>
      <c r="J591" s="259">
        <f t="shared" si="126"/>
        <v>6.5247083454319892</v>
      </c>
      <c r="K591" s="259">
        <f t="shared" si="126"/>
        <v>7.9406531517992498</v>
      </c>
      <c r="L591" s="259">
        <f t="shared" si="126"/>
        <v>11.211992810124906</v>
      </c>
      <c r="M591" s="259">
        <f t="shared" si="126"/>
        <v>12.424164882565869</v>
      </c>
      <c r="N591" s="259">
        <f t="shared" si="126"/>
        <v>10.955738487225586</v>
      </c>
      <c r="O591" s="259">
        <f t="shared" si="126"/>
        <v>10.431643096876886</v>
      </c>
      <c r="P591" s="259">
        <f t="shared" si="126"/>
        <v>10.289187335181028</v>
      </c>
      <c r="Q591" s="259">
        <f t="shared" si="126"/>
        <v>10.839745450996517</v>
      </c>
      <c r="R591" s="259">
        <f t="shared" si="126"/>
        <v>10.077539935370661</v>
      </c>
      <c r="S591" s="259">
        <f t="shared" si="126"/>
        <v>7.4626465662062831</v>
      </c>
      <c r="T591" s="259">
        <f t="shared" si="126"/>
        <v>4.5613471367971679</v>
      </c>
      <c r="U591" s="259">
        <f t="shared" si="126"/>
        <v>4.468865993158972</v>
      </c>
      <c r="V591" s="65"/>
    </row>
    <row r="592" spans="2:22">
      <c r="B592" s="6"/>
      <c r="C592" s="453" t="s">
        <v>609</v>
      </c>
      <c r="D592" s="5" t="s">
        <v>79</v>
      </c>
      <c r="E592" s="5" t="s">
        <v>43</v>
      </c>
      <c r="G592" s="259">
        <f t="shared" ref="G592:U592" si="127">+G140/G366</f>
        <v>0.2060034</v>
      </c>
      <c r="H592" s="259">
        <f t="shared" si="127"/>
        <v>0.2060034</v>
      </c>
      <c r="I592" s="259">
        <f t="shared" si="127"/>
        <v>6.7169000318850784E-3</v>
      </c>
      <c r="J592" s="259">
        <f t="shared" si="127"/>
        <v>0.70780494947261119</v>
      </c>
      <c r="K592" s="259">
        <f t="shared" si="127"/>
        <v>0.47355547194013425</v>
      </c>
      <c r="L592" s="259">
        <f t="shared" si="127"/>
        <v>0</v>
      </c>
      <c r="M592" s="259">
        <f t="shared" si="127"/>
        <v>0.99471499992079426</v>
      </c>
      <c r="N592" s="259">
        <f t="shared" si="127"/>
        <v>1.1131648851173055</v>
      </c>
      <c r="O592" s="259">
        <f t="shared" si="127"/>
        <v>1.2341252953873187</v>
      </c>
      <c r="P592" s="259">
        <f t="shared" si="127"/>
        <v>0.68902876915820743</v>
      </c>
      <c r="Q592" s="259">
        <f t="shared" si="127"/>
        <v>0.85983267084836001</v>
      </c>
      <c r="R592" s="259">
        <f t="shared" si="127"/>
        <v>0.85383672375691977</v>
      </c>
      <c r="S592" s="259">
        <f t="shared" si="127"/>
        <v>0.64350985419624129</v>
      </c>
      <c r="T592" s="259">
        <f t="shared" si="127"/>
        <v>0.65234213387643114</v>
      </c>
      <c r="U592" s="259">
        <f t="shared" si="127"/>
        <v>0.21165372897037835</v>
      </c>
      <c r="V592" s="65"/>
    </row>
    <row r="593" spans="2:22">
      <c r="B593" s="6"/>
      <c r="C593" s="453" t="s">
        <v>610</v>
      </c>
      <c r="D593" s="5" t="s">
        <v>79</v>
      </c>
      <c r="E593" s="5" t="s">
        <v>43</v>
      </c>
      <c r="G593" s="259">
        <f t="shared" ref="G593:U593" si="128">+G141/G367</f>
        <v>0</v>
      </c>
      <c r="H593" s="259">
        <f t="shared" si="128"/>
        <v>0</v>
      </c>
      <c r="I593" s="259">
        <f t="shared" si="128"/>
        <v>7.8518528748242736E-2</v>
      </c>
      <c r="J593" s="259">
        <f t="shared" si="128"/>
        <v>8.8450428239707141E-2</v>
      </c>
      <c r="K593" s="259">
        <f t="shared" si="128"/>
        <v>0</v>
      </c>
      <c r="L593" s="259">
        <f t="shared" si="128"/>
        <v>0</v>
      </c>
      <c r="M593" s="259">
        <f t="shared" si="128"/>
        <v>0</v>
      </c>
      <c r="N593" s="259">
        <f t="shared" si="128"/>
        <v>0</v>
      </c>
      <c r="O593" s="259">
        <f t="shared" si="128"/>
        <v>0</v>
      </c>
      <c r="P593" s="259">
        <f t="shared" si="128"/>
        <v>0</v>
      </c>
      <c r="Q593" s="259">
        <f t="shared" si="128"/>
        <v>0</v>
      </c>
      <c r="R593" s="259">
        <f t="shared" si="128"/>
        <v>0</v>
      </c>
      <c r="S593" s="259">
        <f t="shared" si="128"/>
        <v>0</v>
      </c>
      <c r="T593" s="259">
        <f t="shared" si="128"/>
        <v>0</v>
      </c>
      <c r="U593" s="259">
        <f t="shared" si="128"/>
        <v>0</v>
      </c>
      <c r="V593" s="65"/>
    </row>
    <row r="594" spans="2:22">
      <c r="B594" s="6"/>
      <c r="C594" s="453" t="s">
        <v>611</v>
      </c>
      <c r="D594" s="5" t="s">
        <v>79</v>
      </c>
      <c r="E594" s="5" t="s">
        <v>43</v>
      </c>
      <c r="G594" s="259">
        <f t="shared" ref="G594:U594" si="129">+G142/G368</f>
        <v>0</v>
      </c>
      <c r="H594" s="259">
        <f t="shared" si="129"/>
        <v>0</v>
      </c>
      <c r="I594" s="259">
        <f t="shared" si="129"/>
        <v>1.0179261507633126</v>
      </c>
      <c r="J594" s="259">
        <f t="shared" si="129"/>
        <v>0.43779514719854101</v>
      </c>
      <c r="K594" s="259">
        <f t="shared" si="129"/>
        <v>0.47577933911816794</v>
      </c>
      <c r="L594" s="259">
        <f t="shared" si="129"/>
        <v>0.13715058504364794</v>
      </c>
      <c r="M594" s="259">
        <f t="shared" si="129"/>
        <v>0</v>
      </c>
      <c r="N594" s="259">
        <f t="shared" si="129"/>
        <v>0</v>
      </c>
      <c r="O594" s="259">
        <f t="shared" si="129"/>
        <v>0</v>
      </c>
      <c r="P594" s="259">
        <f t="shared" si="129"/>
        <v>0</v>
      </c>
      <c r="Q594" s="259">
        <f t="shared" si="129"/>
        <v>0</v>
      </c>
      <c r="R594" s="259">
        <f t="shared" si="129"/>
        <v>0</v>
      </c>
      <c r="S594" s="259">
        <f t="shared" si="129"/>
        <v>0</v>
      </c>
      <c r="T594" s="259">
        <f t="shared" si="129"/>
        <v>0</v>
      </c>
      <c r="U594" s="259">
        <f t="shared" si="129"/>
        <v>0</v>
      </c>
      <c r="V594" s="65"/>
    </row>
    <row r="595" spans="2:22">
      <c r="B595" s="6"/>
      <c r="C595" s="453" t="s">
        <v>612</v>
      </c>
      <c r="D595" s="5" t="s">
        <v>79</v>
      </c>
      <c r="E595" s="5" t="s">
        <v>43</v>
      </c>
      <c r="G595" s="259">
        <f t="shared" ref="G595:U595" si="130">+G143/G369</f>
        <v>0</v>
      </c>
      <c r="H595" s="259">
        <f t="shared" si="130"/>
        <v>0</v>
      </c>
      <c r="I595" s="259">
        <f t="shared" si="130"/>
        <v>0.23553775458439594</v>
      </c>
      <c r="J595" s="259">
        <f t="shared" si="130"/>
        <v>4.5820693320004539E-2</v>
      </c>
      <c r="K595" s="259">
        <f t="shared" si="130"/>
        <v>0</v>
      </c>
      <c r="L595" s="259">
        <f t="shared" si="130"/>
        <v>0</v>
      </c>
      <c r="M595" s="259">
        <f t="shared" si="130"/>
        <v>0</v>
      </c>
      <c r="N595" s="259">
        <f t="shared" si="130"/>
        <v>0</v>
      </c>
      <c r="O595" s="259">
        <f t="shared" si="130"/>
        <v>0</v>
      </c>
      <c r="P595" s="259">
        <f t="shared" si="130"/>
        <v>0</v>
      </c>
      <c r="Q595" s="259">
        <f t="shared" si="130"/>
        <v>0</v>
      </c>
      <c r="R595" s="259">
        <f t="shared" si="130"/>
        <v>0</v>
      </c>
      <c r="S595" s="259">
        <f t="shared" si="130"/>
        <v>0</v>
      </c>
      <c r="T595" s="259">
        <f t="shared" si="130"/>
        <v>0</v>
      </c>
      <c r="U595" s="259">
        <f t="shared" si="130"/>
        <v>0</v>
      </c>
      <c r="V595" s="65"/>
    </row>
    <row r="596" spans="2:22">
      <c r="B596" s="6"/>
      <c r="C596" s="453" t="s">
        <v>613</v>
      </c>
      <c r="D596" s="5" t="s">
        <v>79</v>
      </c>
      <c r="E596" s="5" t="s">
        <v>43</v>
      </c>
      <c r="G596" s="259">
        <f t="shared" ref="G596:U596" si="131">+G144/G370</f>
        <v>0.10969250000000001</v>
      </c>
      <c r="H596" s="259">
        <f t="shared" si="131"/>
        <v>0.21938500000000002</v>
      </c>
      <c r="I596" s="259">
        <f t="shared" si="131"/>
        <v>0.19302319588739392</v>
      </c>
      <c r="J596" s="259">
        <f t="shared" si="131"/>
        <v>0</v>
      </c>
      <c r="K596" s="259">
        <f t="shared" si="131"/>
        <v>0</v>
      </c>
      <c r="L596" s="259">
        <f t="shared" si="131"/>
        <v>0</v>
      </c>
      <c r="M596" s="259">
        <f t="shared" si="131"/>
        <v>0</v>
      </c>
      <c r="N596" s="259">
        <f t="shared" si="131"/>
        <v>0</v>
      </c>
      <c r="O596" s="259">
        <f t="shared" si="131"/>
        <v>0</v>
      </c>
      <c r="P596" s="259">
        <f t="shared" si="131"/>
        <v>0</v>
      </c>
      <c r="Q596" s="259">
        <f t="shared" si="131"/>
        <v>0</v>
      </c>
      <c r="R596" s="259">
        <f t="shared" si="131"/>
        <v>0</v>
      </c>
      <c r="S596" s="259">
        <f t="shared" si="131"/>
        <v>0</v>
      </c>
      <c r="T596" s="259">
        <f t="shared" si="131"/>
        <v>0</v>
      </c>
      <c r="U596" s="259">
        <f t="shared" si="131"/>
        <v>0</v>
      </c>
      <c r="V596" s="65"/>
    </row>
    <row r="597" spans="2:22">
      <c r="B597" s="6"/>
      <c r="C597" s="453" t="s">
        <v>614</v>
      </c>
      <c r="D597" s="5" t="s">
        <v>79</v>
      </c>
      <c r="E597" s="5" t="s">
        <v>43</v>
      </c>
      <c r="G597" s="259">
        <f t="shared" ref="G597:U597" si="132">+G145/G371</f>
        <v>0</v>
      </c>
      <c r="H597" s="259">
        <f t="shared" si="132"/>
        <v>0</v>
      </c>
      <c r="I597" s="259">
        <f t="shared" si="132"/>
        <v>0.19510774469783951</v>
      </c>
      <c r="J597" s="259">
        <f t="shared" si="132"/>
        <v>6.8167252748148263E-2</v>
      </c>
      <c r="K597" s="259">
        <f t="shared" si="132"/>
        <v>0</v>
      </c>
      <c r="L597" s="259">
        <f t="shared" si="132"/>
        <v>0</v>
      </c>
      <c r="M597" s="259">
        <f t="shared" si="132"/>
        <v>0</v>
      </c>
      <c r="N597" s="259">
        <f t="shared" si="132"/>
        <v>0</v>
      </c>
      <c r="O597" s="259">
        <f t="shared" si="132"/>
        <v>0</v>
      </c>
      <c r="P597" s="259">
        <f t="shared" si="132"/>
        <v>0</v>
      </c>
      <c r="Q597" s="259">
        <f t="shared" si="132"/>
        <v>0</v>
      </c>
      <c r="R597" s="259">
        <f t="shared" si="132"/>
        <v>0</v>
      </c>
      <c r="S597" s="259">
        <f t="shared" si="132"/>
        <v>0</v>
      </c>
      <c r="T597" s="259">
        <f t="shared" si="132"/>
        <v>0</v>
      </c>
      <c r="U597" s="259">
        <f t="shared" si="132"/>
        <v>0</v>
      </c>
      <c r="V597" s="65"/>
    </row>
    <row r="598" spans="2:22">
      <c r="B598" s="6"/>
      <c r="C598" s="453" t="s">
        <v>615</v>
      </c>
      <c r="D598" s="5" t="s">
        <v>79</v>
      </c>
      <c r="E598" s="5" t="s">
        <v>43</v>
      </c>
      <c r="G598" s="259">
        <f t="shared" ref="G598:U598" si="133">+G146/G372</f>
        <v>0</v>
      </c>
      <c r="H598" s="259">
        <f t="shared" si="133"/>
        <v>0</v>
      </c>
      <c r="I598" s="259">
        <f t="shared" si="133"/>
        <v>0</v>
      </c>
      <c r="J598" s="259">
        <f t="shared" si="133"/>
        <v>0</v>
      </c>
      <c r="K598" s="259">
        <f t="shared" si="133"/>
        <v>0</v>
      </c>
      <c r="L598" s="259">
        <f t="shared" si="133"/>
        <v>0</v>
      </c>
      <c r="M598" s="259">
        <f t="shared" si="133"/>
        <v>0.61541150821755186</v>
      </c>
      <c r="N598" s="259">
        <f t="shared" si="133"/>
        <v>0.67008605769745067</v>
      </c>
      <c r="O598" s="259">
        <f t="shared" si="133"/>
        <v>0.70158117136937614</v>
      </c>
      <c r="P598" s="259">
        <f t="shared" si="133"/>
        <v>1.1134718744544831</v>
      </c>
      <c r="Q598" s="259">
        <f t="shared" si="133"/>
        <v>1.2964031252325252</v>
      </c>
      <c r="R598" s="259">
        <f t="shared" si="133"/>
        <v>1.0084675339614477</v>
      </c>
      <c r="S598" s="259">
        <f t="shared" si="133"/>
        <v>1.6495857433361452</v>
      </c>
      <c r="T598" s="259">
        <f t="shared" si="133"/>
        <v>1.6824974088015268</v>
      </c>
      <c r="U598" s="259">
        <f t="shared" si="133"/>
        <v>0.87467343310120138</v>
      </c>
      <c r="V598" s="65"/>
    </row>
    <row r="599" spans="2:22">
      <c r="B599" s="6"/>
      <c r="C599" s="453" t="s">
        <v>616</v>
      </c>
      <c r="D599" s="5" t="s">
        <v>79</v>
      </c>
      <c r="E599" s="5" t="s">
        <v>43</v>
      </c>
      <c r="G599" s="259">
        <f t="shared" ref="G599:U599" si="134">+G147/G373</f>
        <v>0</v>
      </c>
      <c r="H599" s="259">
        <f t="shared" si="134"/>
        <v>0</v>
      </c>
      <c r="I599" s="259">
        <f t="shared" si="134"/>
        <v>0</v>
      </c>
      <c r="J599" s="259">
        <f t="shared" si="134"/>
        <v>0</v>
      </c>
      <c r="K599" s="259">
        <f t="shared" si="134"/>
        <v>0</v>
      </c>
      <c r="L599" s="259">
        <f t="shared" si="134"/>
        <v>0.18662746847926776</v>
      </c>
      <c r="M599" s="259">
        <f t="shared" si="134"/>
        <v>0.22673111855879724</v>
      </c>
      <c r="N599" s="259">
        <f t="shared" si="134"/>
        <v>0.2919961580704829</v>
      </c>
      <c r="O599" s="259">
        <f t="shared" si="134"/>
        <v>0.35937299390984573</v>
      </c>
      <c r="P599" s="259">
        <f t="shared" si="134"/>
        <v>0.38744040916716749</v>
      </c>
      <c r="Q599" s="259">
        <f t="shared" si="134"/>
        <v>0.43310589547043316</v>
      </c>
      <c r="R599" s="259">
        <f t="shared" si="134"/>
        <v>0.41186510632345863</v>
      </c>
      <c r="S599" s="259">
        <f t="shared" si="134"/>
        <v>0.37519429786578529</v>
      </c>
      <c r="T599" s="259">
        <f t="shared" si="134"/>
        <v>0.24483111719419209</v>
      </c>
      <c r="U599" s="259">
        <f t="shared" si="134"/>
        <v>0.46613739196324855</v>
      </c>
      <c r="V599" s="65"/>
    </row>
    <row r="600" spans="2:22">
      <c r="B600" s="6"/>
      <c r="C600" s="453" t="s">
        <v>617</v>
      </c>
      <c r="D600" s="5" t="s">
        <v>79</v>
      </c>
      <c r="E600" s="5" t="s">
        <v>43</v>
      </c>
      <c r="G600" s="259">
        <f t="shared" ref="G600:U600" si="135">+G148/G374</f>
        <v>0</v>
      </c>
      <c r="H600" s="259">
        <f t="shared" si="135"/>
        <v>0</v>
      </c>
      <c r="I600" s="259">
        <f t="shared" si="135"/>
        <v>0</v>
      </c>
      <c r="J600" s="259">
        <f t="shared" si="135"/>
        <v>0</v>
      </c>
      <c r="K600" s="259">
        <f t="shared" si="135"/>
        <v>0</v>
      </c>
      <c r="L600" s="259">
        <f t="shared" si="135"/>
        <v>0</v>
      </c>
      <c r="M600" s="259">
        <f t="shared" si="135"/>
        <v>7.3141984606197682E-2</v>
      </c>
      <c r="N600" s="259">
        <f t="shared" si="135"/>
        <v>0</v>
      </c>
      <c r="O600" s="259">
        <f t="shared" si="135"/>
        <v>7.555610213716335E-2</v>
      </c>
      <c r="P600" s="259">
        <f t="shared" si="135"/>
        <v>0.53926294580318268</v>
      </c>
      <c r="Q600" s="259">
        <f t="shared" si="135"/>
        <v>3.4653231137975968</v>
      </c>
      <c r="R600" s="259">
        <f t="shared" si="135"/>
        <v>0.39606416970462838</v>
      </c>
      <c r="S600" s="259">
        <f t="shared" si="135"/>
        <v>0.86785250306351047</v>
      </c>
      <c r="T600" s="259">
        <f t="shared" si="135"/>
        <v>1.9172638791913541</v>
      </c>
      <c r="U600" s="259">
        <f t="shared" si="135"/>
        <v>3.0007633933060909</v>
      </c>
      <c r="V600" s="65"/>
    </row>
    <row r="601" spans="2:22">
      <c r="B601" s="6"/>
      <c r="C601" s="453" t="s">
        <v>618</v>
      </c>
      <c r="D601" s="5" t="s">
        <v>79</v>
      </c>
      <c r="E601" s="5" t="s">
        <v>43</v>
      </c>
      <c r="G601" s="259">
        <f t="shared" ref="G601:U601" si="136">+G149/G375</f>
        <v>0</v>
      </c>
      <c r="H601" s="259">
        <f t="shared" si="136"/>
        <v>0</v>
      </c>
      <c r="I601" s="259">
        <f t="shared" si="136"/>
        <v>0</v>
      </c>
      <c r="J601" s="259">
        <f t="shared" si="136"/>
        <v>0</v>
      </c>
      <c r="K601" s="259">
        <f t="shared" si="136"/>
        <v>0</v>
      </c>
      <c r="L601" s="259">
        <f t="shared" si="136"/>
        <v>0</v>
      </c>
      <c r="M601" s="259">
        <f t="shared" si="136"/>
        <v>5.664038864705951E-2</v>
      </c>
      <c r="N601" s="259">
        <f t="shared" si="136"/>
        <v>0.32116975059508207</v>
      </c>
      <c r="O601" s="259">
        <f t="shared" si="136"/>
        <v>0.48193269959959295</v>
      </c>
      <c r="P601" s="259">
        <f t="shared" si="136"/>
        <v>0.40981816766109547</v>
      </c>
      <c r="Q601" s="259">
        <f t="shared" si="136"/>
        <v>0.74544693906870374</v>
      </c>
      <c r="R601" s="259">
        <f t="shared" si="136"/>
        <v>1.2487330525257294</v>
      </c>
      <c r="S601" s="259">
        <f t="shared" si="136"/>
        <v>0.33924413951917037</v>
      </c>
      <c r="T601" s="259">
        <f t="shared" si="136"/>
        <v>0.18254158037630175</v>
      </c>
      <c r="U601" s="259">
        <f t="shared" si="136"/>
        <v>-0.17477967452690238</v>
      </c>
      <c r="V601" s="65"/>
    </row>
    <row r="602" spans="2:22">
      <c r="B602" s="6"/>
      <c r="C602" s="453" t="s">
        <v>619</v>
      </c>
      <c r="D602" s="5" t="s">
        <v>79</v>
      </c>
      <c r="E602" s="5" t="s">
        <v>43</v>
      </c>
      <c r="G602" s="259">
        <f t="shared" ref="G602:U602" si="137">+G150/G376</f>
        <v>0</v>
      </c>
      <c r="H602" s="259">
        <f t="shared" si="137"/>
        <v>0</v>
      </c>
      <c r="I602" s="259">
        <f t="shared" si="137"/>
        <v>0</v>
      </c>
      <c r="J602" s="259">
        <f t="shared" si="137"/>
        <v>0</v>
      </c>
      <c r="K602" s="259">
        <f t="shared" si="137"/>
        <v>0</v>
      </c>
      <c r="L602" s="259">
        <f t="shared" si="137"/>
        <v>0</v>
      </c>
      <c r="M602" s="259">
        <f t="shared" si="137"/>
        <v>0.13379095689284018</v>
      </c>
      <c r="N602" s="259">
        <f t="shared" si="137"/>
        <v>0.66949514281739286</v>
      </c>
      <c r="O602" s="259">
        <f t="shared" si="137"/>
        <v>0.8809619199706038</v>
      </c>
      <c r="P602" s="259">
        <f t="shared" si="137"/>
        <v>0.72442272793774209</v>
      </c>
      <c r="Q602" s="259">
        <f t="shared" si="137"/>
        <v>6.2758007201333343E-2</v>
      </c>
      <c r="R602" s="259">
        <f t="shared" si="137"/>
        <v>0.6607447502148418</v>
      </c>
      <c r="S602" s="259">
        <f t="shared" si="137"/>
        <v>3.1588008094011997</v>
      </c>
      <c r="T602" s="259">
        <f t="shared" si="137"/>
        <v>0.99169112020266426</v>
      </c>
      <c r="U602" s="259">
        <f t="shared" si="137"/>
        <v>2.7933645007323946</v>
      </c>
      <c r="V602" s="65"/>
    </row>
    <row r="603" spans="2:22">
      <c r="B603" s="6"/>
      <c r="C603" s="453" t="s">
        <v>620</v>
      </c>
      <c r="D603" s="5" t="s">
        <v>79</v>
      </c>
      <c r="E603" s="5" t="s">
        <v>43</v>
      </c>
      <c r="G603" s="259">
        <f t="shared" ref="G603:U603" si="138">+G151/G377</f>
        <v>0</v>
      </c>
      <c r="H603" s="259">
        <f t="shared" si="138"/>
        <v>0</v>
      </c>
      <c r="I603" s="259">
        <f t="shared" si="138"/>
        <v>0</v>
      </c>
      <c r="J603" s="259">
        <f t="shared" si="138"/>
        <v>0</v>
      </c>
      <c r="K603" s="259">
        <f t="shared" si="138"/>
        <v>0</v>
      </c>
      <c r="L603" s="259">
        <f t="shared" si="138"/>
        <v>0</v>
      </c>
      <c r="M603" s="259">
        <f t="shared" si="138"/>
        <v>4.947353328149396E-2</v>
      </c>
      <c r="N603" s="259">
        <f t="shared" si="138"/>
        <v>6.2226966664267802E-2</v>
      </c>
      <c r="O603" s="259">
        <f t="shared" si="138"/>
        <v>0.15862694449061307</v>
      </c>
      <c r="P603" s="259">
        <f t="shared" si="138"/>
        <v>0.13872749181443969</v>
      </c>
      <c r="Q603" s="259">
        <f t="shared" si="138"/>
        <v>5.881620787798534E-2</v>
      </c>
      <c r="R603" s="259">
        <f t="shared" si="138"/>
        <v>0.20555675174242033</v>
      </c>
      <c r="S603" s="259">
        <f t="shared" si="138"/>
        <v>0.17733849996539527</v>
      </c>
      <c r="T603" s="259">
        <f t="shared" si="138"/>
        <v>0.16533452847092431</v>
      </c>
      <c r="U603" s="259">
        <f t="shared" si="138"/>
        <v>0</v>
      </c>
      <c r="V603" s="65"/>
    </row>
    <row r="604" spans="2:22">
      <c r="B604" s="6"/>
      <c r="C604" s="453" t="s">
        <v>615</v>
      </c>
      <c r="D604" s="5" t="s">
        <v>79</v>
      </c>
      <c r="E604" s="5" t="s">
        <v>43</v>
      </c>
      <c r="G604" s="259">
        <f t="shared" ref="G604:U604" si="139">+G152/G378</f>
        <v>0</v>
      </c>
      <c r="H604" s="259">
        <f t="shared" si="139"/>
        <v>0</v>
      </c>
      <c r="I604" s="259">
        <f t="shared" si="139"/>
        <v>0</v>
      </c>
      <c r="J604" s="259">
        <f t="shared" si="139"/>
        <v>0</v>
      </c>
      <c r="K604" s="259">
        <f t="shared" si="139"/>
        <v>0</v>
      </c>
      <c r="L604" s="259">
        <f t="shared" si="139"/>
        <v>0</v>
      </c>
      <c r="M604" s="259">
        <f t="shared" si="139"/>
        <v>1.0383586684582296E-2</v>
      </c>
      <c r="N604" s="259">
        <f t="shared" si="139"/>
        <v>0</v>
      </c>
      <c r="O604" s="259">
        <f t="shared" si="139"/>
        <v>0</v>
      </c>
      <c r="P604" s="259">
        <f t="shared" si="139"/>
        <v>0</v>
      </c>
      <c r="Q604" s="259">
        <f t="shared" si="139"/>
        <v>0</v>
      </c>
      <c r="R604" s="259">
        <f t="shared" si="139"/>
        <v>0</v>
      </c>
      <c r="S604" s="259">
        <f t="shared" si="139"/>
        <v>0</v>
      </c>
      <c r="T604" s="259">
        <f t="shared" si="139"/>
        <v>0</v>
      </c>
      <c r="U604" s="259">
        <f t="shared" si="139"/>
        <v>0</v>
      </c>
      <c r="V604" s="65"/>
    </row>
    <row r="605" spans="2:22">
      <c r="B605" s="6"/>
      <c r="C605" s="453" t="s">
        <v>621</v>
      </c>
      <c r="D605" s="5" t="s">
        <v>79</v>
      </c>
      <c r="E605" s="5" t="s">
        <v>43</v>
      </c>
      <c r="G605" s="259">
        <f t="shared" ref="G605:U605" si="140">+G153/G379</f>
        <v>0</v>
      </c>
      <c r="H605" s="259">
        <f t="shared" si="140"/>
        <v>0</v>
      </c>
      <c r="I605" s="259">
        <f t="shared" si="140"/>
        <v>0</v>
      </c>
      <c r="J605" s="259">
        <f t="shared" si="140"/>
        <v>0</v>
      </c>
      <c r="K605" s="259">
        <f t="shared" si="140"/>
        <v>0</v>
      </c>
      <c r="L605" s="259">
        <f t="shared" si="140"/>
        <v>0</v>
      </c>
      <c r="M605" s="259">
        <f t="shared" si="140"/>
        <v>1.3636715590004511</v>
      </c>
      <c r="N605" s="259">
        <f t="shared" si="140"/>
        <v>1.232184958017251</v>
      </c>
      <c r="O605" s="259">
        <f t="shared" si="140"/>
        <v>1.3116010253847676</v>
      </c>
      <c r="P605" s="259">
        <f t="shared" si="140"/>
        <v>1.3161397758112565</v>
      </c>
      <c r="Q605" s="259">
        <f t="shared" si="140"/>
        <v>1.2787625012562951</v>
      </c>
      <c r="R605" s="259">
        <f t="shared" si="140"/>
        <v>1.1090630711838783</v>
      </c>
      <c r="S605" s="259">
        <f t="shared" si="140"/>
        <v>0.19683104486020339</v>
      </c>
      <c r="T605" s="259">
        <f t="shared" si="140"/>
        <v>0</v>
      </c>
      <c r="U605" s="259">
        <f t="shared" si="140"/>
        <v>0</v>
      </c>
      <c r="V605" s="65"/>
    </row>
    <row r="606" spans="2:22">
      <c r="B606" s="6"/>
      <c r="C606" s="453" t="s">
        <v>622</v>
      </c>
      <c r="D606" s="5" t="s">
        <v>79</v>
      </c>
      <c r="E606" s="5" t="s">
        <v>43</v>
      </c>
      <c r="G606" s="259">
        <f t="shared" ref="G606:U606" si="141">+G154/G380</f>
        <v>0</v>
      </c>
      <c r="H606" s="259">
        <f t="shared" si="141"/>
        <v>0</v>
      </c>
      <c r="I606" s="259">
        <f t="shared" si="141"/>
        <v>0</v>
      </c>
      <c r="J606" s="259">
        <f t="shared" si="141"/>
        <v>0</v>
      </c>
      <c r="K606" s="259">
        <f t="shared" si="141"/>
        <v>0</v>
      </c>
      <c r="L606" s="259">
        <f t="shared" si="141"/>
        <v>0</v>
      </c>
      <c r="M606" s="259">
        <f t="shared" si="141"/>
        <v>1.7322527514214601</v>
      </c>
      <c r="N606" s="259">
        <f t="shared" si="141"/>
        <v>3.5703621522221223</v>
      </c>
      <c r="O606" s="259">
        <f t="shared" si="141"/>
        <v>2.9512079526613406</v>
      </c>
      <c r="P606" s="259">
        <f t="shared" si="141"/>
        <v>2.5956418371764332</v>
      </c>
      <c r="Q606" s="259">
        <f t="shared" si="141"/>
        <v>0.94237759349371064</v>
      </c>
      <c r="R606" s="259">
        <f t="shared" si="141"/>
        <v>1.1571209234240465</v>
      </c>
      <c r="S606" s="259">
        <f t="shared" si="141"/>
        <v>2.8629090739881802</v>
      </c>
      <c r="T606" s="259">
        <f t="shared" si="141"/>
        <v>2.9643479779967743</v>
      </c>
      <c r="U606" s="259">
        <f t="shared" si="141"/>
        <v>3.61674682837742</v>
      </c>
      <c r="V606" s="65"/>
    </row>
    <row r="607" spans="2:22">
      <c r="B607" s="6"/>
      <c r="C607" s="453" t="s">
        <v>623</v>
      </c>
      <c r="D607" s="5" t="s">
        <v>79</v>
      </c>
      <c r="E607" s="5" t="s">
        <v>43</v>
      </c>
      <c r="G607" s="259">
        <f t="shared" ref="G607:U607" si="142">+G155/G381</f>
        <v>0</v>
      </c>
      <c r="H607" s="259">
        <f t="shared" si="142"/>
        <v>0</v>
      </c>
      <c r="I607" s="259">
        <f t="shared" si="142"/>
        <v>0</v>
      </c>
      <c r="J607" s="259">
        <f t="shared" si="142"/>
        <v>0</v>
      </c>
      <c r="K607" s="259">
        <f t="shared" si="142"/>
        <v>0</v>
      </c>
      <c r="L607" s="259">
        <f t="shared" si="142"/>
        <v>0.1556555228214779</v>
      </c>
      <c r="M607" s="259">
        <f t="shared" si="142"/>
        <v>0.15581049465203226</v>
      </c>
      <c r="N607" s="259">
        <f t="shared" si="142"/>
        <v>0.12766513027416035</v>
      </c>
      <c r="O607" s="259">
        <f t="shared" si="142"/>
        <v>-0.15144227076188466</v>
      </c>
      <c r="P607" s="259">
        <f t="shared" si="142"/>
        <v>0</v>
      </c>
      <c r="Q607" s="259">
        <f t="shared" si="142"/>
        <v>0</v>
      </c>
      <c r="R607" s="259">
        <f t="shared" si="142"/>
        <v>0</v>
      </c>
      <c r="S607" s="259">
        <f t="shared" si="142"/>
        <v>0</v>
      </c>
      <c r="T607" s="259">
        <f t="shared" si="142"/>
        <v>0</v>
      </c>
      <c r="U607" s="259">
        <f t="shared" si="142"/>
        <v>0</v>
      </c>
      <c r="V607" s="65"/>
    </row>
    <row r="608" spans="2:22">
      <c r="B608" s="6"/>
      <c r="C608" s="453" t="s">
        <v>624</v>
      </c>
      <c r="D608" s="5" t="s">
        <v>79</v>
      </c>
      <c r="E608" s="5" t="s">
        <v>43</v>
      </c>
      <c r="G608" s="259">
        <f t="shared" ref="G608:U608" si="143">+G156/G382</f>
        <v>0</v>
      </c>
      <c r="H608" s="259">
        <f t="shared" si="143"/>
        <v>0</v>
      </c>
      <c r="I608" s="259">
        <f t="shared" si="143"/>
        <v>0</v>
      </c>
      <c r="J608" s="259">
        <f t="shared" si="143"/>
        <v>0</v>
      </c>
      <c r="K608" s="259">
        <f t="shared" si="143"/>
        <v>0</v>
      </c>
      <c r="L608" s="259">
        <f t="shared" si="143"/>
        <v>0</v>
      </c>
      <c r="M608" s="259">
        <f t="shared" si="143"/>
        <v>0</v>
      </c>
      <c r="N608" s="259">
        <f t="shared" si="143"/>
        <v>0</v>
      </c>
      <c r="O608" s="259">
        <f t="shared" si="143"/>
        <v>0.55260643883712324</v>
      </c>
      <c r="P608" s="259">
        <f t="shared" si="143"/>
        <v>0.34161002015774289</v>
      </c>
      <c r="Q608" s="259">
        <f t="shared" si="143"/>
        <v>0.68476991048375802</v>
      </c>
      <c r="R608" s="259">
        <f t="shared" si="143"/>
        <v>0.84979909762076533</v>
      </c>
      <c r="S608" s="259">
        <f t="shared" si="143"/>
        <v>1.5905814090885666</v>
      </c>
      <c r="T608" s="259">
        <f t="shared" si="143"/>
        <v>0.98490758375980969</v>
      </c>
      <c r="U608" s="259">
        <f t="shared" si="143"/>
        <v>1.2026953819817541</v>
      </c>
      <c r="V608" s="65"/>
    </row>
    <row r="609" spans="2:22">
      <c r="B609" s="6"/>
      <c r="C609" s="453" t="s">
        <v>844</v>
      </c>
      <c r="D609" s="5" t="s">
        <v>79</v>
      </c>
      <c r="E609" s="5" t="s">
        <v>43</v>
      </c>
      <c r="G609" s="259">
        <f t="shared" ref="G609:U609" si="144">+G157/G383</f>
        <v>0</v>
      </c>
      <c r="H609" s="259">
        <f t="shared" si="144"/>
        <v>0</v>
      </c>
      <c r="I609" s="259">
        <f t="shared" si="144"/>
        <v>0</v>
      </c>
      <c r="J609" s="259">
        <f t="shared" si="144"/>
        <v>0</v>
      </c>
      <c r="K609" s="259">
        <f t="shared" si="144"/>
        <v>0</v>
      </c>
      <c r="L609" s="259">
        <f t="shared" si="144"/>
        <v>0</v>
      </c>
      <c r="M609" s="259">
        <f t="shared" si="144"/>
        <v>0</v>
      </c>
      <c r="N609" s="259">
        <f t="shared" si="144"/>
        <v>0</v>
      </c>
      <c r="O609" s="259">
        <f t="shared" si="144"/>
        <v>0</v>
      </c>
      <c r="P609" s="259">
        <f t="shared" si="144"/>
        <v>0</v>
      </c>
      <c r="Q609" s="259">
        <f t="shared" si="144"/>
        <v>0</v>
      </c>
      <c r="R609" s="259">
        <f t="shared" si="144"/>
        <v>0</v>
      </c>
      <c r="S609" s="259">
        <f t="shared" si="144"/>
        <v>0</v>
      </c>
      <c r="T609" s="259">
        <f t="shared" si="144"/>
        <v>0</v>
      </c>
      <c r="U609" s="259">
        <f t="shared" si="144"/>
        <v>0.42329120343102572</v>
      </c>
      <c r="V609" s="65"/>
    </row>
    <row r="610" spans="2:22">
      <c r="B610" s="6"/>
      <c r="C610" s="453" t="s">
        <v>845</v>
      </c>
      <c r="D610" s="5" t="s">
        <v>79</v>
      </c>
      <c r="E610" s="5" t="s">
        <v>43</v>
      </c>
      <c r="G610" s="259">
        <f t="shared" ref="G610:U610" si="145">+G158/G384</f>
        <v>0</v>
      </c>
      <c r="H610" s="259">
        <f t="shared" si="145"/>
        <v>0</v>
      </c>
      <c r="I610" s="259">
        <f t="shared" si="145"/>
        <v>0</v>
      </c>
      <c r="J610" s="259">
        <f t="shared" si="145"/>
        <v>0</v>
      </c>
      <c r="K610" s="259">
        <f t="shared" si="145"/>
        <v>0</v>
      </c>
      <c r="L610" s="259">
        <f t="shared" si="145"/>
        <v>0</v>
      </c>
      <c r="M610" s="259">
        <f t="shared" si="145"/>
        <v>0</v>
      </c>
      <c r="N610" s="259">
        <f t="shared" si="145"/>
        <v>0</v>
      </c>
      <c r="O610" s="259">
        <f t="shared" si="145"/>
        <v>0</v>
      </c>
      <c r="P610" s="259">
        <f t="shared" si="145"/>
        <v>0</v>
      </c>
      <c r="Q610" s="259">
        <f t="shared" si="145"/>
        <v>0</v>
      </c>
      <c r="R610" s="259">
        <f t="shared" si="145"/>
        <v>0</v>
      </c>
      <c r="S610" s="259">
        <f t="shared" si="145"/>
        <v>0</v>
      </c>
      <c r="T610" s="259">
        <f t="shared" si="145"/>
        <v>0</v>
      </c>
      <c r="U610" s="259">
        <f t="shared" si="145"/>
        <v>0.86764685323603363</v>
      </c>
      <c r="V610" s="65"/>
    </row>
    <row r="611" spans="2:22">
      <c r="B611" s="6"/>
      <c r="C611" s="453" t="s">
        <v>846</v>
      </c>
      <c r="D611" s="5" t="s">
        <v>79</v>
      </c>
      <c r="E611" s="5" t="s">
        <v>43</v>
      </c>
      <c r="G611" s="259">
        <f t="shared" ref="G611:U611" si="146">+G159/G385</f>
        <v>0</v>
      </c>
      <c r="H611" s="259">
        <f t="shared" si="146"/>
        <v>0</v>
      </c>
      <c r="I611" s="259">
        <f t="shared" si="146"/>
        <v>0</v>
      </c>
      <c r="J611" s="259">
        <f t="shared" si="146"/>
        <v>0</v>
      </c>
      <c r="K611" s="259">
        <f t="shared" si="146"/>
        <v>0</v>
      </c>
      <c r="L611" s="259">
        <f t="shared" si="146"/>
        <v>0</v>
      </c>
      <c r="M611" s="259">
        <f t="shared" si="146"/>
        <v>0</v>
      </c>
      <c r="N611" s="259">
        <f t="shared" si="146"/>
        <v>0</v>
      </c>
      <c r="O611" s="259">
        <f t="shared" si="146"/>
        <v>0</v>
      </c>
      <c r="P611" s="259">
        <f t="shared" si="146"/>
        <v>0</v>
      </c>
      <c r="Q611" s="259">
        <f t="shared" si="146"/>
        <v>0</v>
      </c>
      <c r="R611" s="259">
        <f t="shared" si="146"/>
        <v>0</v>
      </c>
      <c r="S611" s="259">
        <f t="shared" si="146"/>
        <v>0</v>
      </c>
      <c r="T611" s="259">
        <f t="shared" si="146"/>
        <v>0</v>
      </c>
      <c r="U611" s="259">
        <f t="shared" si="146"/>
        <v>1.8939887571116081</v>
      </c>
      <c r="V611" s="65"/>
    </row>
    <row r="612" spans="2:22">
      <c r="B612" s="6"/>
      <c r="C612" s="453" t="s">
        <v>625</v>
      </c>
      <c r="D612" s="5" t="s">
        <v>79</v>
      </c>
      <c r="E612" s="5" t="s">
        <v>43</v>
      </c>
      <c r="G612" s="259">
        <f t="shared" ref="G612:U612" si="147">+G160/G386</f>
        <v>12.442073600000001</v>
      </c>
      <c r="H612" s="259">
        <f t="shared" si="147"/>
        <v>24.884147200000001</v>
      </c>
      <c r="I612" s="259">
        <f t="shared" si="147"/>
        <v>23.592751310284857</v>
      </c>
      <c r="J612" s="259">
        <f t="shared" si="147"/>
        <v>20.376892322247713</v>
      </c>
      <c r="K612" s="259">
        <f t="shared" si="147"/>
        <v>15.093117979663111</v>
      </c>
      <c r="L612" s="259">
        <f t="shared" si="147"/>
        <v>17.641845202382253</v>
      </c>
      <c r="M612" s="259">
        <f t="shared" si="147"/>
        <v>14.524809464889371</v>
      </c>
      <c r="N612" s="259">
        <f t="shared" si="147"/>
        <v>12.215613505760103</v>
      </c>
      <c r="O612" s="259">
        <f t="shared" si="147"/>
        <v>11.946129390833775</v>
      </c>
      <c r="P612" s="259">
        <f t="shared" si="147"/>
        <v>11.050182636730357</v>
      </c>
      <c r="Q612" s="259">
        <f t="shared" si="147"/>
        <v>10.208146057871168</v>
      </c>
      <c r="R612" s="259">
        <f t="shared" si="147"/>
        <v>7.1515862285555727</v>
      </c>
      <c r="S612" s="259">
        <f t="shared" si="147"/>
        <v>12.460990171293474</v>
      </c>
      <c r="T612" s="259">
        <f t="shared" si="147"/>
        <v>18.432576241209393</v>
      </c>
      <c r="U612" s="259">
        <f t="shared" si="147"/>
        <v>15.294958831068755</v>
      </c>
      <c r="V612" s="65"/>
    </row>
    <row r="613" spans="2:22">
      <c r="B613" s="6"/>
      <c r="C613" s="453" t="s">
        <v>626</v>
      </c>
      <c r="D613" s="5" t="s">
        <v>79</v>
      </c>
      <c r="E613" s="5" t="s">
        <v>43</v>
      </c>
      <c r="G613" s="259">
        <f t="shared" ref="G613:U613" si="148">+G161/G387</f>
        <v>2.8024730999999998</v>
      </c>
      <c r="H613" s="259">
        <f t="shared" si="148"/>
        <v>5.6049461999999997</v>
      </c>
      <c r="I613" s="259">
        <f t="shared" si="148"/>
        <v>3.6788686911169344</v>
      </c>
      <c r="J613" s="259">
        <f t="shared" si="148"/>
        <v>2.5957638743059834</v>
      </c>
      <c r="K613" s="259">
        <f t="shared" si="148"/>
        <v>1.7127565366924158</v>
      </c>
      <c r="L613" s="259">
        <f t="shared" si="148"/>
        <v>0</v>
      </c>
      <c r="M613" s="259">
        <f t="shared" si="148"/>
        <v>0</v>
      </c>
      <c r="N613" s="259">
        <f t="shared" si="148"/>
        <v>0</v>
      </c>
      <c r="O613" s="259">
        <f t="shared" si="148"/>
        <v>0</v>
      </c>
      <c r="P613" s="259">
        <f t="shared" si="148"/>
        <v>0</v>
      </c>
      <c r="Q613" s="259">
        <f t="shared" si="148"/>
        <v>0</v>
      </c>
      <c r="R613" s="259">
        <f t="shared" si="148"/>
        <v>0</v>
      </c>
      <c r="S613" s="259">
        <f t="shared" si="148"/>
        <v>0</v>
      </c>
      <c r="T613" s="259">
        <f t="shared" si="148"/>
        <v>0</v>
      </c>
      <c r="U613" s="259">
        <f t="shared" si="148"/>
        <v>0</v>
      </c>
      <c r="V613" s="65"/>
    </row>
    <row r="614" spans="2:22">
      <c r="B614" s="6"/>
      <c r="C614" s="453" t="s">
        <v>627</v>
      </c>
      <c r="D614" s="5" t="s">
        <v>79</v>
      </c>
      <c r="E614" s="5" t="s">
        <v>43</v>
      </c>
      <c r="G614" s="259">
        <f t="shared" ref="G614:U614" si="149">+G162/G388</f>
        <v>0</v>
      </c>
      <c r="H614" s="259">
        <f t="shared" si="149"/>
        <v>0</v>
      </c>
      <c r="I614" s="259">
        <f t="shared" si="149"/>
        <v>0</v>
      </c>
      <c r="J614" s="259">
        <f t="shared" si="149"/>
        <v>0</v>
      </c>
      <c r="K614" s="259">
        <f t="shared" si="149"/>
        <v>0</v>
      </c>
      <c r="L614" s="259">
        <f t="shared" si="149"/>
        <v>0</v>
      </c>
      <c r="M614" s="259">
        <f t="shared" si="149"/>
        <v>1.4369300474492497</v>
      </c>
      <c r="N614" s="259">
        <f t="shared" si="149"/>
        <v>1.1140700894340652</v>
      </c>
      <c r="O614" s="259">
        <f t="shared" si="149"/>
        <v>1.1643700146906077</v>
      </c>
      <c r="P614" s="259">
        <f t="shared" si="149"/>
        <v>1.8975373574421441</v>
      </c>
      <c r="Q614" s="259">
        <f t="shared" si="149"/>
        <v>2.470065138909975</v>
      </c>
      <c r="R614" s="259">
        <f t="shared" si="149"/>
        <v>2.4528787055178234</v>
      </c>
      <c r="S614" s="259">
        <f t="shared" si="149"/>
        <v>2.0241710933847212</v>
      </c>
      <c r="T614" s="259">
        <f t="shared" si="149"/>
        <v>2.4977691248342087</v>
      </c>
      <c r="U614" s="259">
        <f t="shared" si="149"/>
        <v>2.6674269188621982</v>
      </c>
      <c r="V614" s="65"/>
    </row>
    <row r="615" spans="2:22">
      <c r="B615" s="6"/>
      <c r="C615" s="453" t="s">
        <v>628</v>
      </c>
      <c r="D615" s="5" t="s">
        <v>79</v>
      </c>
      <c r="E615" s="5" t="s">
        <v>43</v>
      </c>
      <c r="G615" s="259">
        <f t="shared" ref="G615:U615" si="150">+G163/G389</f>
        <v>1.7881990000000001</v>
      </c>
      <c r="H615" s="259">
        <f t="shared" si="150"/>
        <v>3.5763980000000002</v>
      </c>
      <c r="I615" s="259">
        <f t="shared" si="150"/>
        <v>2.5726271311132063</v>
      </c>
      <c r="J615" s="259">
        <f t="shared" si="150"/>
        <v>3.6799826027587539</v>
      </c>
      <c r="K615" s="259">
        <f t="shared" si="150"/>
        <v>3.2248454287249899</v>
      </c>
      <c r="L615" s="259">
        <f t="shared" si="150"/>
        <v>3.2916106918293924</v>
      </c>
      <c r="M615" s="259">
        <f t="shared" si="150"/>
        <v>5.9280360528605121</v>
      </c>
      <c r="N615" s="259">
        <f t="shared" si="150"/>
        <v>5.2952059012936195</v>
      </c>
      <c r="O615" s="259">
        <f t="shared" si="150"/>
        <v>5.823609424910102</v>
      </c>
      <c r="P615" s="259">
        <f t="shared" si="150"/>
        <v>4.5322528867597942</v>
      </c>
      <c r="Q615" s="259">
        <f t="shared" si="150"/>
        <v>8.489239059920175</v>
      </c>
      <c r="R615" s="259">
        <f t="shared" si="150"/>
        <v>6.465215753918037</v>
      </c>
      <c r="S615" s="259">
        <f t="shared" si="150"/>
        <v>5.1916898292941998</v>
      </c>
      <c r="T615" s="259">
        <f t="shared" si="150"/>
        <v>4.7339934692211658</v>
      </c>
      <c r="U615" s="259">
        <f t="shared" si="150"/>
        <v>4.5820797895032852</v>
      </c>
      <c r="V615" s="65"/>
    </row>
    <row r="616" spans="2:22">
      <c r="B616" s="6"/>
      <c r="C616" s="453" t="s">
        <v>629</v>
      </c>
      <c r="D616" s="5" t="s">
        <v>79</v>
      </c>
      <c r="E616" s="5" t="s">
        <v>43</v>
      </c>
      <c r="G616" s="259">
        <f t="shared" ref="G616:U616" si="151">+G164/G390</f>
        <v>0.04</v>
      </c>
      <c r="H616" s="259">
        <f t="shared" si="151"/>
        <v>0.08</v>
      </c>
      <c r="I616" s="259">
        <f t="shared" si="151"/>
        <v>0.1418217544558954</v>
      </c>
      <c r="J616" s="259">
        <f t="shared" si="151"/>
        <v>0.15751795455747408</v>
      </c>
      <c r="K616" s="259">
        <f t="shared" si="151"/>
        <v>0.31844193059040826</v>
      </c>
      <c r="L616" s="259">
        <f t="shared" si="151"/>
        <v>0.10555111769288206</v>
      </c>
      <c r="M616" s="259">
        <f t="shared" si="151"/>
        <v>0</v>
      </c>
      <c r="N616" s="259">
        <f t="shared" si="151"/>
        <v>0</v>
      </c>
      <c r="O616" s="259">
        <f t="shared" si="151"/>
        <v>0</v>
      </c>
      <c r="P616" s="259">
        <f t="shared" si="151"/>
        <v>0</v>
      </c>
      <c r="Q616" s="259">
        <f t="shared" si="151"/>
        <v>0</v>
      </c>
      <c r="R616" s="259">
        <f t="shared" si="151"/>
        <v>0</v>
      </c>
      <c r="S616" s="259">
        <f t="shared" si="151"/>
        <v>0</v>
      </c>
      <c r="T616" s="259">
        <f t="shared" si="151"/>
        <v>0</v>
      </c>
      <c r="U616" s="259">
        <f t="shared" si="151"/>
        <v>0</v>
      </c>
      <c r="V616" s="65"/>
    </row>
    <row r="617" spans="2:22">
      <c r="B617" s="6"/>
      <c r="C617" s="453" t="s">
        <v>630</v>
      </c>
      <c r="D617" s="5" t="s">
        <v>79</v>
      </c>
      <c r="E617" s="5" t="s">
        <v>43</v>
      </c>
      <c r="G617" s="259">
        <f t="shared" ref="G617:U617" si="152">+G165/G391</f>
        <v>0.38928550000000001</v>
      </c>
      <c r="H617" s="259">
        <f t="shared" si="152"/>
        <v>0.38928550000000001</v>
      </c>
      <c r="I617" s="259">
        <f t="shared" si="152"/>
        <v>0.13145453800915821</v>
      </c>
      <c r="J617" s="259">
        <f t="shared" si="152"/>
        <v>0</v>
      </c>
      <c r="K617" s="259">
        <f t="shared" si="152"/>
        <v>0</v>
      </c>
      <c r="L617" s="259">
        <f t="shared" si="152"/>
        <v>0</v>
      </c>
      <c r="M617" s="259">
        <f t="shared" si="152"/>
        <v>0</v>
      </c>
      <c r="N617" s="259">
        <f t="shared" si="152"/>
        <v>0</v>
      </c>
      <c r="O617" s="259">
        <f t="shared" si="152"/>
        <v>0</v>
      </c>
      <c r="P617" s="259">
        <f t="shared" si="152"/>
        <v>0</v>
      </c>
      <c r="Q617" s="259">
        <f t="shared" si="152"/>
        <v>0</v>
      </c>
      <c r="R617" s="259">
        <f t="shared" si="152"/>
        <v>0</v>
      </c>
      <c r="S617" s="259">
        <f t="shared" si="152"/>
        <v>0</v>
      </c>
      <c r="T617" s="259">
        <f t="shared" si="152"/>
        <v>0</v>
      </c>
      <c r="U617" s="259">
        <f t="shared" si="152"/>
        <v>0</v>
      </c>
      <c r="V617" s="65"/>
    </row>
    <row r="618" spans="2:22">
      <c r="B618" s="6"/>
      <c r="C618" s="453" t="s">
        <v>631</v>
      </c>
      <c r="D618" s="5" t="s">
        <v>79</v>
      </c>
      <c r="E618" s="5" t="s">
        <v>43</v>
      </c>
      <c r="G618" s="259">
        <f t="shared" ref="G618:U618" si="153">+G166/G392</f>
        <v>0.2004814</v>
      </c>
      <c r="H618" s="259">
        <f t="shared" si="153"/>
        <v>0.40096280000000001</v>
      </c>
      <c r="I618" s="259">
        <f t="shared" si="153"/>
        <v>1.2918796767529017</v>
      </c>
      <c r="J618" s="259">
        <f t="shared" si="153"/>
        <v>0.9868276142546748</v>
      </c>
      <c r="K618" s="259">
        <f t="shared" si="153"/>
        <v>1.3274721335481445</v>
      </c>
      <c r="L618" s="259">
        <f t="shared" si="153"/>
        <v>1.1735114400048219</v>
      </c>
      <c r="M618" s="259">
        <f t="shared" si="153"/>
        <v>1.3136714740381819</v>
      </c>
      <c r="N618" s="259">
        <f t="shared" si="153"/>
        <v>2.368589600355167</v>
      </c>
      <c r="O618" s="259">
        <f t="shared" si="153"/>
        <v>3.0273429331706532</v>
      </c>
      <c r="P618" s="259">
        <f t="shared" si="153"/>
        <v>2.8215936784136071</v>
      </c>
      <c r="Q618" s="259">
        <f t="shared" si="153"/>
        <v>2.5891495248639198</v>
      </c>
      <c r="R618" s="259">
        <f t="shared" si="153"/>
        <v>1.6265631953336444</v>
      </c>
      <c r="S618" s="259">
        <f t="shared" si="153"/>
        <v>3.2538555147441355</v>
      </c>
      <c r="T618" s="259">
        <f t="shared" si="153"/>
        <v>2.3788377500513449</v>
      </c>
      <c r="U618" s="259">
        <f t="shared" si="153"/>
        <v>2.9706132877213385</v>
      </c>
      <c r="V618" s="65"/>
    </row>
    <row r="619" spans="2:22">
      <c r="B619" s="6"/>
      <c r="C619" s="453" t="s">
        <v>632</v>
      </c>
      <c r="D619" s="5" t="s">
        <v>79</v>
      </c>
      <c r="E619" s="5" t="s">
        <v>43</v>
      </c>
      <c r="G619" s="259">
        <f t="shared" ref="G619:U619" si="154">+G167/G393</f>
        <v>4.7921700000000005E-2</v>
      </c>
      <c r="H619" s="259">
        <f t="shared" si="154"/>
        <v>4.7921700000000005E-2</v>
      </c>
      <c r="I619" s="259">
        <f t="shared" si="154"/>
        <v>1.1716971502663025E-2</v>
      </c>
      <c r="J619" s="259">
        <f t="shared" si="154"/>
        <v>0</v>
      </c>
      <c r="K619" s="259">
        <f t="shared" si="154"/>
        <v>0</v>
      </c>
      <c r="L619" s="259">
        <f t="shared" si="154"/>
        <v>6.1909790185248124E-4</v>
      </c>
      <c r="M619" s="259">
        <f t="shared" si="154"/>
        <v>0</v>
      </c>
      <c r="N619" s="259">
        <f t="shared" si="154"/>
        <v>0</v>
      </c>
      <c r="O619" s="259">
        <f t="shared" si="154"/>
        <v>0</v>
      </c>
      <c r="P619" s="259">
        <f t="shared" si="154"/>
        <v>0</v>
      </c>
      <c r="Q619" s="259">
        <f t="shared" si="154"/>
        <v>0</v>
      </c>
      <c r="R619" s="259">
        <f t="shared" si="154"/>
        <v>0</v>
      </c>
      <c r="S619" s="259">
        <f t="shared" si="154"/>
        <v>0</v>
      </c>
      <c r="T619" s="259">
        <f t="shared" si="154"/>
        <v>0</v>
      </c>
      <c r="U619" s="259">
        <f t="shared" si="154"/>
        <v>0</v>
      </c>
      <c r="V619" s="65"/>
    </row>
    <row r="620" spans="2:22">
      <c r="B620" s="6"/>
      <c r="C620" s="453" t="s">
        <v>633</v>
      </c>
      <c r="D620" s="5" t="s">
        <v>79</v>
      </c>
      <c r="E620" s="5" t="s">
        <v>43</v>
      </c>
      <c r="G620" s="259">
        <f t="shared" ref="G620:U620" si="155">+G168/G394</f>
        <v>0.44668679999999999</v>
      </c>
      <c r="H620" s="259">
        <f t="shared" si="155"/>
        <v>0.44668679999999999</v>
      </c>
      <c r="I620" s="259">
        <f t="shared" si="155"/>
        <v>0.5923817074323896</v>
      </c>
      <c r="J620" s="259">
        <f t="shared" si="155"/>
        <v>0</v>
      </c>
      <c r="K620" s="259">
        <f t="shared" si="155"/>
        <v>7.025400714061077E-3</v>
      </c>
      <c r="L620" s="259">
        <f t="shared" si="155"/>
        <v>0.12498632618683987</v>
      </c>
      <c r="M620" s="259">
        <f t="shared" si="155"/>
        <v>-9.00166628349129E-2</v>
      </c>
      <c r="N620" s="259">
        <f t="shared" si="155"/>
        <v>0</v>
      </c>
      <c r="O620" s="259">
        <f t="shared" si="155"/>
        <v>0.11931825862517072</v>
      </c>
      <c r="P620" s="259">
        <f t="shared" si="155"/>
        <v>0</v>
      </c>
      <c r="Q620" s="259">
        <f t="shared" si="155"/>
        <v>0.18413687928437009</v>
      </c>
      <c r="R620" s="259">
        <f t="shared" si="155"/>
        <v>8.559549061186375E-2</v>
      </c>
      <c r="S620" s="259">
        <f t="shared" si="155"/>
        <v>0.41115241885328857</v>
      </c>
      <c r="T620" s="259">
        <f t="shared" si="155"/>
        <v>1.7125359554282664</v>
      </c>
      <c r="U620" s="259">
        <f t="shared" si="155"/>
        <v>1.3589901833510167</v>
      </c>
      <c r="V620" s="65"/>
    </row>
    <row r="621" spans="2:22">
      <c r="B621" s="6"/>
      <c r="C621" s="453" t="s">
        <v>634</v>
      </c>
      <c r="D621" s="5" t="s">
        <v>79</v>
      </c>
      <c r="E621" s="5" t="s">
        <v>43</v>
      </c>
      <c r="G621" s="259">
        <f t="shared" ref="G621:U621" si="156">+G169/G395</f>
        <v>1.0714712</v>
      </c>
      <c r="H621" s="259">
        <f t="shared" si="156"/>
        <v>1.0714712</v>
      </c>
      <c r="I621" s="259">
        <f t="shared" si="156"/>
        <v>0.89157645677838693</v>
      </c>
      <c r="J621" s="259">
        <f t="shared" si="156"/>
        <v>2.7885407177786656</v>
      </c>
      <c r="K621" s="259">
        <f t="shared" si="156"/>
        <v>0.28931593063804434</v>
      </c>
      <c r="L621" s="259">
        <f t="shared" si="156"/>
        <v>1.2037711186011035</v>
      </c>
      <c r="M621" s="259">
        <f t="shared" si="156"/>
        <v>2.1058020747275745</v>
      </c>
      <c r="N621" s="259">
        <f t="shared" si="156"/>
        <v>1.4435525565708858</v>
      </c>
      <c r="O621" s="259">
        <f t="shared" si="156"/>
        <v>0.69742505182074943</v>
      </c>
      <c r="P621" s="259">
        <f t="shared" si="156"/>
        <v>0.92830379289508469</v>
      </c>
      <c r="Q621" s="259">
        <f t="shared" si="156"/>
        <v>1.3057811772085006</v>
      </c>
      <c r="R621" s="259">
        <f t="shared" si="156"/>
        <v>9.7109603044932804</v>
      </c>
      <c r="S621" s="259">
        <f t="shared" si="156"/>
        <v>0.3267682349330715</v>
      </c>
      <c r="T621" s="259">
        <f t="shared" si="156"/>
        <v>-0.28720420172037031</v>
      </c>
      <c r="U621" s="259">
        <f t="shared" si="156"/>
        <v>0.52153494587243476</v>
      </c>
      <c r="V621" s="65"/>
    </row>
    <row r="622" spans="2:22">
      <c r="B622" s="6"/>
      <c r="C622" s="453" t="s">
        <v>635</v>
      </c>
      <c r="D622" s="5" t="s">
        <v>79</v>
      </c>
      <c r="E622" s="5" t="s">
        <v>43</v>
      </c>
      <c r="G622" s="259">
        <f t="shared" ref="G622:U622" si="157">+G170/G396</f>
        <v>0</v>
      </c>
      <c r="H622" s="259">
        <f t="shared" si="157"/>
        <v>0</v>
      </c>
      <c r="I622" s="259">
        <f t="shared" si="157"/>
        <v>0</v>
      </c>
      <c r="J622" s="259">
        <f t="shared" si="157"/>
        <v>2.0230628385712994</v>
      </c>
      <c r="K622" s="259">
        <f t="shared" si="157"/>
        <v>0.61722397982258803</v>
      </c>
      <c r="L622" s="259">
        <f t="shared" si="157"/>
        <v>1.1689605629689097</v>
      </c>
      <c r="M622" s="259">
        <f t="shared" si="157"/>
        <v>0.62412271443071532</v>
      </c>
      <c r="N622" s="259">
        <f t="shared" si="157"/>
        <v>0.66518407920598022</v>
      </c>
      <c r="O622" s="259">
        <f t="shared" si="157"/>
        <v>0.69115388563552693</v>
      </c>
      <c r="P622" s="259">
        <f t="shared" si="157"/>
        <v>0.36654901975891013</v>
      </c>
      <c r="Q622" s="259">
        <f t="shared" si="157"/>
        <v>1.015973662900852</v>
      </c>
      <c r="R622" s="259">
        <f t="shared" si="157"/>
        <v>0.69924820512376551</v>
      </c>
      <c r="S622" s="259">
        <f t="shared" si="157"/>
        <v>1.6102240788957338</v>
      </c>
      <c r="T622" s="259">
        <f t="shared" si="157"/>
        <v>1.0213021109063238</v>
      </c>
      <c r="U622" s="259">
        <f t="shared" si="157"/>
        <v>1.2086138587104214</v>
      </c>
      <c r="V622" s="65"/>
    </row>
    <row r="623" spans="2:22">
      <c r="B623" s="6"/>
      <c r="C623" s="453" t="s">
        <v>636</v>
      </c>
      <c r="D623" s="5" t="s">
        <v>79</v>
      </c>
      <c r="E623" s="5" t="s">
        <v>43</v>
      </c>
      <c r="G623" s="259">
        <f t="shared" ref="G623:U623" si="158">+G171/G397</f>
        <v>0</v>
      </c>
      <c r="H623" s="259">
        <f t="shared" si="158"/>
        <v>0</v>
      </c>
      <c r="I623" s="259">
        <f t="shared" si="158"/>
        <v>0</v>
      </c>
      <c r="J623" s="259">
        <f t="shared" si="158"/>
        <v>7.7835596165813925E-3</v>
      </c>
      <c r="K623" s="259">
        <f t="shared" si="158"/>
        <v>0</v>
      </c>
      <c r="L623" s="259">
        <f t="shared" si="158"/>
        <v>0.11599672017756388</v>
      </c>
      <c r="M623" s="259">
        <f t="shared" si="158"/>
        <v>0</v>
      </c>
      <c r="N623" s="259">
        <f t="shared" si="158"/>
        <v>6.3706790817332068E-4</v>
      </c>
      <c r="O623" s="259">
        <f t="shared" si="158"/>
        <v>0</v>
      </c>
      <c r="P623" s="259">
        <f t="shared" si="158"/>
        <v>0</v>
      </c>
      <c r="Q623" s="259">
        <f t="shared" si="158"/>
        <v>0</v>
      </c>
      <c r="R623" s="259">
        <f t="shared" si="158"/>
        <v>0</v>
      </c>
      <c r="S623" s="259">
        <f t="shared" si="158"/>
        <v>0</v>
      </c>
      <c r="T623" s="259">
        <f t="shared" si="158"/>
        <v>0</v>
      </c>
      <c r="U623" s="259">
        <f t="shared" si="158"/>
        <v>0</v>
      </c>
      <c r="V623" s="65"/>
    </row>
    <row r="624" spans="2:22">
      <c r="B624" s="6"/>
      <c r="C624" s="453" t="s">
        <v>637</v>
      </c>
      <c r="D624" s="5" t="s">
        <v>79</v>
      </c>
      <c r="E624" s="5" t="s">
        <v>43</v>
      </c>
      <c r="G624" s="259">
        <f t="shared" ref="G624:U624" si="159">+G172/G398</f>
        <v>0</v>
      </c>
      <c r="H624" s="259">
        <f t="shared" si="159"/>
        <v>0</v>
      </c>
      <c r="I624" s="259">
        <f t="shared" si="159"/>
        <v>0</v>
      </c>
      <c r="J624" s="259">
        <f t="shared" si="159"/>
        <v>0</v>
      </c>
      <c r="K624" s="259">
        <f t="shared" si="159"/>
        <v>4.215240428436646E-4</v>
      </c>
      <c r="L624" s="259">
        <f t="shared" si="159"/>
        <v>0.16747085404114354</v>
      </c>
      <c r="M624" s="259">
        <f t="shared" si="159"/>
        <v>0</v>
      </c>
      <c r="N624" s="259">
        <f t="shared" si="159"/>
        <v>0</v>
      </c>
      <c r="O624" s="259">
        <f t="shared" si="159"/>
        <v>0</v>
      </c>
      <c r="P624" s="259">
        <f t="shared" si="159"/>
        <v>0</v>
      </c>
      <c r="Q624" s="259">
        <f t="shared" si="159"/>
        <v>0</v>
      </c>
      <c r="R624" s="259">
        <f t="shared" si="159"/>
        <v>0</v>
      </c>
      <c r="S624" s="259">
        <f t="shared" si="159"/>
        <v>0</v>
      </c>
      <c r="T624" s="259">
        <f t="shared" si="159"/>
        <v>0</v>
      </c>
      <c r="U624" s="259">
        <f t="shared" si="159"/>
        <v>0</v>
      </c>
      <c r="V624" s="65"/>
    </row>
    <row r="625" spans="2:22">
      <c r="B625" s="6"/>
      <c r="C625" s="453" t="s">
        <v>638</v>
      </c>
      <c r="D625" s="5" t="s">
        <v>79</v>
      </c>
      <c r="E625" s="5" t="s">
        <v>43</v>
      </c>
      <c r="G625" s="259">
        <f t="shared" ref="G625:U625" si="160">+G173/G399</f>
        <v>0</v>
      </c>
      <c r="H625" s="259">
        <f t="shared" si="160"/>
        <v>0</v>
      </c>
      <c r="I625" s="259">
        <f t="shared" si="160"/>
        <v>0</v>
      </c>
      <c r="J625" s="259">
        <f t="shared" si="160"/>
        <v>0</v>
      </c>
      <c r="K625" s="259">
        <f t="shared" si="160"/>
        <v>0</v>
      </c>
      <c r="L625" s="259">
        <f t="shared" si="160"/>
        <v>0.18008959165278693</v>
      </c>
      <c r="M625" s="259">
        <f t="shared" si="160"/>
        <v>0</v>
      </c>
      <c r="N625" s="259">
        <f t="shared" si="160"/>
        <v>0</v>
      </c>
      <c r="O625" s="259">
        <f t="shared" si="160"/>
        <v>0</v>
      </c>
      <c r="P625" s="259">
        <f t="shared" si="160"/>
        <v>0</v>
      </c>
      <c r="Q625" s="259">
        <f t="shared" si="160"/>
        <v>0</v>
      </c>
      <c r="R625" s="259">
        <f t="shared" si="160"/>
        <v>0</v>
      </c>
      <c r="S625" s="259">
        <f t="shared" si="160"/>
        <v>0</v>
      </c>
      <c r="T625" s="259">
        <f t="shared" si="160"/>
        <v>0</v>
      </c>
      <c r="U625" s="259">
        <f t="shared" si="160"/>
        <v>0</v>
      </c>
      <c r="V625" s="65"/>
    </row>
    <row r="626" spans="2:22">
      <c r="B626" s="6"/>
      <c r="C626" s="453" t="s">
        <v>639</v>
      </c>
      <c r="D626" s="5" t="s">
        <v>79</v>
      </c>
      <c r="E626" s="5" t="s">
        <v>43</v>
      </c>
      <c r="G626" s="259">
        <f t="shared" ref="G626:U626" si="161">+G174/G400</f>
        <v>0</v>
      </c>
      <c r="H626" s="259">
        <f t="shared" si="161"/>
        <v>0</v>
      </c>
      <c r="I626" s="259">
        <f t="shared" si="161"/>
        <v>0</v>
      </c>
      <c r="J626" s="259">
        <f t="shared" si="161"/>
        <v>0</v>
      </c>
      <c r="K626" s="259">
        <f t="shared" si="161"/>
        <v>0</v>
      </c>
      <c r="L626" s="259">
        <f t="shared" si="161"/>
        <v>1.2599758708750514E-2</v>
      </c>
      <c r="M626" s="259">
        <f t="shared" si="161"/>
        <v>0</v>
      </c>
      <c r="N626" s="259">
        <f t="shared" si="161"/>
        <v>0</v>
      </c>
      <c r="O626" s="259">
        <f t="shared" si="161"/>
        <v>0</v>
      </c>
      <c r="P626" s="259">
        <f t="shared" si="161"/>
        <v>0</v>
      </c>
      <c r="Q626" s="259">
        <f t="shared" si="161"/>
        <v>0</v>
      </c>
      <c r="R626" s="259">
        <f t="shared" si="161"/>
        <v>0</v>
      </c>
      <c r="S626" s="259">
        <f t="shared" si="161"/>
        <v>0</v>
      </c>
      <c r="T626" s="259">
        <f t="shared" si="161"/>
        <v>0</v>
      </c>
      <c r="U626" s="259">
        <f t="shared" si="161"/>
        <v>0</v>
      </c>
      <c r="V626" s="65"/>
    </row>
    <row r="627" spans="2:22">
      <c r="B627" s="6"/>
      <c r="C627" s="453" t="s">
        <v>640</v>
      </c>
      <c r="D627" s="5" t="s">
        <v>79</v>
      </c>
      <c r="E627" s="5" t="s">
        <v>43</v>
      </c>
      <c r="G627" s="259">
        <f t="shared" ref="G627:U627" si="162">+G175/G401</f>
        <v>0</v>
      </c>
      <c r="H627" s="259">
        <f t="shared" si="162"/>
        <v>0</v>
      </c>
      <c r="I627" s="259">
        <f t="shared" si="162"/>
        <v>0</v>
      </c>
      <c r="J627" s="259">
        <f t="shared" si="162"/>
        <v>0</v>
      </c>
      <c r="K627" s="259">
        <f t="shared" si="162"/>
        <v>0</v>
      </c>
      <c r="L627" s="259">
        <f t="shared" si="162"/>
        <v>0</v>
      </c>
      <c r="M627" s="259">
        <f t="shared" si="162"/>
        <v>0</v>
      </c>
      <c r="N627" s="259">
        <f t="shared" si="162"/>
        <v>0</v>
      </c>
      <c r="O627" s="259">
        <f t="shared" si="162"/>
        <v>0</v>
      </c>
      <c r="P627" s="259">
        <f t="shared" si="162"/>
        <v>0</v>
      </c>
      <c r="Q627" s="259">
        <f t="shared" si="162"/>
        <v>0</v>
      </c>
      <c r="R627" s="259">
        <f t="shared" si="162"/>
        <v>0</v>
      </c>
      <c r="S627" s="259">
        <f t="shared" si="162"/>
        <v>0</v>
      </c>
      <c r="T627" s="259">
        <f t="shared" si="162"/>
        <v>0</v>
      </c>
      <c r="U627" s="259">
        <f t="shared" si="162"/>
        <v>0</v>
      </c>
      <c r="V627" s="65"/>
    </row>
    <row r="628" spans="2:22">
      <c r="B628" s="6"/>
      <c r="C628" s="453" t="s">
        <v>641</v>
      </c>
      <c r="D628" s="5" t="s">
        <v>79</v>
      </c>
      <c r="E628" s="5" t="s">
        <v>43</v>
      </c>
      <c r="G628" s="259">
        <f t="shared" ref="G628:U628" si="163">+G176/G402</f>
        <v>0</v>
      </c>
      <c r="H628" s="259">
        <f t="shared" si="163"/>
        <v>0</v>
      </c>
      <c r="I628" s="259">
        <f t="shared" si="163"/>
        <v>0</v>
      </c>
      <c r="J628" s="259">
        <f t="shared" si="163"/>
        <v>0</v>
      </c>
      <c r="K628" s="259">
        <f t="shared" si="163"/>
        <v>0</v>
      </c>
      <c r="L628" s="259">
        <f t="shared" si="163"/>
        <v>6.4056334549867791E-3</v>
      </c>
      <c r="M628" s="259">
        <f t="shared" si="163"/>
        <v>2.595896671145574E-4</v>
      </c>
      <c r="N628" s="259">
        <f t="shared" si="163"/>
        <v>0</v>
      </c>
      <c r="O628" s="259">
        <f t="shared" si="163"/>
        <v>0</v>
      </c>
      <c r="P628" s="259">
        <f t="shared" si="163"/>
        <v>0</v>
      </c>
      <c r="Q628" s="259">
        <f t="shared" si="163"/>
        <v>0</v>
      </c>
      <c r="R628" s="259">
        <f t="shared" si="163"/>
        <v>0</v>
      </c>
      <c r="S628" s="259">
        <f t="shared" si="163"/>
        <v>0</v>
      </c>
      <c r="T628" s="259">
        <f t="shared" si="163"/>
        <v>0</v>
      </c>
      <c r="U628" s="259">
        <f t="shared" si="163"/>
        <v>0</v>
      </c>
      <c r="V628" s="65"/>
    </row>
    <row r="629" spans="2:22">
      <c r="B629" s="6"/>
      <c r="C629" s="453" t="s">
        <v>642</v>
      </c>
      <c r="D629" s="5" t="s">
        <v>79</v>
      </c>
      <c r="E629" s="5" t="s">
        <v>43</v>
      </c>
      <c r="G629" s="259">
        <f t="shared" ref="G629:U629" si="164">+G177/G403</f>
        <v>0</v>
      </c>
      <c r="H629" s="259">
        <f t="shared" si="164"/>
        <v>0</v>
      </c>
      <c r="I629" s="259">
        <f t="shared" si="164"/>
        <v>0</v>
      </c>
      <c r="J629" s="259">
        <f t="shared" si="164"/>
        <v>1.8353557532748446E-2</v>
      </c>
      <c r="K629" s="259">
        <f t="shared" si="164"/>
        <v>0</v>
      </c>
      <c r="L629" s="259">
        <f t="shared" si="164"/>
        <v>0</v>
      </c>
      <c r="M629" s="259">
        <f t="shared" si="164"/>
        <v>7.462590297929135E-2</v>
      </c>
      <c r="N629" s="259">
        <f t="shared" si="164"/>
        <v>9.9488267521653379E-2</v>
      </c>
      <c r="O629" s="259">
        <f t="shared" si="164"/>
        <v>5.9968226870345517E-2</v>
      </c>
      <c r="P629" s="259">
        <f t="shared" si="164"/>
        <v>0</v>
      </c>
      <c r="Q629" s="259">
        <f t="shared" si="164"/>
        <v>1.47964378911373E-2</v>
      </c>
      <c r="R629" s="259">
        <f t="shared" si="164"/>
        <v>1.4989235231418608E-2</v>
      </c>
      <c r="S629" s="259">
        <f t="shared" si="164"/>
        <v>1.7165317437107624E-2</v>
      </c>
      <c r="T629" s="259">
        <f t="shared" si="164"/>
        <v>0</v>
      </c>
      <c r="U629" s="259">
        <f t="shared" si="164"/>
        <v>0</v>
      </c>
      <c r="V629" s="65"/>
    </row>
    <row r="630" spans="2:22">
      <c r="B630" s="6"/>
      <c r="C630" s="453" t="s">
        <v>643</v>
      </c>
      <c r="D630" s="5" t="s">
        <v>79</v>
      </c>
      <c r="E630" s="5" t="s">
        <v>43</v>
      </c>
      <c r="G630" s="259">
        <f t="shared" ref="G630:U630" si="165">+G178/G404</f>
        <v>0</v>
      </c>
      <c r="H630" s="259">
        <f t="shared" si="165"/>
        <v>0</v>
      </c>
      <c r="I630" s="259">
        <f t="shared" si="165"/>
        <v>0</v>
      </c>
      <c r="J630" s="259">
        <f t="shared" si="165"/>
        <v>0</v>
      </c>
      <c r="K630" s="259">
        <f t="shared" si="165"/>
        <v>0</v>
      </c>
      <c r="L630" s="259">
        <f t="shared" si="165"/>
        <v>0</v>
      </c>
      <c r="M630" s="259">
        <f t="shared" si="165"/>
        <v>1.1728106444794102</v>
      </c>
      <c r="N630" s="259">
        <f t="shared" si="165"/>
        <v>1.0042617901605431</v>
      </c>
      <c r="O630" s="259">
        <f t="shared" si="165"/>
        <v>1.2182042471248249</v>
      </c>
      <c r="P630" s="259">
        <f t="shared" si="165"/>
        <v>0.95746826129355678</v>
      </c>
      <c r="Q630" s="259">
        <f t="shared" si="165"/>
        <v>1.4264278108344375</v>
      </c>
      <c r="R630" s="259">
        <f t="shared" si="165"/>
        <v>1.158530854457652</v>
      </c>
      <c r="S630" s="259">
        <f t="shared" si="165"/>
        <v>0.47752452645168014</v>
      </c>
      <c r="T630" s="259">
        <f t="shared" si="165"/>
        <v>0.11029069526414978</v>
      </c>
      <c r="U630" s="259">
        <f t="shared" si="165"/>
        <v>4.2713967708443344E-2</v>
      </c>
      <c r="V630" s="65"/>
    </row>
    <row r="631" spans="2:22">
      <c r="B631" s="6"/>
      <c r="C631" s="453" t="s">
        <v>644</v>
      </c>
      <c r="D631" s="5" t="s">
        <v>79</v>
      </c>
      <c r="E631" s="5" t="s">
        <v>43</v>
      </c>
      <c r="G631" s="259">
        <f t="shared" ref="G631:U631" si="166">+G179/G405</f>
        <v>0</v>
      </c>
      <c r="H631" s="259">
        <f t="shared" si="166"/>
        <v>0</v>
      </c>
      <c r="I631" s="259">
        <f t="shared" si="166"/>
        <v>0</v>
      </c>
      <c r="J631" s="259">
        <f t="shared" si="166"/>
        <v>0</v>
      </c>
      <c r="K631" s="259">
        <f t="shared" si="166"/>
        <v>0</v>
      </c>
      <c r="L631" s="259">
        <f t="shared" si="166"/>
        <v>0</v>
      </c>
      <c r="M631" s="259">
        <f t="shared" si="166"/>
        <v>0</v>
      </c>
      <c r="N631" s="259">
        <f t="shared" si="166"/>
        <v>0</v>
      </c>
      <c r="O631" s="259">
        <f t="shared" si="166"/>
        <v>0</v>
      </c>
      <c r="P631" s="259">
        <f t="shared" si="166"/>
        <v>0</v>
      </c>
      <c r="Q631" s="259">
        <f t="shared" si="166"/>
        <v>0</v>
      </c>
      <c r="R631" s="259">
        <f t="shared" si="166"/>
        <v>0</v>
      </c>
      <c r="S631" s="259">
        <f t="shared" si="166"/>
        <v>0</v>
      </c>
      <c r="T631" s="259">
        <f t="shared" si="166"/>
        <v>0</v>
      </c>
      <c r="U631" s="259">
        <f t="shared" si="166"/>
        <v>0</v>
      </c>
      <c r="V631" s="65"/>
    </row>
    <row r="632" spans="2:22">
      <c r="B632" s="6" t="s">
        <v>645</v>
      </c>
      <c r="G632" s="259"/>
      <c r="H632" s="259"/>
      <c r="I632" s="259"/>
      <c r="J632" s="259"/>
      <c r="K632" s="259"/>
      <c r="L632" s="259"/>
      <c r="M632" s="259"/>
      <c r="N632" s="259"/>
      <c r="O632" s="259"/>
      <c r="P632" s="259"/>
      <c r="Q632" s="259"/>
      <c r="R632" s="259"/>
      <c r="S632" s="259"/>
      <c r="T632" s="259"/>
      <c r="U632" s="259"/>
      <c r="V632" s="65"/>
    </row>
    <row r="633" spans="2:22">
      <c r="C633" s="3" t="s">
        <v>646</v>
      </c>
      <c r="D633" s="5" t="s">
        <v>79</v>
      </c>
      <c r="E633" s="5" t="s">
        <v>43</v>
      </c>
      <c r="G633" s="259">
        <f t="shared" ref="G633:U633" si="167">+G181/G407</f>
        <v>10.962629100000001</v>
      </c>
      <c r="H633" s="259">
        <f t="shared" si="167"/>
        <v>21.925258200000002</v>
      </c>
      <c r="I633" s="259">
        <f t="shared" si="167"/>
        <v>18.697075341118023</v>
      </c>
      <c r="J633" s="259">
        <f t="shared" si="167"/>
        <v>16.592585881989905</v>
      </c>
      <c r="K633" s="259">
        <f t="shared" si="167"/>
        <v>15.464399916136172</v>
      </c>
      <c r="L633" s="259">
        <f t="shared" si="167"/>
        <v>18.048089302741772</v>
      </c>
      <c r="M633" s="259">
        <f t="shared" si="167"/>
        <v>25.944456553922173</v>
      </c>
      <c r="N633" s="259">
        <f t="shared" si="167"/>
        <v>21.03036141596419</v>
      </c>
      <c r="O633" s="259">
        <f t="shared" si="167"/>
        <v>21.585192568191829</v>
      </c>
      <c r="P633" s="259">
        <f t="shared" si="167"/>
        <v>25.511801873813301</v>
      </c>
      <c r="Q633" s="259">
        <f t="shared" si="167"/>
        <v>29.416550836167769</v>
      </c>
      <c r="R633" s="259">
        <f t="shared" si="167"/>
        <v>28.720337870087441</v>
      </c>
      <c r="S633" s="259">
        <f t="shared" si="167"/>
        <v>36.739836166175834</v>
      </c>
      <c r="T633" s="259">
        <f t="shared" si="167"/>
        <v>38.954195450411312</v>
      </c>
      <c r="U633" s="259">
        <f t="shared" si="167"/>
        <v>37.352650130639489</v>
      </c>
      <c r="V633" s="65"/>
    </row>
    <row r="634" spans="2:22">
      <c r="C634" s="3" t="s">
        <v>647</v>
      </c>
      <c r="D634" s="5" t="s">
        <v>79</v>
      </c>
      <c r="E634" s="5" t="s">
        <v>43</v>
      </c>
      <c r="G634" s="259">
        <f t="shared" ref="G634:U634" si="168">+G182/G408</f>
        <v>0.37211750000000005</v>
      </c>
      <c r="H634" s="259">
        <f t="shared" si="168"/>
        <v>0.74423500000000009</v>
      </c>
      <c r="I634" s="259">
        <f t="shared" si="168"/>
        <v>0.5263299114489659</v>
      </c>
      <c r="J634" s="259">
        <f t="shared" si="168"/>
        <v>0.20881706894107077</v>
      </c>
      <c r="K634" s="259">
        <f t="shared" si="168"/>
        <v>0.40697958992536781</v>
      </c>
      <c r="L634" s="259">
        <f t="shared" si="168"/>
        <v>0.319122437300985</v>
      </c>
      <c r="M634" s="259">
        <f t="shared" si="168"/>
        <v>0.52013244365089262</v>
      </c>
      <c r="N634" s="259">
        <f t="shared" si="168"/>
        <v>1.1580549009792422</v>
      </c>
      <c r="O634" s="259">
        <f t="shared" si="168"/>
        <v>3.5013751030770321</v>
      </c>
      <c r="P634" s="259">
        <f t="shared" si="168"/>
        <v>0.51874512701761266</v>
      </c>
      <c r="Q634" s="259">
        <f t="shared" si="168"/>
        <v>1.2920503909474865</v>
      </c>
      <c r="R634" s="259">
        <f t="shared" si="168"/>
        <v>1.1908687494286874</v>
      </c>
      <c r="S634" s="259">
        <f t="shared" si="168"/>
        <v>1.8834734623103218</v>
      </c>
      <c r="T634" s="259">
        <f t="shared" si="168"/>
        <v>2.0344819973377342</v>
      </c>
      <c r="U634" s="259">
        <f t="shared" si="168"/>
        <v>3.1685689218701825</v>
      </c>
      <c r="V634" s="65"/>
    </row>
    <row r="635" spans="2:22">
      <c r="C635" s="3" t="s">
        <v>648</v>
      </c>
      <c r="D635" s="5" t="s">
        <v>79</v>
      </c>
      <c r="E635" s="5" t="s">
        <v>43</v>
      </c>
      <c r="G635" s="259">
        <f t="shared" ref="G635:U635" si="169">+G183/G409</f>
        <v>5.80016E-2</v>
      </c>
      <c r="H635" s="259">
        <f t="shared" si="169"/>
        <v>0.1160032</v>
      </c>
      <c r="I635" s="259">
        <f t="shared" si="169"/>
        <v>0.26367269608383953</v>
      </c>
      <c r="J635" s="259">
        <f t="shared" si="169"/>
        <v>0.22423219393520699</v>
      </c>
      <c r="K635" s="259">
        <f t="shared" si="169"/>
        <v>0.32040529590996453</v>
      </c>
      <c r="L635" s="259">
        <f t="shared" si="169"/>
        <v>0.23247887400505571</v>
      </c>
      <c r="M635" s="259">
        <f t="shared" si="169"/>
        <v>0.18409081600269322</v>
      </c>
      <c r="N635" s="259">
        <f t="shared" si="169"/>
        <v>0.19080979086956154</v>
      </c>
      <c r="O635" s="259">
        <f t="shared" si="169"/>
        <v>0.10334507927331833</v>
      </c>
      <c r="P635" s="259">
        <f t="shared" si="169"/>
        <v>-5.9867804569967389E-2</v>
      </c>
      <c r="Q635" s="259">
        <f t="shared" si="169"/>
        <v>3.2658212373320984E-2</v>
      </c>
      <c r="R635" s="259">
        <f t="shared" si="169"/>
        <v>8.2711078251504297E-2</v>
      </c>
      <c r="S635" s="259">
        <f t="shared" si="169"/>
        <v>3.9080253058770373E-2</v>
      </c>
      <c r="T635" s="259">
        <f t="shared" si="169"/>
        <v>-1.7916760840078611E-2</v>
      </c>
      <c r="U635" s="259">
        <f t="shared" si="169"/>
        <v>0</v>
      </c>
      <c r="V635" s="65"/>
    </row>
    <row r="636" spans="2:22">
      <c r="C636" s="3" t="s">
        <v>649</v>
      </c>
      <c r="D636" s="5" t="s">
        <v>79</v>
      </c>
      <c r="E636" s="5" t="s">
        <v>43</v>
      </c>
      <c r="G636" s="259">
        <f t="shared" ref="G636:U636" si="170">+G184/G410</f>
        <v>2.5255E-3</v>
      </c>
      <c r="H636" s="259">
        <f t="shared" si="170"/>
        <v>5.0509999999999999E-3</v>
      </c>
      <c r="I636" s="259">
        <f t="shared" si="170"/>
        <v>1.2756012187100159E-2</v>
      </c>
      <c r="J636" s="259">
        <f t="shared" si="170"/>
        <v>1.9595012598328538E-2</v>
      </c>
      <c r="K636" s="259">
        <f t="shared" si="170"/>
        <v>1.0634114880850452E-2</v>
      </c>
      <c r="L636" s="259">
        <f t="shared" si="170"/>
        <v>7.9295277166777645E-3</v>
      </c>
      <c r="M636" s="259">
        <f t="shared" si="170"/>
        <v>2.0360759786330038E-2</v>
      </c>
      <c r="N636" s="259">
        <f t="shared" si="170"/>
        <v>5.5974938919085169E-3</v>
      </c>
      <c r="O636" s="259">
        <f t="shared" si="170"/>
        <v>1.3814447444844686E-2</v>
      </c>
      <c r="P636" s="259">
        <f t="shared" si="170"/>
        <v>-2.0514055092910512E-3</v>
      </c>
      <c r="Q636" s="259">
        <f t="shared" si="170"/>
        <v>3.5201443191784504E-3</v>
      </c>
      <c r="R636" s="259">
        <f t="shared" si="170"/>
        <v>2.0607336607543739E-3</v>
      </c>
      <c r="S636" s="259">
        <f t="shared" si="170"/>
        <v>3.9780188613936238E-3</v>
      </c>
      <c r="T636" s="259">
        <f t="shared" si="170"/>
        <v>1.4688370184501665E-3</v>
      </c>
      <c r="U636" s="259">
        <f t="shared" si="170"/>
        <v>5.073853951515976E-4</v>
      </c>
      <c r="V636" s="65"/>
    </row>
    <row r="637" spans="2:22">
      <c r="C637" s="3" t="s">
        <v>650</v>
      </c>
      <c r="D637" s="5" t="s">
        <v>79</v>
      </c>
      <c r="E637" s="5" t="s">
        <v>43</v>
      </c>
      <c r="G637" s="259">
        <f t="shared" ref="G637:U637" si="171">+G185/G411</f>
        <v>0.19630419999999998</v>
      </c>
      <c r="H637" s="259">
        <f t="shared" si="171"/>
        <v>0.39260839999999997</v>
      </c>
      <c r="I637" s="259">
        <f t="shared" si="171"/>
        <v>0.28078489973728565</v>
      </c>
      <c r="J637" s="259">
        <f t="shared" si="171"/>
        <v>0.49336400162563332</v>
      </c>
      <c r="K637" s="259">
        <f t="shared" si="171"/>
        <v>0.25940795675020067</v>
      </c>
      <c r="L637" s="259">
        <f t="shared" si="171"/>
        <v>0.24543212746661805</v>
      </c>
      <c r="M637" s="259">
        <f t="shared" si="171"/>
        <v>0.49507207253112062</v>
      </c>
      <c r="N637" s="259">
        <f t="shared" si="171"/>
        <v>1.3792963202962212</v>
      </c>
      <c r="O637" s="259">
        <f t="shared" si="171"/>
        <v>0.95268730928452106</v>
      </c>
      <c r="P637" s="259">
        <f t="shared" si="171"/>
        <v>0.56620490543376778</v>
      </c>
      <c r="Q637" s="259">
        <f t="shared" si="171"/>
        <v>0.49649995852551376</v>
      </c>
      <c r="R637" s="259">
        <f t="shared" si="171"/>
        <v>0.56319134429563689</v>
      </c>
      <c r="S637" s="259">
        <f t="shared" si="171"/>
        <v>1.7149935945440273</v>
      </c>
      <c r="T637" s="259">
        <f t="shared" si="171"/>
        <v>0.49420130294461029</v>
      </c>
      <c r="U637" s="259">
        <f t="shared" si="171"/>
        <v>0.55192843215396503</v>
      </c>
      <c r="V637" s="65"/>
    </row>
    <row r="638" spans="2:22">
      <c r="C638" s="3" t="s">
        <v>651</v>
      </c>
      <c r="D638" s="5" t="s">
        <v>79</v>
      </c>
      <c r="E638" s="5" t="s">
        <v>43</v>
      </c>
      <c r="G638" s="259">
        <f t="shared" ref="G638:U638" si="172">+G186/G412</f>
        <v>2.6311836999999998</v>
      </c>
      <c r="H638" s="259">
        <f t="shared" si="172"/>
        <v>5.2623673999999996</v>
      </c>
      <c r="I638" s="259">
        <f t="shared" si="172"/>
        <v>1.939552558490399</v>
      </c>
      <c r="J638" s="259">
        <f t="shared" si="172"/>
        <v>1.9992857288825661</v>
      </c>
      <c r="K638" s="259">
        <f t="shared" si="172"/>
        <v>1.3047407469977284</v>
      </c>
      <c r="L638" s="259">
        <f t="shared" si="172"/>
        <v>1.7257900038189056</v>
      </c>
      <c r="M638" s="259">
        <f t="shared" si="172"/>
        <v>2.0750924094361891</v>
      </c>
      <c r="N638" s="259">
        <f t="shared" si="172"/>
        <v>2.6404085912546389</v>
      </c>
      <c r="O638" s="259">
        <f t="shared" si="172"/>
        <v>3.1045977127781965</v>
      </c>
      <c r="P638" s="259">
        <f t="shared" si="172"/>
        <v>2.9884591155798841</v>
      </c>
      <c r="Q638" s="259">
        <f t="shared" si="172"/>
        <v>2.9424221721378978</v>
      </c>
      <c r="R638" s="259">
        <f t="shared" si="172"/>
        <v>2.9146356767618347</v>
      </c>
      <c r="S638" s="259">
        <f t="shared" si="172"/>
        <v>1.5500722504118345</v>
      </c>
      <c r="T638" s="259">
        <f t="shared" si="172"/>
        <v>1.8781064291144101</v>
      </c>
      <c r="U638" s="259">
        <f t="shared" si="172"/>
        <v>1.8689411693449951</v>
      </c>
      <c r="V638" s="65"/>
    </row>
    <row r="639" spans="2:22">
      <c r="C639" s="3" t="s">
        <v>652</v>
      </c>
      <c r="D639" s="5" t="s">
        <v>79</v>
      </c>
      <c r="E639" s="5" t="s">
        <v>43</v>
      </c>
      <c r="G639" s="259">
        <f t="shared" ref="G639:U639" si="173">+G187/G413</f>
        <v>0.1882693</v>
      </c>
      <c r="H639" s="259">
        <f t="shared" si="173"/>
        <v>0.3765386</v>
      </c>
      <c r="I639" s="259">
        <f t="shared" si="173"/>
        <v>0.43703921201960144</v>
      </c>
      <c r="J639" s="259">
        <f t="shared" si="173"/>
        <v>0.55176081428071899</v>
      </c>
      <c r="K639" s="259">
        <f t="shared" si="173"/>
        <v>0.45663915006876088</v>
      </c>
      <c r="L639" s="259">
        <f t="shared" si="173"/>
        <v>0.48531520939491085</v>
      </c>
      <c r="M639" s="259">
        <f t="shared" si="173"/>
        <v>0.44824240809125498</v>
      </c>
      <c r="N639" s="259">
        <f t="shared" si="173"/>
        <v>-9.5685472670184735E-2</v>
      </c>
      <c r="O639" s="259">
        <f t="shared" si="173"/>
        <v>1.584018197304228E-2</v>
      </c>
      <c r="P639" s="259">
        <f t="shared" si="173"/>
        <v>-1.3028166898164932E-3</v>
      </c>
      <c r="Q639" s="259">
        <f t="shared" si="173"/>
        <v>0</v>
      </c>
      <c r="R639" s="259">
        <f t="shared" si="173"/>
        <v>0</v>
      </c>
      <c r="S639" s="259">
        <f t="shared" si="173"/>
        <v>0</v>
      </c>
      <c r="T639" s="259">
        <f t="shared" si="173"/>
        <v>0</v>
      </c>
      <c r="U639" s="259">
        <f t="shared" si="173"/>
        <v>0</v>
      </c>
      <c r="V639" s="65"/>
    </row>
    <row r="640" spans="2:22">
      <c r="C640" s="3" t="s">
        <v>653</v>
      </c>
      <c r="D640" s="5" t="s">
        <v>79</v>
      </c>
      <c r="E640" s="5" t="s">
        <v>43</v>
      </c>
      <c r="G640" s="259">
        <f t="shared" ref="G640:U640" si="174">+G188/G414</f>
        <v>0.20922600000000002</v>
      </c>
      <c r="H640" s="259">
        <f t="shared" si="174"/>
        <v>0.41845200000000005</v>
      </c>
      <c r="I640" s="259">
        <f t="shared" si="174"/>
        <v>0.76628502101856755</v>
      </c>
      <c r="J640" s="259">
        <f t="shared" si="174"/>
        <v>1.785050171191414</v>
      </c>
      <c r="K640" s="259">
        <f t="shared" si="174"/>
        <v>1.5609792176337829</v>
      </c>
      <c r="L640" s="259">
        <f t="shared" si="174"/>
        <v>0.95533494543007047</v>
      </c>
      <c r="M640" s="259">
        <f t="shared" si="174"/>
        <v>1.000862083238067</v>
      </c>
      <c r="N640" s="259">
        <f t="shared" si="174"/>
        <v>0.87110523014153873</v>
      </c>
      <c r="O640" s="259">
        <f t="shared" si="174"/>
        <v>0.86819184172374397</v>
      </c>
      <c r="P640" s="259">
        <f t="shared" si="174"/>
        <v>0.88656588887566379</v>
      </c>
      <c r="Q640" s="259">
        <f t="shared" si="174"/>
        <v>0.81729355709908214</v>
      </c>
      <c r="R640" s="259">
        <f t="shared" si="174"/>
        <v>0.92839114641076492</v>
      </c>
      <c r="S640" s="259">
        <f t="shared" si="174"/>
        <v>0.86098307450585987</v>
      </c>
      <c r="T640" s="259">
        <f t="shared" si="174"/>
        <v>0.40493809878334686</v>
      </c>
      <c r="U640" s="259">
        <f t="shared" si="174"/>
        <v>0.22483176687035775</v>
      </c>
      <c r="V640" s="65"/>
    </row>
    <row r="641" spans="3:22">
      <c r="C641" s="3" t="s">
        <v>654</v>
      </c>
      <c r="D641" s="5" t="s">
        <v>79</v>
      </c>
      <c r="E641" s="5" t="s">
        <v>43</v>
      </c>
      <c r="G641" s="259">
        <f t="shared" ref="G641:U641" si="175">+G189/G415</f>
        <v>1.09801E-2</v>
      </c>
      <c r="H641" s="259">
        <f t="shared" si="175"/>
        <v>2.1960199999999999E-2</v>
      </c>
      <c r="I641" s="259">
        <f t="shared" si="175"/>
        <v>6.026740863409448E-2</v>
      </c>
      <c r="J641" s="259">
        <f t="shared" si="175"/>
        <v>2.5329734062556578E-2</v>
      </c>
      <c r="K641" s="259">
        <f t="shared" si="175"/>
        <v>2.6532503024761147E-2</v>
      </c>
      <c r="L641" s="259">
        <f t="shared" si="175"/>
        <v>0</v>
      </c>
      <c r="M641" s="259">
        <f t="shared" si="175"/>
        <v>0</v>
      </c>
      <c r="N641" s="259">
        <f t="shared" si="175"/>
        <v>0</v>
      </c>
      <c r="O641" s="259">
        <f t="shared" si="175"/>
        <v>0</v>
      </c>
      <c r="P641" s="259">
        <f t="shared" si="175"/>
        <v>0</v>
      </c>
      <c r="Q641" s="259">
        <f t="shared" si="175"/>
        <v>0</v>
      </c>
      <c r="R641" s="259">
        <f t="shared" si="175"/>
        <v>0</v>
      </c>
      <c r="S641" s="259">
        <f t="shared" si="175"/>
        <v>0</v>
      </c>
      <c r="T641" s="259">
        <f t="shared" si="175"/>
        <v>0</v>
      </c>
      <c r="U641" s="259">
        <f t="shared" si="175"/>
        <v>0</v>
      </c>
      <c r="V641" s="65"/>
    </row>
    <row r="642" spans="3:22">
      <c r="C642" s="3" t="s">
        <v>655</v>
      </c>
      <c r="D642" s="5" t="s">
        <v>79</v>
      </c>
      <c r="E642" s="5" t="s">
        <v>43</v>
      </c>
      <c r="G642" s="259">
        <f t="shared" ref="G642:U642" si="176">+G190/G416</f>
        <v>2.0019999999999998</v>
      </c>
      <c r="H642" s="259">
        <f t="shared" si="176"/>
        <v>2.0019999999999998</v>
      </c>
      <c r="I642" s="259">
        <f t="shared" si="176"/>
        <v>1.0756002077193469E-2</v>
      </c>
      <c r="J642" s="259">
        <f t="shared" si="176"/>
        <v>-0.61156764738700409</v>
      </c>
      <c r="K642" s="259">
        <f t="shared" si="176"/>
        <v>0.73546587642468331</v>
      </c>
      <c r="L642" s="259">
        <f t="shared" si="176"/>
        <v>3.3672621211322014</v>
      </c>
      <c r="M642" s="259">
        <f t="shared" si="176"/>
        <v>0.30175502441570867</v>
      </c>
      <c r="N642" s="259">
        <f t="shared" si="176"/>
        <v>0.6327742129318964</v>
      </c>
      <c r="O642" s="259">
        <f t="shared" si="176"/>
        <v>0.48073300499569843</v>
      </c>
      <c r="P642" s="259">
        <f t="shared" si="176"/>
        <v>0.12896997383735406</v>
      </c>
      <c r="Q642" s="259">
        <f t="shared" si="176"/>
        <v>0.13891795343467539</v>
      </c>
      <c r="R642" s="259">
        <f t="shared" si="176"/>
        <v>-1.5169813881548089</v>
      </c>
      <c r="S642" s="259">
        <f t="shared" si="176"/>
        <v>0.14755317356318398</v>
      </c>
      <c r="T642" s="259">
        <f t="shared" si="176"/>
        <v>1.7391881306901087</v>
      </c>
      <c r="U642" s="259">
        <f t="shared" si="176"/>
        <v>2.03670641119411</v>
      </c>
      <c r="V642" s="65"/>
    </row>
    <row r="643" spans="3:22">
      <c r="C643" s="3" t="s">
        <v>656</v>
      </c>
      <c r="D643" s="5" t="s">
        <v>79</v>
      </c>
      <c r="E643" s="5" t="s">
        <v>43</v>
      </c>
      <c r="G643" s="259">
        <f t="shared" ref="G643:U643" si="177">+G191/G417</f>
        <v>8.24545E-2</v>
      </c>
      <c r="H643" s="259">
        <f t="shared" si="177"/>
        <v>0.164909</v>
      </c>
      <c r="I643" s="259">
        <f t="shared" si="177"/>
        <v>0.28210046974490616</v>
      </c>
      <c r="J643" s="259">
        <f t="shared" si="177"/>
        <v>0.55077593580155138</v>
      </c>
      <c r="K643" s="259">
        <f t="shared" si="177"/>
        <v>0.5965557192818679</v>
      </c>
      <c r="L643" s="259">
        <f t="shared" si="177"/>
        <v>0.53482294623416393</v>
      </c>
      <c r="M643" s="259">
        <f t="shared" si="177"/>
        <v>0.7720430330687339</v>
      </c>
      <c r="N643" s="259">
        <f t="shared" si="177"/>
        <v>1.0455175233899443</v>
      </c>
      <c r="O643" s="259">
        <f t="shared" si="177"/>
        <v>1.0570608369017185</v>
      </c>
      <c r="P643" s="259">
        <f t="shared" si="177"/>
        <v>1.0075725645801594</v>
      </c>
      <c r="Q643" s="259">
        <f t="shared" si="177"/>
        <v>0.68932255370909745</v>
      </c>
      <c r="R643" s="259">
        <f t="shared" si="177"/>
        <v>1.3884285784006658</v>
      </c>
      <c r="S643" s="259">
        <f t="shared" si="177"/>
        <v>1.6828762825206576</v>
      </c>
      <c r="T643" s="259">
        <f t="shared" si="177"/>
        <v>0.26723297802520074</v>
      </c>
      <c r="U643" s="259">
        <f t="shared" si="177"/>
        <v>0.22122265398121449</v>
      </c>
      <c r="V643" s="65"/>
    </row>
    <row r="644" spans="3:22">
      <c r="C644" s="3" t="s">
        <v>657</v>
      </c>
      <c r="D644" s="5" t="s">
        <v>79</v>
      </c>
      <c r="E644" s="5" t="s">
        <v>43</v>
      </c>
      <c r="G644" s="259">
        <f t="shared" ref="G644:U644" si="178">+G192/G418</f>
        <v>3.3144899999999998E-2</v>
      </c>
      <c r="H644" s="259">
        <f t="shared" si="178"/>
        <v>6.6289799999999996E-2</v>
      </c>
      <c r="I644" s="259">
        <f t="shared" si="178"/>
        <v>0.14349026198926282</v>
      </c>
      <c r="J644" s="259">
        <f t="shared" si="178"/>
        <v>0.32773566761599693</v>
      </c>
      <c r="K644" s="259">
        <f t="shared" si="178"/>
        <v>0.31913182494052905</v>
      </c>
      <c r="L644" s="259">
        <f t="shared" si="178"/>
        <v>0.37956019536025476</v>
      </c>
      <c r="M644" s="259">
        <f t="shared" si="178"/>
        <v>0.43141165243421553</v>
      </c>
      <c r="N644" s="259">
        <f t="shared" si="178"/>
        <v>0.45935650280311252</v>
      </c>
      <c r="O644" s="259">
        <f t="shared" si="178"/>
        <v>8.0706498440369145E-2</v>
      </c>
      <c r="P644" s="259">
        <f t="shared" si="178"/>
        <v>4.3070058210993405E-2</v>
      </c>
      <c r="Q644" s="259">
        <f t="shared" si="178"/>
        <v>0.3852441813707348</v>
      </c>
      <c r="R644" s="259">
        <f t="shared" si="178"/>
        <v>9.6201453556128982E-2</v>
      </c>
      <c r="S644" s="259">
        <f t="shared" si="178"/>
        <v>0.50759543976673049</v>
      </c>
      <c r="T644" s="259">
        <f t="shared" si="178"/>
        <v>0.24029187022948575</v>
      </c>
      <c r="U644" s="259">
        <f t="shared" si="178"/>
        <v>0.18733873020954478</v>
      </c>
      <c r="V644" s="65"/>
    </row>
    <row r="645" spans="3:22">
      <c r="C645" s="3" t="s">
        <v>658</v>
      </c>
      <c r="D645" s="5" t="s">
        <v>79</v>
      </c>
      <c r="E645" s="5" t="s">
        <v>43</v>
      </c>
      <c r="G645" s="259">
        <f t="shared" ref="G645:U645" si="179">+G193/G419</f>
        <v>0.20429209999999998</v>
      </c>
      <c r="H645" s="259">
        <f t="shared" si="179"/>
        <v>0.40858419999999995</v>
      </c>
      <c r="I645" s="259">
        <f t="shared" si="179"/>
        <v>0.70694513589781693</v>
      </c>
      <c r="J645" s="259">
        <f t="shared" si="179"/>
        <v>0</v>
      </c>
      <c r="K645" s="259">
        <f t="shared" si="179"/>
        <v>0</v>
      </c>
      <c r="L645" s="259">
        <f t="shared" si="179"/>
        <v>0</v>
      </c>
      <c r="M645" s="259">
        <f t="shared" si="179"/>
        <v>0</v>
      </c>
      <c r="N645" s="259">
        <f t="shared" si="179"/>
        <v>0</v>
      </c>
      <c r="O645" s="259">
        <f t="shared" si="179"/>
        <v>0</v>
      </c>
      <c r="P645" s="259">
        <f t="shared" si="179"/>
        <v>0</v>
      </c>
      <c r="Q645" s="259">
        <f t="shared" si="179"/>
        <v>0</v>
      </c>
      <c r="R645" s="259">
        <f t="shared" si="179"/>
        <v>0</v>
      </c>
      <c r="S645" s="259">
        <f t="shared" si="179"/>
        <v>0</v>
      </c>
      <c r="T645" s="259">
        <f t="shared" si="179"/>
        <v>0</v>
      </c>
      <c r="U645" s="259">
        <f t="shared" si="179"/>
        <v>0</v>
      </c>
      <c r="V645" s="65"/>
    </row>
    <row r="646" spans="3:22">
      <c r="C646" s="3" t="s">
        <v>659</v>
      </c>
      <c r="D646" s="5" t="s">
        <v>79</v>
      </c>
      <c r="E646" s="5" t="s">
        <v>43</v>
      </c>
      <c r="G646" s="259">
        <f t="shared" ref="G646:U646" si="180">+G194/G420</f>
        <v>0</v>
      </c>
      <c r="H646" s="259">
        <f t="shared" si="180"/>
        <v>0</v>
      </c>
      <c r="I646" s="259">
        <f t="shared" si="180"/>
        <v>4.9356649919302553E-2</v>
      </c>
      <c r="J646" s="259">
        <f t="shared" si="180"/>
        <v>0.11302166409793933</v>
      </c>
      <c r="K646" s="259">
        <f t="shared" si="180"/>
        <v>0.11636976781981241</v>
      </c>
      <c r="L646" s="259">
        <f t="shared" si="180"/>
        <v>5.8868598606721972E-2</v>
      </c>
      <c r="M646" s="259">
        <f t="shared" si="180"/>
        <v>7.99255817872353E-2</v>
      </c>
      <c r="N646" s="259">
        <f t="shared" si="180"/>
        <v>5.7807789828432342E-2</v>
      </c>
      <c r="O646" s="259">
        <f t="shared" si="180"/>
        <v>0.1128492467041709</v>
      </c>
      <c r="P646" s="259">
        <f t="shared" si="180"/>
        <v>8.6377904594113333E-2</v>
      </c>
      <c r="Q646" s="259">
        <f t="shared" si="180"/>
        <v>1.3551225549492434E-2</v>
      </c>
      <c r="R646" s="259">
        <f t="shared" si="180"/>
        <v>2.5280608241257372E-3</v>
      </c>
      <c r="S646" s="259">
        <f t="shared" si="180"/>
        <v>3.7644647169817497E-2</v>
      </c>
      <c r="T646" s="259">
        <f t="shared" si="180"/>
        <v>6.8905815310447687E-3</v>
      </c>
      <c r="U646" s="259">
        <f t="shared" si="180"/>
        <v>4.396355499147344E-2</v>
      </c>
      <c r="V646" s="65"/>
    </row>
    <row r="647" spans="3:22">
      <c r="C647" s="3" t="s">
        <v>660</v>
      </c>
      <c r="D647" s="5" t="s">
        <v>79</v>
      </c>
      <c r="E647" s="5" t="s">
        <v>43</v>
      </c>
      <c r="G647" s="259">
        <f t="shared" ref="G647:U647" si="181">+G195/G421</f>
        <v>0</v>
      </c>
      <c r="H647" s="259">
        <f t="shared" si="181"/>
        <v>0</v>
      </c>
      <c r="I647" s="259">
        <f t="shared" si="181"/>
        <v>4.07724812440006</v>
      </c>
      <c r="J647" s="259">
        <f t="shared" si="181"/>
        <v>6.3550827746783849</v>
      </c>
      <c r="K647" s="259">
        <f t="shared" si="181"/>
        <v>8.700777060666173</v>
      </c>
      <c r="L647" s="259">
        <f t="shared" si="181"/>
        <v>11.369780059557943</v>
      </c>
      <c r="M647" s="259">
        <f t="shared" si="181"/>
        <v>13.615054597493538</v>
      </c>
      <c r="N647" s="259">
        <f t="shared" si="181"/>
        <v>14.580183889664733</v>
      </c>
      <c r="O647" s="259">
        <f t="shared" si="181"/>
        <v>14.426082294768023</v>
      </c>
      <c r="P647" s="259">
        <f t="shared" si="181"/>
        <v>13.988270419854697</v>
      </c>
      <c r="Q647" s="259">
        <f t="shared" si="181"/>
        <v>13.461909530386526</v>
      </c>
      <c r="R647" s="259">
        <f t="shared" si="181"/>
        <v>12.497954083191152</v>
      </c>
      <c r="S647" s="259">
        <f t="shared" si="181"/>
        <v>14.897491960172214</v>
      </c>
      <c r="T647" s="259">
        <f t="shared" si="181"/>
        <v>10.178538853213002</v>
      </c>
      <c r="U647" s="259">
        <f t="shared" si="181"/>
        <v>11.525504117192551</v>
      </c>
      <c r="V647" s="65"/>
    </row>
    <row r="648" spans="3:22">
      <c r="C648" s="3" t="s">
        <v>661</v>
      </c>
      <c r="D648" s="5" t="s">
        <v>79</v>
      </c>
      <c r="E648" s="5" t="s">
        <v>43</v>
      </c>
      <c r="G648" s="259">
        <f t="shared" ref="G648:U648" si="182">+G196/G422</f>
        <v>0</v>
      </c>
      <c r="H648" s="259">
        <f t="shared" si="182"/>
        <v>0</v>
      </c>
      <c r="I648" s="259">
        <f t="shared" si="182"/>
        <v>0.37875204160261006</v>
      </c>
      <c r="J648" s="259">
        <f t="shared" si="182"/>
        <v>1.4992028638089412</v>
      </c>
      <c r="K648" s="259">
        <f t="shared" si="182"/>
        <v>1.7581206731672221</v>
      </c>
      <c r="L648" s="259">
        <f t="shared" si="182"/>
        <v>1.389573765990477</v>
      </c>
      <c r="M648" s="259">
        <f t="shared" si="182"/>
        <v>1.0864525345769431</v>
      </c>
      <c r="N648" s="259">
        <f t="shared" si="182"/>
        <v>0.49476856013228532</v>
      </c>
      <c r="O648" s="259">
        <f t="shared" si="182"/>
        <v>0.99161088522168628</v>
      </c>
      <c r="P648" s="259">
        <f t="shared" si="182"/>
        <v>1.3859008808088704</v>
      </c>
      <c r="Q648" s="259">
        <f t="shared" si="182"/>
        <v>1.6905928842729343</v>
      </c>
      <c r="R648" s="259">
        <f t="shared" si="182"/>
        <v>2.3563281080115597</v>
      </c>
      <c r="S648" s="259">
        <f t="shared" si="182"/>
        <v>5.5155683053224189</v>
      </c>
      <c r="T648" s="259">
        <f t="shared" si="182"/>
        <v>1.9644894959736756</v>
      </c>
      <c r="U648" s="259">
        <f t="shared" si="182"/>
        <v>1.6682193846772506</v>
      </c>
      <c r="V648" s="65"/>
    </row>
    <row r="649" spans="3:22">
      <c r="C649" s="3" t="s">
        <v>662</v>
      </c>
      <c r="D649" s="5" t="s">
        <v>79</v>
      </c>
      <c r="E649" s="5" t="s">
        <v>43</v>
      </c>
      <c r="G649" s="259">
        <f t="shared" ref="G649:U649" si="183">+G197/G423</f>
        <v>0</v>
      </c>
      <c r="H649" s="259">
        <f t="shared" si="183"/>
        <v>0</v>
      </c>
      <c r="I649" s="259">
        <f t="shared" si="183"/>
        <v>0</v>
      </c>
      <c r="J649" s="259">
        <f t="shared" si="183"/>
        <v>0</v>
      </c>
      <c r="K649" s="259">
        <f t="shared" si="183"/>
        <v>0</v>
      </c>
      <c r="L649" s="259">
        <f t="shared" si="183"/>
        <v>0</v>
      </c>
      <c r="M649" s="259">
        <f t="shared" si="183"/>
        <v>-0.42029270014063108</v>
      </c>
      <c r="N649" s="259">
        <f t="shared" si="183"/>
        <v>-0.31263124524349345</v>
      </c>
      <c r="O649" s="259">
        <f t="shared" si="183"/>
        <v>-0.27524001701511025</v>
      </c>
      <c r="P649" s="259">
        <f t="shared" si="183"/>
        <v>2.9039108481429727E-2</v>
      </c>
      <c r="Q649" s="259">
        <f t="shared" si="183"/>
        <v>-2.5943098356823679E-2</v>
      </c>
      <c r="R649" s="259">
        <f t="shared" si="183"/>
        <v>1.2516715217818291E-2</v>
      </c>
      <c r="S649" s="259">
        <f t="shared" si="183"/>
        <v>-0.12299619485259879</v>
      </c>
      <c r="T649" s="259">
        <f t="shared" si="183"/>
        <v>-1.4342614549647255E-2</v>
      </c>
      <c r="U649" s="259">
        <f t="shared" si="183"/>
        <v>2.2937035806863501E-2</v>
      </c>
      <c r="V649" s="65"/>
    </row>
    <row r="650" spans="3:22">
      <c r="C650" s="3" t="s">
        <v>848</v>
      </c>
      <c r="D650" s="5" t="s">
        <v>79</v>
      </c>
      <c r="E650" s="5" t="s">
        <v>43</v>
      </c>
      <c r="G650" s="259">
        <f t="shared" ref="G650:U650" si="184">+G198/G424</f>
        <v>0</v>
      </c>
      <c r="H650" s="259">
        <f t="shared" si="184"/>
        <v>0</v>
      </c>
      <c r="I650" s="259">
        <f t="shared" si="184"/>
        <v>0</v>
      </c>
      <c r="J650" s="259">
        <f t="shared" si="184"/>
        <v>0</v>
      </c>
      <c r="K650" s="259">
        <f t="shared" si="184"/>
        <v>0</v>
      </c>
      <c r="L650" s="259">
        <f t="shared" si="184"/>
        <v>0</v>
      </c>
      <c r="M650" s="259">
        <f t="shared" si="184"/>
        <v>0</v>
      </c>
      <c r="N650" s="259">
        <f t="shared" si="184"/>
        <v>0</v>
      </c>
      <c r="O650" s="259">
        <f t="shared" si="184"/>
        <v>0</v>
      </c>
      <c r="P650" s="259">
        <f t="shared" si="184"/>
        <v>0</v>
      </c>
      <c r="Q650" s="259">
        <f t="shared" si="184"/>
        <v>0</v>
      </c>
      <c r="R650" s="259">
        <f t="shared" si="184"/>
        <v>0</v>
      </c>
      <c r="S650" s="259">
        <f t="shared" si="184"/>
        <v>0</v>
      </c>
      <c r="T650" s="259">
        <f t="shared" si="184"/>
        <v>0.87321433022764738</v>
      </c>
      <c r="U650" s="259">
        <f t="shared" si="184"/>
        <v>1.1383084724624632</v>
      </c>
      <c r="V650" s="65"/>
    </row>
    <row r="651" spans="3:22">
      <c r="C651" s="3" t="s">
        <v>849</v>
      </c>
      <c r="D651" s="5" t="s">
        <v>79</v>
      </c>
      <c r="E651" s="5" t="s">
        <v>43</v>
      </c>
      <c r="G651" s="259">
        <f t="shared" ref="G651:U651" si="185">+G199/G425</f>
        <v>0</v>
      </c>
      <c r="H651" s="259">
        <f t="shared" si="185"/>
        <v>0</v>
      </c>
      <c r="I651" s="259">
        <f t="shared" si="185"/>
        <v>0</v>
      </c>
      <c r="J651" s="259">
        <f t="shared" si="185"/>
        <v>0</v>
      </c>
      <c r="K651" s="259">
        <f t="shared" si="185"/>
        <v>0</v>
      </c>
      <c r="L651" s="259">
        <f t="shared" si="185"/>
        <v>0</v>
      </c>
      <c r="M651" s="259">
        <f t="shared" si="185"/>
        <v>0</v>
      </c>
      <c r="N651" s="259">
        <f t="shared" si="185"/>
        <v>0</v>
      </c>
      <c r="O651" s="259">
        <f t="shared" si="185"/>
        <v>0</v>
      </c>
      <c r="P651" s="259">
        <f t="shared" si="185"/>
        <v>0</v>
      </c>
      <c r="Q651" s="259">
        <f t="shared" si="185"/>
        <v>0</v>
      </c>
      <c r="R651" s="259">
        <f t="shared" si="185"/>
        <v>0</v>
      </c>
      <c r="S651" s="259">
        <f t="shared" si="185"/>
        <v>0</v>
      </c>
      <c r="T651" s="259">
        <f t="shared" si="185"/>
        <v>0.30003730211805507</v>
      </c>
      <c r="U651" s="259">
        <f t="shared" si="185"/>
        <v>0.41750084020378669</v>
      </c>
      <c r="V651" s="65"/>
    </row>
    <row r="652" spans="3:22">
      <c r="C652" s="3" t="s">
        <v>850</v>
      </c>
      <c r="D652" s="5" t="s">
        <v>79</v>
      </c>
      <c r="E652" s="5" t="s">
        <v>43</v>
      </c>
      <c r="G652" s="259">
        <f t="shared" ref="G652:U652" si="186">+G200/G426</f>
        <v>0</v>
      </c>
      <c r="H652" s="259">
        <f t="shared" si="186"/>
        <v>0</v>
      </c>
      <c r="I652" s="259">
        <f t="shared" si="186"/>
        <v>0</v>
      </c>
      <c r="J652" s="259">
        <f t="shared" si="186"/>
        <v>0</v>
      </c>
      <c r="K652" s="259">
        <f t="shared" si="186"/>
        <v>0</v>
      </c>
      <c r="L652" s="259">
        <f t="shared" si="186"/>
        <v>0</v>
      </c>
      <c r="M652" s="259">
        <f t="shared" si="186"/>
        <v>0</v>
      </c>
      <c r="N652" s="259">
        <f t="shared" si="186"/>
        <v>0</v>
      </c>
      <c r="O652" s="259">
        <f t="shared" si="186"/>
        <v>0</v>
      </c>
      <c r="P652" s="259">
        <f t="shared" si="186"/>
        <v>0</v>
      </c>
      <c r="Q652" s="259">
        <f t="shared" si="186"/>
        <v>0</v>
      </c>
      <c r="R652" s="259">
        <f t="shared" si="186"/>
        <v>0</v>
      </c>
      <c r="S652" s="259">
        <f t="shared" si="186"/>
        <v>0</v>
      </c>
      <c r="T652" s="259">
        <f t="shared" si="186"/>
        <v>0.26329229151195815</v>
      </c>
      <c r="U652" s="259">
        <f t="shared" si="186"/>
        <v>0.48284755230574217</v>
      </c>
      <c r="V652" s="65"/>
    </row>
    <row r="653" spans="3:22">
      <c r="C653" s="3" t="s">
        <v>851</v>
      </c>
      <c r="D653" s="5" t="s">
        <v>79</v>
      </c>
      <c r="E653" s="5" t="s">
        <v>43</v>
      </c>
      <c r="G653" s="259">
        <f t="shared" ref="G653:U653" si="187">+G201/G427</f>
        <v>0</v>
      </c>
      <c r="H653" s="259">
        <f t="shared" si="187"/>
        <v>0</v>
      </c>
      <c r="I653" s="259">
        <f t="shared" si="187"/>
        <v>0</v>
      </c>
      <c r="J653" s="259">
        <f t="shared" si="187"/>
        <v>0</v>
      </c>
      <c r="K653" s="259">
        <f t="shared" si="187"/>
        <v>0</v>
      </c>
      <c r="L653" s="259">
        <f t="shared" si="187"/>
        <v>0</v>
      </c>
      <c r="M653" s="259">
        <f t="shared" si="187"/>
        <v>0</v>
      </c>
      <c r="N653" s="259">
        <f t="shared" si="187"/>
        <v>0</v>
      </c>
      <c r="O653" s="259">
        <f t="shared" si="187"/>
        <v>0</v>
      </c>
      <c r="P653" s="259">
        <f t="shared" si="187"/>
        <v>0</v>
      </c>
      <c r="Q653" s="259">
        <f t="shared" si="187"/>
        <v>0</v>
      </c>
      <c r="R653" s="259">
        <f t="shared" si="187"/>
        <v>0</v>
      </c>
      <c r="S653" s="259">
        <f t="shared" si="187"/>
        <v>0</v>
      </c>
      <c r="T653" s="259">
        <f t="shared" si="187"/>
        <v>0.30392268200239952</v>
      </c>
      <c r="U653" s="259">
        <f t="shared" si="187"/>
        <v>0.34336699257515396</v>
      </c>
      <c r="V653" s="65"/>
    </row>
    <row r="654" spans="3:22">
      <c r="C654" s="3" t="s">
        <v>852</v>
      </c>
      <c r="D654" s="5" t="s">
        <v>79</v>
      </c>
      <c r="E654" s="5" t="s">
        <v>43</v>
      </c>
      <c r="G654" s="259">
        <f t="shared" ref="G654:U654" si="188">+G202/G428</f>
        <v>0</v>
      </c>
      <c r="H654" s="259">
        <f t="shared" si="188"/>
        <v>0</v>
      </c>
      <c r="I654" s="259">
        <f t="shared" si="188"/>
        <v>0</v>
      </c>
      <c r="J654" s="259">
        <f t="shared" si="188"/>
        <v>0</v>
      </c>
      <c r="K654" s="259">
        <f t="shared" si="188"/>
        <v>0</v>
      </c>
      <c r="L654" s="259">
        <f t="shared" si="188"/>
        <v>0</v>
      </c>
      <c r="M654" s="259">
        <f t="shared" si="188"/>
        <v>0</v>
      </c>
      <c r="N654" s="259">
        <f t="shared" si="188"/>
        <v>0</v>
      </c>
      <c r="O654" s="259">
        <f t="shared" si="188"/>
        <v>0</v>
      </c>
      <c r="P654" s="259">
        <f t="shared" si="188"/>
        <v>0</v>
      </c>
      <c r="Q654" s="259">
        <f t="shared" si="188"/>
        <v>0</v>
      </c>
      <c r="R654" s="259">
        <f t="shared" si="188"/>
        <v>0</v>
      </c>
      <c r="S654" s="259">
        <f t="shared" si="188"/>
        <v>0</v>
      </c>
      <c r="T654" s="259">
        <f t="shared" si="188"/>
        <v>0.1965190819709802</v>
      </c>
      <c r="U654" s="259">
        <f t="shared" si="188"/>
        <v>0.24281956663364296</v>
      </c>
      <c r="V654" s="65"/>
    </row>
    <row r="655" spans="3:22">
      <c r="C655" s="3" t="s">
        <v>853</v>
      </c>
      <c r="D655" s="5" t="s">
        <v>79</v>
      </c>
      <c r="E655" s="5" t="s">
        <v>43</v>
      </c>
      <c r="G655" s="259">
        <f t="shared" ref="G655:U655" si="189">+G203/G429</f>
        <v>0</v>
      </c>
      <c r="H655" s="259">
        <f t="shared" si="189"/>
        <v>0</v>
      </c>
      <c r="I655" s="259">
        <f t="shared" si="189"/>
        <v>0</v>
      </c>
      <c r="J655" s="259">
        <f t="shared" si="189"/>
        <v>0</v>
      </c>
      <c r="K655" s="259">
        <f t="shared" si="189"/>
        <v>0</v>
      </c>
      <c r="L655" s="259">
        <f t="shared" si="189"/>
        <v>0</v>
      </c>
      <c r="M655" s="259">
        <f t="shared" si="189"/>
        <v>0</v>
      </c>
      <c r="N655" s="259">
        <f t="shared" si="189"/>
        <v>0</v>
      </c>
      <c r="O655" s="259">
        <f t="shared" si="189"/>
        <v>0</v>
      </c>
      <c r="P655" s="259">
        <f t="shared" si="189"/>
        <v>0</v>
      </c>
      <c r="Q655" s="259">
        <f t="shared" si="189"/>
        <v>0</v>
      </c>
      <c r="R655" s="259">
        <f t="shared" si="189"/>
        <v>0</v>
      </c>
      <c r="S655" s="259">
        <f t="shared" si="189"/>
        <v>0</v>
      </c>
      <c r="T655" s="259">
        <f t="shared" si="189"/>
        <v>0.30339557414730289</v>
      </c>
      <c r="U655" s="259">
        <f t="shared" si="189"/>
        <v>0.34963695122929478</v>
      </c>
      <c r="V655" s="65"/>
    </row>
    <row r="656" spans="3:22">
      <c r="C656" s="3" t="s">
        <v>854</v>
      </c>
      <c r="D656" s="5" t="s">
        <v>79</v>
      </c>
      <c r="E656" s="5" t="s">
        <v>43</v>
      </c>
      <c r="G656" s="259">
        <f t="shared" ref="G656:U656" si="190">+G204/G430</f>
        <v>0</v>
      </c>
      <c r="H656" s="259">
        <f t="shared" si="190"/>
        <v>0</v>
      </c>
      <c r="I656" s="259">
        <f t="shared" si="190"/>
        <v>0</v>
      </c>
      <c r="J656" s="259">
        <f t="shared" si="190"/>
        <v>0</v>
      </c>
      <c r="K656" s="259">
        <f t="shared" si="190"/>
        <v>0</v>
      </c>
      <c r="L656" s="259">
        <f t="shared" si="190"/>
        <v>0</v>
      </c>
      <c r="M656" s="259">
        <f t="shared" si="190"/>
        <v>0</v>
      </c>
      <c r="N656" s="259">
        <f t="shared" si="190"/>
        <v>0</v>
      </c>
      <c r="O656" s="259">
        <f t="shared" si="190"/>
        <v>0</v>
      </c>
      <c r="P656" s="259">
        <f t="shared" si="190"/>
        <v>0</v>
      </c>
      <c r="Q656" s="259">
        <f t="shared" si="190"/>
        <v>0</v>
      </c>
      <c r="R656" s="259">
        <f t="shared" si="190"/>
        <v>0</v>
      </c>
      <c r="S656" s="259">
        <f t="shared" si="190"/>
        <v>0</v>
      </c>
      <c r="T656" s="259">
        <f t="shared" si="190"/>
        <v>0.12117842959245764</v>
      </c>
      <c r="U656" s="259">
        <f t="shared" si="190"/>
        <v>0.18228410202222675</v>
      </c>
      <c r="V656" s="65"/>
    </row>
    <row r="657" spans="3:22">
      <c r="C657" s="3" t="s">
        <v>855</v>
      </c>
      <c r="D657" s="5" t="s">
        <v>79</v>
      </c>
      <c r="E657" s="5" t="s">
        <v>43</v>
      </c>
      <c r="G657" s="259">
        <f t="shared" ref="G657:U657" si="191">+G205/G431</f>
        <v>0</v>
      </c>
      <c r="H657" s="259">
        <f t="shared" si="191"/>
        <v>0</v>
      </c>
      <c r="I657" s="259">
        <f t="shared" si="191"/>
        <v>0</v>
      </c>
      <c r="J657" s="259">
        <f t="shared" si="191"/>
        <v>0</v>
      </c>
      <c r="K657" s="259">
        <f t="shared" si="191"/>
        <v>0</v>
      </c>
      <c r="L657" s="259">
        <f t="shared" si="191"/>
        <v>0</v>
      </c>
      <c r="M657" s="259">
        <f t="shared" si="191"/>
        <v>0</v>
      </c>
      <c r="N657" s="259">
        <f t="shared" si="191"/>
        <v>0</v>
      </c>
      <c r="O657" s="259">
        <f t="shared" si="191"/>
        <v>0</v>
      </c>
      <c r="P657" s="259">
        <f t="shared" si="191"/>
        <v>0</v>
      </c>
      <c r="Q657" s="259">
        <f t="shared" si="191"/>
        <v>0.52434368070998327</v>
      </c>
      <c r="R657" s="259">
        <f t="shared" si="191"/>
        <v>0.57914830395472172</v>
      </c>
      <c r="S657" s="259">
        <f t="shared" si="191"/>
        <v>0.47504882487302402</v>
      </c>
      <c r="T657" s="259">
        <f t="shared" si="191"/>
        <v>8.5902166800570667E-2</v>
      </c>
      <c r="U657" s="259">
        <f t="shared" si="191"/>
        <v>0.69388465858438975</v>
      </c>
      <c r="V657" s="65"/>
    </row>
    <row r="658" spans="3:22">
      <c r="C658" s="3" t="s">
        <v>856</v>
      </c>
      <c r="D658" s="5" t="s">
        <v>79</v>
      </c>
      <c r="E658" s="5" t="s">
        <v>43</v>
      </c>
      <c r="G658" s="259">
        <f t="shared" ref="G658:U658" si="192">+G206/G432</f>
        <v>0</v>
      </c>
      <c r="H658" s="259">
        <f t="shared" si="192"/>
        <v>0</v>
      </c>
      <c r="I658" s="259">
        <f t="shared" si="192"/>
        <v>0</v>
      </c>
      <c r="J658" s="259">
        <f t="shared" si="192"/>
        <v>0</v>
      </c>
      <c r="K658" s="259">
        <f t="shared" si="192"/>
        <v>0</v>
      </c>
      <c r="L658" s="259">
        <f t="shared" si="192"/>
        <v>0</v>
      </c>
      <c r="M658" s="259">
        <f t="shared" si="192"/>
        <v>0</v>
      </c>
      <c r="N658" s="259">
        <f t="shared" si="192"/>
        <v>0</v>
      </c>
      <c r="O658" s="259">
        <f t="shared" si="192"/>
        <v>0</v>
      </c>
      <c r="P658" s="259">
        <f t="shared" si="192"/>
        <v>0</v>
      </c>
      <c r="Q658" s="259">
        <f t="shared" si="192"/>
        <v>0</v>
      </c>
      <c r="R658" s="259">
        <f t="shared" si="192"/>
        <v>0</v>
      </c>
      <c r="S658" s="259">
        <f t="shared" si="192"/>
        <v>0</v>
      </c>
      <c r="T658" s="259">
        <f t="shared" si="192"/>
        <v>0</v>
      </c>
      <c r="U658" s="259">
        <f t="shared" si="192"/>
        <v>0</v>
      </c>
      <c r="V658" s="65"/>
    </row>
    <row r="659" spans="3:22">
      <c r="C659" s="3" t="s">
        <v>857</v>
      </c>
      <c r="D659" s="5" t="s">
        <v>79</v>
      </c>
      <c r="E659" s="5" t="s">
        <v>43</v>
      </c>
      <c r="G659" s="259">
        <f t="shared" ref="G659:U659" si="193">+G207/G433</f>
        <v>0</v>
      </c>
      <c r="H659" s="259">
        <f t="shared" si="193"/>
        <v>0</v>
      </c>
      <c r="I659" s="259">
        <f t="shared" si="193"/>
        <v>0</v>
      </c>
      <c r="J659" s="259">
        <f t="shared" si="193"/>
        <v>0</v>
      </c>
      <c r="K659" s="259">
        <f t="shared" si="193"/>
        <v>0</v>
      </c>
      <c r="L659" s="259">
        <f t="shared" si="193"/>
        <v>0</v>
      </c>
      <c r="M659" s="259">
        <f t="shared" si="193"/>
        <v>0</v>
      </c>
      <c r="N659" s="259">
        <f t="shared" si="193"/>
        <v>0</v>
      </c>
      <c r="O659" s="259">
        <f t="shared" si="193"/>
        <v>0</v>
      </c>
      <c r="P659" s="259">
        <f t="shared" si="193"/>
        <v>0</v>
      </c>
      <c r="Q659" s="259">
        <f t="shared" si="193"/>
        <v>0</v>
      </c>
      <c r="R659" s="259">
        <f t="shared" si="193"/>
        <v>0</v>
      </c>
      <c r="S659" s="259">
        <f t="shared" si="193"/>
        <v>0</v>
      </c>
      <c r="T659" s="259">
        <f t="shared" si="193"/>
        <v>0</v>
      </c>
      <c r="U659" s="259">
        <f t="shared" si="193"/>
        <v>0</v>
      </c>
      <c r="V659" s="65"/>
    </row>
    <row r="660" spans="3:22">
      <c r="C660" s="3" t="s">
        <v>858</v>
      </c>
      <c r="D660" s="5" t="s">
        <v>79</v>
      </c>
      <c r="E660" s="5" t="s">
        <v>43</v>
      </c>
      <c r="G660" s="259">
        <f t="shared" ref="G660:U660" si="194">+G208/G434</f>
        <v>0</v>
      </c>
      <c r="H660" s="259">
        <f t="shared" si="194"/>
        <v>0</v>
      </c>
      <c r="I660" s="259">
        <f t="shared" si="194"/>
        <v>0</v>
      </c>
      <c r="J660" s="259">
        <f t="shared" si="194"/>
        <v>0</v>
      </c>
      <c r="K660" s="259">
        <f t="shared" si="194"/>
        <v>0</v>
      </c>
      <c r="L660" s="259">
        <f t="shared" si="194"/>
        <v>0</v>
      </c>
      <c r="M660" s="259">
        <f t="shared" si="194"/>
        <v>0</v>
      </c>
      <c r="N660" s="259">
        <f t="shared" si="194"/>
        <v>0</v>
      </c>
      <c r="O660" s="259">
        <f t="shared" si="194"/>
        <v>0</v>
      </c>
      <c r="P660" s="259">
        <f t="shared" si="194"/>
        <v>0</v>
      </c>
      <c r="Q660" s="259">
        <f t="shared" si="194"/>
        <v>0</v>
      </c>
      <c r="R660" s="259">
        <f t="shared" si="194"/>
        <v>0</v>
      </c>
      <c r="S660" s="259">
        <f t="shared" si="194"/>
        <v>0</v>
      </c>
      <c r="T660" s="259">
        <f t="shared" si="194"/>
        <v>0</v>
      </c>
      <c r="U660" s="259">
        <f t="shared" si="194"/>
        <v>0</v>
      </c>
      <c r="V660" s="65"/>
    </row>
    <row r="661" spans="3:22">
      <c r="C661" s="3" t="s">
        <v>859</v>
      </c>
      <c r="D661" s="5" t="s">
        <v>79</v>
      </c>
      <c r="E661" s="5" t="s">
        <v>43</v>
      </c>
      <c r="G661" s="259">
        <f t="shared" ref="G661:U661" si="195">+G209/G435</f>
        <v>0</v>
      </c>
      <c r="H661" s="259">
        <f t="shared" si="195"/>
        <v>0</v>
      </c>
      <c r="I661" s="259">
        <f t="shared" si="195"/>
        <v>0</v>
      </c>
      <c r="J661" s="259">
        <f t="shared" si="195"/>
        <v>0</v>
      </c>
      <c r="K661" s="259">
        <f t="shared" si="195"/>
        <v>0</v>
      </c>
      <c r="L661" s="259">
        <f t="shared" si="195"/>
        <v>0</v>
      </c>
      <c r="M661" s="259">
        <f t="shared" si="195"/>
        <v>0</v>
      </c>
      <c r="N661" s="259">
        <f t="shared" si="195"/>
        <v>0</v>
      </c>
      <c r="O661" s="259">
        <f t="shared" si="195"/>
        <v>0</v>
      </c>
      <c r="P661" s="259">
        <f t="shared" si="195"/>
        <v>0</v>
      </c>
      <c r="Q661" s="259">
        <f t="shared" si="195"/>
        <v>5.7757206644584828E-3</v>
      </c>
      <c r="R661" s="259">
        <f t="shared" si="195"/>
        <v>-6.1675738222392498E-3</v>
      </c>
      <c r="S661" s="259">
        <f t="shared" si="195"/>
        <v>0</v>
      </c>
      <c r="T661" s="259">
        <f t="shared" si="195"/>
        <v>0</v>
      </c>
      <c r="U661" s="259">
        <f t="shared" si="195"/>
        <v>0</v>
      </c>
      <c r="V661" s="65"/>
    </row>
    <row r="662" spans="3:22">
      <c r="C662" s="3" t="s">
        <v>663</v>
      </c>
      <c r="D662" s="5" t="s">
        <v>79</v>
      </c>
      <c r="E662" s="5" t="s">
        <v>43</v>
      </c>
      <c r="G662" s="259">
        <f t="shared" ref="G662:U662" si="196">+G210/G436</f>
        <v>0.2489846</v>
      </c>
      <c r="H662" s="259">
        <f t="shared" si="196"/>
        <v>0.2489846</v>
      </c>
      <c r="I662" s="259">
        <f t="shared" si="196"/>
        <v>0.10169451322689721</v>
      </c>
      <c r="J662" s="259">
        <f t="shared" si="196"/>
        <v>1.4053252929981542E-2</v>
      </c>
      <c r="K662" s="259">
        <f t="shared" si="196"/>
        <v>0</v>
      </c>
      <c r="L662" s="259">
        <f t="shared" si="196"/>
        <v>2.2043336015565216E-2</v>
      </c>
      <c r="M662" s="259">
        <f t="shared" si="196"/>
        <v>0</v>
      </c>
      <c r="N662" s="259">
        <f t="shared" si="196"/>
        <v>0</v>
      </c>
      <c r="O662" s="259">
        <f t="shared" si="196"/>
        <v>0</v>
      </c>
      <c r="P662" s="259">
        <f t="shared" si="196"/>
        <v>1.7447128100142502E-3</v>
      </c>
      <c r="Q662" s="259">
        <f t="shared" si="196"/>
        <v>9.48703907451043E-3</v>
      </c>
      <c r="R662" s="259">
        <f t="shared" si="196"/>
        <v>3.2720109022094102E-2</v>
      </c>
      <c r="S662" s="259">
        <f t="shared" si="196"/>
        <v>3.5259836223741084E-2</v>
      </c>
      <c r="T662" s="259">
        <f t="shared" si="196"/>
        <v>5.1911426313608129E-2</v>
      </c>
      <c r="U662" s="259">
        <f t="shared" si="196"/>
        <v>1.9338234918517321E-2</v>
      </c>
      <c r="V662" s="65"/>
    </row>
    <row r="663" spans="3:22">
      <c r="C663" s="3" t="s">
        <v>860</v>
      </c>
      <c r="D663" s="5" t="s">
        <v>79</v>
      </c>
      <c r="E663" s="5" t="s">
        <v>43</v>
      </c>
      <c r="G663" s="259">
        <f t="shared" ref="G663:U663" si="197">+G211/G437</f>
        <v>0</v>
      </c>
      <c r="H663" s="259">
        <f t="shared" si="197"/>
        <v>0</v>
      </c>
      <c r="I663" s="259">
        <f t="shared" si="197"/>
        <v>0</v>
      </c>
      <c r="J663" s="259">
        <f t="shared" si="197"/>
        <v>0</v>
      </c>
      <c r="K663" s="259">
        <f t="shared" si="197"/>
        <v>0</v>
      </c>
      <c r="L663" s="259">
        <f t="shared" si="197"/>
        <v>0</v>
      </c>
      <c r="M663" s="259">
        <f t="shared" si="197"/>
        <v>0</v>
      </c>
      <c r="N663" s="259">
        <f t="shared" si="197"/>
        <v>0</v>
      </c>
      <c r="O663" s="259">
        <f t="shared" si="197"/>
        <v>0</v>
      </c>
      <c r="P663" s="259">
        <f t="shared" si="197"/>
        <v>0</v>
      </c>
      <c r="Q663" s="259">
        <f t="shared" si="197"/>
        <v>0</v>
      </c>
      <c r="R663" s="259">
        <f t="shared" si="197"/>
        <v>0</v>
      </c>
      <c r="S663" s="259">
        <f t="shared" si="197"/>
        <v>0</v>
      </c>
      <c r="T663" s="259">
        <f t="shared" si="197"/>
        <v>0</v>
      </c>
      <c r="U663" s="259">
        <f t="shared" si="197"/>
        <v>0</v>
      </c>
      <c r="V663" s="65"/>
    </row>
    <row r="664" spans="3:22">
      <c r="C664" s="3" t="s">
        <v>860</v>
      </c>
      <c r="D664" s="5" t="s">
        <v>79</v>
      </c>
      <c r="E664" s="5" t="s">
        <v>43</v>
      </c>
      <c r="G664" s="259">
        <f t="shared" ref="G664:U664" si="198">+G212/G438</f>
        <v>0</v>
      </c>
      <c r="H664" s="259">
        <f t="shared" si="198"/>
        <v>0</v>
      </c>
      <c r="I664" s="259">
        <f t="shared" si="198"/>
        <v>0</v>
      </c>
      <c r="J664" s="259">
        <f t="shared" si="198"/>
        <v>0</v>
      </c>
      <c r="K664" s="259">
        <f t="shared" si="198"/>
        <v>0</v>
      </c>
      <c r="L664" s="259">
        <f t="shared" si="198"/>
        <v>0</v>
      </c>
      <c r="M664" s="259">
        <f t="shared" si="198"/>
        <v>0</v>
      </c>
      <c r="N664" s="259">
        <f t="shared" si="198"/>
        <v>0</v>
      </c>
      <c r="O664" s="259">
        <f t="shared" si="198"/>
        <v>0</v>
      </c>
      <c r="P664" s="259">
        <f t="shared" si="198"/>
        <v>0</v>
      </c>
      <c r="Q664" s="259">
        <f t="shared" si="198"/>
        <v>0</v>
      </c>
      <c r="R664" s="259">
        <f t="shared" si="198"/>
        <v>0</v>
      </c>
      <c r="S664" s="259">
        <f t="shared" si="198"/>
        <v>0</v>
      </c>
      <c r="T664" s="259">
        <f t="shared" si="198"/>
        <v>0</v>
      </c>
      <c r="U664" s="259">
        <f t="shared" si="198"/>
        <v>0</v>
      </c>
      <c r="V664" s="65"/>
    </row>
    <row r="665" spans="3:22">
      <c r="C665" s="3" t="s">
        <v>861</v>
      </c>
      <c r="D665" s="5" t="s">
        <v>79</v>
      </c>
      <c r="E665" s="5" t="s">
        <v>43</v>
      </c>
      <c r="G665" s="259">
        <f t="shared" ref="G665:U665" si="199">+G213/G439</f>
        <v>0</v>
      </c>
      <c r="H665" s="259">
        <f t="shared" si="199"/>
        <v>0</v>
      </c>
      <c r="I665" s="259">
        <f t="shared" si="199"/>
        <v>0</v>
      </c>
      <c r="J665" s="259">
        <f t="shared" si="199"/>
        <v>0</v>
      </c>
      <c r="K665" s="259">
        <f t="shared" si="199"/>
        <v>0</v>
      </c>
      <c r="L665" s="259">
        <f t="shared" si="199"/>
        <v>0</v>
      </c>
      <c r="M665" s="259">
        <f t="shared" si="199"/>
        <v>0</v>
      </c>
      <c r="N665" s="259">
        <f t="shared" si="199"/>
        <v>0</v>
      </c>
      <c r="O665" s="259">
        <f t="shared" si="199"/>
        <v>0</v>
      </c>
      <c r="P665" s="259">
        <f t="shared" si="199"/>
        <v>0</v>
      </c>
      <c r="Q665" s="259">
        <f t="shared" si="199"/>
        <v>0</v>
      </c>
      <c r="R665" s="259">
        <f t="shared" si="199"/>
        <v>0</v>
      </c>
      <c r="S665" s="259">
        <f t="shared" si="199"/>
        <v>0</v>
      </c>
      <c r="T665" s="259">
        <f t="shared" si="199"/>
        <v>0</v>
      </c>
      <c r="U665" s="259">
        <f t="shared" si="199"/>
        <v>5.8114241780195047E-4</v>
      </c>
      <c r="V665" s="65"/>
    </row>
    <row r="666" spans="3:22">
      <c r="C666" s="3" t="s">
        <v>862</v>
      </c>
      <c r="D666" s="5" t="s">
        <v>79</v>
      </c>
      <c r="E666" s="5" t="s">
        <v>43</v>
      </c>
      <c r="G666" s="259">
        <f t="shared" ref="G666:U666" si="200">+G214/G440</f>
        <v>0</v>
      </c>
      <c r="H666" s="259">
        <f t="shared" si="200"/>
        <v>0</v>
      </c>
      <c r="I666" s="259">
        <f t="shared" si="200"/>
        <v>0</v>
      </c>
      <c r="J666" s="259">
        <f t="shared" si="200"/>
        <v>0</v>
      </c>
      <c r="K666" s="259">
        <f t="shared" si="200"/>
        <v>0</v>
      </c>
      <c r="L666" s="259">
        <f t="shared" si="200"/>
        <v>0</v>
      </c>
      <c r="M666" s="259">
        <f t="shared" si="200"/>
        <v>0</v>
      </c>
      <c r="N666" s="259">
        <f t="shared" si="200"/>
        <v>0</v>
      </c>
      <c r="O666" s="259">
        <f t="shared" si="200"/>
        <v>0</v>
      </c>
      <c r="P666" s="259">
        <f t="shared" si="200"/>
        <v>0</v>
      </c>
      <c r="Q666" s="259">
        <f t="shared" si="200"/>
        <v>0</v>
      </c>
      <c r="R666" s="259">
        <f t="shared" si="200"/>
        <v>0</v>
      </c>
      <c r="S666" s="259">
        <f t="shared" si="200"/>
        <v>0</v>
      </c>
      <c r="T666" s="259">
        <f t="shared" si="200"/>
        <v>6.4876459782487366E-3</v>
      </c>
      <c r="U666" s="259">
        <f t="shared" si="200"/>
        <v>0</v>
      </c>
      <c r="V666" s="65"/>
    </row>
    <row r="667" spans="3:22">
      <c r="C667" s="3" t="s">
        <v>863</v>
      </c>
      <c r="D667" s="5" t="s">
        <v>79</v>
      </c>
      <c r="E667" s="5" t="s">
        <v>43</v>
      </c>
      <c r="G667" s="259">
        <f t="shared" ref="G667:U667" si="201">+G215/G441</f>
        <v>0</v>
      </c>
      <c r="H667" s="259">
        <f t="shared" si="201"/>
        <v>0</v>
      </c>
      <c r="I667" s="259">
        <f t="shared" si="201"/>
        <v>0</v>
      </c>
      <c r="J667" s="259">
        <f t="shared" si="201"/>
        <v>0</v>
      </c>
      <c r="K667" s="259">
        <f t="shared" si="201"/>
        <v>0</v>
      </c>
      <c r="L667" s="259">
        <f t="shared" si="201"/>
        <v>0</v>
      </c>
      <c r="M667" s="259">
        <f t="shared" si="201"/>
        <v>0</v>
      </c>
      <c r="N667" s="259">
        <f t="shared" si="201"/>
        <v>0</v>
      </c>
      <c r="O667" s="259">
        <f t="shared" si="201"/>
        <v>0</v>
      </c>
      <c r="P667" s="259">
        <f t="shared" si="201"/>
        <v>0</v>
      </c>
      <c r="Q667" s="259">
        <f t="shared" si="201"/>
        <v>0</v>
      </c>
      <c r="R667" s="259">
        <f t="shared" si="201"/>
        <v>0</v>
      </c>
      <c r="S667" s="259">
        <f t="shared" si="201"/>
        <v>0</v>
      </c>
      <c r="T667" s="259">
        <f t="shared" si="201"/>
        <v>0</v>
      </c>
      <c r="U667" s="259">
        <f t="shared" si="201"/>
        <v>0</v>
      </c>
      <c r="V667" s="65"/>
    </row>
    <row r="668" spans="3:22">
      <c r="C668" s="3" t="s">
        <v>864</v>
      </c>
      <c r="D668" s="5" t="s">
        <v>79</v>
      </c>
      <c r="E668" s="5" t="s">
        <v>43</v>
      </c>
      <c r="G668" s="259">
        <f t="shared" ref="G668:U668" si="202">+G216/G442</f>
        <v>0</v>
      </c>
      <c r="H668" s="259">
        <f t="shared" si="202"/>
        <v>0</v>
      </c>
      <c r="I668" s="259">
        <f t="shared" si="202"/>
        <v>0</v>
      </c>
      <c r="J668" s="259">
        <f t="shared" si="202"/>
        <v>0</v>
      </c>
      <c r="K668" s="259">
        <f t="shared" si="202"/>
        <v>0</v>
      </c>
      <c r="L668" s="259">
        <f t="shared" si="202"/>
        <v>0</v>
      </c>
      <c r="M668" s="259">
        <f t="shared" si="202"/>
        <v>0</v>
      </c>
      <c r="N668" s="259">
        <f t="shared" si="202"/>
        <v>0</v>
      </c>
      <c r="O668" s="259">
        <f t="shared" si="202"/>
        <v>0</v>
      </c>
      <c r="P668" s="259">
        <f t="shared" si="202"/>
        <v>0</v>
      </c>
      <c r="Q668" s="259">
        <f t="shared" si="202"/>
        <v>0</v>
      </c>
      <c r="R668" s="259">
        <f t="shared" si="202"/>
        <v>0</v>
      </c>
      <c r="S668" s="259">
        <f t="shared" si="202"/>
        <v>0</v>
      </c>
      <c r="T668" s="259">
        <f t="shared" si="202"/>
        <v>0</v>
      </c>
      <c r="U668" s="259">
        <f t="shared" si="202"/>
        <v>0</v>
      </c>
      <c r="V668" s="65"/>
    </row>
    <row r="669" spans="3:22">
      <c r="C669" s="3" t="s">
        <v>865</v>
      </c>
      <c r="D669" s="5" t="s">
        <v>79</v>
      </c>
      <c r="E669" s="5" t="s">
        <v>43</v>
      </c>
      <c r="G669" s="259">
        <f t="shared" ref="G669:U669" si="203">+G217/G443</f>
        <v>0</v>
      </c>
      <c r="H669" s="259">
        <f t="shared" si="203"/>
        <v>0</v>
      </c>
      <c r="I669" s="259">
        <f t="shared" si="203"/>
        <v>0</v>
      </c>
      <c r="J669" s="259">
        <f t="shared" si="203"/>
        <v>0</v>
      </c>
      <c r="K669" s="259">
        <f t="shared" si="203"/>
        <v>0</v>
      </c>
      <c r="L669" s="259">
        <f t="shared" si="203"/>
        <v>0</v>
      </c>
      <c r="M669" s="259">
        <f t="shared" si="203"/>
        <v>0</v>
      </c>
      <c r="N669" s="259">
        <f t="shared" si="203"/>
        <v>0</v>
      </c>
      <c r="O669" s="259">
        <f t="shared" si="203"/>
        <v>0</v>
      </c>
      <c r="P669" s="259">
        <f t="shared" si="203"/>
        <v>0</v>
      </c>
      <c r="Q669" s="259">
        <f t="shared" si="203"/>
        <v>0</v>
      </c>
      <c r="R669" s="259">
        <f t="shared" si="203"/>
        <v>0</v>
      </c>
      <c r="S669" s="259">
        <f t="shared" si="203"/>
        <v>0</v>
      </c>
      <c r="T669" s="259">
        <f t="shared" si="203"/>
        <v>0</v>
      </c>
      <c r="U669" s="259">
        <f t="shared" si="203"/>
        <v>1.7351601748007286E-2</v>
      </c>
      <c r="V669" s="65"/>
    </row>
    <row r="670" spans="3:22">
      <c r="C670" s="3" t="s">
        <v>866</v>
      </c>
      <c r="D670" s="5" t="s">
        <v>79</v>
      </c>
      <c r="E670" s="5" t="s">
        <v>43</v>
      </c>
      <c r="G670" s="259">
        <f t="shared" ref="G670:U670" si="204">+G218/G444</f>
        <v>0</v>
      </c>
      <c r="H670" s="259">
        <f t="shared" si="204"/>
        <v>0</v>
      </c>
      <c r="I670" s="259">
        <f t="shared" si="204"/>
        <v>0</v>
      </c>
      <c r="J670" s="259">
        <f t="shared" si="204"/>
        <v>0</v>
      </c>
      <c r="K670" s="259">
        <f t="shared" si="204"/>
        <v>0</v>
      </c>
      <c r="L670" s="259">
        <f t="shared" si="204"/>
        <v>0</v>
      </c>
      <c r="M670" s="259">
        <f t="shared" si="204"/>
        <v>0</v>
      </c>
      <c r="N670" s="259">
        <f t="shared" si="204"/>
        <v>0</v>
      </c>
      <c r="O670" s="259">
        <f t="shared" si="204"/>
        <v>0</v>
      </c>
      <c r="P670" s="259">
        <f t="shared" si="204"/>
        <v>0</v>
      </c>
      <c r="Q670" s="259">
        <f t="shared" si="204"/>
        <v>0</v>
      </c>
      <c r="R670" s="259">
        <f t="shared" si="204"/>
        <v>0</v>
      </c>
      <c r="S670" s="259">
        <f t="shared" si="204"/>
        <v>0</v>
      </c>
      <c r="T670" s="259">
        <f t="shared" si="204"/>
        <v>0.17496974606316637</v>
      </c>
      <c r="U670" s="259">
        <f t="shared" si="204"/>
        <v>5.4358488744123704E-2</v>
      </c>
      <c r="V670" s="65"/>
    </row>
    <row r="671" spans="3:22">
      <c r="C671" s="3" t="s">
        <v>867</v>
      </c>
      <c r="D671" s="5" t="s">
        <v>79</v>
      </c>
      <c r="E671" s="5" t="s">
        <v>43</v>
      </c>
      <c r="G671" s="259">
        <f t="shared" ref="G671:U671" si="205">+G219/G445</f>
        <v>0</v>
      </c>
      <c r="H671" s="259">
        <f t="shared" si="205"/>
        <v>0</v>
      </c>
      <c r="I671" s="259">
        <f t="shared" si="205"/>
        <v>0</v>
      </c>
      <c r="J671" s="259">
        <f t="shared" si="205"/>
        <v>0</v>
      </c>
      <c r="K671" s="259">
        <f t="shared" si="205"/>
        <v>0</v>
      </c>
      <c r="L671" s="259">
        <f t="shared" si="205"/>
        <v>0</v>
      </c>
      <c r="M671" s="259">
        <f t="shared" si="205"/>
        <v>0</v>
      </c>
      <c r="N671" s="259">
        <f t="shared" si="205"/>
        <v>0</v>
      </c>
      <c r="O671" s="259">
        <f t="shared" si="205"/>
        <v>0</v>
      </c>
      <c r="P671" s="259">
        <f t="shared" si="205"/>
        <v>0</v>
      </c>
      <c r="Q671" s="259">
        <f t="shared" si="205"/>
        <v>0</v>
      </c>
      <c r="R671" s="259">
        <f t="shared" si="205"/>
        <v>0</v>
      </c>
      <c r="S671" s="259">
        <f t="shared" si="205"/>
        <v>0</v>
      </c>
      <c r="T671" s="259">
        <f t="shared" si="205"/>
        <v>0</v>
      </c>
      <c r="U671" s="259">
        <f t="shared" si="205"/>
        <v>0</v>
      </c>
      <c r="V671" s="65"/>
    </row>
    <row r="672" spans="3:22">
      <c r="C672" s="3" t="s">
        <v>868</v>
      </c>
      <c r="D672" s="5" t="s">
        <v>79</v>
      </c>
      <c r="E672" s="5" t="s">
        <v>43</v>
      </c>
      <c r="G672" s="259">
        <f t="shared" ref="G672:U672" si="206">+G220/G446</f>
        <v>0</v>
      </c>
      <c r="H672" s="259">
        <f t="shared" si="206"/>
        <v>0</v>
      </c>
      <c r="I672" s="259">
        <f t="shared" si="206"/>
        <v>0</v>
      </c>
      <c r="J672" s="259">
        <f t="shared" si="206"/>
        <v>0</v>
      </c>
      <c r="K672" s="259">
        <f t="shared" si="206"/>
        <v>0</v>
      </c>
      <c r="L672" s="259">
        <f t="shared" si="206"/>
        <v>0</v>
      </c>
      <c r="M672" s="259">
        <f t="shared" si="206"/>
        <v>0</v>
      </c>
      <c r="N672" s="259">
        <f t="shared" si="206"/>
        <v>0</v>
      </c>
      <c r="O672" s="259">
        <f t="shared" si="206"/>
        <v>0</v>
      </c>
      <c r="P672" s="259">
        <f t="shared" si="206"/>
        <v>0</v>
      </c>
      <c r="Q672" s="259">
        <f t="shared" si="206"/>
        <v>0</v>
      </c>
      <c r="R672" s="259">
        <f t="shared" si="206"/>
        <v>0</v>
      </c>
      <c r="S672" s="259">
        <f t="shared" si="206"/>
        <v>0</v>
      </c>
      <c r="T672" s="259">
        <f t="shared" si="206"/>
        <v>0</v>
      </c>
      <c r="U672" s="259">
        <f t="shared" si="206"/>
        <v>0</v>
      </c>
      <c r="V672" s="65"/>
    </row>
    <row r="673" spans="3:22">
      <c r="C673" s="3" t="s">
        <v>869</v>
      </c>
      <c r="D673" s="5" t="s">
        <v>79</v>
      </c>
      <c r="E673" s="5" t="s">
        <v>43</v>
      </c>
      <c r="G673" s="259">
        <f t="shared" ref="G673:U673" si="207">+G221/G447</f>
        <v>0</v>
      </c>
      <c r="H673" s="259">
        <f t="shared" si="207"/>
        <v>0</v>
      </c>
      <c r="I673" s="259">
        <f t="shared" si="207"/>
        <v>0</v>
      </c>
      <c r="J673" s="259">
        <f t="shared" si="207"/>
        <v>0</v>
      </c>
      <c r="K673" s="259">
        <f t="shared" si="207"/>
        <v>0</v>
      </c>
      <c r="L673" s="259">
        <f t="shared" si="207"/>
        <v>0</v>
      </c>
      <c r="M673" s="259">
        <f t="shared" si="207"/>
        <v>0</v>
      </c>
      <c r="N673" s="259">
        <f t="shared" si="207"/>
        <v>0</v>
      </c>
      <c r="O673" s="259">
        <f t="shared" si="207"/>
        <v>0</v>
      </c>
      <c r="P673" s="259">
        <f t="shared" si="207"/>
        <v>0</v>
      </c>
      <c r="Q673" s="259">
        <f t="shared" si="207"/>
        <v>0</v>
      </c>
      <c r="R673" s="259">
        <f t="shared" si="207"/>
        <v>0</v>
      </c>
      <c r="S673" s="259">
        <f t="shared" si="207"/>
        <v>0</v>
      </c>
      <c r="T673" s="259">
        <f t="shared" si="207"/>
        <v>0</v>
      </c>
      <c r="U673" s="259">
        <f t="shared" si="207"/>
        <v>1.2269533151788547E-4</v>
      </c>
      <c r="V673" s="65"/>
    </row>
    <row r="674" spans="3:22">
      <c r="C674" s="3" t="s">
        <v>870</v>
      </c>
      <c r="D674" s="5" t="s">
        <v>79</v>
      </c>
      <c r="E674" s="5" t="s">
        <v>43</v>
      </c>
      <c r="G674" s="259">
        <f t="shared" ref="G674:U674" si="208">+G222/G448</f>
        <v>0</v>
      </c>
      <c r="H674" s="259">
        <f t="shared" si="208"/>
        <v>0</v>
      </c>
      <c r="I674" s="259">
        <f t="shared" si="208"/>
        <v>0</v>
      </c>
      <c r="J674" s="259">
        <f t="shared" si="208"/>
        <v>0</v>
      </c>
      <c r="K674" s="259">
        <f t="shared" si="208"/>
        <v>0</v>
      </c>
      <c r="L674" s="259">
        <f t="shared" si="208"/>
        <v>0</v>
      </c>
      <c r="M674" s="259">
        <f t="shared" si="208"/>
        <v>0</v>
      </c>
      <c r="N674" s="259">
        <f t="shared" si="208"/>
        <v>0</v>
      </c>
      <c r="O674" s="259">
        <f t="shared" si="208"/>
        <v>0</v>
      </c>
      <c r="P674" s="259">
        <f t="shared" si="208"/>
        <v>0</v>
      </c>
      <c r="Q674" s="259">
        <f t="shared" si="208"/>
        <v>0</v>
      </c>
      <c r="R674" s="259">
        <f t="shared" si="208"/>
        <v>0</v>
      </c>
      <c r="S674" s="259">
        <f t="shared" si="208"/>
        <v>0</v>
      </c>
      <c r="T674" s="259">
        <f t="shared" si="208"/>
        <v>2.8531976214702156E-3</v>
      </c>
      <c r="U674" s="259">
        <f t="shared" si="208"/>
        <v>0</v>
      </c>
      <c r="V674" s="65"/>
    </row>
    <row r="675" spans="3:22">
      <c r="C675" s="3" t="s">
        <v>871</v>
      </c>
      <c r="D675" s="5" t="s">
        <v>79</v>
      </c>
      <c r="E675" s="5" t="s">
        <v>43</v>
      </c>
      <c r="G675" s="259">
        <f t="shared" ref="G675:U675" si="209">+G223/G449</f>
        <v>0</v>
      </c>
      <c r="H675" s="259">
        <f t="shared" si="209"/>
        <v>0</v>
      </c>
      <c r="I675" s="259">
        <f t="shared" si="209"/>
        <v>0</v>
      </c>
      <c r="J675" s="259">
        <f t="shared" si="209"/>
        <v>0</v>
      </c>
      <c r="K675" s="259">
        <f t="shared" si="209"/>
        <v>0</v>
      </c>
      <c r="L675" s="259">
        <f t="shared" si="209"/>
        <v>0</v>
      </c>
      <c r="M675" s="259">
        <f t="shared" si="209"/>
        <v>0</v>
      </c>
      <c r="N675" s="259">
        <f t="shared" si="209"/>
        <v>0</v>
      </c>
      <c r="O675" s="259">
        <f t="shared" si="209"/>
        <v>0</v>
      </c>
      <c r="P675" s="259">
        <f t="shared" si="209"/>
        <v>0</v>
      </c>
      <c r="Q675" s="259">
        <f t="shared" si="209"/>
        <v>0</v>
      </c>
      <c r="R675" s="259">
        <f t="shared" si="209"/>
        <v>0</v>
      </c>
      <c r="S675" s="259">
        <f t="shared" si="209"/>
        <v>0</v>
      </c>
      <c r="T675" s="259">
        <f t="shared" si="209"/>
        <v>1.4869543996263617E-2</v>
      </c>
      <c r="U675" s="259">
        <f t="shared" si="209"/>
        <v>0</v>
      </c>
      <c r="V675" s="65"/>
    </row>
    <row r="676" spans="3:22">
      <c r="C676" s="3" t="s">
        <v>872</v>
      </c>
      <c r="D676" s="5" t="s">
        <v>79</v>
      </c>
      <c r="E676" s="5" t="s">
        <v>43</v>
      </c>
      <c r="G676" s="259">
        <f t="shared" ref="G676:U676" si="210">+G224/G450</f>
        <v>0</v>
      </c>
      <c r="H676" s="259">
        <f t="shared" si="210"/>
        <v>0</v>
      </c>
      <c r="I676" s="259">
        <f t="shared" si="210"/>
        <v>0</v>
      </c>
      <c r="J676" s="259">
        <f t="shared" si="210"/>
        <v>0</v>
      </c>
      <c r="K676" s="259">
        <f t="shared" si="210"/>
        <v>0</v>
      </c>
      <c r="L676" s="259">
        <f t="shared" si="210"/>
        <v>0</v>
      </c>
      <c r="M676" s="259">
        <f t="shared" si="210"/>
        <v>0</v>
      </c>
      <c r="N676" s="259">
        <f t="shared" si="210"/>
        <v>0</v>
      </c>
      <c r="O676" s="259">
        <f t="shared" si="210"/>
        <v>0</v>
      </c>
      <c r="P676" s="259">
        <f t="shared" si="210"/>
        <v>0</v>
      </c>
      <c r="Q676" s="259">
        <f t="shared" si="210"/>
        <v>0</v>
      </c>
      <c r="R676" s="259">
        <f t="shared" si="210"/>
        <v>0</v>
      </c>
      <c r="S676" s="259">
        <f t="shared" si="210"/>
        <v>0</v>
      </c>
      <c r="T676" s="259">
        <f t="shared" si="210"/>
        <v>7.8501515424299496E-3</v>
      </c>
      <c r="U676" s="259">
        <f t="shared" si="210"/>
        <v>0</v>
      </c>
      <c r="V676" s="65"/>
    </row>
    <row r="677" spans="3:22">
      <c r="C677" s="3" t="s">
        <v>873</v>
      </c>
      <c r="D677" s="5" t="s">
        <v>79</v>
      </c>
      <c r="E677" s="5" t="s">
        <v>43</v>
      </c>
      <c r="G677" s="259">
        <f t="shared" ref="G677:U677" si="211">+G225/G451</f>
        <v>0</v>
      </c>
      <c r="H677" s="259">
        <f t="shared" si="211"/>
        <v>0</v>
      </c>
      <c r="I677" s="259">
        <f t="shared" si="211"/>
        <v>0</v>
      </c>
      <c r="J677" s="259">
        <f t="shared" si="211"/>
        <v>0</v>
      </c>
      <c r="K677" s="259">
        <f t="shared" si="211"/>
        <v>0</v>
      </c>
      <c r="L677" s="259">
        <f t="shared" si="211"/>
        <v>0</v>
      </c>
      <c r="M677" s="259">
        <f t="shared" si="211"/>
        <v>0</v>
      </c>
      <c r="N677" s="259">
        <f t="shared" si="211"/>
        <v>0</v>
      </c>
      <c r="O677" s="259">
        <f t="shared" si="211"/>
        <v>0</v>
      </c>
      <c r="P677" s="259">
        <f t="shared" si="211"/>
        <v>0</v>
      </c>
      <c r="Q677" s="259">
        <f t="shared" si="211"/>
        <v>0</v>
      </c>
      <c r="R677" s="259">
        <f t="shared" si="211"/>
        <v>0</v>
      </c>
      <c r="S677" s="259">
        <f t="shared" si="211"/>
        <v>0</v>
      </c>
      <c r="T677" s="259">
        <f t="shared" si="211"/>
        <v>0</v>
      </c>
      <c r="U677" s="259">
        <f t="shared" si="211"/>
        <v>0</v>
      </c>
      <c r="V677" s="65"/>
    </row>
    <row r="678" spans="3:22">
      <c r="C678" s="3" t="s">
        <v>664</v>
      </c>
      <c r="D678" s="5" t="s">
        <v>79</v>
      </c>
      <c r="E678" s="5" t="s">
        <v>43</v>
      </c>
      <c r="G678" s="259">
        <f t="shared" ref="G678:U678" si="212">+G226/G452</f>
        <v>0.60917109999999997</v>
      </c>
      <c r="H678" s="259">
        <f t="shared" si="212"/>
        <v>0.60917109999999997</v>
      </c>
      <c r="I678" s="259">
        <f t="shared" si="212"/>
        <v>0.58392756020243664</v>
      </c>
      <c r="J678" s="259">
        <f t="shared" si="212"/>
        <v>0.5573190530337333</v>
      </c>
      <c r="K678" s="259">
        <f t="shared" si="212"/>
        <v>0.543289880443933</v>
      </c>
      <c r="L678" s="259">
        <f t="shared" si="212"/>
        <v>0.51876669289534949</v>
      </c>
      <c r="M678" s="259">
        <f t="shared" si="212"/>
        <v>0.34220490936070003</v>
      </c>
      <c r="N678" s="259">
        <f t="shared" si="212"/>
        <v>0.29258619477453007</v>
      </c>
      <c r="O678" s="259">
        <f t="shared" si="212"/>
        <v>0.41368582275102178</v>
      </c>
      <c r="P678" s="259">
        <f t="shared" si="212"/>
        <v>0.65877736562066858</v>
      </c>
      <c r="Q678" s="259">
        <f t="shared" si="212"/>
        <v>0.4963743950649972</v>
      </c>
      <c r="R678" s="259">
        <f t="shared" si="212"/>
        <v>0.64547367716818072</v>
      </c>
      <c r="S678" s="259">
        <f t="shared" si="212"/>
        <v>0.4266382016952035</v>
      </c>
      <c r="T678" s="259">
        <f t="shared" si="212"/>
        <v>0.41794800198502585</v>
      </c>
      <c r="U678" s="259">
        <f t="shared" si="212"/>
        <v>0.48008314958358744</v>
      </c>
      <c r="V678" s="65"/>
    </row>
    <row r="679" spans="3:22">
      <c r="C679" s="3" t="s">
        <v>665</v>
      </c>
      <c r="D679" s="5" t="s">
        <v>79</v>
      </c>
      <c r="E679" s="5" t="s">
        <v>43</v>
      </c>
      <c r="G679" s="259">
        <f t="shared" ref="G679:U679" si="213">+G227/G453</f>
        <v>0.5246229</v>
      </c>
      <c r="H679" s="259">
        <f t="shared" si="213"/>
        <v>0.5246229</v>
      </c>
      <c r="I679" s="259">
        <f t="shared" si="213"/>
        <v>0.67559310417677443</v>
      </c>
      <c r="J679" s="259">
        <f t="shared" si="213"/>
        <v>0.1640410022898936</v>
      </c>
      <c r="K679" s="259">
        <f t="shared" si="213"/>
        <v>0.32418786532642463</v>
      </c>
      <c r="L679" s="259">
        <f t="shared" si="213"/>
        <v>0.41944126430007972</v>
      </c>
      <c r="M679" s="259">
        <f t="shared" si="213"/>
        <v>0.26690687681531566</v>
      </c>
      <c r="N679" s="259">
        <f t="shared" si="213"/>
        <v>0.69516900878931143</v>
      </c>
      <c r="O679" s="259">
        <f t="shared" si="213"/>
        <v>0.24632036800231191</v>
      </c>
      <c r="P679" s="259">
        <f t="shared" si="213"/>
        <v>0.22396055830549425</v>
      </c>
      <c r="Q679" s="259">
        <f t="shared" si="213"/>
        <v>0.19142432445765692</v>
      </c>
      <c r="R679" s="259">
        <f t="shared" si="213"/>
        <v>0.4299031504746354</v>
      </c>
      <c r="S679" s="259">
        <f t="shared" si="213"/>
        <v>1.542366161928642</v>
      </c>
      <c r="T679" s="259">
        <f t="shared" si="213"/>
        <v>0.64592567288182889</v>
      </c>
      <c r="U679" s="259">
        <f t="shared" si="213"/>
        <v>0.43282744464272527</v>
      </c>
      <c r="V679" s="65"/>
    </row>
    <row r="680" spans="3:22">
      <c r="C680" s="3" t="s">
        <v>666</v>
      </c>
      <c r="D680" s="5" t="s">
        <v>79</v>
      </c>
      <c r="E680" s="5" t="s">
        <v>43</v>
      </c>
      <c r="G680" s="259">
        <f t="shared" ref="G680:U680" si="214">+G228/G454</f>
        <v>1.4810900000000002E-2</v>
      </c>
      <c r="H680" s="259">
        <f t="shared" si="214"/>
        <v>1.4810900000000002E-2</v>
      </c>
      <c r="I680" s="259">
        <f t="shared" si="214"/>
        <v>3.7291268099992505E-3</v>
      </c>
      <c r="J680" s="259">
        <f t="shared" si="214"/>
        <v>2.3874971515556457E-2</v>
      </c>
      <c r="K680" s="259">
        <f t="shared" si="214"/>
        <v>1.4365539380112092E-3</v>
      </c>
      <c r="L680" s="259">
        <f t="shared" si="214"/>
        <v>4.5275340002687189E-4</v>
      </c>
      <c r="M680" s="259">
        <f t="shared" si="214"/>
        <v>0</v>
      </c>
      <c r="N680" s="259">
        <f t="shared" si="214"/>
        <v>7.2225098120675746E-4</v>
      </c>
      <c r="O680" s="259">
        <f t="shared" si="214"/>
        <v>0</v>
      </c>
      <c r="P680" s="259">
        <f t="shared" si="214"/>
        <v>0</v>
      </c>
      <c r="Q680" s="259">
        <f t="shared" si="214"/>
        <v>0</v>
      </c>
      <c r="R680" s="259">
        <f t="shared" si="214"/>
        <v>0.35816890786974082</v>
      </c>
      <c r="S680" s="259">
        <f t="shared" si="214"/>
        <v>0.66869219153269599</v>
      </c>
      <c r="T680" s="259">
        <f t="shared" si="214"/>
        <v>1.1255468103852497</v>
      </c>
      <c r="U680" s="259">
        <f t="shared" si="214"/>
        <v>0.64833471587707281</v>
      </c>
      <c r="V680" s="65"/>
    </row>
    <row r="681" spans="3:22">
      <c r="C681" s="3" t="s">
        <v>667</v>
      </c>
      <c r="D681" s="5" t="s">
        <v>79</v>
      </c>
      <c r="E681" s="5" t="s">
        <v>43</v>
      </c>
      <c r="G681" s="259">
        <f t="shared" ref="G681:U681" si="215">+G229/G455</f>
        <v>0.1526701</v>
      </c>
      <c r="H681" s="259">
        <f t="shared" si="215"/>
        <v>0.30534020000000001</v>
      </c>
      <c r="I681" s="259">
        <f t="shared" si="215"/>
        <v>0.82663890858567235</v>
      </c>
      <c r="J681" s="259">
        <f t="shared" si="215"/>
        <v>1.0608416278304038</v>
      </c>
      <c r="K681" s="259">
        <f t="shared" si="215"/>
        <v>1.1428848817467134</v>
      </c>
      <c r="L681" s="259">
        <f t="shared" si="215"/>
        <v>1.0939936935592147</v>
      </c>
      <c r="M681" s="259">
        <f t="shared" si="215"/>
        <v>0.73792682449373725</v>
      </c>
      <c r="N681" s="259">
        <f t="shared" si="215"/>
        <v>0.49894175011002545</v>
      </c>
      <c r="O681" s="259">
        <f t="shared" si="215"/>
        <v>0.50645411558730291</v>
      </c>
      <c r="P681" s="259">
        <f t="shared" si="215"/>
        <v>0.13901073381329979</v>
      </c>
      <c r="Q681" s="259">
        <f t="shared" si="215"/>
        <v>1.6857463332162985</v>
      </c>
      <c r="R681" s="259">
        <f t="shared" si="215"/>
        <v>0.61435248632695683</v>
      </c>
      <c r="S681" s="259">
        <f t="shared" si="215"/>
        <v>0.80565883982399611</v>
      </c>
      <c r="T681" s="259">
        <f t="shared" si="215"/>
        <v>0.64231691534621604</v>
      </c>
      <c r="U681" s="259">
        <f t="shared" si="215"/>
        <v>0.48203133122570169</v>
      </c>
      <c r="V681" s="65"/>
    </row>
    <row r="682" spans="3:22">
      <c r="C682" s="3" t="s">
        <v>668</v>
      </c>
      <c r="D682" s="5" t="s">
        <v>79</v>
      </c>
      <c r="E682" s="5" t="s">
        <v>43</v>
      </c>
      <c r="G682" s="259">
        <f t="shared" ref="G682:U682" si="216">+G230/G456</f>
        <v>4.6843200000000002E-2</v>
      </c>
      <c r="H682" s="259">
        <f t="shared" si="216"/>
        <v>9.3686400000000003E-2</v>
      </c>
      <c r="I682" s="259">
        <f t="shared" si="216"/>
        <v>7.1674866861560591E-2</v>
      </c>
      <c r="J682" s="259">
        <f t="shared" si="216"/>
        <v>0.12284697309860938</v>
      </c>
      <c r="K682" s="259">
        <f t="shared" si="216"/>
        <v>0.17742930519389813</v>
      </c>
      <c r="L682" s="259">
        <f t="shared" si="216"/>
        <v>0.44902917092712169</v>
      </c>
      <c r="M682" s="259">
        <f t="shared" si="216"/>
        <v>0.90542622651247062</v>
      </c>
      <c r="N682" s="259">
        <f t="shared" si="216"/>
        <v>1.2522463035299676</v>
      </c>
      <c r="O682" s="259">
        <f t="shared" si="216"/>
        <v>1.2955058185108976</v>
      </c>
      <c r="P682" s="259">
        <f t="shared" si="216"/>
        <v>1.1770877378836424</v>
      </c>
      <c r="Q682" s="259">
        <f t="shared" si="216"/>
        <v>0.84307337332740773</v>
      </c>
      <c r="R682" s="259">
        <f t="shared" si="216"/>
        <v>-9.3089366270180413E-2</v>
      </c>
      <c r="S682" s="259">
        <f t="shared" si="216"/>
        <v>0.53110377751446369</v>
      </c>
      <c r="T682" s="259">
        <f t="shared" si="216"/>
        <v>1.2919441181734228</v>
      </c>
      <c r="U682" s="259">
        <f t="shared" si="216"/>
        <v>1.0010126586634611</v>
      </c>
      <c r="V682" s="65"/>
    </row>
    <row r="683" spans="3:22">
      <c r="C683" s="3" t="s">
        <v>669</v>
      </c>
      <c r="D683" s="5" t="s">
        <v>79</v>
      </c>
      <c r="E683" s="5" t="s">
        <v>43</v>
      </c>
      <c r="G683" s="259">
        <f t="shared" ref="G683:U683" si="217">+G231/G457</f>
        <v>1.51123E-2</v>
      </c>
      <c r="H683" s="259">
        <f t="shared" si="217"/>
        <v>3.0224600000000001E-2</v>
      </c>
      <c r="I683" s="259">
        <f t="shared" si="217"/>
        <v>0.15578542276839816</v>
      </c>
      <c r="J683" s="259">
        <f t="shared" si="217"/>
        <v>0.14486395083340667</v>
      </c>
      <c r="K683" s="259">
        <f t="shared" si="217"/>
        <v>0.24634689377467545</v>
      </c>
      <c r="L683" s="259">
        <f t="shared" si="217"/>
        <v>0.37830078784155186</v>
      </c>
      <c r="M683" s="259">
        <f t="shared" si="217"/>
        <v>0.31849928479566553</v>
      </c>
      <c r="N683" s="259">
        <f t="shared" si="217"/>
        <v>0.38531728819465016</v>
      </c>
      <c r="O683" s="259">
        <f t="shared" si="217"/>
        <v>0.5049331886283116</v>
      </c>
      <c r="P683" s="259">
        <f t="shared" si="217"/>
        <v>0.21358154851489619</v>
      </c>
      <c r="Q683" s="259">
        <f t="shared" si="217"/>
        <v>3.6213233556627276</v>
      </c>
      <c r="R683" s="259">
        <f t="shared" si="217"/>
        <v>40.412482237533098</v>
      </c>
      <c r="S683" s="259">
        <f t="shared" si="217"/>
        <v>14.557808418823534</v>
      </c>
      <c r="T683" s="259">
        <f t="shared" si="217"/>
        <v>0.17496760516140258</v>
      </c>
      <c r="U683" s="259">
        <f t="shared" si="217"/>
        <v>2.802775599697133E-2</v>
      </c>
      <c r="V683" s="65"/>
    </row>
    <row r="684" spans="3:22">
      <c r="C684" s="3" t="s">
        <v>670</v>
      </c>
      <c r="D684" s="5" t="s">
        <v>79</v>
      </c>
      <c r="E684" s="5" t="s">
        <v>43</v>
      </c>
      <c r="G684" s="259">
        <f t="shared" ref="G684:U684" si="218">+G232/G458</f>
        <v>3.5592723999999998</v>
      </c>
      <c r="H684" s="259">
        <f t="shared" si="218"/>
        <v>7.1185447999999996</v>
      </c>
      <c r="I684" s="259">
        <f t="shared" si="218"/>
        <v>9.5756080658542437</v>
      </c>
      <c r="J684" s="259">
        <f t="shared" si="218"/>
        <v>13.131041279698241</v>
      </c>
      <c r="K684" s="259">
        <f t="shared" si="218"/>
        <v>17.095015467679787</v>
      </c>
      <c r="L684" s="259">
        <f t="shared" si="218"/>
        <v>19.17307292819434</v>
      </c>
      <c r="M684" s="259">
        <f t="shared" si="218"/>
        <v>28.856240656087223</v>
      </c>
      <c r="N684" s="259">
        <f t="shared" si="218"/>
        <v>36.458579681069232</v>
      </c>
      <c r="O684" s="259">
        <f t="shared" si="218"/>
        <v>44.050725366417105</v>
      </c>
      <c r="P684" s="259">
        <f t="shared" si="218"/>
        <v>39.855385243264294</v>
      </c>
      <c r="Q684" s="259">
        <f t="shared" si="218"/>
        <v>32.843694320157496</v>
      </c>
      <c r="R684" s="259">
        <f t="shared" si="218"/>
        <v>0.53080670600887303</v>
      </c>
      <c r="S684" s="259">
        <f t="shared" si="218"/>
        <v>0.43967071430047716</v>
      </c>
      <c r="T684" s="259">
        <f t="shared" si="218"/>
        <v>0.33607135493008877</v>
      </c>
      <c r="U684" s="259">
        <f t="shared" si="218"/>
        <v>0.28695589133338623</v>
      </c>
      <c r="V684" s="65"/>
    </row>
    <row r="685" spans="3:22">
      <c r="C685" s="3" t="s">
        <v>671</v>
      </c>
      <c r="D685" s="5" t="s">
        <v>79</v>
      </c>
      <c r="E685" s="5" t="s">
        <v>43</v>
      </c>
      <c r="G685" s="259">
        <f t="shared" ref="G685:U685" si="219">+G233/G459</f>
        <v>8.3920000000000002E-3</v>
      </c>
      <c r="H685" s="259">
        <f t="shared" si="219"/>
        <v>1.6784E-2</v>
      </c>
      <c r="I685" s="259">
        <f t="shared" si="219"/>
        <v>0.82357463476920056</v>
      </c>
      <c r="J685" s="259">
        <f t="shared" si="219"/>
        <v>0.64419964131954555</v>
      </c>
      <c r="K685" s="259">
        <f t="shared" si="219"/>
        <v>0.44554847781350598</v>
      </c>
      <c r="L685" s="259">
        <f t="shared" si="219"/>
        <v>0.91026340027769803</v>
      </c>
      <c r="M685" s="259">
        <f t="shared" si="219"/>
        <v>1.097408256887846</v>
      </c>
      <c r="N685" s="259">
        <f t="shared" si="219"/>
        <v>0.82287434000973714</v>
      </c>
      <c r="O685" s="259">
        <f t="shared" si="219"/>
        <v>1.1067769074333778</v>
      </c>
      <c r="P685" s="259">
        <f t="shared" si="219"/>
        <v>0.70850800177964379</v>
      </c>
      <c r="Q685" s="259">
        <f t="shared" si="219"/>
        <v>0.23786880923778517</v>
      </c>
      <c r="R685" s="259">
        <f t="shared" si="219"/>
        <v>4.8611037653062521</v>
      </c>
      <c r="S685" s="259">
        <f t="shared" si="219"/>
        <v>2.3627784158435734</v>
      </c>
      <c r="T685" s="259">
        <f t="shared" si="219"/>
        <v>3.4566855367517517</v>
      </c>
      <c r="U685" s="259">
        <f t="shared" si="219"/>
        <v>4.9696565142414828</v>
      </c>
      <c r="V685" s="65"/>
    </row>
    <row r="686" spans="3:22">
      <c r="C686" s="3" t="s">
        <v>672</v>
      </c>
      <c r="D686" s="5" t="s">
        <v>79</v>
      </c>
      <c r="E686" s="5" t="s">
        <v>43</v>
      </c>
      <c r="G686" s="259">
        <f t="shared" ref="G686:U686" si="220">+G234/G460</f>
        <v>0.87349900000000003</v>
      </c>
      <c r="H686" s="259">
        <f t="shared" si="220"/>
        <v>1.7469980000000001</v>
      </c>
      <c r="I686" s="259">
        <f t="shared" si="220"/>
        <v>1.6943627017130045</v>
      </c>
      <c r="J686" s="259">
        <f t="shared" si="220"/>
        <v>2.8491320105522711</v>
      </c>
      <c r="K686" s="259">
        <f t="shared" si="220"/>
        <v>2.9673671153709185</v>
      </c>
      <c r="L686" s="259">
        <f t="shared" si="220"/>
        <v>3.6413331085897598</v>
      </c>
      <c r="M686" s="259">
        <f t="shared" si="220"/>
        <v>4.6215550049296699</v>
      </c>
      <c r="N686" s="259">
        <f t="shared" si="220"/>
        <v>4.5177160878149287</v>
      </c>
      <c r="O686" s="259">
        <f t="shared" si="220"/>
        <v>3.4115053764717822</v>
      </c>
      <c r="P686" s="259">
        <f t="shared" si="220"/>
        <v>3.0129457000223945</v>
      </c>
      <c r="Q686" s="259">
        <f t="shared" si="220"/>
        <v>3.2843454707356163</v>
      </c>
      <c r="R686" s="259">
        <f t="shared" si="220"/>
        <v>0.82982507464469013</v>
      </c>
      <c r="S686" s="259">
        <f t="shared" si="220"/>
        <v>2.2779093847775536</v>
      </c>
      <c r="T686" s="259">
        <f t="shared" si="220"/>
        <v>4.8305790926400807</v>
      </c>
      <c r="U686" s="259">
        <f t="shared" si="220"/>
        <v>3.6128470568895383</v>
      </c>
      <c r="V686" s="65"/>
    </row>
    <row r="687" spans="3:22">
      <c r="C687" s="3" t="s">
        <v>673</v>
      </c>
      <c r="D687" s="5" t="s">
        <v>79</v>
      </c>
      <c r="E687" s="5" t="s">
        <v>43</v>
      </c>
      <c r="G687" s="259">
        <f t="shared" ref="G687:U687" si="221">+G235/G461</f>
        <v>0</v>
      </c>
      <c r="H687" s="259">
        <f t="shared" si="221"/>
        <v>0</v>
      </c>
      <c r="I687" s="259">
        <f t="shared" si="221"/>
        <v>1.3228043029781049E-2</v>
      </c>
      <c r="J687" s="259">
        <f t="shared" si="221"/>
        <v>4.0771464953166889E-3</v>
      </c>
      <c r="K687" s="259">
        <f t="shared" si="221"/>
        <v>0</v>
      </c>
      <c r="L687" s="259">
        <f t="shared" si="221"/>
        <v>0</v>
      </c>
      <c r="M687" s="259">
        <f t="shared" si="221"/>
        <v>0</v>
      </c>
      <c r="N687" s="259">
        <f t="shared" si="221"/>
        <v>0</v>
      </c>
      <c r="O687" s="259">
        <f t="shared" si="221"/>
        <v>0</v>
      </c>
      <c r="P687" s="259">
        <f t="shared" si="221"/>
        <v>0</v>
      </c>
      <c r="Q687" s="259">
        <f t="shared" si="221"/>
        <v>0</v>
      </c>
      <c r="R687" s="259">
        <f t="shared" si="221"/>
        <v>0</v>
      </c>
      <c r="S687" s="259">
        <f t="shared" si="221"/>
        <v>0</v>
      </c>
      <c r="T687" s="259">
        <f t="shared" si="221"/>
        <v>0</v>
      </c>
      <c r="U687" s="259">
        <f t="shared" si="221"/>
        <v>0</v>
      </c>
      <c r="V687" s="65"/>
    </row>
    <row r="688" spans="3:22">
      <c r="C688" s="3" t="s">
        <v>674</v>
      </c>
      <c r="D688" s="5" t="s">
        <v>79</v>
      </c>
      <c r="E688" s="5" t="s">
        <v>43</v>
      </c>
      <c r="G688" s="259">
        <f t="shared" ref="G688:U688" si="222">+G236/G462</f>
        <v>0.78236490000000003</v>
      </c>
      <c r="H688" s="259">
        <f t="shared" si="222"/>
        <v>1.5647298000000001</v>
      </c>
      <c r="I688" s="259">
        <f t="shared" si="222"/>
        <v>1.1674079430162303</v>
      </c>
      <c r="J688" s="259">
        <f t="shared" si="222"/>
        <v>3.3434739860126577</v>
      </c>
      <c r="K688" s="259">
        <f t="shared" si="222"/>
        <v>0.2818225445644173</v>
      </c>
      <c r="L688" s="259">
        <f t="shared" si="222"/>
        <v>0.27753022235702351</v>
      </c>
      <c r="M688" s="259">
        <f t="shared" si="222"/>
        <v>0.38916301876785397</v>
      </c>
      <c r="N688" s="259">
        <f t="shared" si="222"/>
        <v>0.56191819121183018</v>
      </c>
      <c r="O688" s="259">
        <f t="shared" si="222"/>
        <v>0.70155389234496335</v>
      </c>
      <c r="P688" s="259">
        <f t="shared" si="222"/>
        <v>0.84741344870341839</v>
      </c>
      <c r="Q688" s="259">
        <f t="shared" si="222"/>
        <v>2.1389761306512658</v>
      </c>
      <c r="R688" s="259">
        <f t="shared" si="222"/>
        <v>0</v>
      </c>
      <c r="S688" s="259">
        <f t="shared" si="222"/>
        <v>0</v>
      </c>
      <c r="T688" s="259">
        <f t="shared" si="222"/>
        <v>0</v>
      </c>
      <c r="U688" s="259">
        <f t="shared" si="222"/>
        <v>0</v>
      </c>
      <c r="V688" s="65"/>
    </row>
    <row r="689" spans="3:22">
      <c r="C689" s="3" t="s">
        <v>675</v>
      </c>
      <c r="D689" s="5" t="s">
        <v>79</v>
      </c>
      <c r="E689" s="5" t="s">
        <v>43</v>
      </c>
      <c r="G689" s="259">
        <f t="shared" ref="G689:U689" si="223">+G237/G463</f>
        <v>2.8252489000000001</v>
      </c>
      <c r="H689" s="259">
        <f t="shared" si="223"/>
        <v>2.8252489000000001</v>
      </c>
      <c r="I689" s="259">
        <f t="shared" si="223"/>
        <v>0.57555240815167563</v>
      </c>
      <c r="J689" s="259">
        <f t="shared" si="223"/>
        <v>1.5933927086710775</v>
      </c>
      <c r="K689" s="259">
        <f t="shared" si="223"/>
        <v>2.277978219413495</v>
      </c>
      <c r="L689" s="259">
        <f t="shared" si="223"/>
        <v>2.6022428438130905</v>
      </c>
      <c r="M689" s="259">
        <f t="shared" si="223"/>
        <v>2.9570304436888</v>
      </c>
      <c r="N689" s="259">
        <f t="shared" si="223"/>
        <v>2.2250507556626498</v>
      </c>
      <c r="O689" s="259">
        <f t="shared" si="223"/>
        <v>3.0774841099226116</v>
      </c>
      <c r="P689" s="259">
        <f t="shared" si="223"/>
        <v>9.5589376389669063</v>
      </c>
      <c r="Q689" s="259">
        <f t="shared" si="223"/>
        <v>3.7605828615619381</v>
      </c>
      <c r="R689" s="259">
        <f t="shared" si="223"/>
        <v>-0.36405708173674134</v>
      </c>
      <c r="S689" s="259">
        <f t="shared" si="223"/>
        <v>3.8985984130135587</v>
      </c>
      <c r="T689" s="259">
        <f t="shared" si="223"/>
        <v>5.8775886167007272</v>
      </c>
      <c r="U689" s="259">
        <f t="shared" si="223"/>
        <v>3.9331480262580287</v>
      </c>
      <c r="V689" s="65"/>
    </row>
    <row r="690" spans="3:22">
      <c r="C690" s="3" t="s">
        <v>676</v>
      </c>
      <c r="D690" s="5" t="s">
        <v>79</v>
      </c>
      <c r="E690" s="5" t="s">
        <v>43</v>
      </c>
      <c r="G690" s="259">
        <f t="shared" ref="G690:U690" si="224">+G238/G464</f>
        <v>0.26182459999999996</v>
      </c>
      <c r="H690" s="259">
        <f t="shared" si="224"/>
        <v>0.52364919999999993</v>
      </c>
      <c r="I690" s="259">
        <f t="shared" si="224"/>
        <v>0.72425006931008706</v>
      </c>
      <c r="J690" s="259">
        <f t="shared" si="224"/>
        <v>0.22234731807219726</v>
      </c>
      <c r="K690" s="259">
        <f t="shared" si="224"/>
        <v>9.5655982682465196E-2</v>
      </c>
      <c r="L690" s="259">
        <f t="shared" si="224"/>
        <v>0.21256838100710196</v>
      </c>
      <c r="M690" s="259">
        <f t="shared" si="224"/>
        <v>0.41723649907175803</v>
      </c>
      <c r="N690" s="259">
        <f t="shared" si="224"/>
        <v>0.42606065450939112</v>
      </c>
      <c r="O690" s="259">
        <f t="shared" si="224"/>
        <v>0.45775785342381886</v>
      </c>
      <c r="P690" s="259">
        <f t="shared" si="224"/>
        <v>0.4069794748513953</v>
      </c>
      <c r="Q690" s="259">
        <f t="shared" si="224"/>
        <v>0.23636909514691926</v>
      </c>
      <c r="R690" s="259">
        <f t="shared" si="224"/>
        <v>0.31415917516313518</v>
      </c>
      <c r="S690" s="259">
        <f t="shared" si="224"/>
        <v>0.62256072865111556</v>
      </c>
      <c r="T690" s="259">
        <f t="shared" si="224"/>
        <v>0.51152449877067407</v>
      </c>
      <c r="U690" s="259">
        <f t="shared" si="224"/>
        <v>0.4065601569174262</v>
      </c>
      <c r="V690" s="65"/>
    </row>
    <row r="691" spans="3:22">
      <c r="C691" s="3" t="s">
        <v>677</v>
      </c>
      <c r="D691" s="5" t="s">
        <v>79</v>
      </c>
      <c r="E691" s="5" t="s">
        <v>43</v>
      </c>
      <c r="G691" s="259">
        <f t="shared" ref="G691:U691" si="225">+G239/G465</f>
        <v>8.4398000000000008E-3</v>
      </c>
      <c r="H691" s="259">
        <f t="shared" si="225"/>
        <v>1.6879600000000002E-2</v>
      </c>
      <c r="I691" s="259">
        <f t="shared" si="225"/>
        <v>1.2243975598699785E-2</v>
      </c>
      <c r="J691" s="259">
        <f t="shared" si="225"/>
        <v>1.1432894344026319E-2</v>
      </c>
      <c r="K691" s="259">
        <f t="shared" si="225"/>
        <v>1.9074805986761513E-2</v>
      </c>
      <c r="L691" s="259">
        <f t="shared" si="225"/>
        <v>9.9195722510258717E-3</v>
      </c>
      <c r="M691" s="259">
        <f t="shared" si="225"/>
        <v>4.6061590532807065E-3</v>
      </c>
      <c r="N691" s="259">
        <f t="shared" si="225"/>
        <v>6.3890232028446445E-3</v>
      </c>
      <c r="O691" s="259">
        <f t="shared" si="225"/>
        <v>3.4844342464463631E-3</v>
      </c>
      <c r="P691" s="259">
        <f t="shared" si="225"/>
        <v>3.7458392455723835E-3</v>
      </c>
      <c r="Q691" s="259">
        <f t="shared" si="225"/>
        <v>1.5700395547204246E-2</v>
      </c>
      <c r="R691" s="259">
        <f t="shared" si="225"/>
        <v>1.3771577156387937E-2</v>
      </c>
      <c r="S691" s="259">
        <f t="shared" si="225"/>
        <v>4.5234597622491619E-3</v>
      </c>
      <c r="T691" s="259">
        <f t="shared" si="225"/>
        <v>0</v>
      </c>
      <c r="U691" s="259">
        <f t="shared" si="225"/>
        <v>0</v>
      </c>
      <c r="V691" s="65"/>
    </row>
    <row r="692" spans="3:22">
      <c r="C692" s="3" t="s">
        <v>678</v>
      </c>
      <c r="D692" s="5" t="s">
        <v>79</v>
      </c>
      <c r="E692" s="5" t="s">
        <v>43</v>
      </c>
      <c r="G692" s="259">
        <f t="shared" ref="G692:U692" si="226">+G240/G466</f>
        <v>0</v>
      </c>
      <c r="H692" s="259">
        <f t="shared" si="226"/>
        <v>0</v>
      </c>
      <c r="I692" s="259">
        <f t="shared" si="226"/>
        <v>0</v>
      </c>
      <c r="J692" s="259">
        <f t="shared" si="226"/>
        <v>0</v>
      </c>
      <c r="K692" s="259">
        <f t="shared" si="226"/>
        <v>7.2568829839889132E-2</v>
      </c>
      <c r="L692" s="259">
        <f t="shared" si="226"/>
        <v>1.9759778180863441E-2</v>
      </c>
      <c r="M692" s="259">
        <f t="shared" si="226"/>
        <v>0</v>
      </c>
      <c r="N692" s="259">
        <f t="shared" si="226"/>
        <v>0</v>
      </c>
      <c r="O692" s="259">
        <f t="shared" si="226"/>
        <v>0</v>
      </c>
      <c r="P692" s="259">
        <f t="shared" si="226"/>
        <v>0</v>
      </c>
      <c r="Q692" s="259">
        <f t="shared" si="226"/>
        <v>0</v>
      </c>
      <c r="R692" s="259">
        <f t="shared" si="226"/>
        <v>0</v>
      </c>
      <c r="S692" s="259">
        <f t="shared" si="226"/>
        <v>0</v>
      </c>
      <c r="T692" s="259">
        <f t="shared" si="226"/>
        <v>0</v>
      </c>
      <c r="U692" s="259">
        <f t="shared" si="226"/>
        <v>0</v>
      </c>
      <c r="V692" s="65"/>
    </row>
    <row r="693" spans="3:22">
      <c r="C693" s="3" t="s">
        <v>679</v>
      </c>
      <c r="D693" s="5" t="s">
        <v>79</v>
      </c>
      <c r="E693" s="5" t="s">
        <v>43</v>
      </c>
      <c r="G693" s="259">
        <f t="shared" ref="G693:U693" si="227">+G241/G467</f>
        <v>6.7909411999999998</v>
      </c>
      <c r="H693" s="259">
        <f t="shared" si="227"/>
        <v>13.5818824</v>
      </c>
      <c r="I693" s="259">
        <f t="shared" si="227"/>
        <v>14.565830362255314</v>
      </c>
      <c r="J693" s="259">
        <f t="shared" si="227"/>
        <v>21.572802143788948</v>
      </c>
      <c r="K693" s="259">
        <f t="shared" si="227"/>
        <v>22.480851206407628</v>
      </c>
      <c r="L693" s="259">
        <f t="shared" si="227"/>
        <v>17.549471854094492</v>
      </c>
      <c r="M693" s="259">
        <f t="shared" si="227"/>
        <v>20.206548546475005</v>
      </c>
      <c r="N693" s="259">
        <f t="shared" si="227"/>
        <v>16.994727562481412</v>
      </c>
      <c r="O693" s="259">
        <f t="shared" si="227"/>
        <v>18.677505241012305</v>
      </c>
      <c r="P693" s="259">
        <f t="shared" si="227"/>
        <v>16.804643953054558</v>
      </c>
      <c r="Q693" s="259">
        <f t="shared" si="227"/>
        <v>12.84521794448251</v>
      </c>
      <c r="R693" s="259">
        <f t="shared" si="227"/>
        <v>21.524907047342062</v>
      </c>
      <c r="S693" s="259">
        <f t="shared" si="227"/>
        <v>32.190029773123733</v>
      </c>
      <c r="T693" s="259">
        <f t="shared" si="227"/>
        <v>25.571833413790696</v>
      </c>
      <c r="U693" s="259">
        <f t="shared" si="227"/>
        <v>19.846101132553546</v>
      </c>
      <c r="V693" s="65"/>
    </row>
    <row r="694" spans="3:22">
      <c r="C694" s="3" t="s">
        <v>680</v>
      </c>
      <c r="D694" s="5" t="s">
        <v>79</v>
      </c>
      <c r="E694" s="5" t="s">
        <v>43</v>
      </c>
      <c r="G694" s="259">
        <f t="shared" ref="G694:U694" si="228">+G242/G468</f>
        <v>0.142488</v>
      </c>
      <c r="H694" s="259">
        <f t="shared" si="228"/>
        <v>0.28497600000000001</v>
      </c>
      <c r="I694" s="259">
        <f t="shared" si="228"/>
        <v>0.28966331113431448</v>
      </c>
      <c r="J694" s="259">
        <f t="shared" si="228"/>
        <v>-3.1951011869501434E-3</v>
      </c>
      <c r="K694" s="259">
        <f t="shared" si="228"/>
        <v>0.72530386847181794</v>
      </c>
      <c r="L694" s="259">
        <f t="shared" si="228"/>
        <v>0.23266450188415214</v>
      </c>
      <c r="M694" s="259">
        <f t="shared" si="228"/>
        <v>0.25963795079264074</v>
      </c>
      <c r="N694" s="259">
        <f t="shared" si="228"/>
        <v>0.16246685527592869</v>
      </c>
      <c r="O694" s="259">
        <f t="shared" si="228"/>
        <v>0.14182219174687202</v>
      </c>
      <c r="P694" s="259">
        <f t="shared" si="228"/>
        <v>7.027740642654115E-2</v>
      </c>
      <c r="Q694" s="259">
        <f t="shared" si="228"/>
        <v>0.12981703440871009</v>
      </c>
      <c r="R694" s="259">
        <f t="shared" si="228"/>
        <v>0.21248154608067796</v>
      </c>
      <c r="S694" s="259">
        <f t="shared" si="228"/>
        <v>0.28881518108689347</v>
      </c>
      <c r="T694" s="259">
        <f t="shared" si="228"/>
        <v>0.61847654693841092</v>
      </c>
      <c r="U694" s="259">
        <f t="shared" si="228"/>
        <v>1.1746396612368586</v>
      </c>
      <c r="V694" s="65"/>
    </row>
    <row r="695" spans="3:22">
      <c r="C695" s="3" t="s">
        <v>681</v>
      </c>
      <c r="D695" s="5" t="s">
        <v>79</v>
      </c>
      <c r="E695" s="5" t="s">
        <v>43</v>
      </c>
      <c r="G695" s="259">
        <f t="shared" ref="G695:U695" si="229">+G243/G469</f>
        <v>2.6439199999999996E-2</v>
      </c>
      <c r="H695" s="259">
        <f t="shared" si="229"/>
        <v>5.2878399999999992E-2</v>
      </c>
      <c r="I695" s="259">
        <f t="shared" si="229"/>
        <v>0.17151174608514169</v>
      </c>
      <c r="J695" s="259">
        <f t="shared" si="229"/>
        <v>1.1361964312893447</v>
      </c>
      <c r="K695" s="259">
        <f t="shared" si="229"/>
        <v>1.5735278947172293</v>
      </c>
      <c r="L695" s="259">
        <f t="shared" si="229"/>
        <v>1.9614442411117088</v>
      </c>
      <c r="M695" s="259">
        <f t="shared" si="229"/>
        <v>2.3320820264449269</v>
      </c>
      <c r="N695" s="259">
        <f t="shared" si="229"/>
        <v>2.8843283205960835</v>
      </c>
      <c r="O695" s="259">
        <f t="shared" si="229"/>
        <v>2.6848314828560849</v>
      </c>
      <c r="P695" s="259">
        <f t="shared" si="229"/>
        <v>2.3497480221305884</v>
      </c>
      <c r="Q695" s="259">
        <f t="shared" si="229"/>
        <v>2.2280196820108316</v>
      </c>
      <c r="R695" s="259">
        <f t="shared" si="229"/>
        <v>3.4883725674712034</v>
      </c>
      <c r="S695" s="259">
        <f t="shared" si="229"/>
        <v>2.20797846222893</v>
      </c>
      <c r="T695" s="259">
        <f t="shared" si="229"/>
        <v>2.5147265832756229</v>
      </c>
      <c r="U695" s="259">
        <f t="shared" si="229"/>
        <v>2.6063630079048501</v>
      </c>
      <c r="V695" s="65"/>
    </row>
    <row r="696" spans="3:22">
      <c r="C696" s="3" t="s">
        <v>682</v>
      </c>
      <c r="D696" s="5" t="s">
        <v>79</v>
      </c>
      <c r="E696" s="5" t="s">
        <v>43</v>
      </c>
      <c r="G696" s="259">
        <f t="shared" ref="G696:U696" si="230">+G244/G470</f>
        <v>0</v>
      </c>
      <c r="H696" s="259">
        <f t="shared" si="230"/>
        <v>0</v>
      </c>
      <c r="I696" s="259">
        <f t="shared" si="230"/>
        <v>0</v>
      </c>
      <c r="J696" s="259">
        <f t="shared" si="230"/>
        <v>0</v>
      </c>
      <c r="K696" s="259">
        <f t="shared" si="230"/>
        <v>0</v>
      </c>
      <c r="L696" s="259">
        <f t="shared" si="230"/>
        <v>0</v>
      </c>
      <c r="M696" s="259">
        <f t="shared" si="230"/>
        <v>0</v>
      </c>
      <c r="N696" s="259">
        <f t="shared" si="230"/>
        <v>1.4831417068822903E-2</v>
      </c>
      <c r="O696" s="259">
        <f t="shared" si="230"/>
        <v>7.4548331487945957E-2</v>
      </c>
      <c r="P696" s="259">
        <f t="shared" si="230"/>
        <v>7.1683869421903038E-4</v>
      </c>
      <c r="Q696" s="259">
        <f t="shared" si="230"/>
        <v>0</v>
      </c>
      <c r="R696" s="259">
        <f t="shared" si="230"/>
        <v>5.3695064318846484</v>
      </c>
      <c r="S696" s="259">
        <f t="shared" si="230"/>
        <v>2.8351754870900061</v>
      </c>
      <c r="T696" s="259">
        <f t="shared" si="230"/>
        <v>-0.28036205809173159</v>
      </c>
      <c r="U696" s="259">
        <f t="shared" si="230"/>
        <v>1.6307618282903666</v>
      </c>
      <c r="V696" s="65"/>
    </row>
    <row r="697" spans="3:22">
      <c r="C697" s="3" t="s">
        <v>683</v>
      </c>
      <c r="D697" s="5" t="s">
        <v>79</v>
      </c>
      <c r="E697" s="5" t="s">
        <v>43</v>
      </c>
      <c r="G697" s="259">
        <f t="shared" ref="G697:U697" si="231">+G245/G471</f>
        <v>0</v>
      </c>
      <c r="H697" s="259">
        <f t="shared" si="231"/>
        <v>0</v>
      </c>
      <c r="I697" s="259">
        <f t="shared" si="231"/>
        <v>0</v>
      </c>
      <c r="J697" s="259">
        <f t="shared" si="231"/>
        <v>0</v>
      </c>
      <c r="K697" s="259">
        <f t="shared" si="231"/>
        <v>1.3160917337674417E-4</v>
      </c>
      <c r="L697" s="259">
        <f t="shared" si="231"/>
        <v>0</v>
      </c>
      <c r="M697" s="259">
        <f t="shared" si="231"/>
        <v>2.2013203771314466E-5</v>
      </c>
      <c r="N697" s="259">
        <f t="shared" si="231"/>
        <v>0</v>
      </c>
      <c r="O697" s="259">
        <f t="shared" si="231"/>
        <v>0</v>
      </c>
      <c r="P697" s="259">
        <f t="shared" si="231"/>
        <v>0</v>
      </c>
      <c r="Q697" s="259">
        <f t="shared" si="231"/>
        <v>0</v>
      </c>
      <c r="R697" s="259">
        <f t="shared" si="231"/>
        <v>0</v>
      </c>
      <c r="S697" s="259">
        <f t="shared" si="231"/>
        <v>0</v>
      </c>
      <c r="T697" s="259">
        <f t="shared" si="231"/>
        <v>0</v>
      </c>
      <c r="U697" s="259">
        <f t="shared" si="231"/>
        <v>0</v>
      </c>
      <c r="V697" s="65"/>
    </row>
    <row r="698" spans="3:22">
      <c r="C698" s="3" t="s">
        <v>874</v>
      </c>
      <c r="D698" s="5" t="s">
        <v>79</v>
      </c>
      <c r="E698" s="5" t="s">
        <v>43</v>
      </c>
      <c r="G698" s="259">
        <f t="shared" ref="G698:U698" si="232">+G246/G472</f>
        <v>0</v>
      </c>
      <c r="H698" s="259">
        <f t="shared" si="232"/>
        <v>0</v>
      </c>
      <c r="I698" s="259">
        <f t="shared" si="232"/>
        <v>0</v>
      </c>
      <c r="J698" s="259">
        <f t="shared" si="232"/>
        <v>0</v>
      </c>
      <c r="K698" s="259">
        <f t="shared" si="232"/>
        <v>0</v>
      </c>
      <c r="L698" s="259">
        <f t="shared" si="232"/>
        <v>0</v>
      </c>
      <c r="M698" s="259">
        <f t="shared" si="232"/>
        <v>0</v>
      </c>
      <c r="N698" s="259">
        <f t="shared" si="232"/>
        <v>0</v>
      </c>
      <c r="O698" s="259">
        <f t="shared" si="232"/>
        <v>0</v>
      </c>
      <c r="P698" s="259">
        <f t="shared" si="232"/>
        <v>0</v>
      </c>
      <c r="Q698" s="259">
        <f t="shared" si="232"/>
        <v>0</v>
      </c>
      <c r="R698" s="259">
        <f t="shared" si="232"/>
        <v>8.5897467270617449E-4</v>
      </c>
      <c r="S698" s="259">
        <f t="shared" si="232"/>
        <v>0</v>
      </c>
      <c r="T698" s="259">
        <f t="shared" si="232"/>
        <v>0</v>
      </c>
      <c r="U698" s="259">
        <f t="shared" si="232"/>
        <v>0</v>
      </c>
      <c r="V698" s="65"/>
    </row>
    <row r="699" spans="3:22">
      <c r="C699" s="3" t="s">
        <v>684</v>
      </c>
      <c r="D699" s="5" t="s">
        <v>79</v>
      </c>
      <c r="E699" s="5" t="s">
        <v>43</v>
      </c>
      <c r="G699" s="259">
        <f t="shared" ref="G699:U699" si="233">+G247/G473</f>
        <v>0</v>
      </c>
      <c r="H699" s="259">
        <f t="shared" si="233"/>
        <v>0</v>
      </c>
      <c r="I699" s="259">
        <f t="shared" si="233"/>
        <v>0</v>
      </c>
      <c r="J699" s="259">
        <f t="shared" si="233"/>
        <v>0</v>
      </c>
      <c r="K699" s="259">
        <f t="shared" si="233"/>
        <v>0</v>
      </c>
      <c r="L699" s="259">
        <f t="shared" si="233"/>
        <v>0</v>
      </c>
      <c r="M699" s="259">
        <f t="shared" si="233"/>
        <v>0</v>
      </c>
      <c r="N699" s="259">
        <f t="shared" si="233"/>
        <v>0</v>
      </c>
      <c r="O699" s="259">
        <f t="shared" si="233"/>
        <v>1.0704638661776601E-2</v>
      </c>
      <c r="P699" s="259">
        <f t="shared" si="233"/>
        <v>0</v>
      </c>
      <c r="Q699" s="259">
        <f t="shared" si="233"/>
        <v>9.9587209435814898E-3</v>
      </c>
      <c r="R699" s="259">
        <f t="shared" si="233"/>
        <v>0</v>
      </c>
      <c r="S699" s="259">
        <f t="shared" si="233"/>
        <v>0</v>
      </c>
      <c r="T699" s="259">
        <f t="shared" si="233"/>
        <v>0</v>
      </c>
      <c r="U699" s="259">
        <f t="shared" si="233"/>
        <v>0</v>
      </c>
      <c r="V699" s="65"/>
    </row>
    <row r="700" spans="3:22">
      <c r="C700" s="3" t="s">
        <v>875</v>
      </c>
      <c r="D700" s="5" t="s">
        <v>79</v>
      </c>
      <c r="E700" s="5" t="s">
        <v>43</v>
      </c>
      <c r="G700" s="259">
        <f t="shared" ref="G700:U700" si="234">+G248/G474</f>
        <v>0</v>
      </c>
      <c r="H700" s="259">
        <f t="shared" si="234"/>
        <v>0</v>
      </c>
      <c r="I700" s="259">
        <f t="shared" si="234"/>
        <v>0</v>
      </c>
      <c r="J700" s="259">
        <f t="shared" si="234"/>
        <v>0</v>
      </c>
      <c r="K700" s="259">
        <f t="shared" si="234"/>
        <v>0</v>
      </c>
      <c r="L700" s="259">
        <f t="shared" si="234"/>
        <v>0</v>
      </c>
      <c r="M700" s="259">
        <f t="shared" si="234"/>
        <v>0</v>
      </c>
      <c r="N700" s="259">
        <f t="shared" si="234"/>
        <v>0</v>
      </c>
      <c r="O700" s="259">
        <f t="shared" si="234"/>
        <v>0</v>
      </c>
      <c r="P700" s="259">
        <f t="shared" si="234"/>
        <v>0</v>
      </c>
      <c r="Q700" s="259">
        <f t="shared" si="234"/>
        <v>1.0546030381945661</v>
      </c>
      <c r="R700" s="259">
        <f t="shared" si="234"/>
        <v>1.8852097543522701</v>
      </c>
      <c r="S700" s="259">
        <f t="shared" si="234"/>
        <v>0.99222303031237213</v>
      </c>
      <c r="T700" s="259">
        <f t="shared" si="234"/>
        <v>0.30496440911897077</v>
      </c>
      <c r="U700" s="259">
        <f t="shared" si="234"/>
        <v>0.51796524579989733</v>
      </c>
      <c r="V700" s="65"/>
    </row>
    <row r="701" spans="3:22">
      <c r="C701" s="3" t="s">
        <v>876</v>
      </c>
      <c r="D701" s="5" t="s">
        <v>79</v>
      </c>
      <c r="E701" s="5" t="s">
        <v>43</v>
      </c>
      <c r="G701" s="259">
        <f t="shared" ref="G701:U701" si="235">+G249/G475</f>
        <v>0</v>
      </c>
      <c r="H701" s="259">
        <f t="shared" si="235"/>
        <v>0</v>
      </c>
      <c r="I701" s="259">
        <f t="shared" si="235"/>
        <v>0</v>
      </c>
      <c r="J701" s="259">
        <f t="shared" si="235"/>
        <v>0</v>
      </c>
      <c r="K701" s="259">
        <f t="shared" si="235"/>
        <v>0</v>
      </c>
      <c r="L701" s="259">
        <f t="shared" si="235"/>
        <v>0</v>
      </c>
      <c r="M701" s="259">
        <f t="shared" si="235"/>
        <v>0</v>
      </c>
      <c r="N701" s="259">
        <f t="shared" si="235"/>
        <v>0</v>
      </c>
      <c r="O701" s="259">
        <f t="shared" si="235"/>
        <v>0</v>
      </c>
      <c r="P701" s="259">
        <f t="shared" si="235"/>
        <v>0</v>
      </c>
      <c r="Q701" s="259">
        <f t="shared" si="235"/>
        <v>10.797820158938807</v>
      </c>
      <c r="R701" s="259">
        <f t="shared" si="235"/>
        <v>27.807718405975461</v>
      </c>
      <c r="S701" s="259">
        <f t="shared" si="235"/>
        <v>-18.287866370315744</v>
      </c>
      <c r="T701" s="259">
        <f t="shared" si="235"/>
        <v>1.9229569830025111</v>
      </c>
      <c r="U701" s="259">
        <f t="shared" si="235"/>
        <v>2.0102919589828585</v>
      </c>
      <c r="V701" s="65"/>
    </row>
    <row r="702" spans="3:22">
      <c r="C702" s="3" t="s">
        <v>685</v>
      </c>
      <c r="D702" s="5" t="s">
        <v>79</v>
      </c>
      <c r="E702" s="5" t="s">
        <v>43</v>
      </c>
      <c r="G702" s="259">
        <f t="shared" ref="G702:U702" si="236">+G250/G476</f>
        <v>0</v>
      </c>
      <c r="H702" s="259">
        <f t="shared" si="236"/>
        <v>0</v>
      </c>
      <c r="I702" s="259">
        <f t="shared" si="236"/>
        <v>1.7324335736984033E-2</v>
      </c>
      <c r="J702" s="259">
        <f t="shared" si="236"/>
        <v>0</v>
      </c>
      <c r="K702" s="259">
        <f t="shared" si="236"/>
        <v>0</v>
      </c>
      <c r="L702" s="259">
        <f t="shared" si="236"/>
        <v>0</v>
      </c>
      <c r="M702" s="259">
        <f t="shared" si="236"/>
        <v>0</v>
      </c>
      <c r="N702" s="259">
        <f t="shared" si="236"/>
        <v>0</v>
      </c>
      <c r="O702" s="259">
        <f t="shared" si="236"/>
        <v>0</v>
      </c>
      <c r="P702" s="259">
        <f t="shared" si="236"/>
        <v>0</v>
      </c>
      <c r="Q702" s="259">
        <f t="shared" si="236"/>
        <v>0</v>
      </c>
      <c r="R702" s="259">
        <f t="shared" si="236"/>
        <v>0</v>
      </c>
      <c r="S702" s="259">
        <f t="shared" si="236"/>
        <v>0</v>
      </c>
      <c r="T702" s="259">
        <f t="shared" si="236"/>
        <v>0</v>
      </c>
      <c r="U702" s="259">
        <f t="shared" si="236"/>
        <v>0</v>
      </c>
      <c r="V702" s="65"/>
    </row>
    <row r="703" spans="3:22">
      <c r="C703" s="3" t="s">
        <v>878</v>
      </c>
      <c r="D703" s="5" t="s">
        <v>79</v>
      </c>
      <c r="E703" s="5" t="s">
        <v>43</v>
      </c>
      <c r="G703" s="259">
        <f t="shared" ref="G703:U703" si="237">+G251/G477</f>
        <v>0</v>
      </c>
      <c r="H703" s="259">
        <f t="shared" si="237"/>
        <v>0</v>
      </c>
      <c r="I703" s="259">
        <f t="shared" si="237"/>
        <v>0</v>
      </c>
      <c r="J703" s="259">
        <f t="shared" si="237"/>
        <v>0</v>
      </c>
      <c r="K703" s="259">
        <f t="shared" si="237"/>
        <v>0</v>
      </c>
      <c r="L703" s="259">
        <f t="shared" si="237"/>
        <v>0</v>
      </c>
      <c r="M703" s="259">
        <f t="shared" si="237"/>
        <v>0</v>
      </c>
      <c r="N703" s="259">
        <f t="shared" si="237"/>
        <v>0</v>
      </c>
      <c r="O703" s="259">
        <f t="shared" si="237"/>
        <v>0</v>
      </c>
      <c r="P703" s="259">
        <f t="shared" si="237"/>
        <v>0</v>
      </c>
      <c r="Q703" s="259">
        <f t="shared" si="237"/>
        <v>-2.5406401415311225E-2</v>
      </c>
      <c r="R703" s="259">
        <f t="shared" si="237"/>
        <v>8.072644822043934E-2</v>
      </c>
      <c r="S703" s="259">
        <f t="shared" si="237"/>
        <v>0.68421759336829968</v>
      </c>
      <c r="T703" s="259">
        <f t="shared" si="237"/>
        <v>1.0448444479477592</v>
      </c>
      <c r="U703" s="259">
        <f t="shared" si="237"/>
        <v>0.63336824495749688</v>
      </c>
      <c r="V703" s="65"/>
    </row>
    <row r="704" spans="3:22">
      <c r="C704" s="3" t="s">
        <v>686</v>
      </c>
      <c r="D704" s="5" t="s">
        <v>79</v>
      </c>
      <c r="E704" s="5" t="s">
        <v>43</v>
      </c>
      <c r="G704" s="259">
        <f t="shared" ref="G704:U704" si="238">+G252/G478</f>
        <v>0.67895709999999998</v>
      </c>
      <c r="H704" s="259">
        <f t="shared" si="238"/>
        <v>1.3579142</v>
      </c>
      <c r="I704" s="259">
        <f t="shared" si="238"/>
        <v>0.76127386250509599</v>
      </c>
      <c r="J704" s="259">
        <f t="shared" si="238"/>
        <v>0.71707024578036893</v>
      </c>
      <c r="K704" s="259">
        <f t="shared" si="238"/>
        <v>0.46510447691317586</v>
      </c>
      <c r="L704" s="259">
        <f t="shared" si="238"/>
        <v>0.29619561813203854</v>
      </c>
      <c r="M704" s="259">
        <f t="shared" si="238"/>
        <v>0.33254734305710371</v>
      </c>
      <c r="N704" s="259">
        <f t="shared" si="238"/>
        <v>0.37460519964158051</v>
      </c>
      <c r="O704" s="259">
        <f t="shared" si="238"/>
        <v>0.30308462006225667</v>
      </c>
      <c r="P704" s="259">
        <f t="shared" si="238"/>
        <v>0.31287393718787049</v>
      </c>
      <c r="Q704" s="259">
        <f t="shared" si="238"/>
        <v>0.10108404499675587</v>
      </c>
      <c r="R704" s="259">
        <f t="shared" si="238"/>
        <v>8.4816541343636018E-2</v>
      </c>
      <c r="S704" s="259">
        <f t="shared" si="238"/>
        <v>7.6479612047074402E-2</v>
      </c>
      <c r="T704" s="259">
        <f t="shared" si="238"/>
        <v>-7.5464111046901943E-3</v>
      </c>
      <c r="U704" s="259">
        <f t="shared" si="238"/>
        <v>1.4585363839270005E-4</v>
      </c>
      <c r="V704" s="65"/>
    </row>
    <row r="705" spans="2:22">
      <c r="C705" s="3" t="s">
        <v>687</v>
      </c>
      <c r="D705" s="5" t="s">
        <v>79</v>
      </c>
      <c r="E705" s="5" t="s">
        <v>43</v>
      </c>
      <c r="G705" s="259">
        <f t="shared" ref="G705:U705" si="239">+G253/G479</f>
        <v>1.0451006</v>
      </c>
      <c r="H705" s="259">
        <f t="shared" si="239"/>
        <v>1.0451006</v>
      </c>
      <c r="I705" s="259">
        <f t="shared" si="239"/>
        <v>0.29438010866427039</v>
      </c>
      <c r="J705" s="259">
        <f t="shared" si="239"/>
        <v>1.9897528085573345E-2</v>
      </c>
      <c r="K705" s="259">
        <f t="shared" si="239"/>
        <v>0.19174828958527837</v>
      </c>
      <c r="L705" s="259">
        <f t="shared" si="239"/>
        <v>0</v>
      </c>
      <c r="M705" s="259">
        <f t="shared" si="239"/>
        <v>0</v>
      </c>
      <c r="N705" s="259">
        <f t="shared" si="239"/>
        <v>0</v>
      </c>
      <c r="O705" s="259">
        <f t="shared" si="239"/>
        <v>0</v>
      </c>
      <c r="P705" s="259">
        <f t="shared" si="239"/>
        <v>0</v>
      </c>
      <c r="Q705" s="259">
        <f t="shared" si="239"/>
        <v>0</v>
      </c>
      <c r="R705" s="259">
        <f t="shared" si="239"/>
        <v>0</v>
      </c>
      <c r="S705" s="259">
        <f t="shared" si="239"/>
        <v>0</v>
      </c>
      <c r="T705" s="259">
        <f t="shared" si="239"/>
        <v>0</v>
      </c>
      <c r="U705" s="259">
        <f t="shared" si="239"/>
        <v>0</v>
      </c>
      <c r="V705" s="65"/>
    </row>
    <row r="706" spans="2:22">
      <c r="C706" s="3" t="s">
        <v>877</v>
      </c>
      <c r="D706" s="5" t="s">
        <v>79</v>
      </c>
      <c r="E706" s="5" t="s">
        <v>43</v>
      </c>
      <c r="G706" s="259">
        <f t="shared" ref="G706:U706" si="240">+G254/G480</f>
        <v>0</v>
      </c>
      <c r="H706" s="259">
        <f t="shared" si="240"/>
        <v>0</v>
      </c>
      <c r="I706" s="259">
        <f t="shared" si="240"/>
        <v>0</v>
      </c>
      <c r="J706" s="259">
        <f t="shared" si="240"/>
        <v>0</v>
      </c>
      <c r="K706" s="259">
        <f t="shared" si="240"/>
        <v>0</v>
      </c>
      <c r="L706" s="259">
        <f t="shared" si="240"/>
        <v>0</v>
      </c>
      <c r="M706" s="259">
        <f t="shared" si="240"/>
        <v>0</v>
      </c>
      <c r="N706" s="259">
        <f t="shared" si="240"/>
        <v>0</v>
      </c>
      <c r="O706" s="259">
        <f t="shared" si="240"/>
        <v>0</v>
      </c>
      <c r="P706" s="259">
        <f t="shared" si="240"/>
        <v>0</v>
      </c>
      <c r="Q706" s="259">
        <f t="shared" si="240"/>
        <v>4.6292121213414458E-2</v>
      </c>
      <c r="R706" s="259">
        <f t="shared" si="240"/>
        <v>8.0170616139532247E-2</v>
      </c>
      <c r="S706" s="259">
        <f t="shared" si="240"/>
        <v>-1.2587187347783215E-2</v>
      </c>
      <c r="T706" s="259">
        <f t="shared" si="240"/>
        <v>-5.0160793100497196E-2</v>
      </c>
      <c r="U706" s="259">
        <f t="shared" si="240"/>
        <v>-3.9344739922588266E-2</v>
      </c>
      <c r="V706" s="65"/>
    </row>
    <row r="707" spans="2:22">
      <c r="C707" s="3" t="s">
        <v>688</v>
      </c>
      <c r="D707" s="5" t="s">
        <v>79</v>
      </c>
      <c r="E707" s="5" t="s">
        <v>43</v>
      </c>
      <c r="G707" s="259">
        <f t="shared" ref="G707:U707" si="241">+G255/G481</f>
        <v>0.19674250000000001</v>
      </c>
      <c r="H707" s="259">
        <f t="shared" si="241"/>
        <v>0.39348500000000003</v>
      </c>
      <c r="I707" s="259">
        <f t="shared" si="241"/>
        <v>3.0032352116263508</v>
      </c>
      <c r="J707" s="259">
        <f t="shared" si="241"/>
        <v>3.7920320929232463</v>
      </c>
      <c r="K707" s="259">
        <f t="shared" si="241"/>
        <v>5.5836859166853188</v>
      </c>
      <c r="L707" s="259">
        <f t="shared" si="241"/>
        <v>6.1965482608635423</v>
      </c>
      <c r="M707" s="259">
        <f t="shared" si="241"/>
        <v>2.5699568102336174</v>
      </c>
      <c r="N707" s="259">
        <f t="shared" si="241"/>
        <v>7.0611580451749507</v>
      </c>
      <c r="O707" s="259">
        <f t="shared" si="241"/>
        <v>10.934844213072546</v>
      </c>
      <c r="P707" s="259">
        <f t="shared" si="241"/>
        <v>4.9720530161659875</v>
      </c>
      <c r="Q707" s="259">
        <f t="shared" si="241"/>
        <v>12.374646890183502</v>
      </c>
      <c r="R707" s="259">
        <f t="shared" si="241"/>
        <v>10.221845030537468</v>
      </c>
      <c r="S707" s="259">
        <f t="shared" si="241"/>
        <v>9.2353503716427703</v>
      </c>
      <c r="T707" s="259">
        <f t="shared" si="241"/>
        <v>3.0508048167626498</v>
      </c>
      <c r="U707" s="259">
        <f t="shared" si="241"/>
        <v>3.1867305400197852</v>
      </c>
      <c r="V707" s="65"/>
    </row>
    <row r="708" spans="2:22">
      <c r="C708" s="3" t="s">
        <v>689</v>
      </c>
      <c r="D708" s="5" t="s">
        <v>79</v>
      </c>
      <c r="E708" s="5" t="s">
        <v>43</v>
      </c>
      <c r="G708" s="259">
        <f t="shared" ref="G708:U708" si="242">+G256/G482</f>
        <v>0.55700760000000005</v>
      </c>
      <c r="H708" s="259">
        <f t="shared" si="242"/>
        <v>0.55700760000000005</v>
      </c>
      <c r="I708" s="259">
        <f t="shared" si="242"/>
        <v>0.71839509445560856</v>
      </c>
      <c r="J708" s="259">
        <f t="shared" si="242"/>
        <v>0.44702076481640135</v>
      </c>
      <c r="K708" s="259">
        <f t="shared" si="242"/>
        <v>0.21230479941864011</v>
      </c>
      <c r="L708" s="259">
        <f t="shared" si="242"/>
        <v>0.34745327071288851</v>
      </c>
      <c r="M708" s="259">
        <f t="shared" si="242"/>
        <v>0.78356621839194918</v>
      </c>
      <c r="N708" s="259">
        <f t="shared" si="242"/>
        <v>0.24781268359667336</v>
      </c>
      <c r="O708" s="259">
        <f t="shared" si="242"/>
        <v>0.56715421635461882</v>
      </c>
      <c r="P708" s="259">
        <f t="shared" si="242"/>
        <v>-0.25223708475115142</v>
      </c>
      <c r="Q708" s="259">
        <f t="shared" si="242"/>
        <v>5.4467741758007634E-3</v>
      </c>
      <c r="R708" s="259">
        <f t="shared" si="242"/>
        <v>5.0253622146360567E-2</v>
      </c>
      <c r="S708" s="259">
        <f t="shared" si="242"/>
        <v>0.19634182797245012</v>
      </c>
      <c r="T708" s="259">
        <f t="shared" si="242"/>
        <v>6.0190650251200552E-2</v>
      </c>
      <c r="U708" s="259">
        <f t="shared" si="242"/>
        <v>0.25467303677022013</v>
      </c>
      <c r="V708" s="65"/>
    </row>
    <row r="709" spans="2:22">
      <c r="C709" s="3" t="s">
        <v>690</v>
      </c>
      <c r="D709" s="5" t="s">
        <v>79</v>
      </c>
      <c r="E709" s="5" t="s">
        <v>43</v>
      </c>
      <c r="G709" s="259">
        <f t="shared" ref="G709:U709" si="243">+G257/G483</f>
        <v>0</v>
      </c>
      <c r="H709" s="259">
        <f t="shared" si="243"/>
        <v>0</v>
      </c>
      <c r="I709" s="259">
        <f t="shared" si="243"/>
        <v>4.9275437331571794E-3</v>
      </c>
      <c r="J709" s="259">
        <f t="shared" si="243"/>
        <v>0.15574548630551907</v>
      </c>
      <c r="K709" s="259">
        <f t="shared" si="243"/>
        <v>9.4977422645496426E-2</v>
      </c>
      <c r="L709" s="259">
        <f t="shared" si="243"/>
        <v>1.4745592633154943E-2</v>
      </c>
      <c r="M709" s="259">
        <f t="shared" si="243"/>
        <v>0.63207477662136891</v>
      </c>
      <c r="N709" s="259">
        <f t="shared" si="243"/>
        <v>0.42844314602629535</v>
      </c>
      <c r="O709" s="259">
        <f t="shared" si="243"/>
        <v>6.0878871572463824</v>
      </c>
      <c r="P709" s="259">
        <f t="shared" si="243"/>
        <v>3.4003233809785711</v>
      </c>
      <c r="Q709" s="259">
        <f t="shared" si="243"/>
        <v>0.85596620960132197</v>
      </c>
      <c r="R709" s="259">
        <f t="shared" si="243"/>
        <v>0.35341741272807337</v>
      </c>
      <c r="S709" s="259">
        <f t="shared" si="243"/>
        <v>9.7657323648923128E-2</v>
      </c>
      <c r="T709" s="259">
        <f t="shared" si="243"/>
        <v>0</v>
      </c>
      <c r="U709" s="259">
        <f t="shared" si="243"/>
        <v>0</v>
      </c>
      <c r="V709" s="65"/>
    </row>
    <row r="710" spans="2:22">
      <c r="C710" s="3" t="s">
        <v>691</v>
      </c>
      <c r="D710" s="5" t="s">
        <v>79</v>
      </c>
      <c r="E710" s="5" t="s">
        <v>43</v>
      </c>
      <c r="G710" s="259">
        <f t="shared" ref="G710:U710" si="244">+G258/G484</f>
        <v>0</v>
      </c>
      <c r="H710" s="259">
        <f t="shared" si="244"/>
        <v>0</v>
      </c>
      <c r="I710" s="259">
        <f t="shared" si="244"/>
        <v>0</v>
      </c>
      <c r="J710" s="259">
        <f t="shared" si="244"/>
        <v>0</v>
      </c>
      <c r="K710" s="259">
        <f t="shared" si="244"/>
        <v>-1.4819848626288041E-3</v>
      </c>
      <c r="L710" s="259">
        <f t="shared" si="244"/>
        <v>0</v>
      </c>
      <c r="M710" s="259">
        <f t="shared" si="244"/>
        <v>0</v>
      </c>
      <c r="N710" s="259">
        <f t="shared" si="244"/>
        <v>0</v>
      </c>
      <c r="O710" s="259">
        <f t="shared" si="244"/>
        <v>2.9489499095729293E-3</v>
      </c>
      <c r="P710" s="259">
        <f t="shared" si="244"/>
        <v>-2.3573261690479613E-3</v>
      </c>
      <c r="Q710" s="259">
        <f t="shared" si="244"/>
        <v>0</v>
      </c>
      <c r="R710" s="259">
        <f t="shared" si="244"/>
        <v>0</v>
      </c>
      <c r="S710" s="259">
        <f t="shared" si="244"/>
        <v>1.4230695848224723E-2</v>
      </c>
      <c r="T710" s="259">
        <f t="shared" si="244"/>
        <v>1.740615576941125E-2</v>
      </c>
      <c r="U710" s="259">
        <f t="shared" si="244"/>
        <v>-1.550522926630509E-2</v>
      </c>
      <c r="V710" s="65"/>
    </row>
    <row r="711" spans="2:22">
      <c r="C711" s="3" t="s">
        <v>687</v>
      </c>
      <c r="D711" s="5" t="s">
        <v>79</v>
      </c>
      <c r="E711" s="5" t="s">
        <v>43</v>
      </c>
      <c r="G711" s="259">
        <f t="shared" ref="G711:U711" si="245">+G259/G485</f>
        <v>0</v>
      </c>
      <c r="H711" s="259">
        <f t="shared" si="245"/>
        <v>0</v>
      </c>
      <c r="I711" s="259">
        <f t="shared" si="245"/>
        <v>0</v>
      </c>
      <c r="J711" s="259">
        <f t="shared" si="245"/>
        <v>0</v>
      </c>
      <c r="K711" s="259">
        <f t="shared" si="245"/>
        <v>4.163955003224E-2</v>
      </c>
      <c r="L711" s="259">
        <f t="shared" si="245"/>
        <v>0</v>
      </c>
      <c r="M711" s="259">
        <f t="shared" si="245"/>
        <v>0</v>
      </c>
      <c r="N711" s="259">
        <f t="shared" si="245"/>
        <v>0</v>
      </c>
      <c r="O711" s="259">
        <f t="shared" si="245"/>
        <v>0</v>
      </c>
      <c r="P711" s="259">
        <f t="shared" si="245"/>
        <v>0</v>
      </c>
      <c r="Q711" s="259">
        <f t="shared" si="245"/>
        <v>0</v>
      </c>
      <c r="R711" s="259">
        <f t="shared" si="245"/>
        <v>0</v>
      </c>
      <c r="S711" s="259">
        <f t="shared" si="245"/>
        <v>0</v>
      </c>
      <c r="T711" s="259">
        <f t="shared" si="245"/>
        <v>0</v>
      </c>
      <c r="U711" s="259">
        <f t="shared" si="245"/>
        <v>0</v>
      </c>
      <c r="V711" s="65"/>
    </row>
    <row r="712" spans="2:22">
      <c r="C712" s="3" t="s">
        <v>692</v>
      </c>
      <c r="D712" s="5" t="s">
        <v>79</v>
      </c>
      <c r="E712" s="5" t="s">
        <v>43</v>
      </c>
      <c r="G712" s="259">
        <f t="shared" ref="G712:U712" si="246">+G260/G486</f>
        <v>0</v>
      </c>
      <c r="H712" s="259">
        <f t="shared" si="246"/>
        <v>0</v>
      </c>
      <c r="I712" s="259">
        <f t="shared" si="246"/>
        <v>0</v>
      </c>
      <c r="J712" s="259">
        <f t="shared" si="246"/>
        <v>0</v>
      </c>
      <c r="K712" s="259">
        <f t="shared" si="246"/>
        <v>0</v>
      </c>
      <c r="L712" s="259">
        <f t="shared" si="246"/>
        <v>2.2624476111631985E-3</v>
      </c>
      <c r="M712" s="259">
        <f t="shared" si="246"/>
        <v>0</v>
      </c>
      <c r="N712" s="259">
        <f t="shared" si="246"/>
        <v>2.1515312261022701E-3</v>
      </c>
      <c r="O712" s="259">
        <f t="shared" si="246"/>
        <v>1.2645429608617368E-3</v>
      </c>
      <c r="P712" s="259">
        <f t="shared" si="246"/>
        <v>0</v>
      </c>
      <c r="Q712" s="259">
        <f t="shared" si="246"/>
        <v>0</v>
      </c>
      <c r="R712" s="259">
        <f t="shared" si="246"/>
        <v>0</v>
      </c>
      <c r="S712" s="259">
        <f t="shared" si="246"/>
        <v>0</v>
      </c>
      <c r="T712" s="259">
        <f t="shared" si="246"/>
        <v>0</v>
      </c>
      <c r="U712" s="259">
        <f t="shared" si="246"/>
        <v>0</v>
      </c>
      <c r="V712" s="65"/>
    </row>
    <row r="713" spans="2:22">
      <c r="C713" s="3" t="s">
        <v>693</v>
      </c>
      <c r="D713" s="5" t="s">
        <v>79</v>
      </c>
      <c r="E713" s="5" t="s">
        <v>43</v>
      </c>
      <c r="G713" s="259">
        <f t="shared" ref="G713:U713" si="247">+G261/G487</f>
        <v>0</v>
      </c>
      <c r="H713" s="259">
        <f t="shared" si="247"/>
        <v>0</v>
      </c>
      <c r="I713" s="259">
        <f t="shared" si="247"/>
        <v>0</v>
      </c>
      <c r="J713" s="259">
        <f t="shared" si="247"/>
        <v>0</v>
      </c>
      <c r="K713" s="259">
        <f t="shared" si="247"/>
        <v>0</v>
      </c>
      <c r="L713" s="259">
        <f t="shared" si="247"/>
        <v>2.7059145426622834E-2</v>
      </c>
      <c r="M713" s="259">
        <f t="shared" si="247"/>
        <v>0.23105640159226004</v>
      </c>
      <c r="N713" s="259">
        <f t="shared" si="247"/>
        <v>1.5357854314676282</v>
      </c>
      <c r="O713" s="259">
        <f t="shared" si="247"/>
        <v>0.21524373449332232</v>
      </c>
      <c r="P713" s="259">
        <f t="shared" si="247"/>
        <v>6.4959405203650206E-2</v>
      </c>
      <c r="Q713" s="259">
        <f t="shared" si="247"/>
        <v>1.8743994274335107E-2</v>
      </c>
      <c r="R713" s="259">
        <f t="shared" si="247"/>
        <v>-1.6995382026866505E-2</v>
      </c>
      <c r="S713" s="259">
        <f t="shared" si="247"/>
        <v>0</v>
      </c>
      <c r="T713" s="259">
        <f t="shared" si="247"/>
        <v>0</v>
      </c>
      <c r="U713" s="259">
        <f t="shared" si="247"/>
        <v>0</v>
      </c>
      <c r="V713" s="65"/>
    </row>
    <row r="714" spans="2:22" s="6" customFormat="1">
      <c r="C714" s="58" t="str">
        <f>+C488</f>
        <v>Total</v>
      </c>
      <c r="D714" s="59" t="s">
        <v>79</v>
      </c>
      <c r="E714" s="59" t="s">
        <v>43</v>
      </c>
      <c r="G714" s="621">
        <f t="shared" ref="G714:U714" si="248">+AVERAGEIF(G491:G713,no_cero)</f>
        <v>1.057721298737009</v>
      </c>
      <c r="H714" s="621">
        <f t="shared" si="248"/>
        <v>1.875010212598395</v>
      </c>
      <c r="I714" s="621">
        <f t="shared" si="248"/>
        <v>1.5929470230424514</v>
      </c>
      <c r="J714" s="621">
        <f t="shared" si="248"/>
        <v>1.8821564696294271</v>
      </c>
      <c r="K714" s="621">
        <f t="shared" si="248"/>
        <v>2.134292389484775</v>
      </c>
      <c r="L714" s="621">
        <f t="shared" si="248"/>
        <v>2.3835689671479234</v>
      </c>
      <c r="M714" s="621">
        <f t="shared" si="248"/>
        <v>2.8256066209363717</v>
      </c>
      <c r="N714" s="621">
        <f t="shared" si="248"/>
        <v>2.9958651978961046</v>
      </c>
      <c r="O714" s="621">
        <f t="shared" si="248"/>
        <v>3.4780428869604121</v>
      </c>
      <c r="P714" s="621">
        <f t="shared" si="248"/>
        <v>3.2568575439171434</v>
      </c>
      <c r="Q714" s="621">
        <f t="shared" si="248"/>
        <v>3.5951664964447532</v>
      </c>
      <c r="R714" s="621">
        <f t="shared" si="248"/>
        <v>4.5082393268612906</v>
      </c>
      <c r="S714" s="621">
        <f t="shared" si="248"/>
        <v>3.4472661976606931</v>
      </c>
      <c r="T714" s="621">
        <f t="shared" si="248"/>
        <v>2.9417483283884831</v>
      </c>
      <c r="U714" s="621">
        <f t="shared" si="248"/>
        <v>3.033745403257754</v>
      </c>
      <c r="V714" s="67"/>
    </row>
    <row r="715" spans="2:22"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</row>
    <row r="716" spans="2:22">
      <c r="B716" s="6" t="s">
        <v>113</v>
      </c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</row>
    <row r="717" spans="2:22">
      <c r="C717" s="3" t="s">
        <v>123</v>
      </c>
      <c r="D717" s="5" t="s">
        <v>79</v>
      </c>
      <c r="E717" s="5" t="s">
        <v>43</v>
      </c>
      <c r="G717" s="7"/>
      <c r="H717" s="7"/>
      <c r="I717" s="65">
        <f t="shared" ref="I717:T717" si="249">+SUMPRODUCT(I491:I713,H265:H487)</f>
        <v>19274.658978813655</v>
      </c>
      <c r="J717" s="65">
        <f t="shared" si="249"/>
        <v>22815.987681164948</v>
      </c>
      <c r="K717" s="65">
        <f t="shared" si="249"/>
        <v>23878.722380109983</v>
      </c>
      <c r="L717" s="65">
        <f t="shared" si="249"/>
        <v>26972.658301041152</v>
      </c>
      <c r="M717" s="65">
        <f t="shared" si="249"/>
        <v>29232.873109316173</v>
      </c>
      <c r="N717" s="65">
        <f t="shared" si="249"/>
        <v>31448.604079700195</v>
      </c>
      <c r="O717" s="65">
        <f t="shared" si="249"/>
        <v>37070.565612132545</v>
      </c>
      <c r="P717" s="65">
        <f t="shared" si="249"/>
        <v>34219.717505617708</v>
      </c>
      <c r="Q717" s="65">
        <f t="shared" si="249"/>
        <v>39116.389500876379</v>
      </c>
      <c r="R717" s="65">
        <f t="shared" si="249"/>
        <v>47689.581517322185</v>
      </c>
      <c r="S717" s="65">
        <f t="shared" si="249"/>
        <v>39353.128614575689</v>
      </c>
      <c r="T717" s="65">
        <f t="shared" si="249"/>
        <v>39988.597191235429</v>
      </c>
      <c r="U717" s="65">
        <f>+SUMPRODUCT(U491:U713,T265:T487)</f>
        <v>44551.766499051773</v>
      </c>
      <c r="V717" s="65"/>
    </row>
    <row r="718" spans="2:22">
      <c r="C718" s="3" t="s">
        <v>124</v>
      </c>
      <c r="D718" s="5" t="s">
        <v>79</v>
      </c>
      <c r="E718" s="5" t="s">
        <v>43</v>
      </c>
      <c r="G718" s="7"/>
      <c r="H718" s="7"/>
      <c r="I718" s="65">
        <f t="shared" ref="I718:T718" si="250">+SUMPRODUCT(H491:H713,H265:H487)</f>
        <v>18937.603147243797</v>
      </c>
      <c r="J718" s="65">
        <f t="shared" si="250"/>
        <v>20861.821690183635</v>
      </c>
      <c r="K718" s="65">
        <f t="shared" si="250"/>
        <v>22897.796609999998</v>
      </c>
      <c r="L718" s="65">
        <f t="shared" si="250"/>
        <v>23468.282279999992</v>
      </c>
      <c r="M718" s="65">
        <f t="shared" si="250"/>
        <v>24894.539127756387</v>
      </c>
      <c r="N718" s="65">
        <f t="shared" si="250"/>
        <v>28572.852927480912</v>
      </c>
      <c r="O718" s="65">
        <f t="shared" si="250"/>
        <v>33466.454600000005</v>
      </c>
      <c r="P718" s="65">
        <f t="shared" si="250"/>
        <v>37260.249410000004</v>
      </c>
      <c r="Q718" s="65">
        <f t="shared" si="250"/>
        <v>34423.053319999999</v>
      </c>
      <c r="R718" s="65">
        <f t="shared" si="250"/>
        <v>38030.808319999982</v>
      </c>
      <c r="S718" s="65">
        <f t="shared" si="250"/>
        <v>44659.652139999998</v>
      </c>
      <c r="T718" s="65">
        <f t="shared" si="250"/>
        <v>42955.315570000006</v>
      </c>
      <c r="U718" s="65">
        <f>+SUMPRODUCT(T$491:T$713,T$265:T$487)</f>
        <v>43530.529339999972</v>
      </c>
      <c r="V718" s="65"/>
    </row>
    <row r="719" spans="2:22">
      <c r="C719" s="3" t="s">
        <v>125</v>
      </c>
      <c r="D719" s="5" t="s">
        <v>79</v>
      </c>
      <c r="E719" s="5" t="s">
        <v>43</v>
      </c>
      <c r="G719" s="7"/>
      <c r="H719" s="7"/>
      <c r="I719" s="65">
        <f t="shared" ref="I719:T719" si="251">+SUMPRODUCT(H491:H713,I265:I487)</f>
        <v>20497.011154984226</v>
      </c>
      <c r="J719" s="65">
        <f t="shared" si="251"/>
        <v>20936.623768001667</v>
      </c>
      <c r="K719" s="65">
        <f t="shared" si="251"/>
        <v>22504.217180443298</v>
      </c>
      <c r="L719" s="65">
        <f t="shared" si="251"/>
        <v>21660.159149316791</v>
      </c>
      <c r="M719" s="65">
        <f t="shared" si="251"/>
        <v>24332.469905878552</v>
      </c>
      <c r="N719" s="65">
        <f t="shared" si="251"/>
        <v>30406.185370474253</v>
      </c>
      <c r="O719" s="65">
        <f t="shared" si="251"/>
        <v>33637.696772998002</v>
      </c>
      <c r="P719" s="65">
        <f t="shared" si="251"/>
        <v>37481.652265141252</v>
      </c>
      <c r="Q719" s="65">
        <f t="shared" si="251"/>
        <v>33467.724381176085</v>
      </c>
      <c r="R719" s="65">
        <f t="shared" si="251"/>
        <v>35614.543389467501</v>
      </c>
      <c r="S719" s="65">
        <f t="shared" si="251"/>
        <v>48747.571500823382</v>
      </c>
      <c r="T719" s="65">
        <f t="shared" si="251"/>
        <v>46760.02050751292</v>
      </c>
      <c r="U719" s="65">
        <f>+SUMPRODUCT(T491:T713,U265:U487)</f>
        <v>44434.317708665854</v>
      </c>
      <c r="V719" s="65"/>
    </row>
    <row r="720" spans="2:22">
      <c r="C720" s="3" t="s">
        <v>126</v>
      </c>
      <c r="D720" s="5" t="s">
        <v>79</v>
      </c>
      <c r="E720" s="5" t="s">
        <v>43</v>
      </c>
      <c r="G720" s="7"/>
      <c r="H720" s="7"/>
      <c r="I720" s="65">
        <f t="shared" ref="I720:U720" si="252">+SUMPRODUCT(H$491:H$713,H$265:H$487)</f>
        <v>18937.603147243797</v>
      </c>
      <c r="J720" s="65">
        <f t="shared" si="252"/>
        <v>20861.821690183635</v>
      </c>
      <c r="K720" s="65">
        <f t="shared" si="252"/>
        <v>22897.796609999998</v>
      </c>
      <c r="L720" s="65">
        <f t="shared" si="252"/>
        <v>23468.282279999992</v>
      </c>
      <c r="M720" s="65">
        <f t="shared" si="252"/>
        <v>24894.539127756387</v>
      </c>
      <c r="N720" s="65">
        <f t="shared" si="252"/>
        <v>28572.852927480912</v>
      </c>
      <c r="O720" s="65">
        <f t="shared" si="252"/>
        <v>33466.454600000005</v>
      </c>
      <c r="P720" s="65">
        <f t="shared" si="252"/>
        <v>37260.249410000004</v>
      </c>
      <c r="Q720" s="65">
        <f t="shared" si="252"/>
        <v>34423.053319999999</v>
      </c>
      <c r="R720" s="65">
        <f t="shared" si="252"/>
        <v>38030.808319999982</v>
      </c>
      <c r="S720" s="65">
        <f t="shared" si="252"/>
        <v>44659.652139999998</v>
      </c>
      <c r="T720" s="65">
        <f t="shared" si="252"/>
        <v>42955.315570000006</v>
      </c>
      <c r="U720" s="65">
        <f t="shared" si="252"/>
        <v>43530.529339999972</v>
      </c>
      <c r="V720" s="65"/>
    </row>
    <row r="721" spans="1:22"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</row>
    <row r="722" spans="1:22">
      <c r="B722" s="6" t="s">
        <v>118</v>
      </c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</row>
    <row r="723" spans="1:22">
      <c r="C723" s="3" t="s">
        <v>123</v>
      </c>
      <c r="D723" s="5" t="s">
        <v>79</v>
      </c>
      <c r="E723" s="5" t="s">
        <v>43</v>
      </c>
      <c r="G723" s="7"/>
      <c r="H723" s="7"/>
      <c r="I723" s="65">
        <f t="shared" ref="I723:T723" si="253">+SUMPRODUCT(I491:I713,I265:I487)</f>
        <v>20861.821690183635</v>
      </c>
      <c r="J723" s="65">
        <f t="shared" si="253"/>
        <v>22897.796609999998</v>
      </c>
      <c r="K723" s="65">
        <f t="shared" si="253"/>
        <v>23468.282279999992</v>
      </c>
      <c r="L723" s="65">
        <f t="shared" si="253"/>
        <v>24894.539127756387</v>
      </c>
      <c r="M723" s="65">
        <f t="shared" si="253"/>
        <v>28572.852927480912</v>
      </c>
      <c r="N723" s="65">
        <f t="shared" si="253"/>
        <v>33466.454600000005</v>
      </c>
      <c r="O723" s="65">
        <f t="shared" si="253"/>
        <v>37260.249410000004</v>
      </c>
      <c r="P723" s="65">
        <f t="shared" si="253"/>
        <v>34423.053319999999</v>
      </c>
      <c r="Q723" s="65">
        <f t="shared" si="253"/>
        <v>38030.808319999982</v>
      </c>
      <c r="R723" s="65">
        <f t="shared" si="253"/>
        <v>44659.652139999998</v>
      </c>
      <c r="S723" s="65">
        <f t="shared" si="253"/>
        <v>42955.315570000006</v>
      </c>
      <c r="T723" s="65">
        <f t="shared" si="253"/>
        <v>43530.529339999972</v>
      </c>
      <c r="U723" s="65">
        <f>+SUMPRODUCT(U491:U713,U265:U487)</f>
        <v>45476.757970000035</v>
      </c>
      <c r="V723" s="65"/>
    </row>
    <row r="724" spans="1:22">
      <c r="C724" s="3" t="s">
        <v>124</v>
      </c>
      <c r="D724" s="5" t="s">
        <v>79</v>
      </c>
      <c r="E724" s="5" t="s">
        <v>43</v>
      </c>
      <c r="G724" s="7"/>
      <c r="H724" s="7"/>
      <c r="I724" s="65">
        <f t="shared" ref="I724:T724" si="254">+SUMPRODUCT(H491:H713,I265:I487)</f>
        <v>20497.011154984226</v>
      </c>
      <c r="J724" s="65">
        <f t="shared" si="254"/>
        <v>20936.623768001667</v>
      </c>
      <c r="K724" s="65">
        <f t="shared" si="254"/>
        <v>22504.217180443298</v>
      </c>
      <c r="L724" s="65">
        <f t="shared" si="254"/>
        <v>21660.159149316791</v>
      </c>
      <c r="M724" s="65">
        <f t="shared" si="254"/>
        <v>24332.469905878552</v>
      </c>
      <c r="N724" s="65">
        <f t="shared" si="254"/>
        <v>30406.185370474253</v>
      </c>
      <c r="O724" s="65">
        <f t="shared" si="254"/>
        <v>33637.696772998002</v>
      </c>
      <c r="P724" s="65">
        <f t="shared" si="254"/>
        <v>37481.652265141252</v>
      </c>
      <c r="Q724" s="65">
        <f t="shared" si="254"/>
        <v>33467.724381176085</v>
      </c>
      <c r="R724" s="65">
        <f t="shared" si="254"/>
        <v>35614.543389467501</v>
      </c>
      <c r="S724" s="65">
        <f t="shared" si="254"/>
        <v>48747.571500823382</v>
      </c>
      <c r="T724" s="65">
        <f t="shared" si="254"/>
        <v>46760.02050751292</v>
      </c>
      <c r="U724" s="65">
        <f>+SUMPRODUCT(T491:T713,U265:U487)</f>
        <v>44434.317708665854</v>
      </c>
      <c r="V724" s="65"/>
    </row>
    <row r="725" spans="1:22">
      <c r="C725" s="3" t="s">
        <v>125</v>
      </c>
      <c r="D725" s="5" t="s">
        <v>79</v>
      </c>
      <c r="E725" s="5" t="s">
        <v>43</v>
      </c>
      <c r="G725" s="7"/>
      <c r="H725" s="7"/>
      <c r="I725" s="65">
        <f t="shared" ref="I725:T725" si="255">+SUMPRODUCT(I491:I713,I265:I487)</f>
        <v>20861.821690183635</v>
      </c>
      <c r="J725" s="65">
        <f t="shared" si="255"/>
        <v>22897.796609999998</v>
      </c>
      <c r="K725" s="65">
        <f t="shared" si="255"/>
        <v>23468.282279999992</v>
      </c>
      <c r="L725" s="65">
        <f t="shared" si="255"/>
        <v>24894.539127756387</v>
      </c>
      <c r="M725" s="65">
        <f t="shared" si="255"/>
        <v>28572.852927480912</v>
      </c>
      <c r="N725" s="65">
        <f t="shared" si="255"/>
        <v>33466.454600000005</v>
      </c>
      <c r="O725" s="65">
        <f t="shared" si="255"/>
        <v>37260.249410000004</v>
      </c>
      <c r="P725" s="65">
        <f t="shared" si="255"/>
        <v>34423.053319999999</v>
      </c>
      <c r="Q725" s="65">
        <f t="shared" si="255"/>
        <v>38030.808319999982</v>
      </c>
      <c r="R725" s="65">
        <f t="shared" si="255"/>
        <v>44659.652139999998</v>
      </c>
      <c r="S725" s="65">
        <f t="shared" si="255"/>
        <v>42955.315570000006</v>
      </c>
      <c r="T725" s="65">
        <f t="shared" si="255"/>
        <v>43530.529339999972</v>
      </c>
      <c r="U725" s="65">
        <f>+SUMPRODUCT(U491:U713,U265:U487)</f>
        <v>45476.757970000035</v>
      </c>
      <c r="V725" s="65"/>
    </row>
    <row r="726" spans="1:22">
      <c r="C726" s="3" t="s">
        <v>126</v>
      </c>
      <c r="D726" s="5" t="s">
        <v>79</v>
      </c>
      <c r="E726" s="5" t="s">
        <v>43</v>
      </c>
      <c r="G726" s="7"/>
      <c r="H726" s="7"/>
      <c r="I726" s="65">
        <f t="shared" ref="I726:T726" si="256">+SUMPRODUCT(I491:I713,H265:H487)</f>
        <v>19274.658978813655</v>
      </c>
      <c r="J726" s="65">
        <f t="shared" si="256"/>
        <v>22815.987681164948</v>
      </c>
      <c r="K726" s="65">
        <f t="shared" si="256"/>
        <v>23878.722380109983</v>
      </c>
      <c r="L726" s="65">
        <f t="shared" si="256"/>
        <v>26972.658301041152</v>
      </c>
      <c r="M726" s="65">
        <f t="shared" si="256"/>
        <v>29232.873109316173</v>
      </c>
      <c r="N726" s="65">
        <f t="shared" si="256"/>
        <v>31448.604079700195</v>
      </c>
      <c r="O726" s="65">
        <f t="shared" si="256"/>
        <v>37070.565612132545</v>
      </c>
      <c r="P726" s="65">
        <f t="shared" si="256"/>
        <v>34219.717505617708</v>
      </c>
      <c r="Q726" s="65">
        <f t="shared" si="256"/>
        <v>39116.389500876379</v>
      </c>
      <c r="R726" s="65">
        <f t="shared" si="256"/>
        <v>47689.581517322185</v>
      </c>
      <c r="S726" s="65">
        <f t="shared" si="256"/>
        <v>39353.128614575689</v>
      </c>
      <c r="T726" s="65">
        <f t="shared" si="256"/>
        <v>39988.597191235429</v>
      </c>
      <c r="U726" s="65">
        <f>+SUMPRODUCT(U491:U713,T265:T487)</f>
        <v>44551.766499051773</v>
      </c>
      <c r="V726" s="65"/>
    </row>
    <row r="727" spans="1:22"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</row>
    <row r="728" spans="1:22">
      <c r="A728" s="409" t="s">
        <v>817</v>
      </c>
      <c r="B728" s="64" t="s">
        <v>127</v>
      </c>
      <c r="C728" s="63"/>
      <c r="D728" s="481"/>
      <c r="E728" s="481"/>
      <c r="G728" s="559"/>
      <c r="H728" s="559"/>
      <c r="I728" s="559"/>
      <c r="J728" s="559"/>
      <c r="K728" s="559"/>
      <c r="L728" s="559"/>
      <c r="M728" s="559"/>
      <c r="N728" s="559"/>
      <c r="O728" s="559"/>
      <c r="P728" s="559"/>
      <c r="Q728" s="559"/>
      <c r="R728" s="559"/>
      <c r="S728" s="559"/>
      <c r="T728" s="559"/>
      <c r="U728" s="559"/>
      <c r="V728" s="7"/>
    </row>
    <row r="729" spans="1:22"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</row>
    <row r="730" spans="1:22">
      <c r="B730" s="6" t="s">
        <v>113</v>
      </c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</row>
    <row r="731" spans="1:22">
      <c r="C731" s="3" t="s">
        <v>128</v>
      </c>
      <c r="D731" s="5" t="s">
        <v>79</v>
      </c>
      <c r="E731" s="5" t="s">
        <v>43</v>
      </c>
      <c r="G731" s="7"/>
      <c r="H731" s="7"/>
      <c r="I731" s="65">
        <f>+SUMPRODUCT('Precios de capital'!H370:H715,'Cantidades de capital'!H1773:H2118)/1000</f>
        <v>11034.135956849785</v>
      </c>
      <c r="J731" s="65">
        <f>+SUMPRODUCT('Precios de capital'!I370:I715,'Cantidades de capital'!I1773:I2118)/1000</f>
        <v>15073.51350467934</v>
      </c>
      <c r="K731" s="65">
        <f>+SUMPRODUCT('Precios de capital'!J370:J715,'Cantidades de capital'!J1773:J2118)/1000</f>
        <v>23880.075754256639</v>
      </c>
      <c r="L731" s="65">
        <f>+SUMPRODUCT('Precios de capital'!K370:K715,'Cantidades de capital'!K1773:K2118)/1000</f>
        <v>62520.970355150777</v>
      </c>
      <c r="M731" s="65">
        <f>+SUMPRODUCT('Precios de capital'!L370:L715,'Cantidades de capital'!L1773:L2118)/1000</f>
        <v>150087.63428129</v>
      </c>
      <c r="N731" s="65">
        <f>+SUMPRODUCT('Precios de capital'!M370:M715,'Cantidades de capital'!M1773:M2118)/1000</f>
        <v>116721.52857239766</v>
      </c>
      <c r="O731" s="65">
        <f>+SUMPRODUCT('Precios de capital'!N370:N715,'Cantidades de capital'!N1773:N2118)/1000</f>
        <v>65399.126670767488</v>
      </c>
      <c r="P731" s="65">
        <f>+SUMPRODUCT('Precios de capital'!O370:O715,'Cantidades de capital'!O1773:O2118)/1000</f>
        <v>76244.734318422939</v>
      </c>
      <c r="Q731" s="65">
        <f>+SUMPRODUCT('Precios de capital'!P370:P715,'Cantidades de capital'!P1773:P2118)/1000</f>
        <v>95764.379004924762</v>
      </c>
      <c r="R731" s="65">
        <f>+SUMPRODUCT('Precios de capital'!Q370:Q715,'Cantidades de capital'!Q1773:Q2118)/1000</f>
        <v>100955.1645421994</v>
      </c>
      <c r="S731" s="65">
        <f>+SUMPRODUCT('Precios de capital'!R370:R715,'Cantidades de capital'!R1773:R2118)/1000</f>
        <v>74657.42880726514</v>
      </c>
      <c r="T731" s="65">
        <f>+SUMPRODUCT('Precios de capital'!S370:S715,'Cantidades de capital'!S1773:S2118)/1000</f>
        <v>18206.477456633591</v>
      </c>
      <c r="U731" s="65">
        <f>+SUMPRODUCT('Precios de capital'!T370:T715,'Cantidades de capital'!T1773:T2118)/1000</f>
        <v>60224.77811744198</v>
      </c>
      <c r="V731" s="65"/>
    </row>
    <row r="732" spans="1:22">
      <c r="C732" s="3" t="s">
        <v>129</v>
      </c>
      <c r="D732" s="5" t="s">
        <v>79</v>
      </c>
      <c r="E732" s="5" t="s">
        <v>43</v>
      </c>
      <c r="G732" s="7"/>
      <c r="H732" s="7"/>
      <c r="I732" s="65">
        <f>+SUMPRODUCT('Precios de capital'!H370:H715,'Cantidades de capital'!G1773:G2118)/1000</f>
        <v>10447.638703857909</v>
      </c>
      <c r="J732" s="65">
        <f>+SUMPRODUCT('Precios de capital'!I370:I715,'Cantidades de capital'!H1773:H2118)/1000</f>
        <v>11944.986832323506</v>
      </c>
      <c r="K732" s="65">
        <f>+SUMPRODUCT('Precios de capital'!J370:J715,'Cantidades de capital'!I1773:I2118)/1000</f>
        <v>20283.724307688237</v>
      </c>
      <c r="L732" s="65">
        <f>+SUMPRODUCT('Precios de capital'!K370:K715,'Cantidades de capital'!J1773:J2118)/1000</f>
        <v>26195.07152163974</v>
      </c>
      <c r="M732" s="65">
        <f>+SUMPRODUCT('Precios de capital'!L370:L715,'Cantidades de capital'!K1773:K2118)/1000</f>
        <v>72025.037309050618</v>
      </c>
      <c r="N732" s="65">
        <f>+SUMPRODUCT('Precios de capital'!M370:M715,'Cantidades de capital'!L1773:L2118)/1000</f>
        <v>116224.54316122811</v>
      </c>
      <c r="O732" s="65">
        <f>+SUMPRODUCT('Precios de capital'!N370:N715,'Cantidades de capital'!M1773:M2118)/1000</f>
        <v>73398.543906280363</v>
      </c>
      <c r="P732" s="65">
        <f>+SUMPRODUCT('Precios de capital'!O370:O715,'Cantidades de capital'!N1773:N2118)/1000</f>
        <v>82653.91314291289</v>
      </c>
      <c r="Q732" s="65">
        <f>+SUMPRODUCT('Precios de capital'!P370:P715,'Cantidades de capital'!O1773:O2118)/1000</f>
        <v>95599.985463173827</v>
      </c>
      <c r="R732" s="65">
        <f>+SUMPRODUCT('Precios de capital'!Q370:Q715,'Cantidades de capital'!P1773:P2118)/1000</f>
        <v>104566.01153301248</v>
      </c>
      <c r="S732" s="65">
        <f>+SUMPRODUCT('Precios de capital'!R370:R715,'Cantidades de capital'!Q1773:Q2118)/1000</f>
        <v>82858.740290649439</v>
      </c>
      <c r="T732" s="65">
        <f>+SUMPRODUCT('Precios de capital'!S370:S715,'Cantidades de capital'!R1773:R2118)/1000</f>
        <v>17809.228043388066</v>
      </c>
      <c r="U732" s="65">
        <f>+SUMPRODUCT('Precios de capital'!T370:T715,'Cantidades de capital'!S1773:S2118)/1000</f>
        <v>63339.380379282302</v>
      </c>
      <c r="V732" s="65"/>
    </row>
    <row r="733" spans="1:22">
      <c r="C733" s="3" t="s">
        <v>130</v>
      </c>
      <c r="D733" s="5" t="s">
        <v>79</v>
      </c>
      <c r="E733" s="5" t="s">
        <v>43</v>
      </c>
      <c r="G733" s="7"/>
      <c r="H733" s="7"/>
      <c r="I733" s="65">
        <f>+SUMPRODUCT('Precios de capital'!I370:I715,'Cantidades de capital'!G1773:G2118)/1000</f>
        <v>11351.673985802196</v>
      </c>
      <c r="J733" s="65">
        <f>+SUMPRODUCT('Precios de capital'!J370:J715,'Cantidades de capital'!H1773:H2118)/1000</f>
        <v>16345.228100718126</v>
      </c>
      <c r="K733" s="65">
        <f>+SUMPRODUCT('Precios de capital'!K370:K715,'Cantidades de capital'!I1773:I2118)/1000</f>
        <v>22300.343885353344</v>
      </c>
      <c r="L733" s="65">
        <f>+SUMPRODUCT('Precios de capital'!L370:L715,'Cantidades de capital'!J1773:J2118)/1000</f>
        <v>29270.472300566125</v>
      </c>
      <c r="M733" s="65">
        <f>+SUMPRODUCT('Precios de capital'!M370:M715,'Cantidades de capital'!K1773:K2118)/1000</f>
        <v>58410.142484776494</v>
      </c>
      <c r="N733" s="65">
        <f>+SUMPRODUCT('Precios de capital'!N370:N715,'Cantidades de capital'!L1773:L2118)/1000</f>
        <v>72812.195206099481</v>
      </c>
      <c r="O733" s="65">
        <f>+SUMPRODUCT('Precios de capital'!O370:O715,'Cantidades de capital'!M1773:M2118)/1000</f>
        <v>92161.085751068938</v>
      </c>
      <c r="P733" s="65">
        <f>+SUMPRODUCT('Precios de capital'!P370:P715,'Cantidades de capital'!N1773:N2118)/1000</f>
        <v>103051.1240028741</v>
      </c>
      <c r="Q733" s="65">
        <f>+SUMPRODUCT('Precios de capital'!Q370:Q715,'Cantidades de capital'!O1773:O2118)/1000</f>
        <v>104243.54461977676</v>
      </c>
      <c r="R733" s="65">
        <f>+SUMPRODUCT('Precios de capital'!R370:R715,'Cantidades de capital'!P1773:P2118)/1000</f>
        <v>85992.273579182671</v>
      </c>
      <c r="S733" s="65">
        <f>+SUMPRODUCT('Precios de capital'!S370:S715,'Cantidades de capital'!Q1773:Q2118)/1000</f>
        <v>19947.071834128528</v>
      </c>
      <c r="T733" s="65">
        <f>+SUMPRODUCT('Precios de capital'!T370:T715,'Cantidades de capital'!R1773:R2118)/1000</f>
        <v>65942.312992099731</v>
      </c>
      <c r="U733" s="65">
        <f>+SUMPRODUCT('Precios de capital'!U370:U715,'Cantidades de capital'!S1773:S2118)/1000</f>
        <v>85643.953187772931</v>
      </c>
      <c r="V733" s="65"/>
    </row>
    <row r="734" spans="1:22">
      <c r="C734" s="3" t="s">
        <v>131</v>
      </c>
      <c r="D734" s="5" t="s">
        <v>79</v>
      </c>
      <c r="E734" s="5" t="s">
        <v>43</v>
      </c>
      <c r="G734" s="7"/>
      <c r="H734" s="7"/>
      <c r="I734" s="65">
        <f>+SUMPRODUCT('Precios de capital'!H370:H715,'Cantidades de capital'!G1773:G2118)/1000</f>
        <v>10447.638703857909</v>
      </c>
      <c r="J734" s="65">
        <f>+SUMPRODUCT('Precios de capital'!I370:I715,'Cantidades de capital'!H1773:H2118)/1000</f>
        <v>11944.986832323506</v>
      </c>
      <c r="K734" s="65">
        <f>+SUMPRODUCT('Precios de capital'!J370:J715,'Cantidades de capital'!I1773:I2118)/1000</f>
        <v>20283.724307688237</v>
      </c>
      <c r="L734" s="65">
        <f>+SUMPRODUCT('Precios de capital'!K370:K715,'Cantidades de capital'!J1773:J2118)/1000</f>
        <v>26195.07152163974</v>
      </c>
      <c r="M734" s="65">
        <f>+SUMPRODUCT('Precios de capital'!L370:L715,'Cantidades de capital'!K1773:K2118)/1000</f>
        <v>72025.037309050618</v>
      </c>
      <c r="N734" s="65">
        <f>+SUMPRODUCT('Precios de capital'!M370:M715,'Cantidades de capital'!L1773:L2118)/1000</f>
        <v>116224.54316122811</v>
      </c>
      <c r="O734" s="65">
        <f>+SUMPRODUCT('Precios de capital'!N370:N715,'Cantidades de capital'!M1773:M2118)/1000</f>
        <v>73398.543906280363</v>
      </c>
      <c r="P734" s="65">
        <f>+SUMPRODUCT('Precios de capital'!O370:O715,'Cantidades de capital'!N1773:N2118)/1000</f>
        <v>82653.91314291289</v>
      </c>
      <c r="Q734" s="65">
        <f>+SUMPRODUCT('Precios de capital'!P370:P715,'Cantidades de capital'!O1773:O2118)/1000</f>
        <v>95599.985463173827</v>
      </c>
      <c r="R734" s="65">
        <f>+SUMPRODUCT('Precios de capital'!Q370:Q715,'Cantidades de capital'!P1773:P2118)/1000</f>
        <v>104566.01153301248</v>
      </c>
      <c r="S734" s="65">
        <f>+SUMPRODUCT('Precios de capital'!R370:R715,'Cantidades de capital'!Q1773:Q2118)/1000</f>
        <v>82858.740290649439</v>
      </c>
      <c r="T734" s="65">
        <f>+SUMPRODUCT('Precios de capital'!S370:S715,'Cantidades de capital'!R1773:R2118)/1000</f>
        <v>17809.228043388066</v>
      </c>
      <c r="U734" s="65">
        <f>+SUMPRODUCT('Precios de capital'!T370:T715,'Cantidades de capital'!S1773:S2118)/1000</f>
        <v>63339.380379282302</v>
      </c>
      <c r="V734" s="65"/>
    </row>
    <row r="735" spans="1:22"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</row>
    <row r="736" spans="1:22">
      <c r="B736" s="6" t="s">
        <v>118</v>
      </c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</row>
    <row r="737" spans="1:22">
      <c r="C737" s="3" t="s">
        <v>128</v>
      </c>
      <c r="D737" s="5" t="s">
        <v>79</v>
      </c>
      <c r="E737" s="5" t="s">
        <v>43</v>
      </c>
      <c r="G737" s="7"/>
      <c r="H737" s="7"/>
      <c r="I737" s="65">
        <f>+SUMPRODUCT('Precios de capital'!I370:I715,'Cantidades de capital'!H1773:H2118)/1000</f>
        <v>11944.986832323506</v>
      </c>
      <c r="J737" s="65">
        <f>+SUMPRODUCT('Precios de capital'!J370:J715,'Cantidades de capital'!I1773:I2118)/1000</f>
        <v>20283.724307688237</v>
      </c>
      <c r="K737" s="65">
        <f>+SUMPRODUCT('Precios de capital'!K370:K715,'Cantidades de capital'!J1773:J2118)/1000</f>
        <v>26195.07152163974</v>
      </c>
      <c r="L737" s="65">
        <f>+SUMPRODUCT('Precios de capital'!L370:L715,'Cantidades de capital'!K1773:K2118)/1000</f>
        <v>72025.037309050618</v>
      </c>
      <c r="M737" s="65">
        <f>+SUMPRODUCT('Precios de capital'!M370:M715,'Cantidades de capital'!L1773:L2118)/1000</f>
        <v>116224.54316122811</v>
      </c>
      <c r="N737" s="65">
        <f>+SUMPRODUCT('Precios de capital'!N370:N715,'Cantidades de capital'!M1773:M2118)/1000</f>
        <v>73398.543906280363</v>
      </c>
      <c r="O737" s="65">
        <f>+SUMPRODUCT('Precios de capital'!O370:O715,'Cantidades de capital'!N1773:N2118)/1000</f>
        <v>82653.91314291289</v>
      </c>
      <c r="P737" s="65">
        <f>+SUMPRODUCT('Precios de capital'!P370:P715,'Cantidades de capital'!O1773:O2118)/1000</f>
        <v>95599.985463173827</v>
      </c>
      <c r="Q737" s="65">
        <f>+SUMPRODUCT('Precios de capital'!Q370:Q715,'Cantidades de capital'!P1773:P2118)/1000</f>
        <v>104566.01153301248</v>
      </c>
      <c r="R737" s="65">
        <f>+SUMPRODUCT('Precios de capital'!R370:R715,'Cantidades de capital'!Q1773:Q2118)/1000</f>
        <v>82858.740290649439</v>
      </c>
      <c r="S737" s="65">
        <f>+SUMPRODUCT('Precios de capital'!S370:S715,'Cantidades de capital'!R1773:R2118)/1000</f>
        <v>17809.228043388066</v>
      </c>
      <c r="T737" s="65">
        <f>+SUMPRODUCT('Precios de capital'!T370:T715,'Cantidades de capital'!S1773:S2118)/1000</f>
        <v>63339.380379282302</v>
      </c>
      <c r="U737" s="65">
        <f>+SUMPRODUCT('Precios de capital'!U370:U715,'Cantidades de capital'!T1773:T2118)/1000</f>
        <v>81666.772677753339</v>
      </c>
      <c r="V737" s="65"/>
    </row>
    <row r="738" spans="1:22">
      <c r="C738" s="3" t="s">
        <v>129</v>
      </c>
      <c r="D738" s="5" t="s">
        <v>79</v>
      </c>
      <c r="E738" s="5" t="s">
        <v>43</v>
      </c>
      <c r="G738" s="7"/>
      <c r="H738" s="7"/>
      <c r="I738" s="65">
        <f>+SUMPRODUCT('Precios de capital'!I370:I715,'Cantidades de capital'!G1773:G2118)/1000</f>
        <v>11351.673985802196</v>
      </c>
      <c r="J738" s="65">
        <f>+SUMPRODUCT('Precios de capital'!J370:J715,'Cantidades de capital'!H1773:H2118)/1000</f>
        <v>16345.228100718126</v>
      </c>
      <c r="K738" s="65">
        <f>+SUMPRODUCT('Precios de capital'!K370:K715,'Cantidades de capital'!I1773:I2118)/1000</f>
        <v>22300.343885353344</v>
      </c>
      <c r="L738" s="65">
        <f>+SUMPRODUCT('Precios de capital'!L370:L715,'Cantidades de capital'!J1773:J2118)/1000</f>
        <v>29270.472300566125</v>
      </c>
      <c r="M738" s="65">
        <f>+SUMPRODUCT('Precios de capital'!M370:M715,'Cantidades de capital'!K1773:K2118)/1000</f>
        <v>58410.142484776494</v>
      </c>
      <c r="N738" s="65">
        <f>+SUMPRODUCT('Precios de capital'!N370:N715,'Cantidades de capital'!L1773:L2118)/1000</f>
        <v>72812.195206099481</v>
      </c>
      <c r="O738" s="65">
        <f>+SUMPRODUCT('Precios de capital'!O370:O715,'Cantidades de capital'!M1773:M2118)/1000</f>
        <v>92161.085751068938</v>
      </c>
      <c r="P738" s="65">
        <f>+SUMPRODUCT('Precios de capital'!P370:P715,'Cantidades de capital'!N1773:N2118)/1000</f>
        <v>103051.1240028741</v>
      </c>
      <c r="Q738" s="65">
        <f>+SUMPRODUCT('Precios de capital'!Q370:Q715,'Cantidades de capital'!O1773:O2118)/1000</f>
        <v>104243.54461977676</v>
      </c>
      <c r="R738" s="65">
        <f>+SUMPRODUCT('Precios de capital'!R370:R715,'Cantidades de capital'!P1773:P2118)/1000</f>
        <v>85992.273579182671</v>
      </c>
      <c r="S738" s="65">
        <f>+SUMPRODUCT('Precios de capital'!S370:S715,'Cantidades de capital'!Q1773:Q2118)/1000</f>
        <v>19947.071834128528</v>
      </c>
      <c r="T738" s="65">
        <f>+SUMPRODUCT('Precios de capital'!T370:T715,'Cantidades de capital'!R1773:R2118)/1000</f>
        <v>65942.312992099731</v>
      </c>
      <c r="U738" s="65">
        <f>+SUMPRODUCT('Precios de capital'!U370:U715,'Cantidades de capital'!S1773:S2118)/1000</f>
        <v>85643.953187772931</v>
      </c>
      <c r="V738" s="65"/>
    </row>
    <row r="739" spans="1:22">
      <c r="C739" s="3" t="s">
        <v>130</v>
      </c>
      <c r="D739" s="5" t="s">
        <v>79</v>
      </c>
      <c r="E739" s="5" t="s">
        <v>43</v>
      </c>
      <c r="G739" s="7"/>
      <c r="H739" s="7"/>
      <c r="I739" s="65">
        <f>+SUMPRODUCT('Precios de capital'!I370:I715,'Cantidades de capital'!H1773:H2118)/1000</f>
        <v>11944.986832323506</v>
      </c>
      <c r="J739" s="65">
        <f>+SUMPRODUCT('Precios de capital'!J370:J715,'Cantidades de capital'!I1773:I2118)/1000</f>
        <v>20283.724307688237</v>
      </c>
      <c r="K739" s="65">
        <f>+SUMPRODUCT('Precios de capital'!K370:K715,'Cantidades de capital'!J1773:J2118)/1000</f>
        <v>26195.07152163974</v>
      </c>
      <c r="L739" s="65">
        <f>+SUMPRODUCT('Precios de capital'!L370:L715,'Cantidades de capital'!K1773:K2118)/1000</f>
        <v>72025.037309050618</v>
      </c>
      <c r="M739" s="65">
        <f>+SUMPRODUCT('Precios de capital'!M370:M715,'Cantidades de capital'!L1773:L2118)/1000</f>
        <v>116224.54316122811</v>
      </c>
      <c r="N739" s="65">
        <f>+SUMPRODUCT('Precios de capital'!N370:N715,'Cantidades de capital'!M1773:M2118)/1000</f>
        <v>73398.543906280363</v>
      </c>
      <c r="O739" s="65">
        <f>+SUMPRODUCT('Precios de capital'!O370:O715,'Cantidades de capital'!N1773:N2118)/1000</f>
        <v>82653.91314291289</v>
      </c>
      <c r="P739" s="65">
        <f>+SUMPRODUCT('Precios de capital'!P370:P715,'Cantidades de capital'!O1773:O2118)/1000</f>
        <v>95599.985463173827</v>
      </c>
      <c r="Q739" s="65">
        <f>+SUMPRODUCT('Precios de capital'!Q370:Q715,'Cantidades de capital'!P1773:P2118)/1000</f>
        <v>104566.01153301248</v>
      </c>
      <c r="R739" s="65">
        <f>+SUMPRODUCT('Precios de capital'!R370:R715,'Cantidades de capital'!Q1773:Q2118)/1000</f>
        <v>82858.740290649439</v>
      </c>
      <c r="S739" s="65">
        <f>+SUMPRODUCT('Precios de capital'!S370:S715,'Cantidades de capital'!R1773:R2118)/1000</f>
        <v>17809.228043388066</v>
      </c>
      <c r="T739" s="65">
        <f>+SUMPRODUCT('Precios de capital'!T370:T715,'Cantidades de capital'!S1773:S2118)/1000</f>
        <v>63339.380379282302</v>
      </c>
      <c r="U739" s="65">
        <f>+SUMPRODUCT('Precios de capital'!U370:U715,'Cantidades de capital'!T1773:T2118)/1000</f>
        <v>81666.772677753339</v>
      </c>
      <c r="V739" s="65"/>
    </row>
    <row r="740" spans="1:22">
      <c r="C740" s="3" t="s">
        <v>131</v>
      </c>
      <c r="D740" s="5" t="s">
        <v>79</v>
      </c>
      <c r="E740" s="5" t="s">
        <v>43</v>
      </c>
      <c r="G740" s="7"/>
      <c r="H740" s="7"/>
      <c r="I740" s="65">
        <f>+SUMPRODUCT('Precios de capital'!H370:H715,'Cantidades de capital'!H1773:H2118)/1000</f>
        <v>11034.135956849785</v>
      </c>
      <c r="J740" s="65">
        <f>+SUMPRODUCT('Precios de capital'!I370:I715,'Cantidades de capital'!I1773:I2118)/1000</f>
        <v>15073.51350467934</v>
      </c>
      <c r="K740" s="65">
        <f>+SUMPRODUCT('Precios de capital'!J370:J715,'Cantidades de capital'!J1773:J2118)/1000</f>
        <v>23880.075754256639</v>
      </c>
      <c r="L740" s="65">
        <f>+SUMPRODUCT('Precios de capital'!K370:K715,'Cantidades de capital'!K1773:K2118)/1000</f>
        <v>62520.970355150777</v>
      </c>
      <c r="M740" s="65">
        <f>+SUMPRODUCT('Precios de capital'!L370:L715,'Cantidades de capital'!L1773:L2118)/1000</f>
        <v>150087.63428129</v>
      </c>
      <c r="N740" s="65">
        <f>+SUMPRODUCT('Precios de capital'!M370:M715,'Cantidades de capital'!M1773:M2118)/1000</f>
        <v>116721.52857239766</v>
      </c>
      <c r="O740" s="65">
        <f>+SUMPRODUCT('Precios de capital'!N370:N715,'Cantidades de capital'!N1773:N2118)/1000</f>
        <v>65399.126670767488</v>
      </c>
      <c r="P740" s="65">
        <f>+SUMPRODUCT('Precios de capital'!O370:O715,'Cantidades de capital'!O1773:O2118)/1000</f>
        <v>76244.734318422939</v>
      </c>
      <c r="Q740" s="65">
        <f>+SUMPRODUCT('Precios de capital'!P370:P715,'Cantidades de capital'!P1773:P2118)/1000</f>
        <v>95764.379004924762</v>
      </c>
      <c r="R740" s="65">
        <f>+SUMPRODUCT('Precios de capital'!Q370:Q715,'Cantidades de capital'!Q1773:Q2118)/1000</f>
        <v>100955.1645421994</v>
      </c>
      <c r="S740" s="65">
        <f>+SUMPRODUCT('Precios de capital'!R370:R715,'Cantidades de capital'!R1773:R2118)/1000</f>
        <v>74657.42880726514</v>
      </c>
      <c r="T740" s="65">
        <f>+SUMPRODUCT('Precios de capital'!S370:S715,'Cantidades de capital'!S1773:S2118)/1000</f>
        <v>18206.477456633591</v>
      </c>
      <c r="U740" s="65">
        <f>+SUMPRODUCT('Precios de capital'!T370:T715,'Cantidades de capital'!T1773:T2118)/1000</f>
        <v>60224.77811744198</v>
      </c>
      <c r="V740" s="65"/>
    </row>
    <row r="742" spans="1:22">
      <c r="A742" s="409" t="s">
        <v>817</v>
      </c>
      <c r="B742" s="19" t="s">
        <v>132</v>
      </c>
      <c r="C742" s="14"/>
      <c r="D742" s="36"/>
      <c r="E742" s="36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</row>
    <row r="744" spans="1:22">
      <c r="B744" s="6" t="s">
        <v>133</v>
      </c>
      <c r="C744" s="6"/>
    </row>
    <row r="745" spans="1:22">
      <c r="B745" s="20"/>
      <c r="C745" s="20" t="s">
        <v>134</v>
      </c>
      <c r="D745" s="5" t="s">
        <v>79</v>
      </c>
      <c r="E745" s="9" t="s">
        <v>43</v>
      </c>
      <c r="I745" s="81">
        <f t="shared" ref="I745:U745" si="257">+I25/I26</f>
        <v>1.0862730006411723</v>
      </c>
      <c r="J745" s="81">
        <f t="shared" si="257"/>
        <v>1.1316312405621907</v>
      </c>
      <c r="K745" s="82">
        <f t="shared" si="257"/>
        <v>0.97035281579967392</v>
      </c>
      <c r="L745" s="81">
        <f t="shared" si="257"/>
        <v>1.1065087583109938</v>
      </c>
      <c r="M745" s="81">
        <f t="shared" si="257"/>
        <v>1.0781450331000015</v>
      </c>
      <c r="N745" s="81">
        <f t="shared" si="257"/>
        <v>1.0143588916694599</v>
      </c>
      <c r="O745" s="81">
        <f t="shared" si="257"/>
        <v>1.0080292707622271</v>
      </c>
      <c r="P745" s="81">
        <f t="shared" si="257"/>
        <v>0.99004190360708166</v>
      </c>
      <c r="Q745" s="81">
        <f t="shared" si="257"/>
        <v>1.0022426761697314</v>
      </c>
      <c r="R745" s="81">
        <f t="shared" si="257"/>
        <v>1.0622009242590953</v>
      </c>
      <c r="S745" s="81">
        <f t="shared" si="257"/>
        <v>1.0670727836981511</v>
      </c>
      <c r="T745" s="81">
        <f t="shared" si="257"/>
        <v>1.0905937271076598</v>
      </c>
      <c r="U745" s="81">
        <f t="shared" si="257"/>
        <v>0.99451494089102577</v>
      </c>
      <c r="V745" s="81"/>
    </row>
    <row r="746" spans="1:22">
      <c r="B746" s="20"/>
      <c r="C746" s="20" t="s">
        <v>135</v>
      </c>
      <c r="D746" s="5" t="s">
        <v>79</v>
      </c>
      <c r="E746" s="9" t="s">
        <v>43</v>
      </c>
      <c r="I746" s="81">
        <f t="shared" ref="I746:U746" si="258">+I31/I32</f>
        <v>1.1037193617402266</v>
      </c>
      <c r="J746" s="81">
        <f t="shared" si="258"/>
        <v>1.1262473302812037</v>
      </c>
      <c r="K746" s="81">
        <f t="shared" si="258"/>
        <v>0.92728886482374062</v>
      </c>
      <c r="L746" s="81">
        <f t="shared" si="258"/>
        <v>1.0828464882935107</v>
      </c>
      <c r="M746" s="81">
        <f t="shared" si="258"/>
        <v>1.071863848820358</v>
      </c>
      <c r="N746" s="81">
        <f t="shared" si="258"/>
        <v>1.0135261876868933</v>
      </c>
      <c r="O746" s="81">
        <f t="shared" si="258"/>
        <v>1.0076214218604718</v>
      </c>
      <c r="P746" s="81">
        <f t="shared" si="258"/>
        <v>0.98994145075759654</v>
      </c>
      <c r="Q746" s="81">
        <f t="shared" si="258"/>
        <v>1.0074754407349857</v>
      </c>
      <c r="R746" s="81">
        <f t="shared" si="258"/>
        <v>1.0493144723009478</v>
      </c>
      <c r="S746" s="81">
        <f t="shared" si="258"/>
        <v>1.0703054332158008</v>
      </c>
      <c r="T746" s="81">
        <f t="shared" si="258"/>
        <v>1.0578471172361485</v>
      </c>
      <c r="U746" s="81">
        <f t="shared" si="258"/>
        <v>0.99548612892119803</v>
      </c>
      <c r="V746" s="81"/>
    </row>
    <row r="747" spans="1:22">
      <c r="B747" s="20"/>
      <c r="C747" s="20" t="s">
        <v>136</v>
      </c>
      <c r="D747" s="5" t="s">
        <v>79</v>
      </c>
      <c r="E747" s="9" t="s">
        <v>43</v>
      </c>
      <c r="I747" s="81">
        <f>SQRT(I745*I746)</f>
        <v>1.0949614344548009</v>
      </c>
      <c r="J747" s="81">
        <f t="shared" ref="J747:P747" si="259">SQRT(J745*J746)</f>
        <v>1.128936075934317</v>
      </c>
      <c r="K747" s="81">
        <f t="shared" si="259"/>
        <v>0.94857649192956495</v>
      </c>
      <c r="L747" s="81">
        <f t="shared" si="259"/>
        <v>1.0946136867420728</v>
      </c>
      <c r="M747" s="81">
        <f t="shared" si="259"/>
        <v>1.0749998533791156</v>
      </c>
      <c r="N747" s="81">
        <f t="shared" si="259"/>
        <v>1.013942454195528</v>
      </c>
      <c r="O747" s="81">
        <f t="shared" si="259"/>
        <v>1.0078253256802043</v>
      </c>
      <c r="P747" s="81">
        <f t="shared" si="259"/>
        <v>0.98999167590824066</v>
      </c>
      <c r="Q747" s="81">
        <f t="shared" ref="Q747:U747" si="260">SQRT(Q745*Q746)</f>
        <v>1.0048556522692758</v>
      </c>
      <c r="R747" s="81">
        <f t="shared" si="260"/>
        <v>1.0557380367858835</v>
      </c>
      <c r="S747" s="81">
        <f t="shared" si="260"/>
        <v>1.0686878861617362</v>
      </c>
      <c r="T747" s="81">
        <f t="shared" si="260"/>
        <v>1.0740956336828973</v>
      </c>
      <c r="U747" s="81">
        <f t="shared" si="260"/>
        <v>0.99500041641292858</v>
      </c>
      <c r="V747" s="81"/>
    </row>
    <row r="748" spans="1:22">
      <c r="B748" s="20"/>
      <c r="C748" s="133" t="s">
        <v>137</v>
      </c>
      <c r="D748" s="59" t="s">
        <v>79</v>
      </c>
      <c r="E748" s="153" t="s">
        <v>39</v>
      </c>
      <c r="G748" s="58"/>
      <c r="H748" s="58"/>
      <c r="I748" s="154">
        <f>LN(I747)</f>
        <v>9.0719142972255862E-2</v>
      </c>
      <c r="J748" s="154">
        <f>LN(J747)</f>
        <v>0.12127566348865514</v>
      </c>
      <c r="K748" s="154">
        <f t="shared" ref="K748:P748" si="261">LN(K747)</f>
        <v>-5.2792847703663832E-2</v>
      </c>
      <c r="L748" s="154">
        <f t="shared" si="261"/>
        <v>9.040150352496272E-2</v>
      </c>
      <c r="M748" s="154">
        <f t="shared" si="261"/>
        <v>7.2320525188096479E-2</v>
      </c>
      <c r="N748" s="154">
        <f t="shared" si="261"/>
        <v>1.3846152272114672E-2</v>
      </c>
      <c r="O748" s="154">
        <f t="shared" si="261"/>
        <v>7.7948666174036145E-3</v>
      </c>
      <c r="P748" s="154">
        <f t="shared" si="261"/>
        <v>-1.0058744062344608E-2</v>
      </c>
      <c r="Q748" s="154">
        <f t="shared" ref="Q748:U748" si="262">LN(Q747)</f>
        <v>4.8439016125125791E-3</v>
      </c>
      <c r="R748" s="154">
        <f t="shared" si="262"/>
        <v>5.4240083283824521E-2</v>
      </c>
      <c r="S748" s="154">
        <f t="shared" si="262"/>
        <v>6.6431621368663221E-2</v>
      </c>
      <c r="T748" s="154">
        <f t="shared" si="262"/>
        <v>7.1479036519939421E-2</v>
      </c>
      <c r="U748" s="154">
        <f t="shared" si="262"/>
        <v>-5.0121233181759971E-3</v>
      </c>
      <c r="V748" s="405"/>
    </row>
    <row r="749" spans="1:22">
      <c r="B749" s="20"/>
      <c r="C749" s="20"/>
      <c r="I749" s="77"/>
      <c r="J749" s="77"/>
      <c r="K749" s="77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</row>
    <row r="750" spans="1:22">
      <c r="B750" s="6" t="s">
        <v>138</v>
      </c>
      <c r="C750" s="6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</row>
    <row r="751" spans="1:22">
      <c r="C751" s="20" t="s">
        <v>139</v>
      </c>
      <c r="D751" s="5" t="s">
        <v>79</v>
      </c>
      <c r="E751" s="9" t="s">
        <v>43</v>
      </c>
      <c r="I751" s="81">
        <f t="shared" ref="I751:U751" si="263">+I27/I28</f>
        <v>0.98665044661857193</v>
      </c>
      <c r="J751" s="81">
        <f t="shared" si="263"/>
        <v>0.90895799574826375</v>
      </c>
      <c r="K751" s="81">
        <f t="shared" si="263"/>
        <v>1.1158626526542132</v>
      </c>
      <c r="L751" s="81">
        <f t="shared" si="263"/>
        <v>0.90517132166297776</v>
      </c>
      <c r="M751" s="81">
        <f t="shared" si="263"/>
        <v>0.91030771973845437</v>
      </c>
      <c r="N751" s="81">
        <f t="shared" si="263"/>
        <v>1.0612472933722974</v>
      </c>
      <c r="O751" s="81">
        <f t="shared" si="263"/>
        <v>1.0433881832361369</v>
      </c>
      <c r="P751" s="81">
        <f t="shared" si="263"/>
        <v>0.97152145948709356</v>
      </c>
      <c r="Q751" s="81">
        <f t="shared" si="263"/>
        <v>1.1341675571680183</v>
      </c>
      <c r="R751" s="81">
        <f t="shared" si="263"/>
        <v>0.97372788458855686</v>
      </c>
      <c r="S751" s="81">
        <f t="shared" si="263"/>
        <v>1.0762084782061907</v>
      </c>
      <c r="T751" s="81">
        <f t="shared" si="263"/>
        <v>0.8732121721302103</v>
      </c>
      <c r="U751" s="81">
        <f t="shared" si="263"/>
        <v>1.1841954132011021</v>
      </c>
      <c r="V751" s="81"/>
    </row>
    <row r="752" spans="1:22">
      <c r="C752" s="20" t="s">
        <v>140</v>
      </c>
      <c r="D752" s="5" t="s">
        <v>79</v>
      </c>
      <c r="E752" s="9" t="s">
        <v>43</v>
      </c>
      <c r="I752" s="81">
        <f t="shared" ref="I752:U752" si="264">+I33/I34</f>
        <v>1.0024967945993193</v>
      </c>
      <c r="J752" s="81">
        <f t="shared" si="264"/>
        <v>0.90463348779648312</v>
      </c>
      <c r="K752" s="81">
        <f t="shared" si="264"/>
        <v>1.0663410211534332</v>
      </c>
      <c r="L752" s="81">
        <f t="shared" si="264"/>
        <v>0.8858145763463251</v>
      </c>
      <c r="M752" s="81">
        <f t="shared" si="264"/>
        <v>0.90500434184093814</v>
      </c>
      <c r="N752" s="81">
        <f t="shared" si="264"/>
        <v>1.0603760979256593</v>
      </c>
      <c r="O752" s="81">
        <f t="shared" si="264"/>
        <v>1.0429660281093165</v>
      </c>
      <c r="P752" s="81">
        <f t="shared" si="264"/>
        <v>0.971422885781692</v>
      </c>
      <c r="Q752" s="81">
        <f t="shared" si="264"/>
        <v>1.1400891088493843</v>
      </c>
      <c r="R752" s="81">
        <f t="shared" si="264"/>
        <v>0.96191477341675902</v>
      </c>
      <c r="S752" s="81">
        <f t="shared" si="264"/>
        <v>1.07946880390385</v>
      </c>
      <c r="T752" s="81">
        <f t="shared" si="264"/>
        <v>0.84699274905353594</v>
      </c>
      <c r="U752" s="81">
        <f t="shared" si="264"/>
        <v>1.1853518326407693</v>
      </c>
      <c r="V752" s="81"/>
    </row>
    <row r="753" spans="2:22">
      <c r="C753" s="20" t="s">
        <v>141</v>
      </c>
      <c r="D753" s="5" t="s">
        <v>79</v>
      </c>
      <c r="E753" s="9" t="s">
        <v>43</v>
      </c>
      <c r="I753" s="81">
        <f t="shared" ref="I753:P753" si="265">SQRT(I751*I752)</f>
        <v>0.99454206051081884</v>
      </c>
      <c r="J753" s="81">
        <f t="shared" si="265"/>
        <v>0.90679316382196695</v>
      </c>
      <c r="K753" s="81">
        <f t="shared" si="265"/>
        <v>1.0908208471138936</v>
      </c>
      <c r="L753" s="81">
        <f t="shared" si="265"/>
        <v>0.89544064617356622</v>
      </c>
      <c r="M753" s="81">
        <f t="shared" si="265"/>
        <v>0.90765215736791216</v>
      </c>
      <c r="N753" s="81">
        <f t="shared" si="265"/>
        <v>1.0608116062149227</v>
      </c>
      <c r="O753" s="81">
        <f t="shared" si="265"/>
        <v>1.0431770843178974</v>
      </c>
      <c r="P753" s="81">
        <f t="shared" si="265"/>
        <v>0.97147217138412856</v>
      </c>
      <c r="Q753" s="81">
        <f t="shared" ref="Q753:U753" si="266">SQRT(Q751*Q752)</f>
        <v>1.1371244784708352</v>
      </c>
      <c r="R753" s="81">
        <f t="shared" si="266"/>
        <v>0.96780330515739699</v>
      </c>
      <c r="S753" s="81">
        <f t="shared" si="266"/>
        <v>1.0778374082951563</v>
      </c>
      <c r="T753" s="81">
        <f t="shared" si="266"/>
        <v>0.86000254544947496</v>
      </c>
      <c r="U753" s="81">
        <f t="shared" si="266"/>
        <v>1.1847734818279481</v>
      </c>
      <c r="V753" s="81"/>
    </row>
    <row r="754" spans="2:22">
      <c r="B754" s="20"/>
      <c r="C754" s="133" t="s">
        <v>142</v>
      </c>
      <c r="D754" s="59" t="s">
        <v>79</v>
      </c>
      <c r="E754" s="153" t="s">
        <v>39</v>
      </c>
      <c r="G754" s="58"/>
      <c r="H754" s="58"/>
      <c r="I754" s="155">
        <f>LN(I753)</f>
        <v>-5.4728884594437612E-3</v>
      </c>
      <c r="J754" s="155">
        <f t="shared" ref="J754:P754" si="267">LN(J753)</f>
        <v>-9.784089917077618E-2</v>
      </c>
      <c r="K754" s="155">
        <f t="shared" si="267"/>
        <v>8.693048357224796E-2</v>
      </c>
      <c r="L754" s="155">
        <f t="shared" si="267"/>
        <v>-0.11043933977451337</v>
      </c>
      <c r="M754" s="155">
        <f t="shared" si="267"/>
        <v>-9.6894060376476077E-2</v>
      </c>
      <c r="N754" s="155">
        <f t="shared" si="267"/>
        <v>5.9034281391609676E-2</v>
      </c>
      <c r="O754" s="155">
        <f t="shared" si="267"/>
        <v>4.2270945229172546E-2</v>
      </c>
      <c r="P754" s="155">
        <f t="shared" si="267"/>
        <v>-2.894265557324174E-2</v>
      </c>
      <c r="Q754" s="155">
        <f t="shared" ref="Q754:U754" si="268">LN(Q753)</f>
        <v>0.1285026885216064</v>
      </c>
      <c r="R754" s="155">
        <f t="shared" si="268"/>
        <v>-3.2726409504347645E-2</v>
      </c>
      <c r="S754" s="155">
        <f t="shared" si="268"/>
        <v>7.4956633926785643E-2</v>
      </c>
      <c r="T754" s="155">
        <f t="shared" si="268"/>
        <v>-0.15081992991399301</v>
      </c>
      <c r="U754" s="155">
        <f t="shared" si="268"/>
        <v>0.16955160173915876</v>
      </c>
      <c r="V754" s="405"/>
    </row>
    <row r="755" spans="2:22">
      <c r="B755" s="20"/>
      <c r="C755" s="20"/>
      <c r="I755" s="77"/>
      <c r="J755" s="77"/>
      <c r="K755" s="77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</row>
    <row r="756" spans="2:22">
      <c r="B756" s="6" t="s">
        <v>143</v>
      </c>
      <c r="C756" s="6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</row>
    <row r="757" spans="2:22">
      <c r="C757" s="20" t="s">
        <v>144</v>
      </c>
      <c r="D757" s="5" t="s">
        <v>79</v>
      </c>
      <c r="E757" s="9" t="s">
        <v>43</v>
      </c>
      <c r="I757" s="81">
        <f t="shared" ref="I757:U757" si="269">+I717/I718</f>
        <v>1.017798230797698</v>
      </c>
      <c r="J757" s="81">
        <f t="shared" si="269"/>
        <v>1.093671876790167</v>
      </c>
      <c r="K757" s="81">
        <f t="shared" si="269"/>
        <v>1.0428393083761427</v>
      </c>
      <c r="L757" s="81">
        <f t="shared" si="269"/>
        <v>1.1493239249140803</v>
      </c>
      <c r="M757" s="81">
        <f t="shared" si="269"/>
        <v>1.1742684995812083</v>
      </c>
      <c r="N757" s="81">
        <f t="shared" si="269"/>
        <v>1.1006462728631985</v>
      </c>
      <c r="O757" s="81">
        <f t="shared" si="269"/>
        <v>1.1076932425382322</v>
      </c>
      <c r="P757" s="81">
        <f t="shared" si="269"/>
        <v>0.91839743553712583</v>
      </c>
      <c r="Q757" s="81">
        <f t="shared" si="269"/>
        <v>1.1363428205292156</v>
      </c>
      <c r="R757" s="81">
        <f t="shared" si="269"/>
        <v>1.2539723351670851</v>
      </c>
      <c r="S757" s="81">
        <f t="shared" si="269"/>
        <v>0.88117857459370019</v>
      </c>
      <c r="T757" s="81">
        <f t="shared" si="269"/>
        <v>0.9309347786322274</v>
      </c>
      <c r="U757" s="81">
        <f t="shared" si="269"/>
        <v>1.0234602513347659</v>
      </c>
      <c r="V757" s="81"/>
    </row>
    <row r="758" spans="2:22">
      <c r="C758" s="20" t="s">
        <v>145</v>
      </c>
      <c r="D758" s="5" t="s">
        <v>79</v>
      </c>
      <c r="E758" s="9" t="s">
        <v>43</v>
      </c>
      <c r="I758" s="81">
        <f t="shared" ref="I758:U758" si="270">+I723/I724</f>
        <v>1.0177982307976985</v>
      </c>
      <c r="J758" s="81">
        <f t="shared" si="270"/>
        <v>1.0936718767901668</v>
      </c>
      <c r="K758" s="81">
        <f t="shared" si="270"/>
        <v>1.0428393083761425</v>
      </c>
      <c r="L758" s="81">
        <f t="shared" si="270"/>
        <v>1.1493239249140796</v>
      </c>
      <c r="M758" s="81">
        <f t="shared" si="270"/>
        <v>1.1742684995812083</v>
      </c>
      <c r="N758" s="81">
        <f t="shared" si="270"/>
        <v>1.1006462728631987</v>
      </c>
      <c r="O758" s="81">
        <f t="shared" si="270"/>
        <v>1.1076932425382326</v>
      </c>
      <c r="P758" s="81">
        <f t="shared" si="270"/>
        <v>0.91839743553712505</v>
      </c>
      <c r="Q758" s="81">
        <f t="shared" si="270"/>
        <v>1.1363428205292141</v>
      </c>
      <c r="R758" s="81">
        <f t="shared" si="270"/>
        <v>1.253972335167084</v>
      </c>
      <c r="S758" s="81">
        <f t="shared" si="270"/>
        <v>0.88117857459369975</v>
      </c>
      <c r="T758" s="81">
        <f t="shared" si="270"/>
        <v>0.93093477863222784</v>
      </c>
      <c r="U758" s="81">
        <f t="shared" si="270"/>
        <v>1.0234602513347668</v>
      </c>
      <c r="V758" s="81"/>
    </row>
    <row r="759" spans="2:22">
      <c r="C759" s="20" t="s">
        <v>146</v>
      </c>
      <c r="D759" s="5" t="s">
        <v>79</v>
      </c>
      <c r="E759" s="9" t="s">
        <v>43</v>
      </c>
      <c r="I759" s="81">
        <f>SQRT(I757*I758)</f>
        <v>1.0177982307976983</v>
      </c>
      <c r="J759" s="81">
        <f t="shared" ref="J759:P759" si="271">SQRT(J757*J758)</f>
        <v>1.093671876790167</v>
      </c>
      <c r="K759" s="81">
        <f t="shared" si="271"/>
        <v>1.0428393083761427</v>
      </c>
      <c r="L759" s="81">
        <f t="shared" si="271"/>
        <v>1.1493239249140801</v>
      </c>
      <c r="M759" s="81">
        <f t="shared" si="271"/>
        <v>1.1742684995812083</v>
      </c>
      <c r="N759" s="81">
        <f t="shared" si="271"/>
        <v>1.1006462728631985</v>
      </c>
      <c r="O759" s="81">
        <f t="shared" si="271"/>
        <v>1.1076932425382324</v>
      </c>
      <c r="P759" s="81">
        <f t="shared" si="271"/>
        <v>0.91839743553712538</v>
      </c>
      <c r="Q759" s="81">
        <f t="shared" ref="Q759:U759" si="272">SQRT(Q757*Q758)</f>
        <v>1.1363428205292148</v>
      </c>
      <c r="R759" s="81">
        <f t="shared" si="272"/>
        <v>1.2539723351670846</v>
      </c>
      <c r="S759" s="81">
        <f t="shared" si="272"/>
        <v>0.88117857459369997</v>
      </c>
      <c r="T759" s="81">
        <f t="shared" si="272"/>
        <v>0.93093477863222762</v>
      </c>
      <c r="U759" s="81">
        <f t="shared" si="272"/>
        <v>1.0234602513347664</v>
      </c>
      <c r="V759" s="81"/>
    </row>
    <row r="760" spans="2:22">
      <c r="B760" s="20"/>
      <c r="C760" s="133" t="s">
        <v>147</v>
      </c>
      <c r="D760" s="59" t="s">
        <v>79</v>
      </c>
      <c r="E760" s="153" t="s">
        <v>39</v>
      </c>
      <c r="G760" s="58"/>
      <c r="H760" s="58"/>
      <c r="I760" s="155">
        <f t="shared" ref="I760:P760" si="273">LN(I759)</f>
        <v>1.7641696909833009E-2</v>
      </c>
      <c r="J760" s="155">
        <f t="shared" si="273"/>
        <v>8.954072920395767E-2</v>
      </c>
      <c r="K760" s="155">
        <f t="shared" si="273"/>
        <v>4.1947097395675398E-2</v>
      </c>
      <c r="L760" s="155">
        <f t="shared" si="273"/>
        <v>0.13917387812020296</v>
      </c>
      <c r="M760" s="155">
        <f t="shared" si="273"/>
        <v>0.16064540018128856</v>
      </c>
      <c r="N760" s="155">
        <f t="shared" si="273"/>
        <v>9.5897528066285015E-2</v>
      </c>
      <c r="O760" s="155">
        <f t="shared" si="273"/>
        <v>0.10227969307818856</v>
      </c>
      <c r="P760" s="155">
        <f t="shared" si="273"/>
        <v>-8.5125045736581403E-2</v>
      </c>
      <c r="Q760" s="155">
        <f t="shared" ref="Q760:U760" si="274">LN(Q759)</f>
        <v>0.12781505340781849</v>
      </c>
      <c r="R760" s="155">
        <f t="shared" si="274"/>
        <v>0.2263163806971081</v>
      </c>
      <c r="S760" s="155">
        <f t="shared" si="274"/>
        <v>-0.12649497824683575</v>
      </c>
      <c r="T760" s="155">
        <f t="shared" si="274"/>
        <v>-7.1566059333884421E-2</v>
      </c>
      <c r="U760" s="155">
        <f t="shared" si="274"/>
        <v>2.3189289346277446E-2</v>
      </c>
      <c r="V760" s="405"/>
    </row>
    <row r="761" spans="2:22">
      <c r="B761" s="20"/>
      <c r="C761" s="20"/>
      <c r="I761" s="77"/>
      <c r="J761" s="77"/>
      <c r="K761" s="77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8"/>
    </row>
    <row r="762" spans="2:22">
      <c r="B762" s="6" t="s">
        <v>148</v>
      </c>
      <c r="C762" s="6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</row>
    <row r="763" spans="2:22">
      <c r="C763" s="20" t="s">
        <v>149</v>
      </c>
      <c r="D763" s="5" t="s">
        <v>79</v>
      </c>
      <c r="E763" s="9" t="s">
        <v>43</v>
      </c>
      <c r="I763" s="81">
        <f t="shared" ref="I763:U763" si="275">+I719/I720</f>
        <v>1.0823445287989037</v>
      </c>
      <c r="J763" s="81">
        <f t="shared" si="275"/>
        <v>1.0035855966429446</v>
      </c>
      <c r="K763" s="81">
        <f t="shared" si="275"/>
        <v>0.98281147150268533</v>
      </c>
      <c r="L763" s="81">
        <f t="shared" si="275"/>
        <v>0.92295460276510688</v>
      </c>
      <c r="M763" s="81">
        <f t="shared" si="275"/>
        <v>0.9774219872481531</v>
      </c>
      <c r="N763" s="81">
        <f t="shared" si="275"/>
        <v>1.064163436799483</v>
      </c>
      <c r="O763" s="81">
        <f t="shared" si="275"/>
        <v>1.005116830421529</v>
      </c>
      <c r="P763" s="81">
        <f t="shared" si="275"/>
        <v>1.0059420658381806</v>
      </c>
      <c r="Q763" s="81">
        <f t="shared" si="275"/>
        <v>0.97224740844622104</v>
      </c>
      <c r="R763" s="81">
        <f t="shared" si="275"/>
        <v>0.93646559099660798</v>
      </c>
      <c r="S763" s="81">
        <f t="shared" si="275"/>
        <v>1.0915349575050091</v>
      </c>
      <c r="T763" s="81">
        <f t="shared" si="275"/>
        <v>1.0885735534013889</v>
      </c>
      <c r="U763" s="81">
        <f t="shared" si="275"/>
        <v>1.0207621727180651</v>
      </c>
      <c r="V763" s="81"/>
    </row>
    <row r="764" spans="2:22">
      <c r="C764" s="20" t="s">
        <v>150</v>
      </c>
      <c r="D764" s="5" t="s">
        <v>79</v>
      </c>
      <c r="E764" s="9" t="s">
        <v>43</v>
      </c>
      <c r="I764" s="81">
        <f t="shared" ref="I764:U764" si="276">+I725/I726</f>
        <v>1.0823445287989042</v>
      </c>
      <c r="J764" s="81">
        <f t="shared" si="276"/>
        <v>1.0035855966429446</v>
      </c>
      <c r="K764" s="81">
        <f t="shared" si="276"/>
        <v>0.98281147150268511</v>
      </c>
      <c r="L764" s="81">
        <f t="shared" si="276"/>
        <v>0.92295460276510644</v>
      </c>
      <c r="M764" s="81">
        <f t="shared" si="276"/>
        <v>0.9774219872481531</v>
      </c>
      <c r="N764" s="81">
        <f t="shared" si="276"/>
        <v>1.064163436799483</v>
      </c>
      <c r="O764" s="81">
        <f t="shared" si="276"/>
        <v>1.0051168304215294</v>
      </c>
      <c r="P764" s="81">
        <f t="shared" si="276"/>
        <v>1.0059420658381797</v>
      </c>
      <c r="Q764" s="81">
        <f t="shared" si="276"/>
        <v>0.97224740844621982</v>
      </c>
      <c r="R764" s="81">
        <f t="shared" si="276"/>
        <v>0.9364655909966072</v>
      </c>
      <c r="S764" s="81">
        <f t="shared" si="276"/>
        <v>1.0915349575050084</v>
      </c>
      <c r="T764" s="81">
        <f t="shared" si="276"/>
        <v>1.0885735534013894</v>
      </c>
      <c r="U764" s="81">
        <f t="shared" si="276"/>
        <v>1.020762172718066</v>
      </c>
      <c r="V764" s="81"/>
    </row>
    <row r="765" spans="2:22">
      <c r="C765" s="20" t="s">
        <v>151</v>
      </c>
      <c r="D765" s="5" t="s">
        <v>79</v>
      </c>
      <c r="E765" s="9" t="s">
        <v>43</v>
      </c>
      <c r="I765" s="81">
        <f t="shared" ref="I765:P765" si="277">SQRT(I763*I764)</f>
        <v>1.082344528798904</v>
      </c>
      <c r="J765" s="81">
        <f t="shared" si="277"/>
        <v>1.0035855966429446</v>
      </c>
      <c r="K765" s="81">
        <f t="shared" si="277"/>
        <v>0.98281147150268522</v>
      </c>
      <c r="L765" s="81">
        <f t="shared" si="277"/>
        <v>0.92295460276510666</v>
      </c>
      <c r="M765" s="81">
        <f t="shared" si="277"/>
        <v>0.9774219872481531</v>
      </c>
      <c r="N765" s="81">
        <f t="shared" si="277"/>
        <v>1.064163436799483</v>
      </c>
      <c r="O765" s="81">
        <f t="shared" si="277"/>
        <v>1.0051168304215292</v>
      </c>
      <c r="P765" s="81">
        <f t="shared" si="277"/>
        <v>1.0059420658381801</v>
      </c>
      <c r="Q765" s="81">
        <f t="shared" ref="Q765:U765" si="278">SQRT(Q763*Q764)</f>
        <v>0.97224740844622037</v>
      </c>
      <c r="R765" s="81">
        <f t="shared" si="278"/>
        <v>0.93646559099660753</v>
      </c>
      <c r="S765" s="81">
        <f t="shared" si="278"/>
        <v>1.0915349575050088</v>
      </c>
      <c r="T765" s="81">
        <f t="shared" si="278"/>
        <v>1.0885735534013892</v>
      </c>
      <c r="U765" s="81">
        <f t="shared" si="278"/>
        <v>1.0207621727180656</v>
      </c>
      <c r="V765" s="81"/>
    </row>
    <row r="766" spans="2:22">
      <c r="B766" s="20"/>
      <c r="C766" s="133" t="s">
        <v>152</v>
      </c>
      <c r="D766" s="59" t="s">
        <v>79</v>
      </c>
      <c r="E766" s="153" t="s">
        <v>39</v>
      </c>
      <c r="G766" s="58"/>
      <c r="H766" s="58"/>
      <c r="I766" s="155">
        <f t="shared" ref="I766:P766" si="279">LN(I765)</f>
        <v>7.9129548223158874E-2</v>
      </c>
      <c r="J766" s="155">
        <f t="shared" si="279"/>
        <v>3.5791837161757083E-3</v>
      </c>
      <c r="K766" s="155">
        <f t="shared" si="279"/>
        <v>-1.7337966137578889E-2</v>
      </c>
      <c r="L766" s="155">
        <f t="shared" si="279"/>
        <v>-8.0175230125383121E-2</v>
      </c>
      <c r="M766" s="155">
        <f t="shared" si="279"/>
        <v>-2.2836798749266467E-2</v>
      </c>
      <c r="N766" s="155">
        <f t="shared" si="279"/>
        <v>6.218898513780844E-2</v>
      </c>
      <c r="O766" s="155">
        <f t="shared" si="279"/>
        <v>5.1037839302782292E-3</v>
      </c>
      <c r="P766" s="155">
        <f t="shared" si="279"/>
        <v>5.9244813892190135E-3</v>
      </c>
      <c r="Q766" s="155">
        <f t="shared" ref="Q766:U766" si="280">LN(Q765)</f>
        <v>-2.8144971471848454E-2</v>
      </c>
      <c r="R766" s="155">
        <f t="shared" si="280"/>
        <v>-6.5642499901558141E-2</v>
      </c>
      <c r="S766" s="155">
        <f t="shared" si="280"/>
        <v>8.7584923526623087E-2</v>
      </c>
      <c r="T766" s="155">
        <f t="shared" si="280"/>
        <v>8.4868172584869922E-2</v>
      </c>
      <c r="U766" s="155">
        <f t="shared" si="280"/>
        <v>2.0549576415181875E-2</v>
      </c>
      <c r="V766" s="405"/>
    </row>
    <row r="767" spans="2:22">
      <c r="B767" s="20"/>
      <c r="C767" s="20"/>
      <c r="I767" s="77"/>
      <c r="J767" s="77"/>
      <c r="K767" s="77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8"/>
    </row>
    <row r="768" spans="2:22">
      <c r="B768" s="6" t="s">
        <v>153</v>
      </c>
      <c r="C768" s="6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</row>
    <row r="769" spans="2:22">
      <c r="C769" s="20" t="s">
        <v>154</v>
      </c>
      <c r="D769" s="5" t="s">
        <v>79</v>
      </c>
      <c r="E769" s="9" t="s">
        <v>43</v>
      </c>
      <c r="I769" s="81">
        <f t="shared" ref="I769:U769" si="281">+I731/I732</f>
        <v>1.05613682379496</v>
      </c>
      <c r="J769" s="81">
        <f t="shared" si="281"/>
        <v>1.2619112700810975</v>
      </c>
      <c r="K769" s="81">
        <f t="shared" si="281"/>
        <v>1.1773023233807836</v>
      </c>
      <c r="L769" s="81">
        <f t="shared" si="281"/>
        <v>2.3867455488144871</v>
      </c>
      <c r="M769" s="81">
        <f t="shared" si="281"/>
        <v>2.083825845688664</v>
      </c>
      <c r="N769" s="81">
        <f t="shared" si="281"/>
        <v>1.0042760797130441</v>
      </c>
      <c r="O769" s="81">
        <f t="shared" si="281"/>
        <v>0.89101395191535393</v>
      </c>
      <c r="P769" s="81">
        <f t="shared" si="281"/>
        <v>0.92245764803164065</v>
      </c>
      <c r="Q769" s="81">
        <f t="shared" si="281"/>
        <v>1.00171959797854</v>
      </c>
      <c r="R769" s="81">
        <f t="shared" si="281"/>
        <v>0.96546825361438693</v>
      </c>
      <c r="S769" s="81">
        <f t="shared" si="281"/>
        <v>0.90102056277206266</v>
      </c>
      <c r="T769" s="81">
        <f t="shared" si="281"/>
        <v>1.0223058187742735</v>
      </c>
      <c r="U769" s="81">
        <f t="shared" si="281"/>
        <v>0.95082676459432058</v>
      </c>
      <c r="V769" s="81"/>
    </row>
    <row r="770" spans="2:22">
      <c r="C770" s="20" t="s">
        <v>155</v>
      </c>
      <c r="D770" s="5" t="s">
        <v>79</v>
      </c>
      <c r="E770" s="9" t="s">
        <v>43</v>
      </c>
      <c r="I770" s="81">
        <f t="shared" ref="I770:U770" si="282">+I737/I738</f>
        <v>1.052266550930143</v>
      </c>
      <c r="J770" s="81">
        <f t="shared" si="282"/>
        <v>1.2409569436841981</v>
      </c>
      <c r="K770" s="81">
        <f t="shared" si="282"/>
        <v>1.1746487702749919</v>
      </c>
      <c r="L770" s="81">
        <f t="shared" si="282"/>
        <v>2.4606721944714764</v>
      </c>
      <c r="M770" s="81">
        <f t="shared" si="282"/>
        <v>1.9898007129758304</v>
      </c>
      <c r="N770" s="81">
        <f t="shared" si="282"/>
        <v>1.0080528913943767</v>
      </c>
      <c r="O770" s="81">
        <f t="shared" si="282"/>
        <v>0.89684179032096767</v>
      </c>
      <c r="P770" s="81">
        <f t="shared" si="282"/>
        <v>0.92769473781292811</v>
      </c>
      <c r="Q770" s="81">
        <f t="shared" si="282"/>
        <v>1.0030933993506448</v>
      </c>
      <c r="R770" s="81">
        <f t="shared" si="282"/>
        <v>0.96356029259247533</v>
      </c>
      <c r="S770" s="81">
        <f t="shared" si="282"/>
        <v>0.89282417948268933</v>
      </c>
      <c r="T770" s="81">
        <f t="shared" si="282"/>
        <v>0.96052712598769052</v>
      </c>
      <c r="U770" s="81">
        <f t="shared" si="282"/>
        <v>0.95356145574808193</v>
      </c>
      <c r="V770" s="81"/>
    </row>
    <row r="771" spans="2:22">
      <c r="C771" s="20" t="s">
        <v>156</v>
      </c>
      <c r="D771" s="5" t="s">
        <v>79</v>
      </c>
      <c r="E771" s="9" t="s">
        <v>43</v>
      </c>
      <c r="I771" s="81">
        <f>SQRT(I769*I770)</f>
        <v>1.0541999112526232</v>
      </c>
      <c r="J771" s="81">
        <f t="shared" ref="J771:P771" si="283">SQRT(J769*J770)</f>
        <v>1.2513902480523345</v>
      </c>
      <c r="K771" s="81">
        <f t="shared" si="283"/>
        <v>1.1759747983699005</v>
      </c>
      <c r="L771" s="81">
        <f t="shared" si="283"/>
        <v>2.4234269964755226</v>
      </c>
      <c r="M771" s="81">
        <f t="shared" si="283"/>
        <v>2.036270648383649</v>
      </c>
      <c r="N771" s="81">
        <f t="shared" si="283"/>
        <v>1.0061627134380122</v>
      </c>
      <c r="O771" s="81">
        <f t="shared" si="283"/>
        <v>0.89392312188281975</v>
      </c>
      <c r="P771" s="81">
        <f t="shared" si="283"/>
        <v>0.92507248685399956</v>
      </c>
      <c r="Q771" s="81">
        <f t="shared" ref="Q771:U771" si="284">SQRT(Q769*Q770)</f>
        <v>1.0024062633146578</v>
      </c>
      <c r="R771" s="81">
        <f t="shared" si="284"/>
        <v>0.96451380132242015</v>
      </c>
      <c r="S771" s="81">
        <f t="shared" si="284"/>
        <v>0.89691300840939858</v>
      </c>
      <c r="T771" s="81">
        <f t="shared" si="284"/>
        <v>0.99093514923416948</v>
      </c>
      <c r="U771" s="81">
        <f t="shared" si="284"/>
        <v>0.95219312842027959</v>
      </c>
      <c r="V771" s="81"/>
    </row>
    <row r="772" spans="2:22">
      <c r="B772" s="20"/>
      <c r="C772" s="133" t="s">
        <v>157</v>
      </c>
      <c r="D772" s="59" t="s">
        <v>79</v>
      </c>
      <c r="E772" s="153" t="s">
        <v>39</v>
      </c>
      <c r="G772" s="58"/>
      <c r="H772" s="58"/>
      <c r="I772" s="155">
        <f t="shared" ref="I772:P772" si="285">LN(I771)</f>
        <v>5.2782101254393012E-2</v>
      </c>
      <c r="J772" s="155">
        <f t="shared" si="285"/>
        <v>0.22425513172159914</v>
      </c>
      <c r="K772" s="155">
        <f t="shared" si="285"/>
        <v>0.16209741928924273</v>
      </c>
      <c r="L772" s="155">
        <f t="shared" si="285"/>
        <v>0.88518265267051099</v>
      </c>
      <c r="M772" s="155">
        <f t="shared" si="285"/>
        <v>0.71112002127983098</v>
      </c>
      <c r="N772" s="155">
        <f t="shared" si="285"/>
        <v>6.1438015786933588E-3</v>
      </c>
      <c r="O772" s="155">
        <f t="shared" si="285"/>
        <v>-0.11213550092593372</v>
      </c>
      <c r="P772" s="155">
        <f t="shared" si="285"/>
        <v>-7.788318037353674E-2</v>
      </c>
      <c r="Q772" s="155">
        <f t="shared" ref="Q772:U772" si="286">LN(Q771)</f>
        <v>2.4033728988937324E-3</v>
      </c>
      <c r="R772" s="155">
        <f t="shared" si="286"/>
        <v>-3.6131137436065629E-2</v>
      </c>
      <c r="S772" s="155">
        <f t="shared" si="286"/>
        <v>-0.10879640221779145</v>
      </c>
      <c r="T772" s="155">
        <f t="shared" si="286"/>
        <v>-9.1061865167617623E-3</v>
      </c>
      <c r="U772" s="155">
        <f t="shared" si="286"/>
        <v>-4.8987398777605044E-2</v>
      </c>
      <c r="V772" s="405"/>
    </row>
    <row r="773" spans="2:22">
      <c r="B773" s="20"/>
      <c r="C773" s="20"/>
      <c r="I773" s="77"/>
      <c r="J773" s="77"/>
      <c r="K773" s="77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8"/>
    </row>
    <row r="774" spans="2:22">
      <c r="B774" s="6" t="s">
        <v>158</v>
      </c>
      <c r="C774" s="6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</row>
    <row r="775" spans="2:22">
      <c r="C775" s="20" t="s">
        <v>159</v>
      </c>
      <c r="D775" s="5" t="s">
        <v>79</v>
      </c>
      <c r="E775" s="9" t="s">
        <v>43</v>
      </c>
      <c r="I775" s="81">
        <f t="shared" ref="I775:U775" si="287">+I733/I734</f>
        <v>1.0865301057559027</v>
      </c>
      <c r="J775" s="81">
        <f t="shared" si="287"/>
        <v>1.368375564591451</v>
      </c>
      <c r="K775" s="81">
        <f t="shared" si="287"/>
        <v>1.0994205771619927</v>
      </c>
      <c r="L775" s="81">
        <f t="shared" si="287"/>
        <v>1.117403793930694</v>
      </c>
      <c r="M775" s="81">
        <f t="shared" si="287"/>
        <v>0.81096997192997933</v>
      </c>
      <c r="N775" s="81">
        <f t="shared" si="287"/>
        <v>0.62647865266369351</v>
      </c>
      <c r="O775" s="81">
        <f t="shared" si="287"/>
        <v>1.2556255321460561</v>
      </c>
      <c r="P775" s="81">
        <f t="shared" si="287"/>
        <v>1.2467785260776871</v>
      </c>
      <c r="Q775" s="81">
        <f t="shared" si="287"/>
        <v>1.0904138124574561</v>
      </c>
      <c r="R775" s="81">
        <f t="shared" si="287"/>
        <v>0.82237308584763313</v>
      </c>
      <c r="S775" s="81">
        <f t="shared" si="287"/>
        <v>0.24073588089993619</v>
      </c>
      <c r="T775" s="81">
        <f t="shared" si="287"/>
        <v>3.702704734390875</v>
      </c>
      <c r="U775" s="81">
        <f t="shared" si="287"/>
        <v>1.3521438428183019</v>
      </c>
      <c r="V775" s="81"/>
    </row>
    <row r="776" spans="2:22">
      <c r="C776" s="20" t="s">
        <v>160</v>
      </c>
      <c r="D776" s="5" t="s">
        <v>79</v>
      </c>
      <c r="E776" s="9" t="s">
        <v>43</v>
      </c>
      <c r="I776" s="81">
        <f t="shared" ref="I776:U776" si="288">+I739/I740</f>
        <v>1.0825484549978091</v>
      </c>
      <c r="J776" s="81">
        <f t="shared" si="288"/>
        <v>1.3456533741381176</v>
      </c>
      <c r="K776" s="81">
        <f t="shared" si="288"/>
        <v>1.096942563801141</v>
      </c>
      <c r="L776" s="81">
        <f t="shared" si="288"/>
        <v>1.1520140666389522</v>
      </c>
      <c r="M776" s="81">
        <f t="shared" si="288"/>
        <v>0.7743778740852385</v>
      </c>
      <c r="N776" s="81">
        <f t="shared" si="288"/>
        <v>0.62883467003907689</v>
      </c>
      <c r="O776" s="81">
        <f t="shared" si="288"/>
        <v>1.2638381787421951</v>
      </c>
      <c r="P776" s="81">
        <f t="shared" si="288"/>
        <v>1.2538568901547618</v>
      </c>
      <c r="Q776" s="81">
        <f t="shared" si="288"/>
        <v>1.0919092528928225</v>
      </c>
      <c r="R776" s="81">
        <f t="shared" si="288"/>
        <v>0.82074790989037882</v>
      </c>
      <c r="S776" s="81">
        <f t="shared" si="288"/>
        <v>0.23854596023343086</v>
      </c>
      <c r="T776" s="81">
        <f t="shared" si="288"/>
        <v>3.4789475630391307</v>
      </c>
      <c r="U776" s="81">
        <f t="shared" si="288"/>
        <v>1.3560327697430146</v>
      </c>
      <c r="V776" s="81"/>
    </row>
    <row r="777" spans="2:22">
      <c r="C777" s="20" t="s">
        <v>161</v>
      </c>
      <c r="D777" s="5" t="s">
        <v>79</v>
      </c>
      <c r="E777" s="9" t="s">
        <v>43</v>
      </c>
      <c r="I777" s="81">
        <f t="shared" ref="I777:P777" si="289">SQRT(I775*I776)</f>
        <v>1.0845374531544121</v>
      </c>
      <c r="J777" s="81">
        <f t="shared" si="289"/>
        <v>1.3569669102747635</v>
      </c>
      <c r="K777" s="81">
        <f t="shared" si="289"/>
        <v>1.0981808715361083</v>
      </c>
      <c r="L777" s="81">
        <f t="shared" si="289"/>
        <v>1.1345769646541801</v>
      </c>
      <c r="M777" s="81">
        <f t="shared" si="289"/>
        <v>0.79246274537677985</v>
      </c>
      <c r="N777" s="81">
        <f t="shared" si="289"/>
        <v>0.62765555588578936</v>
      </c>
      <c r="O777" s="81">
        <f t="shared" si="289"/>
        <v>1.2597251627754646</v>
      </c>
      <c r="P777" s="81">
        <f t="shared" si="289"/>
        <v>1.2503126990555229</v>
      </c>
      <c r="Q777" s="81">
        <f t="shared" ref="Q777:U777" si="290">SQRT(Q775*Q776)</f>
        <v>1.0911612764868606</v>
      </c>
      <c r="R777" s="81">
        <f t="shared" si="290"/>
        <v>0.82156009601218216</v>
      </c>
      <c r="S777" s="81">
        <f t="shared" si="290"/>
        <v>0.23963841902315272</v>
      </c>
      <c r="T777" s="81">
        <f t="shared" si="290"/>
        <v>3.5890828372110035</v>
      </c>
      <c r="U777" s="81">
        <f t="shared" si="290"/>
        <v>1.3540869101604465</v>
      </c>
      <c r="V777" s="81"/>
    </row>
    <row r="778" spans="2:22">
      <c r="B778" s="20"/>
      <c r="C778" s="133" t="s">
        <v>162</v>
      </c>
      <c r="D778" s="59" t="s">
        <v>79</v>
      </c>
      <c r="E778" s="153" t="s">
        <v>39</v>
      </c>
      <c r="G778" s="58"/>
      <c r="H778" s="58"/>
      <c r="I778" s="155">
        <f t="shared" ref="I778:P778" si="291">LN(I777)</f>
        <v>8.115358563952281E-2</v>
      </c>
      <c r="J778" s="155">
        <f t="shared" si="291"/>
        <v>0.30525199608583392</v>
      </c>
      <c r="K778" s="155">
        <f t="shared" si="291"/>
        <v>9.3655057696104924E-2</v>
      </c>
      <c r="L778" s="155">
        <f t="shared" si="291"/>
        <v>0.1262598630902505</v>
      </c>
      <c r="M778" s="155">
        <f t="shared" si="291"/>
        <v>-0.23260978332394891</v>
      </c>
      <c r="N778" s="155">
        <f t="shared" si="291"/>
        <v>-0.46576374087182792</v>
      </c>
      <c r="O778" s="155">
        <f t="shared" si="291"/>
        <v>0.23089357238933933</v>
      </c>
      <c r="P778" s="155">
        <f t="shared" si="291"/>
        <v>0.22339367927402159</v>
      </c>
      <c r="Q778" s="155">
        <f t="shared" ref="Q778:U778" si="292">LN(Q777)</f>
        <v>8.7242520386891884E-2</v>
      </c>
      <c r="R778" s="155">
        <f t="shared" si="292"/>
        <v>-0.19655019017899872</v>
      </c>
      <c r="S778" s="155">
        <f t="shared" si="292"/>
        <v>-1.4286240790876548</v>
      </c>
      <c r="T778" s="155">
        <f t="shared" si="292"/>
        <v>1.277896692760355</v>
      </c>
      <c r="U778" s="155">
        <f t="shared" si="292"/>
        <v>0.30312736014095748</v>
      </c>
      <c r="V778" s="405"/>
    </row>
    <row r="779" spans="2:22">
      <c r="B779" s="20"/>
      <c r="C779" s="20"/>
      <c r="I779" s="77"/>
      <c r="J779" s="77"/>
      <c r="K779" s="77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8"/>
    </row>
    <row r="780" spans="2:22">
      <c r="B780" s="6" t="s">
        <v>163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</row>
    <row r="781" spans="2:22">
      <c r="B781" s="156" t="s">
        <v>164</v>
      </c>
      <c r="C781" s="16"/>
      <c r="D781" s="8"/>
      <c r="E781" s="8"/>
      <c r="G781" s="16"/>
      <c r="H781" s="16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7"/>
    </row>
    <row r="782" spans="2:22">
      <c r="B782" s="21" t="s">
        <v>165</v>
      </c>
      <c r="C782" s="45" t="s">
        <v>166</v>
      </c>
      <c r="D782" s="5" t="s">
        <v>79</v>
      </c>
      <c r="E782" s="5" t="s">
        <v>43</v>
      </c>
      <c r="I782" s="17">
        <f t="shared" ref="I782:U782" si="293">+I25</f>
        <v>33746.987862960465</v>
      </c>
      <c r="J782" s="17">
        <f t="shared" si="293"/>
        <v>38284.496193436891</v>
      </c>
      <c r="K782" s="17">
        <f t="shared" si="293"/>
        <v>33606.653424283511</v>
      </c>
      <c r="L782" s="17">
        <f t="shared" si="293"/>
        <v>39653.017302518936</v>
      </c>
      <c r="M782" s="17">
        <f t="shared" si="293"/>
        <v>37870.082258703333</v>
      </c>
      <c r="N782" s="17">
        <f t="shared" si="293"/>
        <v>34764.70526081627</v>
      </c>
      <c r="O782" s="17">
        <f t="shared" si="293"/>
        <v>37159.65083758015</v>
      </c>
      <c r="P782" s="17">
        <f t="shared" si="293"/>
        <v>38370.314932416106</v>
      </c>
      <c r="Q782" s="17">
        <f t="shared" si="293"/>
        <v>37357.395127635253</v>
      </c>
      <c r="R782" s="17">
        <f t="shared" si="293"/>
        <v>45239.943914600684</v>
      </c>
      <c r="S782" s="17">
        <f t="shared" si="293"/>
        <v>46435.774742838046</v>
      </c>
      <c r="T782" s="17">
        <f t="shared" si="293"/>
        <v>54667.06868711736</v>
      </c>
      <c r="U782" s="17">
        <f t="shared" si="293"/>
        <v>46048.63823291703</v>
      </c>
      <c r="V782" s="17"/>
    </row>
    <row r="783" spans="2:22">
      <c r="B783" s="21" t="s">
        <v>167</v>
      </c>
      <c r="C783" s="45" t="s">
        <v>167</v>
      </c>
      <c r="D783" s="5" t="s">
        <v>79</v>
      </c>
      <c r="E783" s="5" t="s">
        <v>43</v>
      </c>
      <c r="I783" s="17">
        <f t="shared" ref="I783:U783" si="294">+I717</f>
        <v>19274.658978813655</v>
      </c>
      <c r="J783" s="17">
        <f t="shared" si="294"/>
        <v>22815.987681164948</v>
      </c>
      <c r="K783" s="17">
        <f t="shared" si="294"/>
        <v>23878.722380109983</v>
      </c>
      <c r="L783" s="17">
        <f t="shared" si="294"/>
        <v>26972.658301041152</v>
      </c>
      <c r="M783" s="17">
        <f t="shared" si="294"/>
        <v>29232.873109316173</v>
      </c>
      <c r="N783" s="17">
        <f t="shared" si="294"/>
        <v>31448.604079700195</v>
      </c>
      <c r="O783" s="17">
        <f t="shared" si="294"/>
        <v>37070.565612132545</v>
      </c>
      <c r="P783" s="17">
        <f t="shared" si="294"/>
        <v>34219.717505617708</v>
      </c>
      <c r="Q783" s="17">
        <f t="shared" si="294"/>
        <v>39116.389500876379</v>
      </c>
      <c r="R783" s="17">
        <f t="shared" si="294"/>
        <v>47689.581517322185</v>
      </c>
      <c r="S783" s="17">
        <f t="shared" si="294"/>
        <v>39353.128614575689</v>
      </c>
      <c r="T783" s="17">
        <f t="shared" si="294"/>
        <v>39988.597191235429</v>
      </c>
      <c r="U783" s="17">
        <f t="shared" si="294"/>
        <v>44551.766499051773</v>
      </c>
      <c r="V783" s="17"/>
    </row>
    <row r="784" spans="2:22">
      <c r="B784" s="21" t="s">
        <v>168</v>
      </c>
      <c r="C784" s="105" t="s">
        <v>168</v>
      </c>
      <c r="D784" s="101" t="s">
        <v>79</v>
      </c>
      <c r="E784" s="101" t="s">
        <v>43</v>
      </c>
      <c r="G784" s="84"/>
      <c r="H784" s="84"/>
      <c r="I784" s="102">
        <f t="shared" ref="I784:U784" si="295">I731</f>
        <v>11034.135956849785</v>
      </c>
      <c r="J784" s="102">
        <f t="shared" si="295"/>
        <v>15073.51350467934</v>
      </c>
      <c r="K784" s="102">
        <f t="shared" si="295"/>
        <v>23880.075754256639</v>
      </c>
      <c r="L784" s="102">
        <f t="shared" si="295"/>
        <v>62520.970355150777</v>
      </c>
      <c r="M784" s="102">
        <f t="shared" si="295"/>
        <v>150087.63428129</v>
      </c>
      <c r="N784" s="102">
        <f t="shared" si="295"/>
        <v>116721.52857239766</v>
      </c>
      <c r="O784" s="102">
        <f t="shared" si="295"/>
        <v>65399.126670767488</v>
      </c>
      <c r="P784" s="102">
        <f t="shared" si="295"/>
        <v>76244.734318422939</v>
      </c>
      <c r="Q784" s="102">
        <f t="shared" si="295"/>
        <v>95764.379004924762</v>
      </c>
      <c r="R784" s="102">
        <f t="shared" si="295"/>
        <v>100955.1645421994</v>
      </c>
      <c r="S784" s="102">
        <f t="shared" si="295"/>
        <v>74657.42880726514</v>
      </c>
      <c r="T784" s="102">
        <f t="shared" si="295"/>
        <v>18206.477456633591</v>
      </c>
      <c r="U784" s="102">
        <f t="shared" si="295"/>
        <v>60224.77811744198</v>
      </c>
      <c r="V784" s="17"/>
    </row>
    <row r="785" spans="2:22">
      <c r="B785" s="156" t="s">
        <v>169</v>
      </c>
      <c r="C785" s="16"/>
      <c r="D785" s="8"/>
      <c r="E785" s="8"/>
      <c r="G785" s="16"/>
      <c r="H785" s="16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7"/>
    </row>
    <row r="786" spans="2:22">
      <c r="B786" s="21" t="s">
        <v>165</v>
      </c>
      <c r="C786" s="45" t="s">
        <v>166</v>
      </c>
      <c r="D786" s="5" t="s">
        <v>79</v>
      </c>
      <c r="E786" s="5" t="s">
        <v>43</v>
      </c>
      <c r="I786" s="17">
        <f t="shared" ref="I786:U786" si="296">+I26</f>
        <v>31066.764839999996</v>
      </c>
      <c r="J786" s="17">
        <f t="shared" si="296"/>
        <v>33831.247159999999</v>
      </c>
      <c r="K786" s="17">
        <f t="shared" si="296"/>
        <v>34633.437319999997</v>
      </c>
      <c r="L786" s="17">
        <f t="shared" si="296"/>
        <v>35836.153129999999</v>
      </c>
      <c r="M786" s="17">
        <f t="shared" si="296"/>
        <v>35125.220722684309</v>
      </c>
      <c r="N786" s="17">
        <f t="shared" si="296"/>
        <v>34272.58887</v>
      </c>
      <c r="O786" s="17">
        <f t="shared" si="296"/>
        <v>36863.662509999995</v>
      </c>
      <c r="P786" s="17">
        <f t="shared" si="296"/>
        <v>38756.25344</v>
      </c>
      <c r="Q786" s="17">
        <f t="shared" si="296"/>
        <v>37273.802060000002</v>
      </c>
      <c r="R786" s="17">
        <f t="shared" si="296"/>
        <v>42590.759320000005</v>
      </c>
      <c r="S786" s="17">
        <f t="shared" si="296"/>
        <v>43516.970400000006</v>
      </c>
      <c r="T786" s="17">
        <f t="shared" si="296"/>
        <v>50125.970219999996</v>
      </c>
      <c r="U786" s="17">
        <f t="shared" si="296"/>
        <v>46302.610790000006</v>
      </c>
      <c r="V786" s="17"/>
    </row>
    <row r="787" spans="2:22">
      <c r="B787" s="21" t="s">
        <v>167</v>
      </c>
      <c r="C787" s="45" t="s">
        <v>167</v>
      </c>
      <c r="D787" s="5" t="s">
        <v>79</v>
      </c>
      <c r="E787" s="5" t="s">
        <v>43</v>
      </c>
      <c r="I787" s="17">
        <f t="shared" ref="I787:U787" si="297">+I718</f>
        <v>18937.603147243797</v>
      </c>
      <c r="J787" s="17">
        <f t="shared" si="297"/>
        <v>20861.821690183635</v>
      </c>
      <c r="K787" s="17">
        <f t="shared" si="297"/>
        <v>22897.796609999998</v>
      </c>
      <c r="L787" s="17">
        <f t="shared" si="297"/>
        <v>23468.282279999992</v>
      </c>
      <c r="M787" s="17">
        <f t="shared" si="297"/>
        <v>24894.539127756387</v>
      </c>
      <c r="N787" s="17">
        <f t="shared" si="297"/>
        <v>28572.852927480912</v>
      </c>
      <c r="O787" s="17">
        <f t="shared" si="297"/>
        <v>33466.454600000005</v>
      </c>
      <c r="P787" s="17">
        <f t="shared" si="297"/>
        <v>37260.249410000004</v>
      </c>
      <c r="Q787" s="17">
        <f t="shared" si="297"/>
        <v>34423.053319999999</v>
      </c>
      <c r="R787" s="17">
        <f t="shared" si="297"/>
        <v>38030.808319999982</v>
      </c>
      <c r="S787" s="17">
        <f t="shared" si="297"/>
        <v>44659.652139999998</v>
      </c>
      <c r="T787" s="17">
        <f t="shared" si="297"/>
        <v>42955.315570000006</v>
      </c>
      <c r="U787" s="17">
        <f t="shared" si="297"/>
        <v>43530.529339999972</v>
      </c>
      <c r="V787" s="17"/>
    </row>
    <row r="788" spans="2:22">
      <c r="B788" s="21" t="s">
        <v>168</v>
      </c>
      <c r="C788" s="105" t="s">
        <v>168</v>
      </c>
      <c r="D788" s="101" t="s">
        <v>79</v>
      </c>
      <c r="E788" s="101" t="s">
        <v>43</v>
      </c>
      <c r="G788" s="84"/>
      <c r="H788" s="84"/>
      <c r="I788" s="102">
        <f t="shared" ref="I788:U788" si="298">I732</f>
        <v>10447.638703857909</v>
      </c>
      <c r="J788" s="102">
        <f t="shared" si="298"/>
        <v>11944.986832323506</v>
      </c>
      <c r="K788" s="102">
        <f t="shared" si="298"/>
        <v>20283.724307688237</v>
      </c>
      <c r="L788" s="102">
        <f t="shared" si="298"/>
        <v>26195.07152163974</v>
      </c>
      <c r="M788" s="102">
        <f t="shared" si="298"/>
        <v>72025.037309050618</v>
      </c>
      <c r="N788" s="102">
        <f t="shared" si="298"/>
        <v>116224.54316122811</v>
      </c>
      <c r="O788" s="102">
        <f t="shared" si="298"/>
        <v>73398.543906280363</v>
      </c>
      <c r="P788" s="102">
        <f t="shared" si="298"/>
        <v>82653.91314291289</v>
      </c>
      <c r="Q788" s="102">
        <f t="shared" si="298"/>
        <v>95599.985463173827</v>
      </c>
      <c r="R788" s="102">
        <f t="shared" si="298"/>
        <v>104566.01153301248</v>
      </c>
      <c r="S788" s="102">
        <f t="shared" si="298"/>
        <v>82858.740290649439</v>
      </c>
      <c r="T788" s="102">
        <f t="shared" si="298"/>
        <v>17809.228043388066</v>
      </c>
      <c r="U788" s="102">
        <f t="shared" si="298"/>
        <v>63339.380379282302</v>
      </c>
      <c r="V788" s="17"/>
    </row>
    <row r="789" spans="2:22"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</row>
    <row r="790" spans="2:22">
      <c r="B790" s="6" t="s">
        <v>170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</row>
    <row r="791" spans="2:22">
      <c r="B791" s="156" t="s">
        <v>164</v>
      </c>
      <c r="C791" s="16"/>
      <c r="D791" s="8"/>
      <c r="E791" s="8"/>
      <c r="G791" s="16"/>
      <c r="H791" s="16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7"/>
    </row>
    <row r="792" spans="2:22">
      <c r="B792" s="21" t="s">
        <v>165</v>
      </c>
      <c r="C792" s="45" t="s">
        <v>166</v>
      </c>
      <c r="D792" s="5" t="s">
        <v>79</v>
      </c>
      <c r="E792" s="5" t="s">
        <v>43</v>
      </c>
      <c r="I792" s="17">
        <f t="shared" ref="I792:U792" si="299">+I27</f>
        <v>30652.037404380142</v>
      </c>
      <c r="J792" s="17">
        <f t="shared" si="299"/>
        <v>30751.182612217737</v>
      </c>
      <c r="K792" s="17">
        <f t="shared" si="299"/>
        <v>38646.159238428627</v>
      </c>
      <c r="L792" s="17">
        <f t="shared" si="299"/>
        <v>32437.858091998954</v>
      </c>
      <c r="M792" s="17">
        <f t="shared" si="299"/>
        <v>31974.759581376657</v>
      </c>
      <c r="N792" s="17">
        <f t="shared" si="299"/>
        <v>36371.692175149023</v>
      </c>
      <c r="O792" s="17">
        <f t="shared" si="299"/>
        <v>38463.109853738984</v>
      </c>
      <c r="P792" s="17">
        <f t="shared" si="299"/>
        <v>37652.531906280492</v>
      </c>
      <c r="Q792" s="17">
        <f t="shared" si="299"/>
        <v>42274.737028754447</v>
      </c>
      <c r="R792" s="17">
        <f t="shared" si="299"/>
        <v>41471.809975683966</v>
      </c>
      <c r="S792" s="17">
        <f t="shared" si="299"/>
        <v>46833.332490327855</v>
      </c>
      <c r="T792" s="17">
        <f t="shared" si="299"/>
        <v>43770.607335940433</v>
      </c>
      <c r="U792" s="17">
        <f t="shared" si="299"/>
        <v>54831.339316753867</v>
      </c>
      <c r="V792" s="17"/>
    </row>
    <row r="793" spans="2:22">
      <c r="B793" s="21" t="s">
        <v>167</v>
      </c>
      <c r="C793" s="45" t="s">
        <v>167</v>
      </c>
      <c r="D793" s="5" t="s">
        <v>79</v>
      </c>
      <c r="E793" s="5" t="s">
        <v>43</v>
      </c>
      <c r="I793" s="17">
        <f t="shared" ref="I793:U793" si="300">+I719</f>
        <v>20497.011154984226</v>
      </c>
      <c r="J793" s="17">
        <f t="shared" si="300"/>
        <v>20936.623768001667</v>
      </c>
      <c r="K793" s="17">
        <f t="shared" si="300"/>
        <v>22504.217180443298</v>
      </c>
      <c r="L793" s="17">
        <f t="shared" si="300"/>
        <v>21660.159149316791</v>
      </c>
      <c r="M793" s="17">
        <f t="shared" si="300"/>
        <v>24332.469905878552</v>
      </c>
      <c r="N793" s="17">
        <f t="shared" si="300"/>
        <v>30406.185370474253</v>
      </c>
      <c r="O793" s="17">
        <f t="shared" si="300"/>
        <v>33637.696772998002</v>
      </c>
      <c r="P793" s="17">
        <f t="shared" si="300"/>
        <v>37481.652265141252</v>
      </c>
      <c r="Q793" s="17">
        <f t="shared" si="300"/>
        <v>33467.724381176085</v>
      </c>
      <c r="R793" s="17">
        <f t="shared" si="300"/>
        <v>35614.543389467501</v>
      </c>
      <c r="S793" s="17">
        <f t="shared" si="300"/>
        <v>48747.571500823382</v>
      </c>
      <c r="T793" s="17">
        <f t="shared" si="300"/>
        <v>46760.02050751292</v>
      </c>
      <c r="U793" s="17">
        <f t="shared" si="300"/>
        <v>44434.317708665854</v>
      </c>
      <c r="V793" s="17"/>
    </row>
    <row r="794" spans="2:22">
      <c r="B794" s="21" t="s">
        <v>168</v>
      </c>
      <c r="C794" s="105" t="s">
        <v>168</v>
      </c>
      <c r="D794" s="101" t="s">
        <v>79</v>
      </c>
      <c r="E794" s="101" t="s">
        <v>43</v>
      </c>
      <c r="G794" s="84"/>
      <c r="H794" s="84"/>
      <c r="I794" s="102">
        <f t="shared" ref="I794:U794" si="301">I733</f>
        <v>11351.673985802196</v>
      </c>
      <c r="J794" s="102">
        <f t="shared" si="301"/>
        <v>16345.228100718126</v>
      </c>
      <c r="K794" s="102">
        <f t="shared" si="301"/>
        <v>22300.343885353344</v>
      </c>
      <c r="L794" s="102">
        <f t="shared" si="301"/>
        <v>29270.472300566125</v>
      </c>
      <c r="M794" s="102">
        <f t="shared" si="301"/>
        <v>58410.142484776494</v>
      </c>
      <c r="N794" s="102">
        <f t="shared" si="301"/>
        <v>72812.195206099481</v>
      </c>
      <c r="O794" s="102">
        <f t="shared" si="301"/>
        <v>92161.085751068938</v>
      </c>
      <c r="P794" s="102">
        <f t="shared" si="301"/>
        <v>103051.1240028741</v>
      </c>
      <c r="Q794" s="102">
        <f t="shared" si="301"/>
        <v>104243.54461977676</v>
      </c>
      <c r="R794" s="102">
        <f t="shared" si="301"/>
        <v>85992.273579182671</v>
      </c>
      <c r="S794" s="102">
        <f t="shared" si="301"/>
        <v>19947.071834128528</v>
      </c>
      <c r="T794" s="102">
        <f t="shared" si="301"/>
        <v>65942.312992099731</v>
      </c>
      <c r="U794" s="102">
        <f t="shared" si="301"/>
        <v>85643.953187772931</v>
      </c>
      <c r="V794" s="17"/>
    </row>
    <row r="795" spans="2:22">
      <c r="B795" s="156" t="s">
        <v>169</v>
      </c>
      <c r="C795" s="16"/>
      <c r="D795" s="8"/>
      <c r="E795" s="8"/>
      <c r="G795" s="16"/>
      <c r="H795" s="16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7"/>
    </row>
    <row r="796" spans="2:22">
      <c r="B796" s="21" t="s">
        <v>165</v>
      </c>
      <c r="C796" s="45" t="s">
        <v>166</v>
      </c>
      <c r="D796" s="5" t="s">
        <v>79</v>
      </c>
      <c r="E796" s="5" t="s">
        <v>43</v>
      </c>
      <c r="I796" s="17">
        <f t="shared" ref="I796:U796" si="302">+I28</f>
        <v>31066.764839999996</v>
      </c>
      <c r="J796" s="17">
        <f t="shared" si="302"/>
        <v>33831.247159999999</v>
      </c>
      <c r="K796" s="17">
        <f t="shared" si="302"/>
        <v>34633.437319999997</v>
      </c>
      <c r="L796" s="17">
        <f t="shared" si="302"/>
        <v>35836.153129999999</v>
      </c>
      <c r="M796" s="17">
        <f t="shared" si="302"/>
        <v>35125.220722684309</v>
      </c>
      <c r="N796" s="17">
        <f t="shared" si="302"/>
        <v>34272.58887</v>
      </c>
      <c r="O796" s="17">
        <f t="shared" si="302"/>
        <v>36863.662509999995</v>
      </c>
      <c r="P796" s="17">
        <f t="shared" si="302"/>
        <v>38756.25344</v>
      </c>
      <c r="Q796" s="17">
        <f t="shared" si="302"/>
        <v>37273.802060000002</v>
      </c>
      <c r="R796" s="17">
        <f t="shared" si="302"/>
        <v>42590.759320000005</v>
      </c>
      <c r="S796" s="17">
        <f t="shared" si="302"/>
        <v>43516.970400000006</v>
      </c>
      <c r="T796" s="17">
        <f t="shared" si="302"/>
        <v>50125.970219999996</v>
      </c>
      <c r="U796" s="17">
        <f t="shared" si="302"/>
        <v>46302.610790000006</v>
      </c>
      <c r="V796" s="17"/>
    </row>
    <row r="797" spans="2:22">
      <c r="B797" s="21" t="s">
        <v>167</v>
      </c>
      <c r="C797" s="45" t="s">
        <v>167</v>
      </c>
      <c r="D797" s="5" t="s">
        <v>79</v>
      </c>
      <c r="E797" s="5" t="s">
        <v>43</v>
      </c>
      <c r="I797" s="17">
        <f t="shared" ref="I797:U797" si="303">+I720</f>
        <v>18937.603147243797</v>
      </c>
      <c r="J797" s="17">
        <f t="shared" si="303"/>
        <v>20861.821690183635</v>
      </c>
      <c r="K797" s="17">
        <f t="shared" si="303"/>
        <v>22897.796609999998</v>
      </c>
      <c r="L797" s="17">
        <f t="shared" si="303"/>
        <v>23468.282279999992</v>
      </c>
      <c r="M797" s="17">
        <f t="shared" si="303"/>
        <v>24894.539127756387</v>
      </c>
      <c r="N797" s="17">
        <f t="shared" si="303"/>
        <v>28572.852927480912</v>
      </c>
      <c r="O797" s="17">
        <f t="shared" si="303"/>
        <v>33466.454600000005</v>
      </c>
      <c r="P797" s="17">
        <f t="shared" si="303"/>
        <v>37260.249410000004</v>
      </c>
      <c r="Q797" s="17">
        <f t="shared" si="303"/>
        <v>34423.053319999999</v>
      </c>
      <c r="R797" s="17">
        <f t="shared" si="303"/>
        <v>38030.808319999982</v>
      </c>
      <c r="S797" s="17">
        <f t="shared" si="303"/>
        <v>44659.652139999998</v>
      </c>
      <c r="T797" s="17">
        <f t="shared" si="303"/>
        <v>42955.315570000006</v>
      </c>
      <c r="U797" s="17">
        <f t="shared" si="303"/>
        <v>43530.529339999972</v>
      </c>
      <c r="V797" s="17"/>
    </row>
    <row r="798" spans="2:22">
      <c r="B798" s="21" t="s">
        <v>168</v>
      </c>
      <c r="C798" s="105" t="s">
        <v>168</v>
      </c>
      <c r="D798" s="101" t="s">
        <v>79</v>
      </c>
      <c r="E798" s="101" t="s">
        <v>43</v>
      </c>
      <c r="G798" s="84"/>
      <c r="H798" s="84"/>
      <c r="I798" s="102">
        <f t="shared" ref="I798:U798" si="304">+I734</f>
        <v>10447.638703857909</v>
      </c>
      <c r="J798" s="102">
        <f t="shared" si="304"/>
        <v>11944.986832323506</v>
      </c>
      <c r="K798" s="102">
        <f t="shared" si="304"/>
        <v>20283.724307688237</v>
      </c>
      <c r="L798" s="102">
        <f t="shared" si="304"/>
        <v>26195.07152163974</v>
      </c>
      <c r="M798" s="102">
        <f t="shared" si="304"/>
        <v>72025.037309050618</v>
      </c>
      <c r="N798" s="102">
        <f t="shared" si="304"/>
        <v>116224.54316122811</v>
      </c>
      <c r="O798" s="102">
        <f t="shared" si="304"/>
        <v>73398.543906280363</v>
      </c>
      <c r="P798" s="102">
        <f t="shared" si="304"/>
        <v>82653.91314291289</v>
      </c>
      <c r="Q798" s="102">
        <f t="shared" si="304"/>
        <v>95599.985463173827</v>
      </c>
      <c r="R798" s="102">
        <f t="shared" si="304"/>
        <v>104566.01153301248</v>
      </c>
      <c r="S798" s="102">
        <f t="shared" si="304"/>
        <v>82858.740290649439</v>
      </c>
      <c r="T798" s="102">
        <f t="shared" si="304"/>
        <v>17809.228043388066</v>
      </c>
      <c r="U798" s="102">
        <f t="shared" si="304"/>
        <v>63339.380379282302</v>
      </c>
      <c r="V798" s="17"/>
    </row>
    <row r="799" spans="2:22"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</row>
    <row r="800" spans="2:22">
      <c r="B800" s="6" t="s">
        <v>171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</row>
    <row r="801" spans="2:22">
      <c r="B801" s="156" t="s">
        <v>164</v>
      </c>
      <c r="C801" s="16"/>
      <c r="D801" s="8"/>
      <c r="E801" s="8"/>
      <c r="G801" s="16"/>
      <c r="H801" s="16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7"/>
    </row>
    <row r="802" spans="2:22">
      <c r="B802" s="21" t="s">
        <v>165</v>
      </c>
      <c r="C802" s="45" t="s">
        <v>166</v>
      </c>
      <c r="D802" s="5" t="s">
        <v>79</v>
      </c>
      <c r="E802" s="5" t="s">
        <v>43</v>
      </c>
      <c r="I802" s="17">
        <f t="shared" ref="I802:U802" si="305">+I31</f>
        <v>33831.247159999999</v>
      </c>
      <c r="J802" s="17">
        <f t="shared" si="305"/>
        <v>34633.437319999997</v>
      </c>
      <c r="K802" s="17">
        <f t="shared" si="305"/>
        <v>35836.153129999999</v>
      </c>
      <c r="L802" s="17">
        <f t="shared" si="305"/>
        <v>35125.220722684309</v>
      </c>
      <c r="M802" s="17">
        <f t="shared" si="305"/>
        <v>34272.58887</v>
      </c>
      <c r="N802" s="17">
        <f t="shared" si="305"/>
        <v>36863.662509999995</v>
      </c>
      <c r="O802" s="17">
        <f t="shared" si="305"/>
        <v>38756.25344</v>
      </c>
      <c r="P802" s="17">
        <f t="shared" si="305"/>
        <v>37273.802060000002</v>
      </c>
      <c r="Q802" s="17">
        <f t="shared" si="305"/>
        <v>42590.759320000005</v>
      </c>
      <c r="R802" s="17">
        <f t="shared" si="305"/>
        <v>43516.970400000006</v>
      </c>
      <c r="S802" s="17">
        <f t="shared" si="305"/>
        <v>50125.970219999996</v>
      </c>
      <c r="T802" s="17">
        <f t="shared" si="305"/>
        <v>46302.610790000006</v>
      </c>
      <c r="U802" s="17">
        <f t="shared" si="305"/>
        <v>54583.837719999996</v>
      </c>
      <c r="V802" s="17"/>
    </row>
    <row r="803" spans="2:22">
      <c r="B803" s="21" t="s">
        <v>167</v>
      </c>
      <c r="C803" s="45" t="s">
        <v>167</v>
      </c>
      <c r="D803" s="5" t="s">
        <v>79</v>
      </c>
      <c r="E803" s="5" t="s">
        <v>43</v>
      </c>
      <c r="I803" s="17">
        <f t="shared" ref="I803:U803" si="306">+I723</f>
        <v>20861.821690183635</v>
      </c>
      <c r="J803" s="17">
        <f t="shared" si="306"/>
        <v>22897.796609999998</v>
      </c>
      <c r="K803" s="17">
        <f t="shared" si="306"/>
        <v>23468.282279999992</v>
      </c>
      <c r="L803" s="17">
        <f t="shared" si="306"/>
        <v>24894.539127756387</v>
      </c>
      <c r="M803" s="17">
        <f t="shared" si="306"/>
        <v>28572.852927480912</v>
      </c>
      <c r="N803" s="17">
        <f t="shared" si="306"/>
        <v>33466.454600000005</v>
      </c>
      <c r="O803" s="17">
        <f t="shared" si="306"/>
        <v>37260.249410000004</v>
      </c>
      <c r="P803" s="17">
        <f t="shared" si="306"/>
        <v>34423.053319999999</v>
      </c>
      <c r="Q803" s="17">
        <f t="shared" si="306"/>
        <v>38030.808319999982</v>
      </c>
      <c r="R803" s="17">
        <f t="shared" si="306"/>
        <v>44659.652139999998</v>
      </c>
      <c r="S803" s="17">
        <f t="shared" si="306"/>
        <v>42955.315570000006</v>
      </c>
      <c r="T803" s="17">
        <f t="shared" si="306"/>
        <v>43530.529339999972</v>
      </c>
      <c r="U803" s="17">
        <f t="shared" si="306"/>
        <v>45476.757970000035</v>
      </c>
      <c r="V803" s="17"/>
    </row>
    <row r="804" spans="2:22">
      <c r="B804" s="21" t="s">
        <v>168</v>
      </c>
      <c r="C804" s="105" t="s">
        <v>168</v>
      </c>
      <c r="D804" s="101" t="s">
        <v>79</v>
      </c>
      <c r="E804" s="101" t="s">
        <v>43</v>
      </c>
      <c r="G804" s="84"/>
      <c r="H804" s="84"/>
      <c r="I804" s="102">
        <f t="shared" ref="I804:U804" si="307">+I737</f>
        <v>11944.986832323506</v>
      </c>
      <c r="J804" s="102">
        <f t="shared" si="307"/>
        <v>20283.724307688237</v>
      </c>
      <c r="K804" s="102">
        <f t="shared" si="307"/>
        <v>26195.07152163974</v>
      </c>
      <c r="L804" s="102">
        <f t="shared" si="307"/>
        <v>72025.037309050618</v>
      </c>
      <c r="M804" s="102">
        <f t="shared" si="307"/>
        <v>116224.54316122811</v>
      </c>
      <c r="N804" s="102">
        <f t="shared" si="307"/>
        <v>73398.543906280363</v>
      </c>
      <c r="O804" s="102">
        <f t="shared" si="307"/>
        <v>82653.91314291289</v>
      </c>
      <c r="P804" s="102">
        <f t="shared" si="307"/>
        <v>95599.985463173827</v>
      </c>
      <c r="Q804" s="102">
        <f t="shared" si="307"/>
        <v>104566.01153301248</v>
      </c>
      <c r="R804" s="102">
        <f t="shared" si="307"/>
        <v>82858.740290649439</v>
      </c>
      <c r="S804" s="102">
        <f t="shared" si="307"/>
        <v>17809.228043388066</v>
      </c>
      <c r="T804" s="102">
        <f t="shared" si="307"/>
        <v>63339.380379282302</v>
      </c>
      <c r="U804" s="102">
        <f t="shared" si="307"/>
        <v>81666.772677753339</v>
      </c>
      <c r="V804" s="17"/>
    </row>
    <row r="805" spans="2:22">
      <c r="B805" s="156" t="s">
        <v>169</v>
      </c>
      <c r="C805" s="16"/>
      <c r="D805" s="8"/>
      <c r="E805" s="8"/>
      <c r="G805" s="16"/>
      <c r="H805" s="16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7"/>
    </row>
    <row r="806" spans="2:22">
      <c r="B806" s="21" t="s">
        <v>165</v>
      </c>
      <c r="C806" s="45" t="s">
        <v>166</v>
      </c>
      <c r="D806" s="5" t="s">
        <v>79</v>
      </c>
      <c r="E806" s="5" t="s">
        <v>43</v>
      </c>
      <c r="I806" s="17">
        <f t="shared" ref="I806:U806" si="308">+I32</f>
        <v>30652.037404380142</v>
      </c>
      <c r="J806" s="17">
        <f t="shared" si="308"/>
        <v>30751.182612217737</v>
      </c>
      <c r="K806" s="17">
        <f t="shared" si="308"/>
        <v>38646.159238428627</v>
      </c>
      <c r="L806" s="17">
        <f t="shared" si="308"/>
        <v>32437.858091998954</v>
      </c>
      <c r="M806" s="17">
        <f t="shared" si="308"/>
        <v>31974.759581376657</v>
      </c>
      <c r="N806" s="17">
        <f t="shared" si="308"/>
        <v>36371.692175149023</v>
      </c>
      <c r="O806" s="17">
        <f t="shared" si="308"/>
        <v>38463.109853738984</v>
      </c>
      <c r="P806" s="17">
        <f t="shared" si="308"/>
        <v>37652.531906280492</v>
      </c>
      <c r="Q806" s="17">
        <f t="shared" si="308"/>
        <v>42274.737028754447</v>
      </c>
      <c r="R806" s="17">
        <f t="shared" si="308"/>
        <v>41471.809975683966</v>
      </c>
      <c r="S806" s="17">
        <f t="shared" si="308"/>
        <v>46833.332490327855</v>
      </c>
      <c r="T806" s="17">
        <f t="shared" si="308"/>
        <v>43770.607335940433</v>
      </c>
      <c r="U806" s="17">
        <f t="shared" si="308"/>
        <v>54831.339316753867</v>
      </c>
      <c r="V806" s="17"/>
    </row>
    <row r="807" spans="2:22">
      <c r="B807" s="21" t="s">
        <v>167</v>
      </c>
      <c r="C807" s="45" t="s">
        <v>167</v>
      </c>
      <c r="D807" s="5" t="s">
        <v>79</v>
      </c>
      <c r="E807" s="5" t="s">
        <v>43</v>
      </c>
      <c r="I807" s="17">
        <f t="shared" ref="I807:U807" si="309">+I724</f>
        <v>20497.011154984226</v>
      </c>
      <c r="J807" s="17">
        <f t="shared" si="309"/>
        <v>20936.623768001667</v>
      </c>
      <c r="K807" s="17">
        <f t="shared" si="309"/>
        <v>22504.217180443298</v>
      </c>
      <c r="L807" s="17">
        <f t="shared" si="309"/>
        <v>21660.159149316791</v>
      </c>
      <c r="M807" s="17">
        <f t="shared" si="309"/>
        <v>24332.469905878552</v>
      </c>
      <c r="N807" s="17">
        <f t="shared" si="309"/>
        <v>30406.185370474253</v>
      </c>
      <c r="O807" s="17">
        <f t="shared" si="309"/>
        <v>33637.696772998002</v>
      </c>
      <c r="P807" s="17">
        <f t="shared" si="309"/>
        <v>37481.652265141252</v>
      </c>
      <c r="Q807" s="17">
        <f t="shared" si="309"/>
        <v>33467.724381176085</v>
      </c>
      <c r="R807" s="17">
        <f t="shared" si="309"/>
        <v>35614.543389467501</v>
      </c>
      <c r="S807" s="17">
        <f t="shared" si="309"/>
        <v>48747.571500823382</v>
      </c>
      <c r="T807" s="17">
        <f t="shared" si="309"/>
        <v>46760.02050751292</v>
      </c>
      <c r="U807" s="17">
        <f t="shared" si="309"/>
        <v>44434.317708665854</v>
      </c>
      <c r="V807" s="17"/>
    </row>
    <row r="808" spans="2:22">
      <c r="B808" s="21" t="s">
        <v>168</v>
      </c>
      <c r="C808" s="105" t="s">
        <v>168</v>
      </c>
      <c r="D808" s="101" t="s">
        <v>79</v>
      </c>
      <c r="E808" s="101" t="s">
        <v>43</v>
      </c>
      <c r="G808" s="84"/>
      <c r="H808" s="84"/>
      <c r="I808" s="102">
        <f t="shared" ref="I808:U808" si="310">I738</f>
        <v>11351.673985802196</v>
      </c>
      <c r="J808" s="102">
        <f t="shared" si="310"/>
        <v>16345.228100718126</v>
      </c>
      <c r="K808" s="102">
        <f t="shared" si="310"/>
        <v>22300.343885353344</v>
      </c>
      <c r="L808" s="102">
        <f t="shared" si="310"/>
        <v>29270.472300566125</v>
      </c>
      <c r="M808" s="102">
        <f t="shared" si="310"/>
        <v>58410.142484776494</v>
      </c>
      <c r="N808" s="102">
        <f t="shared" si="310"/>
        <v>72812.195206099481</v>
      </c>
      <c r="O808" s="102">
        <f t="shared" si="310"/>
        <v>92161.085751068938</v>
      </c>
      <c r="P808" s="102">
        <f t="shared" si="310"/>
        <v>103051.1240028741</v>
      </c>
      <c r="Q808" s="102">
        <f t="shared" si="310"/>
        <v>104243.54461977676</v>
      </c>
      <c r="R808" s="102">
        <f t="shared" si="310"/>
        <v>85992.273579182671</v>
      </c>
      <c r="S808" s="102">
        <f t="shared" si="310"/>
        <v>19947.071834128528</v>
      </c>
      <c r="T808" s="102">
        <f t="shared" si="310"/>
        <v>65942.312992099731</v>
      </c>
      <c r="U808" s="102">
        <f t="shared" si="310"/>
        <v>85643.953187772931</v>
      </c>
      <c r="V808" s="17"/>
    </row>
    <row r="809" spans="2:22"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</row>
    <row r="810" spans="2:22">
      <c r="B810" s="6" t="s">
        <v>172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</row>
    <row r="811" spans="2:22">
      <c r="B811" s="156" t="s">
        <v>164</v>
      </c>
      <c r="C811" s="16"/>
      <c r="D811" s="8"/>
      <c r="E811" s="8"/>
      <c r="G811" s="16"/>
      <c r="H811" s="16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7"/>
    </row>
    <row r="812" spans="2:22">
      <c r="B812" s="21" t="s">
        <v>165</v>
      </c>
      <c r="C812" s="45" t="s">
        <v>166</v>
      </c>
      <c r="D812" s="5" t="s">
        <v>79</v>
      </c>
      <c r="E812" s="5" t="s">
        <v>43</v>
      </c>
      <c r="I812" s="17">
        <f t="shared" ref="I812:U812" si="311">+I33</f>
        <v>33831.247159999999</v>
      </c>
      <c r="J812" s="17">
        <f t="shared" si="311"/>
        <v>34633.437319999997</v>
      </c>
      <c r="K812" s="17">
        <f t="shared" si="311"/>
        <v>35836.153129999999</v>
      </c>
      <c r="L812" s="17">
        <f t="shared" si="311"/>
        <v>35125.220722684309</v>
      </c>
      <c r="M812" s="17">
        <f t="shared" si="311"/>
        <v>34272.58887</v>
      </c>
      <c r="N812" s="17">
        <f t="shared" si="311"/>
        <v>36863.662509999995</v>
      </c>
      <c r="O812" s="17">
        <f t="shared" si="311"/>
        <v>38756.25344</v>
      </c>
      <c r="P812" s="17">
        <f t="shared" si="311"/>
        <v>37273.802060000002</v>
      </c>
      <c r="Q812" s="17">
        <f t="shared" si="311"/>
        <v>42590.759320000005</v>
      </c>
      <c r="R812" s="17">
        <f t="shared" si="311"/>
        <v>43516.970400000006</v>
      </c>
      <c r="S812" s="17">
        <f t="shared" si="311"/>
        <v>50125.970219999996</v>
      </c>
      <c r="T812" s="17">
        <f t="shared" si="311"/>
        <v>46302.610790000006</v>
      </c>
      <c r="U812" s="17">
        <f t="shared" si="311"/>
        <v>54583.837719999996</v>
      </c>
      <c r="V812" s="17"/>
    </row>
    <row r="813" spans="2:22">
      <c r="B813" s="21" t="s">
        <v>167</v>
      </c>
      <c r="C813" s="45" t="s">
        <v>167</v>
      </c>
      <c r="D813" s="5" t="s">
        <v>79</v>
      </c>
      <c r="E813" s="5" t="s">
        <v>43</v>
      </c>
      <c r="I813" s="17">
        <f t="shared" ref="I813:U813" si="312">+I725</f>
        <v>20861.821690183635</v>
      </c>
      <c r="J813" s="17">
        <f t="shared" si="312"/>
        <v>22897.796609999998</v>
      </c>
      <c r="K813" s="17">
        <f t="shared" si="312"/>
        <v>23468.282279999992</v>
      </c>
      <c r="L813" s="17">
        <f t="shared" si="312"/>
        <v>24894.539127756387</v>
      </c>
      <c r="M813" s="17">
        <f t="shared" si="312"/>
        <v>28572.852927480912</v>
      </c>
      <c r="N813" s="17">
        <f t="shared" si="312"/>
        <v>33466.454600000005</v>
      </c>
      <c r="O813" s="17">
        <f t="shared" si="312"/>
        <v>37260.249410000004</v>
      </c>
      <c r="P813" s="17">
        <f t="shared" si="312"/>
        <v>34423.053319999999</v>
      </c>
      <c r="Q813" s="17">
        <f t="shared" si="312"/>
        <v>38030.808319999982</v>
      </c>
      <c r="R813" s="17">
        <f t="shared" si="312"/>
        <v>44659.652139999998</v>
      </c>
      <c r="S813" s="17">
        <f t="shared" si="312"/>
        <v>42955.315570000006</v>
      </c>
      <c r="T813" s="17">
        <f t="shared" si="312"/>
        <v>43530.529339999972</v>
      </c>
      <c r="U813" s="17">
        <f t="shared" si="312"/>
        <v>45476.757970000035</v>
      </c>
      <c r="V813" s="17"/>
    </row>
    <row r="814" spans="2:22">
      <c r="B814" s="21" t="s">
        <v>168</v>
      </c>
      <c r="C814" s="105" t="s">
        <v>168</v>
      </c>
      <c r="D814" s="101" t="s">
        <v>79</v>
      </c>
      <c r="E814" s="101" t="s">
        <v>43</v>
      </c>
      <c r="G814" s="84"/>
      <c r="H814" s="84"/>
      <c r="I814" s="102">
        <f t="shared" ref="I814:U814" si="313">I739</f>
        <v>11944.986832323506</v>
      </c>
      <c r="J814" s="102">
        <f t="shared" si="313"/>
        <v>20283.724307688237</v>
      </c>
      <c r="K814" s="102">
        <f t="shared" si="313"/>
        <v>26195.07152163974</v>
      </c>
      <c r="L814" s="102">
        <f t="shared" si="313"/>
        <v>72025.037309050618</v>
      </c>
      <c r="M814" s="102">
        <f t="shared" si="313"/>
        <v>116224.54316122811</v>
      </c>
      <c r="N814" s="102">
        <f t="shared" si="313"/>
        <v>73398.543906280363</v>
      </c>
      <c r="O814" s="102">
        <f t="shared" si="313"/>
        <v>82653.91314291289</v>
      </c>
      <c r="P814" s="102">
        <f t="shared" si="313"/>
        <v>95599.985463173827</v>
      </c>
      <c r="Q814" s="102">
        <f t="shared" si="313"/>
        <v>104566.01153301248</v>
      </c>
      <c r="R814" s="102">
        <f t="shared" si="313"/>
        <v>82858.740290649439</v>
      </c>
      <c r="S814" s="102">
        <f t="shared" si="313"/>
        <v>17809.228043388066</v>
      </c>
      <c r="T814" s="102">
        <f t="shared" si="313"/>
        <v>63339.380379282302</v>
      </c>
      <c r="U814" s="102">
        <f t="shared" si="313"/>
        <v>81666.772677753339</v>
      </c>
      <c r="V814" s="17"/>
    </row>
    <row r="815" spans="2:22">
      <c r="B815" s="156" t="s">
        <v>169</v>
      </c>
      <c r="C815" s="16"/>
      <c r="D815" s="8"/>
      <c r="E815" s="8"/>
      <c r="G815" s="16"/>
      <c r="H815" s="16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7"/>
    </row>
    <row r="816" spans="2:22">
      <c r="B816" s="21" t="s">
        <v>165</v>
      </c>
      <c r="C816" s="45" t="s">
        <v>166</v>
      </c>
      <c r="D816" s="5" t="s">
        <v>79</v>
      </c>
      <c r="E816" s="5" t="s">
        <v>43</v>
      </c>
      <c r="I816" s="17">
        <f t="shared" ref="I816:U816" si="314">+I34</f>
        <v>33746.987862960465</v>
      </c>
      <c r="J816" s="17">
        <f t="shared" si="314"/>
        <v>38284.496193436891</v>
      </c>
      <c r="K816" s="17">
        <f t="shared" si="314"/>
        <v>33606.653424283511</v>
      </c>
      <c r="L816" s="17">
        <f t="shared" si="314"/>
        <v>39653.017302518936</v>
      </c>
      <c r="M816" s="17">
        <f t="shared" si="314"/>
        <v>37870.082258703333</v>
      </c>
      <c r="N816" s="17">
        <f t="shared" si="314"/>
        <v>34764.70526081627</v>
      </c>
      <c r="O816" s="17">
        <f t="shared" si="314"/>
        <v>37159.65083758015</v>
      </c>
      <c r="P816" s="17">
        <f t="shared" si="314"/>
        <v>38370.314932416106</v>
      </c>
      <c r="Q816" s="17">
        <f t="shared" si="314"/>
        <v>37357.395127635253</v>
      </c>
      <c r="R816" s="17">
        <f t="shared" si="314"/>
        <v>45239.943914600684</v>
      </c>
      <c r="S816" s="17">
        <f t="shared" si="314"/>
        <v>46435.774742838046</v>
      </c>
      <c r="T816" s="17">
        <f t="shared" si="314"/>
        <v>54667.06868711736</v>
      </c>
      <c r="U816" s="17">
        <f t="shared" si="314"/>
        <v>46048.63823291703</v>
      </c>
      <c r="V816" s="17"/>
    </row>
    <row r="817" spans="1:22">
      <c r="B817" s="21" t="s">
        <v>167</v>
      </c>
      <c r="C817" s="45" t="s">
        <v>167</v>
      </c>
      <c r="D817" s="5" t="s">
        <v>79</v>
      </c>
      <c r="E817" s="5" t="s">
        <v>43</v>
      </c>
      <c r="I817" s="17">
        <f t="shared" ref="I817:U817" si="315">+I726</f>
        <v>19274.658978813655</v>
      </c>
      <c r="J817" s="17">
        <f t="shared" si="315"/>
        <v>22815.987681164948</v>
      </c>
      <c r="K817" s="17">
        <f t="shared" si="315"/>
        <v>23878.722380109983</v>
      </c>
      <c r="L817" s="17">
        <f t="shared" si="315"/>
        <v>26972.658301041152</v>
      </c>
      <c r="M817" s="17">
        <f t="shared" si="315"/>
        <v>29232.873109316173</v>
      </c>
      <c r="N817" s="17">
        <f t="shared" si="315"/>
        <v>31448.604079700195</v>
      </c>
      <c r="O817" s="17">
        <f t="shared" si="315"/>
        <v>37070.565612132545</v>
      </c>
      <c r="P817" s="17">
        <f t="shared" si="315"/>
        <v>34219.717505617708</v>
      </c>
      <c r="Q817" s="17">
        <f t="shared" si="315"/>
        <v>39116.389500876379</v>
      </c>
      <c r="R817" s="17">
        <f t="shared" si="315"/>
        <v>47689.581517322185</v>
      </c>
      <c r="S817" s="17">
        <f t="shared" si="315"/>
        <v>39353.128614575689</v>
      </c>
      <c r="T817" s="17">
        <f t="shared" si="315"/>
        <v>39988.597191235429</v>
      </c>
      <c r="U817" s="17">
        <f t="shared" si="315"/>
        <v>44551.766499051773</v>
      </c>
      <c r="V817" s="17"/>
    </row>
    <row r="818" spans="1:22">
      <c r="B818" s="21" t="s">
        <v>168</v>
      </c>
      <c r="C818" s="105" t="s">
        <v>168</v>
      </c>
      <c r="D818" s="101" t="s">
        <v>79</v>
      </c>
      <c r="E818" s="101" t="s">
        <v>43</v>
      </c>
      <c r="G818" s="84"/>
      <c r="H818" s="84"/>
      <c r="I818" s="102">
        <f t="shared" ref="I818:U818" si="316">+I740</f>
        <v>11034.135956849785</v>
      </c>
      <c r="J818" s="102">
        <f t="shared" si="316"/>
        <v>15073.51350467934</v>
      </c>
      <c r="K818" s="102">
        <f t="shared" si="316"/>
        <v>23880.075754256639</v>
      </c>
      <c r="L818" s="102">
        <f t="shared" si="316"/>
        <v>62520.970355150777</v>
      </c>
      <c r="M818" s="102">
        <f t="shared" si="316"/>
        <v>150087.63428129</v>
      </c>
      <c r="N818" s="102">
        <f t="shared" si="316"/>
        <v>116721.52857239766</v>
      </c>
      <c r="O818" s="102">
        <f t="shared" si="316"/>
        <v>65399.126670767488</v>
      </c>
      <c r="P818" s="102">
        <f t="shared" si="316"/>
        <v>76244.734318422939</v>
      </c>
      <c r="Q818" s="102">
        <f t="shared" si="316"/>
        <v>95764.379004924762</v>
      </c>
      <c r="R818" s="102">
        <f t="shared" si="316"/>
        <v>100955.1645421994</v>
      </c>
      <c r="S818" s="102">
        <f t="shared" si="316"/>
        <v>74657.42880726514</v>
      </c>
      <c r="T818" s="102">
        <f t="shared" si="316"/>
        <v>18206.477456633591</v>
      </c>
      <c r="U818" s="102">
        <f t="shared" si="316"/>
        <v>60224.77811744198</v>
      </c>
      <c r="V818" s="17"/>
    </row>
    <row r="819" spans="1:22"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</row>
    <row r="820" spans="1:22">
      <c r="A820" s="409" t="s">
        <v>817</v>
      </c>
      <c r="B820" s="19" t="s">
        <v>173</v>
      </c>
      <c r="C820" s="14"/>
      <c r="D820" s="36"/>
      <c r="E820" s="36"/>
      <c r="G820" s="14"/>
      <c r="H820" s="14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7"/>
    </row>
    <row r="821" spans="1:22">
      <c r="B821" s="139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</row>
    <row r="822" spans="1:22">
      <c r="B822" s="24" t="s">
        <v>99</v>
      </c>
      <c r="C822" s="20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</row>
    <row r="823" spans="1:22">
      <c r="C823" s="20" t="s">
        <v>100</v>
      </c>
      <c r="D823" s="5" t="s">
        <v>79</v>
      </c>
      <c r="E823" s="5" t="s">
        <v>174</v>
      </c>
      <c r="I823" s="81">
        <f>SUM(I782:I784)/SUM(I786:I788)</f>
        <v>1.0596138375676563</v>
      </c>
      <c r="J823" s="81">
        <f>SUM(J782:J784)/SUM(J786:J788)</f>
        <v>1.1431005391604978</v>
      </c>
      <c r="K823" s="81">
        <f>SUM(K782:K784)/SUM(K786:K788)</f>
        <v>1.0456273883758547</v>
      </c>
      <c r="L823" s="81">
        <f t="shared" ref="L823:O823" si="317">SUM(L782:L784)/SUM(L786:L788)</f>
        <v>1.5104957980865172</v>
      </c>
      <c r="M823" s="81">
        <f t="shared" si="317"/>
        <v>1.64482504666181</v>
      </c>
      <c r="N823" s="81">
        <f t="shared" si="317"/>
        <v>1.0215829188520693</v>
      </c>
      <c r="O823" s="81">
        <f t="shared" si="317"/>
        <v>0.97147877210561484</v>
      </c>
      <c r="P823" s="81">
        <f>SUM(P782:P784)/SUM(P786:P788)</f>
        <v>0.938012078843384</v>
      </c>
      <c r="Q823" s="81">
        <f t="shared" ref="Q823:T823" si="318">SUM(Q782:Q784)/SUM(Q786:Q788)</f>
        <v>1.0295362588161161</v>
      </c>
      <c r="R823" s="81">
        <f t="shared" si="318"/>
        <v>1.046963791199973</v>
      </c>
      <c r="S823" s="81">
        <f t="shared" si="318"/>
        <v>0.9380886473374791</v>
      </c>
      <c r="T823" s="81">
        <f t="shared" si="318"/>
        <v>1.017779965422116</v>
      </c>
      <c r="U823" s="81">
        <f>SUM(U782:U784)/SUM(U786:U788)</f>
        <v>0.98467520380243867</v>
      </c>
      <c r="V823" s="81"/>
    </row>
    <row r="824" spans="1:22">
      <c r="C824" s="20" t="s">
        <v>101</v>
      </c>
      <c r="D824" s="5" t="s">
        <v>79</v>
      </c>
      <c r="E824" s="5" t="s">
        <v>174</v>
      </c>
      <c r="I824" s="81">
        <f>SUM(I802:I804)/SUM(I806:I808)</f>
        <v>1.0661965649173208</v>
      </c>
      <c r="J824" s="81">
        <f t="shared" ref="J824:O824" si="319">SUM(J802:J804)/SUM(J806:J808)</f>
        <v>1.1437819704998096</v>
      </c>
      <c r="K824" s="81">
        <f t="shared" si="319"/>
        <v>1.0245508561213788</v>
      </c>
      <c r="L824" s="81">
        <f t="shared" si="319"/>
        <v>1.5838693718105077</v>
      </c>
      <c r="M824" s="81">
        <f t="shared" si="319"/>
        <v>1.5609665901548597</v>
      </c>
      <c r="N824" s="81">
        <f t="shared" si="319"/>
        <v>1.0296481560828366</v>
      </c>
      <c r="O824" s="81">
        <f t="shared" si="319"/>
        <v>0.965959990452122</v>
      </c>
      <c r="P824" s="81">
        <f>SUM(P802:P804)/SUM(P806:P808)</f>
        <v>0.93889245166907231</v>
      </c>
      <c r="Q824" s="81">
        <f t="shared" ref="Q824:U824" si="320">SUM(Q802:Q804)/SUM(Q806:Q808)</f>
        <v>1.0288998753739034</v>
      </c>
      <c r="R824" s="81">
        <f t="shared" si="320"/>
        <v>1.0487907951851427</v>
      </c>
      <c r="S824" s="81">
        <f t="shared" si="320"/>
        <v>0.95985853678501887</v>
      </c>
      <c r="T824" s="81">
        <f t="shared" si="320"/>
        <v>0.97890740527629383</v>
      </c>
      <c r="U824" s="81">
        <f t="shared" si="320"/>
        <v>0.98279028417306002</v>
      </c>
      <c r="V824" s="81"/>
    </row>
    <row r="825" spans="1:22">
      <c r="C825" s="20" t="s">
        <v>102</v>
      </c>
      <c r="D825" s="5" t="s">
        <v>79</v>
      </c>
      <c r="E825" s="5" t="s">
        <v>174</v>
      </c>
      <c r="I825" s="81">
        <f>SQRT(I823*I824)</f>
        <v>1.0629001052561313</v>
      </c>
      <c r="J825" s="81">
        <f t="shared" ref="J825:O825" si="321">SQRT(J823*J824)</f>
        <v>1.1434412040679611</v>
      </c>
      <c r="K825" s="81">
        <f t="shared" si="321"/>
        <v>1.0350354756936804</v>
      </c>
      <c r="L825" s="81">
        <f t="shared" si="321"/>
        <v>1.5467475653246407</v>
      </c>
      <c r="M825" s="81">
        <f t="shared" si="321"/>
        <v>1.6023473233007235</v>
      </c>
      <c r="N825" s="81">
        <f t="shared" si="321"/>
        <v>1.0256076095085074</v>
      </c>
      <c r="O825" s="81">
        <f t="shared" si="321"/>
        <v>0.968715451217528</v>
      </c>
      <c r="P825" s="81">
        <f>SQRT(P823*P824)</f>
        <v>0.93845216202024273</v>
      </c>
      <c r="Q825" s="81">
        <f t="shared" ref="Q825:U825" si="322">SQRT(Q823*Q824)</f>
        <v>1.0292180179091388</v>
      </c>
      <c r="R825" s="81">
        <f t="shared" si="322"/>
        <v>1.0478768950132793</v>
      </c>
      <c r="S825" s="81">
        <f t="shared" si="322"/>
        <v>0.94891116360173056</v>
      </c>
      <c r="T825" s="81">
        <f t="shared" si="322"/>
        <v>0.99815446955546894</v>
      </c>
      <c r="U825" s="81">
        <f t="shared" si="322"/>
        <v>0.98373229252839134</v>
      </c>
      <c r="V825" s="81"/>
    </row>
    <row r="826" spans="1:22">
      <c r="C826" s="20" t="s">
        <v>103</v>
      </c>
      <c r="D826" s="9" t="s">
        <v>79</v>
      </c>
      <c r="E826" s="9" t="s">
        <v>39</v>
      </c>
      <c r="I826" s="303">
        <f>LN(I825)</f>
        <v>6.1001120584707365E-2</v>
      </c>
      <c r="J826" s="303">
        <f t="shared" ref="J826:P826" si="323">LN(J825)</f>
        <v>0.13404231564059282</v>
      </c>
      <c r="K826" s="303">
        <f t="shared" si="323"/>
        <v>3.4435702162464041E-2</v>
      </c>
      <c r="L826" s="303">
        <f t="shared" si="323"/>
        <v>0.43615438136898027</v>
      </c>
      <c r="M826" s="303">
        <f t="shared" si="323"/>
        <v>0.47146963120251406</v>
      </c>
      <c r="N826" s="303">
        <f t="shared" si="323"/>
        <v>2.5285226724321083E-2</v>
      </c>
      <c r="O826" s="303">
        <f t="shared" si="323"/>
        <v>-3.1784362209855387E-2</v>
      </c>
      <c r="P826" s="303">
        <f t="shared" si="323"/>
        <v>-6.3523397062144424E-2</v>
      </c>
      <c r="Q826" s="303">
        <f t="shared" ref="Q826:U826" si="324">LN(Q825)</f>
        <v>2.879930798532716E-2</v>
      </c>
      <c r="R826" s="303">
        <f t="shared" si="324"/>
        <v>4.6766112408727814E-2</v>
      </c>
      <c r="S826" s="303">
        <f t="shared" si="324"/>
        <v>-5.2440095289533063E-2</v>
      </c>
      <c r="T826" s="303">
        <f t="shared" si="324"/>
        <v>-1.8472355340279167E-3</v>
      </c>
      <c r="U826" s="303">
        <f t="shared" si="324"/>
        <v>-1.6401479383665176E-2</v>
      </c>
      <c r="V826" s="406"/>
    </row>
    <row r="827" spans="1:22">
      <c r="B827" s="21"/>
      <c r="C827" s="21"/>
      <c r="I827" s="42"/>
      <c r="J827" s="42"/>
      <c r="K827" s="42"/>
      <c r="L827" s="302"/>
      <c r="M827" s="302"/>
      <c r="N827" s="302"/>
      <c r="O827" s="302"/>
      <c r="P827" s="302"/>
      <c r="Q827" s="302"/>
      <c r="R827" s="302"/>
      <c r="S827" s="302"/>
      <c r="T827" s="302"/>
      <c r="U827" s="302"/>
      <c r="V827" s="407"/>
    </row>
    <row r="828" spans="1:22">
      <c r="B828" s="24" t="s">
        <v>175</v>
      </c>
      <c r="C828" s="20"/>
    </row>
    <row r="829" spans="1:22">
      <c r="C829" s="20" t="s">
        <v>100</v>
      </c>
      <c r="D829" s="5" t="s">
        <v>79</v>
      </c>
      <c r="E829" s="5" t="s">
        <v>174</v>
      </c>
      <c r="I829" s="44">
        <f t="shared" ref="I829:P829" si="325">SUM(I792:I794)/SUM(I796:I798)</f>
        <v>1.0338899561189658</v>
      </c>
      <c r="J829" s="44">
        <f t="shared" si="325"/>
        <v>1.0209336659682373</v>
      </c>
      <c r="K829" s="44">
        <f t="shared" si="325"/>
        <v>1.0724251762665273</v>
      </c>
      <c r="L829" s="44">
        <f t="shared" si="325"/>
        <v>0.97507567626721292</v>
      </c>
      <c r="M829" s="44">
        <f t="shared" si="325"/>
        <v>0.86877616111954381</v>
      </c>
      <c r="N829" s="44">
        <f t="shared" si="325"/>
        <v>0.77952803080823541</v>
      </c>
      <c r="O829" s="44">
        <f t="shared" si="325"/>
        <v>1.1428610773685546</v>
      </c>
      <c r="P829" s="44">
        <f t="shared" si="325"/>
        <v>1.1229901116680414</v>
      </c>
      <c r="Q829" s="44">
        <f t="shared" ref="Q829:U829" si="326">SUM(Q792:Q794)/SUM(Q796:Q798)</f>
        <v>1.0758482056360434</v>
      </c>
      <c r="R829" s="44">
        <f t="shared" si="326"/>
        <v>0.88061320134206766</v>
      </c>
      <c r="S829" s="44">
        <f t="shared" si="326"/>
        <v>0.67546251204009611</v>
      </c>
      <c r="T829" s="44">
        <f t="shared" si="326"/>
        <v>1.4110579473971252</v>
      </c>
      <c r="U829" s="44">
        <f t="shared" si="326"/>
        <v>1.2071983251198577</v>
      </c>
      <c r="V829" s="44"/>
    </row>
    <row r="830" spans="1:22">
      <c r="C830" s="20" t="s">
        <v>101</v>
      </c>
      <c r="D830" s="5" t="s">
        <v>79</v>
      </c>
      <c r="E830" s="5" t="s">
        <v>174</v>
      </c>
      <c r="I830" s="44">
        <f t="shared" ref="I830:P830" si="327">SUM(I812:I814)/SUM(I816:I818)</f>
        <v>1.040312876856119</v>
      </c>
      <c r="J830" s="44">
        <f t="shared" si="327"/>
        <v>1.0215422705235813</v>
      </c>
      <c r="K830" s="44">
        <f t="shared" si="327"/>
        <v>1.0508084855893618</v>
      </c>
      <c r="L830" s="44">
        <f t="shared" si="327"/>
        <v>1.02244077791774</v>
      </c>
      <c r="M830" s="44">
        <f t="shared" si="327"/>
        <v>0.82448316590441328</v>
      </c>
      <c r="N830" s="44">
        <f t="shared" si="327"/>
        <v>0.78568228258797923</v>
      </c>
      <c r="O830" s="44">
        <f t="shared" si="327"/>
        <v>1.1363687062253309</v>
      </c>
      <c r="P830" s="44">
        <f t="shared" si="327"/>
        <v>1.1240440959398093</v>
      </c>
      <c r="Q830" s="44">
        <f t="shared" ref="Q830:U830" si="328">SUM(Q812:Q814)/SUM(Q816:Q818)</f>
        <v>1.0751831955613245</v>
      </c>
      <c r="R830" s="44">
        <f t="shared" si="328"/>
        <v>0.88214991525879372</v>
      </c>
      <c r="S830" s="44">
        <f t="shared" si="328"/>
        <v>0.69113773021356617</v>
      </c>
      <c r="T830" s="44">
        <f t="shared" si="328"/>
        <v>1.3571647319743929</v>
      </c>
      <c r="U830" s="44">
        <f t="shared" si="328"/>
        <v>1.2048874394483342</v>
      </c>
      <c r="V830" s="44"/>
    </row>
    <row r="831" spans="1:22">
      <c r="C831" s="20" t="s">
        <v>102</v>
      </c>
      <c r="D831" s="5" t="s">
        <v>79</v>
      </c>
      <c r="E831" s="5" t="s">
        <v>174</v>
      </c>
      <c r="I831" s="44">
        <f t="shared" ref="I831:P831" si="329">SQRT(I829*I830)</f>
        <v>1.0370964442146968</v>
      </c>
      <c r="J831" s="44">
        <f t="shared" si="329"/>
        <v>1.0212379229088375</v>
      </c>
      <c r="K831" s="44">
        <f t="shared" si="329"/>
        <v>1.0615618094960528</v>
      </c>
      <c r="L831" s="44">
        <f t="shared" si="329"/>
        <v>0.99847740734145585</v>
      </c>
      <c r="M831" s="44">
        <f t="shared" si="329"/>
        <v>0.8463399552083809</v>
      </c>
      <c r="N831" s="44">
        <f t="shared" si="329"/>
        <v>0.78259910719775738</v>
      </c>
      <c r="O831" s="44">
        <f t="shared" si="329"/>
        <v>1.1396102684183713</v>
      </c>
      <c r="P831" s="44">
        <f t="shared" si="329"/>
        <v>1.1235169802095779</v>
      </c>
      <c r="Q831" s="44">
        <f t="shared" ref="Q831:U831" si="330">SQRT(Q829*Q830)</f>
        <v>1.07551564920027</v>
      </c>
      <c r="R831" s="44">
        <f t="shared" si="330"/>
        <v>0.8813812233872923</v>
      </c>
      <c r="S831" s="44">
        <f t="shared" si="330"/>
        <v>0.68325517006148273</v>
      </c>
      <c r="T831" s="44">
        <f t="shared" si="330"/>
        <v>1.3838490094586029</v>
      </c>
      <c r="U831" s="44">
        <f t="shared" si="330"/>
        <v>1.2060423288011011</v>
      </c>
      <c r="V831" s="44"/>
    </row>
    <row r="832" spans="1:22">
      <c r="C832" s="20" t="s">
        <v>103</v>
      </c>
      <c r="D832" s="9" t="s">
        <v>79</v>
      </c>
      <c r="E832" s="9" t="s">
        <v>39</v>
      </c>
      <c r="I832" s="301">
        <f t="shared" ref="I832:P832" si="331">LN(I831)</f>
        <v>3.6424928022867037E-2</v>
      </c>
      <c r="J832" s="301">
        <f t="shared" si="331"/>
        <v>2.1015541329090396E-2</v>
      </c>
      <c r="K832" s="301">
        <f t="shared" si="331"/>
        <v>5.9741228912551236E-2</v>
      </c>
      <c r="L832" s="301">
        <f t="shared" si="331"/>
        <v>-1.5237529806943011E-3</v>
      </c>
      <c r="M832" s="301">
        <f t="shared" si="331"/>
        <v>-0.16683416178352542</v>
      </c>
      <c r="N832" s="301">
        <f t="shared" si="331"/>
        <v>-0.24513471002201698</v>
      </c>
      <c r="O832" s="301">
        <f t="shared" si="331"/>
        <v>0.13068633414715283</v>
      </c>
      <c r="P832" s="301">
        <f t="shared" si="331"/>
        <v>0.11646392620022282</v>
      </c>
      <c r="Q832" s="301">
        <f t="shared" ref="Q832:U832" si="332">LN(Q831)</f>
        <v>7.2800220247654424E-2</v>
      </c>
      <c r="R832" s="301">
        <f t="shared" si="332"/>
        <v>-0.12626502996965686</v>
      </c>
      <c r="S832" s="301">
        <f t="shared" si="332"/>
        <v>-0.38088688733616638</v>
      </c>
      <c r="T832" s="301">
        <f t="shared" si="332"/>
        <v>0.32486875403195198</v>
      </c>
      <c r="U832" s="301">
        <f t="shared" si="332"/>
        <v>0.18734419619743115</v>
      </c>
      <c r="V832" s="408"/>
    </row>
    <row r="834" spans="1:16">
      <c r="A834" s="409" t="s">
        <v>817</v>
      </c>
      <c r="B834" s="376" t="s">
        <v>922</v>
      </c>
      <c r="I834" s="195"/>
      <c r="J834" s="195"/>
      <c r="K834" s="195"/>
      <c r="L834" s="195"/>
      <c r="M834" s="195"/>
      <c r="N834" s="195"/>
      <c r="O834" s="195"/>
      <c r="P834" s="195"/>
    </row>
    <row r="835" spans="1:16">
      <c r="I835" s="195"/>
      <c r="J835" s="195"/>
      <c r="K835" s="195"/>
      <c r="L835" s="195"/>
      <c r="M835" s="195"/>
      <c r="N835" s="195"/>
      <c r="O835" s="195"/>
      <c r="P835" s="195"/>
    </row>
    <row r="836" spans="1:16">
      <c r="I836" s="195"/>
      <c r="J836" s="195"/>
      <c r="K836" s="195"/>
      <c r="L836" s="195"/>
      <c r="M836" s="195"/>
      <c r="N836" s="195"/>
      <c r="O836" s="195"/>
      <c r="P836" s="195"/>
    </row>
    <row r="837" spans="1:16">
      <c r="I837" s="25"/>
      <c r="J837" s="25"/>
      <c r="K837" s="25"/>
      <c r="L837" s="25"/>
      <c r="M837" s="25"/>
      <c r="N837" s="25"/>
      <c r="O837" s="25"/>
      <c r="P837" s="25"/>
    </row>
    <row r="838" spans="1:16">
      <c r="I838" s="57"/>
      <c r="J838" s="57"/>
      <c r="K838" s="57"/>
      <c r="L838" s="57"/>
      <c r="M838" s="57"/>
      <c r="N838" s="57"/>
      <c r="O838" s="57"/>
      <c r="P838" s="57"/>
    </row>
    <row r="839" spans="1:16">
      <c r="I839" s="25"/>
      <c r="J839" s="25"/>
      <c r="K839" s="25"/>
      <c r="L839" s="25"/>
      <c r="M839" s="25"/>
      <c r="N839" s="25"/>
      <c r="O839" s="25"/>
      <c r="P839" s="25"/>
    </row>
    <row r="840" spans="1:16">
      <c r="I840" s="57"/>
      <c r="J840" s="57"/>
      <c r="K840" s="57"/>
      <c r="L840" s="57"/>
      <c r="M840" s="57"/>
      <c r="N840" s="57"/>
      <c r="O840" s="57"/>
      <c r="P840" s="57"/>
    </row>
    <row r="842" spans="1:16">
      <c r="I842" s="195"/>
      <c r="J842" s="195"/>
      <c r="K842" s="195"/>
      <c r="L842" s="195"/>
      <c r="M842" s="195"/>
      <c r="N842" s="195"/>
      <c r="O842" s="195"/>
      <c r="P842" s="195"/>
    </row>
    <row r="844" spans="1:16">
      <c r="I844" s="57"/>
      <c r="J844" s="57"/>
      <c r="K844" s="57"/>
      <c r="L844" s="57"/>
      <c r="M844" s="57"/>
      <c r="N844" s="57"/>
      <c r="O844" s="57"/>
      <c r="P844" s="57"/>
    </row>
    <row r="846" spans="1:16">
      <c r="I846" s="195"/>
      <c r="J846" s="195"/>
      <c r="K846" s="195"/>
      <c r="L846" s="195"/>
      <c r="M846" s="195"/>
      <c r="N846" s="195"/>
      <c r="O846" s="195"/>
      <c r="P846" s="195"/>
    </row>
    <row r="847" spans="1:16">
      <c r="I847" s="57"/>
      <c r="J847" s="57"/>
      <c r="K847" s="57"/>
      <c r="L847" s="57"/>
      <c r="M847" s="57"/>
      <c r="N847" s="57"/>
      <c r="O847" s="57"/>
      <c r="P847" s="57"/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7ADA9-5B78-4523-91BC-9C9A4948645B}">
  <sheetPr codeName="Hoja11"/>
  <dimension ref="A1:AC2120"/>
  <sheetViews>
    <sheetView showGridLines="0" zoomScale="70" zoomScaleNormal="70" workbookViewId="0">
      <pane xSplit="6" ySplit="2" topLeftCell="J2030" activePane="bottomRight" state="frozen"/>
      <selection pane="topRight" activeCell="H1" sqref="H1"/>
      <selection pane="bottomLeft" activeCell="A3" sqref="A3"/>
      <selection pane="bottomRight" activeCell="C246" sqref="C246"/>
    </sheetView>
    <sheetView workbookViewId="1"/>
  </sheetViews>
  <sheetFormatPr baseColWidth="10" defaultColWidth="0" defaultRowHeight="13.2" outlineLevelRow="1"/>
  <cols>
    <col min="1" max="2" width="2.59765625" style="3" customWidth="1"/>
    <col min="3" max="3" width="40.09765625" style="3" customWidth="1"/>
    <col min="4" max="5" width="11.296875" style="3" customWidth="1"/>
    <col min="6" max="6" width="1.59765625" style="3" customWidth="1"/>
    <col min="7" max="20" width="11.296875" style="3" customWidth="1"/>
    <col min="21" max="21" width="1.59765625" style="3" customWidth="1"/>
    <col min="22" max="29" width="0" style="3" hidden="1" customWidth="1"/>
    <col min="30" max="16384" width="11.296875" style="3" hidden="1"/>
  </cols>
  <sheetData>
    <row r="1" spans="1:21">
      <c r="D1" s="5"/>
      <c r="E1" s="5"/>
      <c r="G1" s="18">
        <v>2011</v>
      </c>
      <c r="H1" s="18">
        <f t="shared" ref="H1:O1" si="0">+G1+1</f>
        <v>2012</v>
      </c>
      <c r="I1" s="18">
        <f t="shared" si="0"/>
        <v>2013</v>
      </c>
      <c r="J1" s="18">
        <f t="shared" si="0"/>
        <v>2014</v>
      </c>
      <c r="K1" s="18">
        <f t="shared" si="0"/>
        <v>2015</v>
      </c>
      <c r="L1" s="18">
        <f t="shared" si="0"/>
        <v>2016</v>
      </c>
      <c r="M1" s="18">
        <f t="shared" si="0"/>
        <v>2017</v>
      </c>
      <c r="N1" s="18">
        <f t="shared" si="0"/>
        <v>2018</v>
      </c>
      <c r="O1" s="18">
        <f t="shared" si="0"/>
        <v>2019</v>
      </c>
      <c r="P1" s="18">
        <f>+O1+1</f>
        <v>2020</v>
      </c>
      <c r="Q1" s="18">
        <f t="shared" ref="Q1:T1" si="1">+P1+1</f>
        <v>2021</v>
      </c>
      <c r="R1" s="18">
        <f t="shared" si="1"/>
        <v>2022</v>
      </c>
      <c r="S1" s="18">
        <f t="shared" si="1"/>
        <v>2023</v>
      </c>
      <c r="T1" s="18">
        <f t="shared" si="1"/>
        <v>2024</v>
      </c>
    </row>
    <row r="2" spans="1:21">
      <c r="B2" s="19"/>
      <c r="C2" s="19"/>
      <c r="D2" s="34" t="s">
        <v>54</v>
      </c>
      <c r="E2" s="34" t="s">
        <v>32</v>
      </c>
      <c r="F2" s="13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</row>
    <row r="4" spans="1:21">
      <c r="B4" s="19" t="s">
        <v>176</v>
      </c>
      <c r="C4" s="19"/>
      <c r="D4" s="34"/>
      <c r="E4" s="34"/>
      <c r="F4" s="13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</row>
    <row r="6" spans="1:21">
      <c r="A6" s="279" t="s">
        <v>817</v>
      </c>
      <c r="B6" s="64" t="s">
        <v>177</v>
      </c>
      <c r="C6" s="63"/>
      <c r="D6" s="63"/>
      <c r="E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</row>
    <row r="8" spans="1:21" outlineLevel="1">
      <c r="B8" s="6" t="s">
        <v>178</v>
      </c>
    </row>
    <row r="9" spans="1:21" outlineLevel="1">
      <c r="C9" s="3" t="s">
        <v>179</v>
      </c>
      <c r="D9" s="5" t="s">
        <v>65</v>
      </c>
      <c r="E9" s="5" t="s">
        <v>317</v>
      </c>
      <c r="G9" s="17">
        <f>Capex!G7</f>
        <v>30527949</v>
      </c>
      <c r="H9" s="17">
        <f>Capex!H7</f>
        <v>0</v>
      </c>
      <c r="I9" s="17">
        <f>Capex!I7</f>
        <v>0</v>
      </c>
      <c r="J9" s="17">
        <f>Capex!J7</f>
        <v>0</v>
      </c>
      <c r="K9" s="17">
        <f>Capex!K7</f>
        <v>0</v>
      </c>
      <c r="L9" s="17">
        <f>Capex!L7</f>
        <v>0</v>
      </c>
      <c r="M9" s="17">
        <f>Capex!M7</f>
        <v>0</v>
      </c>
      <c r="N9" s="17">
        <f>Capex!N7</f>
        <v>0</v>
      </c>
      <c r="O9" s="17">
        <f>Capex!O7</f>
        <v>0</v>
      </c>
      <c r="P9" s="17">
        <f>Capex!P7</f>
        <v>0</v>
      </c>
      <c r="Q9" s="17">
        <f>Capex!Q7</f>
        <v>0</v>
      </c>
      <c r="R9" s="17">
        <f>Capex!R7</f>
        <v>0</v>
      </c>
      <c r="S9" s="17">
        <f>Capex!S7</f>
        <v>0</v>
      </c>
      <c r="T9" s="17">
        <f>Capex!T7</f>
        <v>0</v>
      </c>
    </row>
    <row r="10" spans="1:21" outlineLevel="1">
      <c r="C10" s="3" t="s">
        <v>180</v>
      </c>
      <c r="D10" s="5" t="s">
        <v>65</v>
      </c>
      <c r="E10" s="5" t="s">
        <v>317</v>
      </c>
      <c r="G10" s="17">
        <f>+Capex!G8</f>
        <v>27780819</v>
      </c>
      <c r="H10" s="17">
        <f>+Capex!H8</f>
        <v>0</v>
      </c>
      <c r="I10" s="17">
        <f>+Capex!I8</f>
        <v>0</v>
      </c>
      <c r="J10" s="17">
        <f>+Capex!J8</f>
        <v>0</v>
      </c>
      <c r="K10" s="17">
        <f>+Capex!K8</f>
        <v>0</v>
      </c>
      <c r="L10" s="17">
        <f>+Capex!L8</f>
        <v>0</v>
      </c>
      <c r="M10" s="17">
        <f>+Capex!M8</f>
        <v>0</v>
      </c>
      <c r="N10" s="17">
        <f>+Capex!N8</f>
        <v>0</v>
      </c>
      <c r="O10" s="17">
        <f>+Capex!O8</f>
        <v>0</v>
      </c>
      <c r="P10" s="17">
        <f>+Capex!P8</f>
        <v>0</v>
      </c>
      <c r="Q10" s="17">
        <f>+Capex!Q8</f>
        <v>0</v>
      </c>
      <c r="R10" s="17">
        <f>+Capex!R8</f>
        <v>0</v>
      </c>
      <c r="S10" s="17">
        <f>+Capex!S8</f>
        <v>0</v>
      </c>
      <c r="T10" s="17">
        <f>+Capex!T8</f>
        <v>0</v>
      </c>
    </row>
    <row r="11" spans="1:21" outlineLevel="1"/>
    <row r="12" spans="1:21" ht="12.45" customHeight="1" outlineLevel="1">
      <c r="B12" s="64" t="s">
        <v>920</v>
      </c>
      <c r="C12" s="64"/>
      <c r="D12" s="389"/>
      <c r="E12" s="389"/>
      <c r="F12" s="5"/>
      <c r="G12" s="416"/>
      <c r="H12" s="416"/>
      <c r="I12" s="416"/>
      <c r="J12" s="416"/>
      <c r="K12" s="416"/>
      <c r="L12" s="416"/>
      <c r="M12" s="416"/>
      <c r="N12" s="416"/>
      <c r="O12" s="416"/>
      <c r="P12" s="416"/>
      <c r="Q12" s="416"/>
      <c r="R12" s="416"/>
      <c r="S12" s="416"/>
      <c r="T12" s="416"/>
    </row>
    <row r="13" spans="1:21" ht="12.75" customHeight="1" outlineLevel="1">
      <c r="B13" s="384"/>
      <c r="C13" s="136" t="s">
        <v>525</v>
      </c>
      <c r="D13" s="59"/>
      <c r="E13" s="59"/>
      <c r="F13" s="5"/>
      <c r="G13" s="541"/>
      <c r="H13" s="541"/>
      <c r="I13" s="541"/>
      <c r="J13" s="541"/>
      <c r="K13" s="541"/>
      <c r="L13" s="541"/>
      <c r="M13" s="541"/>
      <c r="N13" s="541"/>
      <c r="O13" s="541"/>
      <c r="P13" s="541"/>
      <c r="Q13" s="541"/>
      <c r="R13" s="541"/>
      <c r="S13" s="541"/>
      <c r="T13" s="541"/>
    </row>
    <row r="14" spans="1:21" ht="12.75" customHeight="1" outlineLevel="1">
      <c r="A14" s="354"/>
      <c r="B14" s="145"/>
      <c r="C14" s="380" t="s">
        <v>756</v>
      </c>
      <c r="D14" s="381" t="s">
        <v>65</v>
      </c>
      <c r="E14" s="381" t="s">
        <v>317</v>
      </c>
      <c r="F14" s="5"/>
      <c r="G14" s="542">
        <f>Capex!G12</f>
        <v>47395.262375740436</v>
      </c>
      <c r="H14" s="542">
        <f>Capex!H12</f>
        <v>29138.271199542527</v>
      </c>
      <c r="I14" s="542">
        <f>Capex!I12</f>
        <v>87344</v>
      </c>
      <c r="J14" s="542">
        <f>Capex!J12</f>
        <v>-95.140000000000015</v>
      </c>
      <c r="K14" s="542">
        <f>Capex!K12</f>
        <v>0</v>
      </c>
      <c r="L14" s="542">
        <f>Capex!L12</f>
        <v>0</v>
      </c>
      <c r="M14" s="542">
        <f>Capex!M12</f>
        <v>0</v>
      </c>
      <c r="N14" s="542">
        <f>Capex!N12</f>
        <v>0</v>
      </c>
      <c r="O14" s="542">
        <f>Capex!O12</f>
        <v>0</v>
      </c>
      <c r="P14" s="542">
        <f>Capex!P12</f>
        <v>0</v>
      </c>
      <c r="Q14" s="542">
        <f>Capex!Q12</f>
        <v>0</v>
      </c>
      <c r="R14" s="542">
        <f>Capex!R12</f>
        <v>0</v>
      </c>
      <c r="S14" s="542">
        <f>Capex!S12</f>
        <v>0</v>
      </c>
      <c r="T14" s="542">
        <f>Capex!T12</f>
        <v>0</v>
      </c>
      <c r="U14" s="15"/>
    </row>
    <row r="15" spans="1:21" ht="12.75" customHeight="1" outlineLevel="1">
      <c r="A15" s="355"/>
      <c r="B15" s="145"/>
      <c r="C15" s="20" t="s">
        <v>757</v>
      </c>
      <c r="D15" s="5" t="s">
        <v>65</v>
      </c>
      <c r="E15" s="5" t="s">
        <v>317</v>
      </c>
      <c r="F15" s="5"/>
      <c r="G15" s="17">
        <f>Capex!G13</f>
        <v>0</v>
      </c>
      <c r="H15" s="17">
        <f>Capex!H13</f>
        <v>0</v>
      </c>
      <c r="I15" s="17">
        <f>Capex!I13</f>
        <v>9883.74</v>
      </c>
      <c r="J15" s="17">
        <f>Capex!J13</f>
        <v>0</v>
      </c>
      <c r="K15" s="17">
        <f>Capex!K13</f>
        <v>0</v>
      </c>
      <c r="L15" s="17">
        <f>Capex!L13</f>
        <v>0</v>
      </c>
      <c r="M15" s="17">
        <f>Capex!M13</f>
        <v>0</v>
      </c>
      <c r="N15" s="17">
        <f>Capex!N13</f>
        <v>0</v>
      </c>
      <c r="O15" s="17">
        <f>Capex!O13</f>
        <v>0</v>
      </c>
      <c r="P15" s="17">
        <f>Capex!P13</f>
        <v>0</v>
      </c>
      <c r="Q15" s="17">
        <f>Capex!Q13</f>
        <v>0</v>
      </c>
      <c r="R15" s="17">
        <f>Capex!R13</f>
        <v>0</v>
      </c>
      <c r="S15" s="17">
        <f>Capex!S13</f>
        <v>0</v>
      </c>
      <c r="T15" s="17">
        <f>Capex!T13</f>
        <v>0</v>
      </c>
      <c r="U15" s="15"/>
    </row>
    <row r="16" spans="1:21" ht="12.75" customHeight="1" outlineLevel="1">
      <c r="A16" s="355"/>
      <c r="B16" s="145"/>
      <c r="C16" s="20" t="s">
        <v>758</v>
      </c>
      <c r="D16" s="5" t="s">
        <v>65</v>
      </c>
      <c r="E16" s="5" t="s">
        <v>317</v>
      </c>
      <c r="F16" s="5"/>
      <c r="G16" s="17">
        <f>Capex!G14</f>
        <v>6268.3973716160326</v>
      </c>
      <c r="H16" s="17">
        <f>Capex!H14</f>
        <v>20.715800925711847</v>
      </c>
      <c r="I16" s="17">
        <f>Capex!I14</f>
        <v>0</v>
      </c>
      <c r="J16" s="17">
        <f>Capex!J14</f>
        <v>0</v>
      </c>
      <c r="K16" s="17">
        <f>Capex!K14</f>
        <v>0</v>
      </c>
      <c r="L16" s="17">
        <f>Capex!L14</f>
        <v>0</v>
      </c>
      <c r="M16" s="17">
        <f>Capex!M14</f>
        <v>0</v>
      </c>
      <c r="N16" s="17">
        <f>Capex!N14</f>
        <v>0</v>
      </c>
      <c r="O16" s="17">
        <f>Capex!O14</f>
        <v>0</v>
      </c>
      <c r="P16" s="17">
        <f>Capex!P14</f>
        <v>0</v>
      </c>
      <c r="Q16" s="17">
        <f>Capex!Q14</f>
        <v>0</v>
      </c>
      <c r="R16" s="17">
        <f>Capex!R14</f>
        <v>0</v>
      </c>
      <c r="S16" s="17">
        <f>Capex!S14</f>
        <v>0</v>
      </c>
      <c r="T16" s="17">
        <f>Capex!T14</f>
        <v>0</v>
      </c>
      <c r="U16" s="15"/>
    </row>
    <row r="17" spans="1:21" ht="12.75" customHeight="1" outlineLevel="1">
      <c r="A17" s="355"/>
      <c r="B17" s="145"/>
      <c r="C17" s="20" t="s">
        <v>759</v>
      </c>
      <c r="D17" s="5" t="s">
        <v>65</v>
      </c>
      <c r="E17" s="5" t="s">
        <v>317</v>
      </c>
      <c r="F17" s="5"/>
      <c r="G17" s="17">
        <f>Capex!G15</f>
        <v>3698.3528219782174</v>
      </c>
      <c r="H17" s="17">
        <f>Capex!H15</f>
        <v>12.222317168350401</v>
      </c>
      <c r="I17" s="17">
        <f>Capex!I15</f>
        <v>0</v>
      </c>
      <c r="J17" s="17">
        <f>Capex!J15</f>
        <v>0</v>
      </c>
      <c r="K17" s="17">
        <f>Capex!K15</f>
        <v>0</v>
      </c>
      <c r="L17" s="17">
        <f>Capex!L15</f>
        <v>0</v>
      </c>
      <c r="M17" s="17">
        <f>Capex!M15</f>
        <v>0</v>
      </c>
      <c r="N17" s="17">
        <f>Capex!N15</f>
        <v>0</v>
      </c>
      <c r="O17" s="17">
        <f>Capex!O15</f>
        <v>0</v>
      </c>
      <c r="P17" s="17">
        <f>Capex!P15</f>
        <v>0</v>
      </c>
      <c r="Q17" s="17">
        <f>Capex!Q15</f>
        <v>0</v>
      </c>
      <c r="R17" s="17">
        <f>Capex!R15</f>
        <v>0</v>
      </c>
      <c r="S17" s="17">
        <f>Capex!S15</f>
        <v>0</v>
      </c>
      <c r="T17" s="17">
        <f>Capex!T15</f>
        <v>0</v>
      </c>
      <c r="U17" s="15"/>
    </row>
    <row r="18" spans="1:21" ht="12.75" customHeight="1" outlineLevel="1">
      <c r="A18" s="355"/>
      <c r="B18" s="145"/>
      <c r="C18" s="20" t="s">
        <v>760</v>
      </c>
      <c r="D18" s="5" t="s">
        <v>65</v>
      </c>
      <c r="E18" s="5" t="s">
        <v>317</v>
      </c>
      <c r="F18" s="5"/>
      <c r="G18" s="17">
        <f>Capex!G16</f>
        <v>0</v>
      </c>
      <c r="H18" s="17">
        <f>Capex!H16</f>
        <v>9712.134971025258</v>
      </c>
      <c r="I18" s="17">
        <f>Capex!I16</f>
        <v>0</v>
      </c>
      <c r="J18" s="17">
        <f>Capex!J16</f>
        <v>0</v>
      </c>
      <c r="K18" s="17">
        <f>Capex!K16</f>
        <v>0</v>
      </c>
      <c r="L18" s="17">
        <f>Capex!L16</f>
        <v>0</v>
      </c>
      <c r="M18" s="17">
        <f>Capex!M16</f>
        <v>0</v>
      </c>
      <c r="N18" s="17">
        <f>Capex!N16</f>
        <v>0</v>
      </c>
      <c r="O18" s="17">
        <f>Capex!O16</f>
        <v>0</v>
      </c>
      <c r="P18" s="17">
        <f>Capex!P16</f>
        <v>0</v>
      </c>
      <c r="Q18" s="17">
        <f>Capex!Q16</f>
        <v>0</v>
      </c>
      <c r="R18" s="17">
        <f>Capex!R16</f>
        <v>0</v>
      </c>
      <c r="S18" s="17">
        <f>Capex!S16</f>
        <v>0</v>
      </c>
      <c r="T18" s="17">
        <f>Capex!T16</f>
        <v>0</v>
      </c>
      <c r="U18" s="15"/>
    </row>
    <row r="19" spans="1:21" ht="12.75" customHeight="1" outlineLevel="1">
      <c r="A19" s="355"/>
      <c r="B19" s="145"/>
      <c r="C19" s="20" t="s">
        <v>761</v>
      </c>
      <c r="D19" s="5" t="s">
        <v>65</v>
      </c>
      <c r="E19" s="5" t="s">
        <v>317</v>
      </c>
      <c r="F19" s="5"/>
      <c r="G19" s="17">
        <f>Capex!G17</f>
        <v>0</v>
      </c>
      <c r="H19" s="17">
        <f>Capex!H17</f>
        <v>0</v>
      </c>
      <c r="I19" s="17">
        <f>Capex!I17</f>
        <v>9207.77</v>
      </c>
      <c r="J19" s="17">
        <f>Capex!J17</f>
        <v>0</v>
      </c>
      <c r="K19" s="17">
        <f>Capex!K17</f>
        <v>0</v>
      </c>
      <c r="L19" s="17">
        <f>Capex!L17</f>
        <v>0</v>
      </c>
      <c r="M19" s="17">
        <f>Capex!M17</f>
        <v>0</v>
      </c>
      <c r="N19" s="17">
        <f>Capex!N17</f>
        <v>0</v>
      </c>
      <c r="O19" s="17">
        <f>Capex!O17</f>
        <v>0</v>
      </c>
      <c r="P19" s="17">
        <f>Capex!P17</f>
        <v>0</v>
      </c>
      <c r="Q19" s="17">
        <f>Capex!Q17</f>
        <v>0</v>
      </c>
      <c r="R19" s="17">
        <f>Capex!R17</f>
        <v>0</v>
      </c>
      <c r="S19" s="17">
        <f>Capex!S17</f>
        <v>0</v>
      </c>
      <c r="T19" s="17">
        <f>Capex!T17</f>
        <v>0</v>
      </c>
      <c r="U19" s="15"/>
    </row>
    <row r="20" spans="1:21" ht="12.75" customHeight="1" outlineLevel="1">
      <c r="A20" s="355"/>
      <c r="B20" s="145"/>
      <c r="C20" s="20" t="s">
        <v>762</v>
      </c>
      <c r="D20" s="5" t="s">
        <v>65</v>
      </c>
      <c r="E20" s="5" t="s">
        <v>317</v>
      </c>
      <c r="F20" s="5"/>
      <c r="G20" s="17">
        <f>Capex!G18</f>
        <v>0</v>
      </c>
      <c r="H20" s="17">
        <f>Capex!H18</f>
        <v>0</v>
      </c>
      <c r="I20" s="17">
        <f>Capex!I18</f>
        <v>11550.62</v>
      </c>
      <c r="J20" s="17">
        <f>Capex!J18</f>
        <v>0</v>
      </c>
      <c r="K20" s="17">
        <f>Capex!K18</f>
        <v>0</v>
      </c>
      <c r="L20" s="17">
        <f>Capex!L18</f>
        <v>0</v>
      </c>
      <c r="M20" s="17">
        <f>Capex!M18</f>
        <v>0</v>
      </c>
      <c r="N20" s="17">
        <f>Capex!N18</f>
        <v>0</v>
      </c>
      <c r="O20" s="17">
        <f>Capex!O18</f>
        <v>0</v>
      </c>
      <c r="P20" s="17">
        <f>Capex!P18</f>
        <v>0</v>
      </c>
      <c r="Q20" s="17">
        <f>Capex!Q18</f>
        <v>0</v>
      </c>
      <c r="R20" s="17">
        <f>Capex!R18</f>
        <v>0</v>
      </c>
      <c r="S20" s="17">
        <f>Capex!S18</f>
        <v>0</v>
      </c>
      <c r="T20" s="17">
        <f>Capex!T18</f>
        <v>0</v>
      </c>
      <c r="U20" s="15"/>
    </row>
    <row r="21" spans="1:21" ht="12.75" customHeight="1" outlineLevel="1" collapsed="1">
      <c r="A21" s="355"/>
      <c r="B21" s="145"/>
      <c r="C21" s="20" t="s">
        <v>763</v>
      </c>
      <c r="D21" s="5" t="s">
        <v>65</v>
      </c>
      <c r="E21" s="5" t="s">
        <v>317</v>
      </c>
      <c r="F21" s="5"/>
      <c r="G21" s="17">
        <f>Capex!G19</f>
        <v>0</v>
      </c>
      <c r="H21" s="17">
        <f>Capex!H19</f>
        <v>4130.92</v>
      </c>
      <c r="I21" s="17">
        <f>Capex!I19</f>
        <v>0</v>
      </c>
      <c r="J21" s="17">
        <f>Capex!J19</f>
        <v>0</v>
      </c>
      <c r="K21" s="17">
        <f>Capex!K19</f>
        <v>0</v>
      </c>
      <c r="L21" s="17">
        <f>Capex!L19</f>
        <v>0</v>
      </c>
      <c r="M21" s="17">
        <f>Capex!M19</f>
        <v>0</v>
      </c>
      <c r="N21" s="17">
        <f>Capex!N19</f>
        <v>0</v>
      </c>
      <c r="O21" s="17">
        <f>Capex!O19</f>
        <v>0</v>
      </c>
      <c r="P21" s="17">
        <f>Capex!P19</f>
        <v>0</v>
      </c>
      <c r="Q21" s="17">
        <f>Capex!Q19</f>
        <v>0</v>
      </c>
      <c r="R21" s="17">
        <f>Capex!R19</f>
        <v>0</v>
      </c>
      <c r="S21" s="17">
        <f>Capex!S19</f>
        <v>0</v>
      </c>
      <c r="T21" s="17">
        <f>Capex!T19</f>
        <v>0</v>
      </c>
      <c r="U21" s="15"/>
    </row>
    <row r="22" spans="1:21" ht="12.75" customHeight="1" outlineLevel="1">
      <c r="A22" s="355"/>
      <c r="B22" s="145"/>
      <c r="C22" s="20" t="s">
        <v>764</v>
      </c>
      <c r="D22" s="5" t="s">
        <v>65</v>
      </c>
      <c r="E22" s="5" t="s">
        <v>317</v>
      </c>
      <c r="F22" s="5"/>
      <c r="G22" s="17">
        <f>Capex!G20</f>
        <v>0</v>
      </c>
      <c r="H22" s="17">
        <f>Capex!H20</f>
        <v>0</v>
      </c>
      <c r="I22" s="17">
        <f>Capex!I20</f>
        <v>0</v>
      </c>
      <c r="J22" s="17">
        <f>Capex!J20</f>
        <v>3080</v>
      </c>
      <c r="K22" s="17">
        <f>Capex!K20</f>
        <v>0</v>
      </c>
      <c r="L22" s="17">
        <f>Capex!L20</f>
        <v>0</v>
      </c>
      <c r="M22" s="17">
        <f>Capex!M20</f>
        <v>0</v>
      </c>
      <c r="N22" s="17">
        <f>Capex!N20</f>
        <v>0</v>
      </c>
      <c r="O22" s="17">
        <f>Capex!O20</f>
        <v>0</v>
      </c>
      <c r="P22" s="17">
        <f>Capex!P20</f>
        <v>0</v>
      </c>
      <c r="Q22" s="17">
        <f>Capex!Q20</f>
        <v>0</v>
      </c>
      <c r="R22" s="17">
        <f>Capex!R20</f>
        <v>0</v>
      </c>
      <c r="S22" s="17">
        <f>Capex!S20</f>
        <v>0</v>
      </c>
      <c r="T22" s="17">
        <f>Capex!T20</f>
        <v>0</v>
      </c>
      <c r="U22" s="15"/>
    </row>
    <row r="23" spans="1:21" ht="12.75" customHeight="1" outlineLevel="1">
      <c r="A23" s="355"/>
      <c r="B23" s="145"/>
      <c r="C23" s="20" t="s">
        <v>765</v>
      </c>
      <c r="D23" s="5" t="s">
        <v>65</v>
      </c>
      <c r="E23" s="5" t="s">
        <v>317</v>
      </c>
      <c r="F23" s="5"/>
      <c r="G23" s="17">
        <f>Capex!G21</f>
        <v>0</v>
      </c>
      <c r="H23" s="17">
        <f>Capex!H21</f>
        <v>313.73593760505094</v>
      </c>
      <c r="I23" s="17">
        <f>Capex!I21</f>
        <v>4.0623949490736777E-3</v>
      </c>
      <c r="J23" s="17">
        <f>Capex!J21</f>
        <v>0</v>
      </c>
      <c r="K23" s="17">
        <f>Capex!K21</f>
        <v>0</v>
      </c>
      <c r="L23" s="17">
        <f>Capex!L21</f>
        <v>0</v>
      </c>
      <c r="M23" s="17">
        <f>Capex!M21</f>
        <v>0</v>
      </c>
      <c r="N23" s="17">
        <f>Capex!N21</f>
        <v>0</v>
      </c>
      <c r="O23" s="17">
        <f>Capex!O21</f>
        <v>0</v>
      </c>
      <c r="P23" s="17">
        <f>Capex!P21</f>
        <v>0</v>
      </c>
      <c r="Q23" s="17">
        <f>Capex!Q21</f>
        <v>0</v>
      </c>
      <c r="R23" s="17">
        <f>Capex!R21</f>
        <v>0</v>
      </c>
      <c r="S23" s="17">
        <f>Capex!S21</f>
        <v>0</v>
      </c>
      <c r="T23" s="17">
        <f>Capex!T21</f>
        <v>0</v>
      </c>
      <c r="U23" s="15"/>
    </row>
    <row r="24" spans="1:21" ht="12.75" customHeight="1" outlineLevel="1">
      <c r="A24" s="355"/>
      <c r="B24" s="145"/>
      <c r="C24" s="20" t="s">
        <v>474</v>
      </c>
      <c r="D24" s="5" t="s">
        <v>65</v>
      </c>
      <c r="E24" s="5" t="s">
        <v>317</v>
      </c>
      <c r="F24" s="5"/>
      <c r="G24" s="17">
        <f>Capex!G22</f>
        <v>201674.13987272503</v>
      </c>
      <c r="H24" s="17">
        <f>Capex!H22</f>
        <v>439368.58457521966</v>
      </c>
      <c r="I24" s="17">
        <f>Capex!I22</f>
        <v>267337.84000000003</v>
      </c>
      <c r="J24" s="17">
        <f>Capex!J22</f>
        <v>76489.5</v>
      </c>
      <c r="K24" s="17">
        <f>Capex!K22</f>
        <v>37030.71</v>
      </c>
      <c r="L24" s="17">
        <f>Capex!L22</f>
        <v>-9270.2999999999993</v>
      </c>
      <c r="M24" s="17">
        <f>Capex!M22</f>
        <v>0</v>
      </c>
      <c r="N24" s="17">
        <f>Capex!N22</f>
        <v>0</v>
      </c>
      <c r="O24" s="17">
        <f>Capex!O22</f>
        <v>0</v>
      </c>
      <c r="P24" s="17">
        <f>Capex!P22</f>
        <v>0</v>
      </c>
      <c r="Q24" s="17">
        <f>Capex!Q22</f>
        <v>0</v>
      </c>
      <c r="R24" s="17">
        <f>Capex!R22</f>
        <v>0</v>
      </c>
      <c r="S24" s="17">
        <f>Capex!S22</f>
        <v>0</v>
      </c>
      <c r="T24" s="17">
        <f>Capex!T22</f>
        <v>0</v>
      </c>
      <c r="U24" s="15"/>
    </row>
    <row r="25" spans="1:21" ht="12.75" customHeight="1" outlineLevel="1">
      <c r="A25" s="355"/>
      <c r="B25" s="145"/>
      <c r="C25" s="20" t="s">
        <v>766</v>
      </c>
      <c r="D25" s="5" t="s">
        <v>65</v>
      </c>
      <c r="E25" s="5" t="s">
        <v>317</v>
      </c>
      <c r="F25" s="5"/>
      <c r="G25" s="17">
        <f>Capex!G23</f>
        <v>29573.319889672697</v>
      </c>
      <c r="H25" s="17">
        <f>Capex!H23</f>
        <v>269643.74727470143</v>
      </c>
      <c r="I25" s="17">
        <f>Capex!I23</f>
        <v>88573.13</v>
      </c>
      <c r="J25" s="17">
        <f>Capex!J23</f>
        <v>0</v>
      </c>
      <c r="K25" s="17">
        <f>Capex!K23</f>
        <v>0</v>
      </c>
      <c r="L25" s="17">
        <f>Capex!L23</f>
        <v>0</v>
      </c>
      <c r="M25" s="17">
        <f>Capex!M23</f>
        <v>0</v>
      </c>
      <c r="N25" s="17">
        <f>Capex!N23</f>
        <v>0</v>
      </c>
      <c r="O25" s="17">
        <f>Capex!O23</f>
        <v>-33032.79</v>
      </c>
      <c r="P25" s="17">
        <f>Capex!P23</f>
        <v>0</v>
      </c>
      <c r="Q25" s="17">
        <f>Capex!Q23</f>
        <v>0</v>
      </c>
      <c r="R25" s="17">
        <f>Capex!R23</f>
        <v>0</v>
      </c>
      <c r="S25" s="17">
        <f>Capex!S23</f>
        <v>0</v>
      </c>
      <c r="T25" s="17">
        <f>Capex!T23</f>
        <v>0</v>
      </c>
      <c r="U25" s="15"/>
    </row>
    <row r="26" spans="1:21" ht="12.75" customHeight="1" outlineLevel="1">
      <c r="A26" s="355"/>
      <c r="B26" s="145"/>
      <c r="C26" s="20" t="s">
        <v>767</v>
      </c>
      <c r="D26" s="5" t="s">
        <v>65</v>
      </c>
      <c r="E26" s="5" t="s">
        <v>317</v>
      </c>
      <c r="F26" s="5"/>
      <c r="G26" s="17">
        <f>Capex!G24</f>
        <v>0</v>
      </c>
      <c r="H26" s="17">
        <f>Capex!H24</f>
        <v>0</v>
      </c>
      <c r="I26" s="17">
        <f>Capex!I24</f>
        <v>0</v>
      </c>
      <c r="J26" s="17">
        <f>Capex!J24</f>
        <v>12217.16</v>
      </c>
      <c r="K26" s="17">
        <f>Capex!K24</f>
        <v>0</v>
      </c>
      <c r="L26" s="17">
        <f>Capex!L24</f>
        <v>0</v>
      </c>
      <c r="M26" s="17">
        <f>Capex!M24</f>
        <v>0</v>
      </c>
      <c r="N26" s="17">
        <f>Capex!N24</f>
        <v>0</v>
      </c>
      <c r="O26" s="17">
        <f>Capex!O24</f>
        <v>0</v>
      </c>
      <c r="P26" s="17">
        <f>Capex!P24</f>
        <v>0</v>
      </c>
      <c r="Q26" s="17">
        <f>Capex!Q24</f>
        <v>0</v>
      </c>
      <c r="R26" s="17">
        <f>Capex!R24</f>
        <v>0</v>
      </c>
      <c r="S26" s="17">
        <f>Capex!S24</f>
        <v>0</v>
      </c>
      <c r="T26" s="17">
        <f>Capex!T24</f>
        <v>0</v>
      </c>
      <c r="U26" s="15"/>
    </row>
    <row r="27" spans="1:21" ht="12.75" customHeight="1" outlineLevel="1">
      <c r="A27" s="355"/>
      <c r="B27" s="145"/>
      <c r="C27" s="20" t="s">
        <v>768</v>
      </c>
      <c r="D27" s="5" t="s">
        <v>65</v>
      </c>
      <c r="E27" s="5" t="s">
        <v>317</v>
      </c>
      <c r="F27" s="5"/>
      <c r="G27" s="17">
        <f>Capex!G25</f>
        <v>0</v>
      </c>
      <c r="H27" s="17">
        <f>Capex!H25</f>
        <v>0</v>
      </c>
      <c r="I27" s="17">
        <f>Capex!I25</f>
        <v>9525.36</v>
      </c>
      <c r="J27" s="17">
        <f>Capex!J25</f>
        <v>0</v>
      </c>
      <c r="K27" s="17">
        <f>Capex!K25</f>
        <v>0</v>
      </c>
      <c r="L27" s="17">
        <f>Capex!L25</f>
        <v>0</v>
      </c>
      <c r="M27" s="17">
        <f>Capex!M25</f>
        <v>0</v>
      </c>
      <c r="N27" s="17">
        <f>Capex!N25</f>
        <v>0</v>
      </c>
      <c r="O27" s="17">
        <f>Capex!O25</f>
        <v>0</v>
      </c>
      <c r="P27" s="17">
        <f>Capex!P25</f>
        <v>0</v>
      </c>
      <c r="Q27" s="17">
        <f>Capex!Q25</f>
        <v>0</v>
      </c>
      <c r="R27" s="17">
        <f>Capex!R25</f>
        <v>0</v>
      </c>
      <c r="S27" s="17">
        <f>Capex!S25</f>
        <v>0</v>
      </c>
      <c r="T27" s="17">
        <f>Capex!T25</f>
        <v>0</v>
      </c>
      <c r="U27" s="15"/>
    </row>
    <row r="28" spans="1:21" ht="12.75" customHeight="1" outlineLevel="1">
      <c r="A28" s="355"/>
      <c r="B28" s="145"/>
      <c r="C28" s="20" t="s">
        <v>769</v>
      </c>
      <c r="D28" s="5" t="s">
        <v>65</v>
      </c>
      <c r="E28" s="5" t="s">
        <v>317</v>
      </c>
      <c r="F28" s="5"/>
      <c r="G28" s="17">
        <f>Capex!G26</f>
        <v>0</v>
      </c>
      <c r="H28" s="17">
        <f>Capex!H26</f>
        <v>7886.5539717786851</v>
      </c>
      <c r="I28" s="17">
        <f>Capex!I26</f>
        <v>0</v>
      </c>
      <c r="J28" s="17">
        <f>Capex!J26</f>
        <v>0</v>
      </c>
      <c r="K28" s="17">
        <f>Capex!K26</f>
        <v>0</v>
      </c>
      <c r="L28" s="17">
        <f>Capex!L26</f>
        <v>0</v>
      </c>
      <c r="M28" s="17">
        <f>Capex!M26</f>
        <v>0</v>
      </c>
      <c r="N28" s="17">
        <f>Capex!N26</f>
        <v>0</v>
      </c>
      <c r="O28" s="17">
        <f>Capex!O26</f>
        <v>0</v>
      </c>
      <c r="P28" s="17">
        <f>Capex!P26</f>
        <v>0</v>
      </c>
      <c r="Q28" s="17">
        <f>Capex!Q26</f>
        <v>0</v>
      </c>
      <c r="R28" s="17">
        <f>Capex!R26</f>
        <v>0</v>
      </c>
      <c r="S28" s="17">
        <f>Capex!S26</f>
        <v>0</v>
      </c>
      <c r="T28" s="17">
        <f>Capex!T26</f>
        <v>0</v>
      </c>
      <c r="U28" s="15"/>
    </row>
    <row r="29" spans="1:21" ht="12.75" customHeight="1" outlineLevel="1">
      <c r="A29" s="355"/>
      <c r="B29" s="145"/>
      <c r="C29" s="20" t="s">
        <v>185</v>
      </c>
      <c r="D29" s="5" t="s">
        <v>65</v>
      </c>
      <c r="E29" s="5" t="s">
        <v>317</v>
      </c>
      <c r="F29" s="5"/>
      <c r="G29" s="17">
        <f>Capex!G27</f>
        <v>0</v>
      </c>
      <c r="H29" s="17">
        <f>Capex!H27</f>
        <v>67228.97</v>
      </c>
      <c r="I29" s="17">
        <f>Capex!I27</f>
        <v>0</v>
      </c>
      <c r="J29" s="17">
        <f>Capex!J27</f>
        <v>0</v>
      </c>
      <c r="K29" s="17">
        <f>Capex!K27</f>
        <v>0</v>
      </c>
      <c r="L29" s="17">
        <f>Capex!L27</f>
        <v>5870</v>
      </c>
      <c r="M29" s="17">
        <f>Capex!M27</f>
        <v>0</v>
      </c>
      <c r="N29" s="17">
        <f>Capex!N27</f>
        <v>0</v>
      </c>
      <c r="O29" s="17">
        <f>Capex!O27</f>
        <v>0</v>
      </c>
      <c r="P29" s="17">
        <f>Capex!P27</f>
        <v>0</v>
      </c>
      <c r="Q29" s="17">
        <f>Capex!Q27</f>
        <v>0</v>
      </c>
      <c r="R29" s="17">
        <f>Capex!R27</f>
        <v>0</v>
      </c>
      <c r="S29" s="17">
        <f>Capex!S27</f>
        <v>0</v>
      </c>
      <c r="T29" s="17">
        <f>Capex!T27</f>
        <v>0</v>
      </c>
      <c r="U29" s="15"/>
    </row>
    <row r="30" spans="1:21" ht="12.75" customHeight="1" outlineLevel="1">
      <c r="A30" s="355"/>
      <c r="B30" s="145"/>
      <c r="C30" s="20" t="s">
        <v>770</v>
      </c>
      <c r="D30" s="5" t="s">
        <v>65</v>
      </c>
      <c r="E30" s="5" t="s">
        <v>317</v>
      </c>
      <c r="F30" s="5"/>
      <c r="G30" s="17">
        <f>Capex!G28</f>
        <v>0</v>
      </c>
      <c r="H30" s="17">
        <f>Capex!H28</f>
        <v>12618.758571910113</v>
      </c>
      <c r="I30" s="17">
        <f>Capex!I28</f>
        <v>0</v>
      </c>
      <c r="J30" s="17">
        <f>Capex!J28</f>
        <v>0</v>
      </c>
      <c r="K30" s="17">
        <f>Capex!K28</f>
        <v>0</v>
      </c>
      <c r="L30" s="17">
        <f>Capex!L28</f>
        <v>0</v>
      </c>
      <c r="M30" s="17">
        <f>Capex!M28</f>
        <v>0</v>
      </c>
      <c r="N30" s="17">
        <f>Capex!N28</f>
        <v>0</v>
      </c>
      <c r="O30" s="17">
        <f>Capex!O28</f>
        <v>0</v>
      </c>
      <c r="P30" s="17">
        <f>Capex!P28</f>
        <v>0</v>
      </c>
      <c r="Q30" s="17">
        <f>Capex!Q28</f>
        <v>0</v>
      </c>
      <c r="R30" s="17">
        <f>Capex!R28</f>
        <v>0</v>
      </c>
      <c r="S30" s="17">
        <f>Capex!S28</f>
        <v>0</v>
      </c>
      <c r="T30" s="17">
        <f>Capex!T28</f>
        <v>0</v>
      </c>
      <c r="U30" s="15"/>
    </row>
    <row r="31" spans="1:21" ht="12.75" customHeight="1" outlineLevel="1">
      <c r="A31" s="355"/>
      <c r="B31" s="145"/>
      <c r="C31" s="20" t="s">
        <v>771</v>
      </c>
      <c r="D31" s="5" t="s">
        <v>65</v>
      </c>
      <c r="E31" s="5" t="s">
        <v>317</v>
      </c>
      <c r="F31" s="5"/>
      <c r="G31" s="17">
        <f>Capex!G29</f>
        <v>0</v>
      </c>
      <c r="H31" s="17">
        <f>Capex!H29</f>
        <v>4967.96</v>
      </c>
      <c r="I31" s="17">
        <f>Capex!I29</f>
        <v>0</v>
      </c>
      <c r="J31" s="17">
        <f>Capex!J29</f>
        <v>0</v>
      </c>
      <c r="K31" s="17">
        <f>Capex!K29</f>
        <v>0</v>
      </c>
      <c r="L31" s="17">
        <f>Capex!L29</f>
        <v>0</v>
      </c>
      <c r="M31" s="17">
        <f>Capex!M29</f>
        <v>0</v>
      </c>
      <c r="N31" s="17">
        <f>Capex!N29</f>
        <v>0</v>
      </c>
      <c r="O31" s="17">
        <f>Capex!O29</f>
        <v>0</v>
      </c>
      <c r="P31" s="17">
        <f>Capex!P29</f>
        <v>0</v>
      </c>
      <c r="Q31" s="17">
        <f>Capex!Q29</f>
        <v>0</v>
      </c>
      <c r="R31" s="17">
        <f>Capex!R29</f>
        <v>0</v>
      </c>
      <c r="S31" s="17">
        <f>Capex!S29</f>
        <v>0</v>
      </c>
      <c r="T31" s="17">
        <f>Capex!T29</f>
        <v>0</v>
      </c>
      <c r="U31" s="15"/>
    </row>
    <row r="32" spans="1:21" ht="12.75" customHeight="1" outlineLevel="1">
      <c r="A32" s="355"/>
      <c r="B32" s="145"/>
      <c r="C32" s="20" t="s">
        <v>772</v>
      </c>
      <c r="D32" s="5" t="s">
        <v>65</v>
      </c>
      <c r="E32" s="5" t="s">
        <v>317</v>
      </c>
      <c r="F32" s="5"/>
      <c r="G32" s="17">
        <f>Capex!G30</f>
        <v>0</v>
      </c>
      <c r="H32" s="17">
        <f>Capex!H30</f>
        <v>3457.1512905198779</v>
      </c>
      <c r="I32" s="17">
        <f>Capex!I30</f>
        <v>0</v>
      </c>
      <c r="J32" s="17">
        <f>Capex!J30</f>
        <v>0</v>
      </c>
      <c r="K32" s="17">
        <f>Capex!K30</f>
        <v>0</v>
      </c>
      <c r="L32" s="17">
        <f>Capex!L30</f>
        <v>0</v>
      </c>
      <c r="M32" s="17">
        <f>Capex!M30</f>
        <v>0</v>
      </c>
      <c r="N32" s="17">
        <f>Capex!N30</f>
        <v>0</v>
      </c>
      <c r="O32" s="17">
        <f>Capex!O30</f>
        <v>0</v>
      </c>
      <c r="P32" s="17">
        <f>Capex!P30</f>
        <v>0</v>
      </c>
      <c r="Q32" s="17">
        <f>Capex!Q30</f>
        <v>0</v>
      </c>
      <c r="R32" s="17">
        <f>Capex!R30</f>
        <v>0</v>
      </c>
      <c r="S32" s="17">
        <f>Capex!S30</f>
        <v>0</v>
      </c>
      <c r="T32" s="17">
        <f>Capex!T30</f>
        <v>0</v>
      </c>
      <c r="U32" s="15"/>
    </row>
    <row r="33" spans="1:21" ht="12.75" customHeight="1" outlineLevel="1">
      <c r="A33" s="355"/>
      <c r="B33" s="145"/>
      <c r="C33" s="20" t="s">
        <v>773</v>
      </c>
      <c r="D33" s="5" t="s">
        <v>65</v>
      </c>
      <c r="E33" s="5" t="s">
        <v>317</v>
      </c>
      <c r="F33" s="5"/>
      <c r="G33" s="17">
        <f>Capex!G31</f>
        <v>0</v>
      </c>
      <c r="H33" s="17">
        <f>Capex!H31</f>
        <v>28969</v>
      </c>
      <c r="I33" s="17">
        <f>Capex!I31</f>
        <v>0</v>
      </c>
      <c r="J33" s="17">
        <f>Capex!J31</f>
        <v>0</v>
      </c>
      <c r="K33" s="17">
        <f>Capex!K31</f>
        <v>0</v>
      </c>
      <c r="L33" s="17">
        <f>Capex!L31</f>
        <v>0</v>
      </c>
      <c r="M33" s="17">
        <f>Capex!M31</f>
        <v>0</v>
      </c>
      <c r="N33" s="17">
        <f>Capex!N31</f>
        <v>0</v>
      </c>
      <c r="O33" s="17">
        <f>Capex!O31</f>
        <v>0</v>
      </c>
      <c r="P33" s="17">
        <f>Capex!P31</f>
        <v>0</v>
      </c>
      <c r="Q33" s="17">
        <f>Capex!Q31</f>
        <v>0</v>
      </c>
      <c r="R33" s="17">
        <f>Capex!R31</f>
        <v>0</v>
      </c>
      <c r="S33" s="17">
        <f>Capex!S31</f>
        <v>0</v>
      </c>
      <c r="T33" s="17">
        <f>Capex!T31</f>
        <v>0</v>
      </c>
      <c r="U33" s="15"/>
    </row>
    <row r="34" spans="1:21" ht="12.75" customHeight="1" outlineLevel="1">
      <c r="A34" s="355"/>
      <c r="B34" s="145"/>
      <c r="C34" s="20" t="s">
        <v>774</v>
      </c>
      <c r="D34" s="5" t="s">
        <v>65</v>
      </c>
      <c r="E34" s="5" t="s">
        <v>317</v>
      </c>
      <c r="F34" s="5"/>
      <c r="G34" s="17">
        <f>Capex!G32</f>
        <v>0</v>
      </c>
      <c r="H34" s="17">
        <f>Capex!H32</f>
        <v>0</v>
      </c>
      <c r="I34" s="17">
        <f>Capex!I32</f>
        <v>1387.12</v>
      </c>
      <c r="J34" s="17">
        <f>Capex!J32</f>
        <v>0</v>
      </c>
      <c r="K34" s="17">
        <f>Capex!K32</f>
        <v>0</v>
      </c>
      <c r="L34" s="17">
        <f>Capex!L32</f>
        <v>0</v>
      </c>
      <c r="M34" s="17">
        <f>Capex!M32</f>
        <v>0</v>
      </c>
      <c r="N34" s="17">
        <f>Capex!N32</f>
        <v>0</v>
      </c>
      <c r="O34" s="17">
        <f>Capex!O32</f>
        <v>0</v>
      </c>
      <c r="P34" s="17">
        <f>Capex!P32</f>
        <v>0</v>
      </c>
      <c r="Q34" s="17">
        <f>Capex!Q32</f>
        <v>0</v>
      </c>
      <c r="R34" s="17">
        <f>Capex!R32</f>
        <v>0</v>
      </c>
      <c r="S34" s="17">
        <f>Capex!S32</f>
        <v>0</v>
      </c>
      <c r="T34" s="17">
        <f>Capex!T32</f>
        <v>0</v>
      </c>
      <c r="U34" s="15"/>
    </row>
    <row r="35" spans="1:21" ht="12.75" customHeight="1" outlineLevel="1">
      <c r="A35" s="355"/>
      <c r="B35" s="145"/>
      <c r="C35" s="20" t="s">
        <v>775</v>
      </c>
      <c r="D35" s="5" t="s">
        <v>65</v>
      </c>
      <c r="E35" s="5" t="s">
        <v>317</v>
      </c>
      <c r="F35" s="5"/>
      <c r="G35" s="17">
        <f>Capex!G33</f>
        <v>0</v>
      </c>
      <c r="H35" s="17">
        <f>Capex!H33</f>
        <v>0</v>
      </c>
      <c r="I35" s="17">
        <f>Capex!I33</f>
        <v>8383.61</v>
      </c>
      <c r="J35" s="17">
        <f>Capex!J33</f>
        <v>0</v>
      </c>
      <c r="K35" s="17">
        <f>Capex!K33</f>
        <v>0</v>
      </c>
      <c r="L35" s="17">
        <f>Capex!L33</f>
        <v>0</v>
      </c>
      <c r="M35" s="17">
        <f>Capex!M33</f>
        <v>0</v>
      </c>
      <c r="N35" s="17">
        <f>Capex!N33</f>
        <v>0</v>
      </c>
      <c r="O35" s="17">
        <f>Capex!O33</f>
        <v>0</v>
      </c>
      <c r="P35" s="17">
        <f>Capex!P33</f>
        <v>0</v>
      </c>
      <c r="Q35" s="17">
        <f>Capex!Q33</f>
        <v>0</v>
      </c>
      <c r="R35" s="17">
        <f>Capex!R33</f>
        <v>0</v>
      </c>
      <c r="S35" s="17">
        <f>Capex!S33</f>
        <v>0</v>
      </c>
      <c r="T35" s="17">
        <f>Capex!T33</f>
        <v>0</v>
      </c>
      <c r="U35" s="15"/>
    </row>
    <row r="36" spans="1:21" ht="12.75" customHeight="1" outlineLevel="1">
      <c r="A36" s="355"/>
      <c r="B36" s="145"/>
      <c r="C36" s="20" t="s">
        <v>775</v>
      </c>
      <c r="D36" s="5" t="s">
        <v>65</v>
      </c>
      <c r="E36" s="5" t="s">
        <v>317</v>
      </c>
      <c r="F36" s="5"/>
      <c r="G36" s="17">
        <f>Capex!G34</f>
        <v>0</v>
      </c>
      <c r="H36" s="17">
        <f>Capex!H34</f>
        <v>0</v>
      </c>
      <c r="I36" s="17">
        <f>Capex!I34</f>
        <v>7714.4</v>
      </c>
      <c r="J36" s="17">
        <f>Capex!J34</f>
        <v>0</v>
      </c>
      <c r="K36" s="17">
        <f>Capex!K34</f>
        <v>0</v>
      </c>
      <c r="L36" s="17">
        <f>Capex!L34</f>
        <v>0</v>
      </c>
      <c r="M36" s="17">
        <f>Capex!M34</f>
        <v>0</v>
      </c>
      <c r="N36" s="17">
        <f>Capex!N34</f>
        <v>0</v>
      </c>
      <c r="O36" s="17">
        <f>Capex!O34</f>
        <v>0</v>
      </c>
      <c r="P36" s="17">
        <f>Capex!P34</f>
        <v>0</v>
      </c>
      <c r="Q36" s="17">
        <f>Capex!Q34</f>
        <v>0</v>
      </c>
      <c r="R36" s="17">
        <f>Capex!R34</f>
        <v>0</v>
      </c>
      <c r="S36" s="17">
        <f>Capex!S34</f>
        <v>0</v>
      </c>
      <c r="T36" s="17">
        <f>Capex!T34</f>
        <v>0</v>
      </c>
      <c r="U36" s="15"/>
    </row>
    <row r="37" spans="1:21" ht="12.75" customHeight="1" outlineLevel="1">
      <c r="A37" s="355"/>
      <c r="B37" s="145"/>
      <c r="C37" s="20" t="s">
        <v>776</v>
      </c>
      <c r="D37" s="5" t="s">
        <v>65</v>
      </c>
      <c r="E37" s="5" t="s">
        <v>317</v>
      </c>
      <c r="F37" s="5"/>
      <c r="G37" s="17">
        <f>Capex!G35</f>
        <v>0</v>
      </c>
      <c r="H37" s="17">
        <f>Capex!H35</f>
        <v>0</v>
      </c>
      <c r="I37" s="17">
        <f>Capex!I35</f>
        <v>0</v>
      </c>
      <c r="J37" s="17">
        <f>Capex!J35</f>
        <v>12144.49</v>
      </c>
      <c r="K37" s="17">
        <f>Capex!K35</f>
        <v>0</v>
      </c>
      <c r="L37" s="17">
        <f>Capex!L35</f>
        <v>0</v>
      </c>
      <c r="M37" s="17">
        <f>Capex!M35</f>
        <v>0</v>
      </c>
      <c r="N37" s="17">
        <f>Capex!N35</f>
        <v>0</v>
      </c>
      <c r="O37" s="17">
        <f>Capex!O35</f>
        <v>0</v>
      </c>
      <c r="P37" s="17">
        <f>Capex!P35</f>
        <v>0</v>
      </c>
      <c r="Q37" s="17">
        <f>Capex!Q35</f>
        <v>0</v>
      </c>
      <c r="R37" s="17">
        <f>Capex!R35</f>
        <v>0</v>
      </c>
      <c r="S37" s="17">
        <f>Capex!S35</f>
        <v>0</v>
      </c>
      <c r="T37" s="17">
        <f>Capex!T35</f>
        <v>0</v>
      </c>
      <c r="U37" s="15"/>
    </row>
    <row r="38" spans="1:21" ht="12.75" customHeight="1" outlineLevel="1">
      <c r="A38" s="355"/>
      <c r="B38" s="145"/>
      <c r="C38" s="20" t="s">
        <v>777</v>
      </c>
      <c r="D38" s="5" t="s">
        <v>65</v>
      </c>
      <c r="E38" s="5" t="s">
        <v>317</v>
      </c>
      <c r="F38" s="5"/>
      <c r="G38" s="17">
        <f>Capex!G36</f>
        <v>0</v>
      </c>
      <c r="H38" s="17">
        <f>Capex!H36</f>
        <v>0</v>
      </c>
      <c r="I38" s="17">
        <f>Capex!I36</f>
        <v>0</v>
      </c>
      <c r="J38" s="17">
        <f>Capex!J36</f>
        <v>80524.84</v>
      </c>
      <c r="K38" s="17">
        <f>Capex!K36</f>
        <v>0</v>
      </c>
      <c r="L38" s="17">
        <f>Capex!L36</f>
        <v>0</v>
      </c>
      <c r="M38" s="17">
        <f>Capex!M36</f>
        <v>0</v>
      </c>
      <c r="N38" s="17">
        <f>Capex!N36</f>
        <v>0</v>
      </c>
      <c r="O38" s="17">
        <f>Capex!O36</f>
        <v>0</v>
      </c>
      <c r="P38" s="17">
        <f>Capex!P36</f>
        <v>0</v>
      </c>
      <c r="Q38" s="17">
        <f>Capex!Q36</f>
        <v>0</v>
      </c>
      <c r="R38" s="17">
        <f>Capex!R36</f>
        <v>0</v>
      </c>
      <c r="S38" s="17">
        <f>Capex!S36</f>
        <v>0</v>
      </c>
      <c r="T38" s="17">
        <f>Capex!T36</f>
        <v>0</v>
      </c>
      <c r="U38" s="15"/>
    </row>
    <row r="39" spans="1:21" ht="12.75" customHeight="1" outlineLevel="1">
      <c r="A39" s="355"/>
      <c r="B39" s="145"/>
      <c r="C39" s="20" t="s">
        <v>778</v>
      </c>
      <c r="D39" s="5" t="s">
        <v>65</v>
      </c>
      <c r="E39" s="5" t="s">
        <v>317</v>
      </c>
      <c r="F39" s="5"/>
      <c r="G39" s="17">
        <f>Capex!G37</f>
        <v>0</v>
      </c>
      <c r="H39" s="17">
        <f>Capex!H37</f>
        <v>0</v>
      </c>
      <c r="I39" s="17">
        <f>Capex!I37</f>
        <v>0</v>
      </c>
      <c r="J39" s="17">
        <f>Capex!J37</f>
        <v>16408.61</v>
      </c>
      <c r="K39" s="17">
        <f>Capex!K37</f>
        <v>0</v>
      </c>
      <c r="L39" s="17">
        <f>Capex!L37</f>
        <v>0</v>
      </c>
      <c r="M39" s="17">
        <f>Capex!M37</f>
        <v>0</v>
      </c>
      <c r="N39" s="17">
        <f>Capex!N37</f>
        <v>0</v>
      </c>
      <c r="O39" s="17">
        <f>Capex!O37</f>
        <v>0</v>
      </c>
      <c r="P39" s="17">
        <f>Capex!P37</f>
        <v>0</v>
      </c>
      <c r="Q39" s="17">
        <f>Capex!Q37</f>
        <v>0</v>
      </c>
      <c r="R39" s="17">
        <f>Capex!R37</f>
        <v>0</v>
      </c>
      <c r="S39" s="17">
        <f>Capex!S37</f>
        <v>0</v>
      </c>
      <c r="T39" s="17">
        <f>Capex!T37</f>
        <v>0</v>
      </c>
      <c r="U39" s="15"/>
    </row>
    <row r="40" spans="1:21" ht="12.75" customHeight="1" outlineLevel="1">
      <c r="A40" s="355"/>
      <c r="B40" s="145"/>
      <c r="C40" s="20" t="s">
        <v>779</v>
      </c>
      <c r="D40" s="5" t="s">
        <v>65</v>
      </c>
      <c r="E40" s="5" t="s">
        <v>317</v>
      </c>
      <c r="F40" s="5"/>
      <c r="G40" s="17">
        <f>Capex!G38</f>
        <v>0</v>
      </c>
      <c r="H40" s="17">
        <f>Capex!H38</f>
        <v>0</v>
      </c>
      <c r="I40" s="17">
        <f>Capex!I38</f>
        <v>0</v>
      </c>
      <c r="J40" s="17">
        <f>Capex!J38</f>
        <v>0</v>
      </c>
      <c r="K40" s="17">
        <f>Capex!K38</f>
        <v>34291.870000000003</v>
      </c>
      <c r="L40" s="17">
        <f>Capex!L38</f>
        <v>0</v>
      </c>
      <c r="M40" s="17">
        <f>Capex!M38</f>
        <v>0</v>
      </c>
      <c r="N40" s="17">
        <f>Capex!N38</f>
        <v>0</v>
      </c>
      <c r="O40" s="17">
        <f>Capex!O38</f>
        <v>0</v>
      </c>
      <c r="P40" s="17">
        <f>Capex!P38</f>
        <v>0</v>
      </c>
      <c r="Q40" s="17">
        <f>Capex!Q38</f>
        <v>0</v>
      </c>
      <c r="R40" s="17">
        <f>Capex!R38</f>
        <v>0</v>
      </c>
      <c r="S40" s="17">
        <f>Capex!S38</f>
        <v>0</v>
      </c>
      <c r="T40" s="17">
        <f>Capex!T38</f>
        <v>0</v>
      </c>
      <c r="U40" s="15"/>
    </row>
    <row r="41" spans="1:21" ht="12.75" customHeight="1" outlineLevel="1">
      <c r="A41" s="355"/>
      <c r="B41" s="145"/>
      <c r="C41" s="20" t="s">
        <v>780</v>
      </c>
      <c r="D41" s="5" t="s">
        <v>65</v>
      </c>
      <c r="E41" s="5" t="s">
        <v>317</v>
      </c>
      <c r="F41" s="5"/>
      <c r="G41" s="17">
        <f>Capex!G39</f>
        <v>0</v>
      </c>
      <c r="H41" s="17">
        <f>Capex!H39</f>
        <v>0</v>
      </c>
      <c r="I41" s="17">
        <f>Capex!I39</f>
        <v>0</v>
      </c>
      <c r="J41" s="17">
        <f>Capex!J39</f>
        <v>0</v>
      </c>
      <c r="K41" s="17">
        <f>Capex!K39</f>
        <v>0</v>
      </c>
      <c r="L41" s="17">
        <f>Capex!L39</f>
        <v>51670</v>
      </c>
      <c r="M41" s="17">
        <f>Capex!M39</f>
        <v>0</v>
      </c>
      <c r="N41" s="17">
        <f>Capex!N39</f>
        <v>0</v>
      </c>
      <c r="O41" s="17">
        <f>Capex!O39</f>
        <v>0</v>
      </c>
      <c r="P41" s="17">
        <f>Capex!P39</f>
        <v>0</v>
      </c>
      <c r="Q41" s="17">
        <f>Capex!Q39</f>
        <v>0</v>
      </c>
      <c r="R41" s="17">
        <f>Capex!R39</f>
        <v>0</v>
      </c>
      <c r="S41" s="17">
        <f>Capex!S39</f>
        <v>0</v>
      </c>
      <c r="T41" s="17">
        <f>Capex!T39</f>
        <v>0</v>
      </c>
      <c r="U41" s="15"/>
    </row>
    <row r="42" spans="1:21" ht="12.75" customHeight="1" outlineLevel="1">
      <c r="A42" s="355"/>
      <c r="B42" s="145"/>
      <c r="C42" s="20" t="s">
        <v>781</v>
      </c>
      <c r="D42" s="5" t="s">
        <v>65</v>
      </c>
      <c r="E42" s="5" t="s">
        <v>317</v>
      </c>
      <c r="F42" s="5"/>
      <c r="G42" s="17">
        <f>Capex!G40</f>
        <v>0</v>
      </c>
      <c r="H42" s="17">
        <f>Capex!H40</f>
        <v>113008.20999999999</v>
      </c>
      <c r="I42" s="17">
        <f>Capex!I40</f>
        <v>0</v>
      </c>
      <c r="J42" s="17">
        <f>Capex!J40</f>
        <v>0</v>
      </c>
      <c r="K42" s="17">
        <f>Capex!K40</f>
        <v>0</v>
      </c>
      <c r="L42" s="17">
        <f>Capex!L40</f>
        <v>0</v>
      </c>
      <c r="M42" s="17">
        <f>Capex!M40</f>
        <v>0</v>
      </c>
      <c r="N42" s="17">
        <f>Capex!N40</f>
        <v>0</v>
      </c>
      <c r="O42" s="17">
        <f>Capex!O40</f>
        <v>0</v>
      </c>
      <c r="P42" s="17">
        <f>Capex!P40</f>
        <v>0</v>
      </c>
      <c r="Q42" s="17">
        <f>Capex!Q40</f>
        <v>0</v>
      </c>
      <c r="R42" s="17">
        <f>Capex!R40</f>
        <v>0</v>
      </c>
      <c r="S42" s="17">
        <f>Capex!S40</f>
        <v>0</v>
      </c>
      <c r="T42" s="17">
        <f>Capex!T40</f>
        <v>0</v>
      </c>
      <c r="U42" s="15"/>
    </row>
    <row r="43" spans="1:21" ht="12.75" customHeight="1" outlineLevel="1">
      <c r="A43" s="355"/>
      <c r="B43" s="145"/>
      <c r="C43" s="20" t="s">
        <v>782</v>
      </c>
      <c r="D43" s="5" t="s">
        <v>65</v>
      </c>
      <c r="E43" s="5" t="s">
        <v>317</v>
      </c>
      <c r="F43" s="5"/>
      <c r="G43" s="17">
        <f>Capex!G41</f>
        <v>0</v>
      </c>
      <c r="H43" s="17">
        <f>Capex!H41</f>
        <v>0</v>
      </c>
      <c r="I43" s="17">
        <f>Capex!I41</f>
        <v>133315.81</v>
      </c>
      <c r="J43" s="17">
        <f>Capex!J41</f>
        <v>0</v>
      </c>
      <c r="K43" s="17">
        <f>Capex!K41</f>
        <v>0</v>
      </c>
      <c r="L43" s="17">
        <f>Capex!L41</f>
        <v>0</v>
      </c>
      <c r="M43" s="17">
        <f>Capex!M41</f>
        <v>0</v>
      </c>
      <c r="N43" s="17">
        <f>Capex!N41</f>
        <v>0</v>
      </c>
      <c r="O43" s="17">
        <f>Capex!O41</f>
        <v>0</v>
      </c>
      <c r="P43" s="17">
        <f>Capex!P41</f>
        <v>0</v>
      </c>
      <c r="Q43" s="17">
        <f>Capex!Q41</f>
        <v>0</v>
      </c>
      <c r="R43" s="17">
        <f>Capex!R41</f>
        <v>0</v>
      </c>
      <c r="S43" s="17">
        <f>Capex!S41</f>
        <v>0</v>
      </c>
      <c r="T43" s="17">
        <f>Capex!T41</f>
        <v>0</v>
      </c>
      <c r="U43" s="15"/>
    </row>
    <row r="44" spans="1:21" ht="12.75" customHeight="1" outlineLevel="1">
      <c r="A44" s="355"/>
      <c r="B44" s="145"/>
      <c r="C44" s="20" t="s">
        <v>783</v>
      </c>
      <c r="D44" s="5" t="s">
        <v>65</v>
      </c>
      <c r="E44" s="5" t="s">
        <v>317</v>
      </c>
      <c r="F44" s="5"/>
      <c r="G44" s="17">
        <f>Capex!G42</f>
        <v>189002.56055125355</v>
      </c>
      <c r="H44" s="17">
        <f>Capex!H42</f>
        <v>203.37944874644745</v>
      </c>
      <c r="I44" s="17">
        <f>Capex!I42</f>
        <v>0</v>
      </c>
      <c r="J44" s="17">
        <f>Capex!J42</f>
        <v>0</v>
      </c>
      <c r="K44" s="17">
        <f>Capex!K42</f>
        <v>0</v>
      </c>
      <c r="L44" s="17">
        <f>Capex!L42</f>
        <v>0</v>
      </c>
      <c r="M44" s="17">
        <f>Capex!M42</f>
        <v>0</v>
      </c>
      <c r="N44" s="17">
        <f>Capex!N42</f>
        <v>0</v>
      </c>
      <c r="O44" s="17">
        <f>Capex!O42</f>
        <v>0</v>
      </c>
      <c r="P44" s="17">
        <f>Capex!P42</f>
        <v>0</v>
      </c>
      <c r="Q44" s="17">
        <f>Capex!Q42</f>
        <v>0</v>
      </c>
      <c r="R44" s="17">
        <f>Capex!R42</f>
        <v>0</v>
      </c>
      <c r="S44" s="17">
        <f>Capex!S42</f>
        <v>0</v>
      </c>
      <c r="T44" s="17">
        <f>Capex!T42</f>
        <v>0</v>
      </c>
      <c r="U44" s="15"/>
    </row>
    <row r="45" spans="1:21" ht="12.75" customHeight="1" outlineLevel="1">
      <c r="A45" s="355"/>
      <c r="B45" s="145"/>
      <c r="C45" s="20" t="s">
        <v>784</v>
      </c>
      <c r="D45" s="5" t="s">
        <v>65</v>
      </c>
      <c r="E45" s="5" t="s">
        <v>317</v>
      </c>
      <c r="F45" s="5"/>
      <c r="G45" s="17">
        <f>Capex!G43</f>
        <v>0</v>
      </c>
      <c r="H45" s="17">
        <f>Capex!H43</f>
        <v>0</v>
      </c>
      <c r="I45" s="17">
        <f>Capex!I43</f>
        <v>0</v>
      </c>
      <c r="J45" s="17">
        <f>Capex!J43</f>
        <v>0</v>
      </c>
      <c r="K45" s="17">
        <f>Capex!K43</f>
        <v>348255.19</v>
      </c>
      <c r="L45" s="17">
        <f>Capex!L43</f>
        <v>0</v>
      </c>
      <c r="M45" s="17">
        <f>Capex!M43</f>
        <v>0</v>
      </c>
      <c r="N45" s="17">
        <f>Capex!N43</f>
        <v>0</v>
      </c>
      <c r="O45" s="17">
        <f>Capex!O43</f>
        <v>0</v>
      </c>
      <c r="P45" s="17">
        <f>Capex!P43</f>
        <v>0</v>
      </c>
      <c r="Q45" s="17">
        <f>Capex!Q43</f>
        <v>0</v>
      </c>
      <c r="R45" s="17">
        <f>Capex!R43</f>
        <v>0</v>
      </c>
      <c r="S45" s="17">
        <f>Capex!S43</f>
        <v>0</v>
      </c>
      <c r="T45" s="17">
        <f>Capex!T43</f>
        <v>0</v>
      </c>
      <c r="U45" s="15"/>
    </row>
    <row r="46" spans="1:21" ht="12.75" customHeight="1" outlineLevel="1">
      <c r="A46" s="355"/>
      <c r="B46" s="145"/>
      <c r="C46" s="20" t="s">
        <v>785</v>
      </c>
      <c r="D46" s="5" t="s">
        <v>65</v>
      </c>
      <c r="E46" s="5" t="s">
        <v>317</v>
      </c>
      <c r="F46" s="5"/>
      <c r="G46" s="17">
        <f>Capex!G44</f>
        <v>0</v>
      </c>
      <c r="H46" s="17">
        <f>Capex!H44</f>
        <v>0</v>
      </c>
      <c r="I46" s="17">
        <f>Capex!I44</f>
        <v>2766.69</v>
      </c>
      <c r="J46" s="17">
        <f>Capex!J44</f>
        <v>0</v>
      </c>
      <c r="K46" s="17">
        <f>Capex!K44</f>
        <v>0</v>
      </c>
      <c r="L46" s="17">
        <f>Capex!L44</f>
        <v>0</v>
      </c>
      <c r="M46" s="17">
        <f>Capex!M44</f>
        <v>0</v>
      </c>
      <c r="N46" s="17">
        <f>Capex!N44</f>
        <v>0</v>
      </c>
      <c r="O46" s="17">
        <f>Capex!O44</f>
        <v>0</v>
      </c>
      <c r="P46" s="17">
        <f>Capex!P44</f>
        <v>0</v>
      </c>
      <c r="Q46" s="17">
        <f>Capex!Q44</f>
        <v>0</v>
      </c>
      <c r="R46" s="17">
        <f>Capex!R44</f>
        <v>0</v>
      </c>
      <c r="S46" s="17">
        <f>Capex!S44</f>
        <v>0</v>
      </c>
      <c r="T46" s="17">
        <f>Capex!T44</f>
        <v>0</v>
      </c>
      <c r="U46" s="15"/>
    </row>
    <row r="47" spans="1:21" ht="12.75" customHeight="1" outlineLevel="1">
      <c r="A47" s="355"/>
      <c r="B47" s="145"/>
      <c r="C47" s="20" t="s">
        <v>181</v>
      </c>
      <c r="D47" s="5" t="s">
        <v>65</v>
      </c>
      <c r="E47" s="5" t="s">
        <v>317</v>
      </c>
      <c r="F47" s="5"/>
      <c r="G47" s="17">
        <f>Capex!G45</f>
        <v>0</v>
      </c>
      <c r="H47" s="17">
        <f>Capex!H45</f>
        <v>5161.7979509202451</v>
      </c>
      <c r="I47" s="17">
        <f>Capex!I45</f>
        <v>4.37624024834804E-3</v>
      </c>
      <c r="J47" s="17">
        <f>Capex!J45</f>
        <v>0</v>
      </c>
      <c r="K47" s="17">
        <f>Capex!K45</f>
        <v>0</v>
      </c>
      <c r="L47" s="17">
        <f>Capex!L45</f>
        <v>0</v>
      </c>
      <c r="M47" s="17">
        <f>Capex!M45</f>
        <v>0</v>
      </c>
      <c r="N47" s="17">
        <f>Capex!N45</f>
        <v>0</v>
      </c>
      <c r="O47" s="17">
        <f>Capex!O45</f>
        <v>0</v>
      </c>
      <c r="P47" s="17">
        <f>Capex!P45</f>
        <v>0</v>
      </c>
      <c r="Q47" s="17">
        <f>Capex!Q45</f>
        <v>0</v>
      </c>
      <c r="R47" s="17">
        <f>Capex!R45</f>
        <v>0</v>
      </c>
      <c r="S47" s="17">
        <f>Capex!S45</f>
        <v>0</v>
      </c>
      <c r="T47" s="17">
        <f>Capex!T45</f>
        <v>0</v>
      </c>
      <c r="U47" s="15"/>
    </row>
    <row r="48" spans="1:21" ht="12.75" customHeight="1" outlineLevel="1">
      <c r="A48" s="355"/>
      <c r="B48" s="145"/>
      <c r="C48" s="20" t="s">
        <v>182</v>
      </c>
      <c r="D48" s="5" t="s">
        <v>65</v>
      </c>
      <c r="E48" s="5" t="s">
        <v>317</v>
      </c>
      <c r="F48" s="5"/>
      <c r="G48" s="17">
        <f>Capex!G46</f>
        <v>0</v>
      </c>
      <c r="H48" s="17">
        <f>Capex!H46</f>
        <v>2520.0576728395063</v>
      </c>
      <c r="I48" s="17">
        <f>Capex!I46</f>
        <v>0</v>
      </c>
      <c r="J48" s="17">
        <f>Capex!J46</f>
        <v>0</v>
      </c>
      <c r="K48" s="17">
        <f>Capex!K46</f>
        <v>0</v>
      </c>
      <c r="L48" s="17">
        <f>Capex!L46</f>
        <v>0</v>
      </c>
      <c r="M48" s="17">
        <f>Capex!M46</f>
        <v>0</v>
      </c>
      <c r="N48" s="17">
        <f>Capex!N46</f>
        <v>0</v>
      </c>
      <c r="O48" s="17">
        <f>Capex!O46</f>
        <v>0</v>
      </c>
      <c r="P48" s="17">
        <f>Capex!P46</f>
        <v>0</v>
      </c>
      <c r="Q48" s="17">
        <f>Capex!Q46</f>
        <v>0</v>
      </c>
      <c r="R48" s="17">
        <f>Capex!R46</f>
        <v>0</v>
      </c>
      <c r="S48" s="17">
        <f>Capex!S46</f>
        <v>0</v>
      </c>
      <c r="T48" s="17">
        <f>Capex!T46</f>
        <v>0</v>
      </c>
      <c r="U48" s="15"/>
    </row>
    <row r="49" spans="1:21" ht="12.75" customHeight="1" outlineLevel="1">
      <c r="A49" s="355"/>
      <c r="B49" s="145"/>
      <c r="C49" s="20" t="s">
        <v>183</v>
      </c>
      <c r="D49" s="5" t="s">
        <v>65</v>
      </c>
      <c r="E49" s="5" t="s">
        <v>317</v>
      </c>
      <c r="F49" s="5"/>
      <c r="G49" s="17">
        <f>Capex!G47</f>
        <v>0</v>
      </c>
      <c r="H49" s="17">
        <f>Capex!H47</f>
        <v>0</v>
      </c>
      <c r="I49" s="17">
        <f>Capex!I47</f>
        <v>258648.6</v>
      </c>
      <c r="J49" s="17">
        <f>Capex!J47</f>
        <v>0</v>
      </c>
      <c r="K49" s="17">
        <f>Capex!K47</f>
        <v>0</v>
      </c>
      <c r="L49" s="17">
        <f>Capex!L47</f>
        <v>0</v>
      </c>
      <c r="M49" s="17">
        <f>Capex!M47</f>
        <v>0</v>
      </c>
      <c r="N49" s="17">
        <f>Capex!N47</f>
        <v>0</v>
      </c>
      <c r="O49" s="17">
        <f>Capex!O47</f>
        <v>0</v>
      </c>
      <c r="P49" s="17">
        <f>Capex!P47</f>
        <v>0</v>
      </c>
      <c r="Q49" s="17">
        <f>Capex!Q47</f>
        <v>0</v>
      </c>
      <c r="R49" s="17">
        <f>Capex!R47</f>
        <v>0</v>
      </c>
      <c r="S49" s="17">
        <f>Capex!S47</f>
        <v>0</v>
      </c>
      <c r="T49" s="17">
        <f>Capex!T47</f>
        <v>0</v>
      </c>
      <c r="U49" s="15"/>
    </row>
    <row r="50" spans="1:21" ht="12.75" customHeight="1" outlineLevel="1">
      <c r="A50" s="355"/>
      <c r="B50" s="145"/>
      <c r="C50" s="20" t="s">
        <v>186</v>
      </c>
      <c r="D50" s="5" t="s">
        <v>65</v>
      </c>
      <c r="E50" s="5" t="s">
        <v>317</v>
      </c>
      <c r="F50" s="5"/>
      <c r="G50" s="17">
        <f>Capex!G48</f>
        <v>0</v>
      </c>
      <c r="H50" s="17">
        <f>Capex!H48</f>
        <v>0</v>
      </c>
      <c r="I50" s="17">
        <f>Capex!I48</f>
        <v>136265.60000000001</v>
      </c>
      <c r="J50" s="17">
        <f>Capex!J48</f>
        <v>22311.049999999988</v>
      </c>
      <c r="K50" s="17">
        <f>Capex!K48</f>
        <v>0</v>
      </c>
      <c r="L50" s="17">
        <f>Capex!L48</f>
        <v>4275</v>
      </c>
      <c r="M50" s="17">
        <f>Capex!M48</f>
        <v>29430</v>
      </c>
      <c r="N50" s="17">
        <f>Capex!N48</f>
        <v>0</v>
      </c>
      <c r="O50" s="17">
        <f>Capex!O48</f>
        <v>0</v>
      </c>
      <c r="P50" s="17">
        <f>Capex!P48</f>
        <v>0</v>
      </c>
      <c r="Q50" s="17">
        <f>Capex!Q48</f>
        <v>0</v>
      </c>
      <c r="R50" s="17">
        <f>Capex!R48</f>
        <v>0</v>
      </c>
      <c r="S50" s="17">
        <f>Capex!S48</f>
        <v>0</v>
      </c>
      <c r="T50" s="17">
        <f>Capex!T48</f>
        <v>0</v>
      </c>
      <c r="U50" s="15"/>
    </row>
    <row r="51" spans="1:21" ht="12.75" customHeight="1" outlineLevel="1">
      <c r="A51" s="355"/>
      <c r="B51" s="145"/>
      <c r="C51" s="20" t="s">
        <v>184</v>
      </c>
      <c r="D51" s="5" t="s">
        <v>65</v>
      </c>
      <c r="E51" s="5" t="s">
        <v>317</v>
      </c>
      <c r="F51" s="5"/>
      <c r="G51" s="17">
        <f>Capex!G49</f>
        <v>0</v>
      </c>
      <c r="H51" s="17">
        <f>Capex!H49</f>
        <v>0</v>
      </c>
      <c r="I51" s="17">
        <f>Capex!I49</f>
        <v>0</v>
      </c>
      <c r="J51" s="17">
        <f>Capex!J49</f>
        <v>0</v>
      </c>
      <c r="K51" s="17">
        <f>Capex!K49</f>
        <v>0</v>
      </c>
      <c r="L51" s="17">
        <f>Capex!L49</f>
        <v>8350</v>
      </c>
      <c r="M51" s="17">
        <f>Capex!M49</f>
        <v>0</v>
      </c>
      <c r="N51" s="17">
        <f>Capex!N49</f>
        <v>0</v>
      </c>
      <c r="O51" s="17">
        <f>Capex!O49</f>
        <v>0</v>
      </c>
      <c r="P51" s="17">
        <f>Capex!P49</f>
        <v>0</v>
      </c>
      <c r="Q51" s="17">
        <f>Capex!Q49</f>
        <v>0</v>
      </c>
      <c r="R51" s="17">
        <f>Capex!R49</f>
        <v>0</v>
      </c>
      <c r="S51" s="17">
        <f>Capex!S49</f>
        <v>0</v>
      </c>
      <c r="T51" s="17">
        <f>Capex!T49</f>
        <v>0</v>
      </c>
      <c r="U51" s="15"/>
    </row>
    <row r="52" spans="1:21" ht="12.75" customHeight="1" outlineLevel="1" collapsed="1">
      <c r="A52" s="355"/>
      <c r="B52" s="145"/>
      <c r="C52" s="20" t="s">
        <v>468</v>
      </c>
      <c r="D52" s="5" t="s">
        <v>65</v>
      </c>
      <c r="E52" s="5" t="s">
        <v>317</v>
      </c>
      <c r="F52" s="5"/>
      <c r="G52" s="17">
        <f>Capex!G50</f>
        <v>0</v>
      </c>
      <c r="H52" s="17">
        <f>Capex!H50</f>
        <v>0</v>
      </c>
      <c r="I52" s="17">
        <f>Capex!I50</f>
        <v>0</v>
      </c>
      <c r="J52" s="17">
        <f>Capex!J50</f>
        <v>0</v>
      </c>
      <c r="K52" s="17">
        <f>Capex!K50</f>
        <v>0</v>
      </c>
      <c r="L52" s="17">
        <f>Capex!L50</f>
        <v>0</v>
      </c>
      <c r="M52" s="17">
        <f>Capex!M50</f>
        <v>0</v>
      </c>
      <c r="N52" s="17">
        <f>Capex!N50</f>
        <v>0</v>
      </c>
      <c r="O52" s="17">
        <f>Capex!O50</f>
        <v>0</v>
      </c>
      <c r="P52" s="17">
        <f>Capex!P50</f>
        <v>0</v>
      </c>
      <c r="Q52" s="17">
        <f>Capex!Q50</f>
        <v>0</v>
      </c>
      <c r="R52" s="17">
        <f>Capex!R50</f>
        <v>0</v>
      </c>
      <c r="S52" s="17">
        <f>Capex!S50</f>
        <v>0</v>
      </c>
      <c r="T52" s="17">
        <f>Capex!T50</f>
        <v>374721.56</v>
      </c>
      <c r="U52" s="15"/>
    </row>
    <row r="53" spans="1:21" ht="12.75" customHeight="1" outlineLevel="1">
      <c r="A53" s="355"/>
      <c r="B53" s="145"/>
      <c r="C53" s="20" t="s">
        <v>469</v>
      </c>
      <c r="D53" s="5" t="s">
        <v>65</v>
      </c>
      <c r="E53" s="5" t="s">
        <v>317</v>
      </c>
      <c r="F53" s="5"/>
      <c r="G53" s="17">
        <f>Capex!G51</f>
        <v>0</v>
      </c>
      <c r="H53" s="17">
        <f>Capex!H51</f>
        <v>0</v>
      </c>
      <c r="I53" s="17">
        <f>Capex!I51</f>
        <v>0</v>
      </c>
      <c r="J53" s="17">
        <f>Capex!J51</f>
        <v>0</v>
      </c>
      <c r="K53" s="17">
        <f>Capex!K51</f>
        <v>0</v>
      </c>
      <c r="L53" s="17">
        <f>Capex!L51</f>
        <v>0</v>
      </c>
      <c r="M53" s="17">
        <f>Capex!M51</f>
        <v>0</v>
      </c>
      <c r="N53" s="17">
        <f>Capex!N51</f>
        <v>0</v>
      </c>
      <c r="O53" s="17">
        <f>Capex!O51</f>
        <v>0</v>
      </c>
      <c r="P53" s="17">
        <f>Capex!P51</f>
        <v>0</v>
      </c>
      <c r="Q53" s="17">
        <f>Capex!Q51</f>
        <v>0</v>
      </c>
      <c r="R53" s="17">
        <f>Capex!R51</f>
        <v>0</v>
      </c>
      <c r="S53" s="17">
        <f>Capex!S51</f>
        <v>0</v>
      </c>
      <c r="T53" s="17">
        <f>Capex!T51</f>
        <v>109807.74</v>
      </c>
      <c r="U53" s="15"/>
    </row>
    <row r="54" spans="1:21" ht="12.75" customHeight="1" outlineLevel="1">
      <c r="A54" s="355"/>
      <c r="B54" s="145"/>
      <c r="C54" s="20" t="s">
        <v>470</v>
      </c>
      <c r="D54" s="5" t="s">
        <v>65</v>
      </c>
      <c r="E54" s="5" t="s">
        <v>317</v>
      </c>
      <c r="F54" s="5"/>
      <c r="G54" s="17">
        <f>Capex!G52</f>
        <v>0</v>
      </c>
      <c r="H54" s="17">
        <f>Capex!H52</f>
        <v>0</v>
      </c>
      <c r="I54" s="17">
        <f>Capex!I52</f>
        <v>0</v>
      </c>
      <c r="J54" s="17">
        <f>Capex!J52</f>
        <v>0</v>
      </c>
      <c r="K54" s="17">
        <f>Capex!K52</f>
        <v>0</v>
      </c>
      <c r="L54" s="17">
        <f>Capex!L52</f>
        <v>0</v>
      </c>
      <c r="M54" s="17">
        <f>Capex!M52</f>
        <v>0</v>
      </c>
      <c r="N54" s="17">
        <f>Capex!N52</f>
        <v>0</v>
      </c>
      <c r="O54" s="17">
        <f>Capex!O52</f>
        <v>0</v>
      </c>
      <c r="P54" s="17">
        <f>Capex!P52</f>
        <v>0</v>
      </c>
      <c r="Q54" s="17">
        <f>Capex!Q52</f>
        <v>0</v>
      </c>
      <c r="R54" s="17">
        <f>Capex!R52</f>
        <v>0</v>
      </c>
      <c r="S54" s="17">
        <f>Capex!S52</f>
        <v>0</v>
      </c>
      <c r="T54" s="17">
        <f>Capex!T52</f>
        <v>15359.25</v>
      </c>
      <c r="U54" s="15"/>
    </row>
    <row r="55" spans="1:21" ht="12.75" customHeight="1" outlineLevel="1">
      <c r="A55" s="355"/>
      <c r="B55" s="145"/>
      <c r="C55" s="20" t="s">
        <v>471</v>
      </c>
      <c r="D55" s="5" t="s">
        <v>65</v>
      </c>
      <c r="E55" s="5" t="s">
        <v>317</v>
      </c>
      <c r="F55" s="5"/>
      <c r="G55" s="17">
        <f>Capex!G53</f>
        <v>0</v>
      </c>
      <c r="H55" s="17">
        <f>Capex!H53</f>
        <v>0</v>
      </c>
      <c r="I55" s="17">
        <f>Capex!I53</f>
        <v>0</v>
      </c>
      <c r="J55" s="17">
        <f>Capex!J53</f>
        <v>0</v>
      </c>
      <c r="K55" s="17">
        <f>Capex!K53</f>
        <v>0</v>
      </c>
      <c r="L55" s="17">
        <f>Capex!L53</f>
        <v>0</v>
      </c>
      <c r="M55" s="17">
        <f>Capex!M53</f>
        <v>0</v>
      </c>
      <c r="N55" s="17">
        <f>Capex!N53</f>
        <v>0</v>
      </c>
      <c r="O55" s="17">
        <f>Capex!O53</f>
        <v>0</v>
      </c>
      <c r="P55" s="17">
        <f>Capex!P53</f>
        <v>0</v>
      </c>
      <c r="Q55" s="17">
        <f>Capex!Q53</f>
        <v>0</v>
      </c>
      <c r="R55" s="17">
        <f>Capex!R53</f>
        <v>0</v>
      </c>
      <c r="S55" s="17">
        <f>Capex!S53</f>
        <v>0</v>
      </c>
      <c r="T55" s="17">
        <f>Capex!T53</f>
        <v>43040.97</v>
      </c>
      <c r="U55" s="15"/>
    </row>
    <row r="56" spans="1:21" ht="12.75" customHeight="1" outlineLevel="1">
      <c r="A56" s="356"/>
      <c r="B56" s="145"/>
      <c r="C56" s="20" t="s">
        <v>879</v>
      </c>
      <c r="D56" s="5" t="s">
        <v>65</v>
      </c>
      <c r="E56" s="5" t="s">
        <v>317</v>
      </c>
      <c r="F56" s="5"/>
      <c r="G56" s="17">
        <f>Capex!G54</f>
        <v>0</v>
      </c>
      <c r="H56" s="17">
        <f>Capex!H54</f>
        <v>0</v>
      </c>
      <c r="I56" s="17">
        <f>Capex!I54</f>
        <v>0</v>
      </c>
      <c r="J56" s="17">
        <f>Capex!J54</f>
        <v>0</v>
      </c>
      <c r="K56" s="17">
        <f>Capex!K54</f>
        <v>0</v>
      </c>
      <c r="L56" s="17">
        <f>Capex!L54</f>
        <v>0</v>
      </c>
      <c r="M56" s="17">
        <f>Capex!M54</f>
        <v>0</v>
      </c>
      <c r="N56" s="17">
        <f>Capex!N54</f>
        <v>0</v>
      </c>
      <c r="O56" s="17">
        <f>Capex!O54</f>
        <v>0</v>
      </c>
      <c r="P56" s="17">
        <f>Capex!P54</f>
        <v>0</v>
      </c>
      <c r="Q56" s="17">
        <f>Capex!Q54</f>
        <v>0</v>
      </c>
      <c r="R56" s="17">
        <f>Capex!R54</f>
        <v>0</v>
      </c>
      <c r="S56" s="17">
        <f>Capex!S54</f>
        <v>669788.66</v>
      </c>
      <c r="T56" s="17">
        <f>Capex!T54</f>
        <v>0</v>
      </c>
      <c r="U56" s="15"/>
    </row>
    <row r="57" spans="1:21" ht="12.75" customHeight="1" outlineLevel="1">
      <c r="A57" s="356"/>
      <c r="B57" s="145"/>
      <c r="C57" s="20" t="s">
        <v>880</v>
      </c>
      <c r="D57" s="5" t="s">
        <v>65</v>
      </c>
      <c r="E57" s="5" t="s">
        <v>317</v>
      </c>
      <c r="F57" s="5"/>
      <c r="G57" s="17">
        <f>Capex!G55</f>
        <v>0</v>
      </c>
      <c r="H57" s="17">
        <f>Capex!H55</f>
        <v>0</v>
      </c>
      <c r="I57" s="17">
        <f>Capex!I55</f>
        <v>0</v>
      </c>
      <c r="J57" s="17">
        <f>Capex!J55</f>
        <v>0</v>
      </c>
      <c r="K57" s="17">
        <f>Capex!K55</f>
        <v>0</v>
      </c>
      <c r="L57" s="17">
        <f>Capex!L55</f>
        <v>0</v>
      </c>
      <c r="M57" s="17">
        <f>Capex!M55</f>
        <v>0</v>
      </c>
      <c r="N57" s="17">
        <f>Capex!N55</f>
        <v>0</v>
      </c>
      <c r="O57" s="17">
        <f>Capex!O55</f>
        <v>0</v>
      </c>
      <c r="P57" s="17">
        <f>Capex!P55</f>
        <v>0</v>
      </c>
      <c r="Q57" s="17">
        <f>Capex!Q55</f>
        <v>0</v>
      </c>
      <c r="R57" s="17">
        <f>Capex!R55</f>
        <v>0</v>
      </c>
      <c r="S57" s="17">
        <f>Capex!S55</f>
        <v>809012.16</v>
      </c>
      <c r="T57" s="17">
        <f>Capex!T55</f>
        <v>0</v>
      </c>
      <c r="U57" s="15"/>
    </row>
    <row r="58" spans="1:21" ht="12.75" customHeight="1" outlineLevel="1">
      <c r="A58" s="355"/>
      <c r="B58" s="145"/>
      <c r="C58" s="20" t="s">
        <v>472</v>
      </c>
      <c r="D58" s="5" t="s">
        <v>65</v>
      </c>
      <c r="E58" s="5" t="s">
        <v>317</v>
      </c>
      <c r="F58" s="5"/>
      <c r="G58" s="17">
        <f>Capex!G56</f>
        <v>0</v>
      </c>
      <c r="H58" s="17">
        <f>Capex!H56</f>
        <v>0</v>
      </c>
      <c r="I58" s="17">
        <f>Capex!I56</f>
        <v>0</v>
      </c>
      <c r="J58" s="17">
        <f>Capex!J56</f>
        <v>0</v>
      </c>
      <c r="K58" s="17">
        <f>Capex!K56</f>
        <v>0</v>
      </c>
      <c r="L58" s="17">
        <f>Capex!L56</f>
        <v>0</v>
      </c>
      <c r="M58" s="17">
        <f>Capex!M56</f>
        <v>0</v>
      </c>
      <c r="N58" s="17">
        <f>Capex!N56</f>
        <v>0</v>
      </c>
      <c r="O58" s="17">
        <f>Capex!O56</f>
        <v>0</v>
      </c>
      <c r="P58" s="17">
        <f>Capex!P56</f>
        <v>0</v>
      </c>
      <c r="Q58" s="17">
        <f>Capex!Q56</f>
        <v>0</v>
      </c>
      <c r="R58" s="17">
        <f>Capex!R56</f>
        <v>0</v>
      </c>
      <c r="S58" s="17">
        <f>Capex!S56</f>
        <v>21200</v>
      </c>
      <c r="T58" s="17">
        <f>Capex!T56</f>
        <v>0</v>
      </c>
      <c r="U58" s="15"/>
    </row>
    <row r="59" spans="1:21" ht="12.75" customHeight="1" outlineLevel="1">
      <c r="A59" s="355"/>
      <c r="B59" s="145"/>
      <c r="C59" s="20" t="s">
        <v>473</v>
      </c>
      <c r="D59" s="5" t="s">
        <v>65</v>
      </c>
      <c r="E59" s="5" t="s">
        <v>317</v>
      </c>
      <c r="F59" s="5"/>
      <c r="G59" s="17">
        <f>Capex!G57</f>
        <v>0</v>
      </c>
      <c r="H59" s="17">
        <f>Capex!H57</f>
        <v>0</v>
      </c>
      <c r="I59" s="17">
        <f>Capex!I57</f>
        <v>0</v>
      </c>
      <c r="J59" s="17">
        <f>Capex!J57</f>
        <v>0</v>
      </c>
      <c r="K59" s="17">
        <f>Capex!K57</f>
        <v>0</v>
      </c>
      <c r="L59" s="17">
        <f>Capex!L57</f>
        <v>0</v>
      </c>
      <c r="M59" s="17">
        <f>Capex!M57</f>
        <v>0</v>
      </c>
      <c r="N59" s="17">
        <f>Capex!N57</f>
        <v>0</v>
      </c>
      <c r="O59" s="17">
        <f>Capex!O57</f>
        <v>0</v>
      </c>
      <c r="P59" s="17">
        <f>Capex!P57</f>
        <v>0</v>
      </c>
      <c r="Q59" s="17">
        <f>Capex!Q57</f>
        <v>0</v>
      </c>
      <c r="R59" s="17">
        <f>Capex!R57</f>
        <v>11988.1</v>
      </c>
      <c r="S59" s="17">
        <f>Capex!S57</f>
        <v>0</v>
      </c>
      <c r="T59" s="17">
        <f>Capex!T57</f>
        <v>0</v>
      </c>
      <c r="U59" s="15"/>
    </row>
    <row r="60" spans="1:21" ht="12.75" customHeight="1" outlineLevel="1">
      <c r="A60" s="355"/>
      <c r="B60" s="145"/>
      <c r="C60" s="20" t="s">
        <v>474</v>
      </c>
      <c r="D60" s="5" t="s">
        <v>65</v>
      </c>
      <c r="E60" s="5" t="s">
        <v>317</v>
      </c>
      <c r="F60" s="5"/>
      <c r="G60" s="17">
        <f>Capex!G58</f>
        <v>0</v>
      </c>
      <c r="H60" s="17">
        <f>Capex!H58</f>
        <v>0</v>
      </c>
      <c r="I60" s="17">
        <f>Capex!I58</f>
        <v>0</v>
      </c>
      <c r="J60" s="17">
        <f>Capex!J58</f>
        <v>0</v>
      </c>
      <c r="K60" s="17">
        <f>Capex!K58</f>
        <v>0</v>
      </c>
      <c r="L60" s="17">
        <f>Capex!L58</f>
        <v>0</v>
      </c>
      <c r="M60" s="17">
        <f>Capex!M58</f>
        <v>0</v>
      </c>
      <c r="N60" s="17">
        <f>Capex!N58</f>
        <v>0</v>
      </c>
      <c r="O60" s="17">
        <f>Capex!O58</f>
        <v>0</v>
      </c>
      <c r="P60" s="17">
        <f>Capex!P58</f>
        <v>0</v>
      </c>
      <c r="Q60" s="17">
        <f>Capex!Q58</f>
        <v>0</v>
      </c>
      <c r="R60" s="17">
        <f>Capex!R58</f>
        <v>5401.27</v>
      </c>
      <c r="S60" s="17">
        <f>Capex!S58</f>
        <v>0</v>
      </c>
      <c r="T60" s="17">
        <f>Capex!T58</f>
        <v>0</v>
      </c>
      <c r="U60" s="15"/>
    </row>
    <row r="61" spans="1:21" ht="12.75" customHeight="1" outlineLevel="1">
      <c r="A61" s="355"/>
      <c r="B61" s="145"/>
      <c r="C61" s="20" t="s">
        <v>475</v>
      </c>
      <c r="D61" s="5" t="s">
        <v>65</v>
      </c>
      <c r="E61" s="5" t="s">
        <v>317</v>
      </c>
      <c r="F61" s="5"/>
      <c r="G61" s="17">
        <f>Capex!G59</f>
        <v>0</v>
      </c>
      <c r="H61" s="17">
        <f>Capex!H59</f>
        <v>0</v>
      </c>
      <c r="I61" s="17">
        <f>Capex!I59</f>
        <v>0</v>
      </c>
      <c r="J61" s="17">
        <f>Capex!J59</f>
        <v>0</v>
      </c>
      <c r="K61" s="17">
        <f>Capex!K59</f>
        <v>0</v>
      </c>
      <c r="L61" s="17">
        <f>Capex!L59</f>
        <v>0</v>
      </c>
      <c r="M61" s="17">
        <f>Capex!M59</f>
        <v>0</v>
      </c>
      <c r="N61" s="17">
        <f>Capex!N59</f>
        <v>0</v>
      </c>
      <c r="O61" s="17">
        <f>Capex!O59</f>
        <v>0</v>
      </c>
      <c r="P61" s="17">
        <f>Capex!P59</f>
        <v>0</v>
      </c>
      <c r="Q61" s="17">
        <f>Capex!Q59</f>
        <v>0</v>
      </c>
      <c r="R61" s="17">
        <f>Capex!R59</f>
        <v>15349.45</v>
      </c>
      <c r="S61" s="17">
        <f>Capex!S59</f>
        <v>0</v>
      </c>
      <c r="T61" s="17">
        <f>Capex!T59</f>
        <v>0</v>
      </c>
      <c r="U61" s="15"/>
    </row>
    <row r="62" spans="1:21" ht="12.75" customHeight="1" outlineLevel="1">
      <c r="A62" s="355"/>
      <c r="B62" s="145"/>
      <c r="C62" s="20" t="s">
        <v>476</v>
      </c>
      <c r="D62" s="5" t="s">
        <v>65</v>
      </c>
      <c r="E62" s="5" t="s">
        <v>317</v>
      </c>
      <c r="F62" s="5"/>
      <c r="G62" s="17">
        <f>Capex!G60</f>
        <v>0</v>
      </c>
      <c r="H62" s="17">
        <f>Capex!H60</f>
        <v>0</v>
      </c>
      <c r="I62" s="17">
        <f>Capex!I60</f>
        <v>0</v>
      </c>
      <c r="J62" s="17">
        <f>Capex!J60</f>
        <v>0</v>
      </c>
      <c r="K62" s="17">
        <f>Capex!K60</f>
        <v>0</v>
      </c>
      <c r="L62" s="17">
        <f>Capex!L60</f>
        <v>0</v>
      </c>
      <c r="M62" s="17">
        <f>Capex!M60</f>
        <v>0</v>
      </c>
      <c r="N62" s="17">
        <f>Capex!N60</f>
        <v>0</v>
      </c>
      <c r="O62" s="17">
        <f>Capex!O60</f>
        <v>0</v>
      </c>
      <c r="P62" s="17">
        <f>Capex!P60</f>
        <v>0</v>
      </c>
      <c r="Q62" s="17">
        <f>Capex!Q60</f>
        <v>0</v>
      </c>
      <c r="R62" s="17">
        <f>Capex!R60</f>
        <v>0</v>
      </c>
      <c r="S62" s="17">
        <f>Capex!S60</f>
        <v>0</v>
      </c>
      <c r="T62" s="17">
        <f>Capex!T60</f>
        <v>173790.88</v>
      </c>
      <c r="U62" s="15"/>
    </row>
    <row r="63" spans="1:21" ht="12.75" customHeight="1" outlineLevel="1">
      <c r="A63" s="355"/>
      <c r="B63" s="145"/>
      <c r="C63" s="20" t="s">
        <v>477</v>
      </c>
      <c r="D63" s="5" t="s">
        <v>65</v>
      </c>
      <c r="E63" s="5" t="s">
        <v>317</v>
      </c>
      <c r="F63" s="5"/>
      <c r="G63" s="17">
        <f>Capex!G61</f>
        <v>0</v>
      </c>
      <c r="H63" s="17">
        <f>Capex!H61</f>
        <v>0</v>
      </c>
      <c r="I63" s="17">
        <f>Capex!I61</f>
        <v>0</v>
      </c>
      <c r="J63" s="17">
        <f>Capex!J61</f>
        <v>0</v>
      </c>
      <c r="K63" s="17">
        <f>Capex!K61</f>
        <v>0</v>
      </c>
      <c r="L63" s="17">
        <f>Capex!L61</f>
        <v>0</v>
      </c>
      <c r="M63" s="17">
        <f>Capex!M61</f>
        <v>0</v>
      </c>
      <c r="N63" s="17">
        <f>Capex!N61</f>
        <v>0</v>
      </c>
      <c r="O63" s="17">
        <f>Capex!O61</f>
        <v>0</v>
      </c>
      <c r="P63" s="17">
        <f>Capex!P61</f>
        <v>0</v>
      </c>
      <c r="Q63" s="17">
        <f>Capex!Q61</f>
        <v>0</v>
      </c>
      <c r="R63" s="17">
        <f>Capex!R61</f>
        <v>0</v>
      </c>
      <c r="S63" s="17">
        <f>Capex!S61</f>
        <v>0</v>
      </c>
      <c r="T63" s="17">
        <f>Capex!T61</f>
        <v>1036501.63</v>
      </c>
      <c r="U63" s="15"/>
    </row>
    <row r="64" spans="1:21" ht="12.75" customHeight="1" outlineLevel="1">
      <c r="A64" s="355"/>
      <c r="B64" s="145"/>
      <c r="C64" s="20" t="s">
        <v>478</v>
      </c>
      <c r="D64" s="5" t="s">
        <v>65</v>
      </c>
      <c r="E64" s="5" t="s">
        <v>317</v>
      </c>
      <c r="F64" s="5"/>
      <c r="G64" s="17">
        <f>Capex!G62</f>
        <v>0</v>
      </c>
      <c r="H64" s="17">
        <f>Capex!H62</f>
        <v>0</v>
      </c>
      <c r="I64" s="17">
        <f>Capex!I62</f>
        <v>0</v>
      </c>
      <c r="J64" s="17">
        <f>Capex!J62</f>
        <v>0</v>
      </c>
      <c r="K64" s="17">
        <f>Capex!K62</f>
        <v>0</v>
      </c>
      <c r="L64" s="17">
        <f>Capex!L62</f>
        <v>0</v>
      </c>
      <c r="M64" s="17">
        <f>Capex!M62</f>
        <v>0</v>
      </c>
      <c r="N64" s="17">
        <f>Capex!N62</f>
        <v>0</v>
      </c>
      <c r="O64" s="17">
        <f>Capex!O62</f>
        <v>0</v>
      </c>
      <c r="P64" s="17">
        <f>Capex!P62</f>
        <v>0</v>
      </c>
      <c r="Q64" s="17">
        <f>Capex!Q62</f>
        <v>14014</v>
      </c>
      <c r="R64" s="17">
        <f>Capex!R62</f>
        <v>0</v>
      </c>
      <c r="S64" s="17">
        <f>Capex!S62</f>
        <v>0</v>
      </c>
      <c r="T64" s="17">
        <f>Capex!T62</f>
        <v>0</v>
      </c>
      <c r="U64" s="15"/>
    </row>
    <row r="65" spans="1:21" ht="12.75" customHeight="1" outlineLevel="1">
      <c r="A65" s="355"/>
      <c r="B65" s="145"/>
      <c r="C65" s="20" t="s">
        <v>479</v>
      </c>
      <c r="D65" s="5" t="s">
        <v>65</v>
      </c>
      <c r="E65" s="5" t="s">
        <v>317</v>
      </c>
      <c r="F65" s="5"/>
      <c r="G65" s="17">
        <f>Capex!G63</f>
        <v>0</v>
      </c>
      <c r="H65" s="17">
        <f>Capex!H63</f>
        <v>0</v>
      </c>
      <c r="I65" s="17">
        <f>Capex!I63</f>
        <v>0</v>
      </c>
      <c r="J65" s="17">
        <f>Capex!J63</f>
        <v>0</v>
      </c>
      <c r="K65" s="17">
        <f>Capex!K63</f>
        <v>0</v>
      </c>
      <c r="L65" s="17">
        <f>Capex!L63</f>
        <v>0</v>
      </c>
      <c r="M65" s="17">
        <f>Capex!M63</f>
        <v>0</v>
      </c>
      <c r="N65" s="17">
        <f>Capex!N63</f>
        <v>0</v>
      </c>
      <c r="O65" s="17">
        <f>Capex!O63</f>
        <v>0</v>
      </c>
      <c r="P65" s="17">
        <f>Capex!P63</f>
        <v>0</v>
      </c>
      <c r="Q65" s="17">
        <f>Capex!Q63</f>
        <v>77943</v>
      </c>
      <c r="R65" s="17">
        <f>Capex!R63</f>
        <v>0</v>
      </c>
      <c r="S65" s="17">
        <f>Capex!S63</f>
        <v>0</v>
      </c>
      <c r="T65" s="17">
        <f>Capex!T63</f>
        <v>0</v>
      </c>
      <c r="U65" s="15"/>
    </row>
    <row r="66" spans="1:21" ht="12.75" customHeight="1" outlineLevel="1">
      <c r="A66" s="355"/>
      <c r="B66" s="145"/>
      <c r="C66" s="20" t="s">
        <v>480</v>
      </c>
      <c r="D66" s="5" t="s">
        <v>65</v>
      </c>
      <c r="E66" s="5" t="s">
        <v>317</v>
      </c>
      <c r="F66" s="5"/>
      <c r="G66" s="17">
        <f>Capex!G64</f>
        <v>0</v>
      </c>
      <c r="H66" s="17">
        <f>Capex!H64</f>
        <v>0</v>
      </c>
      <c r="I66" s="17">
        <f>Capex!I64</f>
        <v>0</v>
      </c>
      <c r="J66" s="17">
        <f>Capex!J64</f>
        <v>0</v>
      </c>
      <c r="K66" s="17">
        <f>Capex!K64</f>
        <v>0</v>
      </c>
      <c r="L66" s="17">
        <f>Capex!L64</f>
        <v>0</v>
      </c>
      <c r="M66" s="17">
        <f>Capex!M64</f>
        <v>0</v>
      </c>
      <c r="N66" s="17">
        <f>Capex!N64</f>
        <v>0</v>
      </c>
      <c r="O66" s="17">
        <f>Capex!O64</f>
        <v>0</v>
      </c>
      <c r="P66" s="17">
        <f>Capex!P64</f>
        <v>0</v>
      </c>
      <c r="Q66" s="17">
        <f>Capex!Q64</f>
        <v>17162.599999999999</v>
      </c>
      <c r="R66" s="17">
        <f>Capex!R64</f>
        <v>0</v>
      </c>
      <c r="S66" s="17">
        <f>Capex!S64</f>
        <v>0</v>
      </c>
      <c r="T66" s="17">
        <f>Capex!T64</f>
        <v>0</v>
      </c>
      <c r="U66" s="15"/>
    </row>
    <row r="67" spans="1:21" ht="12.75" customHeight="1" outlineLevel="1">
      <c r="A67" s="355"/>
      <c r="B67" s="145"/>
      <c r="C67" s="20" t="s">
        <v>481</v>
      </c>
      <c r="D67" s="5" t="s">
        <v>65</v>
      </c>
      <c r="E67" s="5" t="s">
        <v>317</v>
      </c>
      <c r="F67" s="5"/>
      <c r="G67" s="17">
        <f>Capex!G65</f>
        <v>0</v>
      </c>
      <c r="H67" s="17">
        <f>Capex!H65</f>
        <v>0</v>
      </c>
      <c r="I67" s="17">
        <f>Capex!I65</f>
        <v>0</v>
      </c>
      <c r="J67" s="17">
        <f>Capex!J65</f>
        <v>0</v>
      </c>
      <c r="K67" s="17">
        <f>Capex!K65</f>
        <v>0</v>
      </c>
      <c r="L67" s="17">
        <f>Capex!L65</f>
        <v>0</v>
      </c>
      <c r="M67" s="17">
        <f>Capex!M65</f>
        <v>0</v>
      </c>
      <c r="N67" s="17">
        <f>Capex!N65</f>
        <v>0</v>
      </c>
      <c r="O67" s="17">
        <f>Capex!O65</f>
        <v>0</v>
      </c>
      <c r="P67" s="17">
        <f>Capex!P65</f>
        <v>0</v>
      </c>
      <c r="Q67" s="17">
        <f>Capex!Q65</f>
        <v>72706.7</v>
      </c>
      <c r="R67" s="17">
        <f>Capex!R65</f>
        <v>0</v>
      </c>
      <c r="S67" s="17">
        <f>Capex!S65</f>
        <v>0</v>
      </c>
      <c r="T67" s="17">
        <f>Capex!T65</f>
        <v>0</v>
      </c>
      <c r="U67" s="15"/>
    </row>
    <row r="68" spans="1:21" ht="12.75" customHeight="1" outlineLevel="1">
      <c r="A68" s="355"/>
      <c r="B68" s="145"/>
      <c r="C68" s="20" t="s">
        <v>482</v>
      </c>
      <c r="D68" s="5" t="s">
        <v>65</v>
      </c>
      <c r="E68" s="5" t="s">
        <v>317</v>
      </c>
      <c r="F68" s="5"/>
      <c r="G68" s="17">
        <f>Capex!G66</f>
        <v>0</v>
      </c>
      <c r="H68" s="17">
        <f>Capex!H66</f>
        <v>0</v>
      </c>
      <c r="I68" s="17">
        <f>Capex!I66</f>
        <v>0</v>
      </c>
      <c r="J68" s="17">
        <f>Capex!J66</f>
        <v>0</v>
      </c>
      <c r="K68" s="17">
        <f>Capex!K66</f>
        <v>0</v>
      </c>
      <c r="L68" s="17">
        <f>Capex!L66</f>
        <v>0</v>
      </c>
      <c r="M68" s="17">
        <f>Capex!M66</f>
        <v>0</v>
      </c>
      <c r="N68" s="17">
        <f>Capex!N66</f>
        <v>0</v>
      </c>
      <c r="O68" s="17">
        <f>Capex!O66</f>
        <v>0</v>
      </c>
      <c r="P68" s="17">
        <f>Capex!P66</f>
        <v>0</v>
      </c>
      <c r="Q68" s="17">
        <f>Capex!Q66</f>
        <v>150973.29999999999</v>
      </c>
      <c r="R68" s="17">
        <f>Capex!R66</f>
        <v>0</v>
      </c>
      <c r="S68" s="17">
        <f>Capex!S66</f>
        <v>0</v>
      </c>
      <c r="T68" s="17">
        <f>Capex!T66</f>
        <v>0</v>
      </c>
      <c r="U68" s="15"/>
    </row>
    <row r="69" spans="1:21" ht="12.75" customHeight="1" outlineLevel="1">
      <c r="A69" s="356"/>
      <c r="B69" s="145"/>
      <c r="C69" s="20" t="s">
        <v>881</v>
      </c>
      <c r="D69" s="5" t="s">
        <v>65</v>
      </c>
      <c r="E69" s="5" t="s">
        <v>317</v>
      </c>
      <c r="F69" s="5"/>
      <c r="G69" s="17">
        <f>Capex!G67</f>
        <v>0</v>
      </c>
      <c r="H69" s="17">
        <f>Capex!H67</f>
        <v>0</v>
      </c>
      <c r="I69" s="17">
        <f>Capex!I67</f>
        <v>0</v>
      </c>
      <c r="J69" s="17">
        <f>Capex!J67</f>
        <v>0</v>
      </c>
      <c r="K69" s="17">
        <f>Capex!K67</f>
        <v>0</v>
      </c>
      <c r="L69" s="17">
        <f>Capex!L67</f>
        <v>0</v>
      </c>
      <c r="M69" s="17">
        <f>Capex!M67</f>
        <v>0</v>
      </c>
      <c r="N69" s="17">
        <f>Capex!N67</f>
        <v>0</v>
      </c>
      <c r="O69" s="17">
        <f>Capex!O67</f>
        <v>0</v>
      </c>
      <c r="P69" s="17">
        <f>Capex!P67</f>
        <v>0</v>
      </c>
      <c r="Q69" s="17">
        <f>Capex!Q67</f>
        <v>0</v>
      </c>
      <c r="R69" s="17">
        <f>Capex!R67</f>
        <v>25900</v>
      </c>
      <c r="S69" s="17">
        <f>Capex!S67</f>
        <v>0</v>
      </c>
      <c r="T69" s="17">
        <f>Capex!T67</f>
        <v>0</v>
      </c>
      <c r="U69" s="15"/>
    </row>
    <row r="70" spans="1:21" ht="12.75" customHeight="1" outlineLevel="1">
      <c r="A70" s="356"/>
      <c r="B70" s="145"/>
      <c r="C70" s="20" t="s">
        <v>882</v>
      </c>
      <c r="D70" s="5" t="s">
        <v>65</v>
      </c>
      <c r="E70" s="5" t="s">
        <v>317</v>
      </c>
      <c r="F70" s="5"/>
      <c r="G70" s="17">
        <f>Capex!G68</f>
        <v>0</v>
      </c>
      <c r="H70" s="17">
        <f>Capex!H68</f>
        <v>0</v>
      </c>
      <c r="I70" s="17">
        <f>Capex!I68</f>
        <v>0</v>
      </c>
      <c r="J70" s="17">
        <f>Capex!J68</f>
        <v>0</v>
      </c>
      <c r="K70" s="17">
        <f>Capex!K68</f>
        <v>0</v>
      </c>
      <c r="L70" s="17">
        <f>Capex!L68</f>
        <v>0</v>
      </c>
      <c r="M70" s="17">
        <f>Capex!M68</f>
        <v>0</v>
      </c>
      <c r="N70" s="17">
        <f>Capex!N68</f>
        <v>0</v>
      </c>
      <c r="O70" s="17">
        <f>Capex!O68</f>
        <v>0</v>
      </c>
      <c r="P70" s="17">
        <f>Capex!P68</f>
        <v>0</v>
      </c>
      <c r="Q70" s="17">
        <f>Capex!Q68</f>
        <v>0</v>
      </c>
      <c r="R70" s="17">
        <f>Capex!R68</f>
        <v>118142.64</v>
      </c>
      <c r="S70" s="17">
        <f>Capex!S68</f>
        <v>0</v>
      </c>
      <c r="T70" s="17">
        <f>Capex!T68</f>
        <v>0</v>
      </c>
      <c r="U70" s="15"/>
    </row>
    <row r="71" spans="1:21" ht="12.75" customHeight="1" outlineLevel="1">
      <c r="A71" s="356"/>
      <c r="B71" s="145"/>
      <c r="C71" s="20" t="s">
        <v>883</v>
      </c>
      <c r="D71" s="5" t="s">
        <v>65</v>
      </c>
      <c r="E71" s="5" t="s">
        <v>317</v>
      </c>
      <c r="F71" s="5"/>
      <c r="G71" s="17">
        <f>Capex!G69</f>
        <v>0</v>
      </c>
      <c r="H71" s="17">
        <f>Capex!H69</f>
        <v>0</v>
      </c>
      <c r="I71" s="17">
        <f>Capex!I69</f>
        <v>0</v>
      </c>
      <c r="J71" s="17">
        <f>Capex!J69</f>
        <v>0</v>
      </c>
      <c r="K71" s="17">
        <f>Capex!K69</f>
        <v>0</v>
      </c>
      <c r="L71" s="17">
        <f>Capex!L69</f>
        <v>0</v>
      </c>
      <c r="M71" s="17">
        <f>Capex!M69</f>
        <v>0</v>
      </c>
      <c r="N71" s="17">
        <f>Capex!N69</f>
        <v>0</v>
      </c>
      <c r="O71" s="17">
        <f>Capex!O69</f>
        <v>0</v>
      </c>
      <c r="P71" s="17">
        <f>Capex!P69</f>
        <v>0</v>
      </c>
      <c r="Q71" s="17">
        <f>Capex!Q69</f>
        <v>0</v>
      </c>
      <c r="R71" s="17">
        <f>Capex!R69</f>
        <v>187835.77</v>
      </c>
      <c r="S71" s="17">
        <f>Capex!S69</f>
        <v>0</v>
      </c>
      <c r="T71" s="17">
        <f>Capex!T69</f>
        <v>0</v>
      </c>
      <c r="U71" s="15"/>
    </row>
    <row r="72" spans="1:21" ht="12.75" customHeight="1" outlineLevel="1">
      <c r="A72" s="356"/>
      <c r="B72" s="145"/>
      <c r="C72" s="378" t="s">
        <v>884</v>
      </c>
      <c r="D72" s="379" t="s">
        <v>65</v>
      </c>
      <c r="E72" s="379" t="s">
        <v>317</v>
      </c>
      <c r="F72" s="5"/>
      <c r="G72" s="543">
        <f>Capex!G70</f>
        <v>0</v>
      </c>
      <c r="H72" s="543">
        <f>Capex!H70</f>
        <v>0</v>
      </c>
      <c r="I72" s="543">
        <f>Capex!I70</f>
        <v>0</v>
      </c>
      <c r="J72" s="543">
        <f>Capex!J70</f>
        <v>0</v>
      </c>
      <c r="K72" s="543">
        <f>Capex!K70</f>
        <v>0</v>
      </c>
      <c r="L72" s="543">
        <f>Capex!L70</f>
        <v>0</v>
      </c>
      <c r="M72" s="543">
        <f>Capex!M70</f>
        <v>0</v>
      </c>
      <c r="N72" s="543">
        <f>Capex!N70</f>
        <v>0</v>
      </c>
      <c r="O72" s="543">
        <f>Capex!O70</f>
        <v>0</v>
      </c>
      <c r="P72" s="543">
        <f>Capex!P70</f>
        <v>0</v>
      </c>
      <c r="Q72" s="543">
        <f>Capex!Q70</f>
        <v>0</v>
      </c>
      <c r="R72" s="543">
        <f>Capex!R70</f>
        <v>52650</v>
      </c>
      <c r="S72" s="543">
        <f>Capex!S70</f>
        <v>0</v>
      </c>
      <c r="T72" s="543">
        <f>Capex!T70</f>
        <v>0</v>
      </c>
      <c r="U72" s="15"/>
    </row>
    <row r="73" spans="1:21" ht="12.75" customHeight="1" outlineLevel="1" collapsed="1">
      <c r="A73" s="355"/>
      <c r="B73" s="145"/>
      <c r="C73" s="24" t="s">
        <v>526</v>
      </c>
      <c r="D73" s="18"/>
      <c r="E73" s="18"/>
      <c r="F73" s="5"/>
      <c r="G73" s="454"/>
      <c r="H73" s="454"/>
      <c r="I73" s="454"/>
      <c r="J73" s="454"/>
      <c r="K73" s="454"/>
      <c r="L73" s="454"/>
      <c r="M73" s="454"/>
      <c r="N73" s="454"/>
      <c r="O73" s="454"/>
      <c r="P73" s="454"/>
      <c r="Q73" s="454"/>
      <c r="R73" s="454"/>
      <c r="S73" s="454"/>
      <c r="T73" s="454"/>
      <c r="U73" s="15"/>
    </row>
    <row r="74" spans="1:21" ht="12.75" customHeight="1" outlineLevel="1">
      <c r="A74" s="355"/>
      <c r="B74" s="145"/>
      <c r="C74" s="380" t="s">
        <v>187</v>
      </c>
      <c r="D74" s="381" t="s">
        <v>65</v>
      </c>
      <c r="E74" s="381" t="s">
        <v>317</v>
      </c>
      <c r="F74" s="5"/>
      <c r="G74" s="542">
        <f>Capex!G72</f>
        <v>610329.86011924851</v>
      </c>
      <c r="H74" s="542">
        <f>Capex!H72</f>
        <v>59624.694689610158</v>
      </c>
      <c r="I74" s="542">
        <f>Capex!I72</f>
        <v>97025.425191141432</v>
      </c>
      <c r="J74" s="542">
        <f>Capex!J72</f>
        <v>-46610.170000000042</v>
      </c>
      <c r="K74" s="542">
        <f>Capex!K72</f>
        <v>0</v>
      </c>
      <c r="L74" s="542">
        <f>Capex!L72</f>
        <v>0</v>
      </c>
      <c r="M74" s="542">
        <f>Capex!M72</f>
        <v>0</v>
      </c>
      <c r="N74" s="542">
        <f>Capex!N72</f>
        <v>0</v>
      </c>
      <c r="O74" s="542">
        <f>Capex!O72</f>
        <v>0</v>
      </c>
      <c r="P74" s="542">
        <f>Capex!P72</f>
        <v>0</v>
      </c>
      <c r="Q74" s="542">
        <f>Capex!Q72</f>
        <v>0</v>
      </c>
      <c r="R74" s="542">
        <f>Capex!R72</f>
        <v>0</v>
      </c>
      <c r="S74" s="542">
        <f>Capex!S72</f>
        <v>0</v>
      </c>
      <c r="T74" s="542">
        <f>Capex!T72</f>
        <v>0</v>
      </c>
      <c r="U74" s="15"/>
    </row>
    <row r="75" spans="1:21" ht="12.75" customHeight="1" outlineLevel="1">
      <c r="A75" s="355"/>
      <c r="B75" s="145"/>
      <c r="C75" s="20" t="s">
        <v>786</v>
      </c>
      <c r="D75" s="5" t="s">
        <v>65</v>
      </c>
      <c r="E75" s="5" t="s">
        <v>317</v>
      </c>
      <c r="F75" s="5"/>
      <c r="G75" s="17">
        <f>Capex!G73</f>
        <v>500129.35601626721</v>
      </c>
      <c r="H75" s="17">
        <f>Capex!H73</f>
        <v>5188.1496131484746</v>
      </c>
      <c r="I75" s="17">
        <f>Capex!I73</f>
        <v>4.3705843272618949E-3</v>
      </c>
      <c r="J75" s="17">
        <f>Capex!J73</f>
        <v>0</v>
      </c>
      <c r="K75" s="17">
        <f>Capex!K73</f>
        <v>0</v>
      </c>
      <c r="L75" s="17">
        <f>Capex!L73</f>
        <v>0</v>
      </c>
      <c r="M75" s="17">
        <f>Capex!M73</f>
        <v>0</v>
      </c>
      <c r="N75" s="17">
        <f>Capex!N73</f>
        <v>0</v>
      </c>
      <c r="O75" s="17">
        <f>Capex!O73</f>
        <v>0</v>
      </c>
      <c r="P75" s="17">
        <f>Capex!P73</f>
        <v>0</v>
      </c>
      <c r="Q75" s="17">
        <f>Capex!Q73</f>
        <v>0</v>
      </c>
      <c r="R75" s="17">
        <f>Capex!R73</f>
        <v>0</v>
      </c>
      <c r="S75" s="17">
        <f>Capex!S73</f>
        <v>0</v>
      </c>
      <c r="T75" s="17">
        <f>Capex!T73</f>
        <v>0</v>
      </c>
      <c r="U75" s="15"/>
    </row>
    <row r="76" spans="1:21" ht="12.75" customHeight="1" outlineLevel="1">
      <c r="A76" s="355"/>
      <c r="B76" s="145"/>
      <c r="C76" s="20" t="s">
        <v>188</v>
      </c>
      <c r="D76" s="5" t="s">
        <v>65</v>
      </c>
      <c r="E76" s="5" t="s">
        <v>317</v>
      </c>
      <c r="F76" s="5"/>
      <c r="G76" s="17">
        <f>Capex!G74</f>
        <v>6772.7108583095596</v>
      </c>
      <c r="H76" s="17">
        <f>Capex!H74</f>
        <v>70.25749797890785</v>
      </c>
      <c r="I76" s="17">
        <f>Capex!I74</f>
        <v>-8.356288467439299E-3</v>
      </c>
      <c r="J76" s="17">
        <f>Capex!J74</f>
        <v>0</v>
      </c>
      <c r="K76" s="17">
        <f>Capex!K74</f>
        <v>0</v>
      </c>
      <c r="L76" s="17">
        <f>Capex!L74</f>
        <v>0</v>
      </c>
      <c r="M76" s="17">
        <f>Capex!M74</f>
        <v>0</v>
      </c>
      <c r="N76" s="17">
        <f>Capex!N74</f>
        <v>0</v>
      </c>
      <c r="O76" s="17">
        <f>Capex!O74</f>
        <v>0</v>
      </c>
      <c r="P76" s="17">
        <f>Capex!P74</f>
        <v>0</v>
      </c>
      <c r="Q76" s="17">
        <f>Capex!Q74</f>
        <v>0</v>
      </c>
      <c r="R76" s="17">
        <f>Capex!R74</f>
        <v>0</v>
      </c>
      <c r="S76" s="17">
        <f>Capex!S74</f>
        <v>0</v>
      </c>
      <c r="T76" s="17">
        <f>Capex!T74</f>
        <v>0</v>
      </c>
      <c r="U76" s="15"/>
    </row>
    <row r="77" spans="1:21" ht="12.75" customHeight="1" outlineLevel="1">
      <c r="A77" s="355"/>
      <c r="B77" s="145"/>
      <c r="C77" s="20" t="s">
        <v>189</v>
      </c>
      <c r="D77" s="5" t="s">
        <v>65</v>
      </c>
      <c r="E77" s="5" t="s">
        <v>317</v>
      </c>
      <c r="F77" s="5"/>
      <c r="G77" s="17">
        <f>Capex!G75</f>
        <v>0</v>
      </c>
      <c r="H77" s="17">
        <f>Capex!H75</f>
        <v>17647.771040863532</v>
      </c>
      <c r="I77" s="17">
        <f>Capex!I75</f>
        <v>-1.040863531670766E-3</v>
      </c>
      <c r="J77" s="17">
        <f>Capex!J75</f>
        <v>0</v>
      </c>
      <c r="K77" s="17">
        <f>Capex!K75</f>
        <v>0</v>
      </c>
      <c r="L77" s="17">
        <f>Capex!L75</f>
        <v>0</v>
      </c>
      <c r="M77" s="17">
        <f>Capex!M75</f>
        <v>0</v>
      </c>
      <c r="N77" s="17">
        <f>Capex!N75</f>
        <v>0</v>
      </c>
      <c r="O77" s="17">
        <f>Capex!O75</f>
        <v>0</v>
      </c>
      <c r="P77" s="17">
        <f>Capex!P75</f>
        <v>0</v>
      </c>
      <c r="Q77" s="17">
        <f>Capex!Q75</f>
        <v>0</v>
      </c>
      <c r="R77" s="17">
        <f>Capex!R75</f>
        <v>0</v>
      </c>
      <c r="S77" s="17">
        <f>Capex!S75</f>
        <v>0</v>
      </c>
      <c r="T77" s="17">
        <f>Capex!T75</f>
        <v>0</v>
      </c>
      <c r="U77" s="15"/>
    </row>
    <row r="78" spans="1:21" ht="12.75" customHeight="1" outlineLevel="1">
      <c r="A78" s="355"/>
      <c r="B78" s="145"/>
      <c r="C78" s="378" t="s">
        <v>190</v>
      </c>
      <c r="D78" s="379" t="s">
        <v>65</v>
      </c>
      <c r="E78" s="379" t="s">
        <v>317</v>
      </c>
      <c r="F78" s="5"/>
      <c r="G78" s="543">
        <f>Capex!G76</f>
        <v>0</v>
      </c>
      <c r="H78" s="543">
        <f>Capex!H76</f>
        <v>0</v>
      </c>
      <c r="I78" s="543">
        <f>Capex!I76</f>
        <v>0</v>
      </c>
      <c r="J78" s="543">
        <f>Capex!J76</f>
        <v>0</v>
      </c>
      <c r="K78" s="543">
        <f>Capex!K76</f>
        <v>0</v>
      </c>
      <c r="L78" s="543">
        <f>Capex!L76</f>
        <v>57194.94</v>
      </c>
      <c r="M78" s="543">
        <f>Capex!M76</f>
        <v>0</v>
      </c>
      <c r="N78" s="543">
        <f>Capex!N76</f>
        <v>0</v>
      </c>
      <c r="O78" s="543">
        <f>Capex!O76</f>
        <v>0</v>
      </c>
      <c r="P78" s="543">
        <f>Capex!P76</f>
        <v>0</v>
      </c>
      <c r="Q78" s="543">
        <f>Capex!Q76</f>
        <v>0</v>
      </c>
      <c r="R78" s="543">
        <f>Capex!R76</f>
        <v>0</v>
      </c>
      <c r="S78" s="543">
        <f>Capex!S76</f>
        <v>0</v>
      </c>
      <c r="T78" s="543">
        <f>Capex!T76</f>
        <v>0</v>
      </c>
      <c r="U78" s="15"/>
    </row>
    <row r="79" spans="1:21" ht="12.75" customHeight="1" outlineLevel="1" collapsed="1">
      <c r="A79" s="355"/>
      <c r="B79" s="145"/>
      <c r="C79" s="24" t="s">
        <v>205</v>
      </c>
      <c r="D79" s="18"/>
      <c r="E79" s="18"/>
      <c r="F79" s="5"/>
      <c r="G79" s="454"/>
      <c r="H79" s="454"/>
      <c r="I79" s="454"/>
      <c r="J79" s="454"/>
      <c r="K79" s="454"/>
      <c r="L79" s="454"/>
      <c r="M79" s="454"/>
      <c r="N79" s="454"/>
      <c r="O79" s="454"/>
      <c r="P79" s="454"/>
      <c r="Q79" s="454"/>
      <c r="R79" s="454"/>
      <c r="S79" s="454"/>
      <c r="T79" s="454"/>
      <c r="U79" s="15"/>
    </row>
    <row r="80" spans="1:21" ht="12.75" customHeight="1" outlineLevel="1">
      <c r="A80" s="356"/>
      <c r="B80" s="145"/>
      <c r="C80" s="380" t="s">
        <v>885</v>
      </c>
      <c r="D80" s="381" t="s">
        <v>65</v>
      </c>
      <c r="E80" s="381" t="s">
        <v>317</v>
      </c>
      <c r="F80" s="5"/>
      <c r="G80" s="542">
        <f>Capex!G78</f>
        <v>735.64763337326644</v>
      </c>
      <c r="H80" s="542">
        <f>Capex!H78</f>
        <v>0.17796959519364464</v>
      </c>
      <c r="I80" s="542">
        <f>Capex!I78</f>
        <v>0</v>
      </c>
      <c r="J80" s="542">
        <f>Capex!J78</f>
        <v>0</v>
      </c>
      <c r="K80" s="542">
        <f>Capex!K78</f>
        <v>0</v>
      </c>
      <c r="L80" s="542">
        <f>Capex!L78</f>
        <v>0</v>
      </c>
      <c r="M80" s="542">
        <f>Capex!M78</f>
        <v>0</v>
      </c>
      <c r="N80" s="542">
        <f>Capex!N78</f>
        <v>0</v>
      </c>
      <c r="O80" s="542">
        <f>Capex!O78</f>
        <v>0</v>
      </c>
      <c r="P80" s="542">
        <f>Capex!P78</f>
        <v>0</v>
      </c>
      <c r="Q80" s="542">
        <f>Capex!Q78</f>
        <v>0</v>
      </c>
      <c r="R80" s="542">
        <f>Capex!R78</f>
        <v>0</v>
      </c>
      <c r="S80" s="542">
        <f>Capex!S78</f>
        <v>0</v>
      </c>
      <c r="T80" s="542">
        <f>Capex!T78</f>
        <v>0</v>
      </c>
      <c r="U80" s="15"/>
    </row>
    <row r="81" spans="1:21" ht="12.75" customHeight="1" outlineLevel="1">
      <c r="A81" s="356"/>
      <c r="B81" s="145"/>
      <c r="C81" s="20" t="s">
        <v>886</v>
      </c>
      <c r="D81" s="5" t="s">
        <v>65</v>
      </c>
      <c r="E81" s="5" t="s">
        <v>317</v>
      </c>
      <c r="F81" s="5"/>
      <c r="G81" s="17">
        <f>Capex!G79</f>
        <v>0</v>
      </c>
      <c r="H81" s="17">
        <f>Capex!H79</f>
        <v>0</v>
      </c>
      <c r="I81" s="17">
        <f>Capex!I79</f>
        <v>0</v>
      </c>
      <c r="J81" s="17">
        <f>Capex!J79</f>
        <v>0</v>
      </c>
      <c r="K81" s="17">
        <f>Capex!K79</f>
        <v>0</v>
      </c>
      <c r="L81" s="17">
        <f>Capex!L79</f>
        <v>0</v>
      </c>
      <c r="M81" s="17">
        <f>Capex!M79</f>
        <v>0</v>
      </c>
      <c r="N81" s="17">
        <f>Capex!N79</f>
        <v>581.4</v>
      </c>
      <c r="O81" s="17">
        <f>Capex!O79</f>
        <v>0</v>
      </c>
      <c r="P81" s="17">
        <f>Capex!P79</f>
        <v>0</v>
      </c>
      <c r="Q81" s="17">
        <f>Capex!Q79</f>
        <v>0</v>
      </c>
      <c r="R81" s="17">
        <f>Capex!R79</f>
        <v>0</v>
      </c>
      <c r="S81" s="17">
        <f>Capex!S79</f>
        <v>0</v>
      </c>
      <c r="T81" s="17">
        <f>Capex!T79</f>
        <v>0</v>
      </c>
      <c r="U81" s="15"/>
    </row>
    <row r="82" spans="1:21" ht="12.75" customHeight="1" outlineLevel="1">
      <c r="A82" s="356"/>
      <c r="B82" s="145"/>
      <c r="C82" s="20" t="s">
        <v>887</v>
      </c>
      <c r="D82" s="5" t="s">
        <v>65</v>
      </c>
      <c r="E82" s="5" t="s">
        <v>317</v>
      </c>
      <c r="F82" s="5"/>
      <c r="G82" s="17">
        <f>Capex!G80</f>
        <v>0</v>
      </c>
      <c r="H82" s="17">
        <f>Capex!H80</f>
        <v>665.31999999999994</v>
      </c>
      <c r="I82" s="17">
        <f>Capex!I80</f>
        <v>0</v>
      </c>
      <c r="J82" s="17">
        <f>Capex!J80</f>
        <v>0</v>
      </c>
      <c r="K82" s="17">
        <f>Capex!K80</f>
        <v>0</v>
      </c>
      <c r="L82" s="17">
        <f>Capex!L80</f>
        <v>0</v>
      </c>
      <c r="M82" s="17">
        <f>Capex!M80</f>
        <v>0</v>
      </c>
      <c r="N82" s="17">
        <f>Capex!N80</f>
        <v>0</v>
      </c>
      <c r="O82" s="17">
        <f>Capex!O80</f>
        <v>0</v>
      </c>
      <c r="P82" s="17">
        <f>Capex!P80</f>
        <v>0</v>
      </c>
      <c r="Q82" s="17">
        <f>Capex!Q80</f>
        <v>0</v>
      </c>
      <c r="R82" s="17">
        <f>Capex!R80</f>
        <v>0</v>
      </c>
      <c r="S82" s="17">
        <f>Capex!S80</f>
        <v>0</v>
      </c>
      <c r="T82" s="17">
        <f>Capex!T80</f>
        <v>0</v>
      </c>
      <c r="U82" s="15"/>
    </row>
    <row r="83" spans="1:21" ht="12.75" customHeight="1" outlineLevel="1">
      <c r="A83" s="356"/>
      <c r="B83" s="145"/>
      <c r="C83" s="20" t="s">
        <v>888</v>
      </c>
      <c r="D83" s="5" t="s">
        <v>65</v>
      </c>
      <c r="E83" s="5" t="s">
        <v>317</v>
      </c>
      <c r="F83" s="5"/>
      <c r="G83" s="17">
        <f>Capex!G81</f>
        <v>0</v>
      </c>
      <c r="H83" s="17">
        <f>Capex!H81</f>
        <v>0</v>
      </c>
      <c r="I83" s="17">
        <f>Capex!I81</f>
        <v>0</v>
      </c>
      <c r="J83" s="17">
        <f>Capex!J81</f>
        <v>0</v>
      </c>
      <c r="K83" s="17">
        <f>Capex!K81</f>
        <v>0</v>
      </c>
      <c r="L83" s="17">
        <f>Capex!L81</f>
        <v>5007.79</v>
      </c>
      <c r="M83" s="17">
        <f>Capex!M81</f>
        <v>0</v>
      </c>
      <c r="N83" s="17">
        <f>Capex!N81</f>
        <v>0</v>
      </c>
      <c r="O83" s="17">
        <f>Capex!O81</f>
        <v>0</v>
      </c>
      <c r="P83" s="17">
        <f>Capex!P81</f>
        <v>0</v>
      </c>
      <c r="Q83" s="17">
        <f>Capex!Q81</f>
        <v>0</v>
      </c>
      <c r="R83" s="17">
        <f>Capex!R81</f>
        <v>0</v>
      </c>
      <c r="S83" s="17">
        <f>Capex!S81</f>
        <v>0</v>
      </c>
      <c r="T83" s="17">
        <f>Capex!T81</f>
        <v>0</v>
      </c>
      <c r="U83" s="15"/>
    </row>
    <row r="84" spans="1:21" ht="12.75" customHeight="1" outlineLevel="1">
      <c r="A84" s="356"/>
      <c r="B84" s="145"/>
      <c r="C84" s="20" t="s">
        <v>889</v>
      </c>
      <c r="D84" s="5" t="s">
        <v>65</v>
      </c>
      <c r="E84" s="5" t="s">
        <v>317</v>
      </c>
      <c r="F84" s="5"/>
      <c r="G84" s="17">
        <f>Capex!G82</f>
        <v>0</v>
      </c>
      <c r="H84" s="17">
        <f>Capex!H82</f>
        <v>0</v>
      </c>
      <c r="I84" s="17">
        <f>Capex!I82</f>
        <v>0</v>
      </c>
      <c r="J84" s="17">
        <f>Capex!J82</f>
        <v>0</v>
      </c>
      <c r="K84" s="17">
        <f>Capex!K82</f>
        <v>0</v>
      </c>
      <c r="L84" s="17">
        <f>Capex!L82</f>
        <v>0</v>
      </c>
      <c r="M84" s="17">
        <f>Capex!M82</f>
        <v>3025.01</v>
      </c>
      <c r="N84" s="17">
        <f>Capex!N82</f>
        <v>0</v>
      </c>
      <c r="O84" s="17">
        <f>Capex!O82</f>
        <v>0</v>
      </c>
      <c r="P84" s="17">
        <f>Capex!P82</f>
        <v>0</v>
      </c>
      <c r="Q84" s="17">
        <f>Capex!Q82</f>
        <v>0</v>
      </c>
      <c r="R84" s="17">
        <f>Capex!R82</f>
        <v>0</v>
      </c>
      <c r="S84" s="17">
        <f>Capex!S82</f>
        <v>0</v>
      </c>
      <c r="T84" s="17">
        <f>Capex!T82</f>
        <v>0</v>
      </c>
      <c r="U84" s="15"/>
    </row>
    <row r="85" spans="1:21" ht="12.75" customHeight="1" outlineLevel="1">
      <c r="A85" s="356"/>
      <c r="B85" s="145"/>
      <c r="C85" s="20" t="s">
        <v>890</v>
      </c>
      <c r="D85" s="5" t="s">
        <v>65</v>
      </c>
      <c r="E85" s="5" t="s">
        <v>317</v>
      </c>
      <c r="F85" s="5"/>
      <c r="G85" s="17">
        <f>Capex!G83</f>
        <v>0</v>
      </c>
      <c r="H85" s="17">
        <f>Capex!H83</f>
        <v>0</v>
      </c>
      <c r="I85" s="17">
        <f>Capex!I83</f>
        <v>0</v>
      </c>
      <c r="J85" s="17">
        <f>Capex!J83</f>
        <v>0</v>
      </c>
      <c r="K85" s="17">
        <f>Capex!K83</f>
        <v>0</v>
      </c>
      <c r="L85" s="17">
        <f>Capex!L83</f>
        <v>0</v>
      </c>
      <c r="M85" s="17">
        <f>Capex!M83</f>
        <v>0</v>
      </c>
      <c r="N85" s="17">
        <f>Capex!N83</f>
        <v>0</v>
      </c>
      <c r="O85" s="17">
        <f>Capex!O83</f>
        <v>0</v>
      </c>
      <c r="P85" s="17">
        <f>Capex!P83</f>
        <v>0</v>
      </c>
      <c r="Q85" s="17">
        <f>Capex!Q83</f>
        <v>30312.029999999995</v>
      </c>
      <c r="R85" s="17">
        <f>Capex!R83</f>
        <v>0</v>
      </c>
      <c r="S85" s="17">
        <f>Capex!S83</f>
        <v>0</v>
      </c>
      <c r="T85" s="17">
        <f>Capex!T83</f>
        <v>0</v>
      </c>
      <c r="U85" s="15"/>
    </row>
    <row r="86" spans="1:21" ht="12.75" customHeight="1" outlineLevel="1">
      <c r="A86" s="356"/>
      <c r="B86" s="145"/>
      <c r="C86" s="20" t="s">
        <v>891</v>
      </c>
      <c r="D86" s="5" t="s">
        <v>65</v>
      </c>
      <c r="E86" s="5" t="s">
        <v>317</v>
      </c>
      <c r="F86" s="5"/>
      <c r="G86" s="17">
        <f>Capex!G84</f>
        <v>435113.04872485186</v>
      </c>
      <c r="H86" s="17">
        <f>Capex!H84</f>
        <v>153759.57966239026</v>
      </c>
      <c r="I86" s="17">
        <f>Capex!I84</f>
        <v>64025.795712086227</v>
      </c>
      <c r="J86" s="17">
        <f>Capex!J84</f>
        <v>-204.00000000000705</v>
      </c>
      <c r="K86" s="17">
        <f>Capex!K84</f>
        <v>-8217.8499999999967</v>
      </c>
      <c r="L86" s="17">
        <f>Capex!L84</f>
        <v>21156.94</v>
      </c>
      <c r="M86" s="17">
        <f>Capex!M84</f>
        <v>0</v>
      </c>
      <c r="N86" s="17">
        <f>Capex!N84</f>
        <v>0</v>
      </c>
      <c r="O86" s="17">
        <f>Capex!O84</f>
        <v>0</v>
      </c>
      <c r="P86" s="17">
        <f>Capex!P84</f>
        <v>4992.57</v>
      </c>
      <c r="Q86" s="17">
        <f>Capex!Q84</f>
        <v>1249</v>
      </c>
      <c r="R86" s="17">
        <f>Capex!R84</f>
        <v>519.41</v>
      </c>
      <c r="S86" s="17">
        <f>Capex!S84</f>
        <v>10539</v>
      </c>
      <c r="T86" s="17">
        <f>Capex!T84</f>
        <v>0</v>
      </c>
      <c r="U86" s="15"/>
    </row>
    <row r="87" spans="1:21" ht="12.75" customHeight="1" outlineLevel="1">
      <c r="A87" s="356"/>
      <c r="B87" s="145"/>
      <c r="C87" s="20" t="s">
        <v>892</v>
      </c>
      <c r="D87" s="5" t="s">
        <v>65</v>
      </c>
      <c r="E87" s="5" t="s">
        <v>317</v>
      </c>
      <c r="F87" s="5"/>
      <c r="G87" s="17">
        <f>Capex!G85</f>
        <v>0</v>
      </c>
      <c r="H87" s="17">
        <f>Capex!H85</f>
        <v>0</v>
      </c>
      <c r="I87" s="17">
        <f>Capex!I85</f>
        <v>0</v>
      </c>
      <c r="J87" s="17">
        <f>Capex!J85</f>
        <v>0</v>
      </c>
      <c r="K87" s="17">
        <f>Capex!K85</f>
        <v>0</v>
      </c>
      <c r="L87" s="17">
        <f>Capex!L85</f>
        <v>0</v>
      </c>
      <c r="M87" s="17">
        <f>Capex!M85</f>
        <v>0</v>
      </c>
      <c r="N87" s="17">
        <f>Capex!N85</f>
        <v>0</v>
      </c>
      <c r="O87" s="17">
        <f>Capex!O85</f>
        <v>0</v>
      </c>
      <c r="P87" s="17">
        <f>Capex!P85</f>
        <v>0</v>
      </c>
      <c r="Q87" s="17">
        <f>Capex!Q85</f>
        <v>0</v>
      </c>
      <c r="R87" s="17">
        <f>Capex!R85</f>
        <v>0</v>
      </c>
      <c r="S87" s="17">
        <f>Capex!S85</f>
        <v>0</v>
      </c>
      <c r="T87" s="17">
        <f>Capex!T85</f>
        <v>0</v>
      </c>
      <c r="U87" s="15"/>
    </row>
    <row r="88" spans="1:21" ht="12.75" customHeight="1" outlineLevel="1">
      <c r="A88" s="356"/>
      <c r="B88" s="145"/>
      <c r="C88" s="378" t="s">
        <v>893</v>
      </c>
      <c r="D88" s="379" t="s">
        <v>65</v>
      </c>
      <c r="E88" s="379" t="s">
        <v>317</v>
      </c>
      <c r="F88" s="5"/>
      <c r="G88" s="543">
        <f>Capex!G86</f>
        <v>0</v>
      </c>
      <c r="H88" s="543">
        <f>Capex!H86</f>
        <v>0</v>
      </c>
      <c r="I88" s="543">
        <f>Capex!I86</f>
        <v>0</v>
      </c>
      <c r="J88" s="543">
        <f>Capex!J86</f>
        <v>0</v>
      </c>
      <c r="K88" s="543">
        <f>Capex!K86</f>
        <v>0</v>
      </c>
      <c r="L88" s="543">
        <f>Capex!L86</f>
        <v>0</v>
      </c>
      <c r="M88" s="543">
        <f>Capex!M86</f>
        <v>0</v>
      </c>
      <c r="N88" s="543">
        <f>Capex!N86</f>
        <v>0</v>
      </c>
      <c r="O88" s="543">
        <f>Capex!O86</f>
        <v>0</v>
      </c>
      <c r="P88" s="543">
        <f>Capex!P86</f>
        <v>0</v>
      </c>
      <c r="Q88" s="543">
        <f>Capex!Q86</f>
        <v>0</v>
      </c>
      <c r="R88" s="543">
        <f>Capex!R86</f>
        <v>0</v>
      </c>
      <c r="S88" s="543">
        <f>Capex!S86</f>
        <v>0</v>
      </c>
      <c r="T88" s="543">
        <f>Capex!T86</f>
        <v>0</v>
      </c>
      <c r="U88" s="15"/>
    </row>
    <row r="89" spans="1:21" ht="12.75" customHeight="1" outlineLevel="1" collapsed="1">
      <c r="A89" s="354"/>
      <c r="B89" s="145"/>
      <c r="C89" s="24" t="s">
        <v>206</v>
      </c>
      <c r="D89" s="18"/>
      <c r="E89" s="18"/>
      <c r="F89" s="5"/>
      <c r="G89" s="454"/>
      <c r="H89" s="454"/>
      <c r="I89" s="454"/>
      <c r="J89" s="454"/>
      <c r="K89" s="454"/>
      <c r="L89" s="454"/>
      <c r="M89" s="454"/>
      <c r="N89" s="454"/>
      <c r="O89" s="454"/>
      <c r="P89" s="454"/>
      <c r="Q89" s="454"/>
      <c r="R89" s="454"/>
      <c r="S89" s="454"/>
      <c r="T89" s="454"/>
      <c r="U89" s="15"/>
    </row>
    <row r="90" spans="1:21" ht="12.75" customHeight="1" outlineLevel="1">
      <c r="A90" s="355"/>
      <c r="B90" s="145"/>
      <c r="C90" s="380" t="s">
        <v>894</v>
      </c>
      <c r="D90" s="381" t="s">
        <v>65</v>
      </c>
      <c r="E90" s="381" t="s">
        <v>317</v>
      </c>
      <c r="F90" s="5"/>
      <c r="G90" s="542">
        <f>Capex!G88</f>
        <v>708.59135395380542</v>
      </c>
      <c r="H90" s="542">
        <f>Capex!H88</f>
        <v>0.19157740055459271</v>
      </c>
      <c r="I90" s="542">
        <f>Capex!I88</f>
        <v>0</v>
      </c>
      <c r="J90" s="542">
        <f>Capex!J88</f>
        <v>0</v>
      </c>
      <c r="K90" s="542">
        <f>Capex!K88</f>
        <v>0</v>
      </c>
      <c r="L90" s="542">
        <f>Capex!L88</f>
        <v>0</v>
      </c>
      <c r="M90" s="542">
        <f>Capex!M88</f>
        <v>0</v>
      </c>
      <c r="N90" s="542">
        <f>Capex!N88</f>
        <v>0</v>
      </c>
      <c r="O90" s="542">
        <f>Capex!O88</f>
        <v>0</v>
      </c>
      <c r="P90" s="542">
        <f>Capex!P88</f>
        <v>0</v>
      </c>
      <c r="Q90" s="542">
        <f>Capex!Q88</f>
        <v>0</v>
      </c>
      <c r="R90" s="542">
        <f>Capex!R88</f>
        <v>0</v>
      </c>
      <c r="S90" s="542">
        <f>Capex!S88</f>
        <v>0</v>
      </c>
      <c r="T90" s="542">
        <f>Capex!T88</f>
        <v>0</v>
      </c>
      <c r="U90" s="15"/>
    </row>
    <row r="91" spans="1:21" ht="12.75" customHeight="1" outlineLevel="1">
      <c r="A91" s="355"/>
      <c r="B91" s="145"/>
      <c r="C91" s="20" t="s">
        <v>206</v>
      </c>
      <c r="D91" s="5" t="s">
        <v>65</v>
      </c>
      <c r="E91" s="5" t="s">
        <v>317</v>
      </c>
      <c r="F91" s="5"/>
      <c r="G91" s="17">
        <f>Capex!G89</f>
        <v>569177.67711061519</v>
      </c>
      <c r="H91" s="17">
        <f>Capex!H89</f>
        <v>420655.82137565676</v>
      </c>
      <c r="I91" s="17">
        <f>Capex!I89</f>
        <v>96257.480000000025</v>
      </c>
      <c r="J91" s="17">
        <f>Capex!J89</f>
        <v>163328.54999999987</v>
      </c>
      <c r="K91" s="17">
        <f>Capex!K89</f>
        <v>0</v>
      </c>
      <c r="L91" s="17">
        <f>Capex!L89</f>
        <v>59313.72000000003</v>
      </c>
      <c r="M91" s="17">
        <f>Capex!M89</f>
        <v>0</v>
      </c>
      <c r="N91" s="17">
        <f>Capex!N89</f>
        <v>0</v>
      </c>
      <c r="O91" s="17">
        <f>Capex!O89</f>
        <v>0</v>
      </c>
      <c r="P91" s="17">
        <f>Capex!P89</f>
        <v>46990.080000000002</v>
      </c>
      <c r="Q91" s="17">
        <f>Capex!Q89</f>
        <v>48905.110000000008</v>
      </c>
      <c r="R91" s="17">
        <f>Capex!R89</f>
        <v>22739.17</v>
      </c>
      <c r="S91" s="17">
        <f>Capex!S89</f>
        <v>0</v>
      </c>
      <c r="T91" s="17">
        <f>Capex!T89</f>
        <v>0</v>
      </c>
      <c r="U91" s="15"/>
    </row>
    <row r="92" spans="1:21" ht="12.75" customHeight="1" outlineLevel="1">
      <c r="A92" s="355"/>
      <c r="B92" s="145"/>
      <c r="C92" s="20" t="s">
        <v>895</v>
      </c>
      <c r="D92" s="5" t="s">
        <v>65</v>
      </c>
      <c r="E92" s="5" t="s">
        <v>317</v>
      </c>
      <c r="F92" s="5"/>
      <c r="G92" s="17">
        <f>Capex!G90</f>
        <v>0</v>
      </c>
      <c r="H92" s="17">
        <f>Capex!H90</f>
        <v>0</v>
      </c>
      <c r="I92" s="17">
        <f>Capex!I90</f>
        <v>0</v>
      </c>
      <c r="J92" s="17">
        <f>Capex!J90</f>
        <v>0</v>
      </c>
      <c r="K92" s="17">
        <f>Capex!K90</f>
        <v>0</v>
      </c>
      <c r="L92" s="17">
        <f>Capex!L90</f>
        <v>0</v>
      </c>
      <c r="M92" s="17">
        <f>Capex!M90</f>
        <v>1953.8</v>
      </c>
      <c r="N92" s="17">
        <f>Capex!N90</f>
        <v>0</v>
      </c>
      <c r="O92" s="17">
        <f>Capex!O90</f>
        <v>0</v>
      </c>
      <c r="P92" s="17">
        <f>Capex!P90</f>
        <v>0</v>
      </c>
      <c r="Q92" s="17">
        <f>Capex!Q90</f>
        <v>0</v>
      </c>
      <c r="R92" s="17">
        <f>Capex!R90</f>
        <v>0</v>
      </c>
      <c r="S92" s="17">
        <f>Capex!S90</f>
        <v>0</v>
      </c>
      <c r="T92" s="17">
        <f>Capex!T90</f>
        <v>0</v>
      </c>
      <c r="U92" s="15"/>
    </row>
    <row r="93" spans="1:21" ht="12.75" customHeight="1" outlineLevel="1">
      <c r="A93" s="355"/>
      <c r="B93" s="145"/>
      <c r="C93" s="20" t="s">
        <v>896</v>
      </c>
      <c r="D93" s="5" t="s">
        <v>65</v>
      </c>
      <c r="E93" s="5" t="s">
        <v>317</v>
      </c>
      <c r="F93" s="5"/>
      <c r="G93" s="17">
        <f>Capex!G91</f>
        <v>0</v>
      </c>
      <c r="H93" s="17">
        <f>Capex!H91</f>
        <v>0</v>
      </c>
      <c r="I93" s="17">
        <f>Capex!I91</f>
        <v>0</v>
      </c>
      <c r="J93" s="17">
        <f>Capex!J91</f>
        <v>0</v>
      </c>
      <c r="K93" s="17">
        <f>Capex!K91</f>
        <v>0</v>
      </c>
      <c r="L93" s="17">
        <f>Capex!L91</f>
        <v>0</v>
      </c>
      <c r="M93" s="17">
        <f>Capex!M91</f>
        <v>2778.08</v>
      </c>
      <c r="N93" s="17">
        <f>Capex!N91</f>
        <v>0</v>
      </c>
      <c r="O93" s="17">
        <f>Capex!O91</f>
        <v>0</v>
      </c>
      <c r="P93" s="17">
        <f>Capex!P91</f>
        <v>0</v>
      </c>
      <c r="Q93" s="17">
        <f>Capex!Q91</f>
        <v>0</v>
      </c>
      <c r="R93" s="17">
        <f>Capex!R91</f>
        <v>0</v>
      </c>
      <c r="S93" s="17">
        <f>Capex!S91</f>
        <v>0</v>
      </c>
      <c r="T93" s="17">
        <f>Capex!T91</f>
        <v>0</v>
      </c>
      <c r="U93" s="15"/>
    </row>
    <row r="94" spans="1:21" ht="12.75" customHeight="1" outlineLevel="1">
      <c r="A94" s="355"/>
      <c r="B94" s="145"/>
      <c r="C94" s="20" t="s">
        <v>897</v>
      </c>
      <c r="D94" s="5" t="s">
        <v>65</v>
      </c>
      <c r="E94" s="5" t="s">
        <v>317</v>
      </c>
      <c r="F94" s="5"/>
      <c r="G94" s="17">
        <f>Capex!G92</f>
        <v>0</v>
      </c>
      <c r="H94" s="17">
        <f>Capex!H92</f>
        <v>0</v>
      </c>
      <c r="I94" s="17">
        <f>Capex!I92</f>
        <v>4294.87</v>
      </c>
      <c r="J94" s="17">
        <f>Capex!J92</f>
        <v>0</v>
      </c>
      <c r="K94" s="17">
        <f>Capex!K92</f>
        <v>0</v>
      </c>
      <c r="L94" s="17">
        <f>Capex!L92</f>
        <v>0</v>
      </c>
      <c r="M94" s="17">
        <f>Capex!M92</f>
        <v>0</v>
      </c>
      <c r="N94" s="17">
        <f>Capex!N92</f>
        <v>0</v>
      </c>
      <c r="O94" s="17">
        <f>Capex!O92</f>
        <v>0</v>
      </c>
      <c r="P94" s="17">
        <f>Capex!P92</f>
        <v>0</v>
      </c>
      <c r="Q94" s="17">
        <f>Capex!Q92</f>
        <v>0</v>
      </c>
      <c r="R94" s="17">
        <f>Capex!R92</f>
        <v>0</v>
      </c>
      <c r="S94" s="17">
        <f>Capex!S92</f>
        <v>0</v>
      </c>
      <c r="T94" s="17">
        <f>Capex!T92</f>
        <v>0</v>
      </c>
      <c r="U94" s="15"/>
    </row>
    <row r="95" spans="1:21" ht="12.75" customHeight="1" outlineLevel="1">
      <c r="A95" s="355"/>
      <c r="B95" s="145"/>
      <c r="C95" s="20" t="s">
        <v>898</v>
      </c>
      <c r="D95" s="5" t="s">
        <v>65</v>
      </c>
      <c r="E95" s="5" t="s">
        <v>317</v>
      </c>
      <c r="F95" s="5"/>
      <c r="G95" s="17">
        <f>Capex!G93</f>
        <v>0</v>
      </c>
      <c r="H95" s="17">
        <f>Capex!H93</f>
        <v>0</v>
      </c>
      <c r="I95" s="17">
        <f>Capex!I93</f>
        <v>0</v>
      </c>
      <c r="J95" s="17">
        <f>Capex!J93</f>
        <v>0</v>
      </c>
      <c r="K95" s="17">
        <f>Capex!K93</f>
        <v>0</v>
      </c>
      <c r="L95" s="17">
        <f>Capex!L93</f>
        <v>0</v>
      </c>
      <c r="M95" s="17">
        <f>Capex!M93</f>
        <v>3564.8999999999996</v>
      </c>
      <c r="N95" s="17">
        <f>Capex!N93</f>
        <v>0</v>
      </c>
      <c r="O95" s="17">
        <f>Capex!O93</f>
        <v>0</v>
      </c>
      <c r="P95" s="17">
        <f>Capex!P93</f>
        <v>0</v>
      </c>
      <c r="Q95" s="17">
        <f>Capex!Q93</f>
        <v>0</v>
      </c>
      <c r="R95" s="17">
        <f>Capex!R93</f>
        <v>0</v>
      </c>
      <c r="S95" s="17">
        <f>Capex!S93</f>
        <v>0</v>
      </c>
      <c r="T95" s="17">
        <f>Capex!T93</f>
        <v>0</v>
      </c>
      <c r="U95" s="15"/>
    </row>
    <row r="96" spans="1:21" ht="12.75" customHeight="1" outlineLevel="1">
      <c r="A96" s="355"/>
      <c r="B96" s="145"/>
      <c r="C96" s="20" t="s">
        <v>899</v>
      </c>
      <c r="D96" s="5" t="s">
        <v>65</v>
      </c>
      <c r="E96" s="5" t="s">
        <v>317</v>
      </c>
      <c r="F96" s="5"/>
      <c r="G96" s="17">
        <f>Capex!G94</f>
        <v>427916.84989610175</v>
      </c>
      <c r="H96" s="17">
        <f>Capex!H94</f>
        <v>114950.89568992051</v>
      </c>
      <c r="I96" s="17">
        <f>Capex!I94</f>
        <v>11105.16</v>
      </c>
      <c r="J96" s="17">
        <f>Capex!J94</f>
        <v>8989.61</v>
      </c>
      <c r="K96" s="17">
        <f>Capex!K94</f>
        <v>76000</v>
      </c>
      <c r="L96" s="17">
        <f>Capex!L94</f>
        <v>-38701.489999999932</v>
      </c>
      <c r="M96" s="17">
        <f>Capex!M94</f>
        <v>130172.47</v>
      </c>
      <c r="N96" s="17">
        <f>Capex!N94</f>
        <v>56004.520000000004</v>
      </c>
      <c r="O96" s="17">
        <f>Capex!O94</f>
        <v>31928.149999999991</v>
      </c>
      <c r="P96" s="17">
        <f>Capex!P94</f>
        <v>0</v>
      </c>
      <c r="Q96" s="17">
        <f>Capex!Q94</f>
        <v>0</v>
      </c>
      <c r="R96" s="17">
        <f>Capex!R94</f>
        <v>0</v>
      </c>
      <c r="S96" s="17">
        <f>Capex!S94</f>
        <v>0</v>
      </c>
      <c r="T96" s="17">
        <f>Capex!T94</f>
        <v>0</v>
      </c>
      <c r="U96" s="15"/>
    </row>
    <row r="97" spans="1:21" ht="12.75" customHeight="1" outlineLevel="1">
      <c r="A97" s="355"/>
      <c r="B97" s="145"/>
      <c r="C97" s="20" t="s">
        <v>900</v>
      </c>
      <c r="D97" s="5" t="s">
        <v>65</v>
      </c>
      <c r="E97" s="5" t="s">
        <v>317</v>
      </c>
      <c r="F97" s="5"/>
      <c r="G97" s="17">
        <f>Capex!G95</f>
        <v>0</v>
      </c>
      <c r="H97" s="17">
        <f>Capex!H95</f>
        <v>0</v>
      </c>
      <c r="I97" s="17">
        <f>Capex!I95</f>
        <v>0</v>
      </c>
      <c r="J97" s="17">
        <f>Capex!J95</f>
        <v>0</v>
      </c>
      <c r="K97" s="17">
        <f>Capex!K95</f>
        <v>2200</v>
      </c>
      <c r="L97" s="17">
        <f>Capex!L95</f>
        <v>0</v>
      </c>
      <c r="M97" s="17">
        <f>Capex!M95</f>
        <v>0</v>
      </c>
      <c r="N97" s="17">
        <f>Capex!N95</f>
        <v>0</v>
      </c>
      <c r="O97" s="17">
        <f>Capex!O95</f>
        <v>0</v>
      </c>
      <c r="P97" s="17">
        <f>Capex!P95</f>
        <v>0</v>
      </c>
      <c r="Q97" s="17">
        <f>Capex!Q95</f>
        <v>0</v>
      </c>
      <c r="R97" s="17">
        <f>Capex!R95</f>
        <v>0</v>
      </c>
      <c r="S97" s="17">
        <f>Capex!S95</f>
        <v>0</v>
      </c>
      <c r="T97" s="17">
        <f>Capex!T95</f>
        <v>0</v>
      </c>
      <c r="U97" s="15"/>
    </row>
    <row r="98" spans="1:21" ht="12.75" customHeight="1" outlineLevel="1">
      <c r="A98" s="355"/>
      <c r="B98" s="145"/>
      <c r="C98" s="20" t="s">
        <v>901</v>
      </c>
      <c r="D98" s="5" t="s">
        <v>65</v>
      </c>
      <c r="E98" s="5" t="s">
        <v>317</v>
      </c>
      <c r="F98" s="5"/>
      <c r="G98" s="17">
        <f>Capex!G96</f>
        <v>0</v>
      </c>
      <c r="H98" s="17">
        <f>Capex!H96</f>
        <v>0</v>
      </c>
      <c r="I98" s="17">
        <f>Capex!I96</f>
        <v>0</v>
      </c>
      <c r="J98" s="17">
        <f>Capex!J96</f>
        <v>0</v>
      </c>
      <c r="K98" s="17">
        <f>Capex!K96</f>
        <v>0</v>
      </c>
      <c r="L98" s="17">
        <f>Capex!L96</f>
        <v>1448.75</v>
      </c>
      <c r="M98" s="17">
        <f>Capex!M96</f>
        <v>0</v>
      </c>
      <c r="N98" s="17">
        <f>Capex!N96</f>
        <v>0</v>
      </c>
      <c r="O98" s="17">
        <f>Capex!O96</f>
        <v>0</v>
      </c>
      <c r="P98" s="17">
        <f>Capex!P96</f>
        <v>0</v>
      </c>
      <c r="Q98" s="17">
        <f>Capex!Q96</f>
        <v>0</v>
      </c>
      <c r="R98" s="17">
        <f>Capex!R96</f>
        <v>0</v>
      </c>
      <c r="S98" s="17">
        <f>Capex!S96</f>
        <v>0</v>
      </c>
      <c r="T98" s="17">
        <f>Capex!T96</f>
        <v>0</v>
      </c>
      <c r="U98" s="15"/>
    </row>
    <row r="99" spans="1:21" ht="12.75" customHeight="1" outlineLevel="1">
      <c r="A99" s="355"/>
      <c r="B99" s="145"/>
      <c r="C99" s="20" t="s">
        <v>902</v>
      </c>
      <c r="D99" s="5" t="s">
        <v>65</v>
      </c>
      <c r="E99" s="5" t="s">
        <v>317</v>
      </c>
      <c r="F99" s="5"/>
      <c r="G99" s="17">
        <f>Capex!G97</f>
        <v>0</v>
      </c>
      <c r="H99" s="17">
        <f>Capex!H97</f>
        <v>17311.46</v>
      </c>
      <c r="I99" s="17">
        <f>Capex!I97</f>
        <v>42684.160000000003</v>
      </c>
      <c r="J99" s="17">
        <f>Capex!J97</f>
        <v>0</v>
      </c>
      <c r="K99" s="17">
        <f>Capex!K97</f>
        <v>0</v>
      </c>
      <c r="L99" s="17">
        <f>Capex!L97</f>
        <v>0</v>
      </c>
      <c r="M99" s="17">
        <f>Capex!M97</f>
        <v>0</v>
      </c>
      <c r="N99" s="17">
        <f>Capex!N97</f>
        <v>0</v>
      </c>
      <c r="O99" s="17">
        <f>Capex!O97</f>
        <v>0</v>
      </c>
      <c r="P99" s="17">
        <f>Capex!P97</f>
        <v>0</v>
      </c>
      <c r="Q99" s="17">
        <f>Capex!Q97</f>
        <v>0</v>
      </c>
      <c r="R99" s="17">
        <f>Capex!R97</f>
        <v>0</v>
      </c>
      <c r="S99" s="17">
        <f>Capex!S97</f>
        <v>0</v>
      </c>
      <c r="T99" s="17">
        <f>Capex!T97</f>
        <v>0</v>
      </c>
      <c r="U99" s="15"/>
    </row>
    <row r="100" spans="1:21" ht="12.75" customHeight="1" outlineLevel="1">
      <c r="A100" s="355"/>
      <c r="B100" s="145"/>
      <c r="C100" s="20" t="s">
        <v>903</v>
      </c>
      <c r="D100" s="5" t="s">
        <v>65</v>
      </c>
      <c r="E100" s="5" t="s">
        <v>317</v>
      </c>
      <c r="F100" s="5"/>
      <c r="G100" s="17">
        <f>Capex!G98</f>
        <v>0</v>
      </c>
      <c r="H100" s="17">
        <f>Capex!H98</f>
        <v>0</v>
      </c>
      <c r="I100" s="17">
        <f>Capex!I98</f>
        <v>0</v>
      </c>
      <c r="J100" s="17">
        <f>Capex!J98</f>
        <v>0</v>
      </c>
      <c r="K100" s="17">
        <f>Capex!K98</f>
        <v>0</v>
      </c>
      <c r="L100" s="17">
        <f>Capex!L98</f>
        <v>0</v>
      </c>
      <c r="M100" s="17">
        <f>Capex!M98</f>
        <v>0</v>
      </c>
      <c r="N100" s="17">
        <f>Capex!N98</f>
        <v>0</v>
      </c>
      <c r="O100" s="17">
        <f>Capex!O98</f>
        <v>0</v>
      </c>
      <c r="P100" s="17">
        <f>Capex!P98</f>
        <v>0</v>
      </c>
      <c r="Q100" s="17">
        <f>Capex!Q98</f>
        <v>0</v>
      </c>
      <c r="R100" s="17">
        <f>Capex!R98</f>
        <v>0</v>
      </c>
      <c r="S100" s="17">
        <f>Capex!S98</f>
        <v>0</v>
      </c>
      <c r="T100" s="17">
        <f>Capex!T98</f>
        <v>20124.79</v>
      </c>
      <c r="U100" s="15"/>
    </row>
    <row r="101" spans="1:21" ht="12.75" customHeight="1" outlineLevel="1">
      <c r="A101" s="355"/>
      <c r="B101" s="145"/>
      <c r="C101" s="20" t="s">
        <v>904</v>
      </c>
      <c r="D101" s="5" t="s">
        <v>65</v>
      </c>
      <c r="E101" s="5" t="s">
        <v>317</v>
      </c>
      <c r="F101" s="5"/>
      <c r="G101" s="17">
        <f>Capex!G99</f>
        <v>0</v>
      </c>
      <c r="H101" s="17">
        <f>Capex!H99</f>
        <v>0</v>
      </c>
      <c r="I101" s="17">
        <f>Capex!I99</f>
        <v>0</v>
      </c>
      <c r="J101" s="17">
        <f>Capex!J99</f>
        <v>0</v>
      </c>
      <c r="K101" s="17">
        <f>Capex!K99</f>
        <v>0</v>
      </c>
      <c r="L101" s="17">
        <f>Capex!L99</f>
        <v>0</v>
      </c>
      <c r="M101" s="17">
        <f>Capex!M99</f>
        <v>0</v>
      </c>
      <c r="N101" s="17">
        <f>Capex!N99</f>
        <v>0</v>
      </c>
      <c r="O101" s="17">
        <f>Capex!O99</f>
        <v>0</v>
      </c>
      <c r="P101" s="17">
        <f>Capex!P99</f>
        <v>0</v>
      </c>
      <c r="Q101" s="17">
        <f>Capex!Q99</f>
        <v>0</v>
      </c>
      <c r="R101" s="17">
        <f>Capex!R99</f>
        <v>0</v>
      </c>
      <c r="S101" s="17">
        <f>Capex!S99</f>
        <v>20400</v>
      </c>
      <c r="T101" s="17">
        <f>Capex!T99</f>
        <v>0</v>
      </c>
      <c r="U101" s="15"/>
    </row>
    <row r="102" spans="1:21" ht="12.75" customHeight="1" outlineLevel="1">
      <c r="A102" s="355"/>
      <c r="B102" s="145"/>
      <c r="C102" s="20" t="s">
        <v>905</v>
      </c>
      <c r="D102" s="5" t="s">
        <v>65</v>
      </c>
      <c r="E102" s="5" t="s">
        <v>317</v>
      </c>
      <c r="F102" s="5"/>
      <c r="G102" s="17">
        <f>Capex!G100</f>
        <v>0</v>
      </c>
      <c r="H102" s="17">
        <f>Capex!H100</f>
        <v>0</v>
      </c>
      <c r="I102" s="17">
        <f>Capex!I100</f>
        <v>0</v>
      </c>
      <c r="J102" s="17">
        <f>Capex!J100</f>
        <v>0</v>
      </c>
      <c r="K102" s="17">
        <f>Capex!K100</f>
        <v>0</v>
      </c>
      <c r="L102" s="17">
        <f>Capex!L100</f>
        <v>0</v>
      </c>
      <c r="M102" s="17">
        <f>Capex!M100</f>
        <v>0</v>
      </c>
      <c r="N102" s="17">
        <f>Capex!N100</f>
        <v>0</v>
      </c>
      <c r="O102" s="17">
        <f>Capex!O100</f>
        <v>0</v>
      </c>
      <c r="P102" s="17">
        <f>Capex!P100</f>
        <v>98983.66</v>
      </c>
      <c r="Q102" s="17">
        <f>Capex!Q100</f>
        <v>0</v>
      </c>
      <c r="R102" s="17">
        <f>Capex!R100</f>
        <v>0</v>
      </c>
      <c r="S102" s="17">
        <f>Capex!S100</f>
        <v>0</v>
      </c>
      <c r="T102" s="17">
        <f>Capex!T100</f>
        <v>0</v>
      </c>
      <c r="U102" s="15"/>
    </row>
    <row r="103" spans="1:21" ht="12.75" customHeight="1" outlineLevel="1">
      <c r="A103" s="355"/>
      <c r="B103" s="145"/>
      <c r="C103" s="20" t="s">
        <v>906</v>
      </c>
      <c r="D103" s="5" t="s">
        <v>65</v>
      </c>
      <c r="E103" s="5" t="s">
        <v>317</v>
      </c>
      <c r="F103" s="5"/>
      <c r="G103" s="17">
        <f>Capex!G101</f>
        <v>0</v>
      </c>
      <c r="H103" s="17">
        <f>Capex!H101</f>
        <v>0</v>
      </c>
      <c r="I103" s="17">
        <f>Capex!I101</f>
        <v>0</v>
      </c>
      <c r="J103" s="17">
        <f>Capex!J101</f>
        <v>0</v>
      </c>
      <c r="K103" s="17">
        <f>Capex!K101</f>
        <v>0</v>
      </c>
      <c r="L103" s="17">
        <f>Capex!L101</f>
        <v>0</v>
      </c>
      <c r="M103" s="17">
        <f>Capex!M101</f>
        <v>0</v>
      </c>
      <c r="N103" s="17">
        <f>Capex!N101</f>
        <v>0</v>
      </c>
      <c r="O103" s="17">
        <f>Capex!O101</f>
        <v>0</v>
      </c>
      <c r="P103" s="17">
        <f>Capex!P101</f>
        <v>8103</v>
      </c>
      <c r="Q103" s="17">
        <f>Capex!Q101</f>
        <v>0</v>
      </c>
      <c r="R103" s="17">
        <f>Capex!R101</f>
        <v>0</v>
      </c>
      <c r="S103" s="17">
        <f>Capex!S101</f>
        <v>0</v>
      </c>
      <c r="T103" s="17">
        <f>Capex!T101</f>
        <v>0</v>
      </c>
      <c r="U103" s="15"/>
    </row>
    <row r="104" spans="1:21" ht="12.75" customHeight="1" outlineLevel="1">
      <c r="A104" s="355"/>
      <c r="B104" s="145"/>
      <c r="C104" s="20" t="s">
        <v>907</v>
      </c>
      <c r="D104" s="5" t="s">
        <v>65</v>
      </c>
      <c r="E104" s="5" t="s">
        <v>317</v>
      </c>
      <c r="F104" s="5"/>
      <c r="G104" s="17">
        <f>Capex!G102</f>
        <v>0</v>
      </c>
      <c r="H104" s="17">
        <f>Capex!H102</f>
        <v>0</v>
      </c>
      <c r="I104" s="17">
        <f>Capex!I102</f>
        <v>0</v>
      </c>
      <c r="J104" s="17">
        <f>Capex!J102</f>
        <v>0</v>
      </c>
      <c r="K104" s="17">
        <f>Capex!K102</f>
        <v>0</v>
      </c>
      <c r="L104" s="17">
        <f>Capex!L102</f>
        <v>0</v>
      </c>
      <c r="M104" s="17">
        <f>Capex!M102</f>
        <v>0</v>
      </c>
      <c r="N104" s="17">
        <f>Capex!N102</f>
        <v>0</v>
      </c>
      <c r="O104" s="17">
        <f>Capex!O102</f>
        <v>0</v>
      </c>
      <c r="P104" s="17">
        <f>Capex!P102</f>
        <v>58917.65</v>
      </c>
      <c r="Q104" s="17">
        <f>Capex!Q102</f>
        <v>0</v>
      </c>
      <c r="R104" s="17">
        <f>Capex!R102</f>
        <v>0</v>
      </c>
      <c r="S104" s="17">
        <f>Capex!S102</f>
        <v>0</v>
      </c>
      <c r="T104" s="17">
        <f>Capex!T102</f>
        <v>0</v>
      </c>
      <c r="U104" s="15"/>
    </row>
    <row r="105" spans="1:21" ht="12.75" customHeight="1" outlineLevel="1">
      <c r="A105" s="355"/>
      <c r="B105" s="145"/>
      <c r="C105" s="20" t="s">
        <v>908</v>
      </c>
      <c r="D105" s="5" t="s">
        <v>65</v>
      </c>
      <c r="E105" s="5" t="s">
        <v>317</v>
      </c>
      <c r="F105" s="5"/>
      <c r="G105" s="17">
        <f>Capex!G103</f>
        <v>0</v>
      </c>
      <c r="H105" s="17">
        <f>Capex!H103</f>
        <v>0</v>
      </c>
      <c r="I105" s="17">
        <f>Capex!I103</f>
        <v>0</v>
      </c>
      <c r="J105" s="17">
        <f>Capex!J103</f>
        <v>0</v>
      </c>
      <c r="K105" s="17">
        <f>Capex!K103</f>
        <v>0</v>
      </c>
      <c r="L105" s="17">
        <f>Capex!L103</f>
        <v>0</v>
      </c>
      <c r="M105" s="17">
        <f>Capex!M103</f>
        <v>0</v>
      </c>
      <c r="N105" s="17">
        <f>Capex!N103</f>
        <v>0</v>
      </c>
      <c r="O105" s="17">
        <f>Capex!O103</f>
        <v>0</v>
      </c>
      <c r="P105" s="17">
        <f>Capex!P103</f>
        <v>19974.36</v>
      </c>
      <c r="Q105" s="17">
        <f>Capex!Q103</f>
        <v>0</v>
      </c>
      <c r="R105" s="17">
        <f>Capex!R103</f>
        <v>0</v>
      </c>
      <c r="S105" s="17">
        <f>Capex!S103</f>
        <v>0</v>
      </c>
      <c r="T105" s="17">
        <f>Capex!T103</f>
        <v>0</v>
      </c>
      <c r="U105" s="15"/>
    </row>
    <row r="106" spans="1:21" ht="12.75" customHeight="1" outlineLevel="1">
      <c r="A106" s="355"/>
      <c r="B106" s="145"/>
      <c r="C106" s="20" t="s">
        <v>909</v>
      </c>
      <c r="D106" s="5" t="s">
        <v>65</v>
      </c>
      <c r="E106" s="5" t="s">
        <v>317</v>
      </c>
      <c r="F106" s="5"/>
      <c r="G106" s="17">
        <f>Capex!G104</f>
        <v>0</v>
      </c>
      <c r="H106" s="17">
        <f>Capex!H104</f>
        <v>0</v>
      </c>
      <c r="I106" s="17">
        <f>Capex!I104</f>
        <v>0</v>
      </c>
      <c r="J106" s="17">
        <f>Capex!J104</f>
        <v>0</v>
      </c>
      <c r="K106" s="17">
        <f>Capex!K104</f>
        <v>0</v>
      </c>
      <c r="L106" s="17">
        <f>Capex!L104</f>
        <v>0</v>
      </c>
      <c r="M106" s="17">
        <f>Capex!M104</f>
        <v>0</v>
      </c>
      <c r="N106" s="17">
        <f>Capex!N104</f>
        <v>0</v>
      </c>
      <c r="O106" s="17">
        <f>Capex!O104</f>
        <v>0</v>
      </c>
      <c r="P106" s="17">
        <f>Capex!P104</f>
        <v>1501.23</v>
      </c>
      <c r="Q106" s="17">
        <f>Capex!Q104</f>
        <v>0</v>
      </c>
      <c r="R106" s="17">
        <f>Capex!R104</f>
        <v>0</v>
      </c>
      <c r="S106" s="17">
        <f>Capex!S104</f>
        <v>0</v>
      </c>
      <c r="T106" s="17">
        <f>Capex!T104</f>
        <v>0</v>
      </c>
      <c r="U106" s="15"/>
    </row>
    <row r="107" spans="1:21" ht="12.75" customHeight="1" outlineLevel="1">
      <c r="A107" s="355"/>
      <c r="B107" s="145"/>
      <c r="C107" s="20" t="s">
        <v>910</v>
      </c>
      <c r="D107" s="5" t="s">
        <v>65</v>
      </c>
      <c r="E107" s="5" t="s">
        <v>317</v>
      </c>
      <c r="F107" s="5"/>
      <c r="G107" s="17">
        <f>Capex!G105</f>
        <v>0</v>
      </c>
      <c r="H107" s="17">
        <f>Capex!H105</f>
        <v>0</v>
      </c>
      <c r="I107" s="17">
        <f>Capex!I105</f>
        <v>0</v>
      </c>
      <c r="J107" s="17">
        <f>Capex!J105</f>
        <v>0</v>
      </c>
      <c r="K107" s="17">
        <f>Capex!K105</f>
        <v>0</v>
      </c>
      <c r="L107" s="17">
        <f>Capex!L105</f>
        <v>0</v>
      </c>
      <c r="M107" s="17">
        <f>Capex!M105</f>
        <v>0</v>
      </c>
      <c r="N107" s="17">
        <f>Capex!N105</f>
        <v>0</v>
      </c>
      <c r="O107" s="17">
        <f>Capex!O105</f>
        <v>0</v>
      </c>
      <c r="P107" s="17">
        <f>Capex!P105</f>
        <v>0</v>
      </c>
      <c r="Q107" s="17">
        <f>Capex!Q105</f>
        <v>301654.86</v>
      </c>
      <c r="R107" s="17">
        <f>Capex!R105</f>
        <v>0</v>
      </c>
      <c r="S107" s="17">
        <f>Capex!S105</f>
        <v>0</v>
      </c>
      <c r="T107" s="17">
        <f>Capex!T105</f>
        <v>0</v>
      </c>
      <c r="U107" s="15"/>
    </row>
    <row r="108" spans="1:21" ht="12.75" customHeight="1" outlineLevel="1">
      <c r="A108" s="355"/>
      <c r="B108" s="145"/>
      <c r="C108" s="20" t="s">
        <v>591</v>
      </c>
      <c r="D108" s="5" t="s">
        <v>65</v>
      </c>
      <c r="E108" s="5" t="s">
        <v>317</v>
      </c>
      <c r="F108" s="5"/>
      <c r="G108" s="17">
        <f>Capex!G106</f>
        <v>0</v>
      </c>
      <c r="H108" s="17">
        <f>Capex!H106</f>
        <v>0</v>
      </c>
      <c r="I108" s="17">
        <f>Capex!I106</f>
        <v>0</v>
      </c>
      <c r="J108" s="17">
        <f>Capex!J106</f>
        <v>0</v>
      </c>
      <c r="K108" s="17">
        <f>Capex!K106</f>
        <v>0</v>
      </c>
      <c r="L108" s="17">
        <f>Capex!L106</f>
        <v>0</v>
      </c>
      <c r="M108" s="17">
        <f>Capex!M106</f>
        <v>0</v>
      </c>
      <c r="N108" s="17">
        <f>Capex!N106</f>
        <v>0</v>
      </c>
      <c r="O108" s="17">
        <f>Capex!O106</f>
        <v>0</v>
      </c>
      <c r="P108" s="17">
        <f>Capex!P106</f>
        <v>0</v>
      </c>
      <c r="Q108" s="17">
        <f>Capex!Q106</f>
        <v>0</v>
      </c>
      <c r="R108" s="17">
        <f>Capex!R106</f>
        <v>4500</v>
      </c>
      <c r="S108" s="17">
        <f>Capex!S106</f>
        <v>0</v>
      </c>
      <c r="T108" s="17">
        <f>Capex!T106</f>
        <v>0</v>
      </c>
      <c r="U108" s="15"/>
    </row>
    <row r="109" spans="1:21" ht="12.75" customHeight="1" outlineLevel="1">
      <c r="A109" s="355"/>
      <c r="B109" s="145"/>
      <c r="C109" s="20" t="s">
        <v>911</v>
      </c>
      <c r="D109" s="5" t="s">
        <v>65</v>
      </c>
      <c r="E109" s="5" t="s">
        <v>317</v>
      </c>
      <c r="F109" s="5"/>
      <c r="G109" s="17">
        <f>Capex!G107</f>
        <v>0</v>
      </c>
      <c r="H109" s="17">
        <f>Capex!H107</f>
        <v>0</v>
      </c>
      <c r="I109" s="17">
        <f>Capex!I107</f>
        <v>0</v>
      </c>
      <c r="J109" s="17">
        <f>Capex!J107</f>
        <v>0</v>
      </c>
      <c r="K109" s="17">
        <f>Capex!K107</f>
        <v>0</v>
      </c>
      <c r="L109" s="17">
        <f>Capex!L107</f>
        <v>0</v>
      </c>
      <c r="M109" s="17">
        <f>Capex!M107</f>
        <v>0</v>
      </c>
      <c r="N109" s="17">
        <f>Capex!N107</f>
        <v>0</v>
      </c>
      <c r="O109" s="17">
        <f>Capex!O107</f>
        <v>0</v>
      </c>
      <c r="P109" s="17">
        <f>Capex!P107</f>
        <v>0</v>
      </c>
      <c r="Q109" s="17">
        <f>Capex!Q107</f>
        <v>0</v>
      </c>
      <c r="R109" s="17">
        <f>Capex!R107</f>
        <v>0</v>
      </c>
      <c r="S109" s="17">
        <f>Capex!S107</f>
        <v>0</v>
      </c>
      <c r="T109" s="17">
        <f>Capex!T107</f>
        <v>0</v>
      </c>
      <c r="U109" s="15"/>
    </row>
    <row r="110" spans="1:21" ht="12.75" customHeight="1" outlineLevel="1">
      <c r="A110" s="355"/>
      <c r="B110" s="145"/>
      <c r="C110" s="20" t="s">
        <v>912</v>
      </c>
      <c r="D110" s="5" t="s">
        <v>65</v>
      </c>
      <c r="E110" s="5" t="s">
        <v>317</v>
      </c>
      <c r="F110" s="5"/>
      <c r="G110" s="17">
        <f>Capex!G108</f>
        <v>0</v>
      </c>
      <c r="H110" s="17">
        <f>Capex!H108</f>
        <v>0</v>
      </c>
      <c r="I110" s="17">
        <f>Capex!I108</f>
        <v>0</v>
      </c>
      <c r="J110" s="17">
        <f>Capex!J108</f>
        <v>0</v>
      </c>
      <c r="K110" s="17">
        <f>Capex!K108</f>
        <v>0</v>
      </c>
      <c r="L110" s="17">
        <f>Capex!L108</f>
        <v>0</v>
      </c>
      <c r="M110" s="17">
        <f>Capex!M108</f>
        <v>0</v>
      </c>
      <c r="N110" s="17">
        <f>Capex!N108</f>
        <v>0</v>
      </c>
      <c r="O110" s="17">
        <f>Capex!O108</f>
        <v>0</v>
      </c>
      <c r="P110" s="17">
        <f>Capex!P108</f>
        <v>0</v>
      </c>
      <c r="Q110" s="17">
        <f>Capex!Q108</f>
        <v>0</v>
      </c>
      <c r="R110" s="17">
        <f>Capex!R108</f>
        <v>0</v>
      </c>
      <c r="S110" s="17">
        <f>Capex!S108</f>
        <v>0</v>
      </c>
      <c r="T110" s="17">
        <f>Capex!T108</f>
        <v>0</v>
      </c>
      <c r="U110" s="15"/>
    </row>
    <row r="111" spans="1:21" ht="12.75" customHeight="1" outlineLevel="1">
      <c r="A111" s="355"/>
      <c r="B111" s="145"/>
      <c r="C111" s="378" t="s">
        <v>913</v>
      </c>
      <c r="D111" s="379" t="s">
        <v>65</v>
      </c>
      <c r="E111" s="379" t="s">
        <v>317</v>
      </c>
      <c r="F111" s="5"/>
      <c r="G111" s="543">
        <f>Capex!G109</f>
        <v>0</v>
      </c>
      <c r="H111" s="543">
        <f>Capex!H109</f>
        <v>0</v>
      </c>
      <c r="I111" s="543">
        <f>Capex!I109</f>
        <v>0</v>
      </c>
      <c r="J111" s="543">
        <f>Capex!J109</f>
        <v>0</v>
      </c>
      <c r="K111" s="543">
        <f>Capex!K109</f>
        <v>0</v>
      </c>
      <c r="L111" s="543">
        <f>Capex!L109</f>
        <v>0</v>
      </c>
      <c r="M111" s="543">
        <f>Capex!M109</f>
        <v>0</v>
      </c>
      <c r="N111" s="543">
        <f>Capex!N109</f>
        <v>0</v>
      </c>
      <c r="O111" s="543">
        <f>Capex!O109</f>
        <v>0</v>
      </c>
      <c r="P111" s="543">
        <f>Capex!P109</f>
        <v>0</v>
      </c>
      <c r="Q111" s="543">
        <f>Capex!Q109</f>
        <v>0</v>
      </c>
      <c r="R111" s="543">
        <f>Capex!R109</f>
        <v>0</v>
      </c>
      <c r="S111" s="543">
        <f>Capex!S109</f>
        <v>0</v>
      </c>
      <c r="T111" s="543">
        <f>Capex!T109</f>
        <v>0</v>
      </c>
      <c r="U111" s="15"/>
    </row>
    <row r="112" spans="1:21" ht="12.75" customHeight="1" outlineLevel="1" collapsed="1">
      <c r="A112" s="354"/>
      <c r="B112" s="145"/>
      <c r="C112" s="24" t="s">
        <v>191</v>
      </c>
      <c r="D112" s="18"/>
      <c r="E112" s="18"/>
      <c r="F112" s="5"/>
      <c r="G112" s="454"/>
      <c r="H112" s="454"/>
      <c r="I112" s="454"/>
      <c r="J112" s="454"/>
      <c r="K112" s="454"/>
      <c r="L112" s="454"/>
      <c r="M112" s="454"/>
      <c r="N112" s="454"/>
      <c r="O112" s="454"/>
      <c r="P112" s="454"/>
      <c r="Q112" s="454"/>
      <c r="R112" s="454"/>
      <c r="S112" s="454"/>
      <c r="T112" s="454"/>
      <c r="U112" s="15"/>
    </row>
    <row r="113" spans="1:21" ht="12.75" customHeight="1" outlineLevel="1">
      <c r="A113" s="356"/>
      <c r="B113" s="145"/>
      <c r="C113" s="380" t="s">
        <v>191</v>
      </c>
      <c r="D113" s="381" t="s">
        <v>65</v>
      </c>
      <c r="E113" s="381" t="s">
        <v>317</v>
      </c>
      <c r="F113" s="5"/>
      <c r="G113" s="542">
        <f>Capex!G111</f>
        <v>250240.86251071526</v>
      </c>
      <c r="H113" s="542">
        <f>Capex!H111</f>
        <v>117891.10392379208</v>
      </c>
      <c r="I113" s="542">
        <f>Capex!I111</f>
        <v>34688.033565492544</v>
      </c>
      <c r="J113" s="542">
        <f>Capex!J111</f>
        <v>38124.70000000007</v>
      </c>
      <c r="K113" s="542">
        <f>Capex!K111</f>
        <v>165842.68999999855</v>
      </c>
      <c r="L113" s="542">
        <f>Capex!L111</f>
        <v>266803.10000000126</v>
      </c>
      <c r="M113" s="542">
        <f>Capex!M111</f>
        <v>908542.86000000429</v>
      </c>
      <c r="N113" s="542">
        <f>Capex!N111</f>
        <v>180035.86000000057</v>
      </c>
      <c r="O113" s="542">
        <f>Capex!O111</f>
        <v>451751.28999999102</v>
      </c>
      <c r="P113" s="542">
        <f>Capex!P111</f>
        <v>136395.68000000002</v>
      </c>
      <c r="Q113" s="542">
        <f>Capex!Q111</f>
        <v>235817.08999999997</v>
      </c>
      <c r="R113" s="542">
        <f>Capex!R111</f>
        <v>294245.0500000001</v>
      </c>
      <c r="S113" s="542">
        <f>Capex!S111</f>
        <v>876144.30999999994</v>
      </c>
      <c r="T113" s="542">
        <f>Capex!T111</f>
        <v>406135.29</v>
      </c>
      <c r="U113" s="15"/>
    </row>
    <row r="114" spans="1:21" ht="12.75" customHeight="1" outlineLevel="1">
      <c r="A114" s="356"/>
      <c r="B114" s="145"/>
      <c r="C114" s="20" t="s">
        <v>914</v>
      </c>
      <c r="D114" s="5" t="s">
        <v>65</v>
      </c>
      <c r="E114" s="5" t="s">
        <v>317</v>
      </c>
      <c r="F114" s="5"/>
      <c r="G114" s="17">
        <f>Capex!G112</f>
        <v>0</v>
      </c>
      <c r="H114" s="17">
        <f>Capex!H112</f>
        <v>0</v>
      </c>
      <c r="I114" s="17">
        <f>Capex!I112</f>
        <v>0</v>
      </c>
      <c r="J114" s="17">
        <f>Capex!J112</f>
        <v>0</v>
      </c>
      <c r="K114" s="17">
        <f>Capex!K112</f>
        <v>0</v>
      </c>
      <c r="L114" s="17">
        <f>Capex!L112</f>
        <v>0</v>
      </c>
      <c r="M114" s="17">
        <f>Capex!M112</f>
        <v>0</v>
      </c>
      <c r="N114" s="17">
        <f>Capex!N112</f>
        <v>0</v>
      </c>
      <c r="O114" s="17">
        <f>Capex!O112</f>
        <v>0</v>
      </c>
      <c r="P114" s="17">
        <f>Capex!P112</f>
        <v>0</v>
      </c>
      <c r="Q114" s="17">
        <f>Capex!Q112</f>
        <v>687615.13</v>
      </c>
      <c r="R114" s="17">
        <f>Capex!R112</f>
        <v>0</v>
      </c>
      <c r="S114" s="17">
        <f>Capex!S112</f>
        <v>0</v>
      </c>
      <c r="T114" s="17">
        <f>Capex!T112</f>
        <v>0</v>
      </c>
      <c r="U114" s="15"/>
    </row>
    <row r="115" spans="1:21" ht="12.75" customHeight="1" outlineLevel="1">
      <c r="A115" s="356"/>
      <c r="B115" s="145"/>
      <c r="C115" s="20" t="s">
        <v>915</v>
      </c>
      <c r="D115" s="5" t="s">
        <v>65</v>
      </c>
      <c r="E115" s="5" t="s">
        <v>317</v>
      </c>
      <c r="F115" s="5"/>
      <c r="G115" s="17">
        <f>Capex!G113</f>
        <v>0</v>
      </c>
      <c r="H115" s="17">
        <f>Capex!H113</f>
        <v>0</v>
      </c>
      <c r="I115" s="17">
        <f>Capex!I113</f>
        <v>0</v>
      </c>
      <c r="J115" s="17">
        <f>Capex!J113</f>
        <v>0</v>
      </c>
      <c r="K115" s="17">
        <f>Capex!K113</f>
        <v>0</v>
      </c>
      <c r="L115" s="17">
        <f>Capex!L113</f>
        <v>0</v>
      </c>
      <c r="M115" s="17">
        <f>Capex!M113</f>
        <v>0</v>
      </c>
      <c r="N115" s="17">
        <f>Capex!N113</f>
        <v>0</v>
      </c>
      <c r="O115" s="17">
        <f>Capex!O113</f>
        <v>0</v>
      </c>
      <c r="P115" s="17">
        <f>Capex!P113</f>
        <v>0</v>
      </c>
      <c r="Q115" s="17">
        <f>Capex!Q113</f>
        <v>477810.45</v>
      </c>
      <c r="R115" s="17">
        <f>Capex!R113</f>
        <v>0</v>
      </c>
      <c r="S115" s="17">
        <f>Capex!S113</f>
        <v>0</v>
      </c>
      <c r="T115" s="17">
        <f>Capex!T113</f>
        <v>0</v>
      </c>
      <c r="U115" s="15"/>
    </row>
    <row r="116" spans="1:21" ht="12.75" customHeight="1" outlineLevel="1">
      <c r="A116" s="356"/>
      <c r="B116" s="145"/>
      <c r="C116" s="20" t="s">
        <v>916</v>
      </c>
      <c r="D116" s="5" t="s">
        <v>65</v>
      </c>
      <c r="E116" s="5" t="s">
        <v>317</v>
      </c>
      <c r="F116" s="5"/>
      <c r="G116" s="17">
        <f>Capex!G114</f>
        <v>0</v>
      </c>
      <c r="H116" s="17">
        <f>Capex!H114</f>
        <v>0</v>
      </c>
      <c r="I116" s="17">
        <f>Capex!I114</f>
        <v>0</v>
      </c>
      <c r="J116" s="17">
        <f>Capex!J114</f>
        <v>0</v>
      </c>
      <c r="K116" s="17">
        <f>Capex!K114</f>
        <v>0</v>
      </c>
      <c r="L116" s="17">
        <f>Capex!L114</f>
        <v>0</v>
      </c>
      <c r="M116" s="17">
        <f>Capex!M114</f>
        <v>0</v>
      </c>
      <c r="N116" s="17">
        <f>Capex!N114</f>
        <v>0</v>
      </c>
      <c r="O116" s="17">
        <f>Capex!O114</f>
        <v>0</v>
      </c>
      <c r="P116" s="17">
        <f>Capex!P114</f>
        <v>0</v>
      </c>
      <c r="Q116" s="17">
        <f>Capex!Q114</f>
        <v>0</v>
      </c>
      <c r="R116" s="17">
        <f>Capex!R114</f>
        <v>493387.58000000083</v>
      </c>
      <c r="S116" s="17">
        <f>Capex!S114</f>
        <v>0</v>
      </c>
      <c r="T116" s="17">
        <f>Capex!T114</f>
        <v>0</v>
      </c>
      <c r="U116" s="15"/>
    </row>
    <row r="117" spans="1:21" ht="12.75" customHeight="1" outlineLevel="1">
      <c r="A117" s="356"/>
      <c r="B117" s="145"/>
      <c r="C117" s="378" t="s">
        <v>917</v>
      </c>
      <c r="D117" s="379" t="s">
        <v>65</v>
      </c>
      <c r="E117" s="379" t="s">
        <v>317</v>
      </c>
      <c r="F117" s="5"/>
      <c r="G117" s="543">
        <f>Capex!G115</f>
        <v>0</v>
      </c>
      <c r="H117" s="543">
        <f>Capex!H115</f>
        <v>0</v>
      </c>
      <c r="I117" s="543">
        <f>Capex!I115</f>
        <v>0</v>
      </c>
      <c r="J117" s="543">
        <f>Capex!J115</f>
        <v>0</v>
      </c>
      <c r="K117" s="543">
        <f>Capex!K115</f>
        <v>0</v>
      </c>
      <c r="L117" s="543">
        <f>Capex!L115</f>
        <v>0</v>
      </c>
      <c r="M117" s="543">
        <f>Capex!M115</f>
        <v>0</v>
      </c>
      <c r="N117" s="543">
        <f>Capex!N115</f>
        <v>0</v>
      </c>
      <c r="O117" s="543">
        <f>Capex!O115</f>
        <v>0</v>
      </c>
      <c r="P117" s="543">
        <f>Capex!P115</f>
        <v>0</v>
      </c>
      <c r="Q117" s="543">
        <f>Capex!Q115</f>
        <v>0</v>
      </c>
      <c r="R117" s="543">
        <f>Capex!R115</f>
        <v>0</v>
      </c>
      <c r="S117" s="543">
        <f>Capex!S115</f>
        <v>0</v>
      </c>
      <c r="T117" s="543">
        <f>Capex!T115</f>
        <v>0</v>
      </c>
      <c r="U117" s="15"/>
    </row>
    <row r="118" spans="1:21" ht="12.75" customHeight="1" outlineLevel="1" collapsed="1">
      <c r="A118" s="354"/>
      <c r="B118" s="145"/>
      <c r="C118" s="459" t="s">
        <v>787</v>
      </c>
      <c r="D118" s="548"/>
      <c r="E118" s="548"/>
      <c r="F118" s="5"/>
      <c r="G118" s="549"/>
      <c r="H118" s="549"/>
      <c r="I118" s="549"/>
      <c r="J118" s="549"/>
      <c r="K118" s="549"/>
      <c r="L118" s="549"/>
      <c r="M118" s="549"/>
      <c r="N118" s="549"/>
      <c r="O118" s="549"/>
      <c r="P118" s="549"/>
      <c r="Q118" s="549"/>
      <c r="R118" s="549"/>
      <c r="S118" s="549"/>
      <c r="T118" s="549"/>
      <c r="U118" s="15"/>
    </row>
    <row r="119" spans="1:21" ht="12.75" customHeight="1" outlineLevel="1">
      <c r="A119" s="356"/>
      <c r="B119" s="145"/>
      <c r="C119" s="20" t="s">
        <v>207</v>
      </c>
      <c r="D119" s="5" t="s">
        <v>65</v>
      </c>
      <c r="E119" s="5" t="s">
        <v>317</v>
      </c>
      <c r="F119" s="5"/>
      <c r="G119" s="17">
        <f>Capex!G117</f>
        <v>38291.535801364073</v>
      </c>
      <c r="H119" s="17">
        <f>Capex!H117</f>
        <v>10</v>
      </c>
      <c r="I119" s="17">
        <f>Capex!I117</f>
        <v>1.5562403714284301E-3</v>
      </c>
      <c r="J119" s="17">
        <f>Capex!J117</f>
        <v>0</v>
      </c>
      <c r="K119" s="17">
        <f>Capex!K117</f>
        <v>0</v>
      </c>
      <c r="L119" s="17">
        <f>Capex!L117</f>
        <v>0</v>
      </c>
      <c r="M119" s="17">
        <f>Capex!M117</f>
        <v>0</v>
      </c>
      <c r="N119" s="17">
        <f>Capex!N117</f>
        <v>0</v>
      </c>
      <c r="O119" s="17">
        <f>Capex!O117</f>
        <v>0</v>
      </c>
      <c r="P119" s="17">
        <f>Capex!P117</f>
        <v>0</v>
      </c>
      <c r="Q119" s="17">
        <f>Capex!Q117</f>
        <v>0</v>
      </c>
      <c r="R119" s="17">
        <f>Capex!R117</f>
        <v>0</v>
      </c>
      <c r="S119" s="17">
        <f>Capex!S117</f>
        <v>0</v>
      </c>
      <c r="T119" s="17">
        <f>Capex!T117</f>
        <v>0</v>
      </c>
      <c r="U119" s="15"/>
    </row>
    <row r="120" spans="1:21" ht="12.75" customHeight="1" outlineLevel="1">
      <c r="A120" s="356"/>
      <c r="B120" s="145"/>
      <c r="C120" s="20" t="s">
        <v>941</v>
      </c>
      <c r="D120" s="5" t="s">
        <v>65</v>
      </c>
      <c r="E120" s="5" t="s">
        <v>317</v>
      </c>
      <c r="F120" s="5"/>
      <c r="G120" s="17">
        <f>Capex!G118</f>
        <v>0</v>
      </c>
      <c r="H120" s="17">
        <f>Capex!H118</f>
        <v>854</v>
      </c>
      <c r="I120" s="17">
        <f>Capex!I118</f>
        <v>0</v>
      </c>
      <c r="J120" s="17">
        <f>Capex!J118</f>
        <v>0</v>
      </c>
      <c r="K120" s="17">
        <f>Capex!K118</f>
        <v>0</v>
      </c>
      <c r="L120" s="17">
        <f>Capex!L118</f>
        <v>0</v>
      </c>
      <c r="M120" s="17">
        <f>Capex!M118</f>
        <v>0</v>
      </c>
      <c r="N120" s="17">
        <f>Capex!N118</f>
        <v>0</v>
      </c>
      <c r="O120" s="17">
        <f>Capex!O118</f>
        <v>0</v>
      </c>
      <c r="P120" s="17">
        <f>Capex!P118</f>
        <v>0</v>
      </c>
      <c r="Q120" s="17">
        <f>Capex!Q118</f>
        <v>0</v>
      </c>
      <c r="R120" s="17">
        <f>Capex!R118</f>
        <v>0</v>
      </c>
      <c r="S120" s="17">
        <f>Capex!S118</f>
        <v>0</v>
      </c>
      <c r="T120" s="17">
        <f>Capex!T118</f>
        <v>0</v>
      </c>
      <c r="U120" s="15"/>
    </row>
    <row r="121" spans="1:21" ht="12.75" customHeight="1" outlineLevel="1">
      <c r="A121" s="356"/>
      <c r="B121" s="145"/>
      <c r="C121" s="20" t="s">
        <v>942</v>
      </c>
      <c r="D121" s="5" t="s">
        <v>65</v>
      </c>
      <c r="E121" s="5" t="s">
        <v>317</v>
      </c>
      <c r="F121" s="5"/>
      <c r="G121" s="17">
        <f>Capex!G119</f>
        <v>19254.816932695107</v>
      </c>
      <c r="H121" s="17">
        <f>Capex!H119</f>
        <v>199.74206636524468</v>
      </c>
      <c r="I121" s="17">
        <f>Capex!I119</f>
        <v>0</v>
      </c>
      <c r="J121" s="17">
        <f>Capex!J119</f>
        <v>0</v>
      </c>
      <c r="K121" s="17">
        <f>Capex!K119</f>
        <v>0</v>
      </c>
      <c r="L121" s="17">
        <f>Capex!L119</f>
        <v>0</v>
      </c>
      <c r="M121" s="17">
        <f>Capex!M119</f>
        <v>0</v>
      </c>
      <c r="N121" s="17">
        <f>Capex!N119</f>
        <v>0</v>
      </c>
      <c r="O121" s="17">
        <f>Capex!O119</f>
        <v>0</v>
      </c>
      <c r="P121" s="17">
        <f>Capex!P119</f>
        <v>0</v>
      </c>
      <c r="Q121" s="17">
        <f>Capex!Q119</f>
        <v>0</v>
      </c>
      <c r="R121" s="17">
        <f>Capex!R119</f>
        <v>0</v>
      </c>
      <c r="S121" s="17">
        <f>Capex!S119</f>
        <v>0</v>
      </c>
      <c r="T121" s="17">
        <f>Capex!T119</f>
        <v>0</v>
      </c>
      <c r="U121" s="15"/>
    </row>
    <row r="122" spans="1:21" ht="12.75" customHeight="1" outlineLevel="1">
      <c r="A122" s="356"/>
      <c r="B122" s="145"/>
      <c r="C122" s="20" t="s">
        <v>943</v>
      </c>
      <c r="D122" s="5" t="s">
        <v>65</v>
      </c>
      <c r="E122" s="5" t="s">
        <v>317</v>
      </c>
      <c r="F122" s="5"/>
      <c r="G122" s="17">
        <f>Capex!G120</f>
        <v>0</v>
      </c>
      <c r="H122" s="17">
        <f>Capex!H120</f>
        <v>0</v>
      </c>
      <c r="I122" s="17">
        <f>Capex!I120</f>
        <v>51980</v>
      </c>
      <c r="J122" s="17">
        <f>Capex!J120</f>
        <v>0</v>
      </c>
      <c r="K122" s="17">
        <f>Capex!K120</f>
        <v>0</v>
      </c>
      <c r="L122" s="17">
        <f>Capex!L120</f>
        <v>0</v>
      </c>
      <c r="M122" s="17">
        <f>Capex!M120</f>
        <v>0</v>
      </c>
      <c r="N122" s="17">
        <f>Capex!N120</f>
        <v>0</v>
      </c>
      <c r="O122" s="17">
        <f>Capex!O120</f>
        <v>0</v>
      </c>
      <c r="P122" s="17">
        <f>Capex!P120</f>
        <v>0</v>
      </c>
      <c r="Q122" s="17">
        <f>Capex!Q120</f>
        <v>0</v>
      </c>
      <c r="R122" s="17">
        <f>Capex!R120</f>
        <v>0</v>
      </c>
      <c r="S122" s="17">
        <f>Capex!S120</f>
        <v>0</v>
      </c>
      <c r="T122" s="17">
        <f>Capex!T120</f>
        <v>0</v>
      </c>
      <c r="U122" s="15"/>
    </row>
    <row r="123" spans="1:21" ht="12.75" customHeight="1" outlineLevel="1">
      <c r="A123" s="356"/>
      <c r="B123" s="145"/>
      <c r="C123" s="20" t="s">
        <v>944</v>
      </c>
      <c r="D123" s="5" t="s">
        <v>65</v>
      </c>
      <c r="E123" s="5" t="s">
        <v>317</v>
      </c>
      <c r="F123" s="5"/>
      <c r="G123" s="17">
        <f>Capex!G121</f>
        <v>0</v>
      </c>
      <c r="H123" s="17">
        <f>Capex!H121</f>
        <v>0</v>
      </c>
      <c r="I123" s="17">
        <f>Capex!I121</f>
        <v>25990</v>
      </c>
      <c r="J123" s="17">
        <f>Capex!J121</f>
        <v>0</v>
      </c>
      <c r="K123" s="17">
        <f>Capex!K121</f>
        <v>0</v>
      </c>
      <c r="L123" s="17">
        <f>Capex!L121</f>
        <v>0</v>
      </c>
      <c r="M123" s="17">
        <f>Capex!M121</f>
        <v>0</v>
      </c>
      <c r="N123" s="17">
        <f>Capex!N121</f>
        <v>0</v>
      </c>
      <c r="O123" s="17">
        <f>Capex!O121</f>
        <v>0</v>
      </c>
      <c r="P123" s="17">
        <f>Capex!P121</f>
        <v>0</v>
      </c>
      <c r="Q123" s="17">
        <f>Capex!Q121</f>
        <v>0</v>
      </c>
      <c r="R123" s="17">
        <f>Capex!R121</f>
        <v>0</v>
      </c>
      <c r="S123" s="17">
        <f>Capex!S121</f>
        <v>0</v>
      </c>
      <c r="T123" s="17">
        <f>Capex!T121</f>
        <v>0</v>
      </c>
      <c r="U123" s="15"/>
    </row>
    <row r="124" spans="1:21" ht="12.75" customHeight="1" outlineLevel="1">
      <c r="A124" s="356"/>
      <c r="B124" s="145"/>
      <c r="C124" s="20" t="s">
        <v>945</v>
      </c>
      <c r="D124" s="5" t="s">
        <v>65</v>
      </c>
      <c r="E124" s="5" t="s">
        <v>317</v>
      </c>
      <c r="F124" s="5"/>
      <c r="G124" s="17">
        <f>Capex!G122</f>
        <v>0</v>
      </c>
      <c r="H124" s="17">
        <f>Capex!H122</f>
        <v>0</v>
      </c>
      <c r="I124" s="17">
        <f>Capex!I122</f>
        <v>474310</v>
      </c>
      <c r="J124" s="17">
        <f>Capex!J122</f>
        <v>0</v>
      </c>
      <c r="K124" s="17">
        <f>Capex!K122</f>
        <v>0</v>
      </c>
      <c r="L124" s="17">
        <f>Capex!L122</f>
        <v>0</v>
      </c>
      <c r="M124" s="17">
        <f>Capex!M122</f>
        <v>0</v>
      </c>
      <c r="N124" s="17">
        <f>Capex!N122</f>
        <v>0</v>
      </c>
      <c r="O124" s="17">
        <f>Capex!O122</f>
        <v>0</v>
      </c>
      <c r="P124" s="17">
        <f>Capex!P122</f>
        <v>0</v>
      </c>
      <c r="Q124" s="17">
        <f>Capex!Q122</f>
        <v>0</v>
      </c>
      <c r="R124" s="17">
        <f>Capex!R122</f>
        <v>0</v>
      </c>
      <c r="S124" s="17">
        <f>Capex!S122</f>
        <v>0</v>
      </c>
      <c r="T124" s="17">
        <f>Capex!T122</f>
        <v>0</v>
      </c>
      <c r="U124" s="15"/>
    </row>
    <row r="125" spans="1:21" ht="12.75" customHeight="1" outlineLevel="1">
      <c r="A125" s="356"/>
      <c r="B125" s="145"/>
      <c r="C125" s="20" t="s">
        <v>946</v>
      </c>
      <c r="D125" s="5" t="s">
        <v>65</v>
      </c>
      <c r="E125" s="5" t="s">
        <v>317</v>
      </c>
      <c r="F125" s="5"/>
      <c r="G125" s="17">
        <f>Capex!G123</f>
        <v>0</v>
      </c>
      <c r="H125" s="17">
        <f>Capex!H123</f>
        <v>0</v>
      </c>
      <c r="I125" s="17">
        <f>Capex!I123</f>
        <v>113018.77999999998</v>
      </c>
      <c r="J125" s="17">
        <f>Capex!J123</f>
        <v>0</v>
      </c>
      <c r="K125" s="17">
        <f>Capex!K123</f>
        <v>0</v>
      </c>
      <c r="L125" s="17">
        <f>Capex!L123</f>
        <v>0</v>
      </c>
      <c r="M125" s="17">
        <f>Capex!M123</f>
        <v>0</v>
      </c>
      <c r="N125" s="17">
        <f>Capex!N123</f>
        <v>0</v>
      </c>
      <c r="O125" s="17">
        <f>Capex!O123</f>
        <v>0</v>
      </c>
      <c r="P125" s="17">
        <f>Capex!P123</f>
        <v>0</v>
      </c>
      <c r="Q125" s="17">
        <f>Capex!Q123</f>
        <v>0</v>
      </c>
      <c r="R125" s="17">
        <f>Capex!R123</f>
        <v>0</v>
      </c>
      <c r="S125" s="17">
        <f>Capex!S123</f>
        <v>0</v>
      </c>
      <c r="T125" s="17">
        <f>Capex!T123</f>
        <v>0</v>
      </c>
      <c r="U125" s="15"/>
    </row>
    <row r="126" spans="1:21" ht="12.75" customHeight="1" outlineLevel="1">
      <c r="A126" s="356"/>
      <c r="B126" s="145"/>
      <c r="C126" s="20" t="s">
        <v>947</v>
      </c>
      <c r="D126" s="5" t="s">
        <v>65</v>
      </c>
      <c r="E126" s="5" t="s">
        <v>317</v>
      </c>
      <c r="F126" s="5"/>
      <c r="G126" s="17">
        <f>Capex!G124</f>
        <v>0</v>
      </c>
      <c r="H126" s="17">
        <f>Capex!H124</f>
        <v>8969</v>
      </c>
      <c r="I126" s="17">
        <f>Capex!I124</f>
        <v>0</v>
      </c>
      <c r="J126" s="17">
        <f>Capex!J124</f>
        <v>0</v>
      </c>
      <c r="K126" s="17">
        <f>Capex!K124</f>
        <v>0</v>
      </c>
      <c r="L126" s="17">
        <f>Capex!L124</f>
        <v>0</v>
      </c>
      <c r="M126" s="17">
        <f>Capex!M124</f>
        <v>0</v>
      </c>
      <c r="N126" s="17">
        <f>Capex!N124</f>
        <v>0</v>
      </c>
      <c r="O126" s="17">
        <f>Capex!O124</f>
        <v>0</v>
      </c>
      <c r="P126" s="17">
        <f>Capex!P124</f>
        <v>0</v>
      </c>
      <c r="Q126" s="17">
        <f>Capex!Q124</f>
        <v>0</v>
      </c>
      <c r="R126" s="17">
        <f>Capex!R124</f>
        <v>0</v>
      </c>
      <c r="S126" s="17">
        <f>Capex!S124</f>
        <v>0</v>
      </c>
      <c r="T126" s="17">
        <f>Capex!T124</f>
        <v>0</v>
      </c>
      <c r="U126" s="15"/>
    </row>
    <row r="127" spans="1:21" ht="12.75" customHeight="1" outlineLevel="1">
      <c r="A127" s="356"/>
      <c r="B127" s="145"/>
      <c r="C127" s="20" t="s">
        <v>948</v>
      </c>
      <c r="D127" s="5" t="s">
        <v>65</v>
      </c>
      <c r="E127" s="5" t="s">
        <v>317</v>
      </c>
      <c r="F127" s="5"/>
      <c r="G127" s="17">
        <f>Capex!G125</f>
        <v>22489.212718772837</v>
      </c>
      <c r="H127" s="17">
        <f>Capex!H125</f>
        <v>112035.59728122721</v>
      </c>
      <c r="I127" s="17">
        <f>Capex!I125</f>
        <v>0</v>
      </c>
      <c r="J127" s="17">
        <f>Capex!J125</f>
        <v>0</v>
      </c>
      <c r="K127" s="17">
        <f>Capex!K125</f>
        <v>0</v>
      </c>
      <c r="L127" s="17">
        <f>Capex!L125</f>
        <v>0</v>
      </c>
      <c r="M127" s="17">
        <f>Capex!M125</f>
        <v>0</v>
      </c>
      <c r="N127" s="17">
        <f>Capex!N125</f>
        <v>0</v>
      </c>
      <c r="O127" s="17">
        <f>Capex!O125</f>
        <v>0</v>
      </c>
      <c r="P127" s="17">
        <f>Capex!P125</f>
        <v>0</v>
      </c>
      <c r="Q127" s="17">
        <f>Capex!Q125</f>
        <v>0</v>
      </c>
      <c r="R127" s="17">
        <f>Capex!R125</f>
        <v>0</v>
      </c>
      <c r="S127" s="17">
        <f>Capex!S125</f>
        <v>0</v>
      </c>
      <c r="T127" s="17">
        <f>Capex!T125</f>
        <v>0</v>
      </c>
      <c r="U127" s="15"/>
    </row>
    <row r="128" spans="1:21" ht="12.75" customHeight="1" outlineLevel="1">
      <c r="A128" s="356"/>
      <c r="B128" s="145"/>
      <c r="C128" s="20" t="s">
        <v>949</v>
      </c>
      <c r="D128" s="5" t="s">
        <v>65</v>
      </c>
      <c r="E128" s="5" t="s">
        <v>317</v>
      </c>
      <c r="F128" s="5"/>
      <c r="G128" s="17">
        <f>Capex!G126</f>
        <v>0</v>
      </c>
      <c r="H128" s="17">
        <f>Capex!H126</f>
        <v>16400</v>
      </c>
      <c r="I128" s="17">
        <f>Capex!I126</f>
        <v>0</v>
      </c>
      <c r="J128" s="17">
        <f>Capex!J126</f>
        <v>0</v>
      </c>
      <c r="K128" s="17">
        <f>Capex!K126</f>
        <v>0</v>
      </c>
      <c r="L128" s="17">
        <f>Capex!L126</f>
        <v>0</v>
      </c>
      <c r="M128" s="17">
        <f>Capex!M126</f>
        <v>0</v>
      </c>
      <c r="N128" s="17">
        <f>Capex!N126</f>
        <v>0</v>
      </c>
      <c r="O128" s="17">
        <f>Capex!O126</f>
        <v>0</v>
      </c>
      <c r="P128" s="17">
        <f>Capex!P126</f>
        <v>0</v>
      </c>
      <c r="Q128" s="17">
        <f>Capex!Q126</f>
        <v>0</v>
      </c>
      <c r="R128" s="17">
        <f>Capex!R126</f>
        <v>0</v>
      </c>
      <c r="S128" s="17">
        <f>Capex!S126</f>
        <v>0</v>
      </c>
      <c r="T128" s="17">
        <f>Capex!T126</f>
        <v>0</v>
      </c>
      <c r="U128" s="15"/>
    </row>
    <row r="129" spans="1:21" ht="12.75" customHeight="1" outlineLevel="1">
      <c r="A129" s="356"/>
      <c r="B129" s="145"/>
      <c r="C129" s="20" t="s">
        <v>950</v>
      </c>
      <c r="D129" s="5" t="s">
        <v>65</v>
      </c>
      <c r="E129" s="5" t="s">
        <v>317</v>
      </c>
      <c r="F129" s="5"/>
      <c r="G129" s="17">
        <f>Capex!G127</f>
        <v>0</v>
      </c>
      <c r="H129" s="17">
        <f>Capex!H127</f>
        <v>3000</v>
      </c>
      <c r="I129" s="17">
        <f>Capex!I127</f>
        <v>0</v>
      </c>
      <c r="J129" s="17">
        <f>Capex!J127</f>
        <v>0</v>
      </c>
      <c r="K129" s="17">
        <f>Capex!K127</f>
        <v>0</v>
      </c>
      <c r="L129" s="17">
        <f>Capex!L127</f>
        <v>0</v>
      </c>
      <c r="M129" s="17">
        <f>Capex!M127</f>
        <v>0</v>
      </c>
      <c r="N129" s="17">
        <f>Capex!N127</f>
        <v>0</v>
      </c>
      <c r="O129" s="17">
        <f>Capex!O127</f>
        <v>0</v>
      </c>
      <c r="P129" s="17">
        <f>Capex!P127</f>
        <v>0</v>
      </c>
      <c r="Q129" s="17">
        <f>Capex!Q127</f>
        <v>0</v>
      </c>
      <c r="R129" s="17">
        <f>Capex!R127</f>
        <v>0</v>
      </c>
      <c r="S129" s="17">
        <f>Capex!S127</f>
        <v>0</v>
      </c>
      <c r="T129" s="17">
        <f>Capex!T127</f>
        <v>0</v>
      </c>
      <c r="U129" s="15"/>
    </row>
    <row r="130" spans="1:21" ht="12.75" customHeight="1" outlineLevel="1">
      <c r="A130" s="356"/>
      <c r="B130" s="145"/>
      <c r="C130" s="20" t="s">
        <v>951</v>
      </c>
      <c r="D130" s="5" t="s">
        <v>65</v>
      </c>
      <c r="E130" s="5" t="s">
        <v>317</v>
      </c>
      <c r="F130" s="5"/>
      <c r="G130" s="17">
        <f>Capex!G128</f>
        <v>0</v>
      </c>
      <c r="H130" s="17">
        <f>Capex!H128</f>
        <v>0</v>
      </c>
      <c r="I130" s="17">
        <f>Capex!I128</f>
        <v>0</v>
      </c>
      <c r="J130" s="17">
        <f>Capex!J128</f>
        <v>152159.80999999997</v>
      </c>
      <c r="K130" s="17">
        <f>Capex!K128</f>
        <v>0</v>
      </c>
      <c r="L130" s="17">
        <f>Capex!L128</f>
        <v>0</v>
      </c>
      <c r="M130" s="17">
        <f>Capex!M128</f>
        <v>0</v>
      </c>
      <c r="N130" s="17">
        <f>Capex!N128</f>
        <v>0</v>
      </c>
      <c r="O130" s="17">
        <f>Capex!O128</f>
        <v>0</v>
      </c>
      <c r="P130" s="17">
        <f>Capex!P128</f>
        <v>0</v>
      </c>
      <c r="Q130" s="17">
        <f>Capex!Q128</f>
        <v>0</v>
      </c>
      <c r="R130" s="17">
        <f>Capex!R128</f>
        <v>0</v>
      </c>
      <c r="S130" s="17">
        <f>Capex!S128</f>
        <v>0</v>
      </c>
      <c r="T130" s="17">
        <f>Capex!T128</f>
        <v>0</v>
      </c>
      <c r="U130" s="15"/>
    </row>
    <row r="131" spans="1:21" ht="12.75" customHeight="1" outlineLevel="1">
      <c r="A131" s="356"/>
      <c r="B131" s="145"/>
      <c r="C131" s="20" t="s">
        <v>952</v>
      </c>
      <c r="D131" s="5" t="s">
        <v>65</v>
      </c>
      <c r="E131" s="5" t="s">
        <v>317</v>
      </c>
      <c r="F131" s="5"/>
      <c r="G131" s="17">
        <f>Capex!G129</f>
        <v>0</v>
      </c>
      <c r="H131" s="17">
        <f>Capex!H129</f>
        <v>0</v>
      </c>
      <c r="I131" s="17">
        <f>Capex!I129</f>
        <v>0</v>
      </c>
      <c r="J131" s="17">
        <f>Capex!J129</f>
        <v>53314.22</v>
      </c>
      <c r="K131" s="17">
        <f>Capex!K129</f>
        <v>0</v>
      </c>
      <c r="L131" s="17">
        <f>Capex!L129</f>
        <v>0</v>
      </c>
      <c r="M131" s="17">
        <f>Capex!M129</f>
        <v>0</v>
      </c>
      <c r="N131" s="17">
        <f>Capex!N129</f>
        <v>0</v>
      </c>
      <c r="O131" s="17">
        <f>Capex!O129</f>
        <v>0</v>
      </c>
      <c r="P131" s="17">
        <f>Capex!P129</f>
        <v>0</v>
      </c>
      <c r="Q131" s="17">
        <f>Capex!Q129</f>
        <v>0</v>
      </c>
      <c r="R131" s="17">
        <f>Capex!R129</f>
        <v>0</v>
      </c>
      <c r="S131" s="17">
        <f>Capex!S129</f>
        <v>0</v>
      </c>
      <c r="T131" s="17">
        <f>Capex!T129</f>
        <v>0</v>
      </c>
      <c r="U131" s="15"/>
    </row>
    <row r="132" spans="1:21" ht="12.75" customHeight="1" outlineLevel="1">
      <c r="A132" s="356"/>
      <c r="B132" s="145"/>
      <c r="C132" s="20" t="s">
        <v>953</v>
      </c>
      <c r="D132" s="5" t="s">
        <v>65</v>
      </c>
      <c r="E132" s="5" t="s">
        <v>317</v>
      </c>
      <c r="F132" s="5"/>
      <c r="G132" s="17">
        <f>Capex!G130</f>
        <v>0</v>
      </c>
      <c r="H132" s="17">
        <f>Capex!H130</f>
        <v>2000</v>
      </c>
      <c r="I132" s="17">
        <f>Capex!I130</f>
        <v>0</v>
      </c>
      <c r="J132" s="17">
        <f>Capex!J130</f>
        <v>0</v>
      </c>
      <c r="K132" s="17">
        <f>Capex!K130</f>
        <v>0</v>
      </c>
      <c r="L132" s="17">
        <f>Capex!L130</f>
        <v>0</v>
      </c>
      <c r="M132" s="17">
        <f>Capex!M130</f>
        <v>0</v>
      </c>
      <c r="N132" s="17">
        <f>Capex!N130</f>
        <v>0</v>
      </c>
      <c r="O132" s="17">
        <f>Capex!O130</f>
        <v>0</v>
      </c>
      <c r="P132" s="17">
        <f>Capex!P130</f>
        <v>0</v>
      </c>
      <c r="Q132" s="17">
        <f>Capex!Q130</f>
        <v>0</v>
      </c>
      <c r="R132" s="17">
        <f>Capex!R130</f>
        <v>0</v>
      </c>
      <c r="S132" s="17">
        <f>Capex!S130</f>
        <v>0</v>
      </c>
      <c r="T132" s="17">
        <f>Capex!T130</f>
        <v>0</v>
      </c>
      <c r="U132" s="15"/>
    </row>
    <row r="133" spans="1:21" ht="12.75" customHeight="1" outlineLevel="1">
      <c r="A133" s="356"/>
      <c r="B133" s="145"/>
      <c r="C133" s="20" t="s">
        <v>953</v>
      </c>
      <c r="D133" s="5" t="s">
        <v>65</v>
      </c>
      <c r="E133" s="5" t="s">
        <v>317</v>
      </c>
      <c r="F133" s="5"/>
      <c r="G133" s="17">
        <f>Capex!G131</f>
        <v>0</v>
      </c>
      <c r="H133" s="17">
        <f>Capex!H131</f>
        <v>5000</v>
      </c>
      <c r="I133" s="17">
        <f>Capex!I131</f>
        <v>0</v>
      </c>
      <c r="J133" s="17">
        <f>Capex!J131</f>
        <v>0</v>
      </c>
      <c r="K133" s="17">
        <f>Capex!K131</f>
        <v>0</v>
      </c>
      <c r="L133" s="17">
        <f>Capex!L131</f>
        <v>0</v>
      </c>
      <c r="M133" s="17">
        <f>Capex!M131</f>
        <v>0</v>
      </c>
      <c r="N133" s="17">
        <f>Capex!N131</f>
        <v>0</v>
      </c>
      <c r="O133" s="17">
        <f>Capex!O131</f>
        <v>0</v>
      </c>
      <c r="P133" s="17">
        <f>Capex!P131</f>
        <v>0</v>
      </c>
      <c r="Q133" s="17">
        <f>Capex!Q131</f>
        <v>0</v>
      </c>
      <c r="R133" s="17">
        <f>Capex!R131</f>
        <v>0</v>
      </c>
      <c r="S133" s="17">
        <f>Capex!S131</f>
        <v>0</v>
      </c>
      <c r="T133" s="17">
        <f>Capex!T131</f>
        <v>0</v>
      </c>
      <c r="U133" s="15"/>
    </row>
    <row r="134" spans="1:21" ht="12.75" customHeight="1" outlineLevel="1">
      <c r="A134" s="356"/>
      <c r="B134" s="145"/>
      <c r="C134" s="20" t="s">
        <v>954</v>
      </c>
      <c r="D134" s="5" t="s">
        <v>65</v>
      </c>
      <c r="E134" s="5" t="s">
        <v>317</v>
      </c>
      <c r="F134" s="5"/>
      <c r="G134" s="17">
        <f>Capex!G132</f>
        <v>1551.02</v>
      </c>
      <c r="H134" s="17">
        <f>Capex!H132</f>
        <v>5142.7805555983068</v>
      </c>
      <c r="I134" s="17">
        <f>Capex!I132</f>
        <v>0</v>
      </c>
      <c r="J134" s="17">
        <f>Capex!J132</f>
        <v>0</v>
      </c>
      <c r="K134" s="17">
        <f>Capex!K132</f>
        <v>0</v>
      </c>
      <c r="L134" s="17">
        <f>Capex!L132</f>
        <v>0</v>
      </c>
      <c r="M134" s="17">
        <f>Capex!M132</f>
        <v>0</v>
      </c>
      <c r="N134" s="17">
        <f>Capex!N132</f>
        <v>0</v>
      </c>
      <c r="O134" s="17">
        <f>Capex!O132</f>
        <v>0</v>
      </c>
      <c r="P134" s="17">
        <f>Capex!P132</f>
        <v>0</v>
      </c>
      <c r="Q134" s="17">
        <f>Capex!Q132</f>
        <v>0</v>
      </c>
      <c r="R134" s="17">
        <f>Capex!R132</f>
        <v>0</v>
      </c>
      <c r="S134" s="17">
        <f>Capex!S132</f>
        <v>0</v>
      </c>
      <c r="T134" s="17">
        <f>Capex!T132</f>
        <v>0</v>
      </c>
      <c r="U134" s="15"/>
    </row>
    <row r="135" spans="1:21" ht="12.75" customHeight="1" outlineLevel="1">
      <c r="A135" s="356"/>
      <c r="B135" s="145"/>
      <c r="C135" s="20" t="s">
        <v>955</v>
      </c>
      <c r="D135" s="5" t="s">
        <v>65</v>
      </c>
      <c r="E135" s="5" t="s">
        <v>317</v>
      </c>
      <c r="F135" s="5"/>
      <c r="G135" s="17">
        <f>Capex!G133</f>
        <v>0</v>
      </c>
      <c r="H135" s="17">
        <f>Capex!H133</f>
        <v>40057.166976208755</v>
      </c>
      <c r="I135" s="17">
        <f>Capex!I133</f>
        <v>0</v>
      </c>
      <c r="J135" s="17">
        <f>Capex!J133</f>
        <v>0</v>
      </c>
      <c r="K135" s="17">
        <f>Capex!K133</f>
        <v>0</v>
      </c>
      <c r="L135" s="17">
        <f>Capex!L133</f>
        <v>0</v>
      </c>
      <c r="M135" s="17">
        <f>Capex!M133</f>
        <v>0</v>
      </c>
      <c r="N135" s="17">
        <f>Capex!N133</f>
        <v>0</v>
      </c>
      <c r="O135" s="17">
        <f>Capex!O133</f>
        <v>0</v>
      </c>
      <c r="P135" s="17">
        <f>Capex!P133</f>
        <v>0</v>
      </c>
      <c r="Q135" s="17">
        <f>Capex!Q133</f>
        <v>0</v>
      </c>
      <c r="R135" s="17">
        <f>Capex!R133</f>
        <v>0</v>
      </c>
      <c r="S135" s="17">
        <f>Capex!S133</f>
        <v>0</v>
      </c>
      <c r="T135" s="17">
        <f>Capex!T133</f>
        <v>0</v>
      </c>
      <c r="U135" s="15"/>
    </row>
    <row r="136" spans="1:21" ht="12.75" customHeight="1" outlineLevel="1">
      <c r="A136" s="356"/>
      <c r="B136" s="145"/>
      <c r="C136" s="20" t="s">
        <v>956</v>
      </c>
      <c r="D136" s="5" t="s">
        <v>65</v>
      </c>
      <c r="E136" s="5" t="s">
        <v>317</v>
      </c>
      <c r="F136" s="5"/>
      <c r="G136" s="17">
        <f>Capex!G134</f>
        <v>0</v>
      </c>
      <c r="H136" s="17">
        <f>Capex!H134</f>
        <v>0</v>
      </c>
      <c r="I136" s="17">
        <f>Capex!I134</f>
        <v>8400</v>
      </c>
      <c r="J136" s="17">
        <f>Capex!J134</f>
        <v>0</v>
      </c>
      <c r="K136" s="17">
        <f>Capex!K134</f>
        <v>0</v>
      </c>
      <c r="L136" s="17">
        <f>Capex!L134</f>
        <v>0</v>
      </c>
      <c r="M136" s="17">
        <f>Capex!M134</f>
        <v>0</v>
      </c>
      <c r="N136" s="17">
        <f>Capex!N134</f>
        <v>0</v>
      </c>
      <c r="O136" s="17">
        <f>Capex!O134</f>
        <v>0</v>
      </c>
      <c r="P136" s="17">
        <f>Capex!P134</f>
        <v>0</v>
      </c>
      <c r="Q136" s="17">
        <f>Capex!Q134</f>
        <v>0</v>
      </c>
      <c r="R136" s="17">
        <f>Capex!R134</f>
        <v>0</v>
      </c>
      <c r="S136" s="17">
        <f>Capex!S134</f>
        <v>0</v>
      </c>
      <c r="T136" s="17">
        <f>Capex!T134</f>
        <v>0</v>
      </c>
      <c r="U136" s="15"/>
    </row>
    <row r="137" spans="1:21" ht="12.75" customHeight="1" outlineLevel="1">
      <c r="A137" s="356"/>
      <c r="B137" s="145"/>
      <c r="C137" s="20" t="s">
        <v>957</v>
      </c>
      <c r="D137" s="5" t="s">
        <v>65</v>
      </c>
      <c r="E137" s="5" t="s">
        <v>317</v>
      </c>
      <c r="F137" s="5"/>
      <c r="G137" s="17">
        <f>Capex!G135</f>
        <v>0</v>
      </c>
      <c r="H137" s="17">
        <f>Capex!H135</f>
        <v>0</v>
      </c>
      <c r="I137" s="17">
        <f>Capex!I135</f>
        <v>58000</v>
      </c>
      <c r="J137" s="17">
        <f>Capex!J135</f>
        <v>0</v>
      </c>
      <c r="K137" s="17">
        <f>Capex!K135</f>
        <v>0</v>
      </c>
      <c r="L137" s="17">
        <f>Capex!L135</f>
        <v>0</v>
      </c>
      <c r="M137" s="17">
        <f>Capex!M135</f>
        <v>0</v>
      </c>
      <c r="N137" s="17">
        <f>Capex!N135</f>
        <v>0</v>
      </c>
      <c r="O137" s="17">
        <f>Capex!O135</f>
        <v>0</v>
      </c>
      <c r="P137" s="17">
        <f>Capex!P135</f>
        <v>0</v>
      </c>
      <c r="Q137" s="17">
        <f>Capex!Q135</f>
        <v>0</v>
      </c>
      <c r="R137" s="17">
        <f>Capex!R135</f>
        <v>0</v>
      </c>
      <c r="S137" s="17">
        <f>Capex!S135</f>
        <v>0</v>
      </c>
      <c r="T137" s="17">
        <f>Capex!T135</f>
        <v>0</v>
      </c>
      <c r="U137" s="15"/>
    </row>
    <row r="138" spans="1:21" ht="12.75" customHeight="1" outlineLevel="1">
      <c r="A138" s="356"/>
      <c r="B138" s="145"/>
      <c r="C138" s="20" t="s">
        <v>958</v>
      </c>
      <c r="D138" s="5" t="s">
        <v>65</v>
      </c>
      <c r="E138" s="5" t="s">
        <v>317</v>
      </c>
      <c r="F138" s="5"/>
      <c r="G138" s="17">
        <f>Capex!G136</f>
        <v>0</v>
      </c>
      <c r="H138" s="17">
        <f>Capex!H136</f>
        <v>0</v>
      </c>
      <c r="I138" s="17">
        <f>Capex!I136</f>
        <v>14872.06</v>
      </c>
      <c r="J138" s="17">
        <f>Capex!J136</f>
        <v>0</v>
      </c>
      <c r="K138" s="17">
        <f>Capex!K136</f>
        <v>0</v>
      </c>
      <c r="L138" s="17">
        <f>Capex!L136</f>
        <v>0</v>
      </c>
      <c r="M138" s="17">
        <f>Capex!M136</f>
        <v>0</v>
      </c>
      <c r="N138" s="17">
        <f>Capex!N136</f>
        <v>0</v>
      </c>
      <c r="O138" s="17">
        <f>Capex!O136</f>
        <v>0</v>
      </c>
      <c r="P138" s="17">
        <f>Capex!P136</f>
        <v>0</v>
      </c>
      <c r="Q138" s="17">
        <f>Capex!Q136</f>
        <v>0</v>
      </c>
      <c r="R138" s="17">
        <f>Capex!R136</f>
        <v>0</v>
      </c>
      <c r="S138" s="17">
        <f>Capex!S136</f>
        <v>0</v>
      </c>
      <c r="T138" s="17">
        <f>Capex!T136</f>
        <v>0</v>
      </c>
      <c r="U138" s="15"/>
    </row>
    <row r="139" spans="1:21" ht="12.75" customHeight="1" outlineLevel="1">
      <c r="A139" s="356"/>
      <c r="B139" s="145"/>
      <c r="C139" s="20" t="s">
        <v>959</v>
      </c>
      <c r="D139" s="5" t="s">
        <v>65</v>
      </c>
      <c r="E139" s="5" t="s">
        <v>317</v>
      </c>
      <c r="F139" s="5"/>
      <c r="G139" s="17">
        <f>Capex!G137</f>
        <v>0</v>
      </c>
      <c r="H139" s="17">
        <f>Capex!H137</f>
        <v>0</v>
      </c>
      <c r="I139" s="17">
        <f>Capex!I137</f>
        <v>6200</v>
      </c>
      <c r="J139" s="17">
        <f>Capex!J137</f>
        <v>0</v>
      </c>
      <c r="K139" s="17">
        <f>Capex!K137</f>
        <v>0</v>
      </c>
      <c r="L139" s="17">
        <f>Capex!L137</f>
        <v>0</v>
      </c>
      <c r="M139" s="17">
        <f>Capex!M137</f>
        <v>0</v>
      </c>
      <c r="N139" s="17">
        <f>Capex!N137</f>
        <v>0</v>
      </c>
      <c r="O139" s="17">
        <f>Capex!O137</f>
        <v>0</v>
      </c>
      <c r="P139" s="17">
        <f>Capex!P137</f>
        <v>0</v>
      </c>
      <c r="Q139" s="17">
        <f>Capex!Q137</f>
        <v>0</v>
      </c>
      <c r="R139" s="17">
        <f>Capex!R137</f>
        <v>0</v>
      </c>
      <c r="S139" s="17">
        <f>Capex!S137</f>
        <v>0</v>
      </c>
      <c r="T139" s="17">
        <f>Capex!T137</f>
        <v>0</v>
      </c>
      <c r="U139" s="15"/>
    </row>
    <row r="140" spans="1:21" ht="12.75" customHeight="1" outlineLevel="1">
      <c r="A140" s="356"/>
      <c r="B140" s="145"/>
      <c r="C140" s="20" t="s">
        <v>960</v>
      </c>
      <c r="D140" s="5" t="s">
        <v>65</v>
      </c>
      <c r="E140" s="5" t="s">
        <v>317</v>
      </c>
      <c r="F140" s="5"/>
      <c r="G140" s="17">
        <f>Capex!G138</f>
        <v>0</v>
      </c>
      <c r="H140" s="17">
        <f>Capex!H138</f>
        <v>0</v>
      </c>
      <c r="I140" s="17">
        <f>Capex!I138</f>
        <v>0</v>
      </c>
      <c r="J140" s="17">
        <f>Capex!J138</f>
        <v>0</v>
      </c>
      <c r="K140" s="17">
        <f>Capex!K138</f>
        <v>8100</v>
      </c>
      <c r="L140" s="17">
        <f>Capex!L138</f>
        <v>0</v>
      </c>
      <c r="M140" s="17">
        <f>Capex!M138</f>
        <v>0</v>
      </c>
      <c r="N140" s="17">
        <f>Capex!N138</f>
        <v>0</v>
      </c>
      <c r="O140" s="17">
        <f>Capex!O138</f>
        <v>0</v>
      </c>
      <c r="P140" s="17">
        <f>Capex!P138</f>
        <v>0</v>
      </c>
      <c r="Q140" s="17">
        <f>Capex!Q138</f>
        <v>0</v>
      </c>
      <c r="R140" s="17">
        <f>Capex!R138</f>
        <v>0</v>
      </c>
      <c r="S140" s="17">
        <f>Capex!S138</f>
        <v>0</v>
      </c>
      <c r="T140" s="17">
        <f>Capex!T138</f>
        <v>0</v>
      </c>
      <c r="U140" s="15"/>
    </row>
    <row r="141" spans="1:21" ht="12.75" customHeight="1" outlineLevel="1">
      <c r="A141" s="356"/>
      <c r="B141" s="145"/>
      <c r="C141" s="20" t="s">
        <v>961</v>
      </c>
      <c r="D141" s="5" t="s">
        <v>65</v>
      </c>
      <c r="E141" s="5" t="s">
        <v>317</v>
      </c>
      <c r="F141" s="5"/>
      <c r="G141" s="17">
        <f>Capex!G139</f>
        <v>0</v>
      </c>
      <c r="H141" s="17">
        <f>Capex!H139</f>
        <v>0</v>
      </c>
      <c r="I141" s="17">
        <f>Capex!I139</f>
        <v>0</v>
      </c>
      <c r="J141" s="17">
        <f>Capex!J139</f>
        <v>0</v>
      </c>
      <c r="K141" s="17">
        <f>Capex!K139</f>
        <v>43744.54</v>
      </c>
      <c r="L141" s="17">
        <f>Capex!L139</f>
        <v>0</v>
      </c>
      <c r="M141" s="17">
        <f>Capex!M139</f>
        <v>0</v>
      </c>
      <c r="N141" s="17">
        <f>Capex!N139</f>
        <v>0</v>
      </c>
      <c r="O141" s="17">
        <f>Capex!O139</f>
        <v>0</v>
      </c>
      <c r="P141" s="17">
        <f>Capex!P139</f>
        <v>0</v>
      </c>
      <c r="Q141" s="17">
        <f>Capex!Q139</f>
        <v>0</v>
      </c>
      <c r="R141" s="17">
        <f>Capex!R139</f>
        <v>0</v>
      </c>
      <c r="S141" s="17">
        <f>Capex!S139</f>
        <v>0</v>
      </c>
      <c r="T141" s="17">
        <f>Capex!T139</f>
        <v>0</v>
      </c>
      <c r="U141" s="15"/>
    </row>
    <row r="142" spans="1:21" ht="12.75" customHeight="1" outlineLevel="1">
      <c r="A142" s="356"/>
      <c r="B142" s="145"/>
      <c r="C142" s="20" t="s">
        <v>962</v>
      </c>
      <c r="D142" s="5" t="s">
        <v>65</v>
      </c>
      <c r="E142" s="5" t="s">
        <v>317</v>
      </c>
      <c r="F142" s="5"/>
      <c r="G142" s="17">
        <f>Capex!G140</f>
        <v>8153.4167736819536</v>
      </c>
      <c r="H142" s="17">
        <f>Capex!H140</f>
        <v>-140.976773681954</v>
      </c>
      <c r="I142" s="17">
        <f>Capex!I140</f>
        <v>0</v>
      </c>
      <c r="J142" s="17">
        <f>Capex!J140</f>
        <v>0</v>
      </c>
      <c r="K142" s="17">
        <f>Capex!K140</f>
        <v>0</v>
      </c>
      <c r="L142" s="17">
        <f>Capex!L140</f>
        <v>0</v>
      </c>
      <c r="M142" s="17">
        <f>Capex!M140</f>
        <v>0</v>
      </c>
      <c r="N142" s="17">
        <f>Capex!N140</f>
        <v>0</v>
      </c>
      <c r="O142" s="17">
        <f>Capex!O140</f>
        <v>0</v>
      </c>
      <c r="P142" s="17">
        <f>Capex!P140</f>
        <v>0</v>
      </c>
      <c r="Q142" s="17">
        <f>Capex!Q140</f>
        <v>0</v>
      </c>
      <c r="R142" s="17">
        <f>Capex!R140</f>
        <v>0</v>
      </c>
      <c r="S142" s="17">
        <f>Capex!S140</f>
        <v>0</v>
      </c>
      <c r="T142" s="17">
        <f>Capex!T140</f>
        <v>0</v>
      </c>
      <c r="U142" s="15"/>
    </row>
    <row r="143" spans="1:21" ht="12.75" customHeight="1" outlineLevel="1">
      <c r="A143" s="356"/>
      <c r="B143" s="145"/>
      <c r="C143" s="20" t="s">
        <v>963</v>
      </c>
      <c r="D143" s="5" t="s">
        <v>65</v>
      </c>
      <c r="E143" s="5" t="s">
        <v>317</v>
      </c>
      <c r="F143" s="5"/>
      <c r="G143" s="17">
        <f>Capex!G141</f>
        <v>549.71852992335107</v>
      </c>
      <c r="H143" s="17">
        <f>Capex!H141</f>
        <v>3.7248838057769547</v>
      </c>
      <c r="I143" s="17">
        <f>Capex!I141</f>
        <v>0</v>
      </c>
      <c r="J143" s="17">
        <f>Capex!J141</f>
        <v>0</v>
      </c>
      <c r="K143" s="17">
        <f>Capex!K141</f>
        <v>0</v>
      </c>
      <c r="L143" s="17">
        <f>Capex!L141</f>
        <v>0</v>
      </c>
      <c r="M143" s="17">
        <f>Capex!M141</f>
        <v>0</v>
      </c>
      <c r="N143" s="17">
        <f>Capex!N141</f>
        <v>0</v>
      </c>
      <c r="O143" s="17">
        <f>Capex!O141</f>
        <v>0</v>
      </c>
      <c r="P143" s="17">
        <f>Capex!P141</f>
        <v>0</v>
      </c>
      <c r="Q143" s="17">
        <f>Capex!Q141</f>
        <v>0</v>
      </c>
      <c r="R143" s="17">
        <f>Capex!R141</f>
        <v>0</v>
      </c>
      <c r="S143" s="17">
        <f>Capex!S141</f>
        <v>0</v>
      </c>
      <c r="T143" s="17">
        <f>Capex!T141</f>
        <v>0</v>
      </c>
      <c r="U143" s="15"/>
    </row>
    <row r="144" spans="1:21" ht="12.75" customHeight="1" outlineLevel="1">
      <c r="A144" s="356"/>
      <c r="B144" s="145"/>
      <c r="C144" s="20" t="s">
        <v>964</v>
      </c>
      <c r="D144" s="5" t="s">
        <v>65</v>
      </c>
      <c r="E144" s="5" t="s">
        <v>317</v>
      </c>
      <c r="F144" s="5"/>
      <c r="G144" s="17">
        <f>Capex!G142</f>
        <v>0</v>
      </c>
      <c r="H144" s="17">
        <f>Capex!H142</f>
        <v>31561.663541263941</v>
      </c>
      <c r="I144" s="17">
        <f>Capex!I142</f>
        <v>0</v>
      </c>
      <c r="J144" s="17">
        <f>Capex!J142</f>
        <v>0</v>
      </c>
      <c r="K144" s="17">
        <f>Capex!K142</f>
        <v>0</v>
      </c>
      <c r="L144" s="17">
        <f>Capex!L142</f>
        <v>0</v>
      </c>
      <c r="M144" s="17">
        <f>Capex!M142</f>
        <v>0</v>
      </c>
      <c r="N144" s="17">
        <f>Capex!N142</f>
        <v>0</v>
      </c>
      <c r="O144" s="17">
        <f>Capex!O142</f>
        <v>0</v>
      </c>
      <c r="P144" s="17">
        <f>Capex!P142</f>
        <v>0</v>
      </c>
      <c r="Q144" s="17">
        <f>Capex!Q142</f>
        <v>0</v>
      </c>
      <c r="R144" s="17">
        <f>Capex!R142</f>
        <v>0</v>
      </c>
      <c r="S144" s="17">
        <f>Capex!S142</f>
        <v>0</v>
      </c>
      <c r="T144" s="17">
        <f>Capex!T142</f>
        <v>0</v>
      </c>
      <c r="U144" s="15"/>
    </row>
    <row r="145" spans="1:21" ht="12.75" customHeight="1" outlineLevel="1">
      <c r="A145" s="356"/>
      <c r="B145" s="145"/>
      <c r="C145" s="20" t="s">
        <v>965</v>
      </c>
      <c r="D145" s="5" t="s">
        <v>65</v>
      </c>
      <c r="E145" s="5" t="s">
        <v>317</v>
      </c>
      <c r="F145" s="5"/>
      <c r="G145" s="17">
        <f>Capex!G143</f>
        <v>0</v>
      </c>
      <c r="H145" s="17">
        <f>Capex!H143</f>
        <v>629.5</v>
      </c>
      <c r="I145" s="17">
        <f>Capex!I143</f>
        <v>0</v>
      </c>
      <c r="J145" s="17">
        <f>Capex!J143</f>
        <v>0</v>
      </c>
      <c r="K145" s="17">
        <f>Capex!K143</f>
        <v>0</v>
      </c>
      <c r="L145" s="17">
        <f>Capex!L143</f>
        <v>0</v>
      </c>
      <c r="M145" s="17">
        <f>Capex!M143</f>
        <v>0</v>
      </c>
      <c r="N145" s="17">
        <f>Capex!N143</f>
        <v>0</v>
      </c>
      <c r="O145" s="17">
        <f>Capex!O143</f>
        <v>0</v>
      </c>
      <c r="P145" s="17">
        <f>Capex!P143</f>
        <v>0</v>
      </c>
      <c r="Q145" s="17">
        <f>Capex!Q143</f>
        <v>0</v>
      </c>
      <c r="R145" s="17">
        <f>Capex!R143</f>
        <v>0</v>
      </c>
      <c r="S145" s="17">
        <f>Capex!S143</f>
        <v>0</v>
      </c>
      <c r="T145" s="17">
        <f>Capex!T143</f>
        <v>0</v>
      </c>
      <c r="U145" s="15"/>
    </row>
    <row r="146" spans="1:21" ht="12.75" customHeight="1" outlineLevel="1">
      <c r="A146" s="356"/>
      <c r="B146" s="145"/>
      <c r="C146" s="20" t="s">
        <v>966</v>
      </c>
      <c r="D146" s="5" t="s">
        <v>65</v>
      </c>
      <c r="E146" s="5" t="s">
        <v>317</v>
      </c>
      <c r="F146" s="5"/>
      <c r="G146" s="17">
        <f>Capex!G144</f>
        <v>0</v>
      </c>
      <c r="H146" s="17">
        <f>Capex!H144</f>
        <v>905.24</v>
      </c>
      <c r="I146" s="17">
        <f>Capex!I144</f>
        <v>0</v>
      </c>
      <c r="J146" s="17">
        <f>Capex!J144</f>
        <v>0</v>
      </c>
      <c r="K146" s="17">
        <f>Capex!K144</f>
        <v>0</v>
      </c>
      <c r="L146" s="17">
        <f>Capex!L144</f>
        <v>0</v>
      </c>
      <c r="M146" s="17">
        <f>Capex!M144</f>
        <v>0</v>
      </c>
      <c r="N146" s="17">
        <f>Capex!N144</f>
        <v>0</v>
      </c>
      <c r="O146" s="17">
        <f>Capex!O144</f>
        <v>0</v>
      </c>
      <c r="P146" s="17">
        <f>Capex!P144</f>
        <v>0</v>
      </c>
      <c r="Q146" s="17">
        <f>Capex!Q144</f>
        <v>0</v>
      </c>
      <c r="R146" s="17">
        <f>Capex!R144</f>
        <v>0</v>
      </c>
      <c r="S146" s="17">
        <f>Capex!S144</f>
        <v>0</v>
      </c>
      <c r="T146" s="17">
        <f>Capex!T144</f>
        <v>0</v>
      </c>
      <c r="U146" s="15"/>
    </row>
    <row r="147" spans="1:21" ht="12.75" customHeight="1" outlineLevel="1">
      <c r="A147" s="356"/>
      <c r="B147" s="145"/>
      <c r="C147" s="20" t="s">
        <v>967</v>
      </c>
      <c r="D147" s="5" t="s">
        <v>65</v>
      </c>
      <c r="E147" s="5" t="s">
        <v>317</v>
      </c>
      <c r="F147" s="5"/>
      <c r="G147" s="17">
        <f>Capex!G145</f>
        <v>0</v>
      </c>
      <c r="H147" s="17">
        <f>Capex!H145</f>
        <v>0</v>
      </c>
      <c r="I147" s="17">
        <f>Capex!I145</f>
        <v>0</v>
      </c>
      <c r="J147" s="17">
        <f>Capex!J145</f>
        <v>0</v>
      </c>
      <c r="K147" s="17">
        <f>Capex!K145</f>
        <v>685</v>
      </c>
      <c r="L147" s="17">
        <f>Capex!L145</f>
        <v>0</v>
      </c>
      <c r="M147" s="17">
        <f>Capex!M145</f>
        <v>0</v>
      </c>
      <c r="N147" s="17">
        <f>Capex!N145</f>
        <v>0</v>
      </c>
      <c r="O147" s="17">
        <f>Capex!O145</f>
        <v>0</v>
      </c>
      <c r="P147" s="17">
        <f>Capex!P145</f>
        <v>0</v>
      </c>
      <c r="Q147" s="17">
        <f>Capex!Q145</f>
        <v>0</v>
      </c>
      <c r="R147" s="17">
        <f>Capex!R145</f>
        <v>0</v>
      </c>
      <c r="S147" s="17">
        <f>Capex!S145</f>
        <v>0</v>
      </c>
      <c r="T147" s="17">
        <f>Capex!T145</f>
        <v>0</v>
      </c>
      <c r="U147" s="15"/>
    </row>
    <row r="148" spans="1:21" ht="12.75" customHeight="1" outlineLevel="1">
      <c r="A148" s="356"/>
      <c r="B148" s="145"/>
      <c r="C148" s="20" t="s">
        <v>968</v>
      </c>
      <c r="D148" s="5" t="s">
        <v>65</v>
      </c>
      <c r="E148" s="5" t="s">
        <v>317</v>
      </c>
      <c r="F148" s="5"/>
      <c r="G148" s="17">
        <f>Capex!G146</f>
        <v>0</v>
      </c>
      <c r="H148" s="17">
        <f>Capex!H146</f>
        <v>0</v>
      </c>
      <c r="I148" s="17">
        <f>Capex!I146</f>
        <v>102161.11</v>
      </c>
      <c r="J148" s="17">
        <f>Capex!J146</f>
        <v>0</v>
      </c>
      <c r="K148" s="17">
        <f>Capex!K146</f>
        <v>0</v>
      </c>
      <c r="L148" s="17">
        <f>Capex!L146</f>
        <v>0</v>
      </c>
      <c r="M148" s="17">
        <f>Capex!M146</f>
        <v>0</v>
      </c>
      <c r="N148" s="17">
        <f>Capex!N146</f>
        <v>0</v>
      </c>
      <c r="O148" s="17">
        <f>Capex!O146</f>
        <v>0</v>
      </c>
      <c r="P148" s="17">
        <f>Capex!P146</f>
        <v>0</v>
      </c>
      <c r="Q148" s="17">
        <f>Capex!Q146</f>
        <v>0</v>
      </c>
      <c r="R148" s="17">
        <f>Capex!R146</f>
        <v>0</v>
      </c>
      <c r="S148" s="17">
        <f>Capex!S146</f>
        <v>0</v>
      </c>
      <c r="T148" s="17">
        <f>Capex!T146</f>
        <v>0</v>
      </c>
      <c r="U148" s="15"/>
    </row>
    <row r="149" spans="1:21" ht="12.75" customHeight="1" outlineLevel="1">
      <c r="A149" s="356"/>
      <c r="B149" s="145"/>
      <c r="C149" s="20" t="s">
        <v>969</v>
      </c>
      <c r="D149" s="5" t="s">
        <v>65</v>
      </c>
      <c r="E149" s="5" t="s">
        <v>317</v>
      </c>
      <c r="F149" s="5"/>
      <c r="G149" s="17">
        <f>Capex!G147</f>
        <v>0</v>
      </c>
      <c r="H149" s="17">
        <f>Capex!H147</f>
        <v>0</v>
      </c>
      <c r="I149" s="17">
        <f>Capex!I147</f>
        <v>38622.559999999998</v>
      </c>
      <c r="J149" s="17">
        <f>Capex!J147</f>
        <v>0</v>
      </c>
      <c r="K149" s="17">
        <f>Capex!K147</f>
        <v>0</v>
      </c>
      <c r="L149" s="17">
        <f>Capex!L147</f>
        <v>0</v>
      </c>
      <c r="M149" s="17">
        <f>Capex!M147</f>
        <v>0</v>
      </c>
      <c r="N149" s="17">
        <f>Capex!N147</f>
        <v>0</v>
      </c>
      <c r="O149" s="17">
        <f>Capex!O147</f>
        <v>0</v>
      </c>
      <c r="P149" s="17">
        <f>Capex!P147</f>
        <v>0</v>
      </c>
      <c r="Q149" s="17">
        <f>Capex!Q147</f>
        <v>0</v>
      </c>
      <c r="R149" s="17">
        <f>Capex!R147</f>
        <v>0</v>
      </c>
      <c r="S149" s="17">
        <f>Capex!S147</f>
        <v>0</v>
      </c>
      <c r="T149" s="17">
        <f>Capex!T147</f>
        <v>0</v>
      </c>
      <c r="U149" s="15"/>
    </row>
    <row r="150" spans="1:21" ht="12.75" customHeight="1" outlineLevel="1">
      <c r="A150" s="356"/>
      <c r="B150" s="145"/>
      <c r="C150" s="20" t="s">
        <v>192</v>
      </c>
      <c r="D150" s="5" t="s">
        <v>65</v>
      </c>
      <c r="E150" s="5" t="s">
        <v>317</v>
      </c>
      <c r="F150" s="5"/>
      <c r="G150" s="17">
        <f>Capex!G148</f>
        <v>0</v>
      </c>
      <c r="H150" s="17">
        <f>Capex!H148</f>
        <v>0</v>
      </c>
      <c r="I150" s="17">
        <f>Capex!I148</f>
        <v>259651.31</v>
      </c>
      <c r="J150" s="17">
        <f>Capex!J148</f>
        <v>0</v>
      </c>
      <c r="K150" s="17">
        <f>Capex!K148</f>
        <v>0</v>
      </c>
      <c r="L150" s="17">
        <f>Capex!L148</f>
        <v>0</v>
      </c>
      <c r="M150" s="17">
        <f>Capex!M148</f>
        <v>0</v>
      </c>
      <c r="N150" s="17">
        <f>Capex!N148</f>
        <v>0</v>
      </c>
      <c r="O150" s="17">
        <f>Capex!O148</f>
        <v>0</v>
      </c>
      <c r="P150" s="17">
        <f>Capex!P148</f>
        <v>0</v>
      </c>
      <c r="Q150" s="17">
        <f>Capex!Q148</f>
        <v>0</v>
      </c>
      <c r="R150" s="17">
        <f>Capex!R148</f>
        <v>0</v>
      </c>
      <c r="S150" s="17">
        <f>Capex!S148</f>
        <v>0</v>
      </c>
      <c r="T150" s="17">
        <f>Capex!T148</f>
        <v>0</v>
      </c>
      <c r="U150" s="15"/>
    </row>
    <row r="151" spans="1:21" ht="12.75" customHeight="1" outlineLevel="1">
      <c r="A151" s="356"/>
      <c r="B151" s="145"/>
      <c r="C151" s="20" t="s">
        <v>193</v>
      </c>
      <c r="D151" s="5" t="s">
        <v>65</v>
      </c>
      <c r="E151" s="5" t="s">
        <v>317</v>
      </c>
      <c r="F151" s="5"/>
      <c r="G151" s="17">
        <f>Capex!G149</f>
        <v>0</v>
      </c>
      <c r="H151" s="17">
        <f>Capex!H149</f>
        <v>1036.1600000000001</v>
      </c>
      <c r="I151" s="17">
        <f>Capex!I149</f>
        <v>0</v>
      </c>
      <c r="J151" s="17">
        <f>Capex!J149</f>
        <v>0</v>
      </c>
      <c r="K151" s="17">
        <f>Capex!K149</f>
        <v>0</v>
      </c>
      <c r="L151" s="17">
        <f>Capex!L149</f>
        <v>0</v>
      </c>
      <c r="M151" s="17">
        <f>Capex!M149</f>
        <v>0</v>
      </c>
      <c r="N151" s="17">
        <f>Capex!N149</f>
        <v>0</v>
      </c>
      <c r="O151" s="17">
        <f>Capex!O149</f>
        <v>0</v>
      </c>
      <c r="P151" s="17">
        <f>Capex!P149</f>
        <v>0</v>
      </c>
      <c r="Q151" s="17">
        <f>Capex!Q149</f>
        <v>0</v>
      </c>
      <c r="R151" s="17">
        <f>Capex!R149</f>
        <v>0</v>
      </c>
      <c r="S151" s="17">
        <f>Capex!S149</f>
        <v>0</v>
      </c>
      <c r="T151" s="17">
        <f>Capex!T149</f>
        <v>0</v>
      </c>
      <c r="U151" s="15"/>
    </row>
    <row r="152" spans="1:21" ht="12.75" customHeight="1" outlineLevel="1">
      <c r="A152" s="356"/>
      <c r="B152" s="145"/>
      <c r="C152" s="20" t="s">
        <v>194</v>
      </c>
      <c r="D152" s="5" t="s">
        <v>65</v>
      </c>
      <c r="E152" s="5" t="s">
        <v>317</v>
      </c>
      <c r="F152" s="5"/>
      <c r="G152" s="17">
        <f>Capex!G150</f>
        <v>0</v>
      </c>
      <c r="H152" s="17">
        <f>Capex!H150</f>
        <v>82321.449999999983</v>
      </c>
      <c r="I152" s="17">
        <f>Capex!I150</f>
        <v>0</v>
      </c>
      <c r="J152" s="17">
        <f>Capex!J150</f>
        <v>0</v>
      </c>
      <c r="K152" s="17">
        <f>Capex!K150</f>
        <v>0</v>
      </c>
      <c r="L152" s="17">
        <f>Capex!L150</f>
        <v>0</v>
      </c>
      <c r="M152" s="17">
        <f>Capex!M150</f>
        <v>0</v>
      </c>
      <c r="N152" s="17">
        <f>Capex!N150</f>
        <v>0</v>
      </c>
      <c r="O152" s="17">
        <f>Capex!O150</f>
        <v>0</v>
      </c>
      <c r="P152" s="17">
        <f>Capex!P150</f>
        <v>0</v>
      </c>
      <c r="Q152" s="17">
        <f>Capex!Q150</f>
        <v>0</v>
      </c>
      <c r="R152" s="17">
        <f>Capex!R150</f>
        <v>0</v>
      </c>
      <c r="S152" s="17">
        <f>Capex!S150</f>
        <v>0</v>
      </c>
      <c r="T152" s="17">
        <f>Capex!T150</f>
        <v>0</v>
      </c>
      <c r="U152" s="15"/>
    </row>
    <row r="153" spans="1:21" ht="12.75" customHeight="1" outlineLevel="1">
      <c r="A153" s="356"/>
      <c r="B153" s="145"/>
      <c r="C153" s="20" t="s">
        <v>195</v>
      </c>
      <c r="D153" s="5" t="s">
        <v>65</v>
      </c>
      <c r="E153" s="5" t="s">
        <v>317</v>
      </c>
      <c r="F153" s="5"/>
      <c r="G153" s="17">
        <f>Capex!G151</f>
        <v>0</v>
      </c>
      <c r="H153" s="17">
        <f>Capex!H151</f>
        <v>3121</v>
      </c>
      <c r="I153" s="17">
        <f>Capex!I151</f>
        <v>0</v>
      </c>
      <c r="J153" s="17">
        <f>Capex!J151</f>
        <v>0</v>
      </c>
      <c r="K153" s="17">
        <f>Capex!K151</f>
        <v>0</v>
      </c>
      <c r="L153" s="17">
        <f>Capex!L151</f>
        <v>0</v>
      </c>
      <c r="M153" s="17">
        <f>Capex!M151</f>
        <v>0</v>
      </c>
      <c r="N153" s="17">
        <f>Capex!N151</f>
        <v>0</v>
      </c>
      <c r="O153" s="17">
        <f>Capex!O151</f>
        <v>0</v>
      </c>
      <c r="P153" s="17">
        <f>Capex!P151</f>
        <v>0</v>
      </c>
      <c r="Q153" s="17">
        <f>Capex!Q151</f>
        <v>0</v>
      </c>
      <c r="R153" s="17">
        <f>Capex!R151</f>
        <v>0</v>
      </c>
      <c r="S153" s="17">
        <f>Capex!S151</f>
        <v>0</v>
      </c>
      <c r="T153" s="17">
        <f>Capex!T151</f>
        <v>0</v>
      </c>
      <c r="U153" s="15"/>
    </row>
    <row r="154" spans="1:21" ht="12.75" customHeight="1" outlineLevel="1">
      <c r="A154" s="356"/>
      <c r="B154" s="145"/>
      <c r="C154" s="20" t="s">
        <v>196</v>
      </c>
      <c r="D154" s="5" t="s">
        <v>65</v>
      </c>
      <c r="E154" s="5" t="s">
        <v>317</v>
      </c>
      <c r="F154" s="5"/>
      <c r="G154" s="17">
        <f>Capex!G152</f>
        <v>0</v>
      </c>
      <c r="H154" s="17">
        <f>Capex!H152</f>
        <v>0</v>
      </c>
      <c r="I154" s="17">
        <f>Capex!I152</f>
        <v>550200.05000000005</v>
      </c>
      <c r="J154" s="17">
        <f>Capex!J152</f>
        <v>0</v>
      </c>
      <c r="K154" s="17">
        <f>Capex!K152</f>
        <v>0</v>
      </c>
      <c r="L154" s="17">
        <f>Capex!L152</f>
        <v>0</v>
      </c>
      <c r="M154" s="17">
        <f>Capex!M152</f>
        <v>0</v>
      </c>
      <c r="N154" s="17">
        <f>Capex!N152</f>
        <v>0</v>
      </c>
      <c r="O154" s="17">
        <f>Capex!O152</f>
        <v>0</v>
      </c>
      <c r="P154" s="17">
        <f>Capex!P152</f>
        <v>0</v>
      </c>
      <c r="Q154" s="17">
        <f>Capex!Q152</f>
        <v>0</v>
      </c>
      <c r="R154" s="17">
        <f>Capex!R152</f>
        <v>0</v>
      </c>
      <c r="S154" s="17">
        <f>Capex!S152</f>
        <v>0</v>
      </c>
      <c r="T154" s="17">
        <f>Capex!T152</f>
        <v>0</v>
      </c>
      <c r="U154" s="15"/>
    </row>
    <row r="155" spans="1:21" ht="12.75" customHeight="1" outlineLevel="1">
      <c r="A155" s="356"/>
      <c r="B155" s="145"/>
      <c r="C155" s="20" t="s">
        <v>971</v>
      </c>
      <c r="D155" s="168" t="s">
        <v>65</v>
      </c>
      <c r="E155" s="168" t="s">
        <v>317</v>
      </c>
      <c r="F155" s="5"/>
      <c r="G155" s="17">
        <f>Capex!G153</f>
        <v>0</v>
      </c>
      <c r="H155" s="17">
        <f>Capex!H153</f>
        <v>0</v>
      </c>
      <c r="I155" s="17">
        <f>Capex!I153</f>
        <v>211089.68</v>
      </c>
      <c r="J155" s="17">
        <f>Capex!J153</f>
        <v>0</v>
      </c>
      <c r="K155" s="17">
        <f>Capex!K153</f>
        <v>0</v>
      </c>
      <c r="L155" s="17">
        <f>Capex!L153</f>
        <v>0</v>
      </c>
      <c r="M155" s="17">
        <f>Capex!M153</f>
        <v>0</v>
      </c>
      <c r="N155" s="17">
        <f>Capex!N153</f>
        <v>0</v>
      </c>
      <c r="O155" s="17">
        <f>Capex!O153</f>
        <v>0</v>
      </c>
      <c r="P155" s="17">
        <f>Capex!P153</f>
        <v>0</v>
      </c>
      <c r="Q155" s="17">
        <f>Capex!Q153</f>
        <v>0</v>
      </c>
      <c r="R155" s="17">
        <f>Capex!R153</f>
        <v>0</v>
      </c>
      <c r="S155" s="17">
        <f>Capex!S153</f>
        <v>0</v>
      </c>
      <c r="T155" s="17">
        <f>Capex!T153</f>
        <v>0</v>
      </c>
      <c r="U155" s="15"/>
    </row>
    <row r="156" spans="1:21" ht="12.75" customHeight="1" outlineLevel="1">
      <c r="A156" s="356"/>
      <c r="B156" s="145"/>
      <c r="C156" s="20" t="s">
        <v>972</v>
      </c>
      <c r="D156" s="168" t="s">
        <v>65</v>
      </c>
      <c r="E156" s="168" t="s">
        <v>317</v>
      </c>
      <c r="F156" s="5"/>
      <c r="G156" s="17">
        <f>Capex!G154</f>
        <v>0</v>
      </c>
      <c r="H156" s="17">
        <f>Capex!H154</f>
        <v>0</v>
      </c>
      <c r="I156" s="17">
        <f>Capex!I154</f>
        <v>0</v>
      </c>
      <c r="J156" s="17">
        <f>Capex!J154</f>
        <v>0</v>
      </c>
      <c r="K156" s="17">
        <f>Capex!K154</f>
        <v>0</v>
      </c>
      <c r="L156" s="17">
        <f>Capex!L154</f>
        <v>201632.08</v>
      </c>
      <c r="M156" s="17">
        <f>Capex!M154</f>
        <v>0</v>
      </c>
      <c r="N156" s="17">
        <f>Capex!N154</f>
        <v>0</v>
      </c>
      <c r="O156" s="17">
        <f>Capex!O154</f>
        <v>0</v>
      </c>
      <c r="P156" s="17">
        <f>Capex!P154</f>
        <v>0</v>
      </c>
      <c r="Q156" s="17">
        <f>Capex!Q154</f>
        <v>0</v>
      </c>
      <c r="R156" s="17">
        <f>Capex!R154</f>
        <v>0</v>
      </c>
      <c r="S156" s="17">
        <f>Capex!S154</f>
        <v>0</v>
      </c>
      <c r="T156" s="17">
        <f>Capex!T154</f>
        <v>0</v>
      </c>
      <c r="U156" s="15"/>
    </row>
    <row r="157" spans="1:21" ht="12.75" customHeight="1" outlineLevel="1">
      <c r="A157" s="356"/>
      <c r="B157" s="145"/>
      <c r="C157" s="20" t="s">
        <v>973</v>
      </c>
      <c r="D157" s="168" t="s">
        <v>65</v>
      </c>
      <c r="E157" s="168" t="s">
        <v>317</v>
      </c>
      <c r="F157" s="5"/>
      <c r="G157" s="17">
        <f>Capex!G155</f>
        <v>0</v>
      </c>
      <c r="H157" s="17">
        <f>Capex!H155</f>
        <v>0</v>
      </c>
      <c r="I157" s="17">
        <f>Capex!I155</f>
        <v>101546.33</v>
      </c>
      <c r="J157" s="17">
        <f>Capex!J155</f>
        <v>0</v>
      </c>
      <c r="K157" s="17">
        <f>Capex!K155</f>
        <v>0</v>
      </c>
      <c r="L157" s="17">
        <f>Capex!L155</f>
        <v>0</v>
      </c>
      <c r="M157" s="17">
        <f>Capex!M155</f>
        <v>0</v>
      </c>
      <c r="N157" s="17">
        <f>Capex!N155</f>
        <v>0</v>
      </c>
      <c r="O157" s="17">
        <f>Capex!O155</f>
        <v>0</v>
      </c>
      <c r="P157" s="17">
        <f>Capex!P155</f>
        <v>0</v>
      </c>
      <c r="Q157" s="17">
        <f>Capex!Q155</f>
        <v>0</v>
      </c>
      <c r="R157" s="17">
        <f>Capex!R155</f>
        <v>0</v>
      </c>
      <c r="S157" s="17">
        <f>Capex!S155</f>
        <v>0</v>
      </c>
      <c r="T157" s="17">
        <f>Capex!T155</f>
        <v>0</v>
      </c>
      <c r="U157" s="15"/>
    </row>
    <row r="158" spans="1:21" ht="12.75" customHeight="1" outlineLevel="1">
      <c r="A158" s="356"/>
      <c r="B158" s="145"/>
      <c r="C158" s="20" t="s">
        <v>973</v>
      </c>
      <c r="D158" s="168" t="s">
        <v>65</v>
      </c>
      <c r="E158" s="168" t="s">
        <v>317</v>
      </c>
      <c r="F158" s="5"/>
      <c r="G158" s="17">
        <f>Capex!G156</f>
        <v>0</v>
      </c>
      <c r="H158" s="17">
        <f>Capex!H156</f>
        <v>0</v>
      </c>
      <c r="I158" s="17">
        <f>Capex!I156</f>
        <v>0</v>
      </c>
      <c r="J158" s="17">
        <f>Capex!J156</f>
        <v>60985.67</v>
      </c>
      <c r="K158" s="17">
        <f>Capex!K156</f>
        <v>0</v>
      </c>
      <c r="L158" s="17">
        <f>Capex!L156</f>
        <v>0</v>
      </c>
      <c r="M158" s="17">
        <f>Capex!M156</f>
        <v>0</v>
      </c>
      <c r="N158" s="17">
        <f>Capex!N156</f>
        <v>0</v>
      </c>
      <c r="O158" s="17">
        <f>Capex!O156</f>
        <v>0</v>
      </c>
      <c r="P158" s="17">
        <f>Capex!P156</f>
        <v>0</v>
      </c>
      <c r="Q158" s="17">
        <f>Capex!Q156</f>
        <v>0</v>
      </c>
      <c r="R158" s="17">
        <f>Capex!R156</f>
        <v>0</v>
      </c>
      <c r="S158" s="17">
        <f>Capex!S156</f>
        <v>0</v>
      </c>
      <c r="T158" s="17">
        <f>Capex!T156</f>
        <v>0</v>
      </c>
      <c r="U158" s="15"/>
    </row>
    <row r="159" spans="1:21" ht="12.75" customHeight="1" outlineLevel="1">
      <c r="A159" s="356"/>
      <c r="B159" s="145"/>
      <c r="C159" s="20" t="s">
        <v>197</v>
      </c>
      <c r="D159" s="5" t="s">
        <v>65</v>
      </c>
      <c r="E159" s="5" t="s">
        <v>317</v>
      </c>
      <c r="F159" s="5"/>
      <c r="G159" s="17">
        <f>Capex!G157</f>
        <v>0</v>
      </c>
      <c r="H159" s="17">
        <f>Capex!H157</f>
        <v>0</v>
      </c>
      <c r="I159" s="17">
        <f>Capex!I157</f>
        <v>0</v>
      </c>
      <c r="J159" s="17">
        <f>Capex!J157</f>
        <v>199940.14</v>
      </c>
      <c r="K159" s="17">
        <f>Capex!K157</f>
        <v>0</v>
      </c>
      <c r="L159" s="17">
        <f>Capex!L157</f>
        <v>18900</v>
      </c>
      <c r="M159" s="17">
        <f>Capex!M157</f>
        <v>0</v>
      </c>
      <c r="N159" s="17">
        <f>Capex!N157</f>
        <v>0</v>
      </c>
      <c r="O159" s="17">
        <f>Capex!O157</f>
        <v>0</v>
      </c>
      <c r="P159" s="17">
        <f>Capex!P157</f>
        <v>0</v>
      </c>
      <c r="Q159" s="17">
        <f>Capex!Q157</f>
        <v>0</v>
      </c>
      <c r="R159" s="17">
        <f>Capex!R157</f>
        <v>0</v>
      </c>
      <c r="S159" s="17">
        <f>Capex!S157</f>
        <v>0</v>
      </c>
      <c r="T159" s="17">
        <f>Capex!T157</f>
        <v>0</v>
      </c>
      <c r="U159" s="15"/>
    </row>
    <row r="160" spans="1:21" ht="12.75" customHeight="1" outlineLevel="1">
      <c r="A160" s="356"/>
      <c r="B160" s="145"/>
      <c r="C160" s="20" t="s">
        <v>198</v>
      </c>
      <c r="D160" s="5" t="s">
        <v>65</v>
      </c>
      <c r="E160" s="5" t="s">
        <v>317</v>
      </c>
      <c r="F160" s="5"/>
      <c r="G160" s="17">
        <f>Capex!G158</f>
        <v>0</v>
      </c>
      <c r="H160" s="17">
        <f>Capex!H158</f>
        <v>0</v>
      </c>
      <c r="I160" s="17">
        <f>Capex!I158</f>
        <v>0</v>
      </c>
      <c r="J160" s="17">
        <f>Capex!J158</f>
        <v>167676.69</v>
      </c>
      <c r="K160" s="17">
        <f>Capex!K158</f>
        <v>0</v>
      </c>
      <c r="L160" s="17">
        <f>Capex!L158</f>
        <v>0</v>
      </c>
      <c r="M160" s="17">
        <f>Capex!M158</f>
        <v>0</v>
      </c>
      <c r="N160" s="17">
        <f>Capex!N158</f>
        <v>0</v>
      </c>
      <c r="O160" s="17">
        <f>Capex!O158</f>
        <v>0</v>
      </c>
      <c r="P160" s="17">
        <f>Capex!P158</f>
        <v>0</v>
      </c>
      <c r="Q160" s="17">
        <f>Capex!Q158</f>
        <v>0</v>
      </c>
      <c r="R160" s="17">
        <f>Capex!R158</f>
        <v>0</v>
      </c>
      <c r="S160" s="17">
        <f>Capex!S158</f>
        <v>0</v>
      </c>
      <c r="T160" s="17">
        <f>Capex!T158</f>
        <v>0</v>
      </c>
      <c r="U160" s="15"/>
    </row>
    <row r="161" spans="1:21" ht="12.75" customHeight="1" outlineLevel="1">
      <c r="A161" s="356"/>
      <c r="B161" s="145"/>
      <c r="C161" s="20" t="s">
        <v>199</v>
      </c>
      <c r="D161" s="5" t="s">
        <v>65</v>
      </c>
      <c r="E161" s="5" t="s">
        <v>317</v>
      </c>
      <c r="F161" s="5"/>
      <c r="G161" s="17">
        <f>Capex!G159</f>
        <v>0</v>
      </c>
      <c r="H161" s="17">
        <f>Capex!H159</f>
        <v>0</v>
      </c>
      <c r="I161" s="17">
        <f>Capex!I159</f>
        <v>0</v>
      </c>
      <c r="J161" s="17">
        <f>Capex!J159</f>
        <v>0</v>
      </c>
      <c r="K161" s="17">
        <f>Capex!K159</f>
        <v>0</v>
      </c>
      <c r="L161" s="17">
        <f>Capex!L159</f>
        <v>20990.14</v>
      </c>
      <c r="M161" s="17">
        <f>Capex!M159</f>
        <v>0</v>
      </c>
      <c r="N161" s="17">
        <f>Capex!N159</f>
        <v>0</v>
      </c>
      <c r="O161" s="17">
        <f>Capex!O159</f>
        <v>0</v>
      </c>
      <c r="P161" s="17">
        <f>Capex!P159</f>
        <v>0</v>
      </c>
      <c r="Q161" s="17">
        <f>Capex!Q159</f>
        <v>0</v>
      </c>
      <c r="R161" s="17">
        <f>Capex!R159</f>
        <v>0</v>
      </c>
      <c r="S161" s="17">
        <f>Capex!S159</f>
        <v>0</v>
      </c>
      <c r="T161" s="17">
        <f>Capex!T159</f>
        <v>0</v>
      </c>
      <c r="U161" s="15"/>
    </row>
    <row r="162" spans="1:21" ht="12.75" customHeight="1" outlineLevel="1">
      <c r="A162" s="356"/>
      <c r="B162" s="145"/>
      <c r="C162" s="20" t="s">
        <v>200</v>
      </c>
      <c r="D162" s="5" t="s">
        <v>65</v>
      </c>
      <c r="E162" s="5" t="s">
        <v>317</v>
      </c>
      <c r="F162" s="5"/>
      <c r="G162" s="17">
        <f>Capex!G160</f>
        <v>0</v>
      </c>
      <c r="H162" s="17">
        <f>Capex!H160</f>
        <v>0</v>
      </c>
      <c r="I162" s="17">
        <f>Capex!I160</f>
        <v>0</v>
      </c>
      <c r="J162" s="17">
        <f>Capex!J160</f>
        <v>0</v>
      </c>
      <c r="K162" s="17">
        <f>Capex!K160</f>
        <v>0</v>
      </c>
      <c r="L162" s="17">
        <f>Capex!L160</f>
        <v>23122.080000000002</v>
      </c>
      <c r="M162" s="17">
        <f>Capex!M160</f>
        <v>0</v>
      </c>
      <c r="N162" s="17">
        <f>Capex!N160</f>
        <v>0</v>
      </c>
      <c r="O162" s="17">
        <f>Capex!O160</f>
        <v>0</v>
      </c>
      <c r="P162" s="17">
        <f>Capex!P160</f>
        <v>0</v>
      </c>
      <c r="Q162" s="17">
        <f>Capex!Q160</f>
        <v>0</v>
      </c>
      <c r="R162" s="17">
        <f>Capex!R160</f>
        <v>0</v>
      </c>
      <c r="S162" s="17">
        <f>Capex!S160</f>
        <v>0</v>
      </c>
      <c r="T162" s="17">
        <f>Capex!T160</f>
        <v>0</v>
      </c>
      <c r="U162" s="15"/>
    </row>
    <row r="163" spans="1:21" ht="12.75" customHeight="1" outlineLevel="1">
      <c r="A163" s="356"/>
      <c r="B163" s="145"/>
      <c r="C163" s="20" t="s">
        <v>201</v>
      </c>
      <c r="D163" s="5" t="s">
        <v>65</v>
      </c>
      <c r="E163" s="5" t="s">
        <v>317</v>
      </c>
      <c r="F163" s="5"/>
      <c r="G163" s="17">
        <f>Capex!G161</f>
        <v>0</v>
      </c>
      <c r="H163" s="17">
        <f>Capex!H161</f>
        <v>0</v>
      </c>
      <c r="I163" s="17">
        <f>Capex!I161</f>
        <v>0</v>
      </c>
      <c r="J163" s="17">
        <f>Capex!J161</f>
        <v>0</v>
      </c>
      <c r="K163" s="17">
        <f>Capex!K161</f>
        <v>0</v>
      </c>
      <c r="L163" s="17">
        <f>Capex!L161</f>
        <v>100692.7</v>
      </c>
      <c r="M163" s="17">
        <f>Capex!M161</f>
        <v>0</v>
      </c>
      <c r="N163" s="17">
        <f>Capex!N161</f>
        <v>0</v>
      </c>
      <c r="O163" s="17">
        <f>Capex!O161</f>
        <v>0</v>
      </c>
      <c r="P163" s="17">
        <f>Capex!P161</f>
        <v>0</v>
      </c>
      <c r="Q163" s="17">
        <f>Capex!Q161</f>
        <v>0</v>
      </c>
      <c r="R163" s="17">
        <f>Capex!R161</f>
        <v>0</v>
      </c>
      <c r="S163" s="17">
        <f>Capex!S161</f>
        <v>0</v>
      </c>
      <c r="T163" s="17">
        <f>Capex!T161</f>
        <v>0</v>
      </c>
      <c r="U163" s="15"/>
    </row>
    <row r="164" spans="1:21" ht="12.75" customHeight="1" outlineLevel="1">
      <c r="A164" s="356"/>
      <c r="B164" s="145"/>
      <c r="C164" s="20" t="s">
        <v>202</v>
      </c>
      <c r="D164" s="5" t="s">
        <v>65</v>
      </c>
      <c r="E164" s="5" t="s">
        <v>317</v>
      </c>
      <c r="F164" s="5"/>
      <c r="G164" s="17">
        <f>Capex!G162</f>
        <v>0</v>
      </c>
      <c r="H164" s="17">
        <f>Capex!H162</f>
        <v>0</v>
      </c>
      <c r="I164" s="17">
        <f>Capex!I162</f>
        <v>0</v>
      </c>
      <c r="J164" s="17">
        <f>Capex!J162</f>
        <v>0</v>
      </c>
      <c r="K164" s="17">
        <f>Capex!K162</f>
        <v>0</v>
      </c>
      <c r="L164" s="17">
        <f>Capex!L162</f>
        <v>25066.639999999999</v>
      </c>
      <c r="M164" s="17">
        <f>Capex!M162</f>
        <v>0</v>
      </c>
      <c r="N164" s="17">
        <f>Capex!N162</f>
        <v>0</v>
      </c>
      <c r="O164" s="17">
        <f>Capex!O162</f>
        <v>0</v>
      </c>
      <c r="P164" s="17">
        <f>Capex!P162</f>
        <v>0</v>
      </c>
      <c r="Q164" s="17">
        <f>Capex!Q162</f>
        <v>0</v>
      </c>
      <c r="R164" s="17">
        <f>Capex!R162</f>
        <v>0</v>
      </c>
      <c r="S164" s="17">
        <f>Capex!S162</f>
        <v>0</v>
      </c>
      <c r="T164" s="17">
        <f>Capex!T162</f>
        <v>0</v>
      </c>
      <c r="U164" s="15"/>
    </row>
    <row r="165" spans="1:21" ht="12.75" customHeight="1" outlineLevel="1">
      <c r="A165" s="355"/>
      <c r="B165" s="145"/>
      <c r="C165" s="20" t="s">
        <v>284</v>
      </c>
      <c r="D165" s="5" t="s">
        <v>65</v>
      </c>
      <c r="E165" s="5" t="s">
        <v>317</v>
      </c>
      <c r="F165" s="5"/>
      <c r="G165" s="17">
        <f>Capex!G163</f>
        <v>0</v>
      </c>
      <c r="H165" s="17">
        <f>Capex!H163</f>
        <v>0</v>
      </c>
      <c r="I165" s="17">
        <f>Capex!I163</f>
        <v>0</v>
      </c>
      <c r="J165" s="17">
        <f>Capex!J163</f>
        <v>0</v>
      </c>
      <c r="K165" s="17">
        <f>Capex!K163</f>
        <v>0</v>
      </c>
      <c r="L165" s="17">
        <f>Capex!L163</f>
        <v>0</v>
      </c>
      <c r="M165" s="17">
        <f>Capex!M163</f>
        <v>0</v>
      </c>
      <c r="N165" s="17">
        <f>Capex!N163</f>
        <v>0</v>
      </c>
      <c r="O165" s="17">
        <f>Capex!O163</f>
        <v>0</v>
      </c>
      <c r="P165" s="17">
        <f>Capex!P163</f>
        <v>0</v>
      </c>
      <c r="Q165" s="17">
        <f>Capex!Q163</f>
        <v>0</v>
      </c>
      <c r="R165" s="17">
        <f>Capex!R163</f>
        <v>0</v>
      </c>
      <c r="S165" s="17">
        <f>Capex!S163</f>
        <v>0</v>
      </c>
      <c r="T165" s="17">
        <f>Capex!T163</f>
        <v>222800.85</v>
      </c>
      <c r="U165" s="15"/>
    </row>
    <row r="166" spans="1:21" ht="12.75" customHeight="1" outlineLevel="1">
      <c r="A166" s="355"/>
      <c r="B166" s="145"/>
      <c r="C166" s="20" t="s">
        <v>453</v>
      </c>
      <c r="D166" s="5" t="s">
        <v>65</v>
      </c>
      <c r="E166" s="5" t="s">
        <v>317</v>
      </c>
      <c r="F166" s="5"/>
      <c r="G166" s="17">
        <f>Capex!G164</f>
        <v>0</v>
      </c>
      <c r="H166" s="17">
        <f>Capex!H164</f>
        <v>0</v>
      </c>
      <c r="I166" s="17">
        <f>Capex!I164</f>
        <v>0</v>
      </c>
      <c r="J166" s="17">
        <f>Capex!J164</f>
        <v>0</v>
      </c>
      <c r="K166" s="17">
        <f>Capex!K164</f>
        <v>0</v>
      </c>
      <c r="L166" s="17">
        <f>Capex!L164</f>
        <v>0</v>
      </c>
      <c r="M166" s="17">
        <f>Capex!M164</f>
        <v>0</v>
      </c>
      <c r="N166" s="17">
        <f>Capex!N164</f>
        <v>0</v>
      </c>
      <c r="O166" s="17">
        <f>Capex!O164</f>
        <v>0</v>
      </c>
      <c r="P166" s="17">
        <f>Capex!P164</f>
        <v>0</v>
      </c>
      <c r="Q166" s="17">
        <f>Capex!Q164</f>
        <v>0</v>
      </c>
      <c r="R166" s="17">
        <f>Capex!R164</f>
        <v>0</v>
      </c>
      <c r="S166" s="17">
        <f>Capex!S164</f>
        <v>0</v>
      </c>
      <c r="T166" s="17">
        <f>Capex!T164</f>
        <v>104470.8</v>
      </c>
      <c r="U166" s="15"/>
    </row>
    <row r="167" spans="1:21" ht="12.75" customHeight="1" outlineLevel="1">
      <c r="A167" s="355"/>
      <c r="B167" s="145"/>
      <c r="C167" s="20" t="s">
        <v>454</v>
      </c>
      <c r="D167" s="5" t="s">
        <v>65</v>
      </c>
      <c r="E167" s="5" t="s">
        <v>317</v>
      </c>
      <c r="F167" s="5"/>
      <c r="G167" s="17">
        <f>Capex!G165</f>
        <v>0</v>
      </c>
      <c r="H167" s="17">
        <f>Capex!H165</f>
        <v>0</v>
      </c>
      <c r="I167" s="17">
        <f>Capex!I165</f>
        <v>0</v>
      </c>
      <c r="J167" s="17">
        <f>Capex!J165</f>
        <v>0</v>
      </c>
      <c r="K167" s="17">
        <f>Capex!K165</f>
        <v>0</v>
      </c>
      <c r="L167" s="17">
        <f>Capex!L165</f>
        <v>0</v>
      </c>
      <c r="M167" s="17">
        <f>Capex!M165</f>
        <v>0</v>
      </c>
      <c r="N167" s="17">
        <f>Capex!N165</f>
        <v>0</v>
      </c>
      <c r="O167" s="17">
        <f>Capex!O165</f>
        <v>0</v>
      </c>
      <c r="P167" s="17">
        <f>Capex!P165</f>
        <v>0</v>
      </c>
      <c r="Q167" s="17">
        <f>Capex!Q165</f>
        <v>0</v>
      </c>
      <c r="R167" s="17">
        <f>Capex!R165</f>
        <v>0</v>
      </c>
      <c r="S167" s="17">
        <f>Capex!S165</f>
        <v>0</v>
      </c>
      <c r="T167" s="17">
        <f>Capex!T165</f>
        <v>1327875.6599999999</v>
      </c>
      <c r="U167" s="15"/>
    </row>
    <row r="168" spans="1:21" ht="12.75" customHeight="1" outlineLevel="1">
      <c r="A168" s="355"/>
      <c r="B168" s="145"/>
      <c r="C168" s="20" t="s">
        <v>455</v>
      </c>
      <c r="D168" s="5" t="s">
        <v>65</v>
      </c>
      <c r="E168" s="5" t="s">
        <v>317</v>
      </c>
      <c r="F168" s="5"/>
      <c r="G168" s="17">
        <f>Capex!G166</f>
        <v>0</v>
      </c>
      <c r="H168" s="17">
        <f>Capex!H166</f>
        <v>0</v>
      </c>
      <c r="I168" s="17">
        <f>Capex!I166</f>
        <v>0</v>
      </c>
      <c r="J168" s="17">
        <f>Capex!J166</f>
        <v>0</v>
      </c>
      <c r="K168" s="17">
        <f>Capex!K166</f>
        <v>0</v>
      </c>
      <c r="L168" s="17">
        <f>Capex!L166</f>
        <v>0</v>
      </c>
      <c r="M168" s="17">
        <f>Capex!M166</f>
        <v>0</v>
      </c>
      <c r="N168" s="17">
        <f>Capex!N166</f>
        <v>0</v>
      </c>
      <c r="O168" s="17">
        <f>Capex!O166</f>
        <v>0</v>
      </c>
      <c r="P168" s="17">
        <f>Capex!P166</f>
        <v>0</v>
      </c>
      <c r="Q168" s="17">
        <f>Capex!Q166</f>
        <v>0</v>
      </c>
      <c r="R168" s="17">
        <f>Capex!R166</f>
        <v>0</v>
      </c>
      <c r="S168" s="17">
        <f>Capex!S166</f>
        <v>133830.6</v>
      </c>
      <c r="T168" s="17">
        <f>Capex!T166</f>
        <v>0</v>
      </c>
      <c r="U168" s="15"/>
    </row>
    <row r="169" spans="1:21" ht="12.75" customHeight="1" outlineLevel="1">
      <c r="A169" s="355"/>
      <c r="B169" s="145"/>
      <c r="C169" s="20" t="s">
        <v>456</v>
      </c>
      <c r="D169" s="5" t="s">
        <v>65</v>
      </c>
      <c r="E169" s="5" t="s">
        <v>317</v>
      </c>
      <c r="F169" s="5"/>
      <c r="G169" s="17">
        <f>Capex!G167</f>
        <v>0</v>
      </c>
      <c r="H169" s="17">
        <f>Capex!H167</f>
        <v>0</v>
      </c>
      <c r="I169" s="17">
        <f>Capex!I167</f>
        <v>0</v>
      </c>
      <c r="J169" s="17">
        <f>Capex!J167</f>
        <v>0</v>
      </c>
      <c r="K169" s="17">
        <f>Capex!K167</f>
        <v>0</v>
      </c>
      <c r="L169" s="17">
        <f>Capex!L167</f>
        <v>0</v>
      </c>
      <c r="M169" s="17">
        <f>Capex!M167</f>
        <v>0</v>
      </c>
      <c r="N169" s="17">
        <f>Capex!N167</f>
        <v>0</v>
      </c>
      <c r="O169" s="17">
        <f>Capex!O167</f>
        <v>0</v>
      </c>
      <c r="P169" s="17">
        <f>Capex!P167</f>
        <v>2608922.0900000003</v>
      </c>
      <c r="Q169" s="17">
        <f>Capex!Q167</f>
        <v>0</v>
      </c>
      <c r="R169" s="17">
        <f>Capex!R167</f>
        <v>0</v>
      </c>
      <c r="S169" s="17">
        <f>Capex!S167</f>
        <v>347601</v>
      </c>
      <c r="T169" s="17">
        <f>Capex!T167</f>
        <v>0</v>
      </c>
      <c r="U169" s="15"/>
    </row>
    <row r="170" spans="1:21" ht="12.75" customHeight="1" outlineLevel="1">
      <c r="A170" s="355"/>
      <c r="B170" s="145"/>
      <c r="C170" s="20" t="s">
        <v>457</v>
      </c>
      <c r="D170" s="5" t="s">
        <v>65</v>
      </c>
      <c r="E170" s="5" t="s">
        <v>317</v>
      </c>
      <c r="F170" s="5"/>
      <c r="G170" s="17">
        <f>Capex!G168</f>
        <v>0</v>
      </c>
      <c r="H170" s="17">
        <f>Capex!H168</f>
        <v>0</v>
      </c>
      <c r="I170" s="17">
        <f>Capex!I168</f>
        <v>0</v>
      </c>
      <c r="J170" s="17">
        <f>Capex!J168</f>
        <v>0</v>
      </c>
      <c r="K170" s="17">
        <f>Capex!K168</f>
        <v>0</v>
      </c>
      <c r="L170" s="17">
        <f>Capex!L168</f>
        <v>0</v>
      </c>
      <c r="M170" s="17">
        <f>Capex!M168</f>
        <v>0</v>
      </c>
      <c r="N170" s="17">
        <f>Capex!N168</f>
        <v>0</v>
      </c>
      <c r="O170" s="17">
        <f>Capex!O168</f>
        <v>0</v>
      </c>
      <c r="P170" s="17">
        <f>Capex!P168</f>
        <v>0</v>
      </c>
      <c r="Q170" s="17">
        <f>Capex!Q168</f>
        <v>0</v>
      </c>
      <c r="R170" s="17">
        <f>Capex!R168</f>
        <v>0</v>
      </c>
      <c r="S170" s="17">
        <f>Capex!S168</f>
        <v>97035</v>
      </c>
      <c r="T170" s="17">
        <f>Capex!T168</f>
        <v>0</v>
      </c>
      <c r="U170" s="15"/>
    </row>
    <row r="171" spans="1:21" ht="12.75" customHeight="1" outlineLevel="1">
      <c r="A171" s="355"/>
      <c r="B171" s="145"/>
      <c r="C171" s="20" t="s">
        <v>458</v>
      </c>
      <c r="D171" s="5" t="s">
        <v>65</v>
      </c>
      <c r="E171" s="5" t="s">
        <v>317</v>
      </c>
      <c r="F171" s="5"/>
      <c r="G171" s="17">
        <f>Capex!G169</f>
        <v>0</v>
      </c>
      <c r="H171" s="17">
        <f>Capex!H169</f>
        <v>0</v>
      </c>
      <c r="I171" s="17">
        <f>Capex!I169</f>
        <v>0</v>
      </c>
      <c r="J171" s="17">
        <f>Capex!J169</f>
        <v>0</v>
      </c>
      <c r="K171" s="17">
        <f>Capex!K169</f>
        <v>0</v>
      </c>
      <c r="L171" s="17">
        <f>Capex!L169</f>
        <v>0</v>
      </c>
      <c r="M171" s="17">
        <f>Capex!M169</f>
        <v>0</v>
      </c>
      <c r="N171" s="17">
        <f>Capex!N169</f>
        <v>0</v>
      </c>
      <c r="O171" s="17">
        <f>Capex!O169</f>
        <v>0</v>
      </c>
      <c r="P171" s="17">
        <f>Capex!P169</f>
        <v>0</v>
      </c>
      <c r="Q171" s="17">
        <f>Capex!Q169</f>
        <v>0</v>
      </c>
      <c r="R171" s="17">
        <f>Capex!R169</f>
        <v>0</v>
      </c>
      <c r="S171" s="17">
        <f>Capex!S169</f>
        <v>66454.739999999991</v>
      </c>
      <c r="T171" s="17">
        <f>Capex!T169</f>
        <v>0</v>
      </c>
      <c r="U171" s="15"/>
    </row>
    <row r="172" spans="1:21" ht="12.75" customHeight="1" outlineLevel="1">
      <c r="A172" s="355"/>
      <c r="B172" s="145"/>
      <c r="C172" s="20" t="s">
        <v>459</v>
      </c>
      <c r="D172" s="5" t="s">
        <v>65</v>
      </c>
      <c r="E172" s="5" t="s">
        <v>317</v>
      </c>
      <c r="F172" s="5"/>
      <c r="G172" s="17">
        <f>Capex!G170</f>
        <v>0</v>
      </c>
      <c r="H172" s="17">
        <f>Capex!H170</f>
        <v>0</v>
      </c>
      <c r="I172" s="17">
        <f>Capex!I170</f>
        <v>0</v>
      </c>
      <c r="J172" s="17">
        <f>Capex!J170</f>
        <v>0</v>
      </c>
      <c r="K172" s="17">
        <f>Capex!K170</f>
        <v>0</v>
      </c>
      <c r="L172" s="17">
        <f>Capex!L170</f>
        <v>0</v>
      </c>
      <c r="M172" s="17">
        <f>Capex!M170</f>
        <v>0</v>
      </c>
      <c r="N172" s="17">
        <f>Capex!N170</f>
        <v>0</v>
      </c>
      <c r="O172" s="17">
        <f>Capex!O170</f>
        <v>0</v>
      </c>
      <c r="P172" s="17">
        <f>Capex!P170</f>
        <v>0</v>
      </c>
      <c r="Q172" s="17">
        <f>Capex!Q170</f>
        <v>0</v>
      </c>
      <c r="R172" s="17">
        <f>Capex!R170</f>
        <v>0</v>
      </c>
      <c r="S172" s="17">
        <f>Capex!S170</f>
        <v>48745.729999999996</v>
      </c>
      <c r="T172" s="17">
        <f>Capex!T170</f>
        <v>0</v>
      </c>
      <c r="U172" s="15"/>
    </row>
    <row r="173" spans="1:21" ht="12.75" customHeight="1" outlineLevel="1">
      <c r="A173" s="355"/>
      <c r="B173" s="145"/>
      <c r="C173" s="20" t="s">
        <v>461</v>
      </c>
      <c r="D173" s="5" t="s">
        <v>65</v>
      </c>
      <c r="E173" s="5" t="s">
        <v>317</v>
      </c>
      <c r="F173" s="5"/>
      <c r="G173" s="17">
        <f>Capex!G171</f>
        <v>0</v>
      </c>
      <c r="H173" s="17">
        <f>Capex!H171</f>
        <v>0</v>
      </c>
      <c r="I173" s="17">
        <f>Capex!I171</f>
        <v>0</v>
      </c>
      <c r="J173" s="17">
        <f>Capex!J171</f>
        <v>0</v>
      </c>
      <c r="K173" s="17">
        <f>Capex!K171</f>
        <v>0</v>
      </c>
      <c r="L173" s="17">
        <f>Capex!L171</f>
        <v>0</v>
      </c>
      <c r="M173" s="17">
        <f>Capex!M171</f>
        <v>0</v>
      </c>
      <c r="N173" s="17">
        <f>Capex!N171</f>
        <v>0</v>
      </c>
      <c r="O173" s="17">
        <f>Capex!O171</f>
        <v>0</v>
      </c>
      <c r="P173" s="17">
        <f>Capex!P171</f>
        <v>0</v>
      </c>
      <c r="Q173" s="17">
        <f>Capex!Q171</f>
        <v>217647.83000000002</v>
      </c>
      <c r="R173" s="17">
        <f>Capex!R171</f>
        <v>0</v>
      </c>
      <c r="S173" s="17">
        <f>Capex!S171</f>
        <v>0</v>
      </c>
      <c r="T173" s="17">
        <f>Capex!T171</f>
        <v>0</v>
      </c>
      <c r="U173" s="15"/>
    </row>
    <row r="174" spans="1:21" ht="12.75" customHeight="1" outlineLevel="1">
      <c r="A174" s="355"/>
      <c r="B174" s="145"/>
      <c r="C174" s="20" t="s">
        <v>462</v>
      </c>
      <c r="D174" s="5" t="s">
        <v>65</v>
      </c>
      <c r="E174" s="5" t="s">
        <v>317</v>
      </c>
      <c r="F174" s="5"/>
      <c r="G174" s="17">
        <f>Capex!G172</f>
        <v>0</v>
      </c>
      <c r="H174" s="17">
        <f>Capex!H172</f>
        <v>0</v>
      </c>
      <c r="I174" s="17">
        <f>Capex!I172</f>
        <v>0</v>
      </c>
      <c r="J174" s="17">
        <f>Capex!J172</f>
        <v>0</v>
      </c>
      <c r="K174" s="17">
        <f>Capex!K172</f>
        <v>0</v>
      </c>
      <c r="L174" s="17">
        <f>Capex!L172</f>
        <v>0</v>
      </c>
      <c r="M174" s="17">
        <f>Capex!M172</f>
        <v>0</v>
      </c>
      <c r="N174" s="17">
        <f>Capex!N172</f>
        <v>0</v>
      </c>
      <c r="O174" s="17">
        <f>Capex!O172</f>
        <v>0</v>
      </c>
      <c r="P174" s="17">
        <f>Capex!P172</f>
        <v>0</v>
      </c>
      <c r="Q174" s="17">
        <f>Capex!Q172</f>
        <v>0</v>
      </c>
      <c r="R174" s="17">
        <f>Capex!R172</f>
        <v>78369.909999999989</v>
      </c>
      <c r="S174" s="17">
        <f>Capex!S172</f>
        <v>0</v>
      </c>
      <c r="T174" s="17">
        <f>Capex!T172</f>
        <v>0</v>
      </c>
      <c r="U174" s="15"/>
    </row>
    <row r="175" spans="1:21" ht="12.75" customHeight="1" outlineLevel="1">
      <c r="A175" s="355"/>
      <c r="B175" s="145"/>
      <c r="C175" s="20" t="s">
        <v>463</v>
      </c>
      <c r="D175" s="5" t="s">
        <v>65</v>
      </c>
      <c r="E175" s="5" t="s">
        <v>317</v>
      </c>
      <c r="F175" s="5"/>
      <c r="G175" s="17">
        <f>Capex!G173</f>
        <v>0</v>
      </c>
      <c r="H175" s="17">
        <f>Capex!H173</f>
        <v>0</v>
      </c>
      <c r="I175" s="17">
        <f>Capex!I173</f>
        <v>0</v>
      </c>
      <c r="J175" s="17">
        <f>Capex!J173</f>
        <v>0</v>
      </c>
      <c r="K175" s="17">
        <f>Capex!K173</f>
        <v>0</v>
      </c>
      <c r="L175" s="17">
        <f>Capex!L173</f>
        <v>0</v>
      </c>
      <c r="M175" s="17">
        <f>Capex!M173</f>
        <v>0</v>
      </c>
      <c r="N175" s="17">
        <f>Capex!N173</f>
        <v>0</v>
      </c>
      <c r="O175" s="17">
        <f>Capex!O173</f>
        <v>0</v>
      </c>
      <c r="P175" s="17">
        <f>Capex!P173</f>
        <v>0</v>
      </c>
      <c r="Q175" s="17">
        <f>Capex!Q173</f>
        <v>0</v>
      </c>
      <c r="R175" s="17">
        <f>Capex!R173</f>
        <v>10750</v>
      </c>
      <c r="S175" s="17">
        <f>Capex!S173</f>
        <v>0</v>
      </c>
      <c r="T175" s="17">
        <f>Capex!T173</f>
        <v>0</v>
      </c>
      <c r="U175" s="15"/>
    </row>
    <row r="176" spans="1:21" ht="12.75" customHeight="1" outlineLevel="1">
      <c r="A176" s="355"/>
      <c r="B176" s="145"/>
      <c r="C176" s="20" t="s">
        <v>464</v>
      </c>
      <c r="D176" s="5" t="s">
        <v>65</v>
      </c>
      <c r="E176" s="5" t="s">
        <v>317</v>
      </c>
      <c r="F176" s="5"/>
      <c r="G176" s="17">
        <f>Capex!G174</f>
        <v>0</v>
      </c>
      <c r="H176" s="17">
        <f>Capex!H174</f>
        <v>0</v>
      </c>
      <c r="I176" s="17">
        <f>Capex!I174</f>
        <v>0</v>
      </c>
      <c r="J176" s="17">
        <f>Capex!J174</f>
        <v>0</v>
      </c>
      <c r="K176" s="17">
        <f>Capex!K174</f>
        <v>0</v>
      </c>
      <c r="L176" s="17">
        <f>Capex!L174</f>
        <v>0</v>
      </c>
      <c r="M176" s="17">
        <f>Capex!M174</f>
        <v>0</v>
      </c>
      <c r="N176" s="17">
        <f>Capex!N174</f>
        <v>0</v>
      </c>
      <c r="O176" s="17">
        <f>Capex!O174</f>
        <v>0</v>
      </c>
      <c r="P176" s="17">
        <f>Capex!P174</f>
        <v>0</v>
      </c>
      <c r="Q176" s="17">
        <f>Capex!Q174</f>
        <v>0</v>
      </c>
      <c r="R176" s="17">
        <f>Capex!R174</f>
        <v>7065.6</v>
      </c>
      <c r="S176" s="17">
        <f>Capex!S174</f>
        <v>0</v>
      </c>
      <c r="T176" s="17">
        <f>Capex!T174</f>
        <v>0</v>
      </c>
      <c r="U176" s="15"/>
    </row>
    <row r="177" spans="1:21" ht="12.75" customHeight="1" outlineLevel="1">
      <c r="A177" s="355"/>
      <c r="B177" s="145"/>
      <c r="C177" s="20" t="s">
        <v>465</v>
      </c>
      <c r="D177" s="5" t="s">
        <v>65</v>
      </c>
      <c r="E177" s="5" t="s">
        <v>317</v>
      </c>
      <c r="F177" s="5"/>
      <c r="G177" s="17">
        <f>Capex!G175</f>
        <v>0</v>
      </c>
      <c r="H177" s="17">
        <f>Capex!H175</f>
        <v>0</v>
      </c>
      <c r="I177" s="17">
        <f>Capex!I175</f>
        <v>0</v>
      </c>
      <c r="J177" s="17">
        <f>Capex!J175</f>
        <v>0</v>
      </c>
      <c r="K177" s="17">
        <f>Capex!K175</f>
        <v>0</v>
      </c>
      <c r="L177" s="17">
        <f>Capex!L175</f>
        <v>0</v>
      </c>
      <c r="M177" s="17">
        <f>Capex!M175</f>
        <v>0</v>
      </c>
      <c r="N177" s="17">
        <f>Capex!N175</f>
        <v>0</v>
      </c>
      <c r="O177" s="17">
        <f>Capex!O175</f>
        <v>0</v>
      </c>
      <c r="P177" s="17">
        <f>Capex!P175</f>
        <v>0</v>
      </c>
      <c r="Q177" s="17">
        <f>Capex!Q175</f>
        <v>0</v>
      </c>
      <c r="R177" s="17">
        <f>Capex!R175</f>
        <v>38014.69</v>
      </c>
      <c r="S177" s="17">
        <f>Capex!S175</f>
        <v>0</v>
      </c>
      <c r="T177" s="17">
        <f>Capex!T175</f>
        <v>0</v>
      </c>
      <c r="U177" s="15"/>
    </row>
    <row r="178" spans="1:21" ht="12.75" customHeight="1" outlineLevel="1">
      <c r="A178" s="355"/>
      <c r="B178" s="145"/>
      <c r="C178" s="20" t="s">
        <v>196</v>
      </c>
      <c r="D178" s="5" t="s">
        <v>65</v>
      </c>
      <c r="E178" s="5" t="s">
        <v>317</v>
      </c>
      <c r="F178" s="5"/>
      <c r="G178" s="17">
        <f>Capex!G176</f>
        <v>0</v>
      </c>
      <c r="H178" s="17">
        <f>Capex!H176</f>
        <v>0</v>
      </c>
      <c r="I178" s="17">
        <f>Capex!I176</f>
        <v>0</v>
      </c>
      <c r="J178" s="17">
        <f>Capex!J176</f>
        <v>0</v>
      </c>
      <c r="K178" s="17">
        <f>Capex!K176</f>
        <v>0</v>
      </c>
      <c r="L178" s="17">
        <f>Capex!L176</f>
        <v>0</v>
      </c>
      <c r="M178" s="17">
        <f>Capex!M176</f>
        <v>0</v>
      </c>
      <c r="N178" s="17">
        <f>Capex!N176</f>
        <v>0</v>
      </c>
      <c r="O178" s="17">
        <f>Capex!O176</f>
        <v>0</v>
      </c>
      <c r="P178" s="17">
        <f>Capex!P176</f>
        <v>0</v>
      </c>
      <c r="Q178" s="17">
        <f>Capex!Q176</f>
        <v>0</v>
      </c>
      <c r="R178" s="17">
        <f>Capex!R176</f>
        <v>88683.97</v>
      </c>
      <c r="S178" s="17">
        <f>Capex!S176</f>
        <v>0</v>
      </c>
      <c r="T178" s="17">
        <f>Capex!T176</f>
        <v>0</v>
      </c>
      <c r="U178" s="15"/>
    </row>
    <row r="179" spans="1:21" ht="12.75" customHeight="1" outlineLevel="1">
      <c r="A179" s="355"/>
      <c r="B179" s="145"/>
      <c r="C179" s="20" t="s">
        <v>466</v>
      </c>
      <c r="D179" s="5" t="s">
        <v>65</v>
      </c>
      <c r="E179" s="5" t="s">
        <v>317</v>
      </c>
      <c r="F179" s="5"/>
      <c r="G179" s="17">
        <f>Capex!G177</f>
        <v>0</v>
      </c>
      <c r="H179" s="17">
        <f>Capex!H177</f>
        <v>0</v>
      </c>
      <c r="I179" s="17">
        <f>Capex!I177</f>
        <v>0</v>
      </c>
      <c r="J179" s="17">
        <f>Capex!J177</f>
        <v>0</v>
      </c>
      <c r="K179" s="17">
        <f>Capex!K177</f>
        <v>0</v>
      </c>
      <c r="L179" s="17">
        <f>Capex!L177</f>
        <v>0</v>
      </c>
      <c r="M179" s="17">
        <f>Capex!M177</f>
        <v>0</v>
      </c>
      <c r="N179" s="17">
        <f>Capex!N177</f>
        <v>0</v>
      </c>
      <c r="O179" s="17">
        <f>Capex!O177</f>
        <v>0</v>
      </c>
      <c r="P179" s="17">
        <f>Capex!P177</f>
        <v>0</v>
      </c>
      <c r="Q179" s="17">
        <f>Capex!Q177</f>
        <v>0</v>
      </c>
      <c r="R179" s="17">
        <f>Capex!R177</f>
        <v>57960</v>
      </c>
      <c r="S179" s="17">
        <f>Capex!S177</f>
        <v>0</v>
      </c>
      <c r="T179" s="17">
        <f>Capex!T177</f>
        <v>0</v>
      </c>
      <c r="U179" s="15"/>
    </row>
    <row r="180" spans="1:21" ht="12.75" customHeight="1" outlineLevel="1">
      <c r="A180" s="355"/>
      <c r="B180" s="145"/>
      <c r="C180" s="20" t="s">
        <v>467</v>
      </c>
      <c r="D180" s="5" t="s">
        <v>65</v>
      </c>
      <c r="E180" s="5" t="s">
        <v>317</v>
      </c>
      <c r="F180" s="5"/>
      <c r="G180" s="17">
        <f>Capex!G178</f>
        <v>0</v>
      </c>
      <c r="H180" s="17">
        <f>Capex!H178</f>
        <v>0</v>
      </c>
      <c r="I180" s="17">
        <f>Capex!I178</f>
        <v>0</v>
      </c>
      <c r="J180" s="17">
        <f>Capex!J178</f>
        <v>0</v>
      </c>
      <c r="K180" s="17">
        <f>Capex!K178</f>
        <v>0</v>
      </c>
      <c r="L180" s="17">
        <f>Capex!L178</f>
        <v>0</v>
      </c>
      <c r="M180" s="17">
        <f>Capex!M178</f>
        <v>0</v>
      </c>
      <c r="N180" s="17">
        <f>Capex!N178</f>
        <v>0</v>
      </c>
      <c r="O180" s="17">
        <f>Capex!O178</f>
        <v>0</v>
      </c>
      <c r="P180" s="17">
        <f>Capex!P178</f>
        <v>0</v>
      </c>
      <c r="Q180" s="17">
        <f>Capex!Q178</f>
        <v>0</v>
      </c>
      <c r="R180" s="17">
        <f>Capex!R178</f>
        <v>398817.91</v>
      </c>
      <c r="S180" s="17">
        <f>Capex!S178</f>
        <v>0</v>
      </c>
      <c r="T180" s="17">
        <f>Capex!T178</f>
        <v>0</v>
      </c>
      <c r="U180" s="15"/>
    </row>
    <row r="181" spans="1:21" ht="12.75" customHeight="1" outlineLevel="1">
      <c r="A181" s="355"/>
      <c r="B181" s="145"/>
      <c r="C181" s="20" t="s">
        <v>460</v>
      </c>
      <c r="D181" s="5" t="s">
        <v>65</v>
      </c>
      <c r="E181" s="5" t="s">
        <v>317</v>
      </c>
      <c r="F181" s="5"/>
      <c r="G181" s="17">
        <f>Capex!G179</f>
        <v>0</v>
      </c>
      <c r="H181" s="17">
        <f>Capex!H179</f>
        <v>0</v>
      </c>
      <c r="I181" s="17">
        <f>Capex!I179</f>
        <v>0</v>
      </c>
      <c r="J181" s="17">
        <f>Capex!J179</f>
        <v>0</v>
      </c>
      <c r="K181" s="17">
        <f>Capex!K179</f>
        <v>0</v>
      </c>
      <c r="L181" s="17">
        <f>Capex!L179</f>
        <v>0</v>
      </c>
      <c r="M181" s="17">
        <f>Capex!M179</f>
        <v>0</v>
      </c>
      <c r="N181" s="17">
        <f>Capex!N179</f>
        <v>0</v>
      </c>
      <c r="O181" s="17">
        <f>Capex!O179</f>
        <v>0</v>
      </c>
      <c r="P181" s="17">
        <f>Capex!P179</f>
        <v>327681.28999999992</v>
      </c>
      <c r="Q181" s="17">
        <f>Capex!Q179</f>
        <v>0</v>
      </c>
      <c r="R181" s="17">
        <f>Capex!R179</f>
        <v>0</v>
      </c>
      <c r="S181" s="17">
        <f>Capex!S179</f>
        <v>0</v>
      </c>
      <c r="T181" s="17">
        <f>Capex!T179</f>
        <v>0</v>
      </c>
      <c r="U181" s="15"/>
    </row>
    <row r="182" spans="1:21" ht="12.75" customHeight="1" outlineLevel="1">
      <c r="A182" s="355"/>
      <c r="B182" s="145"/>
      <c r="C182" s="20" t="s">
        <v>203</v>
      </c>
      <c r="D182" s="5" t="s">
        <v>65</v>
      </c>
      <c r="E182" s="5" t="s">
        <v>317</v>
      </c>
      <c r="F182" s="5"/>
      <c r="G182" s="17">
        <f>Capex!G180</f>
        <v>0</v>
      </c>
      <c r="H182" s="17">
        <f>Capex!H180</f>
        <v>0</v>
      </c>
      <c r="I182" s="17">
        <f>Capex!I180</f>
        <v>0</v>
      </c>
      <c r="J182" s="17">
        <f>Capex!J180</f>
        <v>0</v>
      </c>
      <c r="K182" s="17">
        <f>Capex!K180</f>
        <v>0</v>
      </c>
      <c r="L182" s="17">
        <f>Capex!L180</f>
        <v>0</v>
      </c>
      <c r="M182" s="17">
        <f>Capex!M180</f>
        <v>50005.35</v>
      </c>
      <c r="N182" s="17">
        <f>Capex!N180</f>
        <v>0</v>
      </c>
      <c r="O182" s="17">
        <f>Capex!O180</f>
        <v>0</v>
      </c>
      <c r="P182" s="17">
        <f>Capex!P180</f>
        <v>0</v>
      </c>
      <c r="Q182" s="17">
        <f>Capex!Q180</f>
        <v>0</v>
      </c>
      <c r="R182" s="17">
        <f>Capex!R180</f>
        <v>0</v>
      </c>
      <c r="S182" s="17">
        <f>Capex!S180</f>
        <v>0</v>
      </c>
      <c r="T182" s="17">
        <f>Capex!T180</f>
        <v>0</v>
      </c>
      <c r="U182" s="15"/>
    </row>
    <row r="183" spans="1:21" ht="12.75" customHeight="1" outlineLevel="1">
      <c r="A183" s="355"/>
      <c r="B183" s="145"/>
      <c r="C183" s="20" t="s">
        <v>204</v>
      </c>
      <c r="D183" s="5" t="s">
        <v>65</v>
      </c>
      <c r="E183" s="5" t="s">
        <v>317</v>
      </c>
      <c r="F183" s="5"/>
      <c r="G183" s="17">
        <f>Capex!G181</f>
        <v>0</v>
      </c>
      <c r="H183" s="17">
        <f>Capex!H181</f>
        <v>0</v>
      </c>
      <c r="I183" s="17">
        <f>Capex!I181</f>
        <v>0</v>
      </c>
      <c r="J183" s="17">
        <f>Capex!J181</f>
        <v>0</v>
      </c>
      <c r="K183" s="17">
        <f>Capex!K181</f>
        <v>0</v>
      </c>
      <c r="L183" s="17">
        <f>Capex!L181</f>
        <v>0</v>
      </c>
      <c r="M183" s="17">
        <f>Capex!M181</f>
        <v>0</v>
      </c>
      <c r="N183" s="17">
        <f>Capex!N181</f>
        <v>0</v>
      </c>
      <c r="O183" s="17">
        <f>Capex!O181</f>
        <v>61469.72</v>
      </c>
      <c r="P183" s="17">
        <f>Capex!P181</f>
        <v>0</v>
      </c>
      <c r="Q183" s="17">
        <f>Capex!Q181</f>
        <v>0</v>
      </c>
      <c r="R183" s="17">
        <f>Capex!R181</f>
        <v>92666.72</v>
      </c>
      <c r="S183" s="17">
        <f>Capex!S181</f>
        <v>0</v>
      </c>
      <c r="T183" s="17">
        <f>Capex!T181</f>
        <v>0</v>
      </c>
      <c r="U183" s="15"/>
    </row>
    <row r="184" spans="1:21" ht="12.75" customHeight="1" outlineLevel="1">
      <c r="A184" s="355"/>
      <c r="B184" s="145"/>
      <c r="C184" s="20" t="s">
        <v>527</v>
      </c>
      <c r="D184" s="5" t="s">
        <v>65</v>
      </c>
      <c r="E184" s="5" t="s">
        <v>317</v>
      </c>
      <c r="F184" s="5"/>
      <c r="G184" s="17">
        <f>Capex!G182</f>
        <v>0</v>
      </c>
      <c r="H184" s="17">
        <f>Capex!H182</f>
        <v>0</v>
      </c>
      <c r="I184" s="17">
        <f>Capex!I182</f>
        <v>0</v>
      </c>
      <c r="J184" s="17">
        <f>Capex!J182</f>
        <v>0</v>
      </c>
      <c r="K184" s="17">
        <f>Capex!K182</f>
        <v>0</v>
      </c>
      <c r="L184" s="17">
        <f>Capex!L182</f>
        <v>0</v>
      </c>
      <c r="M184" s="17">
        <f>Capex!M182</f>
        <v>0</v>
      </c>
      <c r="N184" s="17">
        <f>Capex!N182</f>
        <v>0</v>
      </c>
      <c r="O184" s="17">
        <f>Capex!O182</f>
        <v>0</v>
      </c>
      <c r="P184" s="17">
        <f>Capex!P182</f>
        <v>0</v>
      </c>
      <c r="Q184" s="17">
        <f>Capex!Q182</f>
        <v>0</v>
      </c>
      <c r="R184" s="17">
        <f>Capex!R182</f>
        <v>0</v>
      </c>
      <c r="S184" s="17">
        <f>Capex!S182</f>
        <v>0</v>
      </c>
      <c r="T184" s="17">
        <f>Capex!T182</f>
        <v>0</v>
      </c>
      <c r="U184" s="15"/>
    </row>
    <row r="185" spans="1:21" ht="12.75" customHeight="1" outlineLevel="1" collapsed="1">
      <c r="A185" s="354"/>
      <c r="B185" s="390" t="s">
        <v>921</v>
      </c>
      <c r="C185" s="390"/>
      <c r="D185" s="391"/>
      <c r="E185" s="391"/>
      <c r="F185" s="5"/>
      <c r="G185" s="545"/>
      <c r="H185" s="545"/>
      <c r="I185" s="545"/>
      <c r="J185" s="545"/>
      <c r="K185" s="545"/>
      <c r="L185" s="545"/>
      <c r="M185" s="545"/>
      <c r="N185" s="545"/>
      <c r="O185" s="545"/>
      <c r="P185" s="545"/>
      <c r="Q185" s="545"/>
      <c r="R185" s="545"/>
      <c r="S185" s="545"/>
      <c r="T185" s="545"/>
      <c r="U185" s="15"/>
    </row>
    <row r="186" spans="1:21" ht="12.75" customHeight="1" outlineLevel="1">
      <c r="A186" s="357"/>
      <c r="B186" s="384"/>
      <c r="C186" s="58" t="s">
        <v>788</v>
      </c>
      <c r="D186" s="397"/>
      <c r="E186" s="397"/>
      <c r="F186" s="5"/>
      <c r="G186" s="546"/>
      <c r="H186" s="546"/>
      <c r="I186" s="546"/>
      <c r="J186" s="546"/>
      <c r="K186" s="546"/>
      <c r="L186" s="546"/>
      <c r="M186" s="546"/>
      <c r="N186" s="546"/>
      <c r="O186" s="546"/>
      <c r="P186" s="546"/>
      <c r="Q186" s="546"/>
      <c r="R186" s="546"/>
      <c r="S186" s="546"/>
      <c r="T186" s="546"/>
      <c r="U186" s="15"/>
    </row>
    <row r="187" spans="1:21" ht="12.75" customHeight="1" outlineLevel="1">
      <c r="A187" s="358"/>
      <c r="B187" s="145"/>
      <c r="C187" s="23" t="s">
        <v>528</v>
      </c>
      <c r="D187" s="5"/>
      <c r="E187" s="5"/>
      <c r="F187" s="5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5"/>
    </row>
    <row r="188" spans="1:21" ht="12.75" customHeight="1" outlineLevel="1">
      <c r="A188" s="359"/>
      <c r="B188" s="145"/>
      <c r="C188" s="275" t="s">
        <v>179</v>
      </c>
      <c r="D188" s="18"/>
      <c r="E188" s="18"/>
      <c r="F188" s="5"/>
      <c r="G188" s="454"/>
      <c r="H188" s="454"/>
      <c r="I188" s="454"/>
      <c r="J188" s="454"/>
      <c r="K188" s="454"/>
      <c r="L188" s="454"/>
      <c r="M188" s="454"/>
      <c r="N188" s="454"/>
      <c r="O188" s="454"/>
      <c r="P188" s="454"/>
      <c r="Q188" s="454"/>
      <c r="R188" s="454"/>
      <c r="S188" s="454"/>
      <c r="T188" s="454"/>
      <c r="U188" s="15"/>
    </row>
    <row r="189" spans="1:21" ht="12.75" customHeight="1" outlineLevel="1">
      <c r="A189" s="355"/>
      <c r="B189" s="145"/>
      <c r="C189" s="394" t="s">
        <v>210</v>
      </c>
      <c r="D189" s="381" t="s">
        <v>65</v>
      </c>
      <c r="E189" s="381" t="s">
        <v>317</v>
      </c>
      <c r="F189" s="5"/>
      <c r="G189" s="542">
        <f>Capex!G187</f>
        <v>0</v>
      </c>
      <c r="H189" s="542">
        <f>Capex!H187</f>
        <v>0</v>
      </c>
      <c r="I189" s="542">
        <f>Capex!I187</f>
        <v>0</v>
      </c>
      <c r="J189" s="542">
        <f>Capex!J187</f>
        <v>0</v>
      </c>
      <c r="K189" s="542">
        <f>Capex!K187</f>
        <v>65193470.780000009</v>
      </c>
      <c r="L189" s="542">
        <f>Capex!L187</f>
        <v>0</v>
      </c>
      <c r="M189" s="542">
        <f>Capex!M187</f>
        <v>0</v>
      </c>
      <c r="N189" s="542">
        <f>Capex!N187</f>
        <v>0</v>
      </c>
      <c r="O189" s="542">
        <f>Capex!O187</f>
        <v>0</v>
      </c>
      <c r="P189" s="542">
        <f>Capex!P187</f>
        <v>0</v>
      </c>
      <c r="Q189" s="542">
        <f>Capex!Q187</f>
        <v>0</v>
      </c>
      <c r="R189" s="542">
        <f>Capex!R187</f>
        <v>0</v>
      </c>
      <c r="S189" s="542">
        <f>Capex!S187</f>
        <v>0</v>
      </c>
      <c r="T189" s="542">
        <f>Capex!T187</f>
        <v>0</v>
      </c>
      <c r="U189" s="15"/>
    </row>
    <row r="190" spans="1:21" ht="12.75" customHeight="1" outlineLevel="1">
      <c r="A190" s="355"/>
      <c r="B190" s="145"/>
      <c r="C190" s="276" t="s">
        <v>211</v>
      </c>
      <c r="D190" s="5" t="s">
        <v>65</v>
      </c>
      <c r="E190" s="5" t="s">
        <v>317</v>
      </c>
      <c r="F190" s="5"/>
      <c r="G190" s="17">
        <f>Capex!G188</f>
        <v>0</v>
      </c>
      <c r="H190" s="17">
        <f>Capex!H188</f>
        <v>0</v>
      </c>
      <c r="I190" s="17">
        <f>Capex!I188</f>
        <v>0</v>
      </c>
      <c r="J190" s="17">
        <f>Capex!J188</f>
        <v>0</v>
      </c>
      <c r="K190" s="17">
        <f>Capex!K188</f>
        <v>0</v>
      </c>
      <c r="L190" s="17">
        <f>Capex!L188</f>
        <v>49837955.43</v>
      </c>
      <c r="M190" s="17">
        <f>Capex!M188</f>
        <v>0</v>
      </c>
      <c r="N190" s="17">
        <f>Capex!N188</f>
        <v>0</v>
      </c>
      <c r="O190" s="17">
        <f>Capex!O188</f>
        <v>0</v>
      </c>
      <c r="P190" s="17">
        <f>Capex!P188</f>
        <v>0</v>
      </c>
      <c r="Q190" s="17">
        <f>Capex!Q188</f>
        <v>0</v>
      </c>
      <c r="R190" s="17">
        <f>Capex!R188</f>
        <v>0</v>
      </c>
      <c r="S190" s="17">
        <f>Capex!S188</f>
        <v>0</v>
      </c>
      <c r="T190" s="17">
        <f>Capex!T188</f>
        <v>0</v>
      </c>
      <c r="U190" s="15"/>
    </row>
    <row r="191" spans="1:21" ht="12.75" customHeight="1" outlineLevel="1" collapsed="1">
      <c r="A191" s="355"/>
      <c r="B191" s="145"/>
      <c r="C191" s="276" t="s">
        <v>212</v>
      </c>
      <c r="D191" s="5" t="s">
        <v>65</v>
      </c>
      <c r="E191" s="5" t="s">
        <v>317</v>
      </c>
      <c r="F191" s="5"/>
      <c r="G191" s="17">
        <f>Capex!G189</f>
        <v>0</v>
      </c>
      <c r="H191" s="17">
        <f>Capex!H189</f>
        <v>0</v>
      </c>
      <c r="I191" s="17">
        <f>Capex!I189</f>
        <v>0</v>
      </c>
      <c r="J191" s="17">
        <f>Capex!J189</f>
        <v>0</v>
      </c>
      <c r="K191" s="17">
        <f>Capex!K189</f>
        <v>5110718.78</v>
      </c>
      <c r="L191" s="17">
        <f>Capex!L189</f>
        <v>0</v>
      </c>
      <c r="M191" s="17">
        <f>Capex!M189</f>
        <v>0</v>
      </c>
      <c r="N191" s="17">
        <f>Capex!N189</f>
        <v>0</v>
      </c>
      <c r="O191" s="17">
        <f>Capex!O189</f>
        <v>0</v>
      </c>
      <c r="P191" s="17">
        <f>Capex!P189</f>
        <v>0</v>
      </c>
      <c r="Q191" s="17">
        <f>Capex!Q189</f>
        <v>0</v>
      </c>
      <c r="R191" s="17">
        <f>Capex!R189</f>
        <v>0</v>
      </c>
      <c r="S191" s="17">
        <f>Capex!S189</f>
        <v>0</v>
      </c>
      <c r="T191" s="17">
        <f>Capex!T189</f>
        <v>0</v>
      </c>
      <c r="U191" s="15"/>
    </row>
    <row r="192" spans="1:21" ht="12.75" customHeight="1" outlineLevel="1">
      <c r="A192" s="355"/>
      <c r="B192" s="145"/>
      <c r="C192" s="276" t="s">
        <v>213</v>
      </c>
      <c r="D192" s="5" t="s">
        <v>65</v>
      </c>
      <c r="E192" s="5" t="s">
        <v>317</v>
      </c>
      <c r="F192" s="5"/>
      <c r="G192" s="17">
        <f>Capex!G190</f>
        <v>0</v>
      </c>
      <c r="H192" s="17">
        <f>Capex!H190</f>
        <v>0</v>
      </c>
      <c r="I192" s="17">
        <f>Capex!I190</f>
        <v>0</v>
      </c>
      <c r="J192" s="17">
        <f>Capex!J190</f>
        <v>0</v>
      </c>
      <c r="K192" s="17">
        <f>Capex!K190</f>
        <v>0</v>
      </c>
      <c r="L192" s="17">
        <f>Capex!L190</f>
        <v>11316574.369999999</v>
      </c>
      <c r="M192" s="17">
        <f>Capex!M190</f>
        <v>0</v>
      </c>
      <c r="N192" s="17">
        <f>Capex!N190</f>
        <v>0</v>
      </c>
      <c r="O192" s="17">
        <f>Capex!O190</f>
        <v>0</v>
      </c>
      <c r="P192" s="17">
        <f>Capex!P190</f>
        <v>0</v>
      </c>
      <c r="Q192" s="17">
        <f>Capex!Q190</f>
        <v>0</v>
      </c>
      <c r="R192" s="17">
        <f>Capex!R190</f>
        <v>0</v>
      </c>
      <c r="S192" s="17">
        <f>Capex!S190</f>
        <v>0</v>
      </c>
      <c r="T192" s="17">
        <f>Capex!T190</f>
        <v>0</v>
      </c>
      <c r="U192" s="15"/>
    </row>
    <row r="193" spans="1:21" ht="12.75" customHeight="1" outlineLevel="1">
      <c r="A193" s="355"/>
      <c r="B193" s="145"/>
      <c r="C193" s="276" t="s">
        <v>975</v>
      </c>
      <c r="D193" s="5" t="s">
        <v>65</v>
      </c>
      <c r="E193" s="5" t="s">
        <v>317</v>
      </c>
      <c r="F193" s="5"/>
      <c r="G193" s="17">
        <f>Capex!G191</f>
        <v>0</v>
      </c>
      <c r="H193" s="17">
        <f>Capex!H191</f>
        <v>0</v>
      </c>
      <c r="I193" s="17">
        <f>Capex!I191</f>
        <v>0</v>
      </c>
      <c r="J193" s="17">
        <f>Capex!J191</f>
        <v>0</v>
      </c>
      <c r="K193" s="17">
        <f>Capex!K191</f>
        <v>0</v>
      </c>
      <c r="L193" s="17">
        <f>Capex!L191</f>
        <v>0</v>
      </c>
      <c r="M193" s="17">
        <f>Capex!M191</f>
        <v>0</v>
      </c>
      <c r="N193" s="17">
        <f>Capex!N191</f>
        <v>0</v>
      </c>
      <c r="O193" s="17">
        <f>Capex!O191</f>
        <v>0</v>
      </c>
      <c r="P193" s="17">
        <f>Capex!P191</f>
        <v>0</v>
      </c>
      <c r="Q193" s="17">
        <f>Capex!Q191</f>
        <v>0</v>
      </c>
      <c r="R193" s="17">
        <f>Capex!R191</f>
        <v>0</v>
      </c>
      <c r="S193" s="17">
        <f>Capex!S191</f>
        <v>0</v>
      </c>
      <c r="T193" s="17">
        <f>Capex!T191</f>
        <v>0</v>
      </c>
      <c r="U193" s="15"/>
    </row>
    <row r="194" spans="1:21" ht="12.75" customHeight="1" outlineLevel="1">
      <c r="A194" s="355"/>
      <c r="B194" s="145"/>
      <c r="C194" s="276" t="s">
        <v>214</v>
      </c>
      <c r="D194" s="5" t="s">
        <v>65</v>
      </c>
      <c r="E194" s="5" t="s">
        <v>317</v>
      </c>
      <c r="F194" s="5"/>
      <c r="G194" s="17">
        <f>Capex!G192</f>
        <v>0</v>
      </c>
      <c r="H194" s="17">
        <f>Capex!H192</f>
        <v>0</v>
      </c>
      <c r="I194" s="17">
        <f>Capex!I192</f>
        <v>0</v>
      </c>
      <c r="J194" s="17">
        <f>Capex!J192</f>
        <v>0</v>
      </c>
      <c r="K194" s="17">
        <f>Capex!K192</f>
        <v>13503140.98</v>
      </c>
      <c r="L194" s="17">
        <f>Capex!L192</f>
        <v>0</v>
      </c>
      <c r="M194" s="17">
        <f>Capex!M192</f>
        <v>0</v>
      </c>
      <c r="N194" s="17">
        <f>Capex!N192</f>
        <v>0</v>
      </c>
      <c r="O194" s="17">
        <f>Capex!O192</f>
        <v>0</v>
      </c>
      <c r="P194" s="17">
        <f>Capex!P192</f>
        <v>0</v>
      </c>
      <c r="Q194" s="17">
        <f>Capex!Q192</f>
        <v>0</v>
      </c>
      <c r="R194" s="17">
        <f>Capex!R192</f>
        <v>0</v>
      </c>
      <c r="S194" s="17">
        <f>Capex!S192</f>
        <v>0</v>
      </c>
      <c r="T194" s="17">
        <f>Capex!T192</f>
        <v>0</v>
      </c>
      <c r="U194" s="15"/>
    </row>
    <row r="195" spans="1:21" ht="12.75" customHeight="1" outlineLevel="1">
      <c r="A195" s="355"/>
      <c r="B195" s="145"/>
      <c r="C195" s="276" t="s">
        <v>797</v>
      </c>
      <c r="D195" s="5" t="s">
        <v>65</v>
      </c>
      <c r="E195" s="5" t="s">
        <v>317</v>
      </c>
      <c r="F195" s="5"/>
      <c r="G195" s="17">
        <f>Capex!G193</f>
        <v>0</v>
      </c>
      <c r="H195" s="17">
        <f>Capex!H193</f>
        <v>0</v>
      </c>
      <c r="I195" s="17">
        <f>Capex!I193</f>
        <v>0</v>
      </c>
      <c r="J195" s="17">
        <f>Capex!J193</f>
        <v>0</v>
      </c>
      <c r="K195" s="17">
        <f>Capex!K193</f>
        <v>0</v>
      </c>
      <c r="L195" s="17">
        <f>Capex!L193</f>
        <v>53443.01</v>
      </c>
      <c r="M195" s="17">
        <f>Capex!M193</f>
        <v>0</v>
      </c>
      <c r="N195" s="17">
        <f>Capex!N193</f>
        <v>0</v>
      </c>
      <c r="O195" s="17">
        <f>Capex!O193</f>
        <v>0</v>
      </c>
      <c r="P195" s="17">
        <f>Capex!P193</f>
        <v>0</v>
      </c>
      <c r="Q195" s="17">
        <f>Capex!Q193</f>
        <v>0</v>
      </c>
      <c r="R195" s="17">
        <f>Capex!R193</f>
        <v>0</v>
      </c>
      <c r="S195" s="17">
        <f>Capex!S193</f>
        <v>0</v>
      </c>
      <c r="T195" s="17">
        <f>Capex!T193</f>
        <v>0</v>
      </c>
      <c r="U195" s="15"/>
    </row>
    <row r="196" spans="1:21" ht="12.75" customHeight="1" outlineLevel="1">
      <c r="A196" s="355"/>
      <c r="B196" s="145"/>
      <c r="C196" s="276" t="s">
        <v>798</v>
      </c>
      <c r="D196" s="5" t="s">
        <v>65</v>
      </c>
      <c r="E196" s="5" t="s">
        <v>317</v>
      </c>
      <c r="F196" s="5"/>
      <c r="G196" s="17">
        <f>Capex!G194</f>
        <v>0</v>
      </c>
      <c r="H196" s="17">
        <f>Capex!H194</f>
        <v>0</v>
      </c>
      <c r="I196" s="17">
        <f>Capex!I194</f>
        <v>0</v>
      </c>
      <c r="J196" s="17">
        <f>Capex!J194</f>
        <v>0</v>
      </c>
      <c r="K196" s="17">
        <f>Capex!K194</f>
        <v>1248263.6099999999</v>
      </c>
      <c r="L196" s="17">
        <f>Capex!L194</f>
        <v>0</v>
      </c>
      <c r="M196" s="17">
        <f>Capex!M194</f>
        <v>0</v>
      </c>
      <c r="N196" s="17">
        <f>Capex!N194</f>
        <v>0</v>
      </c>
      <c r="O196" s="17">
        <f>Capex!O194</f>
        <v>0</v>
      </c>
      <c r="P196" s="17">
        <f>Capex!P194</f>
        <v>0</v>
      </c>
      <c r="Q196" s="17">
        <f>Capex!Q194</f>
        <v>0</v>
      </c>
      <c r="R196" s="17">
        <f>Capex!R194</f>
        <v>0</v>
      </c>
      <c r="S196" s="17">
        <f>Capex!S194</f>
        <v>0</v>
      </c>
      <c r="T196" s="17">
        <f>Capex!T194</f>
        <v>0</v>
      </c>
      <c r="U196" s="15"/>
    </row>
    <row r="197" spans="1:21" ht="12.75" customHeight="1" outlineLevel="1">
      <c r="A197" s="355"/>
      <c r="B197" s="145"/>
      <c r="C197" s="276" t="s">
        <v>799</v>
      </c>
      <c r="D197" s="5" t="s">
        <v>65</v>
      </c>
      <c r="E197" s="5" t="s">
        <v>317</v>
      </c>
      <c r="F197" s="5"/>
      <c r="G197" s="17">
        <f>Capex!G195</f>
        <v>0</v>
      </c>
      <c r="H197" s="17">
        <f>Capex!H195</f>
        <v>0</v>
      </c>
      <c r="I197" s="17">
        <f>Capex!I195</f>
        <v>0</v>
      </c>
      <c r="J197" s="17">
        <f>Capex!J195</f>
        <v>0</v>
      </c>
      <c r="K197" s="17">
        <f>Capex!K195</f>
        <v>255195.63999999998</v>
      </c>
      <c r="L197" s="17">
        <f>Capex!L195</f>
        <v>0</v>
      </c>
      <c r="M197" s="17">
        <f>Capex!M195</f>
        <v>0</v>
      </c>
      <c r="N197" s="17">
        <f>Capex!N195</f>
        <v>0</v>
      </c>
      <c r="O197" s="17">
        <f>Capex!O195</f>
        <v>0</v>
      </c>
      <c r="P197" s="17">
        <f>Capex!P195</f>
        <v>0</v>
      </c>
      <c r="Q197" s="17">
        <f>Capex!Q195</f>
        <v>0</v>
      </c>
      <c r="R197" s="17">
        <f>Capex!R195</f>
        <v>0</v>
      </c>
      <c r="S197" s="17">
        <f>Capex!S195</f>
        <v>0</v>
      </c>
      <c r="T197" s="17">
        <f>Capex!T195</f>
        <v>0</v>
      </c>
      <c r="U197" s="15"/>
    </row>
    <row r="198" spans="1:21" ht="12.75" customHeight="1" outlineLevel="1">
      <c r="A198" s="355"/>
      <c r="B198" s="145"/>
      <c r="C198" s="276" t="s">
        <v>215</v>
      </c>
      <c r="D198" s="5" t="s">
        <v>65</v>
      </c>
      <c r="E198" s="5" t="s">
        <v>317</v>
      </c>
      <c r="F198" s="5"/>
      <c r="G198" s="17">
        <f>Capex!G196</f>
        <v>0</v>
      </c>
      <c r="H198" s="17">
        <f>Capex!H196</f>
        <v>0</v>
      </c>
      <c r="I198" s="17">
        <f>Capex!I196</f>
        <v>0</v>
      </c>
      <c r="J198" s="17">
        <f>Capex!J196</f>
        <v>0</v>
      </c>
      <c r="K198" s="17">
        <f>Capex!K196</f>
        <v>329421.84000000003</v>
      </c>
      <c r="L198" s="17">
        <f>Capex!L196</f>
        <v>0</v>
      </c>
      <c r="M198" s="17">
        <f>Capex!M196</f>
        <v>0</v>
      </c>
      <c r="N198" s="17">
        <f>Capex!N196</f>
        <v>0</v>
      </c>
      <c r="O198" s="17">
        <f>Capex!O196</f>
        <v>0</v>
      </c>
      <c r="P198" s="17">
        <f>Capex!P196</f>
        <v>0</v>
      </c>
      <c r="Q198" s="17">
        <f>Capex!Q196</f>
        <v>0</v>
      </c>
      <c r="R198" s="17">
        <f>Capex!R196</f>
        <v>0</v>
      </c>
      <c r="S198" s="17">
        <f>Capex!S196</f>
        <v>0</v>
      </c>
      <c r="T198" s="17">
        <f>Capex!T196</f>
        <v>0</v>
      </c>
      <c r="U198" s="15"/>
    </row>
    <row r="199" spans="1:21" ht="12.75" customHeight="1" outlineLevel="1">
      <c r="A199" s="355"/>
      <c r="B199" s="145"/>
      <c r="C199" s="276" t="s">
        <v>216</v>
      </c>
      <c r="D199" s="5" t="s">
        <v>65</v>
      </c>
      <c r="E199" s="5" t="s">
        <v>317</v>
      </c>
      <c r="F199" s="5"/>
      <c r="G199" s="17">
        <f>Capex!G197</f>
        <v>0</v>
      </c>
      <c r="H199" s="17">
        <f>Capex!H197</f>
        <v>0</v>
      </c>
      <c r="I199" s="17">
        <f>Capex!I197</f>
        <v>0</v>
      </c>
      <c r="J199" s="17">
        <f>Capex!J197</f>
        <v>0</v>
      </c>
      <c r="K199" s="17">
        <f>Capex!K197</f>
        <v>0</v>
      </c>
      <c r="L199" s="17">
        <f>Capex!L197</f>
        <v>53689785.07</v>
      </c>
      <c r="M199" s="17">
        <f>Capex!M197</f>
        <v>0</v>
      </c>
      <c r="N199" s="17">
        <f>Capex!N197</f>
        <v>0</v>
      </c>
      <c r="O199" s="17">
        <f>Capex!O197</f>
        <v>0</v>
      </c>
      <c r="P199" s="17">
        <f>Capex!P197</f>
        <v>0</v>
      </c>
      <c r="Q199" s="17">
        <f>Capex!Q197</f>
        <v>0</v>
      </c>
      <c r="R199" s="17">
        <f>Capex!R197</f>
        <v>0</v>
      </c>
      <c r="S199" s="17">
        <f>Capex!S197</f>
        <v>0</v>
      </c>
      <c r="T199" s="17">
        <f>Capex!T197</f>
        <v>0</v>
      </c>
      <c r="U199" s="15"/>
    </row>
    <row r="200" spans="1:21" ht="12.75" customHeight="1" outlineLevel="1">
      <c r="A200" s="355"/>
      <c r="B200" s="145"/>
      <c r="C200" s="276" t="s">
        <v>794</v>
      </c>
      <c r="D200" s="5" t="s">
        <v>65</v>
      </c>
      <c r="E200" s="5" t="s">
        <v>317</v>
      </c>
      <c r="F200" s="5"/>
      <c r="G200" s="17">
        <f>Capex!G198</f>
        <v>0</v>
      </c>
      <c r="H200" s="17">
        <f>Capex!H198</f>
        <v>0</v>
      </c>
      <c r="I200" s="17">
        <f>Capex!I198</f>
        <v>0</v>
      </c>
      <c r="J200" s="17">
        <f>Capex!J198</f>
        <v>0</v>
      </c>
      <c r="K200" s="17">
        <f>Capex!K198</f>
        <v>0</v>
      </c>
      <c r="L200" s="17">
        <f>Capex!L198</f>
        <v>2467973</v>
      </c>
      <c r="M200" s="17">
        <f>Capex!M198</f>
        <v>0</v>
      </c>
      <c r="N200" s="17">
        <f>Capex!N198</f>
        <v>0</v>
      </c>
      <c r="O200" s="17">
        <f>Capex!O198</f>
        <v>0</v>
      </c>
      <c r="P200" s="17">
        <f>Capex!P198</f>
        <v>0</v>
      </c>
      <c r="Q200" s="17">
        <f>Capex!Q198</f>
        <v>0</v>
      </c>
      <c r="R200" s="17">
        <f>Capex!R198</f>
        <v>0</v>
      </c>
      <c r="S200" s="17">
        <f>Capex!S198</f>
        <v>0</v>
      </c>
      <c r="T200" s="17">
        <f>Capex!T198</f>
        <v>0</v>
      </c>
      <c r="U200" s="15"/>
    </row>
    <row r="201" spans="1:21" ht="12.75" customHeight="1" outlineLevel="1">
      <c r="A201" s="355"/>
      <c r="B201" s="145"/>
      <c r="C201" s="276" t="s">
        <v>217</v>
      </c>
      <c r="D201" s="5" t="s">
        <v>65</v>
      </c>
      <c r="E201" s="5" t="s">
        <v>317</v>
      </c>
      <c r="F201" s="5"/>
      <c r="G201" s="17">
        <f>Capex!G199</f>
        <v>0</v>
      </c>
      <c r="H201" s="17">
        <f>Capex!H199</f>
        <v>0</v>
      </c>
      <c r="I201" s="17">
        <f>Capex!I199</f>
        <v>0</v>
      </c>
      <c r="J201" s="17">
        <f>Capex!J199</f>
        <v>0</v>
      </c>
      <c r="K201" s="17">
        <f>Capex!K199</f>
        <v>0</v>
      </c>
      <c r="L201" s="17">
        <f>Capex!L199</f>
        <v>6522600.54</v>
      </c>
      <c r="M201" s="17">
        <f>Capex!M199</f>
        <v>0</v>
      </c>
      <c r="N201" s="17">
        <f>Capex!N199</f>
        <v>0</v>
      </c>
      <c r="O201" s="17">
        <f>Capex!O199</f>
        <v>0</v>
      </c>
      <c r="P201" s="17">
        <f>Capex!P199</f>
        <v>0</v>
      </c>
      <c r="Q201" s="17">
        <f>Capex!Q199</f>
        <v>0</v>
      </c>
      <c r="R201" s="17">
        <f>Capex!R199</f>
        <v>0</v>
      </c>
      <c r="S201" s="17">
        <f>Capex!S199</f>
        <v>0</v>
      </c>
      <c r="T201" s="17">
        <f>Capex!T199</f>
        <v>0</v>
      </c>
      <c r="U201" s="15"/>
    </row>
    <row r="202" spans="1:21" ht="12.75" customHeight="1" outlineLevel="1">
      <c r="A202" s="355"/>
      <c r="B202" s="145"/>
      <c r="C202" s="276" t="s">
        <v>793</v>
      </c>
      <c r="D202" s="5" t="s">
        <v>65</v>
      </c>
      <c r="E202" s="5" t="s">
        <v>317</v>
      </c>
      <c r="F202" s="5"/>
      <c r="G202" s="17">
        <f>Capex!G200</f>
        <v>0</v>
      </c>
      <c r="H202" s="17">
        <f>Capex!H200</f>
        <v>0</v>
      </c>
      <c r="I202" s="17">
        <f>Capex!I200</f>
        <v>0</v>
      </c>
      <c r="J202" s="17">
        <f>Capex!J200</f>
        <v>0</v>
      </c>
      <c r="K202" s="17">
        <f>Capex!K200</f>
        <v>0</v>
      </c>
      <c r="L202" s="17">
        <f>Capex!L200</f>
        <v>191270.44</v>
      </c>
      <c r="M202" s="17">
        <f>Capex!M200</f>
        <v>0</v>
      </c>
      <c r="N202" s="17">
        <f>Capex!N200</f>
        <v>0</v>
      </c>
      <c r="O202" s="17">
        <f>Capex!O200</f>
        <v>0</v>
      </c>
      <c r="P202" s="17">
        <f>Capex!P200</f>
        <v>0</v>
      </c>
      <c r="Q202" s="17">
        <f>Capex!Q200</f>
        <v>0</v>
      </c>
      <c r="R202" s="17">
        <f>Capex!R200</f>
        <v>0</v>
      </c>
      <c r="S202" s="17">
        <f>Capex!S200</f>
        <v>0</v>
      </c>
      <c r="T202" s="17">
        <f>Capex!T200</f>
        <v>0</v>
      </c>
      <c r="U202" s="15"/>
    </row>
    <row r="203" spans="1:21" ht="12.75" customHeight="1" outlineLevel="1">
      <c r="A203" s="355"/>
      <c r="B203" s="145"/>
      <c r="C203" s="276" t="s">
        <v>791</v>
      </c>
      <c r="D203" s="5" t="s">
        <v>65</v>
      </c>
      <c r="E203" s="5" t="s">
        <v>317</v>
      </c>
      <c r="F203" s="5"/>
      <c r="G203" s="17">
        <f>Capex!G201</f>
        <v>0</v>
      </c>
      <c r="H203" s="17">
        <f>Capex!H201</f>
        <v>0</v>
      </c>
      <c r="I203" s="17">
        <f>Capex!I201</f>
        <v>0</v>
      </c>
      <c r="J203" s="17">
        <f>Capex!J201</f>
        <v>0</v>
      </c>
      <c r="K203" s="17">
        <f>Capex!K201</f>
        <v>0</v>
      </c>
      <c r="L203" s="17">
        <f>Capex!L201</f>
        <v>2273599.8099999996</v>
      </c>
      <c r="M203" s="17">
        <f>Capex!M201</f>
        <v>0</v>
      </c>
      <c r="N203" s="17">
        <f>Capex!N201</f>
        <v>0</v>
      </c>
      <c r="O203" s="17">
        <f>Capex!O201</f>
        <v>0</v>
      </c>
      <c r="P203" s="17">
        <f>Capex!P201</f>
        <v>0</v>
      </c>
      <c r="Q203" s="17">
        <f>Capex!Q201</f>
        <v>0</v>
      </c>
      <c r="R203" s="17">
        <f>Capex!R201</f>
        <v>0</v>
      </c>
      <c r="S203" s="17">
        <f>Capex!S201</f>
        <v>0</v>
      </c>
      <c r="T203" s="17">
        <f>Capex!T201</f>
        <v>0</v>
      </c>
      <c r="U203" s="15"/>
    </row>
    <row r="204" spans="1:21" ht="12.75" customHeight="1" outlineLevel="1">
      <c r="A204" s="355"/>
      <c r="B204" s="145"/>
      <c r="C204" s="276" t="s">
        <v>218</v>
      </c>
      <c r="D204" s="5" t="s">
        <v>65</v>
      </c>
      <c r="E204" s="5" t="s">
        <v>317</v>
      </c>
      <c r="F204" s="5"/>
      <c r="G204" s="17">
        <f>Capex!G202</f>
        <v>0</v>
      </c>
      <c r="H204" s="17">
        <f>Capex!H202</f>
        <v>0</v>
      </c>
      <c r="I204" s="17">
        <f>Capex!I202</f>
        <v>0</v>
      </c>
      <c r="J204" s="17">
        <f>Capex!J202</f>
        <v>0</v>
      </c>
      <c r="K204" s="17">
        <f>Capex!K202</f>
        <v>0</v>
      </c>
      <c r="L204" s="17">
        <f>Capex!L202</f>
        <v>17729757.699999999</v>
      </c>
      <c r="M204" s="17">
        <f>Capex!M202</f>
        <v>0</v>
      </c>
      <c r="N204" s="17">
        <f>Capex!N202</f>
        <v>0</v>
      </c>
      <c r="O204" s="17">
        <f>Capex!O202</f>
        <v>0</v>
      </c>
      <c r="P204" s="17">
        <f>Capex!P202</f>
        <v>0</v>
      </c>
      <c r="Q204" s="17">
        <f>Capex!Q202</f>
        <v>0</v>
      </c>
      <c r="R204" s="17">
        <f>Capex!R202</f>
        <v>0</v>
      </c>
      <c r="S204" s="17">
        <f>Capex!S202</f>
        <v>0</v>
      </c>
      <c r="T204" s="17">
        <f>Capex!T202</f>
        <v>0</v>
      </c>
      <c r="U204" s="15"/>
    </row>
    <row r="205" spans="1:21" ht="12.75" customHeight="1" outlineLevel="1">
      <c r="A205" s="355"/>
      <c r="B205" s="145"/>
      <c r="C205" s="276" t="s">
        <v>219</v>
      </c>
      <c r="D205" s="5" t="s">
        <v>65</v>
      </c>
      <c r="E205" s="5" t="s">
        <v>317</v>
      </c>
      <c r="F205" s="5"/>
      <c r="G205" s="17">
        <f>Capex!G203</f>
        <v>0</v>
      </c>
      <c r="H205" s="17">
        <f>Capex!H203</f>
        <v>0</v>
      </c>
      <c r="I205" s="17">
        <f>Capex!I203</f>
        <v>0</v>
      </c>
      <c r="J205" s="17">
        <f>Capex!J203</f>
        <v>0</v>
      </c>
      <c r="K205" s="17">
        <f>Capex!K203</f>
        <v>0</v>
      </c>
      <c r="L205" s="17">
        <f>Capex!L203</f>
        <v>9634121.0999999996</v>
      </c>
      <c r="M205" s="17">
        <f>Capex!M203</f>
        <v>0</v>
      </c>
      <c r="N205" s="17">
        <f>Capex!N203</f>
        <v>0</v>
      </c>
      <c r="O205" s="17">
        <f>Capex!O203</f>
        <v>0</v>
      </c>
      <c r="P205" s="17">
        <f>Capex!P203</f>
        <v>0</v>
      </c>
      <c r="Q205" s="17">
        <f>Capex!Q203</f>
        <v>0</v>
      </c>
      <c r="R205" s="17">
        <f>Capex!R203</f>
        <v>0</v>
      </c>
      <c r="S205" s="17">
        <f>Capex!S203</f>
        <v>0</v>
      </c>
      <c r="T205" s="17">
        <f>Capex!T203</f>
        <v>0</v>
      </c>
      <c r="U205" s="15"/>
    </row>
    <row r="206" spans="1:21" ht="12.75" customHeight="1" outlineLevel="1">
      <c r="A206" s="355"/>
      <c r="B206" s="145"/>
      <c r="C206" s="276" t="s">
        <v>801</v>
      </c>
      <c r="D206" s="5" t="s">
        <v>65</v>
      </c>
      <c r="E206" s="5" t="s">
        <v>317</v>
      </c>
      <c r="F206" s="5"/>
      <c r="G206" s="17">
        <f>Capex!G204</f>
        <v>0</v>
      </c>
      <c r="H206" s="17">
        <f>Capex!H204</f>
        <v>0</v>
      </c>
      <c r="I206" s="17">
        <f>Capex!I204</f>
        <v>0</v>
      </c>
      <c r="J206" s="17">
        <f>Capex!J204</f>
        <v>0</v>
      </c>
      <c r="K206" s="17">
        <f>Capex!K204</f>
        <v>0</v>
      </c>
      <c r="L206" s="17">
        <f>Capex!L204</f>
        <v>1593209.17</v>
      </c>
      <c r="M206" s="17">
        <f>Capex!M204</f>
        <v>0</v>
      </c>
      <c r="N206" s="17">
        <f>Capex!N204</f>
        <v>0</v>
      </c>
      <c r="O206" s="17">
        <f>Capex!O204</f>
        <v>0</v>
      </c>
      <c r="P206" s="17">
        <f>Capex!P204</f>
        <v>0</v>
      </c>
      <c r="Q206" s="17">
        <f>Capex!Q204</f>
        <v>0</v>
      </c>
      <c r="R206" s="17">
        <f>Capex!R204</f>
        <v>0</v>
      </c>
      <c r="S206" s="17">
        <f>Capex!S204</f>
        <v>0</v>
      </c>
      <c r="T206" s="17">
        <f>Capex!T204</f>
        <v>0</v>
      </c>
      <c r="U206" s="15"/>
    </row>
    <row r="207" spans="1:21" ht="12.75" customHeight="1" outlineLevel="1">
      <c r="A207" s="355"/>
      <c r="B207" s="145"/>
      <c r="C207" s="276" t="s">
        <v>220</v>
      </c>
      <c r="D207" s="5" t="s">
        <v>65</v>
      </c>
      <c r="E207" s="5" t="s">
        <v>317</v>
      </c>
      <c r="F207" s="5"/>
      <c r="G207" s="17">
        <f>Capex!G205</f>
        <v>0</v>
      </c>
      <c r="H207" s="17">
        <f>Capex!H205</f>
        <v>0</v>
      </c>
      <c r="I207" s="17">
        <f>Capex!I205</f>
        <v>0</v>
      </c>
      <c r="J207" s="17">
        <f>Capex!J205</f>
        <v>0</v>
      </c>
      <c r="K207" s="17">
        <f>Capex!K205</f>
        <v>0</v>
      </c>
      <c r="L207" s="17">
        <f>Capex!L205</f>
        <v>9416011.8999999985</v>
      </c>
      <c r="M207" s="17">
        <f>Capex!M205</f>
        <v>0</v>
      </c>
      <c r="N207" s="17">
        <f>Capex!N205</f>
        <v>0</v>
      </c>
      <c r="O207" s="17">
        <f>Capex!O205</f>
        <v>0</v>
      </c>
      <c r="P207" s="17">
        <f>Capex!P205</f>
        <v>0</v>
      </c>
      <c r="Q207" s="17">
        <f>Capex!Q205</f>
        <v>0</v>
      </c>
      <c r="R207" s="17">
        <f>Capex!R205</f>
        <v>0</v>
      </c>
      <c r="S207" s="17">
        <f>Capex!S205</f>
        <v>0</v>
      </c>
      <c r="T207" s="17">
        <f>Capex!T205</f>
        <v>0</v>
      </c>
      <c r="U207" s="15"/>
    </row>
    <row r="208" spans="1:21" ht="12.75" customHeight="1" outlineLevel="1">
      <c r="A208" s="355"/>
      <c r="B208" s="145"/>
      <c r="C208" s="276" t="s">
        <v>800</v>
      </c>
      <c r="D208" s="5" t="s">
        <v>65</v>
      </c>
      <c r="E208" s="5" t="s">
        <v>317</v>
      </c>
      <c r="F208" s="5"/>
      <c r="G208" s="17">
        <f>Capex!G206</f>
        <v>0</v>
      </c>
      <c r="H208" s="17">
        <f>Capex!H206</f>
        <v>0</v>
      </c>
      <c r="I208" s="17">
        <f>Capex!I206</f>
        <v>0</v>
      </c>
      <c r="J208" s="17">
        <f>Capex!J206</f>
        <v>0</v>
      </c>
      <c r="K208" s="17">
        <f>Capex!K206</f>
        <v>0</v>
      </c>
      <c r="L208" s="17">
        <f>Capex!L206</f>
        <v>202382.93999999948</v>
      </c>
      <c r="M208" s="17">
        <f>Capex!M206</f>
        <v>0</v>
      </c>
      <c r="N208" s="17">
        <f>Capex!N206</f>
        <v>0</v>
      </c>
      <c r="O208" s="17">
        <f>Capex!O206</f>
        <v>0</v>
      </c>
      <c r="P208" s="17">
        <f>Capex!P206</f>
        <v>0</v>
      </c>
      <c r="Q208" s="17">
        <f>Capex!Q206</f>
        <v>0</v>
      </c>
      <c r="R208" s="17">
        <f>Capex!R206</f>
        <v>0</v>
      </c>
      <c r="S208" s="17">
        <f>Capex!S206</f>
        <v>0</v>
      </c>
      <c r="T208" s="17">
        <f>Capex!T206</f>
        <v>0</v>
      </c>
      <c r="U208" s="15"/>
    </row>
    <row r="209" spans="1:21" ht="12.75" customHeight="1" outlineLevel="1">
      <c r="A209" s="355"/>
      <c r="B209" s="145"/>
      <c r="C209" s="276" t="s">
        <v>221</v>
      </c>
      <c r="D209" s="5" t="s">
        <v>65</v>
      </c>
      <c r="E209" s="5" t="s">
        <v>317</v>
      </c>
      <c r="F209" s="5"/>
      <c r="G209" s="17">
        <f>Capex!G207</f>
        <v>0</v>
      </c>
      <c r="H209" s="17">
        <f>Capex!H207</f>
        <v>0</v>
      </c>
      <c r="I209" s="17">
        <f>Capex!I207</f>
        <v>0</v>
      </c>
      <c r="J209" s="17">
        <f>Capex!J207</f>
        <v>0</v>
      </c>
      <c r="K209" s="17">
        <f>Capex!K207</f>
        <v>0</v>
      </c>
      <c r="L209" s="17">
        <f>Capex!L207</f>
        <v>21070383.590000004</v>
      </c>
      <c r="M209" s="17">
        <f>Capex!M207</f>
        <v>0</v>
      </c>
      <c r="N209" s="17">
        <f>Capex!N207</f>
        <v>0</v>
      </c>
      <c r="O209" s="17">
        <f>Capex!O207</f>
        <v>0</v>
      </c>
      <c r="P209" s="17">
        <f>Capex!P207</f>
        <v>0</v>
      </c>
      <c r="Q209" s="17">
        <f>Capex!Q207</f>
        <v>0</v>
      </c>
      <c r="R209" s="17">
        <f>Capex!R207</f>
        <v>0</v>
      </c>
      <c r="S209" s="17">
        <f>Capex!S207</f>
        <v>0</v>
      </c>
      <c r="T209" s="17">
        <f>Capex!T207</f>
        <v>0</v>
      </c>
      <c r="U209" s="15"/>
    </row>
    <row r="210" spans="1:21" ht="12.75" customHeight="1" outlineLevel="1">
      <c r="A210" s="355"/>
      <c r="B210" s="145"/>
      <c r="C210" s="276" t="s">
        <v>792</v>
      </c>
      <c r="D210" s="5" t="s">
        <v>65</v>
      </c>
      <c r="E210" s="5" t="s">
        <v>317</v>
      </c>
      <c r="F210" s="5"/>
      <c r="G210" s="17">
        <f>Capex!G208</f>
        <v>0</v>
      </c>
      <c r="H210" s="17">
        <f>Capex!H208</f>
        <v>0</v>
      </c>
      <c r="I210" s="17">
        <f>Capex!I208</f>
        <v>0</v>
      </c>
      <c r="J210" s="17">
        <f>Capex!J208</f>
        <v>0</v>
      </c>
      <c r="K210" s="17">
        <f>Capex!K208</f>
        <v>0</v>
      </c>
      <c r="L210" s="17">
        <f>Capex!L208</f>
        <v>12147201.489999998</v>
      </c>
      <c r="M210" s="17">
        <f>Capex!M208</f>
        <v>0</v>
      </c>
      <c r="N210" s="17">
        <f>Capex!N208</f>
        <v>0</v>
      </c>
      <c r="O210" s="17">
        <f>Capex!O208</f>
        <v>0</v>
      </c>
      <c r="P210" s="17">
        <f>Capex!P208</f>
        <v>0</v>
      </c>
      <c r="Q210" s="17">
        <f>Capex!Q208</f>
        <v>0</v>
      </c>
      <c r="R210" s="17">
        <f>Capex!R208</f>
        <v>0</v>
      </c>
      <c r="S210" s="17">
        <f>Capex!S208</f>
        <v>0</v>
      </c>
      <c r="T210" s="17">
        <f>Capex!T208</f>
        <v>0</v>
      </c>
      <c r="U210" s="15"/>
    </row>
    <row r="211" spans="1:21" ht="12.75" customHeight="1" outlineLevel="1">
      <c r="A211" s="355"/>
      <c r="B211" s="145"/>
      <c r="C211" s="276" t="s">
        <v>796</v>
      </c>
      <c r="D211" s="5" t="s">
        <v>65</v>
      </c>
      <c r="E211" s="5" t="s">
        <v>317</v>
      </c>
      <c r="F211" s="5"/>
      <c r="G211" s="17">
        <f>Capex!G209</f>
        <v>0</v>
      </c>
      <c r="H211" s="17">
        <f>Capex!H209</f>
        <v>0</v>
      </c>
      <c r="I211" s="17">
        <f>Capex!I209</f>
        <v>0</v>
      </c>
      <c r="J211" s="17">
        <f>Capex!J209</f>
        <v>0</v>
      </c>
      <c r="K211" s="17">
        <f>Capex!K209</f>
        <v>0</v>
      </c>
      <c r="L211" s="17">
        <f>Capex!L209</f>
        <v>0</v>
      </c>
      <c r="M211" s="17">
        <f>Capex!M209</f>
        <v>13195667.26</v>
      </c>
      <c r="N211" s="17">
        <f>Capex!N209</f>
        <v>0</v>
      </c>
      <c r="O211" s="17">
        <f>Capex!O209</f>
        <v>0</v>
      </c>
      <c r="P211" s="17">
        <f>Capex!P209</f>
        <v>0</v>
      </c>
      <c r="Q211" s="17">
        <f>Capex!Q209</f>
        <v>0</v>
      </c>
      <c r="R211" s="17">
        <f>Capex!R209</f>
        <v>0</v>
      </c>
      <c r="S211" s="17">
        <f>Capex!S209</f>
        <v>0</v>
      </c>
      <c r="T211" s="17">
        <f>Capex!T209</f>
        <v>0</v>
      </c>
      <c r="U211" s="15"/>
    </row>
    <row r="212" spans="1:21" ht="12.75" customHeight="1" outlineLevel="1">
      <c r="A212" s="355"/>
      <c r="B212" s="145"/>
      <c r="C212" s="393" t="s">
        <v>795</v>
      </c>
      <c r="D212" s="379" t="s">
        <v>65</v>
      </c>
      <c r="E212" s="379" t="s">
        <v>317</v>
      </c>
      <c r="F212" s="5"/>
      <c r="G212" s="543">
        <f>Capex!G210</f>
        <v>0</v>
      </c>
      <c r="H212" s="543">
        <f>Capex!H210</f>
        <v>0</v>
      </c>
      <c r="I212" s="543">
        <f>Capex!I210</f>
        <v>0</v>
      </c>
      <c r="J212" s="543">
        <f>Capex!J210</f>
        <v>0</v>
      </c>
      <c r="K212" s="543">
        <f>Capex!K210</f>
        <v>0</v>
      </c>
      <c r="L212" s="543">
        <f>Capex!L210</f>
        <v>0</v>
      </c>
      <c r="M212" s="543">
        <f>Capex!M210</f>
        <v>0</v>
      </c>
      <c r="N212" s="543">
        <f>Capex!N210</f>
        <v>0</v>
      </c>
      <c r="O212" s="543">
        <f>Capex!O210</f>
        <v>0</v>
      </c>
      <c r="P212" s="543">
        <f>Capex!P210</f>
        <v>0</v>
      </c>
      <c r="Q212" s="543">
        <f>Capex!Q210</f>
        <v>0</v>
      </c>
      <c r="R212" s="543">
        <f>Capex!R210</f>
        <v>0</v>
      </c>
      <c r="S212" s="543">
        <f>Capex!S210</f>
        <v>0</v>
      </c>
      <c r="T212" s="543">
        <f>Capex!T210</f>
        <v>0</v>
      </c>
      <c r="U212" s="15"/>
    </row>
    <row r="213" spans="1:21" ht="12.75" customHeight="1" outlineLevel="1" collapsed="1">
      <c r="A213" s="355"/>
      <c r="B213" s="145"/>
      <c r="C213" s="275" t="s">
        <v>180</v>
      </c>
      <c r="D213" s="18"/>
      <c r="E213" s="18"/>
      <c r="F213" s="5"/>
      <c r="G213" s="454"/>
      <c r="H213" s="454"/>
      <c r="I213" s="454"/>
      <c r="J213" s="454"/>
      <c r="K213" s="454"/>
      <c r="L213" s="454"/>
      <c r="M213" s="454"/>
      <c r="N213" s="454"/>
      <c r="O213" s="454"/>
      <c r="P213" s="454"/>
      <c r="Q213" s="454"/>
      <c r="R213" s="454"/>
      <c r="S213" s="454"/>
      <c r="T213" s="454"/>
      <c r="U213" s="15"/>
    </row>
    <row r="214" spans="1:21" ht="12.75" customHeight="1" outlineLevel="1">
      <c r="A214" s="355"/>
      <c r="B214" s="145"/>
      <c r="C214" s="394" t="s">
        <v>259</v>
      </c>
      <c r="D214" s="381" t="s">
        <v>65</v>
      </c>
      <c r="E214" s="381" t="s">
        <v>317</v>
      </c>
      <c r="F214" s="5"/>
      <c r="G214" s="542">
        <f>Capex!G212</f>
        <v>0</v>
      </c>
      <c r="H214" s="542">
        <f>Capex!H212</f>
        <v>0</v>
      </c>
      <c r="I214" s="542">
        <f>Capex!I212</f>
        <v>10758008.880000001</v>
      </c>
      <c r="J214" s="542">
        <f>Capex!J212</f>
        <v>0</v>
      </c>
      <c r="K214" s="542">
        <f>Capex!K212</f>
        <v>0</v>
      </c>
      <c r="L214" s="542">
        <f>Capex!L212</f>
        <v>0</v>
      </c>
      <c r="M214" s="542">
        <f>Capex!M212</f>
        <v>0</v>
      </c>
      <c r="N214" s="542">
        <f>Capex!N212</f>
        <v>0</v>
      </c>
      <c r="O214" s="542">
        <f>Capex!O212</f>
        <v>0</v>
      </c>
      <c r="P214" s="542">
        <f>Capex!P212</f>
        <v>0</v>
      </c>
      <c r="Q214" s="542">
        <f>Capex!Q212</f>
        <v>0</v>
      </c>
      <c r="R214" s="542">
        <f>Capex!R212</f>
        <v>0</v>
      </c>
      <c r="S214" s="542">
        <f>Capex!S212</f>
        <v>0</v>
      </c>
      <c r="T214" s="542">
        <f>Capex!T212</f>
        <v>0</v>
      </c>
      <c r="U214" s="15"/>
    </row>
    <row r="215" spans="1:21" ht="12.75" customHeight="1" outlineLevel="1">
      <c r="A215" s="355"/>
      <c r="B215" s="145"/>
      <c r="C215" s="276" t="s">
        <v>259</v>
      </c>
      <c r="D215" s="5" t="s">
        <v>65</v>
      </c>
      <c r="E215" s="5" t="s">
        <v>317</v>
      </c>
      <c r="F215" s="5"/>
      <c r="G215" s="17">
        <f>Capex!G213</f>
        <v>0</v>
      </c>
      <c r="H215" s="17">
        <f>Capex!H213</f>
        <v>0</v>
      </c>
      <c r="I215" s="17">
        <f>Capex!I213</f>
        <v>0</v>
      </c>
      <c r="J215" s="17">
        <f>Capex!J213</f>
        <v>11254493.48</v>
      </c>
      <c r="K215" s="17">
        <f>Capex!K213</f>
        <v>0</v>
      </c>
      <c r="L215" s="17">
        <f>Capex!L213</f>
        <v>0</v>
      </c>
      <c r="M215" s="17">
        <f>Capex!M213</f>
        <v>0</v>
      </c>
      <c r="N215" s="17">
        <f>Capex!N213</f>
        <v>0</v>
      </c>
      <c r="O215" s="17">
        <f>Capex!O213</f>
        <v>0</v>
      </c>
      <c r="P215" s="17">
        <f>Capex!P213</f>
        <v>0</v>
      </c>
      <c r="Q215" s="17">
        <f>Capex!Q213</f>
        <v>0</v>
      </c>
      <c r="R215" s="17">
        <f>Capex!R213</f>
        <v>0</v>
      </c>
      <c r="S215" s="17">
        <f>Capex!S213</f>
        <v>0</v>
      </c>
      <c r="T215" s="17">
        <f>Capex!T213</f>
        <v>0</v>
      </c>
      <c r="U215" s="15"/>
    </row>
    <row r="216" spans="1:21" ht="12.75" customHeight="1" outlineLevel="1">
      <c r="A216" s="355"/>
      <c r="B216" s="145"/>
      <c r="C216" s="276" t="s">
        <v>260</v>
      </c>
      <c r="D216" s="5" t="s">
        <v>65</v>
      </c>
      <c r="E216" s="5" t="s">
        <v>317</v>
      </c>
      <c r="F216" s="5"/>
      <c r="G216" s="17">
        <f>Capex!G214</f>
        <v>0</v>
      </c>
      <c r="H216" s="17">
        <f>Capex!H214</f>
        <v>0</v>
      </c>
      <c r="I216" s="17">
        <f>Capex!I214</f>
        <v>0</v>
      </c>
      <c r="J216" s="17">
        <f>Capex!J214</f>
        <v>0</v>
      </c>
      <c r="K216" s="17">
        <f>Capex!K214</f>
        <v>0</v>
      </c>
      <c r="L216" s="17">
        <f>Capex!L214</f>
        <v>0</v>
      </c>
      <c r="M216" s="17">
        <f>Capex!M214</f>
        <v>0</v>
      </c>
      <c r="N216" s="17">
        <f>Capex!N214</f>
        <v>0</v>
      </c>
      <c r="O216" s="17">
        <f>Capex!O214</f>
        <v>0</v>
      </c>
      <c r="P216" s="17">
        <f>Capex!P214</f>
        <v>0</v>
      </c>
      <c r="Q216" s="17">
        <f>Capex!Q214</f>
        <v>0</v>
      </c>
      <c r="R216" s="17">
        <f>Capex!R214</f>
        <v>0</v>
      </c>
      <c r="S216" s="17">
        <f>Capex!S214</f>
        <v>0</v>
      </c>
      <c r="T216" s="17">
        <f>Capex!T214</f>
        <v>0</v>
      </c>
      <c r="U216" s="15"/>
    </row>
    <row r="217" spans="1:21" ht="12.75" customHeight="1" outlineLevel="1">
      <c r="A217" s="355"/>
      <c r="B217" s="145"/>
      <c r="C217" s="276" t="s">
        <v>939</v>
      </c>
      <c r="D217" s="5" t="s">
        <v>65</v>
      </c>
      <c r="E217" s="5" t="s">
        <v>317</v>
      </c>
      <c r="F217" s="5"/>
      <c r="G217" s="17">
        <f>Capex!G215</f>
        <v>0</v>
      </c>
      <c r="H217" s="17">
        <f>Capex!H215</f>
        <v>0</v>
      </c>
      <c r="I217" s="17">
        <f>Capex!I215</f>
        <v>483279.54</v>
      </c>
      <c r="J217" s="17">
        <f>Capex!J215</f>
        <v>0</v>
      </c>
      <c r="K217" s="17">
        <f>Capex!K215</f>
        <v>0</v>
      </c>
      <c r="L217" s="17">
        <f>Capex!L215</f>
        <v>0</v>
      </c>
      <c r="M217" s="17">
        <f>Capex!M215</f>
        <v>0</v>
      </c>
      <c r="N217" s="17">
        <f>Capex!N215</f>
        <v>0</v>
      </c>
      <c r="O217" s="17">
        <f>Capex!O215</f>
        <v>0</v>
      </c>
      <c r="P217" s="17">
        <f>Capex!P215</f>
        <v>0</v>
      </c>
      <c r="Q217" s="17">
        <f>Capex!Q215</f>
        <v>0</v>
      </c>
      <c r="R217" s="17">
        <f>Capex!R215</f>
        <v>0</v>
      </c>
      <c r="S217" s="17">
        <f>Capex!S215</f>
        <v>0</v>
      </c>
      <c r="T217" s="17">
        <f>Capex!T215</f>
        <v>0</v>
      </c>
      <c r="U217" s="15"/>
    </row>
    <row r="218" spans="1:21" ht="12.75" customHeight="1" outlineLevel="1">
      <c r="A218" s="355"/>
      <c r="B218" s="145"/>
      <c r="C218" s="276" t="s">
        <v>263</v>
      </c>
      <c r="D218" s="5" t="s">
        <v>65</v>
      </c>
      <c r="E218" s="5" t="s">
        <v>317</v>
      </c>
      <c r="F218" s="5"/>
      <c r="G218" s="17">
        <f>Capex!G216</f>
        <v>0</v>
      </c>
      <c r="H218" s="17">
        <f>Capex!H216</f>
        <v>0</v>
      </c>
      <c r="I218" s="17">
        <f>Capex!I216</f>
        <v>2871138.84</v>
      </c>
      <c r="J218" s="17">
        <f>Capex!J216</f>
        <v>0</v>
      </c>
      <c r="K218" s="17">
        <f>Capex!K216</f>
        <v>0</v>
      </c>
      <c r="L218" s="17">
        <f>Capex!L216</f>
        <v>0</v>
      </c>
      <c r="M218" s="17">
        <f>Capex!M216</f>
        <v>0</v>
      </c>
      <c r="N218" s="17">
        <f>Capex!N216</f>
        <v>0</v>
      </c>
      <c r="O218" s="17">
        <f>Capex!O216</f>
        <v>0</v>
      </c>
      <c r="P218" s="17">
        <f>Capex!P216</f>
        <v>0</v>
      </c>
      <c r="Q218" s="17">
        <f>Capex!Q216</f>
        <v>0</v>
      </c>
      <c r="R218" s="17">
        <f>Capex!R216</f>
        <v>0</v>
      </c>
      <c r="S218" s="17">
        <f>Capex!S216</f>
        <v>0</v>
      </c>
      <c r="T218" s="17">
        <f>Capex!T216</f>
        <v>0</v>
      </c>
      <c r="U218" s="15"/>
    </row>
    <row r="219" spans="1:21" ht="12.75" customHeight="1" outlineLevel="1">
      <c r="A219" s="355"/>
      <c r="B219" s="145"/>
      <c r="C219" s="276" t="s">
        <v>264</v>
      </c>
      <c r="D219" s="5" t="s">
        <v>65</v>
      </c>
      <c r="E219" s="5" t="s">
        <v>317</v>
      </c>
      <c r="F219" s="5"/>
      <c r="G219" s="17">
        <f>Capex!G217</f>
        <v>0</v>
      </c>
      <c r="H219" s="17">
        <f>Capex!H217</f>
        <v>0</v>
      </c>
      <c r="I219" s="17">
        <f>Capex!I217</f>
        <v>0</v>
      </c>
      <c r="J219" s="17">
        <f>Capex!J217</f>
        <v>406363.48</v>
      </c>
      <c r="K219" s="17">
        <f>Capex!K217</f>
        <v>0</v>
      </c>
      <c r="L219" s="17">
        <f>Capex!L217</f>
        <v>0</v>
      </c>
      <c r="M219" s="17">
        <f>Capex!M217</f>
        <v>0</v>
      </c>
      <c r="N219" s="17">
        <f>Capex!N217</f>
        <v>0</v>
      </c>
      <c r="O219" s="17">
        <f>Capex!O217</f>
        <v>0</v>
      </c>
      <c r="P219" s="17">
        <f>Capex!P217</f>
        <v>0</v>
      </c>
      <c r="Q219" s="17">
        <f>Capex!Q217</f>
        <v>0</v>
      </c>
      <c r="R219" s="17">
        <f>Capex!R217</f>
        <v>0</v>
      </c>
      <c r="S219" s="17">
        <f>Capex!S217</f>
        <v>0</v>
      </c>
      <c r="T219" s="17">
        <f>Capex!T217</f>
        <v>0</v>
      </c>
      <c r="U219" s="15"/>
    </row>
    <row r="220" spans="1:21" ht="12.75" customHeight="1" outlineLevel="1">
      <c r="A220" s="355"/>
      <c r="B220" s="145"/>
      <c r="C220" s="276" t="s">
        <v>265</v>
      </c>
      <c r="D220" s="5" t="s">
        <v>65</v>
      </c>
      <c r="E220" s="5" t="s">
        <v>317</v>
      </c>
      <c r="F220" s="5"/>
      <c r="G220" s="17">
        <f>Capex!G218</f>
        <v>0</v>
      </c>
      <c r="H220" s="17">
        <f>Capex!H218</f>
        <v>0</v>
      </c>
      <c r="I220" s="17">
        <f>Capex!I218</f>
        <v>0</v>
      </c>
      <c r="J220" s="17">
        <f>Capex!J218</f>
        <v>38898</v>
      </c>
      <c r="K220" s="17">
        <f>Capex!K218</f>
        <v>0</v>
      </c>
      <c r="L220" s="17">
        <f>Capex!L218</f>
        <v>0</v>
      </c>
      <c r="M220" s="17">
        <f>Capex!M218</f>
        <v>0</v>
      </c>
      <c r="N220" s="17">
        <f>Capex!N218</f>
        <v>0</v>
      </c>
      <c r="O220" s="17">
        <f>Capex!O218</f>
        <v>0</v>
      </c>
      <c r="P220" s="17">
        <f>Capex!P218</f>
        <v>0</v>
      </c>
      <c r="Q220" s="17">
        <f>Capex!Q218</f>
        <v>0</v>
      </c>
      <c r="R220" s="17">
        <f>Capex!R218</f>
        <v>0</v>
      </c>
      <c r="S220" s="17">
        <f>Capex!S218</f>
        <v>0</v>
      </c>
      <c r="T220" s="17">
        <f>Capex!T218</f>
        <v>0</v>
      </c>
      <c r="U220" s="15"/>
    </row>
    <row r="221" spans="1:21" ht="12.75" customHeight="1" outlineLevel="1">
      <c r="A221" s="355"/>
      <c r="B221" s="145"/>
      <c r="C221" s="276" t="s">
        <v>266</v>
      </c>
      <c r="D221" s="5" t="s">
        <v>65</v>
      </c>
      <c r="E221" s="5" t="s">
        <v>317</v>
      </c>
      <c r="F221" s="5"/>
      <c r="G221" s="17">
        <f>Capex!G219</f>
        <v>0</v>
      </c>
      <c r="H221" s="17">
        <f>Capex!H219</f>
        <v>0</v>
      </c>
      <c r="I221" s="17">
        <f>Capex!I219</f>
        <v>0</v>
      </c>
      <c r="J221" s="17">
        <f>Capex!J219</f>
        <v>47797</v>
      </c>
      <c r="K221" s="17">
        <f>Capex!K219</f>
        <v>0</v>
      </c>
      <c r="L221" s="17">
        <f>Capex!L219</f>
        <v>0</v>
      </c>
      <c r="M221" s="17">
        <f>Capex!M219</f>
        <v>0</v>
      </c>
      <c r="N221" s="17">
        <f>Capex!N219</f>
        <v>0</v>
      </c>
      <c r="O221" s="17">
        <f>Capex!O219</f>
        <v>0</v>
      </c>
      <c r="P221" s="17">
        <f>Capex!P219</f>
        <v>0</v>
      </c>
      <c r="Q221" s="17">
        <f>Capex!Q219</f>
        <v>0</v>
      </c>
      <c r="R221" s="17">
        <f>Capex!R219</f>
        <v>0</v>
      </c>
      <c r="S221" s="17">
        <f>Capex!S219</f>
        <v>0</v>
      </c>
      <c r="T221" s="17">
        <f>Capex!T219</f>
        <v>0</v>
      </c>
      <c r="U221" s="15"/>
    </row>
    <row r="222" spans="1:21" ht="12.75" customHeight="1" outlineLevel="1">
      <c r="A222" s="355"/>
      <c r="B222" s="145"/>
      <c r="C222" s="276" t="s">
        <v>267</v>
      </c>
      <c r="D222" s="5" t="s">
        <v>65</v>
      </c>
      <c r="E222" s="5" t="s">
        <v>317</v>
      </c>
      <c r="F222" s="5"/>
      <c r="G222" s="17">
        <f>Capex!G220</f>
        <v>0</v>
      </c>
      <c r="H222" s="17">
        <f>Capex!H220</f>
        <v>0</v>
      </c>
      <c r="I222" s="17">
        <f>Capex!I220</f>
        <v>0</v>
      </c>
      <c r="J222" s="17">
        <f>Capex!J220</f>
        <v>137190</v>
      </c>
      <c r="K222" s="17">
        <f>Capex!K220</f>
        <v>0</v>
      </c>
      <c r="L222" s="17">
        <f>Capex!L220</f>
        <v>0</v>
      </c>
      <c r="M222" s="17">
        <f>Capex!M220</f>
        <v>0</v>
      </c>
      <c r="N222" s="17">
        <f>Capex!N220</f>
        <v>0</v>
      </c>
      <c r="O222" s="17">
        <f>Capex!O220</f>
        <v>0</v>
      </c>
      <c r="P222" s="17">
        <f>Capex!P220</f>
        <v>0</v>
      </c>
      <c r="Q222" s="17">
        <f>Capex!Q220</f>
        <v>0</v>
      </c>
      <c r="R222" s="17">
        <f>Capex!R220</f>
        <v>0</v>
      </c>
      <c r="S222" s="17">
        <f>Capex!S220</f>
        <v>0</v>
      </c>
      <c r="T222" s="17">
        <f>Capex!T220</f>
        <v>0</v>
      </c>
      <c r="U222" s="15"/>
    </row>
    <row r="223" spans="1:21" ht="12.75" customHeight="1" outlineLevel="1">
      <c r="A223" s="355"/>
      <c r="B223" s="145"/>
      <c r="C223" s="276" t="s">
        <v>268</v>
      </c>
      <c r="D223" s="5" t="s">
        <v>65</v>
      </c>
      <c r="E223" s="5" t="s">
        <v>317</v>
      </c>
      <c r="F223" s="5"/>
      <c r="G223" s="17">
        <f>Capex!G221</f>
        <v>0</v>
      </c>
      <c r="H223" s="17">
        <f>Capex!H221</f>
        <v>0</v>
      </c>
      <c r="I223" s="17">
        <f>Capex!I221</f>
        <v>0</v>
      </c>
      <c r="J223" s="17">
        <f>Capex!J221</f>
        <v>86139</v>
      </c>
      <c r="K223" s="17">
        <f>Capex!K221</f>
        <v>0</v>
      </c>
      <c r="L223" s="17">
        <f>Capex!L221</f>
        <v>0</v>
      </c>
      <c r="M223" s="17">
        <f>Capex!M221</f>
        <v>0</v>
      </c>
      <c r="N223" s="17">
        <f>Capex!N221</f>
        <v>0</v>
      </c>
      <c r="O223" s="17">
        <f>Capex!O221</f>
        <v>0</v>
      </c>
      <c r="P223" s="17">
        <f>Capex!P221</f>
        <v>0</v>
      </c>
      <c r="Q223" s="17">
        <f>Capex!Q221</f>
        <v>0</v>
      </c>
      <c r="R223" s="17">
        <f>Capex!R221</f>
        <v>0</v>
      </c>
      <c r="S223" s="17">
        <f>Capex!S221</f>
        <v>0</v>
      </c>
      <c r="T223" s="17">
        <f>Capex!T221</f>
        <v>0</v>
      </c>
      <c r="U223" s="15"/>
    </row>
    <row r="224" spans="1:21" ht="12.75" customHeight="1" outlineLevel="1">
      <c r="A224" s="355"/>
      <c r="B224" s="145"/>
      <c r="C224" s="276" t="s">
        <v>269</v>
      </c>
      <c r="D224" s="5" t="s">
        <v>65</v>
      </c>
      <c r="E224" s="5" t="s">
        <v>317</v>
      </c>
      <c r="F224" s="5"/>
      <c r="G224" s="17">
        <f>Capex!G222</f>
        <v>0</v>
      </c>
      <c r="H224" s="17">
        <f>Capex!H222</f>
        <v>0</v>
      </c>
      <c r="I224" s="17">
        <f>Capex!I222</f>
        <v>0</v>
      </c>
      <c r="J224" s="17">
        <f>Capex!J222</f>
        <v>19385.59</v>
      </c>
      <c r="K224" s="17">
        <f>Capex!K222</f>
        <v>0</v>
      </c>
      <c r="L224" s="17">
        <f>Capex!L222</f>
        <v>0</v>
      </c>
      <c r="M224" s="17">
        <f>Capex!M222</f>
        <v>0</v>
      </c>
      <c r="N224" s="17">
        <f>Capex!N222</f>
        <v>0</v>
      </c>
      <c r="O224" s="17">
        <f>Capex!O222</f>
        <v>0</v>
      </c>
      <c r="P224" s="17">
        <f>Capex!P222</f>
        <v>0</v>
      </c>
      <c r="Q224" s="17">
        <f>Capex!Q222</f>
        <v>0</v>
      </c>
      <c r="R224" s="17">
        <f>Capex!R222</f>
        <v>0</v>
      </c>
      <c r="S224" s="17">
        <f>Capex!S222</f>
        <v>0</v>
      </c>
      <c r="T224" s="17">
        <f>Capex!T222</f>
        <v>0</v>
      </c>
      <c r="U224" s="15"/>
    </row>
    <row r="225" spans="1:21" ht="12.75" customHeight="1" outlineLevel="1">
      <c r="A225" s="355"/>
      <c r="B225" s="145"/>
      <c r="C225" s="276" t="s">
        <v>270</v>
      </c>
      <c r="D225" s="5" t="s">
        <v>65</v>
      </c>
      <c r="E225" s="5" t="s">
        <v>317</v>
      </c>
      <c r="F225" s="5"/>
      <c r="G225" s="17">
        <f>Capex!G223</f>
        <v>0</v>
      </c>
      <c r="H225" s="17">
        <f>Capex!H223</f>
        <v>0</v>
      </c>
      <c r="I225" s="17">
        <f>Capex!I223</f>
        <v>0</v>
      </c>
      <c r="J225" s="17">
        <f>Capex!J223</f>
        <v>191428.76</v>
      </c>
      <c r="K225" s="17">
        <f>Capex!K223</f>
        <v>0</v>
      </c>
      <c r="L225" s="17">
        <f>Capex!L223</f>
        <v>0</v>
      </c>
      <c r="M225" s="17">
        <f>Capex!M223</f>
        <v>0</v>
      </c>
      <c r="N225" s="17">
        <f>Capex!N223</f>
        <v>0</v>
      </c>
      <c r="O225" s="17">
        <f>Capex!O223</f>
        <v>0</v>
      </c>
      <c r="P225" s="17">
        <f>Capex!P223</f>
        <v>0</v>
      </c>
      <c r="Q225" s="17">
        <f>Capex!Q223</f>
        <v>0</v>
      </c>
      <c r="R225" s="17">
        <f>Capex!R223</f>
        <v>0</v>
      </c>
      <c r="S225" s="17">
        <f>Capex!S223</f>
        <v>0</v>
      </c>
      <c r="T225" s="17">
        <f>Capex!T223</f>
        <v>0</v>
      </c>
      <c r="U225" s="15"/>
    </row>
    <row r="226" spans="1:21" ht="12.75" customHeight="1" outlineLevel="1">
      <c r="A226" s="355"/>
      <c r="B226" s="145"/>
      <c r="C226" s="276" t="s">
        <v>207</v>
      </c>
      <c r="D226" s="5" t="s">
        <v>65</v>
      </c>
      <c r="E226" s="5" t="s">
        <v>317</v>
      </c>
      <c r="F226" s="5"/>
      <c r="G226" s="17">
        <f>Capex!G224</f>
        <v>0</v>
      </c>
      <c r="H226" s="17">
        <f>Capex!H224</f>
        <v>0</v>
      </c>
      <c r="I226" s="17">
        <f>Capex!I224</f>
        <v>0</v>
      </c>
      <c r="J226" s="17">
        <f>Capex!J224</f>
        <v>1460602.46</v>
      </c>
      <c r="K226" s="17">
        <f>Capex!K224</f>
        <v>468861.84</v>
      </c>
      <c r="L226" s="17">
        <f>Capex!L224</f>
        <v>0</v>
      </c>
      <c r="M226" s="17">
        <f>Capex!M224</f>
        <v>0</v>
      </c>
      <c r="N226" s="17">
        <f>Capex!N224</f>
        <v>0</v>
      </c>
      <c r="O226" s="17">
        <f>Capex!O224</f>
        <v>0</v>
      </c>
      <c r="P226" s="17">
        <f>Capex!P224</f>
        <v>0</v>
      </c>
      <c r="Q226" s="17">
        <f>Capex!Q224</f>
        <v>0</v>
      </c>
      <c r="R226" s="17">
        <f>Capex!R224</f>
        <v>0</v>
      </c>
      <c r="S226" s="17">
        <f>Capex!S224</f>
        <v>0</v>
      </c>
      <c r="T226" s="17">
        <f>Capex!T224</f>
        <v>0</v>
      </c>
      <c r="U226" s="15"/>
    </row>
    <row r="227" spans="1:21" ht="12.75" customHeight="1" outlineLevel="1">
      <c r="A227" s="355"/>
      <c r="B227" s="145"/>
      <c r="C227" s="276" t="s">
        <v>271</v>
      </c>
      <c r="D227" s="5" t="s">
        <v>65</v>
      </c>
      <c r="E227" s="5" t="s">
        <v>317</v>
      </c>
      <c r="F227" s="5"/>
      <c r="G227" s="17">
        <f>Capex!G225</f>
        <v>0</v>
      </c>
      <c r="H227" s="17">
        <f>Capex!H225</f>
        <v>0</v>
      </c>
      <c r="I227" s="17">
        <f>Capex!I225</f>
        <v>0</v>
      </c>
      <c r="J227" s="17">
        <f>Capex!J225</f>
        <v>582600.4</v>
      </c>
      <c r="K227" s="17">
        <f>Capex!K225</f>
        <v>86604.81</v>
      </c>
      <c r="L227" s="17">
        <f>Capex!L225</f>
        <v>0</v>
      </c>
      <c r="M227" s="17">
        <f>Capex!M225</f>
        <v>0</v>
      </c>
      <c r="N227" s="17">
        <f>Capex!N225</f>
        <v>0</v>
      </c>
      <c r="O227" s="17">
        <f>Capex!O225</f>
        <v>0</v>
      </c>
      <c r="P227" s="17">
        <f>Capex!P225</f>
        <v>0</v>
      </c>
      <c r="Q227" s="17">
        <f>Capex!Q225</f>
        <v>0</v>
      </c>
      <c r="R227" s="17">
        <f>Capex!R225</f>
        <v>0</v>
      </c>
      <c r="S227" s="17">
        <f>Capex!S225</f>
        <v>0</v>
      </c>
      <c r="T227" s="17">
        <f>Capex!T225</f>
        <v>0</v>
      </c>
      <c r="U227" s="15"/>
    </row>
    <row r="228" spans="1:21" ht="12.75" customHeight="1" outlineLevel="1">
      <c r="A228" s="355"/>
      <c r="B228" s="145"/>
      <c r="C228" s="276" t="s">
        <v>272</v>
      </c>
      <c r="D228" s="5" t="s">
        <v>65</v>
      </c>
      <c r="E228" s="5" t="s">
        <v>317</v>
      </c>
      <c r="F228" s="5"/>
      <c r="G228" s="17">
        <f>Capex!G226</f>
        <v>0</v>
      </c>
      <c r="H228" s="17">
        <f>Capex!H226</f>
        <v>0</v>
      </c>
      <c r="I228" s="17">
        <f>Capex!I226</f>
        <v>0</v>
      </c>
      <c r="J228" s="17">
        <f>Capex!J226</f>
        <v>0</v>
      </c>
      <c r="K228" s="17">
        <f>Capex!K226</f>
        <v>34781591.779999994</v>
      </c>
      <c r="L228" s="17">
        <f>Capex!L226</f>
        <v>0</v>
      </c>
      <c r="M228" s="17">
        <f>Capex!M226</f>
        <v>0</v>
      </c>
      <c r="N228" s="17">
        <f>Capex!N226</f>
        <v>0</v>
      </c>
      <c r="O228" s="17">
        <f>Capex!O226</f>
        <v>0</v>
      </c>
      <c r="P228" s="17">
        <f>Capex!P226</f>
        <v>0</v>
      </c>
      <c r="Q228" s="17">
        <f>Capex!Q226</f>
        <v>0</v>
      </c>
      <c r="R228" s="17">
        <f>Capex!R226</f>
        <v>0</v>
      </c>
      <c r="S228" s="17">
        <f>Capex!S226</f>
        <v>0</v>
      </c>
      <c r="T228" s="17">
        <f>Capex!T226</f>
        <v>0</v>
      </c>
      <c r="U228" s="15"/>
    </row>
    <row r="229" spans="1:21" ht="12.75" customHeight="1" outlineLevel="1">
      <c r="A229" s="355"/>
      <c r="B229" s="145"/>
      <c r="C229" s="276" t="s">
        <v>273</v>
      </c>
      <c r="D229" s="5" t="s">
        <v>65</v>
      </c>
      <c r="E229" s="5" t="s">
        <v>317</v>
      </c>
      <c r="F229" s="5"/>
      <c r="G229" s="17">
        <f>Capex!G227</f>
        <v>0</v>
      </c>
      <c r="H229" s="17">
        <f>Capex!H227</f>
        <v>0</v>
      </c>
      <c r="I229" s="17">
        <f>Capex!I227</f>
        <v>0</v>
      </c>
      <c r="J229" s="17">
        <f>Capex!J227</f>
        <v>0</v>
      </c>
      <c r="K229" s="17">
        <f>Capex!K227</f>
        <v>830571.2</v>
      </c>
      <c r="L229" s="17">
        <f>Capex!L227</f>
        <v>0</v>
      </c>
      <c r="M229" s="17">
        <f>Capex!M227</f>
        <v>0</v>
      </c>
      <c r="N229" s="17">
        <f>Capex!N227</f>
        <v>0</v>
      </c>
      <c r="O229" s="17">
        <f>Capex!O227</f>
        <v>0</v>
      </c>
      <c r="P229" s="17">
        <f>Capex!P227</f>
        <v>0</v>
      </c>
      <c r="Q229" s="17">
        <f>Capex!Q227</f>
        <v>0</v>
      </c>
      <c r="R229" s="17">
        <f>Capex!R227</f>
        <v>0</v>
      </c>
      <c r="S229" s="17">
        <f>Capex!S227</f>
        <v>0</v>
      </c>
      <c r="T229" s="17">
        <f>Capex!T227</f>
        <v>0</v>
      </c>
      <c r="U229" s="15"/>
    </row>
    <row r="230" spans="1:21" ht="12.75" customHeight="1" outlineLevel="1">
      <c r="A230" s="355"/>
      <c r="B230" s="145"/>
      <c r="C230" s="276" t="s">
        <v>274</v>
      </c>
      <c r="D230" s="5" t="s">
        <v>65</v>
      </c>
      <c r="E230" s="5" t="s">
        <v>317</v>
      </c>
      <c r="F230" s="5"/>
      <c r="G230" s="17">
        <f>Capex!G228</f>
        <v>0</v>
      </c>
      <c r="H230" s="17">
        <f>Capex!H228</f>
        <v>0</v>
      </c>
      <c r="I230" s="17">
        <f>Capex!I228</f>
        <v>0</v>
      </c>
      <c r="J230" s="17">
        <f>Capex!J228</f>
        <v>0</v>
      </c>
      <c r="K230" s="17">
        <f>Capex!K228</f>
        <v>18695465.339999996</v>
      </c>
      <c r="L230" s="17">
        <f>Capex!L228</f>
        <v>0</v>
      </c>
      <c r="M230" s="17">
        <f>Capex!M228</f>
        <v>0</v>
      </c>
      <c r="N230" s="17">
        <f>Capex!N228</f>
        <v>0</v>
      </c>
      <c r="O230" s="17">
        <f>Capex!O228</f>
        <v>0</v>
      </c>
      <c r="P230" s="17">
        <f>Capex!P228</f>
        <v>0</v>
      </c>
      <c r="Q230" s="17">
        <f>Capex!Q228</f>
        <v>0</v>
      </c>
      <c r="R230" s="17">
        <f>Capex!R228</f>
        <v>0</v>
      </c>
      <c r="S230" s="17">
        <f>Capex!S228</f>
        <v>0</v>
      </c>
      <c r="T230" s="17">
        <f>Capex!T228</f>
        <v>0</v>
      </c>
      <c r="U230" s="15"/>
    </row>
    <row r="231" spans="1:21" ht="12.75" customHeight="1" outlineLevel="1">
      <c r="A231" s="355"/>
      <c r="B231" s="145"/>
      <c r="C231" s="276" t="s">
        <v>275</v>
      </c>
      <c r="D231" s="5" t="s">
        <v>65</v>
      </c>
      <c r="E231" s="5" t="s">
        <v>317</v>
      </c>
      <c r="F231" s="5"/>
      <c r="G231" s="17">
        <f>Capex!G229</f>
        <v>0</v>
      </c>
      <c r="H231" s="17">
        <f>Capex!H229</f>
        <v>0</v>
      </c>
      <c r="I231" s="17">
        <f>Capex!I229</f>
        <v>0</v>
      </c>
      <c r="J231" s="17">
        <f>Capex!J229</f>
        <v>0</v>
      </c>
      <c r="K231" s="17">
        <f>Capex!K229</f>
        <v>958428.7999999997</v>
      </c>
      <c r="L231" s="17">
        <f>Capex!L229</f>
        <v>0</v>
      </c>
      <c r="M231" s="17">
        <f>Capex!M229</f>
        <v>0</v>
      </c>
      <c r="N231" s="17">
        <f>Capex!N229</f>
        <v>0</v>
      </c>
      <c r="O231" s="17">
        <f>Capex!O229</f>
        <v>0</v>
      </c>
      <c r="P231" s="17">
        <f>Capex!P229</f>
        <v>0</v>
      </c>
      <c r="Q231" s="17">
        <f>Capex!Q229</f>
        <v>0</v>
      </c>
      <c r="R231" s="17">
        <f>Capex!R229</f>
        <v>0</v>
      </c>
      <c r="S231" s="17">
        <f>Capex!S229</f>
        <v>0</v>
      </c>
      <c r="T231" s="17">
        <f>Capex!T229</f>
        <v>0</v>
      </c>
      <c r="U231" s="15"/>
    </row>
    <row r="232" spans="1:21" ht="12.75" customHeight="1" outlineLevel="1">
      <c r="A232" s="355"/>
      <c r="B232" s="145"/>
      <c r="C232" s="276" t="s">
        <v>208</v>
      </c>
      <c r="D232" s="5" t="s">
        <v>65</v>
      </c>
      <c r="E232" s="5" t="s">
        <v>317</v>
      </c>
      <c r="F232" s="5"/>
      <c r="G232" s="17">
        <f>Capex!G230</f>
        <v>0</v>
      </c>
      <c r="H232" s="17">
        <f>Capex!H230</f>
        <v>0</v>
      </c>
      <c r="I232" s="17">
        <f>Capex!I230</f>
        <v>0</v>
      </c>
      <c r="J232" s="17">
        <f>Capex!J230</f>
        <v>1167057.2</v>
      </c>
      <c r="K232" s="17">
        <f>Capex!K230</f>
        <v>0</v>
      </c>
      <c r="L232" s="17">
        <f>Capex!L230</f>
        <v>0</v>
      </c>
      <c r="M232" s="17">
        <f>Capex!M230</f>
        <v>0</v>
      </c>
      <c r="N232" s="17">
        <f>Capex!N230</f>
        <v>0</v>
      </c>
      <c r="O232" s="17">
        <f>Capex!O230</f>
        <v>0</v>
      </c>
      <c r="P232" s="17">
        <f>Capex!P230</f>
        <v>0</v>
      </c>
      <c r="Q232" s="17">
        <f>Capex!Q230</f>
        <v>0</v>
      </c>
      <c r="R232" s="17">
        <f>Capex!R230</f>
        <v>0</v>
      </c>
      <c r="S232" s="17">
        <f>Capex!S230</f>
        <v>0</v>
      </c>
      <c r="T232" s="17">
        <f>Capex!T230</f>
        <v>0</v>
      </c>
      <c r="U232" s="15"/>
    </row>
    <row r="233" spans="1:21" ht="12.75" customHeight="1" outlineLevel="1">
      <c r="A233" s="355"/>
      <c r="B233" s="145"/>
      <c r="C233" s="276" t="s">
        <v>276</v>
      </c>
      <c r="D233" s="5" t="s">
        <v>65</v>
      </c>
      <c r="E233" s="5" t="s">
        <v>317</v>
      </c>
      <c r="F233" s="5"/>
      <c r="G233" s="17">
        <f>Capex!G231</f>
        <v>0</v>
      </c>
      <c r="H233" s="17">
        <f>Capex!H231</f>
        <v>0</v>
      </c>
      <c r="I233" s="17">
        <f>Capex!I231</f>
        <v>0</v>
      </c>
      <c r="J233" s="17">
        <f>Capex!J231</f>
        <v>0</v>
      </c>
      <c r="K233" s="17">
        <f>Capex!K231</f>
        <v>5306261.2699999996</v>
      </c>
      <c r="L233" s="17">
        <f>Capex!L231</f>
        <v>0</v>
      </c>
      <c r="M233" s="17">
        <f>Capex!M231</f>
        <v>0</v>
      </c>
      <c r="N233" s="17">
        <f>Capex!N231</f>
        <v>0</v>
      </c>
      <c r="O233" s="17">
        <f>Capex!O231</f>
        <v>0</v>
      </c>
      <c r="P233" s="17">
        <f>Capex!P231</f>
        <v>0</v>
      </c>
      <c r="Q233" s="17">
        <f>Capex!Q231</f>
        <v>0</v>
      </c>
      <c r="R233" s="17">
        <f>Capex!R231</f>
        <v>0</v>
      </c>
      <c r="S233" s="17">
        <f>Capex!S231</f>
        <v>0</v>
      </c>
      <c r="T233" s="17">
        <f>Capex!T231</f>
        <v>0</v>
      </c>
      <c r="U233" s="15"/>
    </row>
    <row r="234" spans="1:21" ht="12.75" customHeight="1" outlineLevel="1">
      <c r="A234" s="355"/>
      <c r="B234" s="145"/>
      <c r="C234" s="276" t="s">
        <v>277</v>
      </c>
      <c r="D234" s="5" t="s">
        <v>65</v>
      </c>
      <c r="E234" s="5" t="s">
        <v>317</v>
      </c>
      <c r="F234" s="5"/>
      <c r="G234" s="17">
        <f>Capex!G232</f>
        <v>0</v>
      </c>
      <c r="H234" s="17">
        <f>Capex!H232</f>
        <v>0</v>
      </c>
      <c r="I234" s="17">
        <f>Capex!I232</f>
        <v>0</v>
      </c>
      <c r="J234" s="17">
        <f>Capex!J232</f>
        <v>0</v>
      </c>
      <c r="K234" s="17">
        <f>Capex!K232</f>
        <v>0</v>
      </c>
      <c r="L234" s="17">
        <f>Capex!L232</f>
        <v>217404.45</v>
      </c>
      <c r="M234" s="17">
        <f>Capex!M232</f>
        <v>0</v>
      </c>
      <c r="N234" s="17">
        <f>Capex!N232</f>
        <v>0</v>
      </c>
      <c r="O234" s="17">
        <f>Capex!O232</f>
        <v>0</v>
      </c>
      <c r="P234" s="17">
        <f>Capex!P232</f>
        <v>0</v>
      </c>
      <c r="Q234" s="17">
        <f>Capex!Q232</f>
        <v>0</v>
      </c>
      <c r="R234" s="17">
        <f>Capex!R232</f>
        <v>0</v>
      </c>
      <c r="S234" s="17">
        <f>Capex!S232</f>
        <v>0</v>
      </c>
      <c r="T234" s="17">
        <f>Capex!T232</f>
        <v>0</v>
      </c>
      <c r="U234" s="15"/>
    </row>
    <row r="235" spans="1:21" ht="12.75" customHeight="1" outlineLevel="1">
      <c r="A235" s="355"/>
      <c r="B235" s="145"/>
      <c r="C235" s="276" t="s">
        <v>278</v>
      </c>
      <c r="D235" s="5" t="s">
        <v>65</v>
      </c>
      <c r="E235" s="5" t="s">
        <v>317</v>
      </c>
      <c r="F235" s="5"/>
      <c r="G235" s="17">
        <f>Capex!G233</f>
        <v>0</v>
      </c>
      <c r="H235" s="17">
        <f>Capex!H233</f>
        <v>0</v>
      </c>
      <c r="I235" s="17">
        <f>Capex!I233</f>
        <v>0</v>
      </c>
      <c r="J235" s="17">
        <f>Capex!J233</f>
        <v>0</v>
      </c>
      <c r="K235" s="17">
        <f>Capex!K233</f>
        <v>0</v>
      </c>
      <c r="L235" s="17">
        <f>Capex!L233</f>
        <v>8455969.0499999989</v>
      </c>
      <c r="M235" s="17">
        <f>Capex!M233</f>
        <v>0</v>
      </c>
      <c r="N235" s="17">
        <f>Capex!N233</f>
        <v>0</v>
      </c>
      <c r="O235" s="17">
        <f>Capex!O233</f>
        <v>0</v>
      </c>
      <c r="P235" s="17">
        <f>Capex!P233</f>
        <v>0</v>
      </c>
      <c r="Q235" s="17">
        <f>Capex!Q233</f>
        <v>0</v>
      </c>
      <c r="R235" s="17">
        <f>Capex!R233</f>
        <v>0</v>
      </c>
      <c r="S235" s="17">
        <f>Capex!S233</f>
        <v>0</v>
      </c>
      <c r="T235" s="17">
        <f>Capex!T233</f>
        <v>0</v>
      </c>
      <c r="U235" s="15"/>
    </row>
    <row r="236" spans="1:21" ht="12.75" customHeight="1" outlineLevel="1">
      <c r="A236" s="355"/>
      <c r="B236" s="145"/>
      <c r="C236" s="393" t="s">
        <v>279</v>
      </c>
      <c r="D236" s="379" t="s">
        <v>65</v>
      </c>
      <c r="E236" s="379" t="s">
        <v>317</v>
      </c>
      <c r="F236" s="5"/>
      <c r="G236" s="543">
        <f>Capex!G234</f>
        <v>0</v>
      </c>
      <c r="H236" s="543">
        <f>Capex!H234</f>
        <v>0</v>
      </c>
      <c r="I236" s="543">
        <f>Capex!I234</f>
        <v>0</v>
      </c>
      <c r="J236" s="543">
        <f>Capex!J234</f>
        <v>0</v>
      </c>
      <c r="K236" s="543">
        <f>Capex!K234</f>
        <v>43964.6</v>
      </c>
      <c r="L236" s="543">
        <f>Capex!L234</f>
        <v>0</v>
      </c>
      <c r="M236" s="543">
        <f>Capex!M234</f>
        <v>0</v>
      </c>
      <c r="N236" s="543">
        <f>Capex!N234</f>
        <v>0</v>
      </c>
      <c r="O236" s="543">
        <f>Capex!O234</f>
        <v>0</v>
      </c>
      <c r="P236" s="543">
        <f>Capex!P234</f>
        <v>0</v>
      </c>
      <c r="Q236" s="543">
        <f>Capex!Q234</f>
        <v>0</v>
      </c>
      <c r="R236" s="543">
        <f>Capex!R234</f>
        <v>0</v>
      </c>
      <c r="S236" s="543">
        <f>Capex!S234</f>
        <v>0</v>
      </c>
      <c r="T236" s="543">
        <f>Capex!T234</f>
        <v>0</v>
      </c>
      <c r="U236" s="15"/>
    </row>
    <row r="237" spans="1:21" ht="12.75" customHeight="1" outlineLevel="1" collapsed="1">
      <c r="A237" s="355"/>
      <c r="B237" s="145"/>
      <c r="C237" s="275" t="s">
        <v>224</v>
      </c>
      <c r="D237" s="18"/>
      <c r="E237" s="18"/>
      <c r="F237" s="5"/>
      <c r="G237" s="454"/>
      <c r="H237" s="454"/>
      <c r="I237" s="454"/>
      <c r="J237" s="454"/>
      <c r="K237" s="454"/>
      <c r="L237" s="454"/>
      <c r="M237" s="454"/>
      <c r="N237" s="454"/>
      <c r="O237" s="454"/>
      <c r="P237" s="454"/>
      <c r="Q237" s="454"/>
      <c r="R237" s="454"/>
      <c r="S237" s="454"/>
      <c r="T237" s="454"/>
      <c r="U237" s="15"/>
    </row>
    <row r="238" spans="1:21" ht="12.75" customHeight="1" outlineLevel="1">
      <c r="A238" s="355"/>
      <c r="B238" s="145"/>
      <c r="C238" s="394" t="s">
        <v>280</v>
      </c>
      <c r="D238" s="381" t="s">
        <v>65</v>
      </c>
      <c r="E238" s="381" t="s">
        <v>317</v>
      </c>
      <c r="F238" s="5"/>
      <c r="G238" s="542">
        <f>Capex!G236</f>
        <v>0</v>
      </c>
      <c r="H238" s="542">
        <f>Capex!H236</f>
        <v>0</v>
      </c>
      <c r="I238" s="542">
        <f>Capex!I236</f>
        <v>0</v>
      </c>
      <c r="J238" s="542">
        <f>Capex!J236</f>
        <v>0</v>
      </c>
      <c r="K238" s="542">
        <f>Capex!K236</f>
        <v>106035.45000000001</v>
      </c>
      <c r="L238" s="542">
        <f>Capex!L236</f>
        <v>0</v>
      </c>
      <c r="M238" s="542">
        <f>Capex!M236</f>
        <v>0</v>
      </c>
      <c r="N238" s="542">
        <f>Capex!N236</f>
        <v>0</v>
      </c>
      <c r="O238" s="542">
        <f>Capex!O236</f>
        <v>0</v>
      </c>
      <c r="P238" s="542">
        <f>Capex!P236</f>
        <v>0</v>
      </c>
      <c r="Q238" s="542">
        <f>Capex!Q236</f>
        <v>0</v>
      </c>
      <c r="R238" s="542">
        <f>Capex!R236</f>
        <v>0</v>
      </c>
      <c r="S238" s="542">
        <f>Capex!S236</f>
        <v>0</v>
      </c>
      <c r="T238" s="542">
        <f>Capex!T236</f>
        <v>0</v>
      </c>
      <c r="U238" s="15"/>
    </row>
    <row r="239" spans="1:21" ht="12.45" customHeight="1" outlineLevel="1">
      <c r="A239" s="355"/>
      <c r="B239" s="145"/>
      <c r="C239" s="393" t="s">
        <v>281</v>
      </c>
      <c r="D239" s="379" t="s">
        <v>65</v>
      </c>
      <c r="E239" s="379" t="s">
        <v>317</v>
      </c>
      <c r="F239" s="5"/>
      <c r="G239" s="543">
        <f>Capex!G237</f>
        <v>0</v>
      </c>
      <c r="H239" s="543">
        <f>Capex!H237</f>
        <v>0</v>
      </c>
      <c r="I239" s="543">
        <f>Capex!I237</f>
        <v>0</v>
      </c>
      <c r="J239" s="543">
        <f>Capex!J237</f>
        <v>0</v>
      </c>
      <c r="K239" s="543">
        <f>Capex!K237</f>
        <v>0</v>
      </c>
      <c r="L239" s="543">
        <f>Capex!L237</f>
        <v>3795630.5800000005</v>
      </c>
      <c r="M239" s="543">
        <f>Capex!M237</f>
        <v>0</v>
      </c>
      <c r="N239" s="543">
        <f>Capex!N237</f>
        <v>0</v>
      </c>
      <c r="O239" s="543">
        <f>Capex!O237</f>
        <v>0</v>
      </c>
      <c r="P239" s="543">
        <f>Capex!P237</f>
        <v>0</v>
      </c>
      <c r="Q239" s="543">
        <f>Capex!Q237</f>
        <v>0</v>
      </c>
      <c r="R239" s="543">
        <f>Capex!R237</f>
        <v>0</v>
      </c>
      <c r="S239" s="543">
        <f>Capex!S237</f>
        <v>0</v>
      </c>
      <c r="T239" s="543">
        <f>Capex!T237</f>
        <v>0</v>
      </c>
      <c r="U239" s="15"/>
    </row>
    <row r="240" spans="1:21" ht="12.75" customHeight="1" outlineLevel="1" collapsed="1">
      <c r="A240" s="355"/>
      <c r="B240" s="145"/>
      <c r="C240" s="23" t="s">
        <v>1004</v>
      </c>
      <c r="D240" s="5"/>
      <c r="E240" s="5"/>
      <c r="F240" s="5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5"/>
    </row>
    <row r="241" spans="1:21" ht="12.75" customHeight="1" outlineLevel="1">
      <c r="A241" s="359"/>
      <c r="B241" s="145"/>
      <c r="C241" s="465" t="s">
        <v>179</v>
      </c>
      <c r="D241" s="582"/>
      <c r="E241" s="582"/>
      <c r="F241" s="5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15"/>
    </row>
    <row r="242" spans="1:21" ht="12.75" customHeight="1" outlineLevel="1">
      <c r="A242" s="355"/>
      <c r="B242" s="145"/>
      <c r="C242" s="276" t="s">
        <v>483</v>
      </c>
      <c r="D242" s="5" t="s">
        <v>65</v>
      </c>
      <c r="E242" s="5" t="s">
        <v>317</v>
      </c>
      <c r="F242" s="5"/>
      <c r="G242" s="17">
        <f>Capex!G240</f>
        <v>0</v>
      </c>
      <c r="H242" s="17">
        <f>Capex!H240</f>
        <v>0</v>
      </c>
      <c r="I242" s="17">
        <f>Capex!I240</f>
        <v>0</v>
      </c>
      <c r="J242" s="17">
        <f>Capex!J240</f>
        <v>0</v>
      </c>
      <c r="K242" s="17">
        <f>Capex!K240</f>
        <v>0</v>
      </c>
      <c r="L242" s="17">
        <f>Capex!L240</f>
        <v>0</v>
      </c>
      <c r="M242" s="17">
        <f>Capex!M240</f>
        <v>0</v>
      </c>
      <c r="N242" s="17">
        <f>Capex!N240</f>
        <v>0</v>
      </c>
      <c r="O242" s="17">
        <f>Capex!O240</f>
        <v>0</v>
      </c>
      <c r="P242" s="17">
        <f>Capex!P240</f>
        <v>0</v>
      </c>
      <c r="Q242" s="17">
        <f>Capex!Q240</f>
        <v>0</v>
      </c>
      <c r="R242" s="17">
        <f>Capex!R240</f>
        <v>0</v>
      </c>
      <c r="S242" s="17">
        <f>Capex!S240</f>
        <v>239495</v>
      </c>
      <c r="T242" s="17">
        <f>Capex!T240</f>
        <v>0</v>
      </c>
      <c r="U242" s="15"/>
    </row>
    <row r="243" spans="1:21" ht="12.75" customHeight="1" outlineLevel="1">
      <c r="A243" s="355"/>
      <c r="B243" s="145"/>
      <c r="C243" s="393" t="s">
        <v>484</v>
      </c>
      <c r="D243" s="379" t="s">
        <v>65</v>
      </c>
      <c r="E243" s="379" t="s">
        <v>317</v>
      </c>
      <c r="F243" s="5"/>
      <c r="G243" s="543">
        <f>Capex!G241</f>
        <v>0</v>
      </c>
      <c r="H243" s="543">
        <f>Capex!H241</f>
        <v>0</v>
      </c>
      <c r="I243" s="543">
        <f>Capex!I241</f>
        <v>0</v>
      </c>
      <c r="J243" s="543">
        <f>Capex!J241</f>
        <v>0</v>
      </c>
      <c r="K243" s="543">
        <f>Capex!K241</f>
        <v>0</v>
      </c>
      <c r="L243" s="543">
        <f>Capex!L241</f>
        <v>0</v>
      </c>
      <c r="M243" s="543">
        <f>Capex!M241</f>
        <v>0</v>
      </c>
      <c r="N243" s="543">
        <f>Capex!N241</f>
        <v>0</v>
      </c>
      <c r="O243" s="543">
        <f>Capex!O241</f>
        <v>0</v>
      </c>
      <c r="P243" s="543">
        <f>Capex!P241</f>
        <v>0</v>
      </c>
      <c r="Q243" s="543">
        <f>Capex!Q241</f>
        <v>0</v>
      </c>
      <c r="R243" s="543">
        <f>Capex!R241</f>
        <v>0</v>
      </c>
      <c r="S243" s="543">
        <f>Capex!S241</f>
        <v>5373579.8399999999</v>
      </c>
      <c r="T243" s="543">
        <f>Capex!T241</f>
        <v>0</v>
      </c>
      <c r="U243" s="15"/>
    </row>
    <row r="244" spans="1:21" ht="12.75" customHeight="1" outlineLevel="1" collapsed="1">
      <c r="A244" s="355"/>
      <c r="B244" s="145"/>
      <c r="C244" s="275" t="s">
        <v>180</v>
      </c>
      <c r="D244" s="18"/>
      <c r="E244" s="18"/>
      <c r="F244" s="5"/>
      <c r="G244" s="454"/>
      <c r="H244" s="454"/>
      <c r="I244" s="454"/>
      <c r="J244" s="454"/>
      <c r="K244" s="454"/>
      <c r="L244" s="454"/>
      <c r="M244" s="454"/>
      <c r="N244" s="454"/>
      <c r="O244" s="454"/>
      <c r="P244" s="454"/>
      <c r="Q244" s="454"/>
      <c r="R244" s="454"/>
      <c r="S244" s="454"/>
      <c r="T244" s="454"/>
      <c r="U244" s="15"/>
    </row>
    <row r="245" spans="1:21" ht="12.75" customHeight="1" outlineLevel="1">
      <c r="A245" s="355"/>
      <c r="B245" s="145"/>
      <c r="C245" s="394" t="s">
        <v>940</v>
      </c>
      <c r="D245" s="381" t="s">
        <v>65</v>
      </c>
      <c r="E245" s="381" t="s">
        <v>317</v>
      </c>
      <c r="F245" s="5"/>
      <c r="G245" s="542">
        <f>Capex!G243</f>
        <v>0</v>
      </c>
      <c r="H245" s="542">
        <f>Capex!H243</f>
        <v>0</v>
      </c>
      <c r="I245" s="542">
        <f>Capex!I243</f>
        <v>0</v>
      </c>
      <c r="J245" s="542">
        <f>Capex!J243</f>
        <v>0</v>
      </c>
      <c r="K245" s="542">
        <f>Capex!K243</f>
        <v>0</v>
      </c>
      <c r="L245" s="542">
        <f>Capex!L243</f>
        <v>0</v>
      </c>
      <c r="M245" s="542">
        <f>Capex!M243</f>
        <v>0</v>
      </c>
      <c r="N245" s="542">
        <f>Capex!N243</f>
        <v>0</v>
      </c>
      <c r="O245" s="542">
        <f>Capex!O243</f>
        <v>0</v>
      </c>
      <c r="P245" s="542">
        <f>Capex!P243</f>
        <v>0</v>
      </c>
      <c r="Q245" s="542">
        <f>Capex!Q243</f>
        <v>0</v>
      </c>
      <c r="R245" s="542">
        <f>Capex!R243</f>
        <v>0</v>
      </c>
      <c r="S245" s="542">
        <f>Capex!S243</f>
        <v>11072418.16</v>
      </c>
      <c r="T245" s="542">
        <f>Capex!T243</f>
        <v>0</v>
      </c>
      <c r="U245" s="15"/>
    </row>
    <row r="246" spans="1:21" ht="12.75" customHeight="1" outlineLevel="1">
      <c r="A246" s="355"/>
      <c r="B246" s="145"/>
      <c r="C246" s="393" t="s">
        <v>1005</v>
      </c>
      <c r="D246" s="379" t="s">
        <v>65</v>
      </c>
      <c r="E246" s="379" t="s">
        <v>317</v>
      </c>
      <c r="F246" s="5"/>
      <c r="G246" s="543">
        <f>Capex!G244</f>
        <v>0</v>
      </c>
      <c r="H246" s="543">
        <f>Capex!H244</f>
        <v>0</v>
      </c>
      <c r="I246" s="543">
        <f>Capex!I244</f>
        <v>0</v>
      </c>
      <c r="J246" s="543">
        <f>Capex!J244</f>
        <v>0</v>
      </c>
      <c r="K246" s="543">
        <f>Capex!K244</f>
        <v>0</v>
      </c>
      <c r="L246" s="543">
        <f>Capex!L244</f>
        <v>0</v>
      </c>
      <c r="M246" s="543">
        <f>Capex!M244</f>
        <v>0</v>
      </c>
      <c r="N246" s="543">
        <f>Capex!N244</f>
        <v>0</v>
      </c>
      <c r="O246" s="543">
        <f>Capex!O244</f>
        <v>0</v>
      </c>
      <c r="P246" s="543">
        <f>Capex!P244</f>
        <v>0</v>
      </c>
      <c r="Q246" s="543">
        <f>Capex!Q244</f>
        <v>0</v>
      </c>
      <c r="R246" s="543">
        <f>Capex!R244</f>
        <v>0</v>
      </c>
      <c r="S246" s="543">
        <f>Capex!S244</f>
        <v>6839419.8799999999</v>
      </c>
      <c r="T246" s="543">
        <f>Capex!T244</f>
        <v>0</v>
      </c>
      <c r="U246" s="15"/>
    </row>
    <row r="247" spans="1:21" ht="12.75" customHeight="1" outlineLevel="1" collapsed="1">
      <c r="A247" s="355"/>
      <c r="B247" s="145"/>
      <c r="C247" s="23" t="s">
        <v>529</v>
      </c>
      <c r="D247" s="5"/>
      <c r="E247" s="5"/>
      <c r="F247" s="5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5"/>
    </row>
    <row r="248" spans="1:21" ht="12.75" customHeight="1" outlineLevel="1">
      <c r="A248" s="359"/>
      <c r="B248" s="145"/>
      <c r="C248" s="275" t="s">
        <v>179</v>
      </c>
      <c r="D248" s="18"/>
      <c r="E248" s="18"/>
      <c r="F248" s="5"/>
      <c r="G248" s="454"/>
      <c r="H248" s="454"/>
      <c r="I248" s="454"/>
      <c r="J248" s="454"/>
      <c r="K248" s="454"/>
      <c r="L248" s="454"/>
      <c r="M248" s="454"/>
      <c r="N248" s="454"/>
      <c r="O248" s="454"/>
      <c r="P248" s="454"/>
      <c r="Q248" s="454"/>
      <c r="R248" s="454"/>
      <c r="S248" s="454"/>
      <c r="T248" s="454"/>
      <c r="U248" s="15"/>
    </row>
    <row r="249" spans="1:21" ht="12.75" customHeight="1" outlineLevel="1">
      <c r="A249" s="360"/>
      <c r="B249" s="145"/>
      <c r="C249" s="394" t="s">
        <v>282</v>
      </c>
      <c r="D249" s="381" t="s">
        <v>65</v>
      </c>
      <c r="E249" s="381" t="s">
        <v>317</v>
      </c>
      <c r="F249" s="5"/>
      <c r="G249" s="542">
        <f>Capex!G247</f>
        <v>0</v>
      </c>
      <c r="H249" s="542">
        <f>Capex!H247</f>
        <v>0</v>
      </c>
      <c r="I249" s="542">
        <f>Capex!I247</f>
        <v>0</v>
      </c>
      <c r="J249" s="542">
        <f>Capex!J247</f>
        <v>0</v>
      </c>
      <c r="K249" s="542">
        <f>Capex!K247</f>
        <v>0</v>
      </c>
      <c r="L249" s="542">
        <f>Capex!L247</f>
        <v>0</v>
      </c>
      <c r="M249" s="542">
        <f>Capex!M247</f>
        <v>0</v>
      </c>
      <c r="N249" s="542">
        <f>Capex!N247</f>
        <v>755998.79975124379</v>
      </c>
      <c r="O249" s="542">
        <f>Capex!O247</f>
        <v>0</v>
      </c>
      <c r="P249" s="542">
        <f>Capex!P247</f>
        <v>0</v>
      </c>
      <c r="Q249" s="542">
        <f>Capex!Q247</f>
        <v>0</v>
      </c>
      <c r="R249" s="542">
        <f>Capex!R247</f>
        <v>0</v>
      </c>
      <c r="S249" s="542">
        <f>Capex!S247</f>
        <v>0</v>
      </c>
      <c r="T249" s="542">
        <f>Capex!T247</f>
        <v>0</v>
      </c>
      <c r="U249" s="15"/>
    </row>
    <row r="250" spans="1:21" ht="12.75" customHeight="1" outlineLevel="1">
      <c r="A250" s="355"/>
      <c r="B250" s="145"/>
      <c r="C250" s="276" t="s">
        <v>485</v>
      </c>
      <c r="D250" s="5" t="s">
        <v>65</v>
      </c>
      <c r="E250" s="5" t="s">
        <v>317</v>
      </c>
      <c r="F250" s="5"/>
      <c r="G250" s="17">
        <f>Capex!G248</f>
        <v>0</v>
      </c>
      <c r="H250" s="17">
        <f>Capex!H248</f>
        <v>0</v>
      </c>
      <c r="I250" s="17">
        <f>Capex!I248</f>
        <v>0</v>
      </c>
      <c r="J250" s="17">
        <f>Capex!J248</f>
        <v>0</v>
      </c>
      <c r="K250" s="17">
        <f>Capex!K248</f>
        <v>0</v>
      </c>
      <c r="L250" s="17">
        <f>Capex!L248</f>
        <v>0</v>
      </c>
      <c r="M250" s="17">
        <f>Capex!M248</f>
        <v>0</v>
      </c>
      <c r="N250" s="17">
        <f>Capex!N248</f>
        <v>0</v>
      </c>
      <c r="O250" s="17">
        <f>Capex!O248</f>
        <v>0</v>
      </c>
      <c r="P250" s="17">
        <f>Capex!P248</f>
        <v>0</v>
      </c>
      <c r="Q250" s="17">
        <f>Capex!Q248</f>
        <v>0</v>
      </c>
      <c r="R250" s="17">
        <f>Capex!R248</f>
        <v>0</v>
      </c>
      <c r="S250" s="17">
        <f>Capex!S248</f>
        <v>0</v>
      </c>
      <c r="T250" s="17">
        <f>Capex!T248</f>
        <v>720565.13</v>
      </c>
      <c r="U250" s="15"/>
    </row>
    <row r="251" spans="1:21" ht="12.75" customHeight="1" outlineLevel="1">
      <c r="A251" s="355"/>
      <c r="B251" s="145"/>
      <c r="C251" s="276" t="s">
        <v>40</v>
      </c>
      <c r="D251" s="5" t="s">
        <v>65</v>
      </c>
      <c r="E251" s="5" t="s">
        <v>317</v>
      </c>
      <c r="F251" s="5"/>
      <c r="G251" s="17">
        <f>Capex!G249</f>
        <v>0</v>
      </c>
      <c r="H251" s="17">
        <f>Capex!H249</f>
        <v>0</v>
      </c>
      <c r="I251" s="17">
        <f>Capex!I249</f>
        <v>0</v>
      </c>
      <c r="J251" s="17">
        <f>Capex!J249</f>
        <v>0</v>
      </c>
      <c r="K251" s="17">
        <f>Capex!K249</f>
        <v>0</v>
      </c>
      <c r="L251" s="17">
        <f>Capex!L249</f>
        <v>0</v>
      </c>
      <c r="M251" s="17">
        <f>Capex!M249</f>
        <v>0</v>
      </c>
      <c r="N251" s="17">
        <f>Capex!N249</f>
        <v>0</v>
      </c>
      <c r="O251" s="17">
        <f>Capex!O249</f>
        <v>0</v>
      </c>
      <c r="P251" s="17">
        <f>Capex!P249</f>
        <v>0</v>
      </c>
      <c r="Q251" s="17">
        <f>Capex!Q249</f>
        <v>0</v>
      </c>
      <c r="R251" s="17">
        <f>Capex!R249</f>
        <v>0</v>
      </c>
      <c r="S251" s="17">
        <f>Capex!S249</f>
        <v>0</v>
      </c>
      <c r="T251" s="17">
        <f>Capex!T249</f>
        <v>2450799.2200000002</v>
      </c>
      <c r="U251" s="15"/>
    </row>
    <row r="252" spans="1:21" ht="12.75" customHeight="1" outlineLevel="1">
      <c r="A252" s="361"/>
      <c r="B252" s="145"/>
      <c r="C252" s="276" t="s">
        <v>486</v>
      </c>
      <c r="D252" s="5" t="s">
        <v>65</v>
      </c>
      <c r="E252" s="5" t="s">
        <v>317</v>
      </c>
      <c r="F252" s="5"/>
      <c r="G252" s="17">
        <f>Capex!G250</f>
        <v>0</v>
      </c>
      <c r="H252" s="17">
        <f>Capex!H250</f>
        <v>0</v>
      </c>
      <c r="I252" s="17">
        <f>Capex!I250</f>
        <v>0</v>
      </c>
      <c r="J252" s="17">
        <f>Capex!J250</f>
        <v>0</v>
      </c>
      <c r="K252" s="17">
        <f>Capex!K250</f>
        <v>0</v>
      </c>
      <c r="L252" s="17">
        <f>Capex!L250</f>
        <v>0</v>
      </c>
      <c r="M252" s="17">
        <f>Capex!M250</f>
        <v>0</v>
      </c>
      <c r="N252" s="17">
        <f>Capex!N250</f>
        <v>0</v>
      </c>
      <c r="O252" s="17">
        <f>Capex!O250</f>
        <v>0</v>
      </c>
      <c r="P252" s="17">
        <f>Capex!P250</f>
        <v>0</v>
      </c>
      <c r="Q252" s="17">
        <f>Capex!Q250</f>
        <v>0</v>
      </c>
      <c r="R252" s="17">
        <f>Capex!R250</f>
        <v>0</v>
      </c>
      <c r="S252" s="17">
        <f>Capex!S250</f>
        <v>0</v>
      </c>
      <c r="T252" s="17">
        <f>Capex!T250</f>
        <v>1883436.62</v>
      </c>
      <c r="U252" s="15"/>
    </row>
    <row r="253" spans="1:21" ht="12.75" customHeight="1" outlineLevel="1">
      <c r="A253" s="361"/>
      <c r="B253" s="145"/>
      <c r="C253" s="276" t="s">
        <v>487</v>
      </c>
      <c r="D253" s="5" t="s">
        <v>65</v>
      </c>
      <c r="E253" s="5" t="s">
        <v>317</v>
      </c>
      <c r="F253" s="5"/>
      <c r="G253" s="17">
        <f>Capex!G251</f>
        <v>0</v>
      </c>
      <c r="H253" s="17">
        <f>Capex!H251</f>
        <v>0</v>
      </c>
      <c r="I253" s="17">
        <f>Capex!I251</f>
        <v>0</v>
      </c>
      <c r="J253" s="17">
        <f>Capex!J251</f>
        <v>0</v>
      </c>
      <c r="K253" s="17">
        <f>Capex!K251</f>
        <v>0</v>
      </c>
      <c r="L253" s="17">
        <f>Capex!L251</f>
        <v>0</v>
      </c>
      <c r="M253" s="17">
        <f>Capex!M251</f>
        <v>0</v>
      </c>
      <c r="N253" s="17">
        <f>Capex!N251</f>
        <v>0</v>
      </c>
      <c r="O253" s="17">
        <f>Capex!O251</f>
        <v>0</v>
      </c>
      <c r="P253" s="17">
        <f>Capex!P251</f>
        <v>0</v>
      </c>
      <c r="Q253" s="17">
        <f>Capex!Q251</f>
        <v>0</v>
      </c>
      <c r="R253" s="17">
        <f>Capex!R251</f>
        <v>0</v>
      </c>
      <c r="S253" s="17">
        <f>Capex!S251</f>
        <v>0</v>
      </c>
      <c r="T253" s="17">
        <f>Capex!T251</f>
        <v>1667169.91</v>
      </c>
      <c r="U253" s="15"/>
    </row>
    <row r="254" spans="1:21" ht="12.75" customHeight="1" outlineLevel="1">
      <c r="A254" s="361"/>
      <c r="B254" s="145"/>
      <c r="C254" s="276" t="s">
        <v>488</v>
      </c>
      <c r="D254" s="5" t="s">
        <v>65</v>
      </c>
      <c r="E254" s="5" t="s">
        <v>317</v>
      </c>
      <c r="F254" s="5"/>
      <c r="G254" s="17">
        <f>Capex!G252</f>
        <v>0</v>
      </c>
      <c r="H254" s="17">
        <f>Capex!H252</f>
        <v>0</v>
      </c>
      <c r="I254" s="17">
        <f>Capex!I252</f>
        <v>0</v>
      </c>
      <c r="J254" s="17">
        <f>Capex!J252</f>
        <v>0</v>
      </c>
      <c r="K254" s="17">
        <f>Capex!K252</f>
        <v>0</v>
      </c>
      <c r="L254" s="17">
        <f>Capex!L252</f>
        <v>0</v>
      </c>
      <c r="M254" s="17">
        <f>Capex!M252</f>
        <v>0</v>
      </c>
      <c r="N254" s="17">
        <f>Capex!N252</f>
        <v>0</v>
      </c>
      <c r="O254" s="17">
        <f>Capex!O252</f>
        <v>0</v>
      </c>
      <c r="P254" s="17">
        <f>Capex!P252</f>
        <v>0</v>
      </c>
      <c r="Q254" s="17">
        <f>Capex!Q252</f>
        <v>0</v>
      </c>
      <c r="R254" s="17">
        <f>Capex!R252</f>
        <v>0</v>
      </c>
      <c r="S254" s="17">
        <f>Capex!S252</f>
        <v>205151.88</v>
      </c>
      <c r="T254" s="17">
        <f>Capex!T252</f>
        <v>0</v>
      </c>
      <c r="U254" s="15"/>
    </row>
    <row r="255" spans="1:21" ht="12.75" customHeight="1" outlineLevel="1">
      <c r="A255" s="361"/>
      <c r="B255" s="145"/>
      <c r="C255" s="276" t="s">
        <v>489</v>
      </c>
      <c r="D255" s="5" t="s">
        <v>65</v>
      </c>
      <c r="E255" s="5" t="s">
        <v>317</v>
      </c>
      <c r="F255" s="5"/>
      <c r="G255" s="17">
        <f>Capex!G253</f>
        <v>0</v>
      </c>
      <c r="H255" s="17">
        <f>Capex!H253</f>
        <v>0</v>
      </c>
      <c r="I255" s="17">
        <f>Capex!I253</f>
        <v>0</v>
      </c>
      <c r="J255" s="17">
        <f>Capex!J253</f>
        <v>0</v>
      </c>
      <c r="K255" s="17">
        <f>Capex!K253</f>
        <v>0</v>
      </c>
      <c r="L255" s="17">
        <f>Capex!L253</f>
        <v>0</v>
      </c>
      <c r="M255" s="17">
        <f>Capex!M253</f>
        <v>0</v>
      </c>
      <c r="N255" s="17">
        <f>Capex!N253</f>
        <v>0</v>
      </c>
      <c r="O255" s="17">
        <f>Capex!O253</f>
        <v>0</v>
      </c>
      <c r="P255" s="17">
        <f>Capex!P253</f>
        <v>0</v>
      </c>
      <c r="Q255" s="17">
        <f>Capex!Q253</f>
        <v>0</v>
      </c>
      <c r="R255" s="17">
        <f>Capex!R253</f>
        <v>0</v>
      </c>
      <c r="S255" s="17">
        <f>Capex!S253</f>
        <v>122881</v>
      </c>
      <c r="T255" s="17">
        <f>Capex!T253</f>
        <v>0</v>
      </c>
      <c r="U255" s="15"/>
    </row>
    <row r="256" spans="1:21" ht="12.75" customHeight="1" outlineLevel="1">
      <c r="A256" s="361"/>
      <c r="B256" s="145"/>
      <c r="C256" s="276" t="s">
        <v>490</v>
      </c>
      <c r="D256" s="5" t="s">
        <v>65</v>
      </c>
      <c r="E256" s="5" t="s">
        <v>317</v>
      </c>
      <c r="F256" s="5"/>
      <c r="G256" s="17">
        <f>Capex!G254</f>
        <v>0</v>
      </c>
      <c r="H256" s="17">
        <f>Capex!H254</f>
        <v>0</v>
      </c>
      <c r="I256" s="17">
        <f>Capex!I254</f>
        <v>0</v>
      </c>
      <c r="J256" s="17">
        <f>Capex!J254</f>
        <v>0</v>
      </c>
      <c r="K256" s="17">
        <f>Capex!K254</f>
        <v>0</v>
      </c>
      <c r="L256" s="17">
        <f>Capex!L254</f>
        <v>0</v>
      </c>
      <c r="M256" s="17">
        <f>Capex!M254</f>
        <v>0</v>
      </c>
      <c r="N256" s="17">
        <f>Capex!N254</f>
        <v>0</v>
      </c>
      <c r="O256" s="17">
        <f>Capex!O254</f>
        <v>0</v>
      </c>
      <c r="P256" s="17">
        <f>Capex!P254</f>
        <v>0</v>
      </c>
      <c r="Q256" s="17">
        <f>Capex!Q254</f>
        <v>0</v>
      </c>
      <c r="R256" s="17">
        <f>Capex!R254</f>
        <v>0</v>
      </c>
      <c r="S256" s="17">
        <f>Capex!S254</f>
        <v>5164698.2699999996</v>
      </c>
      <c r="T256" s="17">
        <f>Capex!T254</f>
        <v>0</v>
      </c>
      <c r="U256" s="15"/>
    </row>
    <row r="257" spans="1:21" ht="12.75" customHeight="1" outlineLevel="1">
      <c r="A257" s="361"/>
      <c r="B257" s="145"/>
      <c r="C257" s="276" t="s">
        <v>491</v>
      </c>
      <c r="D257" s="5" t="s">
        <v>65</v>
      </c>
      <c r="E257" s="5" t="s">
        <v>317</v>
      </c>
      <c r="F257" s="5"/>
      <c r="G257" s="17">
        <f>Capex!G255</f>
        <v>0</v>
      </c>
      <c r="H257" s="17">
        <f>Capex!H255</f>
        <v>0</v>
      </c>
      <c r="I257" s="17">
        <f>Capex!I255</f>
        <v>0</v>
      </c>
      <c r="J257" s="17">
        <f>Capex!J255</f>
        <v>0</v>
      </c>
      <c r="K257" s="17">
        <f>Capex!K255</f>
        <v>0</v>
      </c>
      <c r="L257" s="17">
        <f>Capex!L255</f>
        <v>0</v>
      </c>
      <c r="M257" s="17">
        <f>Capex!M255</f>
        <v>0</v>
      </c>
      <c r="N257" s="17">
        <f>Capex!N255</f>
        <v>0</v>
      </c>
      <c r="O257" s="17">
        <f>Capex!O255</f>
        <v>0</v>
      </c>
      <c r="P257" s="17">
        <f>Capex!P255</f>
        <v>0</v>
      </c>
      <c r="Q257" s="17">
        <f>Capex!Q255</f>
        <v>0</v>
      </c>
      <c r="R257" s="17">
        <f>Capex!R255</f>
        <v>101249.87</v>
      </c>
      <c r="S257" s="17">
        <f>Capex!S255</f>
        <v>0</v>
      </c>
      <c r="T257" s="17">
        <f>Capex!T255</f>
        <v>0</v>
      </c>
      <c r="U257" s="15"/>
    </row>
    <row r="258" spans="1:21" ht="12.75" customHeight="1" outlineLevel="1">
      <c r="A258" s="361"/>
      <c r="B258" s="145"/>
      <c r="C258" s="276" t="s">
        <v>492</v>
      </c>
      <c r="D258" s="5" t="s">
        <v>65</v>
      </c>
      <c r="E258" s="5" t="s">
        <v>317</v>
      </c>
      <c r="F258" s="5"/>
      <c r="G258" s="17">
        <f>Capex!G256</f>
        <v>0</v>
      </c>
      <c r="H258" s="17">
        <f>Capex!H256</f>
        <v>0</v>
      </c>
      <c r="I258" s="17">
        <f>Capex!I256</f>
        <v>0</v>
      </c>
      <c r="J258" s="17">
        <f>Capex!J256</f>
        <v>0</v>
      </c>
      <c r="K258" s="17">
        <f>Capex!K256</f>
        <v>0</v>
      </c>
      <c r="L258" s="17">
        <f>Capex!L256</f>
        <v>0</v>
      </c>
      <c r="M258" s="17">
        <f>Capex!M256</f>
        <v>0</v>
      </c>
      <c r="N258" s="17">
        <f>Capex!N256</f>
        <v>0</v>
      </c>
      <c r="O258" s="17">
        <f>Capex!O256</f>
        <v>0</v>
      </c>
      <c r="P258" s="17">
        <f>Capex!P256</f>
        <v>15929051.91</v>
      </c>
      <c r="Q258" s="17">
        <f>Capex!Q256</f>
        <v>0</v>
      </c>
      <c r="R258" s="17">
        <f>Capex!R256</f>
        <v>0</v>
      </c>
      <c r="S258" s="17">
        <f>Capex!S256</f>
        <v>0</v>
      </c>
      <c r="T258" s="17">
        <f>Capex!T256</f>
        <v>0</v>
      </c>
      <c r="U258" s="15"/>
    </row>
    <row r="259" spans="1:21" ht="12.75" customHeight="1" outlineLevel="1">
      <c r="A259" s="361"/>
      <c r="B259" s="145"/>
      <c r="C259" s="276" t="s">
        <v>498</v>
      </c>
      <c r="D259" s="5" t="s">
        <v>65</v>
      </c>
      <c r="E259" s="5" t="s">
        <v>317</v>
      </c>
      <c r="F259" s="5"/>
      <c r="G259" s="17">
        <f>Capex!G257</f>
        <v>0</v>
      </c>
      <c r="H259" s="17">
        <f>Capex!H257</f>
        <v>0</v>
      </c>
      <c r="I259" s="17">
        <f>Capex!I257</f>
        <v>0</v>
      </c>
      <c r="J259" s="17">
        <f>Capex!J257</f>
        <v>0</v>
      </c>
      <c r="K259" s="17">
        <f>Capex!K257</f>
        <v>0</v>
      </c>
      <c r="L259" s="17">
        <f>Capex!L257</f>
        <v>0</v>
      </c>
      <c r="M259" s="17">
        <f>Capex!M257</f>
        <v>0</v>
      </c>
      <c r="N259" s="17">
        <f>Capex!N257</f>
        <v>0</v>
      </c>
      <c r="O259" s="17">
        <f>Capex!O257</f>
        <v>0</v>
      </c>
      <c r="P259" s="17">
        <f>Capex!P257</f>
        <v>0</v>
      </c>
      <c r="Q259" s="17">
        <f>Capex!Q257</f>
        <v>110982.39999999999</v>
      </c>
      <c r="R259" s="17">
        <f>Capex!R257</f>
        <v>0</v>
      </c>
      <c r="S259" s="17">
        <f>Capex!S257</f>
        <v>0</v>
      </c>
      <c r="T259" s="17">
        <f>Capex!T257</f>
        <v>0</v>
      </c>
      <c r="U259" s="15"/>
    </row>
    <row r="260" spans="1:21" ht="12.75" customHeight="1" outlineLevel="1">
      <c r="A260" s="361"/>
      <c r="B260" s="145"/>
      <c r="C260" s="276" t="s">
        <v>499</v>
      </c>
      <c r="D260" s="5" t="s">
        <v>65</v>
      </c>
      <c r="E260" s="5" t="s">
        <v>317</v>
      </c>
      <c r="F260" s="5"/>
      <c r="G260" s="17">
        <f>Capex!G258</f>
        <v>0</v>
      </c>
      <c r="H260" s="17">
        <f>Capex!H258</f>
        <v>0</v>
      </c>
      <c r="I260" s="17">
        <f>Capex!I258</f>
        <v>0</v>
      </c>
      <c r="J260" s="17">
        <f>Capex!J258</f>
        <v>0</v>
      </c>
      <c r="K260" s="17">
        <f>Capex!K258</f>
        <v>0</v>
      </c>
      <c r="L260" s="17">
        <f>Capex!L258</f>
        <v>0</v>
      </c>
      <c r="M260" s="17">
        <f>Capex!M258</f>
        <v>0</v>
      </c>
      <c r="N260" s="17">
        <f>Capex!N258</f>
        <v>0</v>
      </c>
      <c r="O260" s="17">
        <f>Capex!O258</f>
        <v>0</v>
      </c>
      <c r="P260" s="17">
        <f>Capex!P258</f>
        <v>0</v>
      </c>
      <c r="Q260" s="17">
        <f>Capex!Q258</f>
        <v>630399</v>
      </c>
      <c r="R260" s="17">
        <f>Capex!R258</f>
        <v>0</v>
      </c>
      <c r="S260" s="17">
        <f>Capex!S258</f>
        <v>0</v>
      </c>
      <c r="T260" s="17">
        <f>Capex!T258</f>
        <v>0</v>
      </c>
      <c r="U260" s="15"/>
    </row>
    <row r="261" spans="1:21" ht="12.75" customHeight="1" outlineLevel="1">
      <c r="A261" s="361"/>
      <c r="B261" s="145"/>
      <c r="C261" s="276" t="s">
        <v>789</v>
      </c>
      <c r="D261" s="5" t="s">
        <v>65</v>
      </c>
      <c r="E261" s="5" t="s">
        <v>317</v>
      </c>
      <c r="F261" s="5"/>
      <c r="G261" s="17">
        <f>Capex!G259</f>
        <v>0</v>
      </c>
      <c r="H261" s="17">
        <f>Capex!H259</f>
        <v>0</v>
      </c>
      <c r="I261" s="17">
        <f>Capex!I259</f>
        <v>0</v>
      </c>
      <c r="J261" s="17">
        <f>Capex!J259</f>
        <v>0</v>
      </c>
      <c r="K261" s="17">
        <f>Capex!K259</f>
        <v>0</v>
      </c>
      <c r="L261" s="17">
        <f>Capex!L259</f>
        <v>0</v>
      </c>
      <c r="M261" s="17">
        <f>Capex!M259</f>
        <v>0</v>
      </c>
      <c r="N261" s="17">
        <f>Capex!N259</f>
        <v>0</v>
      </c>
      <c r="O261" s="17">
        <f>Capex!O259</f>
        <v>0</v>
      </c>
      <c r="P261" s="17">
        <f>Capex!P259</f>
        <v>0</v>
      </c>
      <c r="Q261" s="17">
        <f>Capex!Q259</f>
        <v>662891.77</v>
      </c>
      <c r="R261" s="17">
        <f>Capex!R259</f>
        <v>0</v>
      </c>
      <c r="S261" s="17">
        <f>Capex!S259</f>
        <v>0</v>
      </c>
      <c r="T261" s="17">
        <f>Capex!T259</f>
        <v>0</v>
      </c>
      <c r="U261" s="15"/>
    </row>
    <row r="262" spans="1:21" ht="12.75" customHeight="1" outlineLevel="1">
      <c r="A262" s="361"/>
      <c r="B262" s="145"/>
      <c r="C262" s="276" t="s">
        <v>493</v>
      </c>
      <c r="D262" s="5" t="s">
        <v>65</v>
      </c>
      <c r="E262" s="5" t="s">
        <v>317</v>
      </c>
      <c r="F262" s="5"/>
      <c r="G262" s="17">
        <f>Capex!G260</f>
        <v>0</v>
      </c>
      <c r="H262" s="17">
        <f>Capex!H260</f>
        <v>0</v>
      </c>
      <c r="I262" s="17">
        <f>Capex!I260</f>
        <v>0</v>
      </c>
      <c r="J262" s="17">
        <f>Capex!J260</f>
        <v>0</v>
      </c>
      <c r="K262" s="17">
        <f>Capex!K260</f>
        <v>0</v>
      </c>
      <c r="L262" s="17">
        <f>Capex!L260</f>
        <v>0</v>
      </c>
      <c r="M262" s="17">
        <f>Capex!M260</f>
        <v>0</v>
      </c>
      <c r="N262" s="17">
        <f>Capex!N260</f>
        <v>0</v>
      </c>
      <c r="O262" s="17">
        <f>Capex!O260</f>
        <v>0</v>
      </c>
      <c r="P262" s="17">
        <f>Capex!P260</f>
        <v>0</v>
      </c>
      <c r="Q262" s="17">
        <f>Capex!Q260</f>
        <v>0</v>
      </c>
      <c r="R262" s="17">
        <f>Capex!R260</f>
        <v>654657.18000000005</v>
      </c>
      <c r="S262" s="17">
        <f>Capex!S260</f>
        <v>0</v>
      </c>
      <c r="T262" s="17">
        <f>Capex!T260</f>
        <v>0</v>
      </c>
      <c r="U262" s="15"/>
    </row>
    <row r="263" spans="1:21" ht="12.75" customHeight="1" outlineLevel="1">
      <c r="A263" s="361"/>
      <c r="B263" s="145"/>
      <c r="C263" s="276" t="s">
        <v>790</v>
      </c>
      <c r="D263" s="5" t="s">
        <v>65</v>
      </c>
      <c r="E263" s="5" t="s">
        <v>317</v>
      </c>
      <c r="F263" s="5"/>
      <c r="G263" s="17">
        <f>Capex!G261</f>
        <v>0</v>
      </c>
      <c r="H263" s="17">
        <f>Capex!H261</f>
        <v>0</v>
      </c>
      <c r="I263" s="17">
        <f>Capex!I261</f>
        <v>0</v>
      </c>
      <c r="J263" s="17">
        <f>Capex!J261</f>
        <v>0</v>
      </c>
      <c r="K263" s="17">
        <f>Capex!K261</f>
        <v>0</v>
      </c>
      <c r="L263" s="17">
        <f>Capex!L261</f>
        <v>0</v>
      </c>
      <c r="M263" s="17">
        <f>Capex!M261</f>
        <v>0</v>
      </c>
      <c r="N263" s="17">
        <f>Capex!N261</f>
        <v>0</v>
      </c>
      <c r="O263" s="17">
        <f>Capex!O261</f>
        <v>0</v>
      </c>
      <c r="P263" s="17">
        <f>Capex!P261</f>
        <v>0</v>
      </c>
      <c r="Q263" s="17">
        <f>Capex!Q261</f>
        <v>0</v>
      </c>
      <c r="R263" s="17">
        <f>Capex!R261</f>
        <v>188000</v>
      </c>
      <c r="S263" s="17">
        <f>Capex!S261</f>
        <v>0</v>
      </c>
      <c r="T263" s="17">
        <f>Capex!T261</f>
        <v>0</v>
      </c>
      <c r="U263" s="15"/>
    </row>
    <row r="264" spans="1:21" ht="12.75" customHeight="1" outlineLevel="1">
      <c r="A264" s="361"/>
      <c r="B264" s="145"/>
      <c r="C264" s="276" t="s">
        <v>494</v>
      </c>
      <c r="D264" s="5" t="s">
        <v>65</v>
      </c>
      <c r="E264" s="5" t="s">
        <v>317</v>
      </c>
      <c r="F264" s="5"/>
      <c r="G264" s="17">
        <f>Capex!G262</f>
        <v>0</v>
      </c>
      <c r="H264" s="17">
        <f>Capex!H262</f>
        <v>0</v>
      </c>
      <c r="I264" s="17">
        <f>Capex!I262</f>
        <v>0</v>
      </c>
      <c r="J264" s="17">
        <f>Capex!J262</f>
        <v>0</v>
      </c>
      <c r="K264" s="17">
        <f>Capex!K262</f>
        <v>0</v>
      </c>
      <c r="L264" s="17">
        <f>Capex!L262</f>
        <v>0</v>
      </c>
      <c r="M264" s="17">
        <f>Capex!M262</f>
        <v>0</v>
      </c>
      <c r="N264" s="17">
        <f>Capex!N262</f>
        <v>0</v>
      </c>
      <c r="O264" s="17">
        <f>Capex!O262</f>
        <v>0</v>
      </c>
      <c r="P264" s="17">
        <f>Capex!P262</f>
        <v>0</v>
      </c>
      <c r="Q264" s="17">
        <f>Capex!Q262</f>
        <v>0</v>
      </c>
      <c r="R264" s="17">
        <f>Capex!R262</f>
        <v>755148.13</v>
      </c>
      <c r="S264" s="17">
        <f>Capex!S262</f>
        <v>0</v>
      </c>
      <c r="T264" s="17">
        <f>Capex!T262</f>
        <v>0</v>
      </c>
      <c r="U264" s="15"/>
    </row>
    <row r="265" spans="1:21" ht="12.75" customHeight="1" outlineLevel="1">
      <c r="A265" s="361"/>
      <c r="B265" s="145"/>
      <c r="C265" s="276" t="s">
        <v>495</v>
      </c>
      <c r="D265" s="5" t="s">
        <v>65</v>
      </c>
      <c r="E265" s="5" t="s">
        <v>317</v>
      </c>
      <c r="F265" s="5"/>
      <c r="G265" s="17">
        <f>Capex!G263</f>
        <v>0</v>
      </c>
      <c r="H265" s="17">
        <f>Capex!H263</f>
        <v>0</v>
      </c>
      <c r="I265" s="17">
        <f>Capex!I263</f>
        <v>0</v>
      </c>
      <c r="J265" s="17">
        <f>Capex!J263</f>
        <v>0</v>
      </c>
      <c r="K265" s="17">
        <f>Capex!K263</f>
        <v>0</v>
      </c>
      <c r="L265" s="17">
        <f>Capex!L263</f>
        <v>0</v>
      </c>
      <c r="M265" s="17">
        <f>Capex!M263</f>
        <v>0</v>
      </c>
      <c r="N265" s="17">
        <f>Capex!N263</f>
        <v>0</v>
      </c>
      <c r="O265" s="17">
        <f>Capex!O263</f>
        <v>0</v>
      </c>
      <c r="P265" s="17">
        <f>Capex!P263</f>
        <v>0</v>
      </c>
      <c r="Q265" s="17">
        <f>Capex!Q263</f>
        <v>0</v>
      </c>
      <c r="R265" s="17">
        <f>Capex!R263</f>
        <v>1223961.73</v>
      </c>
      <c r="S265" s="17">
        <f>Capex!S263</f>
        <v>0</v>
      </c>
      <c r="T265" s="17">
        <f>Capex!T263</f>
        <v>0</v>
      </c>
      <c r="U265" s="15"/>
    </row>
    <row r="266" spans="1:21" ht="12.75" customHeight="1" outlineLevel="1">
      <c r="A266" s="361"/>
      <c r="B266" s="145"/>
      <c r="C266" s="276" t="s">
        <v>496</v>
      </c>
      <c r="D266" s="5" t="s">
        <v>65</v>
      </c>
      <c r="E266" s="5" t="s">
        <v>317</v>
      </c>
      <c r="F266" s="5"/>
      <c r="G266" s="17">
        <f>Capex!G264</f>
        <v>0</v>
      </c>
      <c r="H266" s="17">
        <f>Capex!H264</f>
        <v>0</v>
      </c>
      <c r="I266" s="17">
        <f>Capex!I264</f>
        <v>0</v>
      </c>
      <c r="J266" s="17">
        <f>Capex!J264</f>
        <v>0</v>
      </c>
      <c r="K266" s="17">
        <f>Capex!K264</f>
        <v>0</v>
      </c>
      <c r="L266" s="17">
        <f>Capex!L264</f>
        <v>0</v>
      </c>
      <c r="M266" s="17">
        <f>Capex!M264</f>
        <v>0</v>
      </c>
      <c r="N266" s="17">
        <f>Capex!N264</f>
        <v>0</v>
      </c>
      <c r="O266" s="17">
        <f>Capex!O264</f>
        <v>0</v>
      </c>
      <c r="P266" s="17">
        <f>Capex!P264</f>
        <v>853341.97</v>
      </c>
      <c r="Q266" s="17">
        <f>Capex!Q264</f>
        <v>0</v>
      </c>
      <c r="R266" s="17">
        <f>Capex!R264</f>
        <v>0</v>
      </c>
      <c r="S266" s="17">
        <f>Capex!S264</f>
        <v>0</v>
      </c>
      <c r="T266" s="17">
        <f>Capex!T264</f>
        <v>0</v>
      </c>
      <c r="U266" s="15"/>
    </row>
    <row r="267" spans="1:21" ht="12.75" customHeight="1" outlineLevel="1">
      <c r="A267" s="361"/>
      <c r="B267" s="145"/>
      <c r="C267" s="276" t="s">
        <v>497</v>
      </c>
      <c r="D267" s="5" t="s">
        <v>65</v>
      </c>
      <c r="E267" s="5" t="s">
        <v>317</v>
      </c>
      <c r="F267" s="5"/>
      <c r="G267" s="17">
        <f>Capex!G265</f>
        <v>0</v>
      </c>
      <c r="H267" s="17">
        <f>Capex!H265</f>
        <v>0</v>
      </c>
      <c r="I267" s="17">
        <f>Capex!I265</f>
        <v>0</v>
      </c>
      <c r="J267" s="17">
        <f>Capex!J265</f>
        <v>0</v>
      </c>
      <c r="K267" s="17">
        <f>Capex!K265</f>
        <v>0</v>
      </c>
      <c r="L267" s="17">
        <f>Capex!L265</f>
        <v>0</v>
      </c>
      <c r="M267" s="17">
        <f>Capex!M265</f>
        <v>0</v>
      </c>
      <c r="N267" s="17">
        <f>Capex!N265</f>
        <v>0</v>
      </c>
      <c r="O267" s="17">
        <f>Capex!O265</f>
        <v>0</v>
      </c>
      <c r="P267" s="17">
        <f>Capex!P265</f>
        <v>242500</v>
      </c>
      <c r="Q267" s="17">
        <f>Capex!Q265</f>
        <v>0</v>
      </c>
      <c r="R267" s="17">
        <f>Capex!R265</f>
        <v>0</v>
      </c>
      <c r="S267" s="17">
        <f>Capex!S265</f>
        <v>0</v>
      </c>
      <c r="T267" s="17">
        <f>Capex!T265</f>
        <v>0</v>
      </c>
      <c r="U267" s="15"/>
    </row>
    <row r="268" spans="1:21" ht="12.75" customHeight="1" outlineLevel="1">
      <c r="A268" s="361"/>
      <c r="B268" s="145"/>
      <c r="C268" s="276" t="s">
        <v>500</v>
      </c>
      <c r="D268" s="5" t="s">
        <v>65</v>
      </c>
      <c r="E268" s="5" t="s">
        <v>317</v>
      </c>
      <c r="F268" s="5"/>
      <c r="G268" s="17">
        <f>Capex!G266</f>
        <v>0</v>
      </c>
      <c r="H268" s="17">
        <f>Capex!H266</f>
        <v>0</v>
      </c>
      <c r="I268" s="17">
        <f>Capex!I266</f>
        <v>0</v>
      </c>
      <c r="J268" s="17">
        <f>Capex!J266</f>
        <v>0</v>
      </c>
      <c r="K268" s="17">
        <f>Capex!K266</f>
        <v>0</v>
      </c>
      <c r="L268" s="17">
        <f>Capex!L266</f>
        <v>0</v>
      </c>
      <c r="M268" s="17">
        <f>Capex!M266</f>
        <v>0</v>
      </c>
      <c r="N268" s="17">
        <f>Capex!N266</f>
        <v>0</v>
      </c>
      <c r="O268" s="17">
        <f>Capex!O266</f>
        <v>0</v>
      </c>
      <c r="P268" s="17">
        <f>Capex!P266</f>
        <v>0</v>
      </c>
      <c r="Q268" s="17">
        <f>Capex!Q266</f>
        <v>0</v>
      </c>
      <c r="R268" s="17">
        <f>Capex!R266</f>
        <v>0</v>
      </c>
      <c r="S268" s="17">
        <f>Capex!S266</f>
        <v>2394107.44</v>
      </c>
      <c r="T268" s="17">
        <f>Capex!T266</f>
        <v>0</v>
      </c>
      <c r="U268" s="15"/>
    </row>
    <row r="269" spans="1:21" ht="12.75" customHeight="1" outlineLevel="1">
      <c r="A269" s="361"/>
      <c r="B269" s="145"/>
      <c r="C269" s="393" t="s">
        <v>501</v>
      </c>
      <c r="D269" s="379" t="s">
        <v>65</v>
      </c>
      <c r="E269" s="379" t="s">
        <v>317</v>
      </c>
      <c r="F269" s="5"/>
      <c r="G269" s="543">
        <f>Capex!G267</f>
        <v>0</v>
      </c>
      <c r="H269" s="543">
        <f>Capex!H267</f>
        <v>0</v>
      </c>
      <c r="I269" s="543">
        <f>Capex!I267</f>
        <v>0</v>
      </c>
      <c r="J269" s="543">
        <f>Capex!J267</f>
        <v>0</v>
      </c>
      <c r="K269" s="543">
        <f>Capex!K267</f>
        <v>0</v>
      </c>
      <c r="L269" s="543">
        <f>Capex!L267</f>
        <v>0</v>
      </c>
      <c r="M269" s="543">
        <f>Capex!M267</f>
        <v>0</v>
      </c>
      <c r="N269" s="543">
        <f>Capex!N267</f>
        <v>0</v>
      </c>
      <c r="O269" s="543">
        <f>Capex!O267</f>
        <v>0</v>
      </c>
      <c r="P269" s="543">
        <f>Capex!P267</f>
        <v>0</v>
      </c>
      <c r="Q269" s="543">
        <f>Capex!Q267</f>
        <v>0</v>
      </c>
      <c r="R269" s="543">
        <f>Capex!R267</f>
        <v>0</v>
      </c>
      <c r="S269" s="543">
        <f>Capex!S267</f>
        <v>1664377.62</v>
      </c>
      <c r="T269" s="543">
        <f>Capex!T267</f>
        <v>0</v>
      </c>
      <c r="U269" s="15"/>
    </row>
    <row r="270" spans="1:21" ht="12.75" customHeight="1" outlineLevel="1" collapsed="1">
      <c r="A270" s="362"/>
      <c r="B270" s="145"/>
      <c r="C270" s="275" t="s">
        <v>180</v>
      </c>
      <c r="D270" s="18"/>
      <c r="E270" s="18"/>
      <c r="F270" s="5"/>
      <c r="G270" s="454"/>
      <c r="H270" s="454"/>
      <c r="I270" s="454"/>
      <c r="J270" s="454"/>
      <c r="K270" s="454"/>
      <c r="L270" s="454"/>
      <c r="M270" s="454"/>
      <c r="N270" s="454"/>
      <c r="O270" s="454"/>
      <c r="P270" s="454"/>
      <c r="Q270" s="454"/>
      <c r="R270" s="454"/>
      <c r="S270" s="454"/>
      <c r="T270" s="454"/>
      <c r="U270" s="15"/>
    </row>
    <row r="271" spans="1:21" ht="12.75" customHeight="1" outlineLevel="1">
      <c r="A271" s="361"/>
      <c r="B271" s="145"/>
      <c r="C271" s="394" t="s">
        <v>807</v>
      </c>
      <c r="D271" s="381" t="s">
        <v>65</v>
      </c>
      <c r="E271" s="381" t="s">
        <v>317</v>
      </c>
      <c r="F271" s="5"/>
      <c r="G271" s="542">
        <f>Capex!G269</f>
        <v>0</v>
      </c>
      <c r="H271" s="542">
        <f>Capex!H269</f>
        <v>0</v>
      </c>
      <c r="I271" s="542">
        <f>Capex!I269</f>
        <v>0</v>
      </c>
      <c r="J271" s="542">
        <f>Capex!J269</f>
        <v>0</v>
      </c>
      <c r="K271" s="542">
        <f>Capex!K269</f>
        <v>0</v>
      </c>
      <c r="L271" s="542">
        <f>Capex!L269</f>
        <v>0</v>
      </c>
      <c r="M271" s="542">
        <f>Capex!M269</f>
        <v>360000</v>
      </c>
      <c r="N271" s="542">
        <f>Capex!N269</f>
        <v>0</v>
      </c>
      <c r="O271" s="542">
        <f>Capex!O269</f>
        <v>0</v>
      </c>
      <c r="P271" s="542">
        <f>Capex!P269</f>
        <v>0</v>
      </c>
      <c r="Q271" s="542">
        <f>Capex!Q269</f>
        <v>0</v>
      </c>
      <c r="R271" s="542">
        <f>Capex!R269</f>
        <v>0</v>
      </c>
      <c r="S271" s="542">
        <f>Capex!S269</f>
        <v>0</v>
      </c>
      <c r="T271" s="542">
        <f>Capex!T269</f>
        <v>0</v>
      </c>
      <c r="U271" s="15"/>
    </row>
    <row r="272" spans="1:21" ht="12.75" customHeight="1" outlineLevel="1">
      <c r="A272" s="361"/>
      <c r="B272" s="145"/>
      <c r="C272" s="276" t="s">
        <v>802</v>
      </c>
      <c r="D272" s="5" t="s">
        <v>65</v>
      </c>
      <c r="E272" s="5" t="s">
        <v>317</v>
      </c>
      <c r="F272" s="5"/>
      <c r="G272" s="17">
        <f>Capex!G270</f>
        <v>0</v>
      </c>
      <c r="H272" s="17">
        <f>Capex!H270</f>
        <v>0</v>
      </c>
      <c r="I272" s="17">
        <f>Capex!I270</f>
        <v>0</v>
      </c>
      <c r="J272" s="17">
        <f>Capex!J270</f>
        <v>0</v>
      </c>
      <c r="K272" s="17">
        <f>Capex!K270</f>
        <v>0</v>
      </c>
      <c r="L272" s="17">
        <f>Capex!L270</f>
        <v>0</v>
      </c>
      <c r="M272" s="17">
        <f>Capex!M270</f>
        <v>1778000</v>
      </c>
      <c r="N272" s="17">
        <f>Capex!N270</f>
        <v>0</v>
      </c>
      <c r="O272" s="17">
        <f>Capex!O270</f>
        <v>0</v>
      </c>
      <c r="P272" s="17">
        <f>Capex!P270</f>
        <v>0</v>
      </c>
      <c r="Q272" s="17">
        <f>Capex!Q270</f>
        <v>0</v>
      </c>
      <c r="R272" s="17">
        <f>Capex!R270</f>
        <v>0</v>
      </c>
      <c r="S272" s="17">
        <f>Capex!S270</f>
        <v>0</v>
      </c>
      <c r="T272" s="17">
        <f>Capex!T270</f>
        <v>0</v>
      </c>
      <c r="U272" s="15"/>
    </row>
    <row r="273" spans="1:21" ht="12.75" customHeight="1" outlineLevel="1">
      <c r="A273" s="361"/>
      <c r="B273" s="145"/>
      <c r="C273" s="276" t="s">
        <v>803</v>
      </c>
      <c r="D273" s="5" t="s">
        <v>65</v>
      </c>
      <c r="E273" s="5" t="s">
        <v>317</v>
      </c>
      <c r="F273" s="5"/>
      <c r="G273" s="17">
        <f>Capex!G271</f>
        <v>0</v>
      </c>
      <c r="H273" s="17">
        <f>Capex!H271</f>
        <v>0</v>
      </c>
      <c r="I273" s="17">
        <f>Capex!I271</f>
        <v>0</v>
      </c>
      <c r="J273" s="17">
        <f>Capex!J271</f>
        <v>0</v>
      </c>
      <c r="K273" s="17">
        <f>Capex!K271</f>
        <v>0</v>
      </c>
      <c r="L273" s="17">
        <f>Capex!L271</f>
        <v>0</v>
      </c>
      <c r="M273" s="17">
        <f>Capex!M271</f>
        <v>141000</v>
      </c>
      <c r="N273" s="17">
        <f>Capex!N271</f>
        <v>0</v>
      </c>
      <c r="O273" s="17">
        <f>Capex!O271</f>
        <v>0</v>
      </c>
      <c r="P273" s="17">
        <f>Capex!P271</f>
        <v>0</v>
      </c>
      <c r="Q273" s="17">
        <f>Capex!Q271</f>
        <v>0</v>
      </c>
      <c r="R273" s="17">
        <f>Capex!R271</f>
        <v>0</v>
      </c>
      <c r="S273" s="17">
        <f>Capex!S271</f>
        <v>0</v>
      </c>
      <c r="T273" s="17">
        <f>Capex!T271</f>
        <v>0</v>
      </c>
      <c r="U273" s="15"/>
    </row>
    <row r="274" spans="1:21" ht="12.75" customHeight="1" outlineLevel="1">
      <c r="A274" s="361"/>
      <c r="B274" s="145"/>
      <c r="C274" s="276" t="s">
        <v>804</v>
      </c>
      <c r="D274" s="5" t="s">
        <v>65</v>
      </c>
      <c r="E274" s="5" t="s">
        <v>317</v>
      </c>
      <c r="F274" s="5"/>
      <c r="G274" s="17">
        <f>Capex!G272</f>
        <v>0</v>
      </c>
      <c r="H274" s="17">
        <f>Capex!H272</f>
        <v>0</v>
      </c>
      <c r="I274" s="17">
        <f>Capex!I272</f>
        <v>0</v>
      </c>
      <c r="J274" s="17">
        <f>Capex!J272</f>
        <v>0</v>
      </c>
      <c r="K274" s="17">
        <f>Capex!K272</f>
        <v>0</v>
      </c>
      <c r="L274" s="17">
        <f>Capex!L272</f>
        <v>0</v>
      </c>
      <c r="M274" s="17">
        <f>Capex!M272</f>
        <v>3120000</v>
      </c>
      <c r="N274" s="17">
        <f>Capex!N272</f>
        <v>0</v>
      </c>
      <c r="O274" s="17">
        <f>Capex!O272</f>
        <v>0</v>
      </c>
      <c r="P274" s="17">
        <f>Capex!P272</f>
        <v>0</v>
      </c>
      <c r="Q274" s="17">
        <f>Capex!Q272</f>
        <v>0</v>
      </c>
      <c r="R274" s="17">
        <f>Capex!R272</f>
        <v>0</v>
      </c>
      <c r="S274" s="17">
        <f>Capex!S272</f>
        <v>0</v>
      </c>
      <c r="T274" s="17">
        <f>Capex!T272</f>
        <v>0</v>
      </c>
      <c r="U274" s="15"/>
    </row>
    <row r="275" spans="1:21" ht="12.75" customHeight="1" outlineLevel="1" collapsed="1">
      <c r="A275" s="361"/>
      <c r="B275" s="145"/>
      <c r="C275" s="276" t="s">
        <v>805</v>
      </c>
      <c r="D275" s="5" t="s">
        <v>65</v>
      </c>
      <c r="E275" s="5" t="s">
        <v>317</v>
      </c>
      <c r="F275" s="5"/>
      <c r="G275" s="17">
        <f>Capex!G273</f>
        <v>0</v>
      </c>
      <c r="H275" s="17">
        <f>Capex!H273</f>
        <v>0</v>
      </c>
      <c r="I275" s="17">
        <f>Capex!I273</f>
        <v>0</v>
      </c>
      <c r="J275" s="17">
        <f>Capex!J273</f>
        <v>0</v>
      </c>
      <c r="K275" s="17">
        <f>Capex!K273</f>
        <v>0</v>
      </c>
      <c r="L275" s="17">
        <f>Capex!L273</f>
        <v>0</v>
      </c>
      <c r="M275" s="17">
        <f>Capex!M273</f>
        <v>832000</v>
      </c>
      <c r="N275" s="17">
        <f>Capex!N273</f>
        <v>0</v>
      </c>
      <c r="O275" s="17">
        <f>Capex!O273</f>
        <v>0</v>
      </c>
      <c r="P275" s="17">
        <f>Capex!P273</f>
        <v>0</v>
      </c>
      <c r="Q275" s="17">
        <f>Capex!Q273</f>
        <v>0</v>
      </c>
      <c r="R275" s="17">
        <f>Capex!R273</f>
        <v>0</v>
      </c>
      <c r="S275" s="17">
        <f>Capex!S273</f>
        <v>0</v>
      </c>
      <c r="T275" s="17">
        <f>Capex!T273</f>
        <v>0</v>
      </c>
      <c r="U275" s="15"/>
    </row>
    <row r="276" spans="1:21" ht="12.75" customHeight="1" outlineLevel="1">
      <c r="A276" s="361"/>
      <c r="B276" s="145"/>
      <c r="C276" s="276" t="s">
        <v>809</v>
      </c>
      <c r="D276" s="5" t="s">
        <v>65</v>
      </c>
      <c r="E276" s="5" t="s">
        <v>317</v>
      </c>
      <c r="F276" s="5"/>
      <c r="G276" s="17">
        <f>Capex!G274</f>
        <v>0</v>
      </c>
      <c r="H276" s="17">
        <f>Capex!H274</f>
        <v>0</v>
      </c>
      <c r="I276" s="17">
        <f>Capex!I274</f>
        <v>0</v>
      </c>
      <c r="J276" s="17">
        <f>Capex!J274</f>
        <v>0</v>
      </c>
      <c r="K276" s="17">
        <f>Capex!K274</f>
        <v>0</v>
      </c>
      <c r="L276" s="17">
        <f>Capex!L274</f>
        <v>0</v>
      </c>
      <c r="M276" s="17">
        <f>Capex!M274</f>
        <v>832000</v>
      </c>
      <c r="N276" s="17">
        <f>Capex!N274</f>
        <v>0</v>
      </c>
      <c r="O276" s="17">
        <f>Capex!O274</f>
        <v>0</v>
      </c>
      <c r="P276" s="17">
        <f>Capex!P274</f>
        <v>0</v>
      </c>
      <c r="Q276" s="17">
        <f>Capex!Q274</f>
        <v>0</v>
      </c>
      <c r="R276" s="17">
        <f>Capex!R274</f>
        <v>0</v>
      </c>
      <c r="S276" s="17">
        <f>Capex!S274</f>
        <v>0</v>
      </c>
      <c r="T276" s="17">
        <f>Capex!T274</f>
        <v>0</v>
      </c>
      <c r="U276" s="15"/>
    </row>
    <row r="277" spans="1:21" ht="12.75" customHeight="1" outlineLevel="1">
      <c r="A277" s="356"/>
      <c r="B277" s="145"/>
      <c r="C277" s="276" t="s">
        <v>810</v>
      </c>
      <c r="D277" s="5" t="s">
        <v>65</v>
      </c>
      <c r="E277" s="5" t="s">
        <v>317</v>
      </c>
      <c r="F277" s="5"/>
      <c r="G277" s="17">
        <f>Capex!G275</f>
        <v>0</v>
      </c>
      <c r="H277" s="17">
        <f>Capex!H275</f>
        <v>0</v>
      </c>
      <c r="I277" s="17">
        <f>Capex!I275</f>
        <v>0</v>
      </c>
      <c r="J277" s="17">
        <f>Capex!J275</f>
        <v>0</v>
      </c>
      <c r="K277" s="17">
        <f>Capex!K275</f>
        <v>0</v>
      </c>
      <c r="L277" s="17">
        <f>Capex!L275</f>
        <v>0</v>
      </c>
      <c r="M277" s="17">
        <f>Capex!M275</f>
        <v>171000</v>
      </c>
      <c r="N277" s="17">
        <f>Capex!N275</f>
        <v>0</v>
      </c>
      <c r="O277" s="17">
        <f>Capex!O275</f>
        <v>0</v>
      </c>
      <c r="P277" s="17">
        <f>Capex!P275</f>
        <v>0</v>
      </c>
      <c r="Q277" s="17">
        <f>Capex!Q275</f>
        <v>0</v>
      </c>
      <c r="R277" s="17">
        <f>Capex!R275</f>
        <v>0</v>
      </c>
      <c r="S277" s="17">
        <f>Capex!S275</f>
        <v>0</v>
      </c>
      <c r="T277" s="17">
        <f>Capex!T275</f>
        <v>0</v>
      </c>
      <c r="U277" s="15"/>
    </row>
    <row r="278" spans="1:21" ht="12.75" customHeight="1" outlineLevel="1">
      <c r="A278" s="361"/>
      <c r="B278" s="145"/>
      <c r="C278" s="276" t="s">
        <v>283</v>
      </c>
      <c r="D278" s="5" t="s">
        <v>65</v>
      </c>
      <c r="E278" s="5" t="s">
        <v>317</v>
      </c>
      <c r="F278" s="5"/>
      <c r="G278" s="17">
        <f>Capex!G276</f>
        <v>0</v>
      </c>
      <c r="H278" s="17">
        <f>Capex!H276</f>
        <v>0</v>
      </c>
      <c r="I278" s="17">
        <f>Capex!I276</f>
        <v>0</v>
      </c>
      <c r="J278" s="17">
        <f>Capex!J276</f>
        <v>0</v>
      </c>
      <c r="K278" s="17">
        <f>Capex!K276</f>
        <v>0</v>
      </c>
      <c r="L278" s="17">
        <f>Capex!L276</f>
        <v>0</v>
      </c>
      <c r="M278" s="17">
        <f>Capex!M276</f>
        <v>165000</v>
      </c>
      <c r="N278" s="17">
        <f>Capex!N276</f>
        <v>0</v>
      </c>
      <c r="O278" s="17">
        <f>Capex!O276</f>
        <v>0</v>
      </c>
      <c r="P278" s="17">
        <f>Capex!P276</f>
        <v>0</v>
      </c>
      <c r="Q278" s="17">
        <f>Capex!Q276</f>
        <v>0</v>
      </c>
      <c r="R278" s="17">
        <f>Capex!R276</f>
        <v>0</v>
      </c>
      <c r="S278" s="17">
        <f>Capex!S276</f>
        <v>0</v>
      </c>
      <c r="T278" s="17">
        <f>Capex!T276</f>
        <v>0</v>
      </c>
      <c r="U278" s="15"/>
    </row>
    <row r="279" spans="1:21" ht="12.75" customHeight="1" outlineLevel="1">
      <c r="A279" s="361"/>
      <c r="B279" s="145"/>
      <c r="C279" s="276" t="s">
        <v>806</v>
      </c>
      <c r="D279" s="5" t="s">
        <v>65</v>
      </c>
      <c r="E279" s="5" t="s">
        <v>317</v>
      </c>
      <c r="F279" s="5"/>
      <c r="G279" s="17">
        <f>Capex!G277</f>
        <v>0</v>
      </c>
      <c r="H279" s="17">
        <f>Capex!H277</f>
        <v>0</v>
      </c>
      <c r="I279" s="17">
        <f>Capex!I277</f>
        <v>0</v>
      </c>
      <c r="J279" s="17">
        <f>Capex!J277</f>
        <v>0</v>
      </c>
      <c r="K279" s="17">
        <f>Capex!K277</f>
        <v>0</v>
      </c>
      <c r="L279" s="17">
        <f>Capex!L277</f>
        <v>0</v>
      </c>
      <c r="M279" s="17">
        <f>Capex!M277</f>
        <v>165000</v>
      </c>
      <c r="N279" s="17">
        <f>Capex!N277</f>
        <v>0</v>
      </c>
      <c r="O279" s="17">
        <f>Capex!O277</f>
        <v>0</v>
      </c>
      <c r="P279" s="17">
        <f>Capex!P277</f>
        <v>0</v>
      </c>
      <c r="Q279" s="17">
        <f>Capex!Q277</f>
        <v>0</v>
      </c>
      <c r="R279" s="17">
        <f>Capex!R277</f>
        <v>0</v>
      </c>
      <c r="S279" s="17">
        <f>Capex!S277</f>
        <v>0</v>
      </c>
      <c r="T279" s="17">
        <f>Capex!T277</f>
        <v>0</v>
      </c>
      <c r="U279" s="15"/>
    </row>
    <row r="280" spans="1:21" ht="12.75" customHeight="1" outlineLevel="1">
      <c r="A280" s="361"/>
      <c r="B280" s="145"/>
      <c r="C280" s="276" t="s">
        <v>284</v>
      </c>
      <c r="D280" s="5" t="s">
        <v>65</v>
      </c>
      <c r="E280" s="5" t="s">
        <v>317</v>
      </c>
      <c r="F280" s="5"/>
      <c r="G280" s="17">
        <f>Capex!G278</f>
        <v>0</v>
      </c>
      <c r="H280" s="17">
        <f>Capex!H278</f>
        <v>0</v>
      </c>
      <c r="I280" s="17">
        <f>Capex!I278</f>
        <v>0</v>
      </c>
      <c r="J280" s="17">
        <f>Capex!J278</f>
        <v>0</v>
      </c>
      <c r="K280" s="17">
        <f>Capex!K278</f>
        <v>0</v>
      </c>
      <c r="L280" s="17">
        <f>Capex!L278</f>
        <v>0</v>
      </c>
      <c r="M280" s="17">
        <f>Capex!M278</f>
        <v>726000</v>
      </c>
      <c r="N280" s="17">
        <f>Capex!N278</f>
        <v>0</v>
      </c>
      <c r="O280" s="17">
        <f>Capex!O278</f>
        <v>0</v>
      </c>
      <c r="P280" s="17">
        <f>Capex!P278</f>
        <v>0</v>
      </c>
      <c r="Q280" s="17">
        <f>Capex!Q278</f>
        <v>0</v>
      </c>
      <c r="R280" s="17">
        <f>Capex!R278</f>
        <v>0</v>
      </c>
      <c r="S280" s="17">
        <f>Capex!S278</f>
        <v>0</v>
      </c>
      <c r="T280" s="17">
        <f>Capex!T278</f>
        <v>0</v>
      </c>
      <c r="U280" s="15"/>
    </row>
    <row r="281" spans="1:21" ht="12.75" customHeight="1" outlineLevel="1">
      <c r="A281" s="361"/>
      <c r="B281" s="145"/>
      <c r="C281" s="276" t="s">
        <v>285</v>
      </c>
      <c r="D281" s="5" t="s">
        <v>65</v>
      </c>
      <c r="E281" s="5" t="s">
        <v>317</v>
      </c>
      <c r="F281" s="5"/>
      <c r="G281" s="17">
        <f>Capex!G279</f>
        <v>0</v>
      </c>
      <c r="H281" s="17">
        <f>Capex!H279</f>
        <v>0</v>
      </c>
      <c r="I281" s="17">
        <f>Capex!I279</f>
        <v>0</v>
      </c>
      <c r="J281" s="17">
        <f>Capex!J279</f>
        <v>0</v>
      </c>
      <c r="K281" s="17">
        <f>Capex!K279</f>
        <v>0</v>
      </c>
      <c r="L281" s="17">
        <f>Capex!L279</f>
        <v>0</v>
      </c>
      <c r="M281" s="17">
        <f>Capex!M279</f>
        <v>824000</v>
      </c>
      <c r="N281" s="17">
        <f>Capex!N279</f>
        <v>0</v>
      </c>
      <c r="O281" s="17">
        <f>Capex!O279</f>
        <v>0</v>
      </c>
      <c r="P281" s="17">
        <f>Capex!P279</f>
        <v>0</v>
      </c>
      <c r="Q281" s="17">
        <f>Capex!Q279</f>
        <v>0</v>
      </c>
      <c r="R281" s="17">
        <f>Capex!R279</f>
        <v>0</v>
      </c>
      <c r="S281" s="17">
        <f>Capex!S279</f>
        <v>0</v>
      </c>
      <c r="T281" s="17">
        <f>Capex!T279</f>
        <v>0</v>
      </c>
      <c r="U281" s="15"/>
    </row>
    <row r="282" spans="1:21" ht="12.75" customHeight="1" outlineLevel="1">
      <c r="A282" s="361"/>
      <c r="B282" s="145"/>
      <c r="C282" s="276" t="s">
        <v>286</v>
      </c>
      <c r="D282" s="5" t="s">
        <v>65</v>
      </c>
      <c r="E282" s="5" t="s">
        <v>317</v>
      </c>
      <c r="F282" s="5"/>
      <c r="G282" s="17">
        <f>Capex!G280</f>
        <v>0</v>
      </c>
      <c r="H282" s="17">
        <f>Capex!H280</f>
        <v>0</v>
      </c>
      <c r="I282" s="17">
        <f>Capex!I280</f>
        <v>0</v>
      </c>
      <c r="J282" s="17">
        <f>Capex!J280</f>
        <v>0</v>
      </c>
      <c r="K282" s="17">
        <f>Capex!K280</f>
        <v>0</v>
      </c>
      <c r="L282" s="17">
        <f>Capex!L280</f>
        <v>0</v>
      </c>
      <c r="M282" s="17">
        <f>Capex!M280</f>
        <v>556000</v>
      </c>
      <c r="N282" s="17">
        <f>Capex!N280</f>
        <v>0</v>
      </c>
      <c r="O282" s="17">
        <f>Capex!O280</f>
        <v>0</v>
      </c>
      <c r="P282" s="17">
        <f>Capex!P280</f>
        <v>0</v>
      </c>
      <c r="Q282" s="17">
        <f>Capex!Q280</f>
        <v>0</v>
      </c>
      <c r="R282" s="17">
        <f>Capex!R280</f>
        <v>0</v>
      </c>
      <c r="S282" s="17">
        <f>Capex!S280</f>
        <v>0</v>
      </c>
      <c r="T282" s="17">
        <f>Capex!T280</f>
        <v>0</v>
      </c>
      <c r="U282" s="15"/>
    </row>
    <row r="283" spans="1:21" ht="12.75" customHeight="1" outlineLevel="1">
      <c r="A283" s="361"/>
      <c r="B283" s="145"/>
      <c r="C283" s="276" t="s">
        <v>808</v>
      </c>
      <c r="D283" s="5" t="s">
        <v>65</v>
      </c>
      <c r="E283" s="5" t="s">
        <v>317</v>
      </c>
      <c r="F283" s="5"/>
      <c r="G283" s="17">
        <f>Capex!G281</f>
        <v>0</v>
      </c>
      <c r="H283" s="17">
        <f>Capex!H281</f>
        <v>0</v>
      </c>
      <c r="I283" s="17">
        <f>Capex!I281</f>
        <v>0</v>
      </c>
      <c r="J283" s="17">
        <f>Capex!J281</f>
        <v>0</v>
      </c>
      <c r="K283" s="17">
        <f>Capex!K281</f>
        <v>0</v>
      </c>
      <c r="L283" s="17">
        <f>Capex!L281</f>
        <v>0</v>
      </c>
      <c r="M283" s="17">
        <f>Capex!M281</f>
        <v>580000</v>
      </c>
      <c r="N283" s="17">
        <f>Capex!N281</f>
        <v>0</v>
      </c>
      <c r="O283" s="17">
        <f>Capex!O281</f>
        <v>0</v>
      </c>
      <c r="P283" s="17">
        <f>Capex!P281</f>
        <v>0</v>
      </c>
      <c r="Q283" s="17">
        <f>Capex!Q281</f>
        <v>0</v>
      </c>
      <c r="R283" s="17">
        <f>Capex!R281</f>
        <v>0</v>
      </c>
      <c r="S283" s="17">
        <f>Capex!S281</f>
        <v>0</v>
      </c>
      <c r="T283" s="17">
        <f>Capex!T281</f>
        <v>0</v>
      </c>
      <c r="U283" s="15"/>
    </row>
    <row r="284" spans="1:21" ht="12.75" customHeight="1" outlineLevel="1">
      <c r="A284" s="355"/>
      <c r="B284" s="145"/>
      <c r="C284" s="276" t="s">
        <v>287</v>
      </c>
      <c r="D284" s="5" t="s">
        <v>65</v>
      </c>
      <c r="E284" s="5" t="s">
        <v>317</v>
      </c>
      <c r="F284" s="5"/>
      <c r="G284" s="17">
        <f>Capex!G282</f>
        <v>0</v>
      </c>
      <c r="H284" s="17">
        <f>Capex!H282</f>
        <v>0</v>
      </c>
      <c r="I284" s="17">
        <f>Capex!I282</f>
        <v>0</v>
      </c>
      <c r="J284" s="17">
        <f>Capex!J282</f>
        <v>0</v>
      </c>
      <c r="K284" s="17">
        <f>Capex!K282</f>
        <v>0</v>
      </c>
      <c r="L284" s="17">
        <f>Capex!L282</f>
        <v>0</v>
      </c>
      <c r="M284" s="17">
        <f>Capex!M282</f>
        <v>0</v>
      </c>
      <c r="N284" s="17">
        <f>Capex!N282</f>
        <v>537624.37810945266</v>
      </c>
      <c r="O284" s="17">
        <f>Capex!O282</f>
        <v>0</v>
      </c>
      <c r="P284" s="17">
        <f>Capex!P282</f>
        <v>0</v>
      </c>
      <c r="Q284" s="17">
        <f>Capex!Q282</f>
        <v>0</v>
      </c>
      <c r="R284" s="17">
        <f>Capex!R282</f>
        <v>209568.68</v>
      </c>
      <c r="S284" s="17">
        <f>Capex!S282</f>
        <v>0</v>
      </c>
      <c r="T284" s="17">
        <f>Capex!T282</f>
        <v>0</v>
      </c>
      <c r="U284" s="15"/>
    </row>
    <row r="285" spans="1:21" ht="12.75" customHeight="1" outlineLevel="1">
      <c r="A285" s="361"/>
      <c r="B285" s="145"/>
      <c r="C285" s="276" t="s">
        <v>288</v>
      </c>
      <c r="D285" s="5" t="s">
        <v>65</v>
      </c>
      <c r="E285" s="5" t="s">
        <v>317</v>
      </c>
      <c r="F285" s="5"/>
      <c r="G285" s="17">
        <f>Capex!G283</f>
        <v>0</v>
      </c>
      <c r="H285" s="17">
        <f>Capex!H283</f>
        <v>0</v>
      </c>
      <c r="I285" s="17">
        <f>Capex!I283</f>
        <v>0</v>
      </c>
      <c r="J285" s="17">
        <f>Capex!J283</f>
        <v>0</v>
      </c>
      <c r="K285" s="17">
        <f>Capex!K283</f>
        <v>0</v>
      </c>
      <c r="L285" s="17">
        <f>Capex!L283</f>
        <v>0</v>
      </c>
      <c r="M285" s="17">
        <f>Capex!M283</f>
        <v>0</v>
      </c>
      <c r="N285" s="17">
        <f>Capex!N283</f>
        <v>40000</v>
      </c>
      <c r="O285" s="17">
        <f>Capex!O283</f>
        <v>0</v>
      </c>
      <c r="P285" s="17">
        <f>Capex!P283</f>
        <v>0</v>
      </c>
      <c r="Q285" s="17">
        <f>Capex!Q283</f>
        <v>0</v>
      </c>
      <c r="R285" s="17">
        <f>Capex!R283</f>
        <v>0</v>
      </c>
      <c r="S285" s="17">
        <f>Capex!S283</f>
        <v>0</v>
      </c>
      <c r="T285" s="17">
        <f>Capex!T283</f>
        <v>0</v>
      </c>
      <c r="U285" s="15"/>
    </row>
    <row r="286" spans="1:21" ht="12.75" customHeight="1" outlineLevel="1">
      <c r="A286" s="355"/>
      <c r="B286" s="145"/>
      <c r="C286" s="393" t="s">
        <v>505</v>
      </c>
      <c r="D286" s="379" t="s">
        <v>65</v>
      </c>
      <c r="E286" s="379" t="s">
        <v>317</v>
      </c>
      <c r="F286" s="5"/>
      <c r="G286" s="543">
        <f>Capex!G284</f>
        <v>0</v>
      </c>
      <c r="H286" s="543">
        <f>Capex!H284</f>
        <v>0</v>
      </c>
      <c r="I286" s="543">
        <f>Capex!I284</f>
        <v>0</v>
      </c>
      <c r="J286" s="543">
        <f>Capex!J284</f>
        <v>0</v>
      </c>
      <c r="K286" s="543">
        <f>Capex!K284</f>
        <v>0</v>
      </c>
      <c r="L286" s="543">
        <f>Capex!L284</f>
        <v>0</v>
      </c>
      <c r="M286" s="543">
        <f>Capex!M284</f>
        <v>0</v>
      </c>
      <c r="N286" s="543">
        <f>Capex!N284</f>
        <v>0</v>
      </c>
      <c r="O286" s="543">
        <f>Capex!O284</f>
        <v>0</v>
      </c>
      <c r="P286" s="543">
        <f>Capex!P284</f>
        <v>298177.3</v>
      </c>
      <c r="Q286" s="543">
        <f>Capex!Q284</f>
        <v>0</v>
      </c>
      <c r="R286" s="543">
        <f>Capex!R284</f>
        <v>0</v>
      </c>
      <c r="S286" s="543">
        <f>Capex!S284</f>
        <v>0</v>
      </c>
      <c r="T286" s="543">
        <f>Capex!T284</f>
        <v>0</v>
      </c>
      <c r="U286" s="15"/>
    </row>
    <row r="287" spans="1:21" ht="12.75" customHeight="1" outlineLevel="1" collapsed="1">
      <c r="A287" s="362"/>
      <c r="B287" s="145"/>
      <c r="C287" s="275" t="s">
        <v>224</v>
      </c>
      <c r="D287" s="5"/>
      <c r="E287" s="5"/>
      <c r="F287" s="5"/>
      <c r="G287" s="454"/>
      <c r="H287" s="454"/>
      <c r="I287" s="454"/>
      <c r="J287" s="454"/>
      <c r="K287" s="454"/>
      <c r="L287" s="454"/>
      <c r="M287" s="454"/>
      <c r="N287" s="454"/>
      <c r="O287" s="454"/>
      <c r="P287" s="454"/>
      <c r="Q287" s="454"/>
      <c r="R287" s="454"/>
      <c r="S287" s="454"/>
      <c r="T287" s="454"/>
      <c r="U287" s="15"/>
    </row>
    <row r="288" spans="1:21" ht="12.75" customHeight="1" outlineLevel="1">
      <c r="A288" s="361"/>
      <c r="B288" s="145"/>
      <c r="C288" s="394" t="s">
        <v>289</v>
      </c>
      <c r="D288" s="381" t="s">
        <v>65</v>
      </c>
      <c r="E288" s="381" t="s">
        <v>317</v>
      </c>
      <c r="F288" s="5"/>
      <c r="G288" s="542">
        <f>Capex!G286</f>
        <v>0</v>
      </c>
      <c r="H288" s="542">
        <f>Capex!H286</f>
        <v>0</v>
      </c>
      <c r="I288" s="542">
        <f>Capex!I286</f>
        <v>0</v>
      </c>
      <c r="J288" s="542">
        <f>Capex!J286</f>
        <v>0</v>
      </c>
      <c r="K288" s="542">
        <f>Capex!K286</f>
        <v>0</v>
      </c>
      <c r="L288" s="542">
        <f>Capex!L286</f>
        <v>0</v>
      </c>
      <c r="M288" s="542">
        <f>Capex!M286</f>
        <v>0</v>
      </c>
      <c r="N288" s="542">
        <f>Capex!N286</f>
        <v>0</v>
      </c>
      <c r="O288" s="542">
        <f>Capex!O286</f>
        <v>773075.74363692116</v>
      </c>
      <c r="P288" s="542">
        <f>Capex!P286</f>
        <v>0</v>
      </c>
      <c r="Q288" s="542">
        <f>Capex!Q286</f>
        <v>0</v>
      </c>
      <c r="R288" s="542">
        <f>Capex!R286</f>
        <v>0</v>
      </c>
      <c r="S288" s="542">
        <f>Capex!S286</f>
        <v>0</v>
      </c>
      <c r="T288" s="542">
        <f>Capex!T286</f>
        <v>0</v>
      </c>
      <c r="U288" s="15"/>
    </row>
    <row r="289" spans="1:21" ht="12.75" customHeight="1" outlineLevel="1">
      <c r="A289" s="361"/>
      <c r="B289" s="145"/>
      <c r="C289" s="393" t="s">
        <v>970</v>
      </c>
      <c r="D289" s="379" t="s">
        <v>65</v>
      </c>
      <c r="E289" s="379" t="s">
        <v>317</v>
      </c>
      <c r="F289" s="5"/>
      <c r="G289" s="543">
        <f>Capex!G287</f>
        <v>0</v>
      </c>
      <c r="H289" s="543">
        <f>Capex!H287</f>
        <v>0</v>
      </c>
      <c r="I289" s="543">
        <f>Capex!I287</f>
        <v>0</v>
      </c>
      <c r="J289" s="543">
        <f>Capex!J287</f>
        <v>0</v>
      </c>
      <c r="K289" s="543">
        <f>Capex!K287</f>
        <v>0</v>
      </c>
      <c r="L289" s="543">
        <f>Capex!L287</f>
        <v>0</v>
      </c>
      <c r="M289" s="543">
        <f>Capex!M287</f>
        <v>0</v>
      </c>
      <c r="N289" s="543">
        <f>Capex!N287</f>
        <v>0</v>
      </c>
      <c r="O289" s="543">
        <f>Capex!O287</f>
        <v>0</v>
      </c>
      <c r="P289" s="543">
        <f>Capex!P287</f>
        <v>0</v>
      </c>
      <c r="Q289" s="543">
        <f>Capex!Q287</f>
        <v>0</v>
      </c>
      <c r="R289" s="543">
        <f>Capex!R287</f>
        <v>0</v>
      </c>
      <c r="S289" s="543">
        <f>Capex!S287</f>
        <v>0</v>
      </c>
      <c r="T289" s="543">
        <f>Capex!T287</f>
        <v>0</v>
      </c>
      <c r="U289" s="15"/>
    </row>
    <row r="290" spans="1:21" ht="12.75" customHeight="1" outlineLevel="1" collapsed="1">
      <c r="A290" s="355"/>
      <c r="B290" s="145"/>
      <c r="C290" s="6" t="s">
        <v>530</v>
      </c>
      <c r="D290" s="5"/>
      <c r="E290" s="5"/>
      <c r="F290" s="5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5"/>
    </row>
    <row r="291" spans="1:21" ht="12.75" customHeight="1" outlineLevel="1">
      <c r="A291" s="358"/>
      <c r="B291" s="145"/>
      <c r="C291" s="23" t="s">
        <v>531</v>
      </c>
      <c r="D291" s="18"/>
      <c r="E291" s="18"/>
      <c r="F291" s="5"/>
      <c r="G291" s="454"/>
      <c r="H291" s="454"/>
      <c r="I291" s="454"/>
      <c r="J291" s="454"/>
      <c r="K291" s="454"/>
      <c r="L291" s="454"/>
      <c r="M291" s="454"/>
      <c r="N291" s="454"/>
      <c r="O291" s="454"/>
      <c r="P291" s="454"/>
      <c r="Q291" s="454"/>
      <c r="R291" s="454"/>
      <c r="S291" s="454"/>
      <c r="T291" s="454"/>
      <c r="U291" s="15"/>
    </row>
    <row r="292" spans="1:21" ht="12.75" customHeight="1" outlineLevel="1">
      <c r="A292" s="361"/>
      <c r="B292" s="145"/>
      <c r="C292" s="21" t="s">
        <v>222</v>
      </c>
      <c r="D292" s="5" t="s">
        <v>65</v>
      </c>
      <c r="E292" s="5" t="s">
        <v>317</v>
      </c>
      <c r="F292" s="5"/>
      <c r="G292" s="17">
        <f>Capex!G290</f>
        <v>9468.75</v>
      </c>
      <c r="H292" s="17">
        <f>Capex!H290</f>
        <v>0</v>
      </c>
      <c r="I292" s="17">
        <f>Capex!I290</f>
        <v>0</v>
      </c>
      <c r="J292" s="17">
        <f>Capex!J290</f>
        <v>0</v>
      </c>
      <c r="K292" s="17">
        <f>Capex!K290</f>
        <v>0</v>
      </c>
      <c r="L292" s="17">
        <f>Capex!L290</f>
        <v>0</v>
      </c>
      <c r="M292" s="17">
        <f>Capex!M290</f>
        <v>0</v>
      </c>
      <c r="N292" s="17">
        <f>Capex!N290</f>
        <v>0</v>
      </c>
      <c r="O292" s="17">
        <f>Capex!O290</f>
        <v>0</v>
      </c>
      <c r="P292" s="17">
        <f>Capex!P290</f>
        <v>0</v>
      </c>
      <c r="Q292" s="17">
        <f>Capex!Q290</f>
        <v>0</v>
      </c>
      <c r="R292" s="17">
        <f>Capex!R290</f>
        <v>0</v>
      </c>
      <c r="S292" s="17">
        <f>Capex!S290</f>
        <v>0</v>
      </c>
      <c r="T292" s="17">
        <f>Capex!T290</f>
        <v>0</v>
      </c>
      <c r="U292" s="15"/>
    </row>
    <row r="293" spans="1:21" ht="12.75" customHeight="1" outlineLevel="1">
      <c r="A293" s="361"/>
      <c r="B293" s="145"/>
      <c r="C293" s="21" t="s">
        <v>223</v>
      </c>
      <c r="D293" s="5" t="s">
        <v>65</v>
      </c>
      <c r="E293" s="5" t="s">
        <v>317</v>
      </c>
      <c r="F293" s="5"/>
      <c r="G293" s="17">
        <f>Capex!G291</f>
        <v>0</v>
      </c>
      <c r="H293" s="17">
        <f>Capex!H291</f>
        <v>1262587.9085684761</v>
      </c>
      <c r="I293" s="17">
        <f>Capex!I291</f>
        <v>-561818.57856847602</v>
      </c>
      <c r="J293" s="17">
        <f>Capex!J291</f>
        <v>316053.75999999989</v>
      </c>
      <c r="K293" s="17">
        <f>Capex!K291</f>
        <v>638184.61000000022</v>
      </c>
      <c r="L293" s="17">
        <f>Capex!L291</f>
        <v>2533859.9699999997</v>
      </c>
      <c r="M293" s="17">
        <f>Capex!M291</f>
        <v>27221.259999999776</v>
      </c>
      <c r="N293" s="17">
        <f>Capex!N291</f>
        <v>0</v>
      </c>
      <c r="O293" s="17">
        <f>Capex!O291</f>
        <v>28864.230000000447</v>
      </c>
      <c r="P293" s="17">
        <f>Capex!P291</f>
        <v>0</v>
      </c>
      <c r="Q293" s="17">
        <f>Capex!Q291</f>
        <v>0</v>
      </c>
      <c r="R293" s="17">
        <f>Capex!R291</f>
        <v>0</v>
      </c>
      <c r="S293" s="17">
        <f>Capex!S291</f>
        <v>0</v>
      </c>
      <c r="T293" s="17">
        <f>Capex!T291</f>
        <v>0</v>
      </c>
      <c r="U293" s="15"/>
    </row>
    <row r="294" spans="1:21" ht="12.75" customHeight="1" outlineLevel="1">
      <c r="A294" s="361"/>
      <c r="B294" s="145"/>
      <c r="C294" s="21" t="s">
        <v>224</v>
      </c>
      <c r="D294" s="5" t="s">
        <v>65</v>
      </c>
      <c r="E294" s="5" t="s">
        <v>317</v>
      </c>
      <c r="F294" s="5"/>
      <c r="G294" s="17">
        <f>Capex!G292</f>
        <v>0</v>
      </c>
      <c r="H294" s="17">
        <f>Capex!H292</f>
        <v>0</v>
      </c>
      <c r="I294" s="17">
        <f>Capex!I292</f>
        <v>0</v>
      </c>
      <c r="J294" s="17">
        <f>Capex!J292</f>
        <v>109126.04</v>
      </c>
      <c r="K294" s="17">
        <f>Capex!K292</f>
        <v>0</v>
      </c>
      <c r="L294" s="17">
        <f>Capex!L292</f>
        <v>0</v>
      </c>
      <c r="M294" s="17">
        <f>Capex!M292</f>
        <v>0</v>
      </c>
      <c r="N294" s="17">
        <f>Capex!N292</f>
        <v>0</v>
      </c>
      <c r="O294" s="17">
        <f>Capex!O292</f>
        <v>0</v>
      </c>
      <c r="P294" s="17">
        <f>Capex!P292</f>
        <v>0</v>
      </c>
      <c r="Q294" s="17">
        <f>Capex!Q292</f>
        <v>0</v>
      </c>
      <c r="R294" s="17">
        <f>Capex!R292</f>
        <v>0</v>
      </c>
      <c r="S294" s="17">
        <f>Capex!S292</f>
        <v>0</v>
      </c>
      <c r="T294" s="17">
        <f>Capex!T292</f>
        <v>0</v>
      </c>
      <c r="U294" s="15"/>
    </row>
    <row r="295" spans="1:21" ht="12.75" customHeight="1" outlineLevel="1">
      <c r="A295" s="361"/>
      <c r="B295" s="145"/>
      <c r="C295" s="21" t="s">
        <v>225</v>
      </c>
      <c r="D295" s="5" t="s">
        <v>65</v>
      </c>
      <c r="E295" s="5" t="s">
        <v>317</v>
      </c>
      <c r="F295" s="5"/>
      <c r="G295" s="17">
        <f>Capex!G293</f>
        <v>0</v>
      </c>
      <c r="H295" s="17">
        <f>Capex!H293</f>
        <v>0</v>
      </c>
      <c r="I295" s="17">
        <f>Capex!I293</f>
        <v>0</v>
      </c>
      <c r="J295" s="17">
        <f>Capex!J293</f>
        <v>0</v>
      </c>
      <c r="K295" s="17">
        <f>Capex!K293</f>
        <v>0</v>
      </c>
      <c r="L295" s="17">
        <f>Capex!L293</f>
        <v>0</v>
      </c>
      <c r="M295" s="17">
        <f>Capex!M293</f>
        <v>0</v>
      </c>
      <c r="N295" s="17">
        <f>Capex!N293</f>
        <v>514199.74999999953</v>
      </c>
      <c r="O295" s="17">
        <f>Capex!O293</f>
        <v>0</v>
      </c>
      <c r="P295" s="17">
        <f>Capex!P293</f>
        <v>0</v>
      </c>
      <c r="Q295" s="17">
        <f>Capex!Q293</f>
        <v>0</v>
      </c>
      <c r="R295" s="17">
        <f>Capex!R293</f>
        <v>0</v>
      </c>
      <c r="S295" s="17">
        <f>Capex!S293</f>
        <v>0</v>
      </c>
      <c r="T295" s="17">
        <f>Capex!T293</f>
        <v>0</v>
      </c>
      <c r="U295" s="15"/>
    </row>
    <row r="296" spans="1:21" ht="12.75" customHeight="1" outlineLevel="1">
      <c r="A296" s="361"/>
      <c r="B296" s="145"/>
      <c r="C296" s="21" t="s">
        <v>226</v>
      </c>
      <c r="D296" s="5" t="s">
        <v>65</v>
      </c>
      <c r="E296" s="5" t="s">
        <v>317</v>
      </c>
      <c r="F296" s="5"/>
      <c r="G296" s="17">
        <f>Capex!G294</f>
        <v>0</v>
      </c>
      <c r="H296" s="17">
        <f>Capex!H294</f>
        <v>0</v>
      </c>
      <c r="I296" s="17">
        <f>Capex!I294</f>
        <v>0</v>
      </c>
      <c r="J296" s="17">
        <f>Capex!J294</f>
        <v>0</v>
      </c>
      <c r="K296" s="17">
        <f>Capex!K294</f>
        <v>0</v>
      </c>
      <c r="L296" s="17">
        <f>Capex!L294</f>
        <v>5502975.29</v>
      </c>
      <c r="M296" s="17">
        <f>Capex!M294</f>
        <v>0</v>
      </c>
      <c r="N296" s="17">
        <f>Capex!N294</f>
        <v>0</v>
      </c>
      <c r="O296" s="17">
        <f>Capex!O294</f>
        <v>0</v>
      </c>
      <c r="P296" s="17">
        <f>Capex!P294</f>
        <v>0</v>
      </c>
      <c r="Q296" s="17">
        <f>Capex!Q294</f>
        <v>0</v>
      </c>
      <c r="R296" s="17">
        <f>Capex!R294</f>
        <v>0</v>
      </c>
      <c r="S296" s="17">
        <f>Capex!S294</f>
        <v>0</v>
      </c>
      <c r="T296" s="17">
        <f>Capex!T294</f>
        <v>0</v>
      </c>
      <c r="U296" s="15"/>
    </row>
    <row r="297" spans="1:21" ht="12.45" customHeight="1" outlineLevel="1">
      <c r="A297" s="361"/>
      <c r="B297" s="145"/>
      <c r="C297" s="21" t="s">
        <v>227</v>
      </c>
      <c r="D297" s="5" t="s">
        <v>65</v>
      </c>
      <c r="E297" s="5" t="s">
        <v>317</v>
      </c>
      <c r="F297" s="5"/>
      <c r="G297" s="17">
        <f>Capex!G295</f>
        <v>0</v>
      </c>
      <c r="H297" s="17">
        <f>Capex!H295</f>
        <v>0</v>
      </c>
      <c r="I297" s="17">
        <f>Capex!I295</f>
        <v>0</v>
      </c>
      <c r="J297" s="17">
        <f>Capex!J295</f>
        <v>0</v>
      </c>
      <c r="K297" s="17">
        <f>Capex!K295</f>
        <v>0</v>
      </c>
      <c r="L297" s="17">
        <f>Capex!L295</f>
        <v>232847.3</v>
      </c>
      <c r="M297" s="17">
        <f>Capex!M295</f>
        <v>0</v>
      </c>
      <c r="N297" s="17">
        <f>Capex!N295</f>
        <v>0</v>
      </c>
      <c r="O297" s="17">
        <f>Capex!O295</f>
        <v>0</v>
      </c>
      <c r="P297" s="17">
        <f>Capex!P295</f>
        <v>0</v>
      </c>
      <c r="Q297" s="17">
        <f>Capex!Q295</f>
        <v>0</v>
      </c>
      <c r="R297" s="17">
        <f>Capex!R295</f>
        <v>0</v>
      </c>
      <c r="S297" s="17">
        <f>Capex!S295</f>
        <v>0</v>
      </c>
      <c r="T297" s="17">
        <f>Capex!T295</f>
        <v>0</v>
      </c>
      <c r="U297" s="15"/>
    </row>
    <row r="298" spans="1:21" ht="12.75" customHeight="1" outlineLevel="1">
      <c r="A298" s="401"/>
      <c r="B298" s="145"/>
      <c r="C298" s="21" t="s">
        <v>228</v>
      </c>
      <c r="D298" s="5" t="s">
        <v>65</v>
      </c>
      <c r="E298" s="5" t="s">
        <v>317</v>
      </c>
      <c r="F298" s="5"/>
      <c r="G298" s="17">
        <f>Capex!G296</f>
        <v>0</v>
      </c>
      <c r="H298" s="17">
        <f>Capex!H296</f>
        <v>0</v>
      </c>
      <c r="I298" s="17">
        <f>Capex!I296</f>
        <v>0</v>
      </c>
      <c r="J298" s="17">
        <f>Capex!J296</f>
        <v>0</v>
      </c>
      <c r="K298" s="17">
        <f>Capex!K296</f>
        <v>0</v>
      </c>
      <c r="L298" s="17">
        <f>Capex!L296</f>
        <v>2381836.61</v>
      </c>
      <c r="M298" s="17">
        <f>Capex!M296</f>
        <v>0</v>
      </c>
      <c r="N298" s="17">
        <f>Capex!N296</f>
        <v>0</v>
      </c>
      <c r="O298" s="17">
        <f>Capex!O296</f>
        <v>0</v>
      </c>
      <c r="P298" s="17">
        <f>Capex!P296</f>
        <v>0</v>
      </c>
      <c r="Q298" s="17">
        <f>Capex!Q296</f>
        <v>0</v>
      </c>
      <c r="R298" s="17">
        <f>Capex!R296</f>
        <v>0</v>
      </c>
      <c r="S298" s="17">
        <f>Capex!S296</f>
        <v>0</v>
      </c>
      <c r="T298" s="17">
        <f>Capex!T296</f>
        <v>0</v>
      </c>
      <c r="U298" s="15"/>
    </row>
    <row r="299" spans="1:21" ht="12.75" customHeight="1" outlineLevel="1">
      <c r="A299" s="361"/>
      <c r="B299" s="145"/>
      <c r="C299" s="21" t="s">
        <v>229</v>
      </c>
      <c r="D299" s="5" t="s">
        <v>65</v>
      </c>
      <c r="E299" s="5" t="s">
        <v>317</v>
      </c>
      <c r="F299" s="5"/>
      <c r="G299" s="17">
        <f>Capex!G297</f>
        <v>0</v>
      </c>
      <c r="H299" s="17">
        <f>Capex!H297</f>
        <v>0</v>
      </c>
      <c r="I299" s="17">
        <f>Capex!I297</f>
        <v>0</v>
      </c>
      <c r="J299" s="17">
        <f>Capex!J297</f>
        <v>0</v>
      </c>
      <c r="K299" s="17">
        <f>Capex!K297</f>
        <v>0</v>
      </c>
      <c r="L299" s="17">
        <f>Capex!L297</f>
        <v>363425.53</v>
      </c>
      <c r="M299" s="17">
        <f>Capex!M297</f>
        <v>0</v>
      </c>
      <c r="N299" s="17">
        <f>Capex!N297</f>
        <v>0</v>
      </c>
      <c r="O299" s="17">
        <f>Capex!O297</f>
        <v>0</v>
      </c>
      <c r="P299" s="17">
        <f>Capex!P297</f>
        <v>0</v>
      </c>
      <c r="Q299" s="17">
        <f>Capex!Q297</f>
        <v>0</v>
      </c>
      <c r="R299" s="17">
        <f>Capex!R297</f>
        <v>0</v>
      </c>
      <c r="S299" s="17">
        <f>Capex!S297</f>
        <v>0</v>
      </c>
      <c r="T299" s="17">
        <f>Capex!T297</f>
        <v>0</v>
      </c>
      <c r="U299" s="15"/>
    </row>
    <row r="300" spans="1:21" ht="12.75" customHeight="1" outlineLevel="1">
      <c r="A300" s="361"/>
      <c r="B300" s="145"/>
      <c r="C300" s="21" t="s">
        <v>230</v>
      </c>
      <c r="D300" s="5" t="s">
        <v>65</v>
      </c>
      <c r="E300" s="5" t="s">
        <v>317</v>
      </c>
      <c r="F300" s="5"/>
      <c r="G300" s="17">
        <f>Capex!G298</f>
        <v>0</v>
      </c>
      <c r="H300" s="17">
        <f>Capex!H298</f>
        <v>0</v>
      </c>
      <c r="I300" s="17">
        <f>Capex!I298</f>
        <v>0</v>
      </c>
      <c r="J300" s="17">
        <f>Capex!J298</f>
        <v>0</v>
      </c>
      <c r="K300" s="17">
        <f>Capex!K298</f>
        <v>0</v>
      </c>
      <c r="L300" s="17">
        <f>Capex!L298</f>
        <v>5358.06</v>
      </c>
      <c r="M300" s="17">
        <f>Capex!M298</f>
        <v>0</v>
      </c>
      <c r="N300" s="17">
        <f>Capex!N298</f>
        <v>0</v>
      </c>
      <c r="O300" s="17">
        <f>Capex!O298</f>
        <v>0</v>
      </c>
      <c r="P300" s="17">
        <f>Capex!P298</f>
        <v>0</v>
      </c>
      <c r="Q300" s="17">
        <f>Capex!Q298</f>
        <v>0</v>
      </c>
      <c r="R300" s="17">
        <f>Capex!R298</f>
        <v>0</v>
      </c>
      <c r="S300" s="17">
        <f>Capex!S298</f>
        <v>0</v>
      </c>
      <c r="T300" s="17">
        <f>Capex!T298</f>
        <v>0</v>
      </c>
      <c r="U300" s="15"/>
    </row>
    <row r="301" spans="1:21" ht="12.75" customHeight="1" outlineLevel="1">
      <c r="A301" s="401"/>
      <c r="B301" s="145"/>
      <c r="C301" s="21" t="s">
        <v>231</v>
      </c>
      <c r="D301" s="5" t="s">
        <v>65</v>
      </c>
      <c r="E301" s="5" t="s">
        <v>317</v>
      </c>
      <c r="F301" s="5"/>
      <c r="G301" s="17">
        <f>Capex!G299</f>
        <v>0</v>
      </c>
      <c r="H301" s="17">
        <f>Capex!H299</f>
        <v>0</v>
      </c>
      <c r="I301" s="17">
        <f>Capex!I299</f>
        <v>0</v>
      </c>
      <c r="J301" s="17">
        <f>Capex!J299</f>
        <v>0</v>
      </c>
      <c r="K301" s="17">
        <f>Capex!K299</f>
        <v>0</v>
      </c>
      <c r="L301" s="17">
        <f>Capex!L299</f>
        <v>291545.76</v>
      </c>
      <c r="M301" s="17">
        <f>Capex!M299</f>
        <v>0</v>
      </c>
      <c r="N301" s="17">
        <f>Capex!N299</f>
        <v>0</v>
      </c>
      <c r="O301" s="17">
        <f>Capex!O299</f>
        <v>0</v>
      </c>
      <c r="P301" s="17">
        <f>Capex!P299</f>
        <v>0</v>
      </c>
      <c r="Q301" s="17">
        <f>Capex!Q299</f>
        <v>0</v>
      </c>
      <c r="R301" s="17">
        <f>Capex!R299</f>
        <v>0</v>
      </c>
      <c r="S301" s="17">
        <f>Capex!S299</f>
        <v>0</v>
      </c>
      <c r="T301" s="17">
        <f>Capex!T299</f>
        <v>0</v>
      </c>
      <c r="U301" s="15"/>
    </row>
    <row r="302" spans="1:21" ht="12.75" customHeight="1" outlineLevel="1">
      <c r="A302" s="401"/>
      <c r="B302" s="145"/>
      <c r="C302" s="21" t="s">
        <v>232</v>
      </c>
      <c r="D302" s="5" t="s">
        <v>65</v>
      </c>
      <c r="E302" s="5" t="s">
        <v>317</v>
      </c>
      <c r="F302" s="5"/>
      <c r="G302" s="17">
        <f>Capex!G300</f>
        <v>0</v>
      </c>
      <c r="H302" s="17">
        <f>Capex!H300</f>
        <v>0</v>
      </c>
      <c r="I302" s="17">
        <f>Capex!I300</f>
        <v>0</v>
      </c>
      <c r="J302" s="17">
        <f>Capex!J300</f>
        <v>0</v>
      </c>
      <c r="K302" s="17">
        <f>Capex!K300</f>
        <v>0</v>
      </c>
      <c r="L302" s="17">
        <f>Capex!L300</f>
        <v>1260735.73</v>
      </c>
      <c r="M302" s="17">
        <f>Capex!M300</f>
        <v>0</v>
      </c>
      <c r="N302" s="17">
        <f>Capex!N300</f>
        <v>0</v>
      </c>
      <c r="O302" s="17">
        <f>Capex!O300</f>
        <v>0</v>
      </c>
      <c r="P302" s="17">
        <f>Capex!P300</f>
        <v>0</v>
      </c>
      <c r="Q302" s="17">
        <f>Capex!Q300</f>
        <v>0</v>
      </c>
      <c r="R302" s="17">
        <f>Capex!R300</f>
        <v>0</v>
      </c>
      <c r="S302" s="17">
        <f>Capex!S300</f>
        <v>0</v>
      </c>
      <c r="T302" s="17">
        <f>Capex!T300</f>
        <v>0</v>
      </c>
      <c r="U302" s="15"/>
    </row>
    <row r="303" spans="1:21" ht="12.75" customHeight="1" outlineLevel="1">
      <c r="A303" s="361"/>
      <c r="B303" s="145"/>
      <c r="C303" s="21" t="s">
        <v>233</v>
      </c>
      <c r="D303" s="5" t="s">
        <v>65</v>
      </c>
      <c r="E303" s="5" t="s">
        <v>317</v>
      </c>
      <c r="F303" s="5"/>
      <c r="G303" s="17">
        <f>Capex!G301</f>
        <v>0</v>
      </c>
      <c r="H303" s="17">
        <f>Capex!H301</f>
        <v>0</v>
      </c>
      <c r="I303" s="17">
        <f>Capex!I301</f>
        <v>0</v>
      </c>
      <c r="J303" s="17">
        <f>Capex!J301</f>
        <v>0</v>
      </c>
      <c r="K303" s="17">
        <f>Capex!K301</f>
        <v>0</v>
      </c>
      <c r="L303" s="17">
        <f>Capex!L301</f>
        <v>25000</v>
      </c>
      <c r="M303" s="17">
        <f>Capex!M301</f>
        <v>0</v>
      </c>
      <c r="N303" s="17">
        <f>Capex!N301</f>
        <v>0</v>
      </c>
      <c r="O303" s="17">
        <f>Capex!O301</f>
        <v>0</v>
      </c>
      <c r="P303" s="17">
        <f>Capex!P301</f>
        <v>0</v>
      </c>
      <c r="Q303" s="17">
        <f>Capex!Q301</f>
        <v>0</v>
      </c>
      <c r="R303" s="17">
        <f>Capex!R301</f>
        <v>0</v>
      </c>
      <c r="S303" s="17">
        <f>Capex!S301</f>
        <v>0</v>
      </c>
      <c r="T303" s="17">
        <f>Capex!T301</f>
        <v>0</v>
      </c>
      <c r="U303" s="15"/>
    </row>
    <row r="304" spans="1:21" ht="12.75" customHeight="1" outlineLevel="1">
      <c r="A304" s="361"/>
      <c r="B304" s="145"/>
      <c r="C304" s="21" t="s">
        <v>234</v>
      </c>
      <c r="D304" s="5" t="s">
        <v>65</v>
      </c>
      <c r="E304" s="5" t="s">
        <v>317</v>
      </c>
      <c r="F304" s="5"/>
      <c r="G304" s="17">
        <f>Capex!G302</f>
        <v>0</v>
      </c>
      <c r="H304" s="17">
        <f>Capex!H302</f>
        <v>0</v>
      </c>
      <c r="I304" s="17">
        <f>Capex!I302</f>
        <v>0</v>
      </c>
      <c r="J304" s="17">
        <f>Capex!J302</f>
        <v>0</v>
      </c>
      <c r="K304" s="17">
        <f>Capex!K302</f>
        <v>0</v>
      </c>
      <c r="L304" s="17">
        <f>Capex!L302</f>
        <v>53954.3</v>
      </c>
      <c r="M304" s="17">
        <f>Capex!M302</f>
        <v>0</v>
      </c>
      <c r="N304" s="17">
        <f>Capex!N302</f>
        <v>0</v>
      </c>
      <c r="O304" s="17">
        <f>Capex!O302</f>
        <v>0</v>
      </c>
      <c r="P304" s="17">
        <f>Capex!P302</f>
        <v>0</v>
      </c>
      <c r="Q304" s="17">
        <f>Capex!Q302</f>
        <v>0</v>
      </c>
      <c r="R304" s="17">
        <f>Capex!R302</f>
        <v>0</v>
      </c>
      <c r="S304" s="17">
        <f>Capex!S302</f>
        <v>0</v>
      </c>
      <c r="T304" s="17">
        <f>Capex!T302</f>
        <v>0</v>
      </c>
      <c r="U304" s="15"/>
    </row>
    <row r="305" spans="1:21" ht="12.75" customHeight="1" outlineLevel="1">
      <c r="A305" s="361"/>
      <c r="B305" s="145"/>
      <c r="C305" s="21" t="s">
        <v>235</v>
      </c>
      <c r="D305" s="5" t="s">
        <v>65</v>
      </c>
      <c r="E305" s="5" t="s">
        <v>317</v>
      </c>
      <c r="F305" s="5"/>
      <c r="G305" s="17">
        <f>Capex!G303</f>
        <v>0</v>
      </c>
      <c r="H305" s="17">
        <f>Capex!H303</f>
        <v>0</v>
      </c>
      <c r="I305" s="17">
        <f>Capex!I303</f>
        <v>0</v>
      </c>
      <c r="J305" s="17">
        <f>Capex!J303</f>
        <v>0</v>
      </c>
      <c r="K305" s="17">
        <f>Capex!K303</f>
        <v>0</v>
      </c>
      <c r="L305" s="17">
        <f>Capex!L303</f>
        <v>3682386.45</v>
      </c>
      <c r="M305" s="17">
        <f>Capex!M303</f>
        <v>0</v>
      </c>
      <c r="N305" s="17">
        <f>Capex!N303</f>
        <v>0</v>
      </c>
      <c r="O305" s="17">
        <f>Capex!O303</f>
        <v>0</v>
      </c>
      <c r="P305" s="17">
        <f>Capex!P303</f>
        <v>0</v>
      </c>
      <c r="Q305" s="17">
        <f>Capex!Q303</f>
        <v>0</v>
      </c>
      <c r="R305" s="17">
        <f>Capex!R303</f>
        <v>0</v>
      </c>
      <c r="S305" s="17">
        <f>Capex!S303</f>
        <v>0</v>
      </c>
      <c r="T305" s="17">
        <f>Capex!T303</f>
        <v>0</v>
      </c>
      <c r="U305" s="15"/>
    </row>
    <row r="306" spans="1:21" ht="12.75" customHeight="1" outlineLevel="1">
      <c r="A306" s="361"/>
      <c r="B306" s="145"/>
      <c r="C306" s="21" t="s">
        <v>236</v>
      </c>
      <c r="D306" s="5" t="s">
        <v>65</v>
      </c>
      <c r="E306" s="5" t="s">
        <v>317</v>
      </c>
      <c r="F306" s="5"/>
      <c r="G306" s="17">
        <f>Capex!G304</f>
        <v>0</v>
      </c>
      <c r="H306" s="17">
        <f>Capex!H304</f>
        <v>0</v>
      </c>
      <c r="I306" s="17">
        <f>Capex!I304</f>
        <v>0</v>
      </c>
      <c r="J306" s="17">
        <f>Capex!J304</f>
        <v>0</v>
      </c>
      <c r="K306" s="17">
        <f>Capex!K304</f>
        <v>0</v>
      </c>
      <c r="L306" s="17">
        <f>Capex!L304</f>
        <v>1774512.02</v>
      </c>
      <c r="M306" s="17">
        <f>Capex!M304</f>
        <v>0</v>
      </c>
      <c r="N306" s="17">
        <f>Capex!N304</f>
        <v>0</v>
      </c>
      <c r="O306" s="17">
        <f>Capex!O304</f>
        <v>0</v>
      </c>
      <c r="P306" s="17">
        <f>Capex!P304</f>
        <v>0</v>
      </c>
      <c r="Q306" s="17">
        <f>Capex!Q304</f>
        <v>0</v>
      </c>
      <c r="R306" s="17">
        <f>Capex!R304</f>
        <v>0</v>
      </c>
      <c r="S306" s="17">
        <f>Capex!S304</f>
        <v>0</v>
      </c>
      <c r="T306" s="17">
        <f>Capex!T304</f>
        <v>0</v>
      </c>
      <c r="U306" s="15"/>
    </row>
    <row r="307" spans="1:21" ht="12.75" customHeight="1" outlineLevel="1">
      <c r="A307" s="361"/>
      <c r="B307" s="145"/>
      <c r="C307" s="21" t="s">
        <v>237</v>
      </c>
      <c r="D307" s="5" t="s">
        <v>65</v>
      </c>
      <c r="E307" s="5" t="s">
        <v>317</v>
      </c>
      <c r="F307" s="5"/>
      <c r="G307" s="17">
        <f>Capex!G305</f>
        <v>0</v>
      </c>
      <c r="H307" s="17">
        <f>Capex!H305</f>
        <v>0</v>
      </c>
      <c r="I307" s="17">
        <f>Capex!I305</f>
        <v>0</v>
      </c>
      <c r="J307" s="17">
        <f>Capex!J305</f>
        <v>0</v>
      </c>
      <c r="K307" s="17">
        <f>Capex!K305</f>
        <v>0</v>
      </c>
      <c r="L307" s="17">
        <f>Capex!L305</f>
        <v>98928.479999999981</v>
      </c>
      <c r="M307" s="17">
        <f>Capex!M305</f>
        <v>0</v>
      </c>
      <c r="N307" s="17">
        <f>Capex!N305</f>
        <v>0</v>
      </c>
      <c r="O307" s="17">
        <f>Capex!O305</f>
        <v>0</v>
      </c>
      <c r="P307" s="17">
        <f>Capex!P305</f>
        <v>0</v>
      </c>
      <c r="Q307" s="17">
        <f>Capex!Q305</f>
        <v>0</v>
      </c>
      <c r="R307" s="17">
        <f>Capex!R305</f>
        <v>0</v>
      </c>
      <c r="S307" s="17">
        <f>Capex!S305</f>
        <v>0</v>
      </c>
      <c r="T307" s="17">
        <f>Capex!T305</f>
        <v>0</v>
      </c>
      <c r="U307" s="15"/>
    </row>
    <row r="308" spans="1:21" ht="12.75" customHeight="1" outlineLevel="1">
      <c r="A308" s="361"/>
      <c r="B308" s="145"/>
      <c r="C308" s="21" t="s">
        <v>238</v>
      </c>
      <c r="D308" s="5" t="s">
        <v>65</v>
      </c>
      <c r="E308" s="5" t="s">
        <v>317</v>
      </c>
      <c r="F308" s="5"/>
      <c r="G308" s="17">
        <f>Capex!G306</f>
        <v>0</v>
      </c>
      <c r="H308" s="17">
        <f>Capex!H306</f>
        <v>0</v>
      </c>
      <c r="I308" s="17">
        <f>Capex!I306</f>
        <v>0</v>
      </c>
      <c r="J308" s="17">
        <f>Capex!J306</f>
        <v>0</v>
      </c>
      <c r="K308" s="17">
        <f>Capex!K306</f>
        <v>0</v>
      </c>
      <c r="L308" s="17">
        <f>Capex!L306</f>
        <v>1099312.52</v>
      </c>
      <c r="M308" s="17">
        <f>Capex!M306</f>
        <v>0</v>
      </c>
      <c r="N308" s="17">
        <f>Capex!N306</f>
        <v>0</v>
      </c>
      <c r="O308" s="17">
        <f>Capex!O306</f>
        <v>0</v>
      </c>
      <c r="P308" s="17">
        <f>Capex!P306</f>
        <v>0</v>
      </c>
      <c r="Q308" s="17">
        <f>Capex!Q306</f>
        <v>0</v>
      </c>
      <c r="R308" s="17">
        <f>Capex!R306</f>
        <v>0</v>
      </c>
      <c r="S308" s="17">
        <f>Capex!S306</f>
        <v>0</v>
      </c>
      <c r="T308" s="17">
        <f>Capex!T306</f>
        <v>0</v>
      </c>
      <c r="U308" s="15"/>
    </row>
    <row r="309" spans="1:21" ht="12.75" customHeight="1" outlineLevel="1">
      <c r="A309" s="361"/>
      <c r="B309" s="145"/>
      <c r="C309" s="21" t="s">
        <v>239</v>
      </c>
      <c r="D309" s="5" t="s">
        <v>65</v>
      </c>
      <c r="E309" s="5" t="s">
        <v>317</v>
      </c>
      <c r="F309" s="5"/>
      <c r="G309" s="17">
        <f>Capex!G307</f>
        <v>0</v>
      </c>
      <c r="H309" s="17">
        <f>Capex!H307</f>
        <v>0</v>
      </c>
      <c r="I309" s="17">
        <f>Capex!I307</f>
        <v>0</v>
      </c>
      <c r="J309" s="17">
        <f>Capex!J307</f>
        <v>0</v>
      </c>
      <c r="K309" s="17">
        <f>Capex!K307</f>
        <v>0</v>
      </c>
      <c r="L309" s="17">
        <f>Capex!L307</f>
        <v>1022522.4999999999</v>
      </c>
      <c r="M309" s="17">
        <f>Capex!M307</f>
        <v>0</v>
      </c>
      <c r="N309" s="17">
        <f>Capex!N307</f>
        <v>0</v>
      </c>
      <c r="O309" s="17">
        <f>Capex!O307</f>
        <v>0</v>
      </c>
      <c r="P309" s="17">
        <f>Capex!P307</f>
        <v>0</v>
      </c>
      <c r="Q309" s="17">
        <f>Capex!Q307</f>
        <v>0</v>
      </c>
      <c r="R309" s="17">
        <f>Capex!R307</f>
        <v>0</v>
      </c>
      <c r="S309" s="17">
        <f>Capex!S307</f>
        <v>0</v>
      </c>
      <c r="T309" s="17">
        <f>Capex!T307</f>
        <v>0</v>
      </c>
      <c r="U309" s="15"/>
    </row>
    <row r="310" spans="1:21" ht="12.75" customHeight="1" outlineLevel="1">
      <c r="A310" s="361"/>
      <c r="B310" s="145"/>
      <c r="C310" s="21" t="s">
        <v>240</v>
      </c>
      <c r="D310" s="5" t="s">
        <v>65</v>
      </c>
      <c r="E310" s="5" t="s">
        <v>317</v>
      </c>
      <c r="F310" s="5"/>
      <c r="G310" s="17">
        <f>Capex!G308</f>
        <v>0</v>
      </c>
      <c r="H310" s="17">
        <f>Capex!H308</f>
        <v>0</v>
      </c>
      <c r="I310" s="17">
        <f>Capex!I308</f>
        <v>0</v>
      </c>
      <c r="J310" s="17">
        <f>Capex!J308</f>
        <v>0</v>
      </c>
      <c r="K310" s="17">
        <f>Capex!K308</f>
        <v>0</v>
      </c>
      <c r="L310" s="17">
        <f>Capex!L308</f>
        <v>834163.80999999982</v>
      </c>
      <c r="M310" s="17">
        <f>Capex!M308</f>
        <v>0</v>
      </c>
      <c r="N310" s="17">
        <f>Capex!N308</f>
        <v>0</v>
      </c>
      <c r="O310" s="17">
        <f>Capex!O308</f>
        <v>0</v>
      </c>
      <c r="P310" s="17">
        <f>Capex!P308</f>
        <v>0</v>
      </c>
      <c r="Q310" s="17">
        <f>Capex!Q308</f>
        <v>0</v>
      </c>
      <c r="R310" s="17">
        <f>Capex!R308</f>
        <v>0</v>
      </c>
      <c r="S310" s="17">
        <f>Capex!S308</f>
        <v>0</v>
      </c>
      <c r="T310" s="17">
        <f>Capex!T308</f>
        <v>0</v>
      </c>
      <c r="U310" s="15"/>
    </row>
    <row r="311" spans="1:21" ht="12.75" customHeight="1" outlineLevel="1">
      <c r="A311" s="401"/>
      <c r="B311" s="145"/>
      <c r="C311" s="21" t="s">
        <v>241</v>
      </c>
      <c r="D311" s="5" t="s">
        <v>65</v>
      </c>
      <c r="E311" s="5" t="s">
        <v>317</v>
      </c>
      <c r="F311" s="5"/>
      <c r="G311" s="17">
        <f>Capex!G309</f>
        <v>0</v>
      </c>
      <c r="H311" s="17">
        <f>Capex!H309</f>
        <v>0</v>
      </c>
      <c r="I311" s="17">
        <f>Capex!I309</f>
        <v>0</v>
      </c>
      <c r="J311" s="17">
        <f>Capex!J309</f>
        <v>0</v>
      </c>
      <c r="K311" s="17">
        <f>Capex!K309</f>
        <v>0</v>
      </c>
      <c r="L311" s="17">
        <f>Capex!L309</f>
        <v>1482518.6900000006</v>
      </c>
      <c r="M311" s="17">
        <f>Capex!M309</f>
        <v>0</v>
      </c>
      <c r="N311" s="17">
        <f>Capex!N309</f>
        <v>0</v>
      </c>
      <c r="O311" s="17">
        <f>Capex!O309</f>
        <v>0</v>
      </c>
      <c r="P311" s="17">
        <f>Capex!P309</f>
        <v>0</v>
      </c>
      <c r="Q311" s="17">
        <f>Capex!Q309</f>
        <v>0</v>
      </c>
      <c r="R311" s="17">
        <f>Capex!R309</f>
        <v>0</v>
      </c>
      <c r="S311" s="17">
        <f>Capex!S309</f>
        <v>0</v>
      </c>
      <c r="T311" s="17">
        <f>Capex!T309</f>
        <v>0</v>
      </c>
      <c r="U311" s="15"/>
    </row>
    <row r="312" spans="1:21" ht="12.75" customHeight="1" outlineLevel="1">
      <c r="A312" s="401"/>
      <c r="B312" s="145"/>
      <c r="C312" s="21" t="s">
        <v>242</v>
      </c>
      <c r="D312" s="5" t="s">
        <v>65</v>
      </c>
      <c r="E312" s="5" t="s">
        <v>317</v>
      </c>
      <c r="F312" s="5"/>
      <c r="G312" s="17">
        <f>Capex!G310</f>
        <v>0</v>
      </c>
      <c r="H312" s="17">
        <f>Capex!H310</f>
        <v>0</v>
      </c>
      <c r="I312" s="17">
        <f>Capex!I310</f>
        <v>0</v>
      </c>
      <c r="J312" s="17">
        <f>Capex!J310</f>
        <v>0</v>
      </c>
      <c r="K312" s="17">
        <f>Capex!K310</f>
        <v>0</v>
      </c>
      <c r="L312" s="17">
        <f>Capex!L310</f>
        <v>1392690.6499999997</v>
      </c>
      <c r="M312" s="17">
        <f>Capex!M310</f>
        <v>0</v>
      </c>
      <c r="N312" s="17">
        <f>Capex!N310</f>
        <v>0</v>
      </c>
      <c r="O312" s="17">
        <f>Capex!O310</f>
        <v>0</v>
      </c>
      <c r="P312" s="17">
        <f>Capex!P310</f>
        <v>0</v>
      </c>
      <c r="Q312" s="17">
        <f>Capex!Q310</f>
        <v>0</v>
      </c>
      <c r="R312" s="17">
        <f>Capex!R310</f>
        <v>0</v>
      </c>
      <c r="S312" s="17">
        <f>Capex!S310</f>
        <v>0</v>
      </c>
      <c r="T312" s="17">
        <f>Capex!T310</f>
        <v>0</v>
      </c>
      <c r="U312" s="15"/>
    </row>
    <row r="313" spans="1:21" ht="12.75" customHeight="1" outlineLevel="1">
      <c r="A313" s="361"/>
      <c r="B313" s="145"/>
      <c r="C313" s="21" t="s">
        <v>243</v>
      </c>
      <c r="D313" s="5" t="s">
        <v>65</v>
      </c>
      <c r="E313" s="5" t="s">
        <v>317</v>
      </c>
      <c r="F313" s="5"/>
      <c r="G313" s="17">
        <f>Capex!G311</f>
        <v>0</v>
      </c>
      <c r="H313" s="17">
        <f>Capex!H311</f>
        <v>0</v>
      </c>
      <c r="I313" s="17">
        <f>Capex!I311</f>
        <v>0</v>
      </c>
      <c r="J313" s="17">
        <f>Capex!J311</f>
        <v>0</v>
      </c>
      <c r="K313" s="17">
        <f>Capex!K311</f>
        <v>0</v>
      </c>
      <c r="L313" s="17">
        <f>Capex!L311</f>
        <v>544782.83000000007</v>
      </c>
      <c r="M313" s="17">
        <f>Capex!M311</f>
        <v>0</v>
      </c>
      <c r="N313" s="17">
        <f>Capex!N311</f>
        <v>0</v>
      </c>
      <c r="O313" s="17">
        <f>Capex!O311</f>
        <v>0</v>
      </c>
      <c r="P313" s="17">
        <f>Capex!P311</f>
        <v>0</v>
      </c>
      <c r="Q313" s="17">
        <f>Capex!Q311</f>
        <v>0</v>
      </c>
      <c r="R313" s="17">
        <f>Capex!R311</f>
        <v>0</v>
      </c>
      <c r="S313" s="17">
        <f>Capex!S311</f>
        <v>0</v>
      </c>
      <c r="T313" s="17">
        <f>Capex!T311</f>
        <v>0</v>
      </c>
      <c r="U313" s="15"/>
    </row>
    <row r="314" spans="1:21" ht="12.75" customHeight="1" outlineLevel="1">
      <c r="A314" s="361"/>
      <c r="B314" s="145"/>
      <c r="C314" s="21" t="s">
        <v>244</v>
      </c>
      <c r="D314" s="5" t="s">
        <v>65</v>
      </c>
      <c r="E314" s="5" t="s">
        <v>317</v>
      </c>
      <c r="F314" s="5"/>
      <c r="G314" s="17">
        <f>Capex!G312</f>
        <v>0</v>
      </c>
      <c r="H314" s="17">
        <f>Capex!H312</f>
        <v>0</v>
      </c>
      <c r="I314" s="17">
        <f>Capex!I312</f>
        <v>0</v>
      </c>
      <c r="J314" s="17">
        <f>Capex!J312</f>
        <v>0</v>
      </c>
      <c r="K314" s="17">
        <f>Capex!K312</f>
        <v>0</v>
      </c>
      <c r="L314" s="17">
        <f>Capex!L312</f>
        <v>369814.9</v>
      </c>
      <c r="M314" s="17">
        <f>Capex!M312</f>
        <v>0</v>
      </c>
      <c r="N314" s="17">
        <f>Capex!N312</f>
        <v>0</v>
      </c>
      <c r="O314" s="17">
        <f>Capex!O312</f>
        <v>0</v>
      </c>
      <c r="P314" s="17">
        <f>Capex!P312</f>
        <v>0</v>
      </c>
      <c r="Q314" s="17">
        <f>Capex!Q312</f>
        <v>0</v>
      </c>
      <c r="R314" s="17">
        <f>Capex!R312</f>
        <v>0</v>
      </c>
      <c r="S314" s="17">
        <f>Capex!S312</f>
        <v>0</v>
      </c>
      <c r="T314" s="17">
        <f>Capex!T312</f>
        <v>0</v>
      </c>
      <c r="U314" s="15"/>
    </row>
    <row r="315" spans="1:21" ht="12.75" customHeight="1" outlineLevel="1">
      <c r="A315" s="361"/>
      <c r="B315" s="145"/>
      <c r="C315" s="21" t="s">
        <v>245</v>
      </c>
      <c r="D315" s="5" t="s">
        <v>65</v>
      </c>
      <c r="E315" s="5" t="s">
        <v>317</v>
      </c>
      <c r="F315" s="5"/>
      <c r="G315" s="17">
        <f>Capex!G313</f>
        <v>0</v>
      </c>
      <c r="H315" s="17">
        <f>Capex!H313</f>
        <v>0</v>
      </c>
      <c r="I315" s="17">
        <f>Capex!I313</f>
        <v>0</v>
      </c>
      <c r="J315" s="17">
        <f>Capex!J313</f>
        <v>0</v>
      </c>
      <c r="K315" s="17">
        <f>Capex!K313</f>
        <v>0</v>
      </c>
      <c r="L315" s="17">
        <f>Capex!L313</f>
        <v>54077.5</v>
      </c>
      <c r="M315" s="17">
        <f>Capex!M313</f>
        <v>0</v>
      </c>
      <c r="N315" s="17">
        <f>Capex!N313</f>
        <v>0</v>
      </c>
      <c r="O315" s="17">
        <f>Capex!O313</f>
        <v>0</v>
      </c>
      <c r="P315" s="17">
        <f>Capex!P313</f>
        <v>0</v>
      </c>
      <c r="Q315" s="17">
        <f>Capex!Q313</f>
        <v>0</v>
      </c>
      <c r="R315" s="17">
        <f>Capex!R313</f>
        <v>0</v>
      </c>
      <c r="S315" s="17">
        <f>Capex!S313</f>
        <v>0</v>
      </c>
      <c r="T315" s="17">
        <f>Capex!T313</f>
        <v>0</v>
      </c>
      <c r="U315" s="15"/>
    </row>
    <row r="316" spans="1:21" ht="12.75" customHeight="1" outlineLevel="1">
      <c r="A316" s="401"/>
      <c r="B316" s="145"/>
      <c r="C316" s="21" t="s">
        <v>246</v>
      </c>
      <c r="D316" s="5" t="s">
        <v>65</v>
      </c>
      <c r="E316" s="5" t="s">
        <v>317</v>
      </c>
      <c r="F316" s="5"/>
      <c r="G316" s="17">
        <f>Capex!G314</f>
        <v>0</v>
      </c>
      <c r="H316" s="17">
        <f>Capex!H314</f>
        <v>0</v>
      </c>
      <c r="I316" s="17">
        <f>Capex!I314</f>
        <v>0</v>
      </c>
      <c r="J316" s="17">
        <f>Capex!J314</f>
        <v>0</v>
      </c>
      <c r="K316" s="17">
        <f>Capex!K314</f>
        <v>0</v>
      </c>
      <c r="L316" s="17">
        <f>Capex!L314</f>
        <v>829346.85</v>
      </c>
      <c r="M316" s="17">
        <f>Capex!M314</f>
        <v>0</v>
      </c>
      <c r="N316" s="17">
        <f>Capex!N314</f>
        <v>0</v>
      </c>
      <c r="O316" s="17">
        <f>Capex!O314</f>
        <v>0</v>
      </c>
      <c r="P316" s="17">
        <f>Capex!P314</f>
        <v>0</v>
      </c>
      <c r="Q316" s="17">
        <f>Capex!Q314</f>
        <v>0</v>
      </c>
      <c r="R316" s="17">
        <f>Capex!R314</f>
        <v>0</v>
      </c>
      <c r="S316" s="17">
        <f>Capex!S314</f>
        <v>0</v>
      </c>
      <c r="T316" s="17">
        <f>Capex!T314</f>
        <v>0</v>
      </c>
      <c r="U316" s="15"/>
    </row>
    <row r="317" spans="1:21" ht="12.75" customHeight="1" outlineLevel="1">
      <c r="A317" s="401"/>
      <c r="B317" s="145"/>
      <c r="C317" s="21" t="s">
        <v>247</v>
      </c>
      <c r="D317" s="5" t="s">
        <v>65</v>
      </c>
      <c r="E317" s="5" t="s">
        <v>317</v>
      </c>
      <c r="F317" s="5"/>
      <c r="G317" s="17">
        <f>Capex!G315</f>
        <v>0</v>
      </c>
      <c r="H317" s="17">
        <f>Capex!H315</f>
        <v>0</v>
      </c>
      <c r="I317" s="17">
        <f>Capex!I315</f>
        <v>0</v>
      </c>
      <c r="J317" s="17">
        <f>Capex!J315</f>
        <v>0</v>
      </c>
      <c r="K317" s="17">
        <f>Capex!K315</f>
        <v>0</v>
      </c>
      <c r="L317" s="17">
        <f>Capex!L315</f>
        <v>260992.95999999988</v>
      </c>
      <c r="M317" s="17">
        <f>Capex!M315</f>
        <v>0</v>
      </c>
      <c r="N317" s="17">
        <f>Capex!N315</f>
        <v>0</v>
      </c>
      <c r="O317" s="17">
        <f>Capex!O315</f>
        <v>0</v>
      </c>
      <c r="P317" s="17">
        <f>Capex!P315</f>
        <v>0</v>
      </c>
      <c r="Q317" s="17">
        <f>Capex!Q315</f>
        <v>0</v>
      </c>
      <c r="R317" s="17">
        <f>Capex!R315</f>
        <v>0</v>
      </c>
      <c r="S317" s="17">
        <f>Capex!S315</f>
        <v>0</v>
      </c>
      <c r="T317" s="17">
        <f>Capex!T315</f>
        <v>0</v>
      </c>
      <c r="U317" s="15"/>
    </row>
    <row r="318" spans="1:21" ht="12.75" customHeight="1" outlineLevel="1">
      <c r="A318" s="401"/>
      <c r="B318" s="145"/>
      <c r="C318" s="21" t="s">
        <v>248</v>
      </c>
      <c r="D318" s="5" t="s">
        <v>65</v>
      </c>
      <c r="E318" s="5" t="s">
        <v>317</v>
      </c>
      <c r="F318" s="5"/>
      <c r="G318" s="17">
        <f>Capex!G316</f>
        <v>0</v>
      </c>
      <c r="H318" s="17">
        <f>Capex!H316</f>
        <v>0</v>
      </c>
      <c r="I318" s="17">
        <f>Capex!I316</f>
        <v>0</v>
      </c>
      <c r="J318" s="17">
        <f>Capex!J316</f>
        <v>0</v>
      </c>
      <c r="K318" s="17">
        <f>Capex!K316</f>
        <v>0</v>
      </c>
      <c r="L318" s="17">
        <f>Capex!L316</f>
        <v>213948.76</v>
      </c>
      <c r="M318" s="17">
        <f>Capex!M316</f>
        <v>0</v>
      </c>
      <c r="N318" s="17">
        <f>Capex!N316</f>
        <v>0</v>
      </c>
      <c r="O318" s="17">
        <f>Capex!O316</f>
        <v>0</v>
      </c>
      <c r="P318" s="17">
        <f>Capex!P316</f>
        <v>0</v>
      </c>
      <c r="Q318" s="17">
        <f>Capex!Q316</f>
        <v>0</v>
      </c>
      <c r="R318" s="17">
        <f>Capex!R316</f>
        <v>0</v>
      </c>
      <c r="S318" s="17">
        <f>Capex!S316</f>
        <v>0</v>
      </c>
      <c r="T318" s="17">
        <f>Capex!T316</f>
        <v>0</v>
      </c>
      <c r="U318" s="15"/>
    </row>
    <row r="319" spans="1:21" ht="12.75" customHeight="1" outlineLevel="1">
      <c r="A319" s="401"/>
      <c r="B319" s="145"/>
      <c r="C319" s="21" t="s">
        <v>249</v>
      </c>
      <c r="D319" s="5" t="s">
        <v>65</v>
      </c>
      <c r="E319" s="5" t="s">
        <v>317</v>
      </c>
      <c r="F319" s="5"/>
      <c r="G319" s="17">
        <f>Capex!G317</f>
        <v>0</v>
      </c>
      <c r="H319" s="17">
        <f>Capex!H317</f>
        <v>0</v>
      </c>
      <c r="I319" s="17">
        <f>Capex!I317</f>
        <v>0</v>
      </c>
      <c r="J319" s="17">
        <f>Capex!J317</f>
        <v>0</v>
      </c>
      <c r="K319" s="17">
        <f>Capex!K317</f>
        <v>0</v>
      </c>
      <c r="L319" s="17">
        <f>Capex!L317</f>
        <v>10500</v>
      </c>
      <c r="M319" s="17">
        <f>Capex!M317</f>
        <v>0</v>
      </c>
      <c r="N319" s="17">
        <f>Capex!N317</f>
        <v>0</v>
      </c>
      <c r="O319" s="17">
        <f>Capex!O317</f>
        <v>0</v>
      </c>
      <c r="P319" s="17">
        <f>Capex!P317</f>
        <v>0</v>
      </c>
      <c r="Q319" s="17">
        <f>Capex!Q317</f>
        <v>0</v>
      </c>
      <c r="R319" s="17">
        <f>Capex!R317</f>
        <v>0</v>
      </c>
      <c r="S319" s="17">
        <f>Capex!S317</f>
        <v>0</v>
      </c>
      <c r="T319" s="17">
        <f>Capex!T317</f>
        <v>0</v>
      </c>
      <c r="U319" s="15"/>
    </row>
    <row r="320" spans="1:21" ht="12.75" customHeight="1" outlineLevel="1">
      <c r="A320" s="401"/>
      <c r="B320" s="145"/>
      <c r="C320" s="21" t="s">
        <v>250</v>
      </c>
      <c r="D320" s="5" t="s">
        <v>65</v>
      </c>
      <c r="E320" s="5" t="s">
        <v>317</v>
      </c>
      <c r="F320" s="5"/>
      <c r="G320" s="17">
        <f>Capex!G318</f>
        <v>0</v>
      </c>
      <c r="H320" s="17">
        <f>Capex!H318</f>
        <v>0</v>
      </c>
      <c r="I320" s="17">
        <f>Capex!I318</f>
        <v>0</v>
      </c>
      <c r="J320" s="17">
        <f>Capex!J318</f>
        <v>0</v>
      </c>
      <c r="K320" s="17">
        <f>Capex!K318</f>
        <v>0</v>
      </c>
      <c r="L320" s="17">
        <f>Capex!L318</f>
        <v>3105914.85</v>
      </c>
      <c r="M320" s="17">
        <f>Capex!M318</f>
        <v>0</v>
      </c>
      <c r="N320" s="17">
        <f>Capex!N318</f>
        <v>0</v>
      </c>
      <c r="O320" s="17">
        <f>Capex!O318</f>
        <v>0</v>
      </c>
      <c r="P320" s="17">
        <f>Capex!P318</f>
        <v>0</v>
      </c>
      <c r="Q320" s="17">
        <f>Capex!Q318</f>
        <v>0</v>
      </c>
      <c r="R320" s="17">
        <f>Capex!R318</f>
        <v>0</v>
      </c>
      <c r="S320" s="17">
        <f>Capex!S318</f>
        <v>0</v>
      </c>
      <c r="T320" s="17">
        <f>Capex!T318</f>
        <v>0</v>
      </c>
      <c r="U320" s="15"/>
    </row>
    <row r="321" spans="1:21" ht="12.75" customHeight="1" outlineLevel="1">
      <c r="A321" s="361"/>
      <c r="B321" s="145"/>
      <c r="C321" s="21" t="s">
        <v>251</v>
      </c>
      <c r="D321" s="5" t="s">
        <v>65</v>
      </c>
      <c r="E321" s="5" t="s">
        <v>317</v>
      </c>
      <c r="F321" s="5"/>
      <c r="G321" s="17">
        <f>Capex!G319</f>
        <v>0</v>
      </c>
      <c r="H321" s="17">
        <f>Capex!H319</f>
        <v>0</v>
      </c>
      <c r="I321" s="17">
        <f>Capex!I319</f>
        <v>0</v>
      </c>
      <c r="J321" s="17">
        <f>Capex!J319</f>
        <v>0</v>
      </c>
      <c r="K321" s="17">
        <f>Capex!K319</f>
        <v>0</v>
      </c>
      <c r="L321" s="17">
        <f>Capex!L319</f>
        <v>0</v>
      </c>
      <c r="M321" s="17">
        <f>Capex!M319</f>
        <v>42813.31</v>
      </c>
      <c r="N321" s="17">
        <f>Capex!N319</f>
        <v>0</v>
      </c>
      <c r="O321" s="17">
        <f>Capex!O319</f>
        <v>0</v>
      </c>
      <c r="P321" s="17">
        <f>Capex!P319</f>
        <v>0</v>
      </c>
      <c r="Q321" s="17">
        <f>Capex!Q319</f>
        <v>0</v>
      </c>
      <c r="R321" s="17">
        <f>Capex!R319</f>
        <v>0</v>
      </c>
      <c r="S321" s="17">
        <f>Capex!S319</f>
        <v>0</v>
      </c>
      <c r="T321" s="17">
        <f>Capex!T319</f>
        <v>0</v>
      </c>
      <c r="U321" s="15"/>
    </row>
    <row r="322" spans="1:21" ht="12.75" customHeight="1" outlineLevel="1">
      <c r="A322" s="401"/>
      <c r="B322" s="145"/>
      <c r="C322" s="21" t="s">
        <v>252</v>
      </c>
      <c r="D322" s="5" t="s">
        <v>65</v>
      </c>
      <c r="E322" s="5" t="s">
        <v>317</v>
      </c>
      <c r="F322" s="5"/>
      <c r="G322" s="17">
        <f>Capex!G320</f>
        <v>0</v>
      </c>
      <c r="H322" s="17">
        <f>Capex!H320</f>
        <v>0</v>
      </c>
      <c r="I322" s="17">
        <f>Capex!I320</f>
        <v>0</v>
      </c>
      <c r="J322" s="17">
        <f>Capex!J320</f>
        <v>0</v>
      </c>
      <c r="K322" s="17">
        <f>Capex!K320</f>
        <v>0</v>
      </c>
      <c r="L322" s="17">
        <f>Capex!L320</f>
        <v>0</v>
      </c>
      <c r="M322" s="17">
        <f>Capex!M320</f>
        <v>344406.8</v>
      </c>
      <c r="N322" s="17">
        <f>Capex!N320</f>
        <v>0</v>
      </c>
      <c r="O322" s="17">
        <f>Capex!O320</f>
        <v>0</v>
      </c>
      <c r="P322" s="17">
        <f>Capex!P320</f>
        <v>0</v>
      </c>
      <c r="Q322" s="17">
        <f>Capex!Q320</f>
        <v>0</v>
      </c>
      <c r="R322" s="17">
        <f>Capex!R320</f>
        <v>0</v>
      </c>
      <c r="S322" s="17">
        <f>Capex!S320</f>
        <v>0</v>
      </c>
      <c r="T322" s="17">
        <f>Capex!T320</f>
        <v>0</v>
      </c>
      <c r="U322" s="15"/>
    </row>
    <row r="323" spans="1:21" ht="12.75" customHeight="1" outlineLevel="1">
      <c r="A323" s="401"/>
      <c r="B323" s="145"/>
      <c r="C323" s="21" t="s">
        <v>253</v>
      </c>
      <c r="D323" s="5" t="s">
        <v>65</v>
      </c>
      <c r="E323" s="5" t="s">
        <v>317</v>
      </c>
      <c r="F323" s="5"/>
      <c r="G323" s="17">
        <f>Capex!G321</f>
        <v>0</v>
      </c>
      <c r="H323" s="17">
        <f>Capex!H321</f>
        <v>0</v>
      </c>
      <c r="I323" s="17">
        <f>Capex!I321</f>
        <v>0</v>
      </c>
      <c r="J323" s="17">
        <f>Capex!J321</f>
        <v>0</v>
      </c>
      <c r="K323" s="17">
        <f>Capex!K321</f>
        <v>0</v>
      </c>
      <c r="L323" s="17">
        <f>Capex!L321</f>
        <v>0</v>
      </c>
      <c r="M323" s="17">
        <f>Capex!M321</f>
        <v>0</v>
      </c>
      <c r="N323" s="17">
        <f>Capex!N321</f>
        <v>247307.84000000032</v>
      </c>
      <c r="O323" s="17">
        <f>Capex!O321</f>
        <v>0</v>
      </c>
      <c r="P323" s="17">
        <f>Capex!P321</f>
        <v>0</v>
      </c>
      <c r="Q323" s="17">
        <f>Capex!Q321</f>
        <v>0</v>
      </c>
      <c r="R323" s="17">
        <f>Capex!R321</f>
        <v>0</v>
      </c>
      <c r="S323" s="17">
        <f>Capex!S321</f>
        <v>0</v>
      </c>
      <c r="T323" s="17">
        <f>Capex!T321</f>
        <v>0</v>
      </c>
      <c r="U323" s="15"/>
    </row>
    <row r="324" spans="1:21" ht="12.75" customHeight="1" outlineLevel="1">
      <c r="A324" s="401"/>
      <c r="B324" s="145"/>
      <c r="C324" s="21" t="s">
        <v>254</v>
      </c>
      <c r="D324" s="5" t="s">
        <v>65</v>
      </c>
      <c r="E324" s="5" t="s">
        <v>317</v>
      </c>
      <c r="F324" s="5"/>
      <c r="G324" s="17">
        <f>Capex!G322</f>
        <v>0</v>
      </c>
      <c r="H324" s="17">
        <f>Capex!H322</f>
        <v>0</v>
      </c>
      <c r="I324" s="17">
        <f>Capex!I322</f>
        <v>0</v>
      </c>
      <c r="J324" s="17">
        <f>Capex!J322</f>
        <v>0</v>
      </c>
      <c r="K324" s="17">
        <f>Capex!K322</f>
        <v>0</v>
      </c>
      <c r="L324" s="17">
        <f>Capex!L322</f>
        <v>0</v>
      </c>
      <c r="M324" s="17">
        <f>Capex!M322</f>
        <v>25320.190000000002</v>
      </c>
      <c r="N324" s="17">
        <f>Capex!N322</f>
        <v>0</v>
      </c>
      <c r="O324" s="17">
        <f>Capex!O322</f>
        <v>0</v>
      </c>
      <c r="P324" s="17">
        <f>Capex!P322</f>
        <v>0</v>
      </c>
      <c r="Q324" s="17">
        <f>Capex!Q322</f>
        <v>0</v>
      </c>
      <c r="R324" s="17">
        <f>Capex!R322</f>
        <v>0</v>
      </c>
      <c r="S324" s="17">
        <f>Capex!S322</f>
        <v>0</v>
      </c>
      <c r="T324" s="17">
        <f>Capex!T322</f>
        <v>0</v>
      </c>
      <c r="U324" s="15"/>
    </row>
    <row r="325" spans="1:21" ht="12.75" customHeight="1" outlineLevel="1">
      <c r="A325" s="401"/>
      <c r="B325" s="145"/>
      <c r="C325" s="21" t="s">
        <v>255</v>
      </c>
      <c r="D325" s="5" t="s">
        <v>65</v>
      </c>
      <c r="E325" s="5" t="s">
        <v>317</v>
      </c>
      <c r="F325" s="5"/>
      <c r="G325" s="17">
        <f>Capex!G323</f>
        <v>0</v>
      </c>
      <c r="H325" s="17">
        <f>Capex!H323</f>
        <v>0</v>
      </c>
      <c r="I325" s="17">
        <f>Capex!I323</f>
        <v>0</v>
      </c>
      <c r="J325" s="17">
        <f>Capex!J323</f>
        <v>0</v>
      </c>
      <c r="K325" s="17">
        <f>Capex!K323</f>
        <v>0</v>
      </c>
      <c r="L325" s="17">
        <f>Capex!L323</f>
        <v>0</v>
      </c>
      <c r="M325" s="17">
        <f>Capex!M323</f>
        <v>877038.28999999992</v>
      </c>
      <c r="N325" s="17">
        <f>Capex!N323</f>
        <v>0</v>
      </c>
      <c r="O325" s="17">
        <f>Capex!O323</f>
        <v>0</v>
      </c>
      <c r="P325" s="17">
        <f>Capex!P323</f>
        <v>0</v>
      </c>
      <c r="Q325" s="17">
        <f>Capex!Q323</f>
        <v>0</v>
      </c>
      <c r="R325" s="17">
        <f>Capex!R323</f>
        <v>0</v>
      </c>
      <c r="S325" s="17">
        <f>Capex!S323</f>
        <v>0</v>
      </c>
      <c r="T325" s="17">
        <f>Capex!T323</f>
        <v>0</v>
      </c>
      <c r="U325" s="15"/>
    </row>
    <row r="326" spans="1:21" ht="12.75" customHeight="1" outlineLevel="1">
      <c r="A326" s="401"/>
      <c r="B326" s="145"/>
      <c r="C326" s="21" t="s">
        <v>256</v>
      </c>
      <c r="D326" s="5" t="s">
        <v>65</v>
      </c>
      <c r="E326" s="5" t="s">
        <v>317</v>
      </c>
      <c r="F326" s="5"/>
      <c r="G326" s="17">
        <f>Capex!G324</f>
        <v>0</v>
      </c>
      <c r="H326" s="17">
        <f>Capex!H324</f>
        <v>0</v>
      </c>
      <c r="I326" s="17">
        <f>Capex!I324</f>
        <v>0</v>
      </c>
      <c r="J326" s="17">
        <f>Capex!J324</f>
        <v>0</v>
      </c>
      <c r="K326" s="17">
        <f>Capex!K324</f>
        <v>0</v>
      </c>
      <c r="L326" s="17">
        <f>Capex!L324</f>
        <v>0</v>
      </c>
      <c r="M326" s="17">
        <f>Capex!M324</f>
        <v>52057.749999999993</v>
      </c>
      <c r="N326" s="17">
        <f>Capex!N324</f>
        <v>0</v>
      </c>
      <c r="O326" s="17">
        <f>Capex!O324</f>
        <v>0</v>
      </c>
      <c r="P326" s="17">
        <f>Capex!P324</f>
        <v>0</v>
      </c>
      <c r="Q326" s="17">
        <f>Capex!Q324</f>
        <v>0</v>
      </c>
      <c r="R326" s="17">
        <f>Capex!R324</f>
        <v>0</v>
      </c>
      <c r="S326" s="17">
        <f>Capex!S324</f>
        <v>0</v>
      </c>
      <c r="T326" s="17">
        <f>Capex!T324</f>
        <v>0</v>
      </c>
      <c r="U326" s="15"/>
    </row>
    <row r="327" spans="1:21" ht="12.75" customHeight="1" outlineLevel="1">
      <c r="A327" s="401"/>
      <c r="B327" s="145"/>
      <c r="C327" s="21" t="s">
        <v>257</v>
      </c>
      <c r="D327" s="5" t="s">
        <v>65</v>
      </c>
      <c r="E327" s="5" t="s">
        <v>317</v>
      </c>
      <c r="F327" s="5"/>
      <c r="G327" s="17">
        <f>Capex!G325</f>
        <v>0</v>
      </c>
      <c r="H327" s="17">
        <f>Capex!H325</f>
        <v>0</v>
      </c>
      <c r="I327" s="17">
        <f>Capex!I325</f>
        <v>0</v>
      </c>
      <c r="J327" s="17">
        <f>Capex!J325</f>
        <v>0</v>
      </c>
      <c r="K327" s="17">
        <f>Capex!K325</f>
        <v>0</v>
      </c>
      <c r="L327" s="17">
        <f>Capex!L325</f>
        <v>0</v>
      </c>
      <c r="M327" s="17">
        <f>Capex!M325</f>
        <v>419045.75</v>
      </c>
      <c r="N327" s="17">
        <f>Capex!N325</f>
        <v>0</v>
      </c>
      <c r="O327" s="17">
        <f>Capex!O325</f>
        <v>0</v>
      </c>
      <c r="P327" s="17">
        <f>Capex!P325</f>
        <v>0</v>
      </c>
      <c r="Q327" s="17">
        <f>Capex!Q325</f>
        <v>0</v>
      </c>
      <c r="R327" s="17">
        <f>Capex!R325</f>
        <v>0</v>
      </c>
      <c r="S327" s="17">
        <f>Capex!S325</f>
        <v>0</v>
      </c>
      <c r="T327" s="17">
        <f>Capex!T325</f>
        <v>0</v>
      </c>
      <c r="U327" s="15"/>
    </row>
    <row r="328" spans="1:21" ht="12.75" customHeight="1" outlineLevel="1">
      <c r="A328" s="401"/>
      <c r="B328" s="145"/>
      <c r="C328" s="21" t="s">
        <v>258</v>
      </c>
      <c r="D328" s="5" t="s">
        <v>65</v>
      </c>
      <c r="E328" s="5" t="s">
        <v>317</v>
      </c>
      <c r="F328" s="5"/>
      <c r="G328" s="17">
        <f>Capex!G326</f>
        <v>0</v>
      </c>
      <c r="H328" s="17">
        <f>Capex!H326</f>
        <v>0</v>
      </c>
      <c r="I328" s="17">
        <f>Capex!I326</f>
        <v>0</v>
      </c>
      <c r="J328" s="17">
        <f>Capex!J326</f>
        <v>0</v>
      </c>
      <c r="K328" s="17">
        <f>Capex!K326</f>
        <v>0</v>
      </c>
      <c r="L328" s="17">
        <f>Capex!L326</f>
        <v>0</v>
      </c>
      <c r="M328" s="17">
        <f>Capex!M326</f>
        <v>292412.59999999998</v>
      </c>
      <c r="N328" s="17">
        <f>Capex!N326</f>
        <v>0</v>
      </c>
      <c r="O328" s="17">
        <f>Capex!O326</f>
        <v>0</v>
      </c>
      <c r="P328" s="17">
        <f>Capex!P326</f>
        <v>0</v>
      </c>
      <c r="Q328" s="17">
        <f>Capex!Q326</f>
        <v>0</v>
      </c>
      <c r="R328" s="17">
        <f>Capex!R326</f>
        <v>0</v>
      </c>
      <c r="S328" s="17">
        <f>Capex!S326</f>
        <v>0</v>
      </c>
      <c r="T328" s="17">
        <f>Capex!T326</f>
        <v>0</v>
      </c>
      <c r="U328" s="15"/>
    </row>
    <row r="329" spans="1:21" ht="12.75" customHeight="1" outlineLevel="1">
      <c r="A329" s="361"/>
      <c r="B329" s="145"/>
      <c r="C329" s="21" t="s">
        <v>220</v>
      </c>
      <c r="D329" s="5" t="s">
        <v>65</v>
      </c>
      <c r="E329" s="5" t="s">
        <v>317</v>
      </c>
      <c r="F329" s="5"/>
      <c r="G329" s="17">
        <f>Capex!G327</f>
        <v>0</v>
      </c>
      <c r="H329" s="17">
        <f>Capex!H327</f>
        <v>0</v>
      </c>
      <c r="I329" s="17">
        <f>Capex!I327</f>
        <v>0</v>
      </c>
      <c r="J329" s="17">
        <f>Capex!J327</f>
        <v>0</v>
      </c>
      <c r="K329" s="17">
        <f>Capex!K327</f>
        <v>0</v>
      </c>
      <c r="L329" s="17">
        <f>Capex!L327</f>
        <v>0</v>
      </c>
      <c r="M329" s="17">
        <f>Capex!M327</f>
        <v>758444.72</v>
      </c>
      <c r="N329" s="17">
        <f>Capex!N327</f>
        <v>0</v>
      </c>
      <c r="O329" s="17">
        <f>Capex!O327</f>
        <v>0</v>
      </c>
      <c r="P329" s="17">
        <f>Capex!P327</f>
        <v>0</v>
      </c>
      <c r="Q329" s="17">
        <f>Capex!Q327</f>
        <v>0</v>
      </c>
      <c r="R329" s="17">
        <f>Capex!R327</f>
        <v>0</v>
      </c>
      <c r="S329" s="17">
        <f>Capex!S327</f>
        <v>0</v>
      </c>
      <c r="T329" s="17">
        <f>Capex!T327</f>
        <v>0</v>
      </c>
      <c r="U329" s="15"/>
    </row>
    <row r="330" spans="1:21" ht="12.75" customHeight="1" outlineLevel="1">
      <c r="A330" s="361"/>
      <c r="B330" s="145"/>
      <c r="C330" s="396" t="s">
        <v>502</v>
      </c>
      <c r="D330" s="379" t="s">
        <v>65</v>
      </c>
      <c r="E330" s="379" t="s">
        <v>317</v>
      </c>
      <c r="F330" s="5"/>
      <c r="G330" s="543">
        <f>Capex!G328</f>
        <v>0</v>
      </c>
      <c r="H330" s="543">
        <f>Capex!H328</f>
        <v>0</v>
      </c>
      <c r="I330" s="543">
        <f>Capex!I328</f>
        <v>0</v>
      </c>
      <c r="J330" s="543">
        <f>Capex!J328</f>
        <v>0</v>
      </c>
      <c r="K330" s="543">
        <f>Capex!K328</f>
        <v>0</v>
      </c>
      <c r="L330" s="543">
        <f>Capex!L328</f>
        <v>0</v>
      </c>
      <c r="M330" s="543">
        <f>Capex!M328</f>
        <v>0</v>
      </c>
      <c r="N330" s="543">
        <f>Capex!N328</f>
        <v>0</v>
      </c>
      <c r="O330" s="543">
        <f>Capex!O328</f>
        <v>0</v>
      </c>
      <c r="P330" s="543">
        <f>Capex!P328</f>
        <v>0</v>
      </c>
      <c r="Q330" s="543">
        <f>Capex!Q328</f>
        <v>560000</v>
      </c>
      <c r="R330" s="543">
        <f>Capex!R328</f>
        <v>186818</v>
      </c>
      <c r="S330" s="543">
        <f>Capex!S328</f>
        <v>0</v>
      </c>
      <c r="T330" s="543">
        <f>Capex!T328</f>
        <v>0</v>
      </c>
      <c r="U330" s="15"/>
    </row>
    <row r="331" spans="1:21" ht="12.75" customHeight="1" outlineLevel="1" collapsed="1">
      <c r="A331" s="361"/>
      <c r="B331" s="145"/>
      <c r="C331" s="23" t="s">
        <v>180</v>
      </c>
      <c r="D331" s="18"/>
      <c r="E331" s="18"/>
      <c r="F331" s="5"/>
      <c r="G331" s="454"/>
      <c r="H331" s="454"/>
      <c r="I331" s="454"/>
      <c r="J331" s="454"/>
      <c r="K331" s="454"/>
      <c r="L331" s="454"/>
      <c r="M331" s="454"/>
      <c r="N331" s="454"/>
      <c r="O331" s="454"/>
      <c r="P331" s="454"/>
      <c r="Q331" s="454"/>
      <c r="R331" s="454"/>
      <c r="S331" s="454"/>
      <c r="T331" s="454"/>
      <c r="U331" s="15"/>
    </row>
    <row r="332" spans="1:21" ht="12.75" customHeight="1" outlineLevel="1">
      <c r="A332" s="361"/>
      <c r="B332" s="145"/>
      <c r="C332" s="395" t="s">
        <v>263</v>
      </c>
      <c r="D332" s="381" t="s">
        <v>65</v>
      </c>
      <c r="E332" s="381" t="s">
        <v>317</v>
      </c>
      <c r="F332" s="5"/>
      <c r="G332" s="542">
        <f>Capex!G330</f>
        <v>826371.86</v>
      </c>
      <c r="H332" s="542">
        <f>Capex!H330</f>
        <v>0</v>
      </c>
      <c r="I332" s="542">
        <f>Capex!I330</f>
        <v>0</v>
      </c>
      <c r="J332" s="542">
        <f>Capex!J330</f>
        <v>0</v>
      </c>
      <c r="K332" s="542">
        <f>Capex!K330</f>
        <v>0</v>
      </c>
      <c r="L332" s="542">
        <f>Capex!L330</f>
        <v>0</v>
      </c>
      <c r="M332" s="542">
        <f>Capex!M330</f>
        <v>0</v>
      </c>
      <c r="N332" s="542">
        <f>Capex!N330</f>
        <v>0</v>
      </c>
      <c r="O332" s="542">
        <f>Capex!O330</f>
        <v>0</v>
      </c>
      <c r="P332" s="542">
        <f>Capex!P330</f>
        <v>0</v>
      </c>
      <c r="Q332" s="542">
        <f>Capex!Q330</f>
        <v>0</v>
      </c>
      <c r="R332" s="542">
        <f>Capex!R330</f>
        <v>0</v>
      </c>
      <c r="S332" s="542">
        <f>Capex!S330</f>
        <v>0</v>
      </c>
      <c r="T332" s="542">
        <f>Capex!T330</f>
        <v>0</v>
      </c>
      <c r="U332" s="15"/>
    </row>
    <row r="333" spans="1:21" ht="12.75" customHeight="1" outlineLevel="1">
      <c r="A333" s="361"/>
      <c r="B333" s="145"/>
      <c r="C333" s="21" t="s">
        <v>208</v>
      </c>
      <c r="D333" s="5" t="s">
        <v>65</v>
      </c>
      <c r="E333" s="5" t="s">
        <v>317</v>
      </c>
      <c r="F333" s="5"/>
      <c r="G333" s="17">
        <f>Capex!G331</f>
        <v>0</v>
      </c>
      <c r="H333" s="17">
        <f>Capex!H331</f>
        <v>0</v>
      </c>
      <c r="I333" s="17">
        <f>Capex!I331</f>
        <v>0</v>
      </c>
      <c r="J333" s="17">
        <f>Capex!J331</f>
        <v>0</v>
      </c>
      <c r="K333" s="17">
        <f>Capex!K331</f>
        <v>0</v>
      </c>
      <c r="L333" s="17">
        <f>Capex!L331</f>
        <v>0</v>
      </c>
      <c r="M333" s="17">
        <f>Capex!M331</f>
        <v>0</v>
      </c>
      <c r="N333" s="17">
        <f>Capex!N331</f>
        <v>0</v>
      </c>
      <c r="O333" s="17">
        <f>Capex!O331</f>
        <v>0</v>
      </c>
      <c r="P333" s="17">
        <f>Capex!P331</f>
        <v>0</v>
      </c>
      <c r="Q333" s="17">
        <f>Capex!Q331</f>
        <v>0</v>
      </c>
      <c r="R333" s="17">
        <f>Capex!R331</f>
        <v>0</v>
      </c>
      <c r="S333" s="17">
        <f>Capex!S331</f>
        <v>0</v>
      </c>
      <c r="T333" s="17">
        <f>Capex!T331</f>
        <v>0</v>
      </c>
      <c r="U333" s="15"/>
    </row>
    <row r="334" spans="1:21" ht="12.75" customHeight="1" outlineLevel="1">
      <c r="A334" s="361"/>
      <c r="B334" s="145"/>
      <c r="C334" s="21" t="s">
        <v>187</v>
      </c>
      <c r="D334" s="5" t="s">
        <v>65</v>
      </c>
      <c r="E334" s="5" t="s">
        <v>317</v>
      </c>
      <c r="F334" s="5"/>
      <c r="G334" s="17">
        <f>Capex!G332</f>
        <v>5800.05</v>
      </c>
      <c r="H334" s="17">
        <f>Capex!H332</f>
        <v>0</v>
      </c>
      <c r="I334" s="17">
        <f>Capex!I332</f>
        <v>0</v>
      </c>
      <c r="J334" s="17">
        <f>Capex!J332</f>
        <v>0</v>
      </c>
      <c r="K334" s="17">
        <f>Capex!K332</f>
        <v>0</v>
      </c>
      <c r="L334" s="17">
        <f>Capex!L332</f>
        <v>0</v>
      </c>
      <c r="M334" s="17">
        <f>Capex!M332</f>
        <v>0</v>
      </c>
      <c r="N334" s="17">
        <f>Capex!N332</f>
        <v>0</v>
      </c>
      <c r="O334" s="17">
        <f>Capex!O332</f>
        <v>0</v>
      </c>
      <c r="P334" s="17">
        <f>Capex!P332</f>
        <v>0</v>
      </c>
      <c r="Q334" s="17">
        <f>Capex!Q332</f>
        <v>0</v>
      </c>
      <c r="R334" s="17">
        <f>Capex!R332</f>
        <v>0</v>
      </c>
      <c r="S334" s="17">
        <f>Capex!S332</f>
        <v>0</v>
      </c>
      <c r="T334" s="17">
        <f>Capex!T332</f>
        <v>0</v>
      </c>
      <c r="U334" s="15"/>
    </row>
    <row r="335" spans="1:21" ht="12.75" customHeight="1" outlineLevel="1">
      <c r="A335" s="361"/>
      <c r="B335" s="145"/>
      <c r="C335" s="21" t="s">
        <v>291</v>
      </c>
      <c r="D335" s="5" t="s">
        <v>65</v>
      </c>
      <c r="E335" s="5" t="s">
        <v>317</v>
      </c>
      <c r="F335" s="5"/>
      <c r="G335" s="17">
        <f>Capex!G333</f>
        <v>0</v>
      </c>
      <c r="H335" s="17">
        <f>Capex!H333</f>
        <v>54795.72</v>
      </c>
      <c r="I335" s="17">
        <f>Capex!I333</f>
        <v>0</v>
      </c>
      <c r="J335" s="17">
        <f>Capex!J333</f>
        <v>0</v>
      </c>
      <c r="K335" s="17">
        <f>Capex!K333</f>
        <v>0</v>
      </c>
      <c r="L335" s="17">
        <f>Capex!L333</f>
        <v>0</v>
      </c>
      <c r="M335" s="17">
        <f>Capex!M333</f>
        <v>0</v>
      </c>
      <c r="N335" s="17">
        <f>Capex!N333</f>
        <v>0</v>
      </c>
      <c r="O335" s="17">
        <f>Capex!O333</f>
        <v>0</v>
      </c>
      <c r="P335" s="17">
        <f>Capex!P333</f>
        <v>0</v>
      </c>
      <c r="Q335" s="17">
        <f>Capex!Q333</f>
        <v>0</v>
      </c>
      <c r="R335" s="17">
        <f>Capex!R333</f>
        <v>0</v>
      </c>
      <c r="S335" s="17">
        <f>Capex!S333</f>
        <v>0</v>
      </c>
      <c r="T335" s="17">
        <f>Capex!T333</f>
        <v>0</v>
      </c>
      <c r="U335" s="15"/>
    </row>
    <row r="336" spans="1:21" ht="12.75" customHeight="1" outlineLevel="1">
      <c r="A336" s="361"/>
      <c r="B336" s="145"/>
      <c r="C336" s="21" t="s">
        <v>292</v>
      </c>
      <c r="D336" s="5" t="s">
        <v>65</v>
      </c>
      <c r="E336" s="5" t="s">
        <v>317</v>
      </c>
      <c r="F336" s="5"/>
      <c r="G336" s="17">
        <f>Capex!G334</f>
        <v>0</v>
      </c>
      <c r="H336" s="17">
        <f>Capex!H334</f>
        <v>0</v>
      </c>
      <c r="I336" s="17">
        <f>Capex!I334</f>
        <v>0</v>
      </c>
      <c r="J336" s="17">
        <f>Capex!J334</f>
        <v>0</v>
      </c>
      <c r="K336" s="17">
        <f>Capex!K334</f>
        <v>0</v>
      </c>
      <c r="L336" s="17">
        <f>Capex!L334</f>
        <v>0</v>
      </c>
      <c r="M336" s="17">
        <f>Capex!M334</f>
        <v>0</v>
      </c>
      <c r="N336" s="17">
        <f>Capex!N334</f>
        <v>0</v>
      </c>
      <c r="O336" s="17">
        <f>Capex!O334</f>
        <v>0</v>
      </c>
      <c r="P336" s="17">
        <f>Capex!P334</f>
        <v>0</v>
      </c>
      <c r="Q336" s="17">
        <f>Capex!Q334</f>
        <v>0</v>
      </c>
      <c r="R336" s="17">
        <f>Capex!R334</f>
        <v>399654.33</v>
      </c>
      <c r="S336" s="17">
        <f>Capex!S334</f>
        <v>0</v>
      </c>
      <c r="T336" s="17">
        <f>Capex!T334</f>
        <v>0</v>
      </c>
      <c r="U336" s="15"/>
    </row>
    <row r="337" spans="1:21" ht="12.75" customHeight="1" outlineLevel="1">
      <c r="A337" s="361"/>
      <c r="B337" s="145"/>
      <c r="C337" s="21" t="s">
        <v>293</v>
      </c>
      <c r="D337" s="5" t="s">
        <v>65</v>
      </c>
      <c r="E337" s="5" t="s">
        <v>317</v>
      </c>
      <c r="F337" s="5"/>
      <c r="G337" s="17">
        <f>Capex!G335</f>
        <v>0</v>
      </c>
      <c r="H337" s="17">
        <f>Capex!H335</f>
        <v>0</v>
      </c>
      <c r="I337" s="17">
        <f>Capex!I335</f>
        <v>167676.69</v>
      </c>
      <c r="J337" s="17">
        <f>Capex!J335</f>
        <v>0</v>
      </c>
      <c r="K337" s="17">
        <f>Capex!K335</f>
        <v>0</v>
      </c>
      <c r="L337" s="17">
        <f>Capex!L335</f>
        <v>0</v>
      </c>
      <c r="M337" s="17">
        <f>Capex!M335</f>
        <v>0</v>
      </c>
      <c r="N337" s="17">
        <f>Capex!N335</f>
        <v>0</v>
      </c>
      <c r="O337" s="17">
        <f>Capex!O335</f>
        <v>0</v>
      </c>
      <c r="P337" s="17">
        <f>Capex!P335</f>
        <v>0</v>
      </c>
      <c r="Q337" s="17">
        <f>Capex!Q335</f>
        <v>0</v>
      </c>
      <c r="R337" s="17">
        <f>Capex!R335</f>
        <v>0</v>
      </c>
      <c r="S337" s="17">
        <f>Capex!S335</f>
        <v>0</v>
      </c>
      <c r="T337" s="17">
        <f>Capex!T335</f>
        <v>0</v>
      </c>
      <c r="U337" s="15"/>
    </row>
    <row r="338" spans="1:21" ht="12.75" customHeight="1" outlineLevel="1">
      <c r="A338" s="361"/>
      <c r="B338" s="145"/>
      <c r="C338" s="21" t="s">
        <v>285</v>
      </c>
      <c r="D338" s="5" t="s">
        <v>65</v>
      </c>
      <c r="E338" s="5" t="s">
        <v>317</v>
      </c>
      <c r="F338" s="5"/>
      <c r="G338" s="17">
        <f>Capex!G336</f>
        <v>0</v>
      </c>
      <c r="H338" s="17">
        <f>Capex!H336</f>
        <v>0</v>
      </c>
      <c r="I338" s="17">
        <f>Capex!I336</f>
        <v>0</v>
      </c>
      <c r="J338" s="17">
        <f>Capex!J336</f>
        <v>569830.1</v>
      </c>
      <c r="K338" s="17">
        <f>Capex!K336</f>
        <v>0</v>
      </c>
      <c r="L338" s="17">
        <f>Capex!L336</f>
        <v>0</v>
      </c>
      <c r="M338" s="17">
        <f>Capex!M336</f>
        <v>0</v>
      </c>
      <c r="N338" s="17">
        <f>Capex!N336</f>
        <v>0</v>
      </c>
      <c r="O338" s="17">
        <f>Capex!O336</f>
        <v>0</v>
      </c>
      <c r="P338" s="17">
        <f>Capex!P336</f>
        <v>0</v>
      </c>
      <c r="Q338" s="17">
        <f>Capex!Q336</f>
        <v>0</v>
      </c>
      <c r="R338" s="17">
        <f>Capex!R336</f>
        <v>0</v>
      </c>
      <c r="S338" s="17">
        <f>Capex!S336</f>
        <v>0</v>
      </c>
      <c r="T338" s="17">
        <f>Capex!T336</f>
        <v>0</v>
      </c>
      <c r="U338" s="15"/>
    </row>
    <row r="339" spans="1:21" ht="12.75" customHeight="1" outlineLevel="1">
      <c r="A339" s="361"/>
      <c r="B339" s="145"/>
      <c r="C339" s="21" t="s">
        <v>294</v>
      </c>
      <c r="D339" s="5" t="s">
        <v>65</v>
      </c>
      <c r="E339" s="5" t="s">
        <v>317</v>
      </c>
      <c r="F339" s="5"/>
      <c r="G339" s="17">
        <f>Capex!G337</f>
        <v>0</v>
      </c>
      <c r="H339" s="17">
        <f>Capex!H337</f>
        <v>0</v>
      </c>
      <c r="I339" s="17">
        <f>Capex!I337</f>
        <v>0</v>
      </c>
      <c r="J339" s="17">
        <f>Capex!J337</f>
        <v>0</v>
      </c>
      <c r="K339" s="17">
        <f>Capex!K337</f>
        <v>0</v>
      </c>
      <c r="L339" s="17">
        <f>Capex!L337</f>
        <v>220755.47</v>
      </c>
      <c r="M339" s="17">
        <f>Capex!M337</f>
        <v>0</v>
      </c>
      <c r="N339" s="17">
        <f>Capex!N337</f>
        <v>0</v>
      </c>
      <c r="O339" s="17">
        <f>Capex!O337</f>
        <v>0</v>
      </c>
      <c r="P339" s="17">
        <f>Capex!P337</f>
        <v>0</v>
      </c>
      <c r="Q339" s="17">
        <f>Capex!Q337</f>
        <v>0</v>
      </c>
      <c r="R339" s="17">
        <f>Capex!R337</f>
        <v>0</v>
      </c>
      <c r="S339" s="17">
        <f>Capex!S337</f>
        <v>0</v>
      </c>
      <c r="T339" s="17">
        <f>Capex!T337</f>
        <v>0</v>
      </c>
      <c r="U339" s="15"/>
    </row>
    <row r="340" spans="1:21" ht="12.75" customHeight="1" outlineLevel="1">
      <c r="A340" s="361"/>
      <c r="B340" s="145"/>
      <c r="C340" s="21" t="s">
        <v>295</v>
      </c>
      <c r="D340" s="5" t="s">
        <v>65</v>
      </c>
      <c r="E340" s="5" t="s">
        <v>317</v>
      </c>
      <c r="F340" s="5"/>
      <c r="G340" s="17">
        <f>Capex!G338</f>
        <v>0</v>
      </c>
      <c r="H340" s="17">
        <f>Capex!H338</f>
        <v>0</v>
      </c>
      <c r="I340" s="17">
        <f>Capex!I338</f>
        <v>0</v>
      </c>
      <c r="J340" s="17">
        <f>Capex!J338</f>
        <v>0</v>
      </c>
      <c r="K340" s="17">
        <f>Capex!K338</f>
        <v>0</v>
      </c>
      <c r="L340" s="17">
        <f>Capex!L338</f>
        <v>54965.759999999995</v>
      </c>
      <c r="M340" s="17">
        <f>Capex!M338</f>
        <v>0</v>
      </c>
      <c r="N340" s="17">
        <f>Capex!N338</f>
        <v>0</v>
      </c>
      <c r="O340" s="17">
        <f>Capex!O338</f>
        <v>0</v>
      </c>
      <c r="P340" s="17">
        <f>Capex!P338</f>
        <v>0</v>
      </c>
      <c r="Q340" s="17">
        <f>Capex!Q338</f>
        <v>0</v>
      </c>
      <c r="R340" s="17">
        <f>Capex!R338</f>
        <v>0</v>
      </c>
      <c r="S340" s="17">
        <f>Capex!S338</f>
        <v>0</v>
      </c>
      <c r="T340" s="17">
        <f>Capex!T338</f>
        <v>0</v>
      </c>
      <c r="U340" s="15"/>
    </row>
    <row r="341" spans="1:21" ht="12.75" customHeight="1" outlineLevel="1">
      <c r="A341" s="361"/>
      <c r="B341" s="145"/>
      <c r="C341" s="21" t="s">
        <v>296</v>
      </c>
      <c r="D341" s="5" t="s">
        <v>65</v>
      </c>
      <c r="E341" s="5" t="s">
        <v>317</v>
      </c>
      <c r="F341" s="5"/>
      <c r="G341" s="17">
        <f>Capex!G339</f>
        <v>0</v>
      </c>
      <c r="H341" s="17">
        <f>Capex!H339</f>
        <v>0</v>
      </c>
      <c r="I341" s="17">
        <f>Capex!I339</f>
        <v>0</v>
      </c>
      <c r="J341" s="17">
        <f>Capex!J339</f>
        <v>0</v>
      </c>
      <c r="K341" s="17">
        <f>Capex!K339</f>
        <v>0</v>
      </c>
      <c r="L341" s="17">
        <f>Capex!L339</f>
        <v>48918.490000000005</v>
      </c>
      <c r="M341" s="17">
        <f>Capex!M339</f>
        <v>0</v>
      </c>
      <c r="N341" s="17">
        <f>Capex!N339</f>
        <v>0</v>
      </c>
      <c r="O341" s="17">
        <f>Capex!O339</f>
        <v>0</v>
      </c>
      <c r="P341" s="17">
        <f>Capex!P339</f>
        <v>0</v>
      </c>
      <c r="Q341" s="17">
        <f>Capex!Q339</f>
        <v>0</v>
      </c>
      <c r="R341" s="17">
        <f>Capex!R339</f>
        <v>0</v>
      </c>
      <c r="S341" s="17">
        <f>Capex!S339</f>
        <v>0</v>
      </c>
      <c r="T341" s="17">
        <f>Capex!T339</f>
        <v>0</v>
      </c>
      <c r="U341" s="15"/>
    </row>
    <row r="342" spans="1:21" ht="12.75" customHeight="1" outlineLevel="1">
      <c r="A342" s="361"/>
      <c r="B342" s="145"/>
      <c r="C342" s="21" t="s">
        <v>297</v>
      </c>
      <c r="D342" s="5" t="s">
        <v>65</v>
      </c>
      <c r="E342" s="5" t="s">
        <v>317</v>
      </c>
      <c r="F342" s="5"/>
      <c r="G342" s="17">
        <f>Capex!G340</f>
        <v>0</v>
      </c>
      <c r="H342" s="17">
        <f>Capex!H340</f>
        <v>0</v>
      </c>
      <c r="I342" s="17">
        <f>Capex!I340</f>
        <v>0</v>
      </c>
      <c r="J342" s="17">
        <f>Capex!J340</f>
        <v>0</v>
      </c>
      <c r="K342" s="17">
        <f>Capex!K340</f>
        <v>0</v>
      </c>
      <c r="L342" s="17">
        <f>Capex!L340</f>
        <v>0</v>
      </c>
      <c r="M342" s="17">
        <f>Capex!M340</f>
        <v>20533.97</v>
      </c>
      <c r="N342" s="17">
        <f>Capex!N340</f>
        <v>0</v>
      </c>
      <c r="O342" s="17">
        <f>Capex!O340</f>
        <v>0</v>
      </c>
      <c r="P342" s="17">
        <f>Capex!P340</f>
        <v>0</v>
      </c>
      <c r="Q342" s="17">
        <f>Capex!Q340</f>
        <v>0</v>
      </c>
      <c r="R342" s="17">
        <f>Capex!R340</f>
        <v>0</v>
      </c>
      <c r="S342" s="17">
        <f>Capex!S340</f>
        <v>0</v>
      </c>
      <c r="T342" s="17">
        <f>Capex!T340</f>
        <v>0</v>
      </c>
      <c r="U342" s="15"/>
    </row>
    <row r="343" spans="1:21" ht="12.75" customHeight="1" outlineLevel="1">
      <c r="A343" s="361"/>
      <c r="B343" s="145"/>
      <c r="C343" s="21" t="s">
        <v>298</v>
      </c>
      <c r="D343" s="5" t="s">
        <v>65</v>
      </c>
      <c r="E343" s="5" t="s">
        <v>317</v>
      </c>
      <c r="F343" s="5"/>
      <c r="G343" s="17">
        <f>Capex!G341</f>
        <v>0</v>
      </c>
      <c r="H343" s="17">
        <f>Capex!H341</f>
        <v>0</v>
      </c>
      <c r="I343" s="17">
        <f>Capex!I341</f>
        <v>0</v>
      </c>
      <c r="J343" s="17">
        <f>Capex!J341</f>
        <v>0</v>
      </c>
      <c r="K343" s="17">
        <f>Capex!K341</f>
        <v>0</v>
      </c>
      <c r="L343" s="17">
        <f>Capex!L341</f>
        <v>0</v>
      </c>
      <c r="M343" s="17">
        <f>Capex!M341</f>
        <v>462702.91</v>
      </c>
      <c r="N343" s="17">
        <f>Capex!N341</f>
        <v>0</v>
      </c>
      <c r="O343" s="17">
        <f>Capex!O341</f>
        <v>0</v>
      </c>
      <c r="P343" s="17">
        <f>Capex!P341</f>
        <v>0</v>
      </c>
      <c r="Q343" s="17">
        <f>Capex!Q341</f>
        <v>0</v>
      </c>
      <c r="R343" s="17">
        <f>Capex!R341</f>
        <v>0</v>
      </c>
      <c r="S343" s="17">
        <f>Capex!S341</f>
        <v>0</v>
      </c>
      <c r="T343" s="17">
        <f>Capex!T341</f>
        <v>0</v>
      </c>
      <c r="U343" s="15"/>
    </row>
    <row r="344" spans="1:21" ht="12.75" customHeight="1" outlineLevel="1">
      <c r="A344" s="361"/>
      <c r="B344" s="145"/>
      <c r="C344" s="21" t="s">
        <v>299</v>
      </c>
      <c r="D344" s="5" t="s">
        <v>65</v>
      </c>
      <c r="E344" s="5" t="s">
        <v>317</v>
      </c>
      <c r="F344" s="5"/>
      <c r="G344" s="17">
        <f>Capex!G342</f>
        <v>0</v>
      </c>
      <c r="H344" s="17">
        <f>Capex!H342</f>
        <v>0</v>
      </c>
      <c r="I344" s="17">
        <f>Capex!I342</f>
        <v>0</v>
      </c>
      <c r="J344" s="17">
        <f>Capex!J342</f>
        <v>0</v>
      </c>
      <c r="K344" s="17">
        <f>Capex!K342</f>
        <v>0</v>
      </c>
      <c r="L344" s="17">
        <f>Capex!L342</f>
        <v>0</v>
      </c>
      <c r="M344" s="17">
        <f>Capex!M342</f>
        <v>0</v>
      </c>
      <c r="N344" s="17">
        <f>Capex!N342</f>
        <v>0</v>
      </c>
      <c r="O344" s="17">
        <f>Capex!O342</f>
        <v>160500</v>
      </c>
      <c r="P344" s="17">
        <f>Capex!P342</f>
        <v>1164649.5999999999</v>
      </c>
      <c r="Q344" s="17">
        <f>Capex!Q342</f>
        <v>0</v>
      </c>
      <c r="R344" s="17">
        <f>Capex!R342</f>
        <v>0</v>
      </c>
      <c r="S344" s="17">
        <f>Capex!S342</f>
        <v>0</v>
      </c>
      <c r="T344" s="17">
        <f>Capex!T342</f>
        <v>0</v>
      </c>
      <c r="U344" s="15"/>
    </row>
    <row r="345" spans="1:21" ht="12.75" customHeight="1" outlineLevel="1">
      <c r="A345" s="361"/>
      <c r="B345" s="145"/>
      <c r="C345" s="21" t="s">
        <v>300</v>
      </c>
      <c r="D345" s="5" t="s">
        <v>65</v>
      </c>
      <c r="E345" s="5" t="s">
        <v>317</v>
      </c>
      <c r="F345" s="5"/>
      <c r="G345" s="17">
        <f>Capex!G343</f>
        <v>0</v>
      </c>
      <c r="H345" s="17">
        <f>Capex!H343</f>
        <v>0</v>
      </c>
      <c r="I345" s="17">
        <f>Capex!I343</f>
        <v>0</v>
      </c>
      <c r="J345" s="17">
        <f>Capex!J343</f>
        <v>0</v>
      </c>
      <c r="K345" s="17">
        <f>Capex!K343</f>
        <v>0</v>
      </c>
      <c r="L345" s="17">
        <f>Capex!L343</f>
        <v>0</v>
      </c>
      <c r="M345" s="17">
        <f>Capex!M343</f>
        <v>0</v>
      </c>
      <c r="N345" s="17">
        <f>Capex!N343</f>
        <v>0</v>
      </c>
      <c r="O345" s="17">
        <f>Capex!O343</f>
        <v>1559997</v>
      </c>
      <c r="P345" s="17">
        <f>Capex!P343</f>
        <v>0</v>
      </c>
      <c r="Q345" s="17">
        <f>Capex!Q343</f>
        <v>0</v>
      </c>
      <c r="R345" s="17">
        <f>Capex!R343</f>
        <v>0</v>
      </c>
      <c r="S345" s="17">
        <f>Capex!S343</f>
        <v>0</v>
      </c>
      <c r="T345" s="17">
        <f>Capex!T343</f>
        <v>0</v>
      </c>
      <c r="U345" s="15"/>
    </row>
    <row r="346" spans="1:21" ht="12.75" customHeight="1" outlineLevel="1">
      <c r="A346" s="361"/>
      <c r="B346" s="145"/>
      <c r="C346" s="21" t="s">
        <v>301</v>
      </c>
      <c r="D346" s="5" t="s">
        <v>65</v>
      </c>
      <c r="E346" s="5" t="s">
        <v>317</v>
      </c>
      <c r="F346" s="5"/>
      <c r="G346" s="17">
        <f>Capex!G344</f>
        <v>0</v>
      </c>
      <c r="H346" s="17">
        <f>Capex!H344</f>
        <v>0</v>
      </c>
      <c r="I346" s="17">
        <f>Capex!I344</f>
        <v>0</v>
      </c>
      <c r="J346" s="17">
        <f>Capex!J344</f>
        <v>0</v>
      </c>
      <c r="K346" s="17">
        <f>Capex!K344</f>
        <v>0</v>
      </c>
      <c r="L346" s="17">
        <f>Capex!L344</f>
        <v>0</v>
      </c>
      <c r="M346" s="17">
        <f>Capex!M344</f>
        <v>0</v>
      </c>
      <c r="N346" s="17">
        <f>Capex!N344</f>
        <v>0</v>
      </c>
      <c r="O346" s="17">
        <f>Capex!O344</f>
        <v>564256.63</v>
      </c>
      <c r="P346" s="17">
        <f>Capex!P344</f>
        <v>174645.9</v>
      </c>
      <c r="Q346" s="17">
        <f>Capex!Q344</f>
        <v>0</v>
      </c>
      <c r="R346" s="17">
        <f>Capex!R344</f>
        <v>955078.02000000014</v>
      </c>
      <c r="S346" s="17">
        <f>Capex!S344</f>
        <v>0</v>
      </c>
      <c r="T346" s="17">
        <f>Capex!T344</f>
        <v>0</v>
      </c>
      <c r="U346" s="15"/>
    </row>
    <row r="347" spans="1:21" ht="12.75" customHeight="1" outlineLevel="1">
      <c r="A347" s="361"/>
      <c r="B347" s="145"/>
      <c r="C347" s="21" t="s">
        <v>302</v>
      </c>
      <c r="D347" s="5" t="s">
        <v>65</v>
      </c>
      <c r="E347" s="5" t="s">
        <v>317</v>
      </c>
      <c r="F347" s="5"/>
      <c r="G347" s="17">
        <f>Capex!G345</f>
        <v>0</v>
      </c>
      <c r="H347" s="17">
        <f>Capex!H345</f>
        <v>0</v>
      </c>
      <c r="I347" s="17">
        <f>Capex!I345</f>
        <v>0</v>
      </c>
      <c r="J347" s="17">
        <f>Capex!J345</f>
        <v>0</v>
      </c>
      <c r="K347" s="17">
        <f>Capex!K345</f>
        <v>0</v>
      </c>
      <c r="L347" s="17">
        <f>Capex!L345</f>
        <v>0</v>
      </c>
      <c r="M347" s="17">
        <f>Capex!M345</f>
        <v>0</v>
      </c>
      <c r="N347" s="17">
        <f>Capex!N345</f>
        <v>0</v>
      </c>
      <c r="O347" s="17">
        <f>Capex!O345</f>
        <v>118349</v>
      </c>
      <c r="P347" s="17">
        <f>Capex!P345</f>
        <v>0</v>
      </c>
      <c r="Q347" s="17">
        <f>Capex!Q345</f>
        <v>0</v>
      </c>
      <c r="R347" s="17">
        <f>Capex!R345</f>
        <v>0</v>
      </c>
      <c r="S347" s="17">
        <f>Capex!S345</f>
        <v>0</v>
      </c>
      <c r="T347" s="17">
        <f>Capex!T345</f>
        <v>0</v>
      </c>
      <c r="U347" s="15"/>
    </row>
    <row r="348" spans="1:21" ht="12.75" customHeight="1" outlineLevel="1">
      <c r="A348" s="355"/>
      <c r="B348" s="145"/>
      <c r="C348" s="21" t="s">
        <v>261</v>
      </c>
      <c r="D348" s="5" t="s">
        <v>65</v>
      </c>
      <c r="E348" s="5" t="s">
        <v>317</v>
      </c>
      <c r="F348" s="5"/>
      <c r="G348" s="17">
        <f>Capex!G346</f>
        <v>0</v>
      </c>
      <c r="H348" s="17">
        <f>Capex!H346</f>
        <v>0</v>
      </c>
      <c r="I348" s="17">
        <f>Capex!I346</f>
        <v>0</v>
      </c>
      <c r="J348" s="17">
        <f>Capex!J346</f>
        <v>0</v>
      </c>
      <c r="K348" s="17">
        <f>Capex!K346</f>
        <v>0</v>
      </c>
      <c r="L348" s="17">
        <f>Capex!L346</f>
        <v>0</v>
      </c>
      <c r="M348" s="17">
        <f>Capex!M346</f>
        <v>0</v>
      </c>
      <c r="N348" s="17">
        <f>Capex!N346</f>
        <v>0</v>
      </c>
      <c r="O348" s="17">
        <f>Capex!O346</f>
        <v>0</v>
      </c>
      <c r="P348" s="17">
        <f>Capex!P346</f>
        <v>202500</v>
      </c>
      <c r="Q348" s="17">
        <f>Capex!Q346</f>
        <v>0</v>
      </c>
      <c r="R348" s="17">
        <f>Capex!R346</f>
        <v>0</v>
      </c>
      <c r="S348" s="17">
        <f>Capex!S346</f>
        <v>0</v>
      </c>
      <c r="T348" s="17">
        <f>Capex!T346</f>
        <v>0</v>
      </c>
      <c r="U348" s="15"/>
    </row>
    <row r="349" spans="1:21" ht="12.75" customHeight="1" outlineLevel="1">
      <c r="A349" s="355"/>
      <c r="B349" s="145"/>
      <c r="C349" s="21" t="s">
        <v>262</v>
      </c>
      <c r="D349" s="5" t="s">
        <v>65</v>
      </c>
      <c r="E349" s="5" t="s">
        <v>317</v>
      </c>
      <c r="F349" s="5"/>
      <c r="G349" s="17">
        <f>Capex!G347</f>
        <v>0</v>
      </c>
      <c r="H349" s="17">
        <f>Capex!H347</f>
        <v>0</v>
      </c>
      <c r="I349" s="17">
        <f>Capex!I347</f>
        <v>0</v>
      </c>
      <c r="J349" s="17">
        <f>Capex!J347</f>
        <v>0</v>
      </c>
      <c r="K349" s="17">
        <f>Capex!K347</f>
        <v>0</v>
      </c>
      <c r="L349" s="17">
        <f>Capex!L347</f>
        <v>0</v>
      </c>
      <c r="M349" s="17">
        <f>Capex!M347</f>
        <v>0</v>
      </c>
      <c r="N349" s="17">
        <f>Capex!N347</f>
        <v>0</v>
      </c>
      <c r="O349" s="17">
        <f>Capex!O347</f>
        <v>0</v>
      </c>
      <c r="P349" s="17">
        <f>Capex!P347</f>
        <v>244031.8</v>
      </c>
      <c r="Q349" s="17">
        <f>Capex!Q347</f>
        <v>0</v>
      </c>
      <c r="R349" s="17">
        <f>Capex!R347</f>
        <v>0</v>
      </c>
      <c r="S349" s="17">
        <f>Capex!S347</f>
        <v>0</v>
      </c>
      <c r="T349" s="17">
        <f>Capex!T347</f>
        <v>0</v>
      </c>
      <c r="U349" s="15"/>
    </row>
    <row r="350" spans="1:21" ht="12.75" customHeight="1" outlineLevel="1">
      <c r="A350" s="355"/>
      <c r="B350" s="145"/>
      <c r="C350" s="396" t="s">
        <v>290</v>
      </c>
      <c r="D350" s="379" t="s">
        <v>65</v>
      </c>
      <c r="E350" s="379" t="s">
        <v>317</v>
      </c>
      <c r="F350" s="5"/>
      <c r="G350" s="543">
        <f>Capex!G348</f>
        <v>0</v>
      </c>
      <c r="H350" s="543">
        <f>Capex!H348</f>
        <v>0</v>
      </c>
      <c r="I350" s="543">
        <f>Capex!I348</f>
        <v>0</v>
      </c>
      <c r="J350" s="543">
        <f>Capex!J348</f>
        <v>0</v>
      </c>
      <c r="K350" s="543">
        <f>Capex!K348</f>
        <v>0</v>
      </c>
      <c r="L350" s="543">
        <f>Capex!L348</f>
        <v>0</v>
      </c>
      <c r="M350" s="543">
        <f>Capex!M348</f>
        <v>0</v>
      </c>
      <c r="N350" s="543">
        <f>Capex!N348</f>
        <v>0</v>
      </c>
      <c r="O350" s="543">
        <f>Capex!O348</f>
        <v>0</v>
      </c>
      <c r="P350" s="543">
        <f>Capex!P348</f>
        <v>0</v>
      </c>
      <c r="Q350" s="543">
        <f>Capex!Q348</f>
        <v>0</v>
      </c>
      <c r="R350" s="543">
        <f>Capex!R348</f>
        <v>0</v>
      </c>
      <c r="S350" s="543">
        <f>Capex!S348</f>
        <v>0</v>
      </c>
      <c r="T350" s="543">
        <f>Capex!T348</f>
        <v>707892.95</v>
      </c>
      <c r="U350" s="15"/>
    </row>
    <row r="351" spans="1:21" ht="12.75" customHeight="1" outlineLevel="1" collapsed="1">
      <c r="A351" s="362"/>
      <c r="B351" s="385"/>
      <c r="C351" s="398" t="s">
        <v>918</v>
      </c>
      <c r="D351" s="387"/>
      <c r="E351" s="387"/>
      <c r="F351" s="5"/>
      <c r="G351" s="544"/>
      <c r="H351" s="544"/>
      <c r="I351" s="544"/>
      <c r="J351" s="544"/>
      <c r="K351" s="544"/>
      <c r="L351" s="544"/>
      <c r="M351" s="544"/>
      <c r="N351" s="544"/>
      <c r="O351" s="544"/>
      <c r="P351" s="544"/>
      <c r="Q351" s="544"/>
      <c r="R351" s="544"/>
      <c r="S351" s="544"/>
      <c r="T351" s="544"/>
      <c r="U351" s="15"/>
    </row>
    <row r="352" spans="1:21" ht="12.75" customHeight="1" outlineLevel="1">
      <c r="A352" s="361"/>
      <c r="B352" s="145"/>
      <c r="C352" s="21" t="s">
        <v>303</v>
      </c>
      <c r="D352" s="5" t="s">
        <v>65</v>
      </c>
      <c r="E352" s="5" t="s">
        <v>317</v>
      </c>
      <c r="F352" s="5"/>
      <c r="G352" s="17">
        <f>Capex!G350</f>
        <v>3599</v>
      </c>
      <c r="H352" s="17">
        <f>Capex!H350</f>
        <v>286280.31249976484</v>
      </c>
      <c r="I352" s="17">
        <f>Capex!I350</f>
        <v>2938586.2475002357</v>
      </c>
      <c r="J352" s="17">
        <f>Capex!J350</f>
        <v>52464.299999999814</v>
      </c>
      <c r="K352" s="17">
        <f>Capex!K350</f>
        <v>486092.2</v>
      </c>
      <c r="L352" s="17">
        <f>Capex!L350</f>
        <v>589769.63</v>
      </c>
      <c r="M352" s="17">
        <f>Capex!M350</f>
        <v>0</v>
      </c>
      <c r="N352" s="17">
        <f>Capex!N350</f>
        <v>104074.43</v>
      </c>
      <c r="O352" s="17">
        <f>Capex!O350</f>
        <v>0</v>
      </c>
      <c r="P352" s="17">
        <f>Capex!P350</f>
        <v>0</v>
      </c>
      <c r="Q352" s="17">
        <f>Capex!Q350</f>
        <v>197892.29</v>
      </c>
      <c r="R352" s="17">
        <f>Capex!R350</f>
        <v>0</v>
      </c>
      <c r="S352" s="17">
        <f>Capex!S350</f>
        <v>0</v>
      </c>
      <c r="T352" s="17">
        <f>Capex!T350</f>
        <v>0</v>
      </c>
      <c r="U352" s="15"/>
    </row>
    <row r="353" spans="1:21" ht="12.75" customHeight="1" outlineLevel="1">
      <c r="A353" s="361"/>
      <c r="B353" s="145"/>
      <c r="C353" s="21" t="s">
        <v>503</v>
      </c>
      <c r="D353" s="5" t="s">
        <v>65</v>
      </c>
      <c r="E353" s="5" t="s">
        <v>317</v>
      </c>
      <c r="F353" s="5"/>
      <c r="G353" s="17">
        <f>Capex!G351</f>
        <v>0</v>
      </c>
      <c r="H353" s="17">
        <f>Capex!H351</f>
        <v>0</v>
      </c>
      <c r="I353" s="17">
        <f>Capex!I351</f>
        <v>0</v>
      </c>
      <c r="J353" s="17">
        <f>Capex!J351</f>
        <v>0</v>
      </c>
      <c r="K353" s="17">
        <f>Capex!K351</f>
        <v>0</v>
      </c>
      <c r="L353" s="17">
        <f>Capex!L351</f>
        <v>0</v>
      </c>
      <c r="M353" s="17">
        <f>Capex!M351</f>
        <v>0</v>
      </c>
      <c r="N353" s="17">
        <f>Capex!N351</f>
        <v>0</v>
      </c>
      <c r="O353" s="17">
        <f>Capex!O351</f>
        <v>0</v>
      </c>
      <c r="P353" s="17">
        <f>Capex!P351</f>
        <v>0</v>
      </c>
      <c r="Q353" s="17">
        <f>Capex!Q351</f>
        <v>652621.78</v>
      </c>
      <c r="R353" s="17">
        <f>Capex!R351</f>
        <v>0</v>
      </c>
      <c r="S353" s="17">
        <f>Capex!S351</f>
        <v>0</v>
      </c>
      <c r="T353" s="17">
        <f>Capex!T351</f>
        <v>0</v>
      </c>
      <c r="U353" s="15"/>
    </row>
    <row r="354" spans="1:21" ht="12.75" customHeight="1" outlineLevel="1">
      <c r="A354" s="361"/>
      <c r="B354" s="385"/>
      <c r="C354" s="388" t="s">
        <v>504</v>
      </c>
      <c r="D354" s="8" t="s">
        <v>65</v>
      </c>
      <c r="E354" s="8" t="s">
        <v>317</v>
      </c>
      <c r="F354" s="5"/>
      <c r="G354" s="547">
        <f>Capex!G352</f>
        <v>0</v>
      </c>
      <c r="H354" s="547">
        <f>Capex!H352</f>
        <v>0</v>
      </c>
      <c r="I354" s="547">
        <f>Capex!I352</f>
        <v>0</v>
      </c>
      <c r="J354" s="547">
        <f>Capex!J352</f>
        <v>0</v>
      </c>
      <c r="K354" s="547">
        <f>Capex!K352</f>
        <v>0</v>
      </c>
      <c r="L354" s="547">
        <f>Capex!L352</f>
        <v>0</v>
      </c>
      <c r="M354" s="547">
        <f>Capex!M352</f>
        <v>0</v>
      </c>
      <c r="N354" s="547">
        <f>Capex!N352</f>
        <v>0</v>
      </c>
      <c r="O354" s="547">
        <f>Capex!O352</f>
        <v>0</v>
      </c>
      <c r="P354" s="547">
        <f>Capex!P352</f>
        <v>0</v>
      </c>
      <c r="Q354" s="547">
        <f>Capex!Q352</f>
        <v>0</v>
      </c>
      <c r="R354" s="547">
        <f>Capex!R352</f>
        <v>185793.64</v>
      </c>
      <c r="S354" s="547">
        <f>Capex!S352</f>
        <v>0</v>
      </c>
      <c r="T354" s="547">
        <f>Capex!T352</f>
        <v>0</v>
      </c>
      <c r="U354" s="15"/>
    </row>
    <row r="355" spans="1:21" ht="12.6" customHeight="1" outlineLevel="1">
      <c r="B355" s="145"/>
      <c r="D355" s="5"/>
      <c r="E355" s="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</row>
    <row r="356" spans="1:21" s="6" customFormat="1" outlineLevel="1">
      <c r="C356" s="85" t="s">
        <v>304</v>
      </c>
      <c r="D356" s="103" t="s">
        <v>65</v>
      </c>
      <c r="E356" s="103" t="s">
        <v>317</v>
      </c>
      <c r="G356" s="104">
        <f t="shared" ref="G356:T356" si="2">+SUM(G8:G354)</f>
        <v>62523034.017862856</v>
      </c>
      <c r="H356" s="104">
        <f t="shared" si="2"/>
        <v>3822897.583622288</v>
      </c>
      <c r="I356" s="104">
        <f t="shared" si="2"/>
        <v>20054898.718368787</v>
      </c>
      <c r="J356" s="104">
        <f t="shared" si="2"/>
        <v>17460215.300000001</v>
      </c>
      <c r="K356" s="104">
        <f t="shared" si="2"/>
        <v>148750205.68000001</v>
      </c>
      <c r="L356" s="104">
        <f t="shared" si="2"/>
        <v>241781157.40000004</v>
      </c>
      <c r="M356" s="104">
        <f t="shared" si="2"/>
        <v>27897137.280000001</v>
      </c>
      <c r="N356" s="104">
        <f t="shared" si="2"/>
        <v>2435826.9778606971</v>
      </c>
      <c r="O356" s="104">
        <f t="shared" si="2"/>
        <v>3717158.9736369126</v>
      </c>
      <c r="P356" s="104">
        <f t="shared" si="2"/>
        <v>22421360.09</v>
      </c>
      <c r="Q356" s="104">
        <f t="shared" si="2"/>
        <v>5148598.34</v>
      </c>
      <c r="R356" s="104">
        <f t="shared" si="2"/>
        <v>6864916.8200000003</v>
      </c>
      <c r="S356" s="104">
        <f t="shared" si="2"/>
        <v>36176880.289999992</v>
      </c>
      <c r="T356" s="104">
        <f t="shared" si="2"/>
        <v>11264493.25</v>
      </c>
    </row>
    <row r="357" spans="1:21" outlineLevel="1"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</row>
    <row r="358" spans="1:21">
      <c r="A358" s="279" t="s">
        <v>817</v>
      </c>
      <c r="B358" s="64" t="s">
        <v>305</v>
      </c>
      <c r="C358" s="63"/>
      <c r="D358" s="63"/>
      <c r="E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</row>
    <row r="359" spans="1:21"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</row>
    <row r="360" spans="1:21" outlineLevel="1">
      <c r="B360" s="6" t="s">
        <v>178</v>
      </c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</row>
    <row r="361" spans="1:21" outlineLevel="1">
      <c r="C361" s="3" t="s">
        <v>179</v>
      </c>
      <c r="D361" s="5" t="s">
        <v>79</v>
      </c>
      <c r="E361" s="5" t="s">
        <v>317</v>
      </c>
      <c r="G361" s="17">
        <f>+Depreciación!G358</f>
        <v>0</v>
      </c>
      <c r="H361" s="17">
        <f>+Depreciación!H358</f>
        <v>1017598.2999999999</v>
      </c>
      <c r="I361" s="17">
        <f>+Depreciación!I358</f>
        <v>1017598.2999999999</v>
      </c>
      <c r="J361" s="17">
        <f>+Depreciación!J358</f>
        <v>1017598.2999999999</v>
      </c>
      <c r="K361" s="17">
        <f>+Depreciación!K358</f>
        <v>1017598.2999999999</v>
      </c>
      <c r="L361" s="17">
        <f>+Depreciación!L358</f>
        <v>1017598.2999999999</v>
      </c>
      <c r="M361" s="17">
        <f>+Depreciación!M358</f>
        <v>1017598.2999999999</v>
      </c>
      <c r="N361" s="17">
        <f>+Depreciación!N358</f>
        <v>1017598.2999999999</v>
      </c>
      <c r="O361" s="17">
        <f>+Depreciación!O358</f>
        <v>1017598.2999999999</v>
      </c>
      <c r="P361" s="17">
        <f>+Depreciación!P358</f>
        <v>1017598.2999999999</v>
      </c>
      <c r="Q361" s="17">
        <f>+Depreciación!Q358</f>
        <v>1017598.2999999999</v>
      </c>
      <c r="R361" s="17">
        <f>+Depreciación!R358</f>
        <v>1017598.2999999999</v>
      </c>
      <c r="S361" s="17">
        <f>+Depreciación!S358</f>
        <v>1017598.2999999999</v>
      </c>
      <c r="T361" s="17">
        <f>+Depreciación!T358</f>
        <v>1017598.2999999999</v>
      </c>
    </row>
    <row r="362" spans="1:21" outlineLevel="1">
      <c r="C362" s="3" t="s">
        <v>180</v>
      </c>
      <c r="D362" s="5" t="s">
        <v>79</v>
      </c>
      <c r="E362" s="5" t="s">
        <v>317</v>
      </c>
      <c r="G362" s="17">
        <f>+Depreciación!G359</f>
        <v>0</v>
      </c>
      <c r="H362" s="17">
        <f>+Depreciación!H359</f>
        <v>2778081.9000000004</v>
      </c>
      <c r="I362" s="17">
        <f>+Depreciación!I359</f>
        <v>2778081.9000000004</v>
      </c>
      <c r="J362" s="17">
        <f>+Depreciación!J359</f>
        <v>2778081.9000000004</v>
      </c>
      <c r="K362" s="17">
        <f>+Depreciación!K359</f>
        <v>2778081.9000000004</v>
      </c>
      <c r="L362" s="17">
        <f>+Depreciación!L359</f>
        <v>2778081.9000000004</v>
      </c>
      <c r="M362" s="17">
        <f>+Depreciación!M359</f>
        <v>2778081.9000000004</v>
      </c>
      <c r="N362" s="17">
        <f>+Depreciación!N359</f>
        <v>2778081.9000000004</v>
      </c>
      <c r="O362" s="17">
        <f>+Depreciación!O359</f>
        <v>2778081.9000000004</v>
      </c>
      <c r="P362" s="17">
        <f>+Depreciación!P359</f>
        <v>2778081.9000000004</v>
      </c>
      <c r="Q362" s="17">
        <f>+Depreciación!Q359</f>
        <v>2778081.8999999985</v>
      </c>
      <c r="R362" s="17">
        <f>+Depreciación!R359</f>
        <v>0</v>
      </c>
      <c r="S362" s="17">
        <f>+Depreciación!S359</f>
        <v>0</v>
      </c>
      <c r="T362" s="17">
        <f>+Depreciación!T359</f>
        <v>0</v>
      </c>
    </row>
    <row r="363" spans="1:21" outlineLevel="1"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</row>
    <row r="364" spans="1:21" ht="12.45" customHeight="1" outlineLevel="1">
      <c r="B364" s="64" t="s">
        <v>920</v>
      </c>
      <c r="C364" s="64"/>
      <c r="D364" s="389"/>
      <c r="E364" s="389"/>
      <c r="F364" s="5"/>
      <c r="G364" s="416"/>
      <c r="H364" s="416"/>
      <c r="I364" s="416"/>
      <c r="J364" s="416"/>
      <c r="K364" s="416"/>
      <c r="L364" s="416"/>
      <c r="M364" s="416"/>
      <c r="N364" s="416"/>
      <c r="O364" s="416"/>
      <c r="P364" s="416"/>
      <c r="Q364" s="416"/>
      <c r="R364" s="416"/>
      <c r="S364" s="416"/>
      <c r="T364" s="416"/>
    </row>
    <row r="365" spans="1:21" ht="12.75" customHeight="1" outlineLevel="1">
      <c r="B365" s="384"/>
      <c r="C365" s="136" t="s">
        <v>525</v>
      </c>
      <c r="D365" s="59"/>
      <c r="E365" s="59"/>
      <c r="F365" s="5"/>
      <c r="G365" s="541"/>
      <c r="H365" s="541"/>
      <c r="I365" s="541"/>
      <c r="J365" s="541"/>
      <c r="K365" s="541"/>
      <c r="L365" s="541"/>
      <c r="M365" s="541"/>
      <c r="N365" s="541"/>
      <c r="O365" s="541"/>
      <c r="P365" s="541"/>
      <c r="Q365" s="541"/>
      <c r="R365" s="541"/>
      <c r="S365" s="541"/>
      <c r="T365" s="541"/>
    </row>
    <row r="366" spans="1:21" ht="12.75" customHeight="1" outlineLevel="1">
      <c r="A366" s="354"/>
      <c r="B366" s="145"/>
      <c r="C366" s="380" t="s">
        <v>756</v>
      </c>
      <c r="D366" s="381" t="s">
        <v>79</v>
      </c>
      <c r="E366" s="381" t="s">
        <v>317</v>
      </c>
      <c r="F366" s="5"/>
      <c r="G366" s="542">
        <f>+Depreciación!G363</f>
        <v>0</v>
      </c>
      <c r="H366" s="542">
        <f>+Depreciación!H363</f>
        <v>6770.7517679629191</v>
      </c>
      <c r="I366" s="542">
        <f>+Depreciación!I363</f>
        <v>10933.361939326136</v>
      </c>
      <c r="J366" s="542">
        <f>+Depreciación!J363</f>
        <v>23411.076225040422</v>
      </c>
      <c r="K366" s="542">
        <f>+Depreciación!K363</f>
        <v>23397.484796468991</v>
      </c>
      <c r="L366" s="542">
        <f>+Depreciación!L363</f>
        <v>23397.484796468991</v>
      </c>
      <c r="M366" s="542">
        <f>+Depreciación!M363</f>
        <v>23397.484796468991</v>
      </c>
      <c r="N366" s="542">
        <f>+Depreciación!N363</f>
        <v>23397.484796468991</v>
      </c>
      <c r="O366" s="542">
        <f>+Depreciación!O363</f>
        <v>23397.484796468991</v>
      </c>
      <c r="P366" s="542">
        <f>+Depreciación!P363</f>
        <v>5679.7796606085321</v>
      </c>
      <c r="Q366" s="542">
        <f>+Depreciación!Q363</f>
        <v>0</v>
      </c>
      <c r="R366" s="542">
        <f>+Depreciación!R363</f>
        <v>0</v>
      </c>
      <c r="S366" s="542">
        <f>+Depreciación!S363</f>
        <v>0</v>
      </c>
      <c r="T366" s="542">
        <f>+Depreciación!T363</f>
        <v>0</v>
      </c>
      <c r="U366" s="15"/>
    </row>
    <row r="367" spans="1:21" ht="12.75" customHeight="1" outlineLevel="1">
      <c r="A367" s="355"/>
      <c r="B367" s="145"/>
      <c r="C367" s="20" t="s">
        <v>757</v>
      </c>
      <c r="D367" s="5" t="s">
        <v>79</v>
      </c>
      <c r="E367" s="5" t="s">
        <v>317</v>
      </c>
      <c r="F367" s="5"/>
      <c r="G367" s="17">
        <f>+Depreciación!G364</f>
        <v>0</v>
      </c>
      <c r="H367" s="17">
        <f>+Depreciación!H364</f>
        <v>0</v>
      </c>
      <c r="I367" s="17">
        <f>+Depreciación!I364</f>
        <v>0</v>
      </c>
      <c r="J367" s="17">
        <f>+Depreciación!J364</f>
        <v>494.18700000000001</v>
      </c>
      <c r="K367" s="17">
        <f>+Depreciación!K364</f>
        <v>494.18700000000001</v>
      </c>
      <c r="L367" s="17">
        <f>+Depreciación!L364</f>
        <v>494.18700000000001</v>
      </c>
      <c r="M367" s="17">
        <f>+Depreciación!M364</f>
        <v>494.18700000000001</v>
      </c>
      <c r="N367" s="17">
        <f>+Depreciación!N364</f>
        <v>494.18700000000001</v>
      </c>
      <c r="O367" s="17">
        <f>+Depreciación!O364</f>
        <v>494.18700000000001</v>
      </c>
      <c r="P367" s="17">
        <f>+Depreciación!P364</f>
        <v>494.18700000000001</v>
      </c>
      <c r="Q367" s="17">
        <f>+Depreciación!Q364</f>
        <v>494.18700000000001</v>
      </c>
      <c r="R367" s="17">
        <f>+Depreciación!R364</f>
        <v>494.18700000000001</v>
      </c>
      <c r="S367" s="17">
        <f>+Depreciación!S364</f>
        <v>494.18700000000001</v>
      </c>
      <c r="T367" s="17">
        <f>+Depreciación!T364</f>
        <v>494.18700000000001</v>
      </c>
      <c r="U367" s="15"/>
    </row>
    <row r="368" spans="1:21" ht="12.75" customHeight="1" outlineLevel="1">
      <c r="A368" s="355"/>
      <c r="B368" s="145"/>
      <c r="C368" s="20" t="s">
        <v>758</v>
      </c>
      <c r="D368" s="5" t="s">
        <v>79</v>
      </c>
      <c r="E368" s="5" t="s">
        <v>317</v>
      </c>
      <c r="F368" s="5"/>
      <c r="G368" s="17">
        <f>+Depreciación!G365</f>
        <v>0</v>
      </c>
      <c r="H368" s="17">
        <f>+Depreciación!H365</f>
        <v>212.3401429828169</v>
      </c>
      <c r="I368" s="17">
        <f>+Depreciación!I365</f>
        <v>213.04188473111248</v>
      </c>
      <c r="J368" s="17">
        <f>+Depreciación!J365</f>
        <v>213.04188473111248</v>
      </c>
      <c r="K368" s="17">
        <f>+Depreciación!K365</f>
        <v>213.04188473111248</v>
      </c>
      <c r="L368" s="17">
        <f>+Depreciación!L365</f>
        <v>213.04188473111248</v>
      </c>
      <c r="M368" s="17">
        <f>+Depreciación!M365</f>
        <v>213.04188473111248</v>
      </c>
      <c r="N368" s="17">
        <f>+Depreciación!N365</f>
        <v>213.04188473111248</v>
      </c>
      <c r="O368" s="17">
        <f>+Depreciación!O365</f>
        <v>213.04188473111248</v>
      </c>
      <c r="P368" s="17">
        <f>+Depreciación!P365</f>
        <v>213.04188473111248</v>
      </c>
      <c r="Q368" s="17">
        <f>+Depreciación!Q365</f>
        <v>213.04188473111248</v>
      </c>
      <c r="R368" s="17">
        <f>+Depreciación!R365</f>
        <v>213.04188473111248</v>
      </c>
      <c r="S368" s="17">
        <f>+Depreciación!S365</f>
        <v>213.04188473111248</v>
      </c>
      <c r="T368" s="17">
        <f>+Depreciación!T365</f>
        <v>213.04188473111248</v>
      </c>
      <c r="U368" s="15"/>
    </row>
    <row r="369" spans="1:21" ht="12.75" customHeight="1" outlineLevel="1">
      <c r="A369" s="355"/>
      <c r="B369" s="145"/>
      <c r="C369" s="20" t="s">
        <v>759</v>
      </c>
      <c r="D369" s="5" t="s">
        <v>79</v>
      </c>
      <c r="E369" s="5" t="s">
        <v>317</v>
      </c>
      <c r="F369" s="5"/>
      <c r="G369" s="17">
        <f>+Depreciación!G366</f>
        <v>0</v>
      </c>
      <c r="H369" s="17">
        <f>+Depreciación!H366</f>
        <v>125.51360111781025</v>
      </c>
      <c r="I369" s="17">
        <f>+Depreciación!I366</f>
        <v>125.92839849265431</v>
      </c>
      <c r="J369" s="17">
        <f>+Depreciación!J366</f>
        <v>125.92839849265431</v>
      </c>
      <c r="K369" s="17">
        <f>+Depreciación!K366</f>
        <v>125.92839849265431</v>
      </c>
      <c r="L369" s="17">
        <f>+Depreciación!L366</f>
        <v>125.92839849265431</v>
      </c>
      <c r="M369" s="17">
        <f>+Depreciación!M366</f>
        <v>125.92839849265431</v>
      </c>
      <c r="N369" s="17">
        <f>+Depreciación!N366</f>
        <v>125.92839849265431</v>
      </c>
      <c r="O369" s="17">
        <f>+Depreciación!O366</f>
        <v>125.92839849265431</v>
      </c>
      <c r="P369" s="17">
        <f>+Depreciación!P366</f>
        <v>125.92839849265431</v>
      </c>
      <c r="Q369" s="17">
        <f>+Depreciación!Q366</f>
        <v>125.92839849265431</v>
      </c>
      <c r="R369" s="17">
        <f>+Depreciación!R366</f>
        <v>125.92839849265431</v>
      </c>
      <c r="S369" s="17">
        <f>+Depreciación!S366</f>
        <v>125.92839849265431</v>
      </c>
      <c r="T369" s="17">
        <f>+Depreciación!T366</f>
        <v>125.92839849265431</v>
      </c>
      <c r="U369" s="15"/>
    </row>
    <row r="370" spans="1:21" ht="12.75" customHeight="1" outlineLevel="1">
      <c r="A370" s="355"/>
      <c r="B370" s="145"/>
      <c r="C370" s="20" t="s">
        <v>760</v>
      </c>
      <c r="D370" s="5" t="s">
        <v>79</v>
      </c>
      <c r="E370" s="5" t="s">
        <v>317</v>
      </c>
      <c r="F370" s="5"/>
      <c r="G370" s="17">
        <f>+Depreciación!G367</f>
        <v>0</v>
      </c>
      <c r="H370" s="17">
        <f>+Depreciación!H367</f>
        <v>0</v>
      </c>
      <c r="I370" s="17">
        <f>+Depreciación!I367</f>
        <v>330.93066322108098</v>
      </c>
      <c r="J370" s="17">
        <f>+Depreciación!J367</f>
        <v>330.93066322108098</v>
      </c>
      <c r="K370" s="17">
        <f>+Depreciación!K367</f>
        <v>330.93066322108098</v>
      </c>
      <c r="L370" s="17">
        <f>+Depreciación!L367</f>
        <v>330.93066322108098</v>
      </c>
      <c r="M370" s="17">
        <f>+Depreciación!M367</f>
        <v>330.93066322108098</v>
      </c>
      <c r="N370" s="17">
        <f>+Depreciación!N367</f>
        <v>330.93066322108098</v>
      </c>
      <c r="O370" s="17">
        <f>+Depreciación!O367</f>
        <v>330.93066322108098</v>
      </c>
      <c r="P370" s="17">
        <f>+Depreciación!P367</f>
        <v>330.93066322108098</v>
      </c>
      <c r="Q370" s="17">
        <f>+Depreciación!Q367</f>
        <v>330.93066322108098</v>
      </c>
      <c r="R370" s="17">
        <f>+Depreciación!R367</f>
        <v>330.93066322108098</v>
      </c>
      <c r="S370" s="17">
        <f>+Depreciación!S367</f>
        <v>330.93066322108098</v>
      </c>
      <c r="T370" s="17">
        <f>+Depreciación!T367</f>
        <v>330.93066322108098</v>
      </c>
      <c r="U370" s="15"/>
    </row>
    <row r="371" spans="1:21" ht="12.75" customHeight="1" outlineLevel="1">
      <c r="A371" s="355"/>
      <c r="B371" s="145"/>
      <c r="C371" s="20" t="s">
        <v>761</v>
      </c>
      <c r="D371" s="5" t="s">
        <v>79</v>
      </c>
      <c r="E371" s="5" t="s">
        <v>317</v>
      </c>
      <c r="F371" s="5"/>
      <c r="G371" s="17">
        <f>+Depreciación!G368</f>
        <v>0</v>
      </c>
      <c r="H371" s="17">
        <f>+Depreciación!H368</f>
        <v>0</v>
      </c>
      <c r="I371" s="17">
        <f>+Depreciación!I368</f>
        <v>0</v>
      </c>
      <c r="J371" s="17">
        <f>+Depreciación!J368</f>
        <v>321.45729794356771</v>
      </c>
      <c r="K371" s="17">
        <f>+Depreciación!K368</f>
        <v>321.45729794356771</v>
      </c>
      <c r="L371" s="17">
        <f>+Depreciación!L368</f>
        <v>321.45729794356771</v>
      </c>
      <c r="M371" s="17">
        <f>+Depreciación!M368</f>
        <v>321.45729794356771</v>
      </c>
      <c r="N371" s="17">
        <f>+Depreciación!N368</f>
        <v>321.45729794356771</v>
      </c>
      <c r="O371" s="17">
        <f>+Depreciación!O368</f>
        <v>321.45729794356771</v>
      </c>
      <c r="P371" s="17">
        <f>+Depreciación!P368</f>
        <v>321.45729794356771</v>
      </c>
      <c r="Q371" s="17">
        <f>+Depreciación!Q368</f>
        <v>321.45729794356771</v>
      </c>
      <c r="R371" s="17">
        <f>+Depreciación!R368</f>
        <v>321.45729794356771</v>
      </c>
      <c r="S371" s="17">
        <f>+Depreciación!S368</f>
        <v>321.45729794356771</v>
      </c>
      <c r="T371" s="17">
        <f>+Depreciación!T368</f>
        <v>321.45729794356771</v>
      </c>
      <c r="U371" s="15"/>
    </row>
    <row r="372" spans="1:21" ht="12.75" customHeight="1" outlineLevel="1">
      <c r="A372" s="355"/>
      <c r="B372" s="145"/>
      <c r="C372" s="20" t="s">
        <v>762</v>
      </c>
      <c r="D372" s="5" t="s">
        <v>79</v>
      </c>
      <c r="E372" s="5" t="s">
        <v>317</v>
      </c>
      <c r="F372" s="5"/>
      <c r="G372" s="17">
        <f>+Depreciación!G369</f>
        <v>0</v>
      </c>
      <c r="H372" s="17">
        <f>+Depreciación!H369</f>
        <v>0</v>
      </c>
      <c r="I372" s="17">
        <f>+Depreciación!I369</f>
        <v>0</v>
      </c>
      <c r="J372" s="17">
        <f>+Depreciación!J369</f>
        <v>419.41666335057698</v>
      </c>
      <c r="K372" s="17">
        <f>+Depreciación!K369</f>
        <v>419.41666335057698</v>
      </c>
      <c r="L372" s="17">
        <f>+Depreciación!L369</f>
        <v>419.41666335057698</v>
      </c>
      <c r="M372" s="17">
        <f>+Depreciación!M369</f>
        <v>419.41666335057698</v>
      </c>
      <c r="N372" s="17">
        <f>+Depreciación!N369</f>
        <v>419.41666335057698</v>
      </c>
      <c r="O372" s="17">
        <f>+Depreciación!O369</f>
        <v>419.41666335057698</v>
      </c>
      <c r="P372" s="17">
        <f>+Depreciación!P369</f>
        <v>419.41666335057698</v>
      </c>
      <c r="Q372" s="17">
        <f>+Depreciación!Q369</f>
        <v>419.41666335057698</v>
      </c>
      <c r="R372" s="17">
        <f>+Depreciación!R369</f>
        <v>419.41666335057698</v>
      </c>
      <c r="S372" s="17">
        <f>+Depreciación!S369</f>
        <v>419.41666335057698</v>
      </c>
      <c r="T372" s="17">
        <f>+Depreciación!T369</f>
        <v>419.41666335057698</v>
      </c>
      <c r="U372" s="15"/>
    </row>
    <row r="373" spans="1:21" ht="12.75" customHeight="1" outlineLevel="1" collapsed="1">
      <c r="A373" s="355"/>
      <c r="B373" s="145"/>
      <c r="C373" s="20" t="s">
        <v>763</v>
      </c>
      <c r="D373" s="5" t="s">
        <v>79</v>
      </c>
      <c r="E373" s="5" t="s">
        <v>317</v>
      </c>
      <c r="F373" s="5"/>
      <c r="G373" s="17">
        <f>+Depreciación!G370</f>
        <v>0</v>
      </c>
      <c r="H373" s="17">
        <f>+Depreciación!H370</f>
        <v>0</v>
      </c>
      <c r="I373" s="17">
        <f>+Depreciación!I370</f>
        <v>1376.9733333333334</v>
      </c>
      <c r="J373" s="17">
        <f>+Depreciación!J370</f>
        <v>1376.9733333333334</v>
      </c>
      <c r="K373" s="17">
        <f>+Depreciación!K370</f>
        <v>1376.9733333333334</v>
      </c>
      <c r="L373" s="17">
        <f>+Depreciación!L370</f>
        <v>0</v>
      </c>
      <c r="M373" s="17">
        <f>+Depreciación!M370</f>
        <v>0</v>
      </c>
      <c r="N373" s="17">
        <f>+Depreciación!N370</f>
        <v>0</v>
      </c>
      <c r="O373" s="17">
        <f>+Depreciación!O370</f>
        <v>0</v>
      </c>
      <c r="P373" s="17">
        <f>+Depreciación!P370</f>
        <v>0</v>
      </c>
      <c r="Q373" s="17">
        <f>+Depreciación!Q370</f>
        <v>0</v>
      </c>
      <c r="R373" s="17">
        <f>+Depreciación!R370</f>
        <v>0</v>
      </c>
      <c r="S373" s="17">
        <f>+Depreciación!S370</f>
        <v>0</v>
      </c>
      <c r="T373" s="17">
        <f>+Depreciación!T370</f>
        <v>0</v>
      </c>
      <c r="U373" s="15"/>
    </row>
    <row r="374" spans="1:21" ht="12.75" customHeight="1" outlineLevel="1">
      <c r="A374" s="355"/>
      <c r="B374" s="145"/>
      <c r="C374" s="20" t="s">
        <v>764</v>
      </c>
      <c r="D374" s="5" t="s">
        <v>79</v>
      </c>
      <c r="E374" s="5" t="s">
        <v>317</v>
      </c>
      <c r="F374" s="5"/>
      <c r="G374" s="17">
        <f>+Depreciación!G371</f>
        <v>0</v>
      </c>
      <c r="H374" s="17">
        <f>+Depreciación!H371</f>
        <v>0</v>
      </c>
      <c r="I374" s="17">
        <f>+Depreciación!I371</f>
        <v>0</v>
      </c>
      <c r="J374" s="17">
        <f>+Depreciación!J371</f>
        <v>0</v>
      </c>
      <c r="K374" s="17">
        <f>+Depreciación!K371</f>
        <v>1026.6666666666665</v>
      </c>
      <c r="L374" s="17">
        <f>+Depreciación!L371</f>
        <v>1026.6666666666665</v>
      </c>
      <c r="M374" s="17">
        <f>+Depreciación!M371</f>
        <v>1026.6666666666665</v>
      </c>
      <c r="N374" s="17">
        <f>+Depreciación!N371</f>
        <v>4.5474735088646412E-13</v>
      </c>
      <c r="O374" s="17">
        <f>+Depreciación!O371</f>
        <v>0</v>
      </c>
      <c r="P374" s="17">
        <f>+Depreciación!P371</f>
        <v>0</v>
      </c>
      <c r="Q374" s="17">
        <f>+Depreciación!Q371</f>
        <v>0</v>
      </c>
      <c r="R374" s="17">
        <f>+Depreciación!R371</f>
        <v>0</v>
      </c>
      <c r="S374" s="17">
        <f>+Depreciación!S371</f>
        <v>0</v>
      </c>
      <c r="T374" s="17">
        <f>+Depreciación!T371</f>
        <v>0</v>
      </c>
      <c r="U374" s="15"/>
    </row>
    <row r="375" spans="1:21" ht="12.75" customHeight="1" outlineLevel="1">
      <c r="A375" s="355"/>
      <c r="B375" s="145"/>
      <c r="C375" s="20" t="s">
        <v>765</v>
      </c>
      <c r="D375" s="5" t="s">
        <v>79</v>
      </c>
      <c r="E375" s="5" t="s">
        <v>317</v>
      </c>
      <c r="F375" s="5"/>
      <c r="G375" s="17">
        <f>+Depreciación!G372</f>
        <v>0</v>
      </c>
      <c r="H375" s="17">
        <f>+Depreciación!H372</f>
        <v>0</v>
      </c>
      <c r="I375" s="17">
        <f>+Depreciación!I372</f>
        <v>78.433984401262734</v>
      </c>
      <c r="J375" s="17">
        <f>+Depreciación!J372</f>
        <v>78.435000000000002</v>
      </c>
      <c r="K375" s="17">
        <f>+Depreciación!K372</f>
        <v>78.435000000000002</v>
      </c>
      <c r="L375" s="17">
        <f>+Depreciación!L372</f>
        <v>78.435000000000002</v>
      </c>
      <c r="M375" s="17">
        <f>+Depreciación!M372</f>
        <v>1.0155987372399977E-3</v>
      </c>
      <c r="N375" s="17">
        <f>+Depreciación!N372</f>
        <v>0</v>
      </c>
      <c r="O375" s="17">
        <f>+Depreciación!O372</f>
        <v>0</v>
      </c>
      <c r="P375" s="17">
        <f>+Depreciación!P372</f>
        <v>0</v>
      </c>
      <c r="Q375" s="17">
        <f>+Depreciación!Q372</f>
        <v>0</v>
      </c>
      <c r="R375" s="17">
        <f>+Depreciación!R372</f>
        <v>0</v>
      </c>
      <c r="S375" s="17">
        <f>+Depreciación!S372</f>
        <v>0</v>
      </c>
      <c r="T375" s="17">
        <f>+Depreciación!T372</f>
        <v>0</v>
      </c>
      <c r="U375" s="15"/>
    </row>
    <row r="376" spans="1:21" ht="12.75" customHeight="1" outlineLevel="1">
      <c r="A376" s="355"/>
      <c r="B376" s="145"/>
      <c r="C376" s="20" t="s">
        <v>474</v>
      </c>
      <c r="D376" s="5" t="s">
        <v>79</v>
      </c>
      <c r="E376" s="5" t="s">
        <v>317</v>
      </c>
      <c r="F376" s="5"/>
      <c r="G376" s="17">
        <f>+Depreciación!G373</f>
        <v>0</v>
      </c>
      <c r="H376" s="17">
        <f>+Depreciación!H373</f>
        <v>28810.59141038929</v>
      </c>
      <c r="I376" s="17">
        <f>+Depreciación!I373</f>
        <v>91577.532063992097</v>
      </c>
      <c r="J376" s="17">
        <f>+Depreciación!J373</f>
        <v>129768.65206399211</v>
      </c>
      <c r="K376" s="17">
        <f>+Depreciación!K373</f>
        <v>140695.72349256353</v>
      </c>
      <c r="L376" s="17">
        <f>+Depreciación!L373</f>
        <v>145985.82492113495</v>
      </c>
      <c r="M376" s="17">
        <f>+Depreciación!M373</f>
        <v>144661.49634970637</v>
      </c>
      <c r="N376" s="17">
        <f>+Depreciación!N373</f>
        <v>144661.49634970637</v>
      </c>
      <c r="O376" s="17">
        <f>+Depreciación!O373</f>
        <v>144661.49634970637</v>
      </c>
      <c r="P376" s="17">
        <f>+Depreciación!P373</f>
        <v>41807.661446753656</v>
      </c>
      <c r="Q376" s="17">
        <f>+Depreciación!Q373</f>
        <v>0</v>
      </c>
      <c r="R376" s="17">
        <f>+Depreciación!R373</f>
        <v>0</v>
      </c>
      <c r="S376" s="17">
        <f>+Depreciación!S373</f>
        <v>0</v>
      </c>
      <c r="T376" s="17">
        <f>+Depreciación!T373</f>
        <v>0</v>
      </c>
      <c r="U376" s="15"/>
    </row>
    <row r="377" spans="1:21" ht="12.75" customHeight="1" outlineLevel="1">
      <c r="A377" s="355"/>
      <c r="B377" s="145"/>
      <c r="C377" s="20" t="s">
        <v>766</v>
      </c>
      <c r="D377" s="5" t="s">
        <v>79</v>
      </c>
      <c r="E377" s="5" t="s">
        <v>317</v>
      </c>
      <c r="F377" s="5"/>
      <c r="G377" s="17">
        <f>+Depreciación!G374</f>
        <v>0</v>
      </c>
      <c r="H377" s="17">
        <f>+Depreciación!H374</f>
        <v>1478.6659944836349</v>
      </c>
      <c r="I377" s="17">
        <f>+Depreciación!I374</f>
        <v>14960.853358218706</v>
      </c>
      <c r="J377" s="17">
        <f>+Depreciación!J374</f>
        <v>19389.509858218706</v>
      </c>
      <c r="K377" s="17">
        <f>+Depreciación!K374</f>
        <v>19389.509858218706</v>
      </c>
      <c r="L377" s="17">
        <f>+Depreciación!L374</f>
        <v>19389.509858218706</v>
      </c>
      <c r="M377" s="17">
        <f>+Depreciación!M374</f>
        <v>19389.509858218706</v>
      </c>
      <c r="N377" s="17">
        <f>+Depreciación!N374</f>
        <v>19389.509858218706</v>
      </c>
      <c r="O377" s="17">
        <f>+Depreciación!O374</f>
        <v>19389.509858218706</v>
      </c>
      <c r="P377" s="17">
        <f>+Depreciación!P374</f>
        <v>17737.870358218708</v>
      </c>
      <c r="Q377" s="17">
        <f>+Depreciación!Q374</f>
        <v>17737.870358218708</v>
      </c>
      <c r="R377" s="17">
        <f>+Depreciación!R374</f>
        <v>17737.870358218708</v>
      </c>
      <c r="S377" s="17">
        <f>+Depreciación!S374</f>
        <v>17737.870358218708</v>
      </c>
      <c r="T377" s="17">
        <f>+Depreciación!T374</f>
        <v>17737.870358218708</v>
      </c>
      <c r="U377" s="15"/>
    </row>
    <row r="378" spans="1:21" ht="12.75" customHeight="1" outlineLevel="1">
      <c r="A378" s="355"/>
      <c r="B378" s="145"/>
      <c r="C378" s="20" t="s">
        <v>767</v>
      </c>
      <c r="D378" s="5" t="s">
        <v>79</v>
      </c>
      <c r="E378" s="5" t="s">
        <v>317</v>
      </c>
      <c r="F378" s="5"/>
      <c r="G378" s="17">
        <f>+Depreciación!G375</f>
        <v>0</v>
      </c>
      <c r="H378" s="17">
        <f>+Depreciación!H375</f>
        <v>0</v>
      </c>
      <c r="I378" s="17">
        <f>+Depreciación!I375</f>
        <v>0</v>
      </c>
      <c r="J378" s="17">
        <f>+Depreciación!J375</f>
        <v>0</v>
      </c>
      <c r="K378" s="17">
        <f>+Depreciación!K375</f>
        <v>488.68639999999999</v>
      </c>
      <c r="L378" s="17">
        <f>+Depreciación!L375</f>
        <v>488.68639999999999</v>
      </c>
      <c r="M378" s="17">
        <f>+Depreciación!M375</f>
        <v>488.68639999999999</v>
      </c>
      <c r="N378" s="17">
        <f>+Depreciación!N375</f>
        <v>488.68639999999999</v>
      </c>
      <c r="O378" s="17">
        <f>+Depreciación!O375</f>
        <v>488.68639999999999</v>
      </c>
      <c r="P378" s="17">
        <f>+Depreciación!P375</f>
        <v>488.68639999999999</v>
      </c>
      <c r="Q378" s="17">
        <f>+Depreciación!Q375</f>
        <v>488.68639999999999</v>
      </c>
      <c r="R378" s="17">
        <f>+Depreciación!R375</f>
        <v>488.68639999999999</v>
      </c>
      <c r="S378" s="17">
        <f>+Depreciación!S375</f>
        <v>488.68639999999999</v>
      </c>
      <c r="T378" s="17">
        <f>+Depreciación!T375</f>
        <v>488.68639999999999</v>
      </c>
      <c r="U378" s="15"/>
    </row>
    <row r="379" spans="1:21" ht="12.75" customHeight="1" outlineLevel="1">
      <c r="A379" s="355"/>
      <c r="B379" s="145"/>
      <c r="C379" s="20" t="s">
        <v>768</v>
      </c>
      <c r="D379" s="5" t="s">
        <v>79</v>
      </c>
      <c r="E379" s="5" t="s">
        <v>317</v>
      </c>
      <c r="F379" s="5"/>
      <c r="G379" s="17">
        <f>+Depreciación!G376</f>
        <v>0</v>
      </c>
      <c r="H379" s="17">
        <f>+Depreciación!H376</f>
        <v>0</v>
      </c>
      <c r="I379" s="17">
        <f>+Depreciación!I376</f>
        <v>0</v>
      </c>
      <c r="J379" s="17">
        <f>+Depreciación!J376</f>
        <v>344.60862325304788</v>
      </c>
      <c r="K379" s="17">
        <f>+Depreciación!K376</f>
        <v>344.60862325304788</v>
      </c>
      <c r="L379" s="17">
        <f>+Depreciación!L376</f>
        <v>344.60862325304788</v>
      </c>
      <c r="M379" s="17">
        <f>+Depreciación!M376</f>
        <v>344.60862325304788</v>
      </c>
      <c r="N379" s="17">
        <f>+Depreciación!N376</f>
        <v>344.60862325304788</v>
      </c>
      <c r="O379" s="17">
        <f>+Depreciación!O376</f>
        <v>344.60862325304788</v>
      </c>
      <c r="P379" s="17">
        <f>+Depreciación!P376</f>
        <v>344.60862325304788</v>
      </c>
      <c r="Q379" s="17">
        <f>+Depreciación!Q376</f>
        <v>344.60862325304788</v>
      </c>
      <c r="R379" s="17">
        <f>+Depreciación!R376</f>
        <v>344.60862325304788</v>
      </c>
      <c r="S379" s="17">
        <f>+Depreciación!S376</f>
        <v>344.60862325304788</v>
      </c>
      <c r="T379" s="17">
        <f>+Depreciación!T376</f>
        <v>344.60862325304788</v>
      </c>
      <c r="U379" s="15"/>
    </row>
    <row r="380" spans="1:21" ht="12.75" customHeight="1" outlineLevel="1">
      <c r="A380" s="355"/>
      <c r="B380" s="145"/>
      <c r="C380" s="20" t="s">
        <v>769</v>
      </c>
      <c r="D380" s="5" t="s">
        <v>79</v>
      </c>
      <c r="E380" s="5" t="s">
        <v>317</v>
      </c>
      <c r="F380" s="5"/>
      <c r="G380" s="17">
        <f>+Depreciación!G377</f>
        <v>0</v>
      </c>
      <c r="H380" s="17">
        <f>+Depreciación!H377</f>
        <v>0</v>
      </c>
      <c r="I380" s="17">
        <f>+Depreciación!I377</f>
        <v>268.90165340487806</v>
      </c>
      <c r="J380" s="17">
        <f>+Depreciación!J377</f>
        <v>268.90165340487806</v>
      </c>
      <c r="K380" s="17">
        <f>+Depreciación!K377</f>
        <v>268.90165340487806</v>
      </c>
      <c r="L380" s="17">
        <f>+Depreciación!L377</f>
        <v>268.90165340487806</v>
      </c>
      <c r="M380" s="17">
        <f>+Depreciación!M377</f>
        <v>268.90165340487806</v>
      </c>
      <c r="N380" s="17">
        <f>+Depreciación!N377</f>
        <v>268.90165340487806</v>
      </c>
      <c r="O380" s="17">
        <f>+Depreciación!O377</f>
        <v>268.90165340487806</v>
      </c>
      <c r="P380" s="17">
        <f>+Depreciación!P377</f>
        <v>268.90165340487806</v>
      </c>
      <c r="Q380" s="17">
        <f>+Depreciación!Q377</f>
        <v>268.90165340487806</v>
      </c>
      <c r="R380" s="17">
        <f>+Depreciación!R377</f>
        <v>268.90165340487806</v>
      </c>
      <c r="S380" s="17">
        <f>+Depreciación!S377</f>
        <v>268.90165340487806</v>
      </c>
      <c r="T380" s="17">
        <f>+Depreciación!T377</f>
        <v>268.90165340487806</v>
      </c>
      <c r="U380" s="15"/>
    </row>
    <row r="381" spans="1:21" ht="12.75" customHeight="1" outlineLevel="1">
      <c r="A381" s="355"/>
      <c r="B381" s="145"/>
      <c r="C381" s="20" t="s">
        <v>185</v>
      </c>
      <c r="D381" s="5" t="s">
        <v>79</v>
      </c>
      <c r="E381" s="5" t="s">
        <v>317</v>
      </c>
      <c r="F381" s="5"/>
      <c r="G381" s="17">
        <f>+Depreciación!G378</f>
        <v>0</v>
      </c>
      <c r="H381" s="17">
        <f>+Depreciación!H378</f>
        <v>0</v>
      </c>
      <c r="I381" s="17">
        <f>+Depreciación!I378</f>
        <v>22409.656666666666</v>
      </c>
      <c r="J381" s="17">
        <f>+Depreciación!J378</f>
        <v>22409.656666666666</v>
      </c>
      <c r="K381" s="17">
        <f>+Depreciación!K378</f>
        <v>22409.656666666669</v>
      </c>
      <c r="L381" s="17">
        <f>+Depreciación!L378</f>
        <v>0</v>
      </c>
      <c r="M381" s="17">
        <f>+Depreciación!M378</f>
        <v>5870</v>
      </c>
      <c r="N381" s="17">
        <f>+Depreciación!N378</f>
        <v>0</v>
      </c>
      <c r="O381" s="17">
        <f>+Depreciación!O378</f>
        <v>0</v>
      </c>
      <c r="P381" s="17">
        <f>+Depreciación!P378</f>
        <v>0</v>
      </c>
      <c r="Q381" s="17">
        <f>+Depreciación!Q378</f>
        <v>0</v>
      </c>
      <c r="R381" s="17">
        <f>+Depreciación!R378</f>
        <v>0</v>
      </c>
      <c r="S381" s="17">
        <f>+Depreciación!S378</f>
        <v>0</v>
      </c>
      <c r="T381" s="17">
        <f>+Depreciación!T378</f>
        <v>0</v>
      </c>
      <c r="U381" s="15"/>
    </row>
    <row r="382" spans="1:21" ht="12.75" customHeight="1" outlineLevel="1">
      <c r="A382" s="355"/>
      <c r="B382" s="145"/>
      <c r="C382" s="20" t="s">
        <v>770</v>
      </c>
      <c r="D382" s="5" t="s">
        <v>79</v>
      </c>
      <c r="E382" s="5" t="s">
        <v>317</v>
      </c>
      <c r="F382" s="5"/>
      <c r="G382" s="17">
        <f>+Depreciación!G379</f>
        <v>0</v>
      </c>
      <c r="H382" s="17">
        <f>+Depreciación!H379</f>
        <v>0</v>
      </c>
      <c r="I382" s="17">
        <f>+Depreciación!I379</f>
        <v>1802.679795987159</v>
      </c>
      <c r="J382" s="17">
        <f>+Depreciación!J379</f>
        <v>1802.679795987159</v>
      </c>
      <c r="K382" s="17">
        <f>+Depreciación!K379</f>
        <v>1802.679795987159</v>
      </c>
      <c r="L382" s="17">
        <f>+Depreciación!L379</f>
        <v>1802.679795987159</v>
      </c>
      <c r="M382" s="17">
        <f>+Depreciación!M379</f>
        <v>1802.679795987159</v>
      </c>
      <c r="N382" s="17">
        <f>+Depreciación!N379</f>
        <v>1802.679795987159</v>
      </c>
      <c r="O382" s="17">
        <f>+Depreciación!O379</f>
        <v>1802.679795987159</v>
      </c>
      <c r="P382" s="17">
        <f>+Depreciación!P379</f>
        <v>1.8189894035458565E-12</v>
      </c>
      <c r="Q382" s="17">
        <f>+Depreciación!Q379</f>
        <v>0</v>
      </c>
      <c r="R382" s="17">
        <f>+Depreciación!R379</f>
        <v>0</v>
      </c>
      <c r="S382" s="17">
        <f>+Depreciación!S379</f>
        <v>0</v>
      </c>
      <c r="T382" s="17">
        <f>+Depreciación!T379</f>
        <v>0</v>
      </c>
      <c r="U382" s="15"/>
    </row>
    <row r="383" spans="1:21" ht="12.75" customHeight="1" outlineLevel="1">
      <c r="A383" s="355"/>
      <c r="B383" s="145"/>
      <c r="C383" s="20" t="s">
        <v>771</v>
      </c>
      <c r="D383" s="5" t="s">
        <v>79</v>
      </c>
      <c r="E383" s="5" t="s">
        <v>317</v>
      </c>
      <c r="F383" s="5"/>
      <c r="G383" s="17">
        <f>+Depreciación!G380</f>
        <v>0</v>
      </c>
      <c r="H383" s="17">
        <f>+Depreciación!H380</f>
        <v>0</v>
      </c>
      <c r="I383" s="17">
        <f>+Depreciación!I380</f>
        <v>709.70857142857142</v>
      </c>
      <c r="J383" s="17">
        <f>+Depreciación!J380</f>
        <v>709.70857142857142</v>
      </c>
      <c r="K383" s="17">
        <f>+Depreciación!K380</f>
        <v>709.70857142857142</v>
      </c>
      <c r="L383" s="17">
        <f>+Depreciación!L380</f>
        <v>709.70857142857142</v>
      </c>
      <c r="M383" s="17">
        <f>+Depreciación!M380</f>
        <v>709.70857142857142</v>
      </c>
      <c r="N383" s="17">
        <f>+Depreciación!N380</f>
        <v>709.70857142857142</v>
      </c>
      <c r="O383" s="17">
        <f>+Depreciación!O380</f>
        <v>709.7085714285713</v>
      </c>
      <c r="P383" s="17">
        <f>+Depreciación!P380</f>
        <v>0</v>
      </c>
      <c r="Q383" s="17">
        <f>+Depreciación!Q380</f>
        <v>0</v>
      </c>
      <c r="R383" s="17">
        <f>+Depreciación!R380</f>
        <v>0</v>
      </c>
      <c r="S383" s="17">
        <f>+Depreciación!S380</f>
        <v>0</v>
      </c>
      <c r="T383" s="17">
        <f>+Depreciación!T380</f>
        <v>0</v>
      </c>
      <c r="U383" s="15"/>
    </row>
    <row r="384" spans="1:21" ht="12.75" customHeight="1" outlineLevel="1">
      <c r="A384" s="355"/>
      <c r="B384" s="145"/>
      <c r="C384" s="20" t="s">
        <v>772</v>
      </c>
      <c r="D384" s="5" t="s">
        <v>79</v>
      </c>
      <c r="E384" s="5" t="s">
        <v>317</v>
      </c>
      <c r="F384" s="5"/>
      <c r="G384" s="17">
        <f>+Depreciación!G381</f>
        <v>0</v>
      </c>
      <c r="H384" s="17">
        <f>+Depreciación!H381</f>
        <v>0</v>
      </c>
      <c r="I384" s="17">
        <f>+Depreciación!I381</f>
        <v>493.87875578855397</v>
      </c>
      <c r="J384" s="17">
        <f>+Depreciación!J381</f>
        <v>493.87875578855397</v>
      </c>
      <c r="K384" s="17">
        <f>+Depreciación!K381</f>
        <v>493.87875578855397</v>
      </c>
      <c r="L384" s="17">
        <f>+Depreciación!L381</f>
        <v>493.87875578855397</v>
      </c>
      <c r="M384" s="17">
        <f>+Depreciación!M381</f>
        <v>493.87875578855397</v>
      </c>
      <c r="N384" s="17">
        <f>+Depreciación!N381</f>
        <v>493.87875578855397</v>
      </c>
      <c r="O384" s="17">
        <f>+Depreciación!O381</f>
        <v>493.87875578855392</v>
      </c>
      <c r="P384" s="17">
        <f>+Depreciación!P381</f>
        <v>0</v>
      </c>
      <c r="Q384" s="17">
        <f>+Depreciación!Q381</f>
        <v>0</v>
      </c>
      <c r="R384" s="17">
        <f>+Depreciación!R381</f>
        <v>0</v>
      </c>
      <c r="S384" s="17">
        <f>+Depreciación!S381</f>
        <v>0</v>
      </c>
      <c r="T384" s="17">
        <f>+Depreciación!T381</f>
        <v>0</v>
      </c>
      <c r="U384" s="15"/>
    </row>
    <row r="385" spans="1:21" ht="12.75" customHeight="1" outlineLevel="1">
      <c r="A385" s="355"/>
      <c r="B385" s="145"/>
      <c r="C385" s="20" t="s">
        <v>773</v>
      </c>
      <c r="D385" s="5" t="s">
        <v>79</v>
      </c>
      <c r="E385" s="5" t="s">
        <v>317</v>
      </c>
      <c r="F385" s="5"/>
      <c r="G385" s="17">
        <f>+Depreciación!G382</f>
        <v>0</v>
      </c>
      <c r="H385" s="17">
        <f>+Depreciación!H382</f>
        <v>0</v>
      </c>
      <c r="I385" s="17">
        <f>+Depreciación!I382</f>
        <v>4138.4285714285716</v>
      </c>
      <c r="J385" s="17">
        <f>+Depreciación!J382</f>
        <v>4138.4285714285716</v>
      </c>
      <c r="K385" s="17">
        <f>+Depreciación!K382</f>
        <v>4138.4285714285716</v>
      </c>
      <c r="L385" s="17">
        <f>+Depreciación!L382</f>
        <v>4138.4285714285716</v>
      </c>
      <c r="M385" s="17">
        <f>+Depreciación!M382</f>
        <v>4138.4285714285716</v>
      </c>
      <c r="N385" s="17">
        <f>+Depreciación!N382</f>
        <v>4138.4285714285716</v>
      </c>
      <c r="O385" s="17">
        <f>+Depreciación!O382</f>
        <v>4138.4285714285688</v>
      </c>
      <c r="P385" s="17">
        <f>+Depreciación!P382</f>
        <v>0</v>
      </c>
      <c r="Q385" s="17">
        <f>+Depreciación!Q382</f>
        <v>0</v>
      </c>
      <c r="R385" s="17">
        <f>+Depreciación!R382</f>
        <v>0</v>
      </c>
      <c r="S385" s="17">
        <f>+Depreciación!S382</f>
        <v>0</v>
      </c>
      <c r="T385" s="17">
        <f>+Depreciación!T382</f>
        <v>0</v>
      </c>
      <c r="U385" s="15"/>
    </row>
    <row r="386" spans="1:21" ht="12.75" customHeight="1" outlineLevel="1">
      <c r="A386" s="355"/>
      <c r="B386" s="145"/>
      <c r="C386" s="20" t="s">
        <v>774</v>
      </c>
      <c r="D386" s="5" t="s">
        <v>79</v>
      </c>
      <c r="E386" s="5" t="s">
        <v>317</v>
      </c>
      <c r="F386" s="5"/>
      <c r="G386" s="17">
        <f>+Depreciación!G383</f>
        <v>0</v>
      </c>
      <c r="H386" s="17">
        <f>+Depreciación!H383</f>
        <v>0</v>
      </c>
      <c r="I386" s="17">
        <f>+Depreciación!I383</f>
        <v>0</v>
      </c>
      <c r="J386" s="17">
        <f>+Depreciación!J383</f>
        <v>198.15999999999997</v>
      </c>
      <c r="K386" s="17">
        <f>+Depreciación!K383</f>
        <v>198.15999999999997</v>
      </c>
      <c r="L386" s="17">
        <f>+Depreciación!L383</f>
        <v>198.15999999999997</v>
      </c>
      <c r="M386" s="17">
        <f>+Depreciación!M383</f>
        <v>198.15999999999997</v>
      </c>
      <c r="N386" s="17">
        <f>+Depreciación!N383</f>
        <v>198.15999999999997</v>
      </c>
      <c r="O386" s="17">
        <f>+Depreciación!O383</f>
        <v>198.15999999999997</v>
      </c>
      <c r="P386" s="17">
        <f>+Depreciación!P383</f>
        <v>198.16000000000008</v>
      </c>
      <c r="Q386" s="17">
        <f>+Depreciación!Q383</f>
        <v>0</v>
      </c>
      <c r="R386" s="17">
        <f>+Depreciación!R383</f>
        <v>0</v>
      </c>
      <c r="S386" s="17">
        <f>+Depreciación!S383</f>
        <v>0</v>
      </c>
      <c r="T386" s="17">
        <f>+Depreciación!T383</f>
        <v>0</v>
      </c>
      <c r="U386" s="15"/>
    </row>
    <row r="387" spans="1:21" ht="12.75" customHeight="1" outlineLevel="1">
      <c r="A387" s="355"/>
      <c r="B387" s="145"/>
      <c r="C387" s="20" t="s">
        <v>775</v>
      </c>
      <c r="D387" s="5" t="s">
        <v>79</v>
      </c>
      <c r="E387" s="5" t="s">
        <v>317</v>
      </c>
      <c r="F387" s="5"/>
      <c r="G387" s="17">
        <f>+Depreciación!G384</f>
        <v>0</v>
      </c>
      <c r="H387" s="17">
        <f>+Depreciación!H384</f>
        <v>0</v>
      </c>
      <c r="I387" s="17">
        <f>+Depreciación!I384</f>
        <v>0</v>
      </c>
      <c r="J387" s="17">
        <f>+Depreciación!J384</f>
        <v>1197.6585714285713</v>
      </c>
      <c r="K387" s="17">
        <f>+Depreciación!K384</f>
        <v>1197.6585714285713</v>
      </c>
      <c r="L387" s="17">
        <f>+Depreciación!L384</f>
        <v>1197.6585714285713</v>
      </c>
      <c r="M387" s="17">
        <f>+Depreciación!M384</f>
        <v>1197.6585714285713</v>
      </c>
      <c r="N387" s="17">
        <f>+Depreciación!N384</f>
        <v>1197.6585714285713</v>
      </c>
      <c r="O387" s="17">
        <f>+Depreciación!O384</f>
        <v>1197.6585714285713</v>
      </c>
      <c r="P387" s="17">
        <f>+Depreciación!P384</f>
        <v>1197.6585714285713</v>
      </c>
      <c r="Q387" s="17">
        <f>+Depreciación!Q384</f>
        <v>1.8189894035458565E-12</v>
      </c>
      <c r="R387" s="17">
        <f>+Depreciación!R384</f>
        <v>0</v>
      </c>
      <c r="S387" s="17">
        <f>+Depreciación!S384</f>
        <v>0</v>
      </c>
      <c r="T387" s="17">
        <f>+Depreciación!T384</f>
        <v>0</v>
      </c>
      <c r="U387" s="15"/>
    </row>
    <row r="388" spans="1:21" ht="12.75" customHeight="1" outlineLevel="1">
      <c r="A388" s="355"/>
      <c r="B388" s="145"/>
      <c r="C388" s="20" t="s">
        <v>775</v>
      </c>
      <c r="D388" s="5" t="s">
        <v>79</v>
      </c>
      <c r="E388" s="5" t="s">
        <v>317</v>
      </c>
      <c r="F388" s="5"/>
      <c r="G388" s="17">
        <f>+Depreciación!G385</f>
        <v>0</v>
      </c>
      <c r="H388" s="17">
        <f>+Depreciación!H385</f>
        <v>0</v>
      </c>
      <c r="I388" s="17">
        <f>+Depreciación!I385</f>
        <v>0</v>
      </c>
      <c r="J388" s="17">
        <f>+Depreciación!J385</f>
        <v>1102.0571428571427</v>
      </c>
      <c r="K388" s="17">
        <f>+Depreciación!K385</f>
        <v>1102.0571428571427</v>
      </c>
      <c r="L388" s="17">
        <f>+Depreciación!L385</f>
        <v>1102.0571428571427</v>
      </c>
      <c r="M388" s="17">
        <f>+Depreciación!M385</f>
        <v>1102.0571428571427</v>
      </c>
      <c r="N388" s="17">
        <f>+Depreciación!N385</f>
        <v>1102.0571428571427</v>
      </c>
      <c r="O388" s="17">
        <f>+Depreciación!O385</f>
        <v>1102.0571428571427</v>
      </c>
      <c r="P388" s="17">
        <f>+Depreciación!P385</f>
        <v>1102.0571428571429</v>
      </c>
      <c r="Q388" s="17">
        <f>+Depreciación!Q385</f>
        <v>0</v>
      </c>
      <c r="R388" s="17">
        <f>+Depreciación!R385</f>
        <v>0</v>
      </c>
      <c r="S388" s="17">
        <f>+Depreciación!S385</f>
        <v>0</v>
      </c>
      <c r="T388" s="17">
        <f>+Depreciación!T385</f>
        <v>0</v>
      </c>
      <c r="U388" s="15"/>
    </row>
    <row r="389" spans="1:21" ht="12.75" customHeight="1" outlineLevel="1">
      <c r="A389" s="355"/>
      <c r="B389" s="145"/>
      <c r="C389" s="20" t="s">
        <v>776</v>
      </c>
      <c r="D389" s="5" t="s">
        <v>79</v>
      </c>
      <c r="E389" s="5" t="s">
        <v>317</v>
      </c>
      <c r="F389" s="5"/>
      <c r="G389" s="17">
        <f>+Depreciación!G386</f>
        <v>0</v>
      </c>
      <c r="H389" s="17">
        <f>+Depreciación!H386</f>
        <v>0</v>
      </c>
      <c r="I389" s="17">
        <f>+Depreciación!I386</f>
        <v>0</v>
      </c>
      <c r="J389" s="17">
        <f>+Depreciación!J386</f>
        <v>0</v>
      </c>
      <c r="K389" s="17">
        <f>+Depreciación!K386</f>
        <v>1734.9271428571428</v>
      </c>
      <c r="L389" s="17">
        <f>+Depreciación!L386</f>
        <v>1734.9271428571428</v>
      </c>
      <c r="M389" s="17">
        <f>+Depreciación!M386</f>
        <v>1734.9271428571428</v>
      </c>
      <c r="N389" s="17">
        <f>+Depreciación!N386</f>
        <v>1734.9271428571428</v>
      </c>
      <c r="O389" s="17">
        <f>+Depreciación!O386</f>
        <v>1734.9271428571428</v>
      </c>
      <c r="P389" s="17">
        <f>+Depreciación!P386</f>
        <v>1734.9271428571428</v>
      </c>
      <c r="Q389" s="17">
        <f>+Depreciación!Q386</f>
        <v>1734.9271428571428</v>
      </c>
      <c r="R389" s="17">
        <f>+Depreciación!R386</f>
        <v>0</v>
      </c>
      <c r="S389" s="17">
        <f>+Depreciación!S386</f>
        <v>0</v>
      </c>
      <c r="T389" s="17">
        <f>+Depreciación!T386</f>
        <v>0</v>
      </c>
      <c r="U389" s="15"/>
    </row>
    <row r="390" spans="1:21" ht="12.75" customHeight="1" outlineLevel="1">
      <c r="A390" s="355"/>
      <c r="B390" s="145"/>
      <c r="C390" s="20" t="s">
        <v>777</v>
      </c>
      <c r="D390" s="5" t="s">
        <v>79</v>
      </c>
      <c r="E390" s="5" t="s">
        <v>317</v>
      </c>
      <c r="F390" s="5"/>
      <c r="G390" s="17">
        <f>+Depreciación!G387</f>
        <v>0</v>
      </c>
      <c r="H390" s="17">
        <f>+Depreciación!H387</f>
        <v>0</v>
      </c>
      <c r="I390" s="17">
        <f>+Depreciación!I387</f>
        <v>0</v>
      </c>
      <c r="J390" s="17">
        <f>+Depreciación!J387</f>
        <v>0</v>
      </c>
      <c r="K390" s="17">
        <f>+Depreciación!K387</f>
        <v>11503.54857142857</v>
      </c>
      <c r="L390" s="17">
        <f>+Depreciación!L387</f>
        <v>11503.54857142857</v>
      </c>
      <c r="M390" s="17">
        <f>+Depreciación!M387</f>
        <v>11503.54857142857</v>
      </c>
      <c r="N390" s="17">
        <f>+Depreciación!N387</f>
        <v>11503.54857142857</v>
      </c>
      <c r="O390" s="17">
        <f>+Depreciación!O387</f>
        <v>11503.54857142857</v>
      </c>
      <c r="P390" s="17">
        <f>+Depreciación!P387</f>
        <v>11503.54857142857</v>
      </c>
      <c r="Q390" s="17">
        <f>+Depreciación!Q387</f>
        <v>11503.548571428575</v>
      </c>
      <c r="R390" s="17">
        <f>+Depreciación!R387</f>
        <v>0</v>
      </c>
      <c r="S390" s="17">
        <f>+Depreciación!S387</f>
        <v>0</v>
      </c>
      <c r="T390" s="17">
        <f>+Depreciación!T387</f>
        <v>0</v>
      </c>
      <c r="U390" s="15"/>
    </row>
    <row r="391" spans="1:21" ht="12.75" customHeight="1" outlineLevel="1">
      <c r="A391" s="355"/>
      <c r="B391" s="145"/>
      <c r="C391" s="20" t="s">
        <v>778</v>
      </c>
      <c r="D391" s="5" t="s">
        <v>79</v>
      </c>
      <c r="E391" s="5" t="s">
        <v>317</v>
      </c>
      <c r="F391" s="5"/>
      <c r="G391" s="17">
        <f>+Depreciación!G388</f>
        <v>0</v>
      </c>
      <c r="H391" s="17">
        <f>+Depreciación!H388</f>
        <v>0</v>
      </c>
      <c r="I391" s="17">
        <f>+Depreciación!I388</f>
        <v>0</v>
      </c>
      <c r="J391" s="17">
        <f>+Depreciación!J388</f>
        <v>0</v>
      </c>
      <c r="K391" s="17">
        <f>+Depreciación!K388</f>
        <v>2344.0871428571427</v>
      </c>
      <c r="L391" s="17">
        <f>+Depreciación!L388</f>
        <v>2344.0871428571427</v>
      </c>
      <c r="M391" s="17">
        <f>+Depreciación!M388</f>
        <v>2344.0871428571427</v>
      </c>
      <c r="N391" s="17">
        <f>+Depreciación!N388</f>
        <v>2344.0871428571427</v>
      </c>
      <c r="O391" s="17">
        <f>+Depreciación!O388</f>
        <v>2344.0871428571427</v>
      </c>
      <c r="P391" s="17">
        <f>+Depreciación!P388</f>
        <v>2344.0871428571427</v>
      </c>
      <c r="Q391" s="17">
        <f>+Depreciación!Q388</f>
        <v>2344.0871428571445</v>
      </c>
      <c r="R391" s="17">
        <f>+Depreciación!R388</f>
        <v>0</v>
      </c>
      <c r="S391" s="17">
        <f>+Depreciación!S388</f>
        <v>0</v>
      </c>
      <c r="T391" s="17">
        <f>+Depreciación!T388</f>
        <v>0</v>
      </c>
      <c r="U391" s="15"/>
    </row>
    <row r="392" spans="1:21" ht="12.75" customHeight="1" outlineLevel="1">
      <c r="A392" s="355"/>
      <c r="B392" s="145"/>
      <c r="C392" s="20" t="s">
        <v>779</v>
      </c>
      <c r="D392" s="5" t="s">
        <v>79</v>
      </c>
      <c r="E392" s="5" t="s">
        <v>317</v>
      </c>
      <c r="F392" s="5"/>
      <c r="G392" s="17">
        <f>+Depreciación!G389</f>
        <v>0</v>
      </c>
      <c r="H392" s="17">
        <f>+Depreciación!H389</f>
        <v>0</v>
      </c>
      <c r="I392" s="17">
        <f>+Depreciación!I389</f>
        <v>0</v>
      </c>
      <c r="J392" s="17">
        <f>+Depreciación!J389</f>
        <v>0</v>
      </c>
      <c r="K392" s="17">
        <f>+Depreciación!K389</f>
        <v>0</v>
      </c>
      <c r="L392" s="17">
        <f>+Depreciación!L389</f>
        <v>4898.8385714285714</v>
      </c>
      <c r="M392" s="17">
        <f>+Depreciación!M389</f>
        <v>4898.8385714285714</v>
      </c>
      <c r="N392" s="17">
        <f>+Depreciación!N389</f>
        <v>4898.8385714285714</v>
      </c>
      <c r="O392" s="17">
        <f>+Depreciación!O389</f>
        <v>4898.8385714285714</v>
      </c>
      <c r="P392" s="17">
        <f>+Depreciación!P389</f>
        <v>4898.8385714285714</v>
      </c>
      <c r="Q392" s="17">
        <f>+Depreciación!Q389</f>
        <v>4898.8385714285714</v>
      </c>
      <c r="R392" s="17">
        <f>+Depreciación!R389</f>
        <v>4898.8385714285723</v>
      </c>
      <c r="S392" s="17">
        <f>+Depreciación!S389</f>
        <v>0</v>
      </c>
      <c r="T392" s="17">
        <f>+Depreciación!T389</f>
        <v>0</v>
      </c>
      <c r="U392" s="15"/>
    </row>
    <row r="393" spans="1:21" ht="12.75" customHeight="1" outlineLevel="1">
      <c r="A393" s="355"/>
      <c r="B393" s="145"/>
      <c r="C393" s="20" t="s">
        <v>780</v>
      </c>
      <c r="D393" s="5" t="s">
        <v>79</v>
      </c>
      <c r="E393" s="5" t="s">
        <v>317</v>
      </c>
      <c r="F393" s="5"/>
      <c r="G393" s="17">
        <f>+Depreciación!G390</f>
        <v>0</v>
      </c>
      <c r="H393" s="17">
        <f>+Depreciación!H390</f>
        <v>0</v>
      </c>
      <c r="I393" s="17">
        <f>+Depreciación!I390</f>
        <v>0</v>
      </c>
      <c r="J393" s="17">
        <f>+Depreciación!J390</f>
        <v>0</v>
      </c>
      <c r="K393" s="17">
        <f>+Depreciación!K390</f>
        <v>0</v>
      </c>
      <c r="L393" s="17">
        <f>+Depreciación!L390</f>
        <v>0</v>
      </c>
      <c r="M393" s="17">
        <f>+Depreciación!M390</f>
        <v>7381.4285714285706</v>
      </c>
      <c r="N393" s="17">
        <f>+Depreciación!N390</f>
        <v>7381.4285714285706</v>
      </c>
      <c r="O393" s="17">
        <f>+Depreciación!O390</f>
        <v>7381.4285714285706</v>
      </c>
      <c r="P393" s="17">
        <f>+Depreciación!P390</f>
        <v>7381.4285714285706</v>
      </c>
      <c r="Q393" s="17">
        <f>+Depreciación!Q390</f>
        <v>7381.4285714285706</v>
      </c>
      <c r="R393" s="17">
        <f>+Depreciación!R390</f>
        <v>7381.4285714285706</v>
      </c>
      <c r="S393" s="17">
        <f>+Depreciación!S390</f>
        <v>7381.4285714285725</v>
      </c>
      <c r="T393" s="17">
        <f>+Depreciación!T390</f>
        <v>0</v>
      </c>
      <c r="U393" s="15"/>
    </row>
    <row r="394" spans="1:21" ht="12.75" customHeight="1" outlineLevel="1">
      <c r="A394" s="355"/>
      <c r="B394" s="145"/>
      <c r="C394" s="20" t="s">
        <v>781</v>
      </c>
      <c r="D394" s="5" t="s">
        <v>79</v>
      </c>
      <c r="E394" s="5" t="s">
        <v>317</v>
      </c>
      <c r="F394" s="5"/>
      <c r="G394" s="17">
        <f>+Depreciación!G391</f>
        <v>0</v>
      </c>
      <c r="H394" s="17">
        <f>+Depreciación!H391</f>
        <v>0</v>
      </c>
      <c r="I394" s="17">
        <f>+Depreciación!I391</f>
        <v>7533.880666666666</v>
      </c>
      <c r="J394" s="17">
        <f>+Depreciación!J391</f>
        <v>7533.880666666666</v>
      </c>
      <c r="K394" s="17">
        <f>+Depreciación!K391</f>
        <v>7533.880666666666</v>
      </c>
      <c r="L394" s="17">
        <f>+Depreciación!L391</f>
        <v>7533.880666666666</v>
      </c>
      <c r="M394" s="17">
        <f>+Depreciación!M391</f>
        <v>7533.880666666666</v>
      </c>
      <c r="N394" s="17">
        <f>+Depreciación!N391</f>
        <v>7533.880666666666</v>
      </c>
      <c r="O394" s="17">
        <f>+Depreciación!O391</f>
        <v>7533.880666666666</v>
      </c>
      <c r="P394" s="17">
        <f>+Depreciación!P391</f>
        <v>7533.880666666666</v>
      </c>
      <c r="Q394" s="17">
        <f>+Depreciación!Q391</f>
        <v>7533.880666666666</v>
      </c>
      <c r="R394" s="17">
        <f>+Depreciación!R391</f>
        <v>7533.880666666666</v>
      </c>
      <c r="S394" s="17">
        <f>+Depreciación!S391</f>
        <v>7533.880666666666</v>
      </c>
      <c r="T394" s="17">
        <f>+Depreciación!T391</f>
        <v>7533.880666666666</v>
      </c>
      <c r="U394" s="15"/>
    </row>
    <row r="395" spans="1:21" ht="12.75" customHeight="1" outlineLevel="1">
      <c r="A395" s="355"/>
      <c r="B395" s="145"/>
      <c r="C395" s="20" t="s">
        <v>782</v>
      </c>
      <c r="D395" s="5" t="s">
        <v>79</v>
      </c>
      <c r="E395" s="5" t="s">
        <v>317</v>
      </c>
      <c r="F395" s="5"/>
      <c r="G395" s="17">
        <f>+Depreciación!G392</f>
        <v>0</v>
      </c>
      <c r="H395" s="17">
        <f>+Depreciación!H392</f>
        <v>0</v>
      </c>
      <c r="I395" s="17">
        <f>+Depreciación!I392</f>
        <v>0</v>
      </c>
      <c r="J395" s="17">
        <f>+Depreciación!J392</f>
        <v>8887.7206666666661</v>
      </c>
      <c r="K395" s="17">
        <f>+Depreciación!K392</f>
        <v>8887.7206666666661</v>
      </c>
      <c r="L395" s="17">
        <f>+Depreciación!L392</f>
        <v>8887.7206666666661</v>
      </c>
      <c r="M395" s="17">
        <f>+Depreciación!M392</f>
        <v>8887.7206666666661</v>
      </c>
      <c r="N395" s="17">
        <f>+Depreciación!N392</f>
        <v>8887.7206666666661</v>
      </c>
      <c r="O395" s="17">
        <f>+Depreciación!O392</f>
        <v>8887.7206666666661</v>
      </c>
      <c r="P395" s="17">
        <f>+Depreciación!P392</f>
        <v>8887.7206666666661</v>
      </c>
      <c r="Q395" s="17">
        <f>+Depreciación!Q392</f>
        <v>8887.7206666666661</v>
      </c>
      <c r="R395" s="17">
        <f>+Depreciación!R392</f>
        <v>8887.7206666666661</v>
      </c>
      <c r="S395" s="17">
        <f>+Depreciación!S392</f>
        <v>8887.7206666666661</v>
      </c>
      <c r="T395" s="17">
        <f>+Depreciación!T392</f>
        <v>8887.7206666666661</v>
      </c>
      <c r="U395" s="15"/>
    </row>
    <row r="396" spans="1:21" ht="12.75" customHeight="1" outlineLevel="1">
      <c r="A396" s="355"/>
      <c r="B396" s="145"/>
      <c r="C396" s="20" t="s">
        <v>783</v>
      </c>
      <c r="D396" s="5" t="s">
        <v>79</v>
      </c>
      <c r="E396" s="5" t="s">
        <v>317</v>
      </c>
      <c r="F396" s="5"/>
      <c r="G396" s="17">
        <f>+Depreciación!G393</f>
        <v>0</v>
      </c>
      <c r="H396" s="17">
        <f>+Depreciación!H393</f>
        <v>9450.1280275626777</v>
      </c>
      <c r="I396" s="17">
        <f>+Depreciación!I393</f>
        <v>9460.2970000000005</v>
      </c>
      <c r="J396" s="17">
        <f>+Depreciación!J393</f>
        <v>9460.2970000000005</v>
      </c>
      <c r="K396" s="17">
        <f>+Depreciación!K393</f>
        <v>9460.2970000000005</v>
      </c>
      <c r="L396" s="17">
        <f>+Depreciación!L393</f>
        <v>9460.2970000000005</v>
      </c>
      <c r="M396" s="17">
        <f>+Depreciación!M393</f>
        <v>9460.2970000000005</v>
      </c>
      <c r="N396" s="17">
        <f>+Depreciación!N393</f>
        <v>9460.2970000000005</v>
      </c>
      <c r="O396" s="17">
        <f>+Depreciación!O393</f>
        <v>9460.2970000000005</v>
      </c>
      <c r="P396" s="17">
        <f>+Depreciación!P393</f>
        <v>9460.2970000000005</v>
      </c>
      <c r="Q396" s="17">
        <f>+Depreciación!Q393</f>
        <v>9460.2970000000005</v>
      </c>
      <c r="R396" s="17">
        <f>+Depreciación!R393</f>
        <v>9460.2970000000005</v>
      </c>
      <c r="S396" s="17">
        <f>+Depreciación!S393</f>
        <v>9460.2970000000005</v>
      </c>
      <c r="T396" s="17">
        <f>+Depreciación!T393</f>
        <v>9460.2970000000005</v>
      </c>
      <c r="U396" s="15"/>
    </row>
    <row r="397" spans="1:21" ht="12.75" customHeight="1" outlineLevel="1">
      <c r="A397" s="355"/>
      <c r="B397" s="145"/>
      <c r="C397" s="20" t="s">
        <v>784</v>
      </c>
      <c r="D397" s="5" t="s">
        <v>79</v>
      </c>
      <c r="E397" s="5" t="s">
        <v>317</v>
      </c>
      <c r="F397" s="5"/>
      <c r="G397" s="17">
        <f>+Depreciación!G394</f>
        <v>0</v>
      </c>
      <c r="H397" s="17">
        <f>+Depreciación!H394</f>
        <v>0</v>
      </c>
      <c r="I397" s="17">
        <f>+Depreciación!I394</f>
        <v>0</v>
      </c>
      <c r="J397" s="17">
        <f>+Depreciación!J394</f>
        <v>0</v>
      </c>
      <c r="K397" s="17">
        <f>+Depreciación!K394</f>
        <v>0</v>
      </c>
      <c r="L397" s="17">
        <f>+Depreciación!L394</f>
        <v>17412.7595</v>
      </c>
      <c r="M397" s="17">
        <f>+Depreciación!M394</f>
        <v>17412.7595</v>
      </c>
      <c r="N397" s="17">
        <f>+Depreciación!N394</f>
        <v>17412.7595</v>
      </c>
      <c r="O397" s="17">
        <f>+Depreciación!O394</f>
        <v>17412.7595</v>
      </c>
      <c r="P397" s="17">
        <f>+Depreciación!P394</f>
        <v>17412.7595</v>
      </c>
      <c r="Q397" s="17">
        <f>+Depreciación!Q394</f>
        <v>17412.7595</v>
      </c>
      <c r="R397" s="17">
        <f>+Depreciación!R394</f>
        <v>17412.7595</v>
      </c>
      <c r="S397" s="17">
        <f>+Depreciación!S394</f>
        <v>17412.7595</v>
      </c>
      <c r="T397" s="17">
        <f>+Depreciación!T394</f>
        <v>17412.7595</v>
      </c>
      <c r="U397" s="15"/>
    </row>
    <row r="398" spans="1:21" ht="12.75" customHeight="1" outlineLevel="1">
      <c r="A398" s="355"/>
      <c r="B398" s="145"/>
      <c r="C398" s="20" t="s">
        <v>785</v>
      </c>
      <c r="D398" s="5" t="s">
        <v>79</v>
      </c>
      <c r="E398" s="5" t="s">
        <v>317</v>
      </c>
      <c r="F398" s="5"/>
      <c r="G398" s="17">
        <f>+Depreciación!G395</f>
        <v>0</v>
      </c>
      <c r="H398" s="17">
        <f>+Depreciación!H395</f>
        <v>0</v>
      </c>
      <c r="I398" s="17">
        <f>+Depreciación!I395</f>
        <v>0</v>
      </c>
      <c r="J398" s="17">
        <f>+Depreciación!J395</f>
        <v>94.184093452714066</v>
      </c>
      <c r="K398" s="17">
        <f>+Depreciación!K395</f>
        <v>94.184093452714066</v>
      </c>
      <c r="L398" s="17">
        <f>+Depreciación!L395</f>
        <v>94.184093452714066</v>
      </c>
      <c r="M398" s="17">
        <f>+Depreciación!M395</f>
        <v>94.184093452714066</v>
      </c>
      <c r="N398" s="17">
        <f>+Depreciación!N395</f>
        <v>94.184093452714066</v>
      </c>
      <c r="O398" s="17">
        <f>+Depreciación!O395</f>
        <v>94.184093452714066</v>
      </c>
      <c r="P398" s="17">
        <f>+Depreciación!P395</f>
        <v>94.184093452714066</v>
      </c>
      <c r="Q398" s="17">
        <f>+Depreciación!Q395</f>
        <v>94.184093452714066</v>
      </c>
      <c r="R398" s="17">
        <f>+Depreciación!R395</f>
        <v>94.184093452714066</v>
      </c>
      <c r="S398" s="17">
        <f>+Depreciación!S395</f>
        <v>94.184093452714066</v>
      </c>
      <c r="T398" s="17">
        <f>+Depreciación!T395</f>
        <v>94.184093452714066</v>
      </c>
      <c r="U398" s="15"/>
    </row>
    <row r="399" spans="1:21" ht="12.75" customHeight="1" outlineLevel="1">
      <c r="A399" s="355"/>
      <c r="B399" s="145"/>
      <c r="C399" s="20" t="s">
        <v>181</v>
      </c>
      <c r="D399" s="5" t="s">
        <v>79</v>
      </c>
      <c r="E399" s="5" t="s">
        <v>317</v>
      </c>
      <c r="F399" s="5"/>
      <c r="G399" s="17">
        <f>+Depreciación!G396</f>
        <v>0</v>
      </c>
      <c r="H399" s="17">
        <f>+Depreciación!H396</f>
        <v>0</v>
      </c>
      <c r="I399" s="17">
        <f>+Depreciación!I396</f>
        <v>737.39970727432069</v>
      </c>
      <c r="J399" s="17">
        <f>+Depreciación!J396</f>
        <v>737.40033245149903</v>
      </c>
      <c r="K399" s="17">
        <f>+Depreciación!K396</f>
        <v>737.40033245149903</v>
      </c>
      <c r="L399" s="17">
        <f>+Depreciación!L396</f>
        <v>737.40033245149903</v>
      </c>
      <c r="M399" s="17">
        <f>+Depreciación!M396</f>
        <v>737.40033245149903</v>
      </c>
      <c r="N399" s="17">
        <f>+Depreciación!N396</f>
        <v>737.40033245149903</v>
      </c>
      <c r="O399" s="17">
        <f>+Depreciación!O396</f>
        <v>737.40033245149903</v>
      </c>
      <c r="P399" s="17">
        <f>+Depreciación!P396</f>
        <v>6.2517717924492899E-4</v>
      </c>
      <c r="Q399" s="17">
        <f>+Depreciación!Q396</f>
        <v>0</v>
      </c>
      <c r="R399" s="17">
        <f>+Depreciación!R396</f>
        <v>0</v>
      </c>
      <c r="S399" s="17">
        <f>+Depreciación!S396</f>
        <v>0</v>
      </c>
      <c r="T399" s="17">
        <f>+Depreciación!T396</f>
        <v>0</v>
      </c>
      <c r="U399" s="15"/>
    </row>
    <row r="400" spans="1:21" ht="12.75" customHeight="1" outlineLevel="1">
      <c r="A400" s="355"/>
      <c r="B400" s="145"/>
      <c r="C400" s="20" t="s">
        <v>182</v>
      </c>
      <c r="D400" s="5" t="s">
        <v>79</v>
      </c>
      <c r="E400" s="5" t="s">
        <v>317</v>
      </c>
      <c r="F400" s="5"/>
      <c r="G400" s="17">
        <f>+Depreciación!G397</f>
        <v>0</v>
      </c>
      <c r="H400" s="17">
        <f>+Depreciación!H397</f>
        <v>0</v>
      </c>
      <c r="I400" s="17">
        <f>+Depreciación!I397</f>
        <v>88.299995256448099</v>
      </c>
      <c r="J400" s="17">
        <f>+Depreciación!J397</f>
        <v>88.299995256448099</v>
      </c>
      <c r="K400" s="17">
        <f>+Depreciación!K397</f>
        <v>88.299995256448099</v>
      </c>
      <c r="L400" s="17">
        <f>+Depreciación!L397</f>
        <v>88.299995256448099</v>
      </c>
      <c r="M400" s="17">
        <f>+Depreciación!M397</f>
        <v>88.299995256448099</v>
      </c>
      <c r="N400" s="17">
        <f>+Depreciación!N397</f>
        <v>88.299995256448099</v>
      </c>
      <c r="O400" s="17">
        <f>+Depreciación!O397</f>
        <v>88.299995256448099</v>
      </c>
      <c r="P400" s="17">
        <f>+Depreciación!P397</f>
        <v>88.299995256448099</v>
      </c>
      <c r="Q400" s="17">
        <f>+Depreciación!Q397</f>
        <v>88.299995256448099</v>
      </c>
      <c r="R400" s="17">
        <f>+Depreciación!R397</f>
        <v>88.299995256448099</v>
      </c>
      <c r="S400" s="17">
        <f>+Depreciación!S397</f>
        <v>88.299995256448099</v>
      </c>
      <c r="T400" s="17">
        <f>+Depreciación!T397</f>
        <v>88.299995256448099</v>
      </c>
      <c r="U400" s="15"/>
    </row>
    <row r="401" spans="1:21" ht="12.75" customHeight="1" outlineLevel="1">
      <c r="A401" s="355"/>
      <c r="B401" s="145"/>
      <c r="C401" s="20" t="s">
        <v>183</v>
      </c>
      <c r="D401" s="5" t="s">
        <v>79</v>
      </c>
      <c r="E401" s="5" t="s">
        <v>317</v>
      </c>
      <c r="F401" s="5"/>
      <c r="G401" s="17">
        <f>+Depreciación!G398</f>
        <v>0</v>
      </c>
      <c r="H401" s="17">
        <f>+Depreciación!H398</f>
        <v>0</v>
      </c>
      <c r="I401" s="17">
        <f>+Depreciación!I398</f>
        <v>0</v>
      </c>
      <c r="J401" s="17">
        <f>+Depreciación!J398</f>
        <v>9246.4974534769844</v>
      </c>
      <c r="K401" s="17">
        <f>+Depreciación!K398</f>
        <v>9246.4974534769844</v>
      </c>
      <c r="L401" s="17">
        <f>+Depreciación!L398</f>
        <v>9246.4974534769844</v>
      </c>
      <c r="M401" s="17">
        <f>+Depreciación!M398</f>
        <v>9246.4974534769844</v>
      </c>
      <c r="N401" s="17">
        <f>+Depreciación!N398</f>
        <v>9246.4974534769844</v>
      </c>
      <c r="O401" s="17">
        <f>+Depreciación!O398</f>
        <v>9246.4974534769844</v>
      </c>
      <c r="P401" s="17">
        <f>+Depreciación!P398</f>
        <v>9246.4974534769844</v>
      </c>
      <c r="Q401" s="17">
        <f>+Depreciación!Q398</f>
        <v>9246.4974534769844</v>
      </c>
      <c r="R401" s="17">
        <f>+Depreciación!R398</f>
        <v>9246.4974534769844</v>
      </c>
      <c r="S401" s="17">
        <f>+Depreciación!S398</f>
        <v>9246.4974534769844</v>
      </c>
      <c r="T401" s="17">
        <f>+Depreciación!T398</f>
        <v>9246.4974534769844</v>
      </c>
      <c r="U401" s="15"/>
    </row>
    <row r="402" spans="1:21" ht="12.75" customHeight="1" outlineLevel="1">
      <c r="A402" s="355"/>
      <c r="B402" s="145"/>
      <c r="C402" s="20" t="s">
        <v>186</v>
      </c>
      <c r="D402" s="5" t="s">
        <v>79</v>
      </c>
      <c r="E402" s="5" t="s">
        <v>317</v>
      </c>
      <c r="F402" s="5"/>
      <c r="G402" s="17">
        <f>+Depreciación!G399</f>
        <v>0</v>
      </c>
      <c r="H402" s="17">
        <f>+Depreciación!H399</f>
        <v>0</v>
      </c>
      <c r="I402" s="17">
        <f>+Depreciación!I399</f>
        <v>0</v>
      </c>
      <c r="J402" s="17">
        <f>+Depreciación!J399</f>
        <v>19466.514285714286</v>
      </c>
      <c r="K402" s="17">
        <f>+Depreciación!K399</f>
        <v>22653.807142857142</v>
      </c>
      <c r="L402" s="17">
        <f>+Depreciación!L399</f>
        <v>22653.807142857142</v>
      </c>
      <c r="M402" s="17">
        <f>+Depreciación!M399</f>
        <v>23264.521428571428</v>
      </c>
      <c r="N402" s="17">
        <f>+Depreciación!N399</f>
        <v>27468.807142857142</v>
      </c>
      <c r="O402" s="17">
        <f>+Depreciación!O399</f>
        <v>27468.807142857142</v>
      </c>
      <c r="P402" s="17">
        <f>+Depreciación!P399</f>
        <v>27468.807142857142</v>
      </c>
      <c r="Q402" s="17">
        <f>+Depreciación!Q399</f>
        <v>21836.578571428574</v>
      </c>
      <c r="R402" s="17">
        <f>+Depreciación!R399</f>
        <v>0</v>
      </c>
      <c r="S402" s="17">
        <f>+Depreciación!S399</f>
        <v>0</v>
      </c>
      <c r="T402" s="17">
        <f>+Depreciación!T399</f>
        <v>0</v>
      </c>
      <c r="U402" s="15"/>
    </row>
    <row r="403" spans="1:21" ht="12.75" customHeight="1" outlineLevel="1">
      <c r="A403" s="355"/>
      <c r="B403" s="145"/>
      <c r="C403" s="20" t="s">
        <v>184</v>
      </c>
      <c r="D403" s="5" t="s">
        <v>79</v>
      </c>
      <c r="E403" s="5" t="s">
        <v>317</v>
      </c>
      <c r="F403" s="5"/>
      <c r="G403" s="17">
        <f>+Depreciación!G400</f>
        <v>0</v>
      </c>
      <c r="H403" s="17">
        <f>+Depreciación!H400</f>
        <v>0</v>
      </c>
      <c r="I403" s="17">
        <f>+Depreciación!I400</f>
        <v>0</v>
      </c>
      <c r="J403" s="17">
        <f>+Depreciación!J400</f>
        <v>0</v>
      </c>
      <c r="K403" s="17">
        <f>+Depreciación!K400</f>
        <v>0</v>
      </c>
      <c r="L403" s="17">
        <f>+Depreciación!L400</f>
        <v>0</v>
      </c>
      <c r="M403" s="17">
        <f>+Depreciación!M400</f>
        <v>1192.8571428571429</v>
      </c>
      <c r="N403" s="17">
        <f>+Depreciación!N400</f>
        <v>1192.8571428571429</v>
      </c>
      <c r="O403" s="17">
        <f>+Depreciación!O400</f>
        <v>1192.8571428571429</v>
      </c>
      <c r="P403" s="17">
        <f>+Depreciación!P400</f>
        <v>1192.8571428571429</v>
      </c>
      <c r="Q403" s="17">
        <f>+Depreciación!Q400</f>
        <v>1192.8571428571429</v>
      </c>
      <c r="R403" s="17">
        <f>+Depreciación!R400</f>
        <v>1192.8571428571429</v>
      </c>
      <c r="S403" s="17">
        <f>+Depreciación!S400</f>
        <v>1192.8571428571422</v>
      </c>
      <c r="T403" s="17">
        <f>+Depreciación!T400</f>
        <v>0</v>
      </c>
      <c r="U403" s="15"/>
    </row>
    <row r="404" spans="1:21" ht="12.75" customHeight="1" outlineLevel="1" collapsed="1">
      <c r="A404" s="355"/>
      <c r="B404" s="145"/>
      <c r="C404" s="20" t="s">
        <v>468</v>
      </c>
      <c r="D404" s="5" t="s">
        <v>79</v>
      </c>
      <c r="E404" s="5" t="s">
        <v>317</v>
      </c>
      <c r="F404" s="5"/>
      <c r="G404" s="17">
        <f>+Depreciación!G401</f>
        <v>0</v>
      </c>
      <c r="H404" s="17">
        <f>+Depreciación!H401</f>
        <v>0</v>
      </c>
      <c r="I404" s="17">
        <f>+Depreciación!I401</f>
        <v>0</v>
      </c>
      <c r="J404" s="17">
        <f>+Depreciación!J401</f>
        <v>0</v>
      </c>
      <c r="K404" s="17">
        <f>+Depreciación!K401</f>
        <v>0</v>
      </c>
      <c r="L404" s="17">
        <f>+Depreciación!L401</f>
        <v>0</v>
      </c>
      <c r="M404" s="17">
        <f>+Depreciación!M401</f>
        <v>0</v>
      </c>
      <c r="N404" s="17">
        <f>+Depreciación!N401</f>
        <v>0</v>
      </c>
      <c r="O404" s="17">
        <f>+Depreciación!O401</f>
        <v>0</v>
      </c>
      <c r="P404" s="17">
        <f>+Depreciación!P401</f>
        <v>0</v>
      </c>
      <c r="Q404" s="17">
        <f>+Depreciación!Q401</f>
        <v>0</v>
      </c>
      <c r="R404" s="17">
        <f>+Depreciación!R401</f>
        <v>0</v>
      </c>
      <c r="S404" s="17">
        <f>+Depreciación!S401</f>
        <v>0</v>
      </c>
      <c r="T404" s="17">
        <f>+Depreciación!T401</f>
        <v>0</v>
      </c>
      <c r="U404" s="15"/>
    </row>
    <row r="405" spans="1:21" ht="12.75" customHeight="1" outlineLevel="1">
      <c r="A405" s="355"/>
      <c r="B405" s="145"/>
      <c r="C405" s="20" t="s">
        <v>469</v>
      </c>
      <c r="D405" s="5" t="s">
        <v>79</v>
      </c>
      <c r="E405" s="5" t="s">
        <v>317</v>
      </c>
      <c r="F405" s="5"/>
      <c r="G405" s="17">
        <f>+Depreciación!G402</f>
        <v>0</v>
      </c>
      <c r="H405" s="17">
        <f>+Depreciación!H402</f>
        <v>0</v>
      </c>
      <c r="I405" s="17">
        <f>+Depreciación!I402</f>
        <v>0</v>
      </c>
      <c r="J405" s="17">
        <f>+Depreciación!J402</f>
        <v>0</v>
      </c>
      <c r="K405" s="17">
        <f>+Depreciación!K402</f>
        <v>0</v>
      </c>
      <c r="L405" s="17">
        <f>+Depreciación!L402</f>
        <v>0</v>
      </c>
      <c r="M405" s="17">
        <f>+Depreciación!M402</f>
        <v>0</v>
      </c>
      <c r="N405" s="17">
        <f>+Depreciación!N402</f>
        <v>0</v>
      </c>
      <c r="O405" s="17">
        <f>+Depreciación!O402</f>
        <v>0</v>
      </c>
      <c r="P405" s="17">
        <f>+Depreciación!P402</f>
        <v>0</v>
      </c>
      <c r="Q405" s="17">
        <f>+Depreciación!Q402</f>
        <v>0</v>
      </c>
      <c r="R405" s="17">
        <f>+Depreciación!R402</f>
        <v>0</v>
      </c>
      <c r="S405" s="17">
        <f>+Depreciación!S402</f>
        <v>0</v>
      </c>
      <c r="T405" s="17">
        <f>+Depreciación!T402</f>
        <v>0</v>
      </c>
      <c r="U405" s="15"/>
    </row>
    <row r="406" spans="1:21" ht="12.75" customHeight="1" outlineLevel="1">
      <c r="A406" s="355"/>
      <c r="B406" s="145"/>
      <c r="C406" s="20" t="s">
        <v>470</v>
      </c>
      <c r="D406" s="5" t="s">
        <v>79</v>
      </c>
      <c r="E406" s="5" t="s">
        <v>317</v>
      </c>
      <c r="F406" s="5"/>
      <c r="G406" s="17">
        <f>+Depreciación!G403</f>
        <v>0</v>
      </c>
      <c r="H406" s="17">
        <f>+Depreciación!H403</f>
        <v>0</v>
      </c>
      <c r="I406" s="17">
        <f>+Depreciación!I403</f>
        <v>0</v>
      </c>
      <c r="J406" s="17">
        <f>+Depreciación!J403</f>
        <v>0</v>
      </c>
      <c r="K406" s="17">
        <f>+Depreciación!K403</f>
        <v>0</v>
      </c>
      <c r="L406" s="17">
        <f>+Depreciación!L403</f>
        <v>0</v>
      </c>
      <c r="M406" s="17">
        <f>+Depreciación!M403</f>
        <v>0</v>
      </c>
      <c r="N406" s="17">
        <f>+Depreciación!N403</f>
        <v>0</v>
      </c>
      <c r="O406" s="17">
        <f>+Depreciación!O403</f>
        <v>0</v>
      </c>
      <c r="P406" s="17">
        <f>+Depreciación!P403</f>
        <v>0</v>
      </c>
      <c r="Q406" s="17">
        <f>+Depreciación!Q403</f>
        <v>0</v>
      </c>
      <c r="R406" s="17">
        <f>+Depreciación!R403</f>
        <v>0</v>
      </c>
      <c r="S406" s="17">
        <f>+Depreciación!S403</f>
        <v>0</v>
      </c>
      <c r="T406" s="17">
        <f>+Depreciación!T403</f>
        <v>0</v>
      </c>
      <c r="U406" s="15"/>
    </row>
    <row r="407" spans="1:21" ht="12.75" customHeight="1" outlineLevel="1">
      <c r="A407" s="355"/>
      <c r="B407" s="145"/>
      <c r="C407" s="20" t="s">
        <v>471</v>
      </c>
      <c r="D407" s="5" t="s">
        <v>79</v>
      </c>
      <c r="E407" s="5" t="s">
        <v>317</v>
      </c>
      <c r="F407" s="5"/>
      <c r="G407" s="17">
        <f>+Depreciación!G404</f>
        <v>0</v>
      </c>
      <c r="H407" s="17">
        <f>+Depreciación!H404</f>
        <v>0</v>
      </c>
      <c r="I407" s="17">
        <f>+Depreciación!I404</f>
        <v>0</v>
      </c>
      <c r="J407" s="17">
        <f>+Depreciación!J404</f>
        <v>0</v>
      </c>
      <c r="K407" s="17">
        <f>+Depreciación!K404</f>
        <v>0</v>
      </c>
      <c r="L407" s="17">
        <f>+Depreciación!L404</f>
        <v>0</v>
      </c>
      <c r="M407" s="17">
        <f>+Depreciación!M404</f>
        <v>0</v>
      </c>
      <c r="N407" s="17">
        <f>+Depreciación!N404</f>
        <v>0</v>
      </c>
      <c r="O407" s="17">
        <f>+Depreciación!O404</f>
        <v>0</v>
      </c>
      <c r="P407" s="17">
        <f>+Depreciación!P404</f>
        <v>0</v>
      </c>
      <c r="Q407" s="17">
        <f>+Depreciación!Q404</f>
        <v>0</v>
      </c>
      <c r="R407" s="17">
        <f>+Depreciación!R404</f>
        <v>0</v>
      </c>
      <c r="S407" s="17">
        <f>+Depreciación!S404</f>
        <v>0</v>
      </c>
      <c r="T407" s="17">
        <f>+Depreciación!T404</f>
        <v>0</v>
      </c>
      <c r="U407" s="15"/>
    </row>
    <row r="408" spans="1:21" ht="12.75" customHeight="1" outlineLevel="1">
      <c r="A408" s="356"/>
      <c r="B408" s="145"/>
      <c r="C408" s="20" t="s">
        <v>879</v>
      </c>
      <c r="D408" s="5" t="s">
        <v>79</v>
      </c>
      <c r="E408" s="5" t="s">
        <v>317</v>
      </c>
      <c r="F408" s="5"/>
      <c r="G408" s="17">
        <f>+Depreciación!G405</f>
        <v>0</v>
      </c>
      <c r="H408" s="17">
        <f>+Depreciación!H405</f>
        <v>0</v>
      </c>
      <c r="I408" s="17">
        <f>+Depreciación!I405</f>
        <v>0</v>
      </c>
      <c r="J408" s="17">
        <f>+Depreciación!J405</f>
        <v>0</v>
      </c>
      <c r="K408" s="17">
        <f>+Depreciación!K405</f>
        <v>0</v>
      </c>
      <c r="L408" s="17">
        <f>+Depreciación!L405</f>
        <v>0</v>
      </c>
      <c r="M408" s="17">
        <f>+Depreciación!M405</f>
        <v>0</v>
      </c>
      <c r="N408" s="17">
        <f>+Depreciación!N405</f>
        <v>0</v>
      </c>
      <c r="O408" s="17">
        <f>+Depreciación!O405</f>
        <v>0</v>
      </c>
      <c r="P408" s="17">
        <f>+Depreciación!P405</f>
        <v>0</v>
      </c>
      <c r="Q408" s="17">
        <f>+Depreciación!Q405</f>
        <v>0</v>
      </c>
      <c r="R408" s="17">
        <f>+Depreciación!R405</f>
        <v>0</v>
      </c>
      <c r="S408" s="17">
        <f>+Depreciación!S405</f>
        <v>0</v>
      </c>
      <c r="T408" s="17">
        <f>+Depreciación!T405</f>
        <v>38566.471194194666</v>
      </c>
      <c r="U408" s="15"/>
    </row>
    <row r="409" spans="1:21" ht="12.75" customHeight="1" outlineLevel="1">
      <c r="A409" s="356"/>
      <c r="B409" s="145"/>
      <c r="C409" s="20" t="s">
        <v>880</v>
      </c>
      <c r="D409" s="5" t="s">
        <v>79</v>
      </c>
      <c r="E409" s="5" t="s">
        <v>317</v>
      </c>
      <c r="F409" s="5"/>
      <c r="G409" s="17">
        <f>+Depreciación!G406</f>
        <v>0</v>
      </c>
      <c r="H409" s="17">
        <f>+Depreciación!H406</f>
        <v>0</v>
      </c>
      <c r="I409" s="17">
        <f>+Depreciación!I406</f>
        <v>0</v>
      </c>
      <c r="J409" s="17">
        <f>+Depreciación!J406</f>
        <v>0</v>
      </c>
      <c r="K409" s="17">
        <f>+Depreciación!K406</f>
        <v>0</v>
      </c>
      <c r="L409" s="17">
        <f>+Depreciación!L406</f>
        <v>0</v>
      </c>
      <c r="M409" s="17">
        <f>+Depreciación!M406</f>
        <v>0</v>
      </c>
      <c r="N409" s="17">
        <f>+Depreciación!N406</f>
        <v>0</v>
      </c>
      <c r="O409" s="17">
        <f>+Depreciación!O406</f>
        <v>0</v>
      </c>
      <c r="P409" s="17">
        <f>+Depreciación!P406</f>
        <v>0</v>
      </c>
      <c r="Q409" s="17">
        <f>+Depreciación!Q406</f>
        <v>0</v>
      </c>
      <c r="R409" s="17">
        <f>+Depreciación!R406</f>
        <v>0</v>
      </c>
      <c r="S409" s="17">
        <f>+Depreciación!S406</f>
        <v>0</v>
      </c>
      <c r="T409" s="17">
        <f>+Depreciación!T406</f>
        <v>44531.66014175841</v>
      </c>
      <c r="U409" s="15"/>
    </row>
    <row r="410" spans="1:21" ht="12.75" customHeight="1" outlineLevel="1">
      <c r="A410" s="355"/>
      <c r="B410" s="145"/>
      <c r="C410" s="20" t="s">
        <v>472</v>
      </c>
      <c r="D410" s="5" t="s">
        <v>79</v>
      </c>
      <c r="E410" s="5" t="s">
        <v>317</v>
      </c>
      <c r="F410" s="5"/>
      <c r="G410" s="17">
        <f>+Depreciación!G407</f>
        <v>0</v>
      </c>
      <c r="H410" s="17">
        <f>+Depreciación!H407</f>
        <v>0</v>
      </c>
      <c r="I410" s="17">
        <f>+Depreciación!I407</f>
        <v>0</v>
      </c>
      <c r="J410" s="17">
        <f>+Depreciación!J407</f>
        <v>0</v>
      </c>
      <c r="K410" s="17">
        <f>+Depreciación!K407</f>
        <v>0</v>
      </c>
      <c r="L410" s="17">
        <f>+Depreciación!L407</f>
        <v>0</v>
      </c>
      <c r="M410" s="17">
        <f>+Depreciación!M407</f>
        <v>0</v>
      </c>
      <c r="N410" s="17">
        <f>+Depreciación!N407</f>
        <v>0</v>
      </c>
      <c r="O410" s="17">
        <f>+Depreciación!O407</f>
        <v>0</v>
      </c>
      <c r="P410" s="17">
        <f>+Depreciación!P407</f>
        <v>0</v>
      </c>
      <c r="Q410" s="17">
        <f>+Depreciación!Q407</f>
        <v>0</v>
      </c>
      <c r="R410" s="17">
        <f>+Depreciación!R407</f>
        <v>0</v>
      </c>
      <c r="S410" s="17">
        <f>+Depreciación!S407</f>
        <v>0</v>
      </c>
      <c r="T410" s="17">
        <f>+Depreciación!T407</f>
        <v>1214.5660021974572</v>
      </c>
      <c r="U410" s="15"/>
    </row>
    <row r="411" spans="1:21" ht="12.75" customHeight="1" outlineLevel="1">
      <c r="A411" s="355"/>
      <c r="B411" s="145"/>
      <c r="C411" s="20" t="s">
        <v>473</v>
      </c>
      <c r="D411" s="5" t="s">
        <v>79</v>
      </c>
      <c r="E411" s="5" t="s">
        <v>317</v>
      </c>
      <c r="F411" s="5"/>
      <c r="G411" s="17">
        <f>+Depreciación!G408</f>
        <v>0</v>
      </c>
      <c r="H411" s="17">
        <f>+Depreciación!H408</f>
        <v>0</v>
      </c>
      <c r="I411" s="17">
        <f>+Depreciación!I408</f>
        <v>0</v>
      </c>
      <c r="J411" s="17">
        <f>+Depreciación!J408</f>
        <v>0</v>
      </c>
      <c r="K411" s="17">
        <f>+Depreciación!K408</f>
        <v>0</v>
      </c>
      <c r="L411" s="17">
        <f>+Depreciación!L408</f>
        <v>0</v>
      </c>
      <c r="M411" s="17">
        <f>+Depreciación!M408</f>
        <v>0</v>
      </c>
      <c r="N411" s="17">
        <f>+Depreciación!N408</f>
        <v>0</v>
      </c>
      <c r="O411" s="17">
        <f>+Depreciación!O408</f>
        <v>0</v>
      </c>
      <c r="P411" s="17">
        <f>+Depreciación!P408</f>
        <v>0</v>
      </c>
      <c r="Q411" s="17">
        <f>+Depreciación!Q408</f>
        <v>0</v>
      </c>
      <c r="R411" s="17">
        <f>+Depreciación!R408</f>
        <v>0</v>
      </c>
      <c r="S411" s="17">
        <f>+Depreciación!S408</f>
        <v>626.79508666380173</v>
      </c>
      <c r="T411" s="17">
        <f>+Depreciación!T408</f>
        <v>626.79508666380173</v>
      </c>
      <c r="U411" s="15"/>
    </row>
    <row r="412" spans="1:21" ht="12.75" customHeight="1" outlineLevel="1">
      <c r="A412" s="355"/>
      <c r="B412" s="145"/>
      <c r="C412" s="20" t="s">
        <v>474</v>
      </c>
      <c r="D412" s="5" t="s">
        <v>79</v>
      </c>
      <c r="E412" s="5" t="s">
        <v>317</v>
      </c>
      <c r="F412" s="5"/>
      <c r="G412" s="17">
        <f>+Depreciación!G409</f>
        <v>0</v>
      </c>
      <c r="H412" s="17">
        <f>+Depreciación!H409</f>
        <v>0</v>
      </c>
      <c r="I412" s="17">
        <f>+Depreciación!I409</f>
        <v>0</v>
      </c>
      <c r="J412" s="17">
        <f>+Depreciación!J409</f>
        <v>0</v>
      </c>
      <c r="K412" s="17">
        <f>+Depreciación!K409</f>
        <v>0</v>
      </c>
      <c r="L412" s="17">
        <f>+Depreciación!L409</f>
        <v>0</v>
      </c>
      <c r="M412" s="17">
        <f>+Depreciación!M409</f>
        <v>0</v>
      </c>
      <c r="N412" s="17">
        <f>+Depreciación!N409</f>
        <v>0</v>
      </c>
      <c r="O412" s="17">
        <f>+Depreciación!O409</f>
        <v>0</v>
      </c>
      <c r="P412" s="17">
        <f>+Depreciación!P409</f>
        <v>0</v>
      </c>
      <c r="Q412" s="17">
        <f>+Depreciación!Q409</f>
        <v>0</v>
      </c>
      <c r="R412" s="17">
        <f>+Depreciación!R409</f>
        <v>0</v>
      </c>
      <c r="S412" s="17">
        <f>+Depreciación!S409</f>
        <v>771.61</v>
      </c>
      <c r="T412" s="17">
        <f>+Depreciación!T409</f>
        <v>771.61</v>
      </c>
      <c r="U412" s="15"/>
    </row>
    <row r="413" spans="1:21" ht="12.75" customHeight="1" outlineLevel="1">
      <c r="A413" s="355"/>
      <c r="B413" s="145"/>
      <c r="C413" s="20" t="s">
        <v>475</v>
      </c>
      <c r="D413" s="5" t="s">
        <v>79</v>
      </c>
      <c r="E413" s="5" t="s">
        <v>317</v>
      </c>
      <c r="F413" s="5"/>
      <c r="G413" s="17">
        <f>+Depreciación!G410</f>
        <v>0</v>
      </c>
      <c r="H413" s="17">
        <f>+Depreciación!H410</f>
        <v>0</v>
      </c>
      <c r="I413" s="17">
        <f>+Depreciación!I410</f>
        <v>0</v>
      </c>
      <c r="J413" s="17">
        <f>+Depreciación!J410</f>
        <v>0</v>
      </c>
      <c r="K413" s="17">
        <f>+Depreciación!K410</f>
        <v>0</v>
      </c>
      <c r="L413" s="17">
        <f>+Depreciación!L410</f>
        <v>0</v>
      </c>
      <c r="M413" s="17">
        <f>+Depreciación!M410</f>
        <v>0</v>
      </c>
      <c r="N413" s="17">
        <f>+Depreciación!N410</f>
        <v>0</v>
      </c>
      <c r="O413" s="17">
        <f>+Depreciación!O410</f>
        <v>0</v>
      </c>
      <c r="P413" s="17">
        <f>+Depreciación!P410</f>
        <v>0</v>
      </c>
      <c r="Q413" s="17">
        <f>+Depreciación!Q410</f>
        <v>0</v>
      </c>
      <c r="R413" s="17">
        <f>+Depreciación!R410</f>
        <v>0</v>
      </c>
      <c r="S413" s="17">
        <f>+Depreciación!S410</f>
        <v>2192.7785714285715</v>
      </c>
      <c r="T413" s="17">
        <f>+Depreciación!T410</f>
        <v>2192.7785714285715</v>
      </c>
      <c r="U413" s="15"/>
    </row>
    <row r="414" spans="1:21" ht="12.75" customHeight="1" outlineLevel="1">
      <c r="A414" s="355"/>
      <c r="B414" s="145"/>
      <c r="C414" s="20" t="s">
        <v>476</v>
      </c>
      <c r="D414" s="5" t="s">
        <v>79</v>
      </c>
      <c r="E414" s="5" t="s">
        <v>317</v>
      </c>
      <c r="F414" s="5"/>
      <c r="G414" s="17">
        <f>+Depreciación!G411</f>
        <v>0</v>
      </c>
      <c r="H414" s="17">
        <f>+Depreciación!H411</f>
        <v>0</v>
      </c>
      <c r="I414" s="17">
        <f>+Depreciación!I411</f>
        <v>0</v>
      </c>
      <c r="J414" s="17">
        <f>+Depreciación!J411</f>
        <v>0</v>
      </c>
      <c r="K414" s="17">
        <f>+Depreciación!K411</f>
        <v>0</v>
      </c>
      <c r="L414" s="17">
        <f>+Depreciación!L411</f>
        <v>0</v>
      </c>
      <c r="M414" s="17">
        <f>+Depreciación!M411</f>
        <v>0</v>
      </c>
      <c r="N414" s="17">
        <f>+Depreciación!N411</f>
        <v>0</v>
      </c>
      <c r="O414" s="17">
        <f>+Depreciación!O411</f>
        <v>0</v>
      </c>
      <c r="P414" s="17">
        <f>+Depreciación!P411</f>
        <v>0</v>
      </c>
      <c r="Q414" s="17">
        <f>+Depreciación!Q411</f>
        <v>0</v>
      </c>
      <c r="R414" s="17">
        <f>+Depreciación!R411</f>
        <v>0</v>
      </c>
      <c r="S414" s="17">
        <f>+Depreciación!S411</f>
        <v>0</v>
      </c>
      <c r="T414" s="17">
        <f>+Depreciación!T411</f>
        <v>0</v>
      </c>
      <c r="U414" s="15"/>
    </row>
    <row r="415" spans="1:21" ht="12.75" customHeight="1" outlineLevel="1">
      <c r="A415" s="355"/>
      <c r="B415" s="145"/>
      <c r="C415" s="20" t="s">
        <v>477</v>
      </c>
      <c r="D415" s="5" t="s">
        <v>79</v>
      </c>
      <c r="E415" s="5" t="s">
        <v>317</v>
      </c>
      <c r="F415" s="5"/>
      <c r="G415" s="17">
        <f>+Depreciación!G412</f>
        <v>0</v>
      </c>
      <c r="H415" s="17">
        <f>+Depreciación!H412</f>
        <v>0</v>
      </c>
      <c r="I415" s="17">
        <f>+Depreciación!I412</f>
        <v>0</v>
      </c>
      <c r="J415" s="17">
        <f>+Depreciación!J412</f>
        <v>0</v>
      </c>
      <c r="K415" s="17">
        <f>+Depreciación!K412</f>
        <v>0</v>
      </c>
      <c r="L415" s="17">
        <f>+Depreciación!L412</f>
        <v>0</v>
      </c>
      <c r="M415" s="17">
        <f>+Depreciación!M412</f>
        <v>0</v>
      </c>
      <c r="N415" s="17">
        <f>+Depreciación!N412</f>
        <v>0</v>
      </c>
      <c r="O415" s="17">
        <f>+Depreciación!O412</f>
        <v>0</v>
      </c>
      <c r="P415" s="17">
        <f>+Depreciación!P412</f>
        <v>0</v>
      </c>
      <c r="Q415" s="17">
        <f>+Depreciación!Q412</f>
        <v>0</v>
      </c>
      <c r="R415" s="17">
        <f>+Depreciación!R412</f>
        <v>0</v>
      </c>
      <c r="S415" s="17">
        <f>+Depreciación!S412</f>
        <v>0</v>
      </c>
      <c r="T415" s="17">
        <f>+Depreciación!T412</f>
        <v>0</v>
      </c>
      <c r="U415" s="15"/>
    </row>
    <row r="416" spans="1:21" ht="12.75" customHeight="1" outlineLevel="1">
      <c r="A416" s="355"/>
      <c r="B416" s="145"/>
      <c r="C416" s="20" t="s">
        <v>478</v>
      </c>
      <c r="D416" s="5" t="s">
        <v>79</v>
      </c>
      <c r="E416" s="5" t="s">
        <v>317</v>
      </c>
      <c r="F416" s="5"/>
      <c r="G416" s="17">
        <f>+Depreciación!G413</f>
        <v>0</v>
      </c>
      <c r="H416" s="17">
        <f>+Depreciación!H413</f>
        <v>0</v>
      </c>
      <c r="I416" s="17">
        <f>+Depreciación!I413</f>
        <v>0</v>
      </c>
      <c r="J416" s="17">
        <f>+Depreciación!J413</f>
        <v>0</v>
      </c>
      <c r="K416" s="17">
        <f>+Depreciación!K413</f>
        <v>0</v>
      </c>
      <c r="L416" s="17">
        <f>+Depreciación!L413</f>
        <v>0</v>
      </c>
      <c r="M416" s="17">
        <f>+Depreciación!M413</f>
        <v>0</v>
      </c>
      <c r="N416" s="17">
        <f>+Depreciación!N413</f>
        <v>0</v>
      </c>
      <c r="O416" s="17">
        <f>+Depreciación!O413</f>
        <v>0</v>
      </c>
      <c r="P416" s="17">
        <f>+Depreciación!P413</f>
        <v>0</v>
      </c>
      <c r="Q416" s="17">
        <f>+Depreciación!Q413</f>
        <v>0</v>
      </c>
      <c r="R416" s="17">
        <f>+Depreciación!R413</f>
        <v>695.17667844522964</v>
      </c>
      <c r="S416" s="17">
        <f>+Depreciación!S413</f>
        <v>695.17667844522964</v>
      </c>
      <c r="T416" s="17">
        <f>+Depreciación!T413</f>
        <v>695.17667844522964</v>
      </c>
      <c r="U416" s="15"/>
    </row>
    <row r="417" spans="1:21" ht="12.75" customHeight="1" outlineLevel="1">
      <c r="A417" s="355"/>
      <c r="B417" s="145"/>
      <c r="C417" s="20" t="s">
        <v>479</v>
      </c>
      <c r="D417" s="5" t="s">
        <v>79</v>
      </c>
      <c r="E417" s="5" t="s">
        <v>317</v>
      </c>
      <c r="F417" s="5"/>
      <c r="G417" s="17">
        <f>+Depreciación!G414</f>
        <v>0</v>
      </c>
      <c r="H417" s="17">
        <f>+Depreciación!H414</f>
        <v>0</v>
      </c>
      <c r="I417" s="17">
        <f>+Depreciación!I414</f>
        <v>0</v>
      </c>
      <c r="J417" s="17">
        <f>+Depreciación!J414</f>
        <v>0</v>
      </c>
      <c r="K417" s="17">
        <f>+Depreciación!K414</f>
        <v>0</v>
      </c>
      <c r="L417" s="17">
        <f>+Depreciación!L414</f>
        <v>0</v>
      </c>
      <c r="M417" s="17">
        <f>+Depreciación!M414</f>
        <v>0</v>
      </c>
      <c r="N417" s="17">
        <f>+Depreciación!N414</f>
        <v>0</v>
      </c>
      <c r="O417" s="17">
        <f>+Depreciación!O414</f>
        <v>0</v>
      </c>
      <c r="P417" s="17">
        <f>+Depreciación!P414</f>
        <v>0</v>
      </c>
      <c r="Q417" s="17">
        <f>+Depreciación!Q414</f>
        <v>0</v>
      </c>
      <c r="R417" s="17">
        <f>+Depreciación!R414</f>
        <v>3897.15</v>
      </c>
      <c r="S417" s="17">
        <f>+Depreciación!S414</f>
        <v>3897.15</v>
      </c>
      <c r="T417" s="17">
        <f>+Depreciación!T414</f>
        <v>3897.15</v>
      </c>
      <c r="U417" s="15"/>
    </row>
    <row r="418" spans="1:21" ht="12.75" customHeight="1" outlineLevel="1">
      <c r="A418" s="355"/>
      <c r="B418" s="145"/>
      <c r="C418" s="20" t="s">
        <v>480</v>
      </c>
      <c r="D418" s="5" t="s">
        <v>79</v>
      </c>
      <c r="E418" s="5" t="s">
        <v>317</v>
      </c>
      <c r="F418" s="5"/>
      <c r="G418" s="17">
        <f>+Depreciación!G415</f>
        <v>0</v>
      </c>
      <c r="H418" s="17">
        <f>+Depreciación!H415</f>
        <v>0</v>
      </c>
      <c r="I418" s="17">
        <f>+Depreciación!I415</f>
        <v>0</v>
      </c>
      <c r="J418" s="17">
        <f>+Depreciación!J415</f>
        <v>0</v>
      </c>
      <c r="K418" s="17">
        <f>+Depreciación!K415</f>
        <v>0</v>
      </c>
      <c r="L418" s="17">
        <f>+Depreciación!L415</f>
        <v>0</v>
      </c>
      <c r="M418" s="17">
        <f>+Depreciación!M415</f>
        <v>0</v>
      </c>
      <c r="N418" s="17">
        <f>+Depreciación!N415</f>
        <v>0</v>
      </c>
      <c r="O418" s="17">
        <f>+Depreciación!O415</f>
        <v>0</v>
      </c>
      <c r="P418" s="17">
        <f>+Depreciación!P415</f>
        <v>0</v>
      </c>
      <c r="Q418" s="17">
        <f>+Depreciación!Q415</f>
        <v>0</v>
      </c>
      <c r="R418" s="17">
        <f>+Depreciación!R415</f>
        <v>862.38284691629951</v>
      </c>
      <c r="S418" s="17">
        <f>+Depreciación!S415</f>
        <v>862.38284691629951</v>
      </c>
      <c r="T418" s="17">
        <f>+Depreciación!T415</f>
        <v>862.38284691629951</v>
      </c>
      <c r="U418" s="15"/>
    </row>
    <row r="419" spans="1:21" ht="12.75" customHeight="1" outlineLevel="1">
      <c r="A419" s="355"/>
      <c r="B419" s="145"/>
      <c r="C419" s="20" t="s">
        <v>481</v>
      </c>
      <c r="D419" s="5" t="s">
        <v>79</v>
      </c>
      <c r="E419" s="5" t="s">
        <v>317</v>
      </c>
      <c r="F419" s="5"/>
      <c r="G419" s="17">
        <f>+Depreciación!G416</f>
        <v>0</v>
      </c>
      <c r="H419" s="17">
        <f>+Depreciación!H416</f>
        <v>0</v>
      </c>
      <c r="I419" s="17">
        <f>+Depreciación!I416</f>
        <v>0</v>
      </c>
      <c r="J419" s="17">
        <f>+Depreciación!J416</f>
        <v>0</v>
      </c>
      <c r="K419" s="17">
        <f>+Depreciación!K416</f>
        <v>0</v>
      </c>
      <c r="L419" s="17">
        <f>+Depreciación!L416</f>
        <v>0</v>
      </c>
      <c r="M419" s="17">
        <f>+Depreciación!M416</f>
        <v>0</v>
      </c>
      <c r="N419" s="17">
        <f>+Depreciación!N416</f>
        <v>0</v>
      </c>
      <c r="O419" s="17">
        <f>+Depreciación!O416</f>
        <v>0</v>
      </c>
      <c r="P419" s="17">
        <f>+Depreciación!P416</f>
        <v>0</v>
      </c>
      <c r="Q419" s="17">
        <f>+Depreciación!Q416</f>
        <v>0</v>
      </c>
      <c r="R419" s="17">
        <f>+Depreciación!R416</f>
        <v>3681.7349472807987</v>
      </c>
      <c r="S419" s="17">
        <f>+Depreciación!S416</f>
        <v>3681.7349472807987</v>
      </c>
      <c r="T419" s="17">
        <f>+Depreciación!T416</f>
        <v>3681.7349472807987</v>
      </c>
      <c r="U419" s="15"/>
    </row>
    <row r="420" spans="1:21" ht="12.75" customHeight="1" outlineLevel="1">
      <c r="A420" s="355"/>
      <c r="B420" s="145"/>
      <c r="C420" s="20" t="s">
        <v>482</v>
      </c>
      <c r="D420" s="5" t="s">
        <v>79</v>
      </c>
      <c r="E420" s="5" t="s">
        <v>317</v>
      </c>
      <c r="F420" s="5"/>
      <c r="G420" s="17">
        <f>+Depreciación!G417</f>
        <v>0</v>
      </c>
      <c r="H420" s="17">
        <f>+Depreciación!H417</f>
        <v>0</v>
      </c>
      <c r="I420" s="17">
        <f>+Depreciación!I417</f>
        <v>0</v>
      </c>
      <c r="J420" s="17">
        <f>+Depreciación!J417</f>
        <v>0</v>
      </c>
      <c r="K420" s="17">
        <f>+Depreciación!K417</f>
        <v>0</v>
      </c>
      <c r="L420" s="17">
        <f>+Depreciación!L417</f>
        <v>0</v>
      </c>
      <c r="M420" s="17">
        <f>+Depreciación!M417</f>
        <v>0</v>
      </c>
      <c r="N420" s="17">
        <f>+Depreciación!N417</f>
        <v>0</v>
      </c>
      <c r="O420" s="17">
        <f>+Depreciación!O417</f>
        <v>0</v>
      </c>
      <c r="P420" s="17">
        <f>+Depreciación!P417</f>
        <v>0</v>
      </c>
      <c r="Q420" s="17">
        <f>+Depreciación!Q417</f>
        <v>0</v>
      </c>
      <c r="R420" s="17">
        <f>+Depreciación!R417</f>
        <v>7714.581338373232</v>
      </c>
      <c r="S420" s="17">
        <f>+Depreciación!S417</f>
        <v>7714.581338373232</v>
      </c>
      <c r="T420" s="17">
        <f>+Depreciación!T417</f>
        <v>7714.581338373232</v>
      </c>
      <c r="U420" s="15"/>
    </row>
    <row r="421" spans="1:21" ht="12.75" customHeight="1" outlineLevel="1">
      <c r="A421" s="356"/>
      <c r="B421" s="145"/>
      <c r="C421" s="20" t="s">
        <v>881</v>
      </c>
      <c r="D421" s="5" t="s">
        <v>79</v>
      </c>
      <c r="E421" s="5" t="s">
        <v>317</v>
      </c>
      <c r="F421" s="5"/>
      <c r="G421" s="17">
        <f>+Depreciación!G418</f>
        <v>0</v>
      </c>
      <c r="H421" s="17">
        <f>+Depreciación!H418</f>
        <v>0</v>
      </c>
      <c r="I421" s="17">
        <f>+Depreciación!I418</f>
        <v>0</v>
      </c>
      <c r="J421" s="17">
        <f>+Depreciación!J418</f>
        <v>0</v>
      </c>
      <c r="K421" s="17">
        <f>+Depreciación!K418</f>
        <v>0</v>
      </c>
      <c r="L421" s="17">
        <f>+Depreciación!L418</f>
        <v>0</v>
      </c>
      <c r="M421" s="17">
        <f>+Depreciación!M418</f>
        <v>0</v>
      </c>
      <c r="N421" s="17">
        <f>+Depreciación!N418</f>
        <v>0</v>
      </c>
      <c r="O421" s="17">
        <f>+Depreciación!O418</f>
        <v>0</v>
      </c>
      <c r="P421" s="17">
        <f>+Depreciación!P418</f>
        <v>0</v>
      </c>
      <c r="Q421" s="17">
        <f>+Depreciación!Q418</f>
        <v>0</v>
      </c>
      <c r="R421" s="17">
        <f>+Depreciación!R418</f>
        <v>0</v>
      </c>
      <c r="S421" s="17">
        <f>+Depreciación!S418</f>
        <v>1403.4293349168647</v>
      </c>
      <c r="T421" s="17">
        <f>+Depreciación!T418</f>
        <v>1403.4293349168647</v>
      </c>
      <c r="U421" s="15"/>
    </row>
    <row r="422" spans="1:21" ht="12.75" customHeight="1" outlineLevel="1">
      <c r="A422" s="356"/>
      <c r="B422" s="145"/>
      <c r="C422" s="20" t="s">
        <v>882</v>
      </c>
      <c r="D422" s="5" t="s">
        <v>79</v>
      </c>
      <c r="E422" s="5" t="s">
        <v>317</v>
      </c>
      <c r="F422" s="5"/>
      <c r="G422" s="17">
        <f>+Depreciación!G419</f>
        <v>0</v>
      </c>
      <c r="H422" s="17">
        <f>+Depreciación!H419</f>
        <v>0</v>
      </c>
      <c r="I422" s="17">
        <f>+Depreciación!I419</f>
        <v>0</v>
      </c>
      <c r="J422" s="17">
        <f>+Depreciación!J419</f>
        <v>0</v>
      </c>
      <c r="K422" s="17">
        <f>+Depreciación!K419</f>
        <v>0</v>
      </c>
      <c r="L422" s="17">
        <f>+Depreciación!L419</f>
        <v>0</v>
      </c>
      <c r="M422" s="17">
        <f>+Depreciación!M419</f>
        <v>0</v>
      </c>
      <c r="N422" s="17">
        <f>+Depreciación!N419</f>
        <v>0</v>
      </c>
      <c r="O422" s="17">
        <f>+Depreciación!O419</f>
        <v>0</v>
      </c>
      <c r="P422" s="17">
        <f>+Depreciación!P419</f>
        <v>0</v>
      </c>
      <c r="Q422" s="17">
        <f>+Depreciación!Q419</f>
        <v>0</v>
      </c>
      <c r="R422" s="17">
        <f>+Depreciación!R419</f>
        <v>0</v>
      </c>
      <c r="S422" s="17">
        <f>+Depreciación!S419</f>
        <v>6372.4048470518692</v>
      </c>
      <c r="T422" s="17">
        <f>+Depreciación!T419</f>
        <v>6372.4048470518692</v>
      </c>
      <c r="U422" s="15"/>
    </row>
    <row r="423" spans="1:21" ht="12.75" customHeight="1" outlineLevel="1">
      <c r="A423" s="356"/>
      <c r="B423" s="145"/>
      <c r="C423" s="20" t="s">
        <v>883</v>
      </c>
      <c r="D423" s="5" t="s">
        <v>79</v>
      </c>
      <c r="E423" s="5" t="s">
        <v>317</v>
      </c>
      <c r="F423" s="5"/>
      <c r="G423" s="17">
        <f>+Depreciación!G420</f>
        <v>0</v>
      </c>
      <c r="H423" s="17">
        <f>+Depreciación!H420</f>
        <v>0</v>
      </c>
      <c r="I423" s="17">
        <f>+Depreciación!I420</f>
        <v>0</v>
      </c>
      <c r="J423" s="17">
        <f>+Depreciación!J420</f>
        <v>0</v>
      </c>
      <c r="K423" s="17">
        <f>+Depreciación!K420</f>
        <v>0</v>
      </c>
      <c r="L423" s="17">
        <f>+Depreciación!L420</f>
        <v>0</v>
      </c>
      <c r="M423" s="17">
        <f>+Depreciación!M420</f>
        <v>0</v>
      </c>
      <c r="N423" s="17">
        <f>+Depreciación!N420</f>
        <v>0</v>
      </c>
      <c r="O423" s="17">
        <f>+Depreciación!O420</f>
        <v>0</v>
      </c>
      <c r="P423" s="17">
        <f>+Depreciación!P420</f>
        <v>0</v>
      </c>
      <c r="Q423" s="17">
        <f>+Depreciación!Q420</f>
        <v>0</v>
      </c>
      <c r="R423" s="17">
        <f>+Depreciación!R420</f>
        <v>0</v>
      </c>
      <c r="S423" s="17">
        <f>+Depreciación!S420</f>
        <v>9930.4832053881801</v>
      </c>
      <c r="T423" s="17">
        <f>+Depreciación!T420</f>
        <v>9930.4832053881801</v>
      </c>
      <c r="U423" s="15"/>
    </row>
    <row r="424" spans="1:21" ht="12.75" customHeight="1" outlineLevel="1">
      <c r="A424" s="356"/>
      <c r="B424" s="145"/>
      <c r="C424" s="378" t="s">
        <v>884</v>
      </c>
      <c r="D424" s="379" t="s">
        <v>79</v>
      </c>
      <c r="E424" s="379" t="s">
        <v>317</v>
      </c>
      <c r="F424" s="5"/>
      <c r="G424" s="543">
        <f>+Depreciación!G421</f>
        <v>0</v>
      </c>
      <c r="H424" s="543">
        <f>+Depreciación!H421</f>
        <v>0</v>
      </c>
      <c r="I424" s="543">
        <f>+Depreciación!I421</f>
        <v>0</v>
      </c>
      <c r="J424" s="543">
        <f>+Depreciación!J421</f>
        <v>0</v>
      </c>
      <c r="K424" s="543">
        <f>+Depreciación!K421</f>
        <v>0</v>
      </c>
      <c r="L424" s="543">
        <f>+Depreciación!L421</f>
        <v>0</v>
      </c>
      <c r="M424" s="543">
        <f>+Depreciación!M421</f>
        <v>0</v>
      </c>
      <c r="N424" s="543">
        <f>+Depreciación!N421</f>
        <v>0</v>
      </c>
      <c r="O424" s="543">
        <f>+Depreciación!O421</f>
        <v>0</v>
      </c>
      <c r="P424" s="543">
        <f>+Depreciación!P421</f>
        <v>0</v>
      </c>
      <c r="Q424" s="543">
        <f>+Depreciación!Q421</f>
        <v>0</v>
      </c>
      <c r="R424" s="543">
        <f>+Depreciación!R421</f>
        <v>0</v>
      </c>
      <c r="S424" s="543">
        <f>+Depreciación!S421</f>
        <v>2752.7932960893854</v>
      </c>
      <c r="T424" s="543">
        <f>+Depreciación!T421</f>
        <v>2752.7932960893854</v>
      </c>
      <c r="U424" s="15"/>
    </row>
    <row r="425" spans="1:21" ht="12.75" customHeight="1" outlineLevel="1" collapsed="1">
      <c r="A425" s="355"/>
      <c r="B425" s="145"/>
      <c r="C425" s="24" t="s">
        <v>526</v>
      </c>
      <c r="D425" s="18"/>
      <c r="E425" s="18"/>
      <c r="F425" s="5"/>
      <c r="G425" s="454"/>
      <c r="H425" s="454"/>
      <c r="I425" s="454"/>
      <c r="J425" s="454"/>
      <c r="K425" s="454"/>
      <c r="L425" s="454"/>
      <c r="M425" s="454"/>
      <c r="N425" s="454"/>
      <c r="O425" s="454"/>
      <c r="P425" s="454"/>
      <c r="Q425" s="454"/>
      <c r="R425" s="454"/>
      <c r="S425" s="454"/>
      <c r="T425" s="454"/>
      <c r="U425" s="15"/>
    </row>
    <row r="426" spans="1:21" ht="12.75" customHeight="1" outlineLevel="1">
      <c r="A426" s="355"/>
      <c r="B426" s="145"/>
      <c r="C426" s="380" t="s">
        <v>187</v>
      </c>
      <c r="D426" s="381" t="s">
        <v>79</v>
      </c>
      <c r="E426" s="381" t="s">
        <v>317</v>
      </c>
      <c r="F426" s="5"/>
      <c r="G426" s="542">
        <f>+Depreciación!G423</f>
        <v>0</v>
      </c>
      <c r="H426" s="542">
        <f>+Depreciación!H423</f>
        <v>122065.97202384971</v>
      </c>
      <c r="I426" s="542">
        <f>+Depreciación!I423</f>
        <v>133990.91096177173</v>
      </c>
      <c r="J426" s="542">
        <f>+Depreciación!J423</f>
        <v>153395.99600000001</v>
      </c>
      <c r="K426" s="542">
        <f>+Depreciación!K423</f>
        <v>144073.96200000003</v>
      </c>
      <c r="L426" s="542">
        <f>+Depreciación!L423</f>
        <v>144073.96200000003</v>
      </c>
      <c r="M426" s="542">
        <f>+Depreciación!M423</f>
        <v>22769.00701437844</v>
      </c>
      <c r="N426" s="542">
        <f>+Depreciación!N423</f>
        <v>0</v>
      </c>
      <c r="O426" s="542">
        <f>+Depreciación!O423</f>
        <v>0</v>
      </c>
      <c r="P426" s="542">
        <f>+Depreciación!P423</f>
        <v>0</v>
      </c>
      <c r="Q426" s="542">
        <f>+Depreciación!Q423</f>
        <v>0</v>
      </c>
      <c r="R426" s="542">
        <f>+Depreciación!R423</f>
        <v>0</v>
      </c>
      <c r="S426" s="542">
        <f>+Depreciación!S423</f>
        <v>0</v>
      </c>
      <c r="T426" s="542">
        <f>+Depreciación!T423</f>
        <v>0</v>
      </c>
      <c r="U426" s="15"/>
    </row>
    <row r="427" spans="1:21" ht="12.75" customHeight="1" outlineLevel="1">
      <c r="A427" s="355"/>
      <c r="B427" s="145"/>
      <c r="C427" s="20" t="s">
        <v>786</v>
      </c>
      <c r="D427" s="5" t="s">
        <v>79</v>
      </c>
      <c r="E427" s="5" t="s">
        <v>317</v>
      </c>
      <c r="F427" s="5"/>
      <c r="G427" s="17">
        <f>+Depreciación!G424</f>
        <v>0</v>
      </c>
      <c r="H427" s="17">
        <f>+Depreciación!H424</f>
        <v>100025.87120325345</v>
      </c>
      <c r="I427" s="17">
        <f>+Depreciación!I424</f>
        <v>101063.50112588314</v>
      </c>
      <c r="J427" s="17">
        <f>+Depreciación!J424</f>
        <v>101063.50200000001</v>
      </c>
      <c r="K427" s="17">
        <f>+Depreciación!K424</f>
        <v>101063.50200000001</v>
      </c>
      <c r="L427" s="17">
        <f>+Depreciación!L424</f>
        <v>101063.50200000001</v>
      </c>
      <c r="M427" s="17">
        <f>+Depreciación!M424</f>
        <v>1037.631670863484</v>
      </c>
      <c r="N427" s="17">
        <f>+Depreciación!N424</f>
        <v>0</v>
      </c>
      <c r="O427" s="17">
        <f>+Depreciación!O424</f>
        <v>0</v>
      </c>
      <c r="P427" s="17">
        <f>+Depreciación!P424</f>
        <v>0</v>
      </c>
      <c r="Q427" s="17">
        <f>+Depreciación!Q424</f>
        <v>0</v>
      </c>
      <c r="R427" s="17">
        <f>+Depreciación!R424</f>
        <v>0</v>
      </c>
      <c r="S427" s="17">
        <f>+Depreciación!S424</f>
        <v>0</v>
      </c>
      <c r="T427" s="17">
        <f>+Depreciación!T424</f>
        <v>0</v>
      </c>
      <c r="U427" s="15"/>
    </row>
    <row r="428" spans="1:21" ht="12.75" customHeight="1" outlineLevel="1">
      <c r="A428" s="355"/>
      <c r="B428" s="145"/>
      <c r="C428" s="20" t="s">
        <v>188</v>
      </c>
      <c r="D428" s="5" t="s">
        <v>79</v>
      </c>
      <c r="E428" s="5" t="s">
        <v>317</v>
      </c>
      <c r="F428" s="5"/>
      <c r="G428" s="17">
        <f>+Depreciación!G425</f>
        <v>0</v>
      </c>
      <c r="H428" s="17">
        <f>+Depreciación!H425</f>
        <v>1354.5421716619121</v>
      </c>
      <c r="I428" s="17">
        <f>+Depreciación!I425</f>
        <v>1368.5936712576936</v>
      </c>
      <c r="J428" s="17">
        <f>+Depreciación!J425</f>
        <v>1368.5920000000001</v>
      </c>
      <c r="K428" s="17">
        <f>+Depreciación!K425</f>
        <v>1368.5920000000001</v>
      </c>
      <c r="L428" s="17">
        <f>+Depreciación!L425</f>
        <v>1368.5920000000001</v>
      </c>
      <c r="M428" s="17">
        <f>+Depreciación!M425</f>
        <v>14.048157080394049</v>
      </c>
      <c r="N428" s="17">
        <f>+Depreciación!N425</f>
        <v>0</v>
      </c>
      <c r="O428" s="17">
        <f>+Depreciación!O425</f>
        <v>0</v>
      </c>
      <c r="P428" s="17">
        <f>+Depreciación!P425</f>
        <v>0</v>
      </c>
      <c r="Q428" s="17">
        <f>+Depreciación!Q425</f>
        <v>0</v>
      </c>
      <c r="R428" s="17">
        <f>+Depreciación!R425</f>
        <v>0</v>
      </c>
      <c r="S428" s="17">
        <f>+Depreciación!S425</f>
        <v>0</v>
      </c>
      <c r="T428" s="17">
        <f>+Depreciación!T425</f>
        <v>0</v>
      </c>
      <c r="U428" s="15"/>
    </row>
    <row r="429" spans="1:21" ht="12.75" customHeight="1" outlineLevel="1">
      <c r="A429" s="355"/>
      <c r="B429" s="145"/>
      <c r="C429" s="20" t="s">
        <v>189</v>
      </c>
      <c r="D429" s="5" t="s">
        <v>79</v>
      </c>
      <c r="E429" s="5" t="s">
        <v>317</v>
      </c>
      <c r="F429" s="5"/>
      <c r="G429" s="17">
        <f>+Depreciación!G426</f>
        <v>0</v>
      </c>
      <c r="H429" s="17">
        <f>+Depreciación!H426</f>
        <v>0</v>
      </c>
      <c r="I429" s="17">
        <f>+Depreciación!I426</f>
        <v>3529.5542081727067</v>
      </c>
      <c r="J429" s="17">
        <f>+Depreciación!J426</f>
        <v>3529.5540000000001</v>
      </c>
      <c r="K429" s="17">
        <f>+Depreciación!K426</f>
        <v>3529.5540000000001</v>
      </c>
      <c r="L429" s="17">
        <f>+Depreciación!L426</f>
        <v>3529.5540000000001</v>
      </c>
      <c r="M429" s="17">
        <f>+Depreciación!M426</f>
        <v>3529.553791827293</v>
      </c>
      <c r="N429" s="17">
        <f>+Depreciación!N426</f>
        <v>0</v>
      </c>
      <c r="O429" s="17">
        <f>+Depreciación!O426</f>
        <v>0</v>
      </c>
      <c r="P429" s="17">
        <f>+Depreciación!P426</f>
        <v>0</v>
      </c>
      <c r="Q429" s="17">
        <f>+Depreciación!Q426</f>
        <v>0</v>
      </c>
      <c r="R429" s="17">
        <f>+Depreciación!R426</f>
        <v>0</v>
      </c>
      <c r="S429" s="17">
        <f>+Depreciación!S426</f>
        <v>0</v>
      </c>
      <c r="T429" s="17">
        <f>+Depreciación!T426</f>
        <v>0</v>
      </c>
      <c r="U429" s="15"/>
    </row>
    <row r="430" spans="1:21" ht="12.75" customHeight="1" outlineLevel="1">
      <c r="A430" s="355"/>
      <c r="B430" s="145"/>
      <c r="C430" s="378" t="s">
        <v>190</v>
      </c>
      <c r="D430" s="379" t="s">
        <v>79</v>
      </c>
      <c r="E430" s="379" t="s">
        <v>317</v>
      </c>
      <c r="F430" s="5"/>
      <c r="G430" s="543">
        <f>+Depreciación!G427</f>
        <v>0</v>
      </c>
      <c r="H430" s="543">
        <f>+Depreciación!H427</f>
        <v>0</v>
      </c>
      <c r="I430" s="543">
        <f>+Depreciación!I427</f>
        <v>0</v>
      </c>
      <c r="J430" s="543">
        <f>+Depreciación!J427</f>
        <v>0</v>
      </c>
      <c r="K430" s="543">
        <f>+Depreciación!K427</f>
        <v>0</v>
      </c>
      <c r="L430" s="543">
        <f>+Depreciación!L427</f>
        <v>0</v>
      </c>
      <c r="M430" s="543">
        <f>+Depreciación!M427</f>
        <v>11438.988000000001</v>
      </c>
      <c r="N430" s="543">
        <f>+Depreciación!N427</f>
        <v>11438.988000000001</v>
      </c>
      <c r="O430" s="543">
        <f>+Depreciación!O427</f>
        <v>11438.988000000001</v>
      </c>
      <c r="P430" s="543">
        <f>+Depreciación!P427</f>
        <v>11438.988000000001</v>
      </c>
      <c r="Q430" s="543">
        <f>+Depreciación!Q427</f>
        <v>11438.987999999998</v>
      </c>
      <c r="R430" s="543">
        <f>+Depreciación!R427</f>
        <v>0</v>
      </c>
      <c r="S430" s="543">
        <f>+Depreciación!S427</f>
        <v>0</v>
      </c>
      <c r="T430" s="543">
        <f>+Depreciación!T427</f>
        <v>0</v>
      </c>
      <c r="U430" s="15"/>
    </row>
    <row r="431" spans="1:21" ht="12.75" customHeight="1" outlineLevel="1" collapsed="1">
      <c r="A431" s="355"/>
      <c r="B431" s="145"/>
      <c r="C431" s="24" t="s">
        <v>205</v>
      </c>
      <c r="D431" s="18"/>
      <c r="E431" s="18"/>
      <c r="F431" s="5"/>
      <c r="G431" s="454"/>
      <c r="H431" s="454"/>
      <c r="I431" s="454"/>
      <c r="J431" s="454"/>
      <c r="K431" s="454"/>
      <c r="L431" s="454"/>
      <c r="M431" s="454"/>
      <c r="N431" s="454"/>
      <c r="O431" s="454"/>
      <c r="P431" s="454"/>
      <c r="Q431" s="454"/>
      <c r="R431" s="454"/>
      <c r="S431" s="454"/>
      <c r="T431" s="454"/>
      <c r="U431" s="15"/>
    </row>
    <row r="432" spans="1:21" ht="12.75" customHeight="1" outlineLevel="1">
      <c r="A432" s="356"/>
      <c r="B432" s="145"/>
      <c r="C432" s="380" t="s">
        <v>885</v>
      </c>
      <c r="D432" s="381" t="s">
        <v>79</v>
      </c>
      <c r="E432" s="381" t="s">
        <v>317</v>
      </c>
      <c r="F432" s="5"/>
      <c r="G432" s="542">
        <f>+Depreciación!G429</f>
        <v>0</v>
      </c>
      <c r="H432" s="542">
        <f>+Depreciación!H429</f>
        <v>245.21587779108881</v>
      </c>
      <c r="I432" s="542">
        <f>+Depreciación!I429</f>
        <v>245.27520098948668</v>
      </c>
      <c r="J432" s="542">
        <f>+Depreciación!J429</f>
        <v>245.27520098948668</v>
      </c>
      <c r="K432" s="542">
        <f>+Depreciación!K429</f>
        <v>5.9323198397919441E-2</v>
      </c>
      <c r="L432" s="542">
        <f>+Depreciación!L429</f>
        <v>0</v>
      </c>
      <c r="M432" s="542">
        <f>+Depreciación!M429</f>
        <v>0</v>
      </c>
      <c r="N432" s="542">
        <f>+Depreciación!N429</f>
        <v>0</v>
      </c>
      <c r="O432" s="542">
        <f>+Depreciación!O429</f>
        <v>0</v>
      </c>
      <c r="P432" s="542">
        <f>+Depreciación!P429</f>
        <v>0</v>
      </c>
      <c r="Q432" s="542">
        <f>+Depreciación!Q429</f>
        <v>0</v>
      </c>
      <c r="R432" s="542">
        <f>+Depreciación!R429</f>
        <v>0</v>
      </c>
      <c r="S432" s="542">
        <f>+Depreciación!S429</f>
        <v>0</v>
      </c>
      <c r="T432" s="542">
        <f>+Depreciación!T429</f>
        <v>0</v>
      </c>
      <c r="U432" s="15"/>
    </row>
    <row r="433" spans="1:21" ht="12.75" customHeight="1" outlineLevel="1">
      <c r="A433" s="356"/>
      <c r="B433" s="145"/>
      <c r="C433" s="20" t="s">
        <v>886</v>
      </c>
      <c r="D433" s="5" t="s">
        <v>79</v>
      </c>
      <c r="E433" s="5" t="s">
        <v>317</v>
      </c>
      <c r="F433" s="5"/>
      <c r="G433" s="17">
        <f>+Depreciación!G430</f>
        <v>0</v>
      </c>
      <c r="H433" s="17">
        <f>+Depreciación!H430</f>
        <v>0</v>
      </c>
      <c r="I433" s="17">
        <f>+Depreciación!I430</f>
        <v>0</v>
      </c>
      <c r="J433" s="17">
        <f>+Depreciación!J430</f>
        <v>0</v>
      </c>
      <c r="K433" s="17">
        <f>+Depreciación!K430</f>
        <v>0</v>
      </c>
      <c r="L433" s="17">
        <f>+Depreciación!L430</f>
        <v>0</v>
      </c>
      <c r="M433" s="17">
        <f>+Depreciación!M430</f>
        <v>0</v>
      </c>
      <c r="N433" s="17">
        <f>+Depreciación!N430</f>
        <v>0</v>
      </c>
      <c r="O433" s="17">
        <f>+Depreciación!O430</f>
        <v>193.79999999999998</v>
      </c>
      <c r="P433" s="17">
        <f>+Depreciación!P430</f>
        <v>193.79999999999998</v>
      </c>
      <c r="Q433" s="17">
        <f>+Depreciación!Q430</f>
        <v>193.8</v>
      </c>
      <c r="R433" s="17">
        <f>+Depreciación!R430</f>
        <v>0</v>
      </c>
      <c r="S433" s="17">
        <f>+Depreciación!S430</f>
        <v>0</v>
      </c>
      <c r="T433" s="17">
        <f>+Depreciación!T430</f>
        <v>0</v>
      </c>
      <c r="U433" s="15"/>
    </row>
    <row r="434" spans="1:21" ht="12.75" customHeight="1" outlineLevel="1">
      <c r="A434" s="356"/>
      <c r="B434" s="145"/>
      <c r="C434" s="20" t="s">
        <v>887</v>
      </c>
      <c r="D434" s="5" t="s">
        <v>79</v>
      </c>
      <c r="E434" s="5" t="s">
        <v>317</v>
      </c>
      <c r="F434" s="5"/>
      <c r="G434" s="17">
        <f>+Depreciación!G431</f>
        <v>0</v>
      </c>
      <c r="H434" s="17">
        <f>+Depreciación!H431</f>
        <v>0</v>
      </c>
      <c r="I434" s="17">
        <f>+Depreciación!I431</f>
        <v>133.06399999999999</v>
      </c>
      <c r="J434" s="17">
        <f>+Depreciación!J431</f>
        <v>133.06399999999999</v>
      </c>
      <c r="K434" s="17">
        <f>+Depreciación!K431</f>
        <v>133.06399999999999</v>
      </c>
      <c r="L434" s="17">
        <f>+Depreciación!L431</f>
        <v>133.06399999999999</v>
      </c>
      <c r="M434" s="17">
        <f>+Depreciación!M431</f>
        <v>133.06399999999996</v>
      </c>
      <c r="N434" s="17">
        <f>+Depreciación!N431</f>
        <v>0</v>
      </c>
      <c r="O434" s="17">
        <f>+Depreciación!O431</f>
        <v>0</v>
      </c>
      <c r="P434" s="17">
        <f>+Depreciación!P431</f>
        <v>0</v>
      </c>
      <c r="Q434" s="17">
        <f>+Depreciación!Q431</f>
        <v>0</v>
      </c>
      <c r="R434" s="17">
        <f>+Depreciación!R431</f>
        <v>0</v>
      </c>
      <c r="S434" s="17">
        <f>+Depreciación!S431</f>
        <v>0</v>
      </c>
      <c r="T434" s="17">
        <f>+Depreciación!T431</f>
        <v>0</v>
      </c>
      <c r="U434" s="15"/>
    </row>
    <row r="435" spans="1:21" ht="12.75" customHeight="1" outlineLevel="1">
      <c r="A435" s="356"/>
      <c r="B435" s="145"/>
      <c r="C435" s="20" t="s">
        <v>888</v>
      </c>
      <c r="D435" s="5" t="s">
        <v>79</v>
      </c>
      <c r="E435" s="5" t="s">
        <v>317</v>
      </c>
      <c r="F435" s="5"/>
      <c r="G435" s="17">
        <f>+Depreciación!G432</f>
        <v>0</v>
      </c>
      <c r="H435" s="17">
        <f>+Depreciación!H432</f>
        <v>0</v>
      </c>
      <c r="I435" s="17">
        <f>+Depreciación!I432</f>
        <v>0</v>
      </c>
      <c r="J435" s="17">
        <f>+Depreciación!J432</f>
        <v>0</v>
      </c>
      <c r="K435" s="17">
        <f>+Depreciación!K432</f>
        <v>0</v>
      </c>
      <c r="L435" s="17">
        <f>+Depreciación!L432</f>
        <v>0</v>
      </c>
      <c r="M435" s="17">
        <f>+Depreciación!M432</f>
        <v>1001.558</v>
      </c>
      <c r="N435" s="17">
        <f>+Depreciación!N432</f>
        <v>1001.558</v>
      </c>
      <c r="O435" s="17">
        <f>+Depreciación!O432</f>
        <v>1001.558</v>
      </c>
      <c r="P435" s="17">
        <f>+Depreciación!P432</f>
        <v>1001.558</v>
      </c>
      <c r="Q435" s="17">
        <f>+Depreciación!Q432</f>
        <v>1001.558</v>
      </c>
      <c r="R435" s="17">
        <f>+Depreciación!R432</f>
        <v>0</v>
      </c>
      <c r="S435" s="17">
        <f>+Depreciación!S432</f>
        <v>0</v>
      </c>
      <c r="T435" s="17">
        <f>+Depreciación!T432</f>
        <v>0</v>
      </c>
      <c r="U435" s="15"/>
    </row>
    <row r="436" spans="1:21" ht="12.75" customHeight="1" outlineLevel="1">
      <c r="A436" s="356"/>
      <c r="B436" s="145"/>
      <c r="C436" s="20" t="s">
        <v>889</v>
      </c>
      <c r="D436" s="5" t="s">
        <v>79</v>
      </c>
      <c r="E436" s="5" t="s">
        <v>317</v>
      </c>
      <c r="F436" s="5"/>
      <c r="G436" s="17">
        <f>+Depreciación!G433</f>
        <v>0</v>
      </c>
      <c r="H436" s="17">
        <f>+Depreciación!H433</f>
        <v>0</v>
      </c>
      <c r="I436" s="17">
        <f>+Depreciación!I433</f>
        <v>0</v>
      </c>
      <c r="J436" s="17">
        <f>+Depreciación!J433</f>
        <v>0</v>
      </c>
      <c r="K436" s="17">
        <f>+Depreciación!K433</f>
        <v>0</v>
      </c>
      <c r="L436" s="17">
        <f>+Depreciación!L433</f>
        <v>0</v>
      </c>
      <c r="M436" s="17">
        <f>+Depreciación!M433</f>
        <v>0</v>
      </c>
      <c r="N436" s="17">
        <f>+Depreciación!N433</f>
        <v>605.00200000000007</v>
      </c>
      <c r="O436" s="17">
        <f>+Depreciación!O433</f>
        <v>605.00200000000007</v>
      </c>
      <c r="P436" s="17">
        <f>+Depreciación!P433</f>
        <v>605.00200000000007</v>
      </c>
      <c r="Q436" s="17">
        <f>+Depreciación!Q433</f>
        <v>605.00200000000007</v>
      </c>
      <c r="R436" s="17">
        <f>+Depreciación!R433</f>
        <v>605.00199999999995</v>
      </c>
      <c r="S436" s="17">
        <f>+Depreciación!S433</f>
        <v>0</v>
      </c>
      <c r="T436" s="17">
        <f>+Depreciación!T433</f>
        <v>0</v>
      </c>
      <c r="U436" s="15"/>
    </row>
    <row r="437" spans="1:21" ht="12.75" customHeight="1" outlineLevel="1">
      <c r="A437" s="356"/>
      <c r="B437" s="145"/>
      <c r="C437" s="20" t="s">
        <v>890</v>
      </c>
      <c r="D437" s="5" t="s">
        <v>79</v>
      </c>
      <c r="E437" s="5" t="s">
        <v>317</v>
      </c>
      <c r="F437" s="5"/>
      <c r="G437" s="17">
        <f>+Depreciación!G434</f>
        <v>0</v>
      </c>
      <c r="H437" s="17">
        <f>+Depreciación!H434</f>
        <v>0</v>
      </c>
      <c r="I437" s="17">
        <f>+Depreciación!I434</f>
        <v>0</v>
      </c>
      <c r="J437" s="17">
        <f>+Depreciación!J434</f>
        <v>0</v>
      </c>
      <c r="K437" s="17">
        <f>+Depreciación!K434</f>
        <v>0</v>
      </c>
      <c r="L437" s="17">
        <f>+Depreciación!L434</f>
        <v>0</v>
      </c>
      <c r="M437" s="17">
        <f>+Depreciación!M434</f>
        <v>0</v>
      </c>
      <c r="N437" s="17">
        <f>+Depreciación!N434</f>
        <v>0</v>
      </c>
      <c r="O437" s="17">
        <f>+Depreciación!O434</f>
        <v>0</v>
      </c>
      <c r="P437" s="17">
        <f>+Depreciación!P434</f>
        <v>0</v>
      </c>
      <c r="Q437" s="17">
        <f>+Depreciación!Q434</f>
        <v>0</v>
      </c>
      <c r="R437" s="17">
        <f>+Depreciación!R434</f>
        <v>10104.009999999998</v>
      </c>
      <c r="S437" s="17">
        <f>+Depreciación!S434</f>
        <v>10104.009999999998</v>
      </c>
      <c r="T437" s="17">
        <f>+Depreciación!T434</f>
        <v>10104.009999999998</v>
      </c>
      <c r="U437" s="15"/>
    </row>
    <row r="438" spans="1:21" ht="12.75" customHeight="1" outlineLevel="1">
      <c r="A438" s="356"/>
      <c r="B438" s="145"/>
      <c r="C438" s="20" t="s">
        <v>891</v>
      </c>
      <c r="D438" s="5" t="s">
        <v>79</v>
      </c>
      <c r="E438" s="5" t="s">
        <v>317</v>
      </c>
      <c r="F438" s="5"/>
      <c r="G438" s="17">
        <f>+Depreciación!G435</f>
        <v>0</v>
      </c>
      <c r="H438" s="17">
        <f>+Depreciación!H435</f>
        <v>62159.006960693121</v>
      </c>
      <c r="I438" s="17">
        <f>+Depreciación!I435</f>
        <v>84124.661198177433</v>
      </c>
      <c r="J438" s="17">
        <f>+Depreciación!J435</f>
        <v>93271.203442761194</v>
      </c>
      <c r="K438" s="17">
        <f>+Depreciación!K435</f>
        <v>93242.060585618325</v>
      </c>
      <c r="L438" s="17">
        <f>+Depreciación!L435</f>
        <v>92068.082014189757</v>
      </c>
      <c r="M438" s="17">
        <f>+Depreciación!M435</f>
        <v>95090.502014189755</v>
      </c>
      <c r="N438" s="17">
        <f>+Depreciación!N435</f>
        <v>95090.502014189755</v>
      </c>
      <c r="O438" s="17">
        <f>+Depreciación!O435</f>
        <v>50587.495869509061</v>
      </c>
      <c r="P438" s="17">
        <f>+Depreciación!P435</f>
        <v>0</v>
      </c>
      <c r="Q438" s="17">
        <f>+Depreciación!Q435</f>
        <v>4992.5699999999488</v>
      </c>
      <c r="R438" s="17">
        <f>+Depreciación!R435</f>
        <v>1249</v>
      </c>
      <c r="S438" s="17">
        <f>+Depreciación!S435</f>
        <v>519.4100000000326</v>
      </c>
      <c r="T438" s="17">
        <f>+Depreciación!T435</f>
        <v>10539</v>
      </c>
      <c r="U438" s="15"/>
    </row>
    <row r="439" spans="1:21" ht="12.75" customHeight="1" outlineLevel="1">
      <c r="A439" s="356"/>
      <c r="B439" s="145"/>
      <c r="C439" s="20" t="s">
        <v>892</v>
      </c>
      <c r="D439" s="5" t="s">
        <v>79</v>
      </c>
      <c r="E439" s="5" t="s">
        <v>317</v>
      </c>
      <c r="F439" s="5"/>
      <c r="G439" s="17">
        <f>+Depreciación!G436</f>
        <v>0</v>
      </c>
      <c r="H439" s="17">
        <f>+Depreciación!H436</f>
        <v>0</v>
      </c>
      <c r="I439" s="17">
        <f>+Depreciación!I436</f>
        <v>0</v>
      </c>
      <c r="J439" s="17">
        <f>+Depreciación!J436</f>
        <v>0</v>
      </c>
      <c r="K439" s="17">
        <f>+Depreciación!K436</f>
        <v>0</v>
      </c>
      <c r="L439" s="17">
        <f>+Depreciación!L436</f>
        <v>0</v>
      </c>
      <c r="M439" s="17">
        <f>+Depreciación!M436</f>
        <v>0</v>
      </c>
      <c r="N439" s="17">
        <f>+Depreciación!N436</f>
        <v>0</v>
      </c>
      <c r="O439" s="17">
        <f>+Depreciación!O436</f>
        <v>0</v>
      </c>
      <c r="P439" s="17">
        <f>+Depreciación!P436</f>
        <v>0</v>
      </c>
      <c r="Q439" s="17">
        <f>+Depreciación!Q436</f>
        <v>0</v>
      </c>
      <c r="R439" s="17">
        <f>+Depreciación!R436</f>
        <v>0</v>
      </c>
      <c r="S439" s="17">
        <f>+Depreciación!S436</f>
        <v>0</v>
      </c>
      <c r="T439" s="17">
        <f>+Depreciación!T436</f>
        <v>0</v>
      </c>
      <c r="U439" s="15"/>
    </row>
    <row r="440" spans="1:21" ht="12.75" customHeight="1" outlineLevel="1">
      <c r="A440" s="356"/>
      <c r="B440" s="145"/>
      <c r="C440" s="378" t="s">
        <v>893</v>
      </c>
      <c r="D440" s="379" t="s">
        <v>79</v>
      </c>
      <c r="E440" s="379" t="s">
        <v>317</v>
      </c>
      <c r="F440" s="5"/>
      <c r="G440" s="543">
        <f>+Depreciación!G437</f>
        <v>0</v>
      </c>
      <c r="H440" s="543">
        <f>+Depreciación!H437</f>
        <v>0</v>
      </c>
      <c r="I440" s="543">
        <f>+Depreciación!I437</f>
        <v>0</v>
      </c>
      <c r="J440" s="543">
        <f>+Depreciación!J437</f>
        <v>0</v>
      </c>
      <c r="K440" s="543">
        <f>+Depreciación!K437</f>
        <v>0</v>
      </c>
      <c r="L440" s="543">
        <f>+Depreciación!L437</f>
        <v>0</v>
      </c>
      <c r="M440" s="543">
        <f>+Depreciación!M437</f>
        <v>0</v>
      </c>
      <c r="N440" s="543">
        <f>+Depreciación!N437</f>
        <v>0</v>
      </c>
      <c r="O440" s="543">
        <f>+Depreciación!O437</f>
        <v>0</v>
      </c>
      <c r="P440" s="543">
        <f>+Depreciación!P437</f>
        <v>0</v>
      </c>
      <c r="Q440" s="543">
        <f>+Depreciación!Q437</f>
        <v>0</v>
      </c>
      <c r="R440" s="543">
        <f>+Depreciación!R437</f>
        <v>0</v>
      </c>
      <c r="S440" s="543">
        <f>+Depreciación!S437</f>
        <v>0</v>
      </c>
      <c r="T440" s="543">
        <f>+Depreciación!T437</f>
        <v>0</v>
      </c>
      <c r="U440" s="15"/>
    </row>
    <row r="441" spans="1:21" ht="12.75" customHeight="1" outlineLevel="1" collapsed="1">
      <c r="A441" s="354"/>
      <c r="B441" s="145"/>
      <c r="C441" s="24" t="s">
        <v>206</v>
      </c>
      <c r="D441" s="18"/>
      <c r="E441" s="18"/>
      <c r="F441" s="5"/>
      <c r="G441" s="454"/>
      <c r="H441" s="454"/>
      <c r="I441" s="454"/>
      <c r="J441" s="454"/>
      <c r="K441" s="454"/>
      <c r="L441" s="454"/>
      <c r="M441" s="454"/>
      <c r="N441" s="454"/>
      <c r="O441" s="454"/>
      <c r="P441" s="454"/>
      <c r="Q441" s="454"/>
      <c r="R441" s="454"/>
      <c r="S441" s="454"/>
      <c r="T441" s="454"/>
      <c r="U441" s="15"/>
    </row>
    <row r="442" spans="1:21" ht="12.75" customHeight="1" outlineLevel="1">
      <c r="A442" s="355"/>
      <c r="B442" s="145"/>
      <c r="C442" s="380" t="s">
        <v>894</v>
      </c>
      <c r="D442" s="381" t="s">
        <v>79</v>
      </c>
      <c r="E442" s="381" t="s">
        <v>317</v>
      </c>
      <c r="F442" s="5"/>
      <c r="G442" s="542">
        <f>+Depreciación!G439</f>
        <v>0</v>
      </c>
      <c r="H442" s="542">
        <f>+Depreciación!H439</f>
        <v>236.19711798460179</v>
      </c>
      <c r="I442" s="542">
        <f>+Depreciación!I439</f>
        <v>236.26097711812</v>
      </c>
      <c r="J442" s="542">
        <f>+Depreciación!J439</f>
        <v>236.26097711812</v>
      </c>
      <c r="K442" s="542">
        <f>+Depreciación!K439</f>
        <v>6.3859133518235467E-2</v>
      </c>
      <c r="L442" s="542">
        <f>+Depreciación!L439</f>
        <v>0</v>
      </c>
      <c r="M442" s="542">
        <f>+Depreciación!M439</f>
        <v>0</v>
      </c>
      <c r="N442" s="542">
        <f>+Depreciación!N439</f>
        <v>0</v>
      </c>
      <c r="O442" s="542">
        <f>+Depreciación!O439</f>
        <v>0</v>
      </c>
      <c r="P442" s="542">
        <f>+Depreciación!P439</f>
        <v>0</v>
      </c>
      <c r="Q442" s="542">
        <f>+Depreciación!Q439</f>
        <v>0</v>
      </c>
      <c r="R442" s="542">
        <f>+Depreciación!R439</f>
        <v>0</v>
      </c>
      <c r="S442" s="542">
        <f>+Depreciación!S439</f>
        <v>0</v>
      </c>
      <c r="T442" s="542">
        <f>+Depreciación!T439</f>
        <v>0</v>
      </c>
      <c r="U442" s="15"/>
    </row>
    <row r="443" spans="1:21" ht="12.75" customHeight="1" outlineLevel="1">
      <c r="A443" s="355"/>
      <c r="B443" s="145"/>
      <c r="C443" s="20" t="s">
        <v>206</v>
      </c>
      <c r="D443" s="5" t="s">
        <v>79</v>
      </c>
      <c r="E443" s="5" t="s">
        <v>317</v>
      </c>
      <c r="F443" s="5"/>
      <c r="G443" s="17">
        <f>+Depreciación!G440</f>
        <v>0</v>
      </c>
      <c r="H443" s="17">
        <f>+Depreciación!H440</f>
        <v>189725.89237020505</v>
      </c>
      <c r="I443" s="17">
        <f>+Depreciación!I440</f>
        <v>329944.49949542398</v>
      </c>
      <c r="J443" s="17">
        <f>+Depreciación!J440</f>
        <v>362030.32616209064</v>
      </c>
      <c r="K443" s="17">
        <f>+Depreciación!K440</f>
        <v>367718.81045855221</v>
      </c>
      <c r="L443" s="17">
        <f>+Depreciación!L440</f>
        <v>0</v>
      </c>
      <c r="M443" s="17">
        <f>+Depreciación!M440</f>
        <v>59313.719999999972</v>
      </c>
      <c r="N443" s="17">
        <f>+Depreciación!N440</f>
        <v>0</v>
      </c>
      <c r="O443" s="17">
        <f>+Depreciación!O440</f>
        <v>0</v>
      </c>
      <c r="P443" s="17">
        <f>+Depreciación!P440</f>
        <v>0</v>
      </c>
      <c r="Q443" s="17">
        <f>+Depreciación!Q440</f>
        <v>46990.080000000075</v>
      </c>
      <c r="R443" s="17">
        <f>+Depreciación!R440</f>
        <v>48905.110000000102</v>
      </c>
      <c r="S443" s="17">
        <f>+Depreciación!S440</f>
        <v>22739.169999999925</v>
      </c>
      <c r="T443" s="17">
        <f>+Depreciación!T440</f>
        <v>0</v>
      </c>
      <c r="U443" s="15"/>
    </row>
    <row r="444" spans="1:21" ht="12.75" customHeight="1" outlineLevel="1">
      <c r="A444" s="355"/>
      <c r="B444" s="145"/>
      <c r="C444" s="20" t="s">
        <v>895</v>
      </c>
      <c r="D444" s="5" t="s">
        <v>79</v>
      </c>
      <c r="E444" s="5" t="s">
        <v>317</v>
      </c>
      <c r="F444" s="5"/>
      <c r="G444" s="17">
        <f>+Depreciación!G441</f>
        <v>0</v>
      </c>
      <c r="H444" s="17">
        <f>+Depreciación!H441</f>
        <v>0</v>
      </c>
      <c r="I444" s="17">
        <f>+Depreciación!I441</f>
        <v>0</v>
      </c>
      <c r="J444" s="17">
        <f>+Depreciación!J441</f>
        <v>0</v>
      </c>
      <c r="K444" s="17">
        <f>+Depreciación!K441</f>
        <v>0</v>
      </c>
      <c r="L444" s="17">
        <f>+Depreciación!L441</f>
        <v>0</v>
      </c>
      <c r="M444" s="17">
        <f>+Depreciación!M441</f>
        <v>0</v>
      </c>
      <c r="N444" s="17">
        <f>+Depreciación!N441</f>
        <v>651.26666666666665</v>
      </c>
      <c r="O444" s="17">
        <f>+Depreciación!O441</f>
        <v>651.26666666666665</v>
      </c>
      <c r="P444" s="17">
        <f>+Depreciación!P441</f>
        <v>651.26666666666665</v>
      </c>
      <c r="Q444" s="17">
        <f>+Depreciación!Q441</f>
        <v>0</v>
      </c>
      <c r="R444" s="17">
        <f>+Depreciación!R441</f>
        <v>0</v>
      </c>
      <c r="S444" s="17">
        <f>+Depreciación!S441</f>
        <v>0</v>
      </c>
      <c r="T444" s="17">
        <f>+Depreciación!T441</f>
        <v>0</v>
      </c>
      <c r="U444" s="15"/>
    </row>
    <row r="445" spans="1:21" ht="12.75" customHeight="1" outlineLevel="1">
      <c r="A445" s="355"/>
      <c r="B445" s="145"/>
      <c r="C445" s="20" t="s">
        <v>896</v>
      </c>
      <c r="D445" s="5" t="s">
        <v>79</v>
      </c>
      <c r="E445" s="5" t="s">
        <v>317</v>
      </c>
      <c r="F445" s="5"/>
      <c r="G445" s="17">
        <f>+Depreciación!G442</f>
        <v>0</v>
      </c>
      <c r="H445" s="17">
        <f>+Depreciación!H442</f>
        <v>0</v>
      </c>
      <c r="I445" s="17">
        <f>+Depreciación!I442</f>
        <v>0</v>
      </c>
      <c r="J445" s="17">
        <f>+Depreciación!J442</f>
        <v>0</v>
      </c>
      <c r="K445" s="17">
        <f>+Depreciación!K442</f>
        <v>0</v>
      </c>
      <c r="L445" s="17">
        <f>+Depreciación!L442</f>
        <v>0</v>
      </c>
      <c r="M445" s="17">
        <f>+Depreciación!M442</f>
        <v>0</v>
      </c>
      <c r="N445" s="17">
        <f>+Depreciación!N442</f>
        <v>926.02666666666664</v>
      </c>
      <c r="O445" s="17">
        <f>+Depreciación!O442</f>
        <v>926.02666666666664</v>
      </c>
      <c r="P445" s="17">
        <f>+Depreciación!P442</f>
        <v>926.02666666666664</v>
      </c>
      <c r="Q445" s="17">
        <f>+Depreciación!Q442</f>
        <v>0</v>
      </c>
      <c r="R445" s="17">
        <f>+Depreciación!R442</f>
        <v>0</v>
      </c>
      <c r="S445" s="17">
        <f>+Depreciación!S442</f>
        <v>0</v>
      </c>
      <c r="T445" s="17">
        <f>+Depreciación!T442</f>
        <v>0</v>
      </c>
      <c r="U445" s="15"/>
    </row>
    <row r="446" spans="1:21" ht="12.75" customHeight="1" outlineLevel="1">
      <c r="A446" s="355"/>
      <c r="B446" s="145"/>
      <c r="C446" s="20" t="s">
        <v>897</v>
      </c>
      <c r="D446" s="5" t="s">
        <v>79</v>
      </c>
      <c r="E446" s="5" t="s">
        <v>317</v>
      </c>
      <c r="F446" s="5"/>
      <c r="G446" s="17">
        <f>+Depreciación!G443</f>
        <v>0</v>
      </c>
      <c r="H446" s="17">
        <f>+Depreciación!H443</f>
        <v>0</v>
      </c>
      <c r="I446" s="17">
        <f>+Depreciación!I443</f>
        <v>0</v>
      </c>
      <c r="J446" s="17">
        <f>+Depreciación!J443</f>
        <v>858.97400000000005</v>
      </c>
      <c r="K446" s="17">
        <f>+Depreciación!K443</f>
        <v>858.97400000000005</v>
      </c>
      <c r="L446" s="17">
        <f>+Depreciación!L443</f>
        <v>858.97400000000005</v>
      </c>
      <c r="M446" s="17">
        <f>+Depreciación!M443</f>
        <v>858.97400000000005</v>
      </c>
      <c r="N446" s="17">
        <f>+Depreciación!N443</f>
        <v>858.97399999999971</v>
      </c>
      <c r="O446" s="17">
        <f>+Depreciación!O443</f>
        <v>0</v>
      </c>
      <c r="P446" s="17">
        <f>+Depreciación!P443</f>
        <v>0</v>
      </c>
      <c r="Q446" s="17">
        <f>+Depreciación!Q443</f>
        <v>0</v>
      </c>
      <c r="R446" s="17">
        <f>+Depreciación!R443</f>
        <v>0</v>
      </c>
      <c r="S446" s="17">
        <f>+Depreciación!S443</f>
        <v>0</v>
      </c>
      <c r="T446" s="17">
        <f>+Depreciación!T443</f>
        <v>0</v>
      </c>
      <c r="U446" s="15"/>
    </row>
    <row r="447" spans="1:21" ht="12.75" customHeight="1" outlineLevel="1">
      <c r="A447" s="355"/>
      <c r="B447" s="145"/>
      <c r="C447" s="20" t="s">
        <v>898</v>
      </c>
      <c r="D447" s="5" t="s">
        <v>79</v>
      </c>
      <c r="E447" s="5" t="s">
        <v>317</v>
      </c>
      <c r="F447" s="5"/>
      <c r="G447" s="17">
        <f>+Depreciación!G444</f>
        <v>0</v>
      </c>
      <c r="H447" s="17">
        <f>+Depreciación!H444</f>
        <v>0</v>
      </c>
      <c r="I447" s="17">
        <f>+Depreciación!I444</f>
        <v>0</v>
      </c>
      <c r="J447" s="17">
        <f>+Depreciación!J444</f>
        <v>0</v>
      </c>
      <c r="K447" s="17">
        <f>+Depreciación!K444</f>
        <v>0</v>
      </c>
      <c r="L447" s="17">
        <f>+Depreciación!L444</f>
        <v>0</v>
      </c>
      <c r="M447" s="17">
        <f>+Depreciación!M444</f>
        <v>0</v>
      </c>
      <c r="N447" s="17">
        <f>+Depreciación!N444</f>
        <v>712.98</v>
      </c>
      <c r="O447" s="17">
        <f>+Depreciación!O444</f>
        <v>712.98</v>
      </c>
      <c r="P447" s="17">
        <f>+Depreciación!P444</f>
        <v>712.98</v>
      </c>
      <c r="Q447" s="17">
        <f>+Depreciación!Q444</f>
        <v>712.98</v>
      </c>
      <c r="R447" s="17">
        <f>+Depreciación!R444</f>
        <v>712.97999999999956</v>
      </c>
      <c r="S447" s="17">
        <f>+Depreciación!S444</f>
        <v>0</v>
      </c>
      <c r="T447" s="17">
        <f>+Depreciación!T444</f>
        <v>0</v>
      </c>
      <c r="U447" s="15"/>
    </row>
    <row r="448" spans="1:21" ht="12.75" customHeight="1" outlineLevel="1">
      <c r="A448" s="355"/>
      <c r="B448" s="145"/>
      <c r="C448" s="20" t="s">
        <v>899</v>
      </c>
      <c r="D448" s="5" t="s">
        <v>79</v>
      </c>
      <c r="E448" s="5" t="s">
        <v>317</v>
      </c>
      <c r="F448" s="5"/>
      <c r="G448" s="17">
        <f>+Depreciación!G445</f>
        <v>0</v>
      </c>
      <c r="H448" s="17">
        <f>+Depreciación!H445</f>
        <v>61130.978556585964</v>
      </c>
      <c r="I448" s="17">
        <f>+Depreciación!I445</f>
        <v>77552.535083717463</v>
      </c>
      <c r="J448" s="17">
        <f>+Depreciación!J445</f>
        <v>79138.986512288902</v>
      </c>
      <c r="K448" s="17">
        <f>+Depreciación!K445</f>
        <v>80423.216512288898</v>
      </c>
      <c r="L448" s="17">
        <f>+Depreciación!L445</f>
        <v>91280.359369431753</v>
      </c>
      <c r="M448" s="17">
        <f>+Depreciación!M445</f>
        <v>85751.575083717471</v>
      </c>
      <c r="N448" s="17">
        <f>+Depreciación!N445</f>
        <v>104347.64222657461</v>
      </c>
      <c r="O448" s="17">
        <f>+Depreciación!O445</f>
        <v>112348.28794086032</v>
      </c>
      <c r="P448" s="17">
        <f>+Depreciación!P445</f>
        <v>116909.45222657461</v>
      </c>
      <c r="Q448" s="17">
        <f>+Depreciación!Q445</f>
        <v>9483.1320739823859</v>
      </c>
      <c r="R448" s="17">
        <f>+Depreciación!R445</f>
        <v>0</v>
      </c>
      <c r="S448" s="17">
        <f>+Depreciación!S445</f>
        <v>0</v>
      </c>
      <c r="T448" s="17">
        <f>+Depreciación!T445</f>
        <v>0</v>
      </c>
      <c r="U448" s="15"/>
    </row>
    <row r="449" spans="1:21" ht="12.75" customHeight="1" outlineLevel="1">
      <c r="A449" s="355"/>
      <c r="B449" s="145"/>
      <c r="C449" s="20" t="s">
        <v>900</v>
      </c>
      <c r="D449" s="5" t="s">
        <v>79</v>
      </c>
      <c r="E449" s="5" t="s">
        <v>317</v>
      </c>
      <c r="F449" s="5"/>
      <c r="G449" s="17">
        <f>+Depreciación!G446</f>
        <v>0</v>
      </c>
      <c r="H449" s="17">
        <f>+Depreciación!H446</f>
        <v>0</v>
      </c>
      <c r="I449" s="17">
        <f>+Depreciación!I446</f>
        <v>0</v>
      </c>
      <c r="J449" s="17">
        <f>+Depreciación!J446</f>
        <v>0</v>
      </c>
      <c r="K449" s="17">
        <f>+Depreciación!K446</f>
        <v>0</v>
      </c>
      <c r="L449" s="17">
        <f>+Depreciación!L446</f>
        <v>146.66666666666666</v>
      </c>
      <c r="M449" s="17">
        <f>+Depreciación!M446</f>
        <v>146.66666666666666</v>
      </c>
      <c r="N449" s="17">
        <f>+Depreciación!N446</f>
        <v>146.66666666666666</v>
      </c>
      <c r="O449" s="17">
        <f>+Depreciación!O446</f>
        <v>146.66666666666666</v>
      </c>
      <c r="P449" s="17">
        <f>+Depreciación!P446</f>
        <v>146.66666666666666</v>
      </c>
      <c r="Q449" s="17">
        <f>+Depreciación!Q446</f>
        <v>146.66666666666666</v>
      </c>
      <c r="R449" s="17">
        <f>+Depreciación!R446</f>
        <v>146.66666666666666</v>
      </c>
      <c r="S449" s="17">
        <f>+Depreciación!S446</f>
        <v>146.66666666666666</v>
      </c>
      <c r="T449" s="17">
        <f>+Depreciación!T446</f>
        <v>146.66666666666666</v>
      </c>
      <c r="U449" s="15"/>
    </row>
    <row r="450" spans="1:21" ht="12.75" customHeight="1" outlineLevel="1">
      <c r="A450" s="355"/>
      <c r="B450" s="145"/>
      <c r="C450" s="20" t="s">
        <v>901</v>
      </c>
      <c r="D450" s="5" t="s">
        <v>79</v>
      </c>
      <c r="E450" s="5" t="s">
        <v>317</v>
      </c>
      <c r="F450" s="5"/>
      <c r="G450" s="17">
        <f>+Depreciación!G447</f>
        <v>0</v>
      </c>
      <c r="H450" s="17">
        <f>+Depreciación!H447</f>
        <v>0</v>
      </c>
      <c r="I450" s="17">
        <f>+Depreciación!I447</f>
        <v>0</v>
      </c>
      <c r="J450" s="17">
        <f>+Depreciación!J447</f>
        <v>0</v>
      </c>
      <c r="K450" s="17">
        <f>+Depreciación!K447</f>
        <v>0</v>
      </c>
      <c r="L450" s="17">
        <f>+Depreciación!L447</f>
        <v>0</v>
      </c>
      <c r="M450" s="17">
        <f>+Depreciación!M447</f>
        <v>96.583333333333329</v>
      </c>
      <c r="N450" s="17">
        <f>+Depreciación!N447</f>
        <v>96.583333333333329</v>
      </c>
      <c r="O450" s="17">
        <f>+Depreciación!O447</f>
        <v>96.583333333333329</v>
      </c>
      <c r="P450" s="17">
        <f>+Depreciación!P447</f>
        <v>96.583333333333329</v>
      </c>
      <c r="Q450" s="17">
        <f>+Depreciación!Q447</f>
        <v>96.583333333333329</v>
      </c>
      <c r="R450" s="17">
        <f>+Depreciación!R447</f>
        <v>96.583333333333329</v>
      </c>
      <c r="S450" s="17">
        <f>+Depreciación!S447</f>
        <v>96.583333333333329</v>
      </c>
      <c r="T450" s="17">
        <f>+Depreciación!T447</f>
        <v>96.583333333333329</v>
      </c>
      <c r="U450" s="15"/>
    </row>
    <row r="451" spans="1:21" ht="12.75" customHeight="1" outlineLevel="1">
      <c r="A451" s="355"/>
      <c r="B451" s="145"/>
      <c r="C451" s="20" t="s">
        <v>902</v>
      </c>
      <c r="D451" s="5" t="s">
        <v>79</v>
      </c>
      <c r="E451" s="5" t="s">
        <v>317</v>
      </c>
      <c r="F451" s="5"/>
      <c r="G451" s="17">
        <f>+Depreciación!G448</f>
        <v>0</v>
      </c>
      <c r="H451" s="17">
        <f>+Depreciación!H448</f>
        <v>0</v>
      </c>
      <c r="I451" s="17">
        <f>+Depreciación!I448</f>
        <v>865.57299999999998</v>
      </c>
      <c r="J451" s="17">
        <f>+Depreciación!J448</f>
        <v>2999.7810000000004</v>
      </c>
      <c r="K451" s="17">
        <f>+Depreciación!K448</f>
        <v>2999.7810000000004</v>
      </c>
      <c r="L451" s="17">
        <f>+Depreciación!L448</f>
        <v>2999.7810000000004</v>
      </c>
      <c r="M451" s="17">
        <f>+Depreciación!M448</f>
        <v>2999.7810000000004</v>
      </c>
      <c r="N451" s="17">
        <f>+Depreciación!N448</f>
        <v>2999.7810000000004</v>
      </c>
      <c r="O451" s="17">
        <f>+Depreciación!O448</f>
        <v>2999.7810000000004</v>
      </c>
      <c r="P451" s="17">
        <f>+Depreciación!P448</f>
        <v>2999.7810000000004</v>
      </c>
      <c r="Q451" s="17">
        <f>+Depreciación!Q448</f>
        <v>2999.7810000000004</v>
      </c>
      <c r="R451" s="17">
        <f>+Depreciación!R448</f>
        <v>2999.7810000000004</v>
      </c>
      <c r="S451" s="17">
        <f>+Depreciación!S448</f>
        <v>2999.7810000000004</v>
      </c>
      <c r="T451" s="17">
        <f>+Depreciación!T448</f>
        <v>2999.7810000000004</v>
      </c>
      <c r="U451" s="15"/>
    </row>
    <row r="452" spans="1:21" ht="12.75" customHeight="1" outlineLevel="1">
      <c r="A452" s="355"/>
      <c r="B452" s="145"/>
      <c r="C452" s="20" t="s">
        <v>903</v>
      </c>
      <c r="D452" s="5" t="s">
        <v>79</v>
      </c>
      <c r="E452" s="5" t="s">
        <v>317</v>
      </c>
      <c r="F452" s="5"/>
      <c r="G452" s="17">
        <f>+Depreciación!G449</f>
        <v>0</v>
      </c>
      <c r="H452" s="17">
        <f>+Depreciación!H449</f>
        <v>0</v>
      </c>
      <c r="I452" s="17">
        <f>+Depreciación!I449</f>
        <v>0</v>
      </c>
      <c r="J452" s="17">
        <f>+Depreciación!J449</f>
        <v>0</v>
      </c>
      <c r="K452" s="17">
        <f>+Depreciación!K449</f>
        <v>0</v>
      </c>
      <c r="L452" s="17">
        <f>+Depreciación!L449</f>
        <v>0</v>
      </c>
      <c r="M452" s="17">
        <f>+Depreciación!M449</f>
        <v>0</v>
      </c>
      <c r="N452" s="17">
        <f>+Depreciación!N449</f>
        <v>0</v>
      </c>
      <c r="O452" s="17">
        <f>+Depreciación!O449</f>
        <v>0</v>
      </c>
      <c r="P452" s="17">
        <f>+Depreciación!P449</f>
        <v>0</v>
      </c>
      <c r="Q452" s="17">
        <f>+Depreciación!Q449</f>
        <v>0</v>
      </c>
      <c r="R452" s="17">
        <f>+Depreciación!R449</f>
        <v>0</v>
      </c>
      <c r="S452" s="17">
        <f>+Depreciación!S449</f>
        <v>0</v>
      </c>
      <c r="T452" s="17">
        <f>+Depreciación!T449</f>
        <v>0</v>
      </c>
      <c r="U452" s="15"/>
    </row>
    <row r="453" spans="1:21" ht="12.75" customHeight="1" outlineLevel="1">
      <c r="A453" s="355"/>
      <c r="B453" s="145"/>
      <c r="C453" s="20" t="s">
        <v>904</v>
      </c>
      <c r="D453" s="5" t="s">
        <v>79</v>
      </c>
      <c r="E453" s="5" t="s">
        <v>317</v>
      </c>
      <c r="F453" s="5"/>
      <c r="G453" s="17">
        <f>+Depreciación!G450</f>
        <v>0</v>
      </c>
      <c r="H453" s="17">
        <f>+Depreciación!H450</f>
        <v>0</v>
      </c>
      <c r="I453" s="17">
        <f>+Depreciación!I450</f>
        <v>0</v>
      </c>
      <c r="J453" s="17">
        <f>+Depreciación!J450</f>
        <v>0</v>
      </c>
      <c r="K453" s="17">
        <f>+Depreciación!K450</f>
        <v>0</v>
      </c>
      <c r="L453" s="17">
        <f>+Depreciación!L450</f>
        <v>0</v>
      </c>
      <c r="M453" s="17">
        <f>+Depreciación!M450</f>
        <v>0</v>
      </c>
      <c r="N453" s="17">
        <f>+Depreciación!N450</f>
        <v>0</v>
      </c>
      <c r="O453" s="17">
        <f>+Depreciación!O450</f>
        <v>0</v>
      </c>
      <c r="P453" s="17">
        <f>+Depreciación!P450</f>
        <v>0</v>
      </c>
      <c r="Q453" s="17">
        <f>+Depreciación!Q450</f>
        <v>0</v>
      </c>
      <c r="R453" s="17">
        <f>+Depreciación!R450</f>
        <v>0</v>
      </c>
      <c r="S453" s="17">
        <f>+Depreciación!S450</f>
        <v>0</v>
      </c>
      <c r="T453" s="17">
        <f>+Depreciación!T450</f>
        <v>1116.0071942446041</v>
      </c>
      <c r="U453" s="15"/>
    </row>
    <row r="454" spans="1:21" ht="12.75" customHeight="1" outlineLevel="1">
      <c r="A454" s="355"/>
      <c r="B454" s="145"/>
      <c r="C454" s="20" t="s">
        <v>905</v>
      </c>
      <c r="D454" s="5" t="s">
        <v>79</v>
      </c>
      <c r="E454" s="5" t="s">
        <v>317</v>
      </c>
      <c r="F454" s="5"/>
      <c r="G454" s="17">
        <f>+Depreciación!G451</f>
        <v>0</v>
      </c>
      <c r="H454" s="17">
        <f>+Depreciación!H451</f>
        <v>0</v>
      </c>
      <c r="I454" s="17">
        <f>+Depreciación!I451</f>
        <v>0</v>
      </c>
      <c r="J454" s="17">
        <f>+Depreciación!J451</f>
        <v>0</v>
      </c>
      <c r="K454" s="17">
        <f>+Depreciación!K451</f>
        <v>0</v>
      </c>
      <c r="L454" s="17">
        <f>+Depreciación!L451</f>
        <v>0</v>
      </c>
      <c r="M454" s="17">
        <f>+Depreciación!M451</f>
        <v>0</v>
      </c>
      <c r="N454" s="17">
        <f>+Depreciación!N451</f>
        <v>0</v>
      </c>
      <c r="O454" s="17">
        <f>+Depreciación!O451</f>
        <v>0</v>
      </c>
      <c r="P454" s="17">
        <f>+Depreciación!P451</f>
        <v>0</v>
      </c>
      <c r="Q454" s="17">
        <f>+Depreciación!Q451</f>
        <v>19796.732000000004</v>
      </c>
      <c r="R454" s="17">
        <f>+Depreciación!R451</f>
        <v>19796.732000000004</v>
      </c>
      <c r="S454" s="17">
        <f>+Depreciación!S451</f>
        <v>19796.732000000004</v>
      </c>
      <c r="T454" s="17">
        <f>+Depreciación!T451</f>
        <v>19796.732000000004</v>
      </c>
      <c r="U454" s="15"/>
    </row>
    <row r="455" spans="1:21" ht="12.75" customHeight="1" outlineLevel="1">
      <c r="A455" s="355"/>
      <c r="B455" s="145"/>
      <c r="C455" s="20" t="s">
        <v>906</v>
      </c>
      <c r="D455" s="5" t="s">
        <v>79</v>
      </c>
      <c r="E455" s="5" t="s">
        <v>317</v>
      </c>
      <c r="F455" s="5"/>
      <c r="G455" s="17">
        <f>+Depreciación!G452</f>
        <v>0</v>
      </c>
      <c r="H455" s="17">
        <f>+Depreciación!H452</f>
        <v>0</v>
      </c>
      <c r="I455" s="17">
        <f>+Depreciación!I452</f>
        <v>0</v>
      </c>
      <c r="J455" s="17">
        <f>+Depreciación!J452</f>
        <v>0</v>
      </c>
      <c r="K455" s="17">
        <f>+Depreciación!K452</f>
        <v>0</v>
      </c>
      <c r="L455" s="17">
        <f>+Depreciación!L452</f>
        <v>0</v>
      </c>
      <c r="M455" s="17">
        <f>+Depreciación!M452</f>
        <v>0</v>
      </c>
      <c r="N455" s="17">
        <f>+Depreciación!N452</f>
        <v>0</v>
      </c>
      <c r="O455" s="17">
        <f>+Depreciación!O452</f>
        <v>0</v>
      </c>
      <c r="P455" s="17">
        <f>+Depreciación!P452</f>
        <v>0</v>
      </c>
      <c r="Q455" s="17">
        <f>+Depreciación!Q452</f>
        <v>1620.6000000000001</v>
      </c>
      <c r="R455" s="17">
        <f>+Depreciación!R452</f>
        <v>1620.6000000000001</v>
      </c>
      <c r="S455" s="17">
        <f>+Depreciación!S452</f>
        <v>1620.6000000000001</v>
      </c>
      <c r="T455" s="17">
        <f>+Depreciación!T452</f>
        <v>1620.6000000000001</v>
      </c>
      <c r="U455" s="15"/>
    </row>
    <row r="456" spans="1:21" ht="12.75" customHeight="1" outlineLevel="1">
      <c r="A456" s="355"/>
      <c r="B456" s="145"/>
      <c r="C456" s="20" t="s">
        <v>907</v>
      </c>
      <c r="D456" s="5" t="s">
        <v>79</v>
      </c>
      <c r="E456" s="5" t="s">
        <v>317</v>
      </c>
      <c r="F456" s="5"/>
      <c r="G456" s="17">
        <f>+Depreciación!G453</f>
        <v>0</v>
      </c>
      <c r="H456" s="17">
        <f>+Depreciación!H453</f>
        <v>0</v>
      </c>
      <c r="I456" s="17">
        <f>+Depreciación!I453</f>
        <v>0</v>
      </c>
      <c r="J456" s="17">
        <f>+Depreciación!J453</f>
        <v>0</v>
      </c>
      <c r="K456" s="17">
        <f>+Depreciación!K453</f>
        <v>0</v>
      </c>
      <c r="L456" s="17">
        <f>+Depreciación!L453</f>
        <v>0</v>
      </c>
      <c r="M456" s="17">
        <f>+Depreciación!M453</f>
        <v>0</v>
      </c>
      <c r="N456" s="17">
        <f>+Depreciación!N453</f>
        <v>0</v>
      </c>
      <c r="O456" s="17">
        <f>+Depreciación!O453</f>
        <v>0</v>
      </c>
      <c r="P456" s="17">
        <f>+Depreciación!P453</f>
        <v>0</v>
      </c>
      <c r="Q456" s="17">
        <f>+Depreciación!Q453</f>
        <v>11783.53</v>
      </c>
      <c r="R456" s="17">
        <f>+Depreciación!R453</f>
        <v>11783.53</v>
      </c>
      <c r="S456" s="17">
        <f>+Depreciación!S453</f>
        <v>11783.53</v>
      </c>
      <c r="T456" s="17">
        <f>+Depreciación!T453</f>
        <v>11783.53</v>
      </c>
      <c r="U456" s="15"/>
    </row>
    <row r="457" spans="1:21" ht="12.75" customHeight="1" outlineLevel="1">
      <c r="A457" s="355"/>
      <c r="B457" s="145"/>
      <c r="C457" s="20" t="s">
        <v>908</v>
      </c>
      <c r="D457" s="5" t="s">
        <v>79</v>
      </c>
      <c r="E457" s="5" t="s">
        <v>317</v>
      </c>
      <c r="F457" s="5"/>
      <c r="G457" s="17">
        <f>+Depreciación!G454</f>
        <v>0</v>
      </c>
      <c r="H457" s="17">
        <f>+Depreciación!H454</f>
        <v>0</v>
      </c>
      <c r="I457" s="17">
        <f>+Depreciación!I454</f>
        <v>0</v>
      </c>
      <c r="J457" s="17">
        <f>+Depreciación!J454</f>
        <v>0</v>
      </c>
      <c r="K457" s="17">
        <f>+Depreciación!K454</f>
        <v>0</v>
      </c>
      <c r="L457" s="17">
        <f>+Depreciación!L454</f>
        <v>0</v>
      </c>
      <c r="M457" s="17">
        <f>+Depreciación!M454</f>
        <v>0</v>
      </c>
      <c r="N457" s="17">
        <f>+Depreciación!N454</f>
        <v>0</v>
      </c>
      <c r="O457" s="17">
        <f>+Depreciación!O454</f>
        <v>0</v>
      </c>
      <c r="P457" s="17">
        <f>+Depreciación!P454</f>
        <v>0</v>
      </c>
      <c r="Q457" s="17">
        <f>+Depreciación!Q454</f>
        <v>3994.8720000000003</v>
      </c>
      <c r="R457" s="17">
        <f>+Depreciación!R454</f>
        <v>3994.8720000000003</v>
      </c>
      <c r="S457" s="17">
        <f>+Depreciación!S454</f>
        <v>3994.8720000000003</v>
      </c>
      <c r="T457" s="17">
        <f>+Depreciación!T454</f>
        <v>3994.8720000000003</v>
      </c>
      <c r="U457" s="15"/>
    </row>
    <row r="458" spans="1:21" ht="12.75" customHeight="1" outlineLevel="1">
      <c r="A458" s="355"/>
      <c r="B458" s="145"/>
      <c r="C458" s="20" t="s">
        <v>909</v>
      </c>
      <c r="D458" s="5" t="s">
        <v>79</v>
      </c>
      <c r="E458" s="5" t="s">
        <v>317</v>
      </c>
      <c r="F458" s="5"/>
      <c r="G458" s="17">
        <f>+Depreciación!G455</f>
        <v>0</v>
      </c>
      <c r="H458" s="17">
        <f>+Depreciación!H455</f>
        <v>0</v>
      </c>
      <c r="I458" s="17">
        <f>+Depreciación!I455</f>
        <v>0</v>
      </c>
      <c r="J458" s="17">
        <f>+Depreciación!J455</f>
        <v>0</v>
      </c>
      <c r="K458" s="17">
        <f>+Depreciación!K455</f>
        <v>0</v>
      </c>
      <c r="L458" s="17">
        <f>+Depreciación!L455</f>
        <v>0</v>
      </c>
      <c r="M458" s="17">
        <f>+Depreciación!M455</f>
        <v>0</v>
      </c>
      <c r="N458" s="17">
        <f>+Depreciación!N455</f>
        <v>0</v>
      </c>
      <c r="O458" s="17">
        <f>+Depreciación!O455</f>
        <v>0</v>
      </c>
      <c r="P458" s="17">
        <f>+Depreciación!P455</f>
        <v>0</v>
      </c>
      <c r="Q458" s="17">
        <f>+Depreciación!Q455</f>
        <v>300.24600000000004</v>
      </c>
      <c r="R458" s="17">
        <f>+Depreciación!R455</f>
        <v>300.24600000000004</v>
      </c>
      <c r="S458" s="17">
        <f>+Depreciación!S455</f>
        <v>300.24600000000004</v>
      </c>
      <c r="T458" s="17">
        <f>+Depreciación!T455</f>
        <v>300.24600000000004</v>
      </c>
      <c r="U458" s="15"/>
    </row>
    <row r="459" spans="1:21" ht="12.75" customHeight="1" outlineLevel="1">
      <c r="A459" s="355"/>
      <c r="B459" s="145"/>
      <c r="C459" s="20" t="s">
        <v>910</v>
      </c>
      <c r="D459" s="5" t="s">
        <v>79</v>
      </c>
      <c r="E459" s="5" t="s">
        <v>317</v>
      </c>
      <c r="F459" s="5"/>
      <c r="G459" s="17">
        <f>+Depreciación!G456</f>
        <v>0</v>
      </c>
      <c r="H459" s="17">
        <f>+Depreciación!H456</f>
        <v>0</v>
      </c>
      <c r="I459" s="17">
        <f>+Depreciación!I456</f>
        <v>0</v>
      </c>
      <c r="J459" s="17">
        <f>+Depreciación!J456</f>
        <v>0</v>
      </c>
      <c r="K459" s="17">
        <f>+Depreciación!K456</f>
        <v>0</v>
      </c>
      <c r="L459" s="17">
        <f>+Depreciación!L456</f>
        <v>0</v>
      </c>
      <c r="M459" s="17">
        <f>+Depreciación!M456</f>
        <v>0</v>
      </c>
      <c r="N459" s="17">
        <f>+Depreciación!N456</f>
        <v>0</v>
      </c>
      <c r="O459" s="17">
        <f>+Depreciación!O456</f>
        <v>0</v>
      </c>
      <c r="P459" s="17">
        <f>+Depreciación!P456</f>
        <v>0</v>
      </c>
      <c r="Q459" s="17">
        <f>+Depreciación!Q456</f>
        <v>0</v>
      </c>
      <c r="R459" s="17">
        <f>+Depreciación!R456</f>
        <v>60330.972000000002</v>
      </c>
      <c r="S459" s="17">
        <f>+Depreciación!S456</f>
        <v>60330.972000000002</v>
      </c>
      <c r="T459" s="17">
        <f>+Depreciación!T456</f>
        <v>60330.972000000002</v>
      </c>
      <c r="U459" s="15"/>
    </row>
    <row r="460" spans="1:21" ht="12.75" customHeight="1" outlineLevel="1">
      <c r="A460" s="355"/>
      <c r="B460" s="145"/>
      <c r="C460" s="20" t="s">
        <v>591</v>
      </c>
      <c r="D460" s="5" t="s">
        <v>79</v>
      </c>
      <c r="E460" s="5" t="s">
        <v>317</v>
      </c>
      <c r="F460" s="5"/>
      <c r="G460" s="17">
        <f>+Depreciación!G457</f>
        <v>0</v>
      </c>
      <c r="H460" s="17">
        <f>+Depreciación!H457</f>
        <v>0</v>
      </c>
      <c r="I460" s="17">
        <f>+Depreciación!I457</f>
        <v>0</v>
      </c>
      <c r="J460" s="17">
        <f>+Depreciación!J457</f>
        <v>0</v>
      </c>
      <c r="K460" s="17">
        <f>+Depreciación!K457</f>
        <v>0</v>
      </c>
      <c r="L460" s="17">
        <f>+Depreciación!L457</f>
        <v>0</v>
      </c>
      <c r="M460" s="17">
        <f>+Depreciación!M457</f>
        <v>0</v>
      </c>
      <c r="N460" s="17">
        <f>+Depreciación!N457</f>
        <v>0</v>
      </c>
      <c r="O460" s="17">
        <f>+Depreciación!O457</f>
        <v>0</v>
      </c>
      <c r="P460" s="17">
        <f>+Depreciación!P457</f>
        <v>0</v>
      </c>
      <c r="Q460" s="17">
        <f>+Depreciación!Q457</f>
        <v>0</v>
      </c>
      <c r="R460" s="17">
        <f>+Depreciación!R457</f>
        <v>0</v>
      </c>
      <c r="S460" s="17">
        <f>+Depreciación!S457</f>
        <v>1500</v>
      </c>
      <c r="T460" s="17">
        <f>+Depreciación!T457</f>
        <v>1500</v>
      </c>
      <c r="U460" s="15"/>
    </row>
    <row r="461" spans="1:21" ht="12.75" customHeight="1" outlineLevel="1">
      <c r="A461" s="355"/>
      <c r="B461" s="145"/>
      <c r="C461" s="20" t="s">
        <v>911</v>
      </c>
      <c r="D461" s="5" t="s">
        <v>79</v>
      </c>
      <c r="E461" s="5" t="s">
        <v>317</v>
      </c>
      <c r="F461" s="5"/>
      <c r="G461" s="17">
        <f>+Depreciación!G458</f>
        <v>0</v>
      </c>
      <c r="H461" s="17">
        <f>+Depreciación!H458</f>
        <v>0</v>
      </c>
      <c r="I461" s="17">
        <f>+Depreciación!I458</f>
        <v>0</v>
      </c>
      <c r="J461" s="17">
        <f>+Depreciación!J458</f>
        <v>0</v>
      </c>
      <c r="K461" s="17">
        <f>+Depreciación!K458</f>
        <v>0</v>
      </c>
      <c r="L461" s="17">
        <f>+Depreciación!L458</f>
        <v>0</v>
      </c>
      <c r="M461" s="17">
        <f>+Depreciación!M458</f>
        <v>0</v>
      </c>
      <c r="N461" s="17">
        <f>+Depreciación!N458</f>
        <v>0</v>
      </c>
      <c r="O461" s="17">
        <f>+Depreciación!O458</f>
        <v>0</v>
      </c>
      <c r="P461" s="17">
        <f>+Depreciación!P458</f>
        <v>0</v>
      </c>
      <c r="Q461" s="17">
        <f>+Depreciación!Q458</f>
        <v>0</v>
      </c>
      <c r="R461" s="17">
        <f>+Depreciación!R458</f>
        <v>0</v>
      </c>
      <c r="S461" s="17">
        <f>+Depreciación!S458</f>
        <v>0</v>
      </c>
      <c r="T461" s="17">
        <f>+Depreciación!T458</f>
        <v>0</v>
      </c>
      <c r="U461" s="15"/>
    </row>
    <row r="462" spans="1:21" ht="12.75" customHeight="1" outlineLevel="1">
      <c r="A462" s="355"/>
      <c r="B462" s="145"/>
      <c r="C462" s="20" t="s">
        <v>912</v>
      </c>
      <c r="D462" s="5" t="s">
        <v>79</v>
      </c>
      <c r="E462" s="5" t="s">
        <v>317</v>
      </c>
      <c r="F462" s="5"/>
      <c r="G462" s="17">
        <f>+Depreciación!G459</f>
        <v>0</v>
      </c>
      <c r="H462" s="17">
        <f>+Depreciación!H459</f>
        <v>0</v>
      </c>
      <c r="I462" s="17">
        <f>+Depreciación!I459</f>
        <v>0</v>
      </c>
      <c r="J462" s="17">
        <f>+Depreciación!J459</f>
        <v>0</v>
      </c>
      <c r="K462" s="17">
        <f>+Depreciación!K459</f>
        <v>0</v>
      </c>
      <c r="L462" s="17">
        <f>+Depreciación!L459</f>
        <v>0</v>
      </c>
      <c r="M462" s="17">
        <f>+Depreciación!M459</f>
        <v>0</v>
      </c>
      <c r="N462" s="17">
        <f>+Depreciación!N459</f>
        <v>0</v>
      </c>
      <c r="O462" s="17">
        <f>+Depreciación!O459</f>
        <v>0</v>
      </c>
      <c r="P462" s="17">
        <f>+Depreciación!P459</f>
        <v>0</v>
      </c>
      <c r="Q462" s="17">
        <f>+Depreciación!Q459</f>
        <v>0</v>
      </c>
      <c r="R462" s="17">
        <f>+Depreciación!R459</f>
        <v>0</v>
      </c>
      <c r="S462" s="17">
        <f>+Depreciación!S459</f>
        <v>0</v>
      </c>
      <c r="T462" s="17">
        <f>+Depreciación!T459</f>
        <v>0</v>
      </c>
      <c r="U462" s="15"/>
    </row>
    <row r="463" spans="1:21" ht="12.75" customHeight="1" outlineLevel="1">
      <c r="A463" s="355"/>
      <c r="B463" s="145"/>
      <c r="C463" s="378" t="s">
        <v>913</v>
      </c>
      <c r="D463" s="379" t="s">
        <v>79</v>
      </c>
      <c r="E463" s="379" t="s">
        <v>317</v>
      </c>
      <c r="F463" s="5"/>
      <c r="G463" s="543">
        <f>+Depreciación!G460</f>
        <v>0</v>
      </c>
      <c r="H463" s="543">
        <f>+Depreciación!H460</f>
        <v>0</v>
      </c>
      <c r="I463" s="543">
        <f>+Depreciación!I460</f>
        <v>0</v>
      </c>
      <c r="J463" s="543">
        <f>+Depreciación!J460</f>
        <v>0</v>
      </c>
      <c r="K463" s="543">
        <f>+Depreciación!K460</f>
        <v>0</v>
      </c>
      <c r="L463" s="543">
        <f>+Depreciación!L460</f>
        <v>0</v>
      </c>
      <c r="M463" s="543">
        <f>+Depreciación!M460</f>
        <v>0</v>
      </c>
      <c r="N463" s="543">
        <f>+Depreciación!N460</f>
        <v>0</v>
      </c>
      <c r="O463" s="543">
        <f>+Depreciación!O460</f>
        <v>0</v>
      </c>
      <c r="P463" s="543">
        <f>+Depreciación!P460</f>
        <v>0</v>
      </c>
      <c r="Q463" s="543">
        <f>+Depreciación!Q460</f>
        <v>0</v>
      </c>
      <c r="R463" s="543">
        <f>+Depreciación!R460</f>
        <v>0</v>
      </c>
      <c r="S463" s="543">
        <f>+Depreciación!S460</f>
        <v>0</v>
      </c>
      <c r="T463" s="543">
        <f>+Depreciación!T460</f>
        <v>0</v>
      </c>
      <c r="U463" s="15"/>
    </row>
    <row r="464" spans="1:21" ht="12.75" customHeight="1" outlineLevel="1" collapsed="1">
      <c r="A464" s="354"/>
      <c r="B464" s="145"/>
      <c r="C464" s="24" t="s">
        <v>191</v>
      </c>
      <c r="D464" s="18"/>
      <c r="E464" s="18"/>
      <c r="F464" s="5"/>
      <c r="G464" s="454"/>
      <c r="H464" s="454"/>
      <c r="I464" s="454"/>
      <c r="J464" s="454"/>
      <c r="K464" s="454"/>
      <c r="L464" s="454"/>
      <c r="M464" s="454"/>
      <c r="N464" s="454"/>
      <c r="O464" s="454"/>
      <c r="P464" s="454"/>
      <c r="Q464" s="454"/>
      <c r="R464" s="454"/>
      <c r="S464" s="454"/>
      <c r="T464" s="454"/>
      <c r="U464" s="15"/>
    </row>
    <row r="465" spans="1:21" ht="12.75" customHeight="1" outlineLevel="1">
      <c r="A465" s="356"/>
      <c r="B465" s="145"/>
      <c r="C465" s="380" t="s">
        <v>191</v>
      </c>
      <c r="D465" s="381" t="s">
        <v>79</v>
      </c>
      <c r="E465" s="381" t="s">
        <v>317</v>
      </c>
      <c r="F465" s="5"/>
      <c r="G465" s="542">
        <f>+Depreciación!G462</f>
        <v>0</v>
      </c>
      <c r="H465" s="542">
        <f>+Depreciación!H462</f>
        <v>83413.620836905087</v>
      </c>
      <c r="I465" s="542">
        <f>+Depreciación!I462</f>
        <v>122710.65547816911</v>
      </c>
      <c r="J465" s="542">
        <f>+Depreciación!J462</f>
        <v>134273.33333333328</v>
      </c>
      <c r="K465" s="542">
        <f>+Depreciación!K462</f>
        <v>146981.56666666665</v>
      </c>
      <c r="L465" s="542">
        <f>+Depreciación!L462</f>
        <v>202262.46333333282</v>
      </c>
      <c r="M465" s="542">
        <f>+Depreciación!M462</f>
        <v>291196.8299999999</v>
      </c>
      <c r="N465" s="542">
        <f>+Depreciación!N462</f>
        <v>594044.45000000135</v>
      </c>
      <c r="O465" s="542">
        <f>+Depreciación!O462</f>
        <v>654056.40333333483</v>
      </c>
      <c r="P465" s="542">
        <f>+Depreciación!P462</f>
        <v>184981.17701825267</v>
      </c>
      <c r="Q465" s="542">
        <f>+Depreciación!Q462</f>
        <v>136395.68000000017</v>
      </c>
      <c r="R465" s="542">
        <f>+Depreciación!R462</f>
        <v>235817.08999999985</v>
      </c>
      <c r="S465" s="542">
        <f>+Depreciación!S462</f>
        <v>1026792.773333332</v>
      </c>
      <c r="T465" s="542">
        <f>+Depreciación!T462</f>
        <v>143596.5866666683</v>
      </c>
      <c r="U465" s="15"/>
    </row>
    <row r="466" spans="1:21" ht="12.75" customHeight="1" outlineLevel="1">
      <c r="A466" s="356"/>
      <c r="B466" s="145"/>
      <c r="C466" s="20" t="s">
        <v>914</v>
      </c>
      <c r="D466" s="5" t="s">
        <v>79</v>
      </c>
      <c r="E466" s="5" t="s">
        <v>317</v>
      </c>
      <c r="F466" s="5"/>
      <c r="G466" s="17">
        <f>+Depreciación!G463</f>
        <v>0</v>
      </c>
      <c r="H466" s="17">
        <f>+Depreciación!H463</f>
        <v>0</v>
      </c>
      <c r="I466" s="17">
        <f>+Depreciación!I463</f>
        <v>0</v>
      </c>
      <c r="J466" s="17">
        <f>+Depreciación!J463</f>
        <v>0</v>
      </c>
      <c r="K466" s="17">
        <f>+Depreciación!K463</f>
        <v>0</v>
      </c>
      <c r="L466" s="17">
        <f>+Depreciación!L463</f>
        <v>0</v>
      </c>
      <c r="M466" s="17">
        <f>+Depreciación!M463</f>
        <v>0</v>
      </c>
      <c r="N466" s="17">
        <f>+Depreciación!N463</f>
        <v>0</v>
      </c>
      <c r="O466" s="17">
        <f>+Depreciación!O463</f>
        <v>0</v>
      </c>
      <c r="P466" s="17">
        <f>+Depreciación!P463</f>
        <v>0</v>
      </c>
      <c r="Q466" s="17">
        <f>+Depreciación!Q463</f>
        <v>0</v>
      </c>
      <c r="R466" s="17">
        <f>+Depreciación!R463</f>
        <v>229205.04333333333</v>
      </c>
      <c r="S466" s="17">
        <f>+Depreciación!S463</f>
        <v>229205.04333333333</v>
      </c>
      <c r="T466" s="17">
        <f>+Depreciación!T463</f>
        <v>229205.04333333333</v>
      </c>
      <c r="U466" s="15"/>
    </row>
    <row r="467" spans="1:21" ht="12.75" customHeight="1" outlineLevel="1">
      <c r="A467" s="356"/>
      <c r="B467" s="145"/>
      <c r="C467" s="20" t="s">
        <v>915</v>
      </c>
      <c r="D467" s="5" t="s">
        <v>79</v>
      </c>
      <c r="E467" s="5" t="s">
        <v>317</v>
      </c>
      <c r="F467" s="5"/>
      <c r="G467" s="17">
        <f>+Depreciación!G464</f>
        <v>0</v>
      </c>
      <c r="H467" s="17">
        <f>+Depreciación!H464</f>
        <v>0</v>
      </c>
      <c r="I467" s="17">
        <f>+Depreciación!I464</f>
        <v>0</v>
      </c>
      <c r="J467" s="17">
        <f>+Depreciación!J464</f>
        <v>0</v>
      </c>
      <c r="K467" s="17">
        <f>+Depreciación!K464</f>
        <v>0</v>
      </c>
      <c r="L467" s="17">
        <f>+Depreciación!L464</f>
        <v>0</v>
      </c>
      <c r="M467" s="17">
        <f>+Depreciación!M464</f>
        <v>0</v>
      </c>
      <c r="N467" s="17">
        <f>+Depreciación!N464</f>
        <v>0</v>
      </c>
      <c r="O467" s="17">
        <f>+Depreciación!O464</f>
        <v>0</v>
      </c>
      <c r="P467" s="17">
        <f>+Depreciación!P464</f>
        <v>0</v>
      </c>
      <c r="Q467" s="17">
        <f>+Depreciación!Q464</f>
        <v>0</v>
      </c>
      <c r="R467" s="17">
        <f>+Depreciación!R464</f>
        <v>159270.15</v>
      </c>
      <c r="S467" s="17">
        <f>+Depreciación!S464</f>
        <v>159270.15</v>
      </c>
      <c r="T467" s="17">
        <f>+Depreciación!T464</f>
        <v>159270.15</v>
      </c>
      <c r="U467" s="15"/>
    </row>
    <row r="468" spans="1:21" ht="12.75" customHeight="1" outlineLevel="1">
      <c r="A468" s="356"/>
      <c r="B468" s="145"/>
      <c r="C468" s="20" t="s">
        <v>916</v>
      </c>
      <c r="D468" s="5" t="s">
        <v>79</v>
      </c>
      <c r="E468" s="5" t="s">
        <v>317</v>
      </c>
      <c r="F468" s="5"/>
      <c r="G468" s="17">
        <f>+Depreciación!G465</f>
        <v>0</v>
      </c>
      <c r="H468" s="17">
        <f>+Depreciación!H465</f>
        <v>0</v>
      </c>
      <c r="I468" s="17">
        <f>+Depreciación!I465</f>
        <v>0</v>
      </c>
      <c r="J468" s="17">
        <f>+Depreciación!J465</f>
        <v>0</v>
      </c>
      <c r="K468" s="17">
        <f>+Depreciación!K465</f>
        <v>0</v>
      </c>
      <c r="L468" s="17">
        <f>+Depreciación!L465</f>
        <v>0</v>
      </c>
      <c r="M468" s="17">
        <f>+Depreciación!M465</f>
        <v>0</v>
      </c>
      <c r="N468" s="17">
        <f>+Depreciación!N465</f>
        <v>0</v>
      </c>
      <c r="O468" s="17">
        <f>+Depreciación!O465</f>
        <v>0</v>
      </c>
      <c r="P468" s="17">
        <f>+Depreciación!P465</f>
        <v>0</v>
      </c>
      <c r="Q468" s="17">
        <f>+Depreciación!Q465</f>
        <v>0</v>
      </c>
      <c r="R468" s="17">
        <f>+Depreciación!R465</f>
        <v>0</v>
      </c>
      <c r="S468" s="17">
        <f>+Depreciación!S465</f>
        <v>164462.52666666693</v>
      </c>
      <c r="T468" s="17">
        <f>+Depreciación!T465</f>
        <v>164462.52666666693</v>
      </c>
      <c r="U468" s="15"/>
    </row>
    <row r="469" spans="1:21" ht="12.75" customHeight="1" outlineLevel="1">
      <c r="A469" s="356"/>
      <c r="B469" s="145"/>
      <c r="C469" s="378" t="s">
        <v>917</v>
      </c>
      <c r="D469" s="379" t="s">
        <v>79</v>
      </c>
      <c r="E469" s="379" t="s">
        <v>317</v>
      </c>
      <c r="F469" s="5"/>
      <c r="G469" s="543">
        <f>+Depreciación!G466</f>
        <v>0</v>
      </c>
      <c r="H469" s="543">
        <f>+Depreciación!H466</f>
        <v>0</v>
      </c>
      <c r="I469" s="543">
        <f>+Depreciación!I466</f>
        <v>0</v>
      </c>
      <c r="J469" s="543">
        <f>+Depreciación!J466</f>
        <v>0</v>
      </c>
      <c r="K469" s="543">
        <f>+Depreciación!K466</f>
        <v>0</v>
      </c>
      <c r="L469" s="543">
        <f>+Depreciación!L466</f>
        <v>0</v>
      </c>
      <c r="M469" s="543">
        <f>+Depreciación!M466</f>
        <v>0</v>
      </c>
      <c r="N469" s="543">
        <f>+Depreciación!N466</f>
        <v>0</v>
      </c>
      <c r="O469" s="543">
        <f>+Depreciación!O466</f>
        <v>0</v>
      </c>
      <c r="P469" s="543">
        <f>+Depreciación!P466</f>
        <v>0</v>
      </c>
      <c r="Q469" s="543">
        <f>+Depreciación!Q466</f>
        <v>0</v>
      </c>
      <c r="R469" s="543">
        <f>+Depreciación!R466</f>
        <v>0</v>
      </c>
      <c r="S469" s="543">
        <f>+Depreciación!S466</f>
        <v>0</v>
      </c>
      <c r="T469" s="543">
        <f>+Depreciación!T466</f>
        <v>0</v>
      </c>
      <c r="U469" s="15"/>
    </row>
    <row r="470" spans="1:21" ht="12.75" customHeight="1" outlineLevel="1" collapsed="1">
      <c r="A470" s="354"/>
      <c r="B470" s="145"/>
      <c r="C470" s="459" t="s">
        <v>787</v>
      </c>
      <c r="D470" s="548"/>
      <c r="E470" s="548"/>
      <c r="F470" s="5"/>
      <c r="G470" s="549"/>
      <c r="H470" s="549"/>
      <c r="I470" s="549"/>
      <c r="J470" s="549"/>
      <c r="K470" s="549"/>
      <c r="L470" s="549"/>
      <c r="M470" s="549"/>
      <c r="N470" s="549"/>
      <c r="O470" s="549"/>
      <c r="P470" s="549"/>
      <c r="Q470" s="549"/>
      <c r="R470" s="549"/>
      <c r="S470" s="549"/>
      <c r="T470" s="549"/>
      <c r="U470" s="15"/>
    </row>
    <row r="471" spans="1:21" ht="12.75" customHeight="1" outlineLevel="1">
      <c r="A471" s="356"/>
      <c r="B471" s="145"/>
      <c r="C471" s="20" t="s">
        <v>207</v>
      </c>
      <c r="D471" s="5" t="s">
        <v>79</v>
      </c>
      <c r="E471" s="5" t="s">
        <v>317</v>
      </c>
      <c r="F471" s="5"/>
      <c r="G471" s="17">
        <f>+Depreciación!G468</f>
        <v>0</v>
      </c>
      <c r="H471" s="17">
        <f>+Depreciación!H468</f>
        <v>5470.2194001948674</v>
      </c>
      <c r="I471" s="17">
        <f>+Depreciación!I468</f>
        <v>5471.6479716234389</v>
      </c>
      <c r="J471" s="17">
        <f>+Depreciación!J468</f>
        <v>5471.6481939434916</v>
      </c>
      <c r="K471" s="17">
        <f>+Depreciación!K468</f>
        <v>5471.6481939434916</v>
      </c>
      <c r="L471" s="17">
        <f>+Depreciación!L468</f>
        <v>5471.6481939434916</v>
      </c>
      <c r="M471" s="17">
        <f>+Depreciación!M468</f>
        <v>5471.6481939434916</v>
      </c>
      <c r="N471" s="17">
        <f>+Depreciación!N468</f>
        <v>5471.6481939434916</v>
      </c>
      <c r="O471" s="17">
        <f>+Depreciación!O468</f>
        <v>1.4290160686796298</v>
      </c>
      <c r="P471" s="17">
        <f>+Depreciación!P468</f>
        <v>0</v>
      </c>
      <c r="Q471" s="17">
        <f>+Depreciación!Q468</f>
        <v>0</v>
      </c>
      <c r="R471" s="17">
        <f>+Depreciación!R468</f>
        <v>0</v>
      </c>
      <c r="S471" s="17">
        <f>+Depreciación!S468</f>
        <v>0</v>
      </c>
      <c r="T471" s="17">
        <f>+Depreciación!T468</f>
        <v>0</v>
      </c>
      <c r="U471" s="15"/>
    </row>
    <row r="472" spans="1:21" ht="12.75" customHeight="1" outlineLevel="1">
      <c r="A472" s="356"/>
      <c r="B472" s="145"/>
      <c r="C472" s="20" t="s">
        <v>941</v>
      </c>
      <c r="D472" s="5" t="s">
        <v>79</v>
      </c>
      <c r="E472" s="5" t="s">
        <v>317</v>
      </c>
      <c r="F472" s="5"/>
      <c r="G472" s="17">
        <f>+Depreciación!G469</f>
        <v>0</v>
      </c>
      <c r="H472" s="17">
        <f>+Depreciación!H469</f>
        <v>0</v>
      </c>
      <c r="I472" s="17">
        <f>+Depreciación!I469</f>
        <v>284.66666666666663</v>
      </c>
      <c r="J472" s="17">
        <f>+Depreciación!J469</f>
        <v>284.66666666666663</v>
      </c>
      <c r="K472" s="17">
        <f>+Depreciación!K469</f>
        <v>284.66666666666663</v>
      </c>
      <c r="L472" s="17">
        <f>+Depreciación!L469</f>
        <v>1.1368683772161603E-13</v>
      </c>
      <c r="M472" s="17">
        <f>+Depreciación!M469</f>
        <v>0</v>
      </c>
      <c r="N472" s="17">
        <f>+Depreciación!N469</f>
        <v>0</v>
      </c>
      <c r="O472" s="17">
        <f>+Depreciación!O469</f>
        <v>0</v>
      </c>
      <c r="P472" s="17">
        <f>+Depreciación!P469</f>
        <v>0</v>
      </c>
      <c r="Q472" s="17">
        <f>+Depreciación!Q469</f>
        <v>0</v>
      </c>
      <c r="R472" s="17">
        <f>+Depreciación!R469</f>
        <v>0</v>
      </c>
      <c r="S472" s="17">
        <f>+Depreciación!S469</f>
        <v>0</v>
      </c>
      <c r="T472" s="17">
        <f>+Depreciación!T469</f>
        <v>0</v>
      </c>
      <c r="U472" s="15"/>
    </row>
    <row r="473" spans="1:21" ht="12.75" customHeight="1" outlineLevel="1">
      <c r="A473" s="356"/>
      <c r="B473" s="145"/>
      <c r="C473" s="20" t="s">
        <v>942</v>
      </c>
      <c r="D473" s="5" t="s">
        <v>79</v>
      </c>
      <c r="E473" s="5" t="s">
        <v>317</v>
      </c>
      <c r="F473" s="5"/>
      <c r="G473" s="17">
        <f>+Depreciación!G470</f>
        <v>0</v>
      </c>
      <c r="H473" s="17">
        <f>+Depreciación!H470</f>
        <v>3850.9633865390215</v>
      </c>
      <c r="I473" s="17">
        <f>+Depreciación!I470</f>
        <v>3890.9117998120705</v>
      </c>
      <c r="J473" s="17">
        <f>+Depreciación!J470</f>
        <v>3890.9117998120705</v>
      </c>
      <c r="K473" s="17">
        <f>+Depreciación!K470</f>
        <v>3890.9117998120705</v>
      </c>
      <c r="L473" s="17">
        <f>+Depreciación!L470</f>
        <v>3890.9117998120705</v>
      </c>
      <c r="M473" s="17">
        <f>+Depreciación!M470</f>
        <v>39.948413273046754</v>
      </c>
      <c r="N473" s="17">
        <f>+Depreciación!N470</f>
        <v>0</v>
      </c>
      <c r="O473" s="17">
        <f>+Depreciación!O470</f>
        <v>0</v>
      </c>
      <c r="P473" s="17">
        <f>+Depreciación!P470</f>
        <v>0</v>
      </c>
      <c r="Q473" s="17">
        <f>+Depreciación!Q470</f>
        <v>0</v>
      </c>
      <c r="R473" s="17">
        <f>+Depreciación!R470</f>
        <v>0</v>
      </c>
      <c r="S473" s="17">
        <f>+Depreciación!S470</f>
        <v>0</v>
      </c>
      <c r="T473" s="17">
        <f>+Depreciación!T470</f>
        <v>0</v>
      </c>
      <c r="U473" s="15"/>
    </row>
    <row r="474" spans="1:21" ht="12.75" customHeight="1" outlineLevel="1">
      <c r="A474" s="356"/>
      <c r="B474" s="145"/>
      <c r="C474" s="20" t="s">
        <v>943</v>
      </c>
      <c r="D474" s="5" t="s">
        <v>79</v>
      </c>
      <c r="E474" s="5" t="s">
        <v>317</v>
      </c>
      <c r="F474" s="5"/>
      <c r="G474" s="17">
        <f>+Depreciación!G471</f>
        <v>0</v>
      </c>
      <c r="H474" s="17">
        <f>+Depreciación!H471</f>
        <v>0</v>
      </c>
      <c r="I474" s="17">
        <f>+Depreciación!I471</f>
        <v>0</v>
      </c>
      <c r="J474" s="17">
        <f>+Depreciación!J471</f>
        <v>7425.7142857142853</v>
      </c>
      <c r="K474" s="17">
        <f>+Depreciación!K471</f>
        <v>7425.7142857142853</v>
      </c>
      <c r="L474" s="17">
        <f>+Depreciación!L471</f>
        <v>7425.7142857142853</v>
      </c>
      <c r="M474" s="17">
        <f>+Depreciación!M471</f>
        <v>7425.7142857142853</v>
      </c>
      <c r="N474" s="17">
        <f>+Depreciación!N471</f>
        <v>7425.7142857142853</v>
      </c>
      <c r="O474" s="17">
        <f>+Depreciación!O471</f>
        <v>7425.7142857142853</v>
      </c>
      <c r="P474" s="17">
        <f>+Depreciación!P471</f>
        <v>7425.7142857142853</v>
      </c>
      <c r="Q474" s="17">
        <f>+Depreciación!Q471</f>
        <v>7.2759576141834259E-12</v>
      </c>
      <c r="R474" s="17">
        <f>+Depreciación!R471</f>
        <v>0</v>
      </c>
      <c r="S474" s="17">
        <f>+Depreciación!S471</f>
        <v>0</v>
      </c>
      <c r="T474" s="17">
        <f>+Depreciación!T471</f>
        <v>0</v>
      </c>
      <c r="U474" s="15"/>
    </row>
    <row r="475" spans="1:21" ht="12.75" customHeight="1" outlineLevel="1">
      <c r="A475" s="356"/>
      <c r="B475" s="145"/>
      <c r="C475" s="20" t="s">
        <v>944</v>
      </c>
      <c r="D475" s="5" t="s">
        <v>79</v>
      </c>
      <c r="E475" s="5" t="s">
        <v>317</v>
      </c>
      <c r="F475" s="5"/>
      <c r="G475" s="17">
        <f>+Depreciación!G472</f>
        <v>0</v>
      </c>
      <c r="H475" s="17">
        <f>+Depreciación!H472</f>
        <v>0</v>
      </c>
      <c r="I475" s="17">
        <f>+Depreciación!I472</f>
        <v>0</v>
      </c>
      <c r="J475" s="17">
        <f>+Depreciación!J472</f>
        <v>3712.8571428571427</v>
      </c>
      <c r="K475" s="17">
        <f>+Depreciación!K472</f>
        <v>3712.8571428571427</v>
      </c>
      <c r="L475" s="17">
        <f>+Depreciación!L472</f>
        <v>3712.8571428571427</v>
      </c>
      <c r="M475" s="17">
        <f>+Depreciación!M472</f>
        <v>3712.8571428571427</v>
      </c>
      <c r="N475" s="17">
        <f>+Depreciación!N472</f>
        <v>3712.8571428571427</v>
      </c>
      <c r="O475" s="17">
        <f>+Depreciación!O472</f>
        <v>3712.8571428571427</v>
      </c>
      <c r="P475" s="17">
        <f>+Depreciación!P472</f>
        <v>3712.8571428571427</v>
      </c>
      <c r="Q475" s="17">
        <f>+Depreciación!Q472</f>
        <v>3.637978807091713E-12</v>
      </c>
      <c r="R475" s="17">
        <f>+Depreciación!R472</f>
        <v>0</v>
      </c>
      <c r="S475" s="17">
        <f>+Depreciación!S472</f>
        <v>0</v>
      </c>
      <c r="T475" s="17">
        <f>+Depreciación!T472</f>
        <v>0</v>
      </c>
      <c r="U475" s="15"/>
    </row>
    <row r="476" spans="1:21" ht="12.75" customHeight="1" outlineLevel="1">
      <c r="A476" s="356"/>
      <c r="B476" s="145"/>
      <c r="C476" s="20" t="s">
        <v>945</v>
      </c>
      <c r="D476" s="5" t="s">
        <v>79</v>
      </c>
      <c r="E476" s="5" t="s">
        <v>317</v>
      </c>
      <c r="F476" s="5"/>
      <c r="G476" s="17">
        <f>+Depreciación!G473</f>
        <v>0</v>
      </c>
      <c r="H476" s="17">
        <f>+Depreciación!H473</f>
        <v>0</v>
      </c>
      <c r="I476" s="17">
        <f>+Depreciación!I473</f>
        <v>0</v>
      </c>
      <c r="J476" s="17">
        <f>+Depreciación!J473</f>
        <v>67758.57142857142</v>
      </c>
      <c r="K476" s="17">
        <f>+Depreciación!K473</f>
        <v>67758.57142857142</v>
      </c>
      <c r="L476" s="17">
        <f>+Depreciación!L473</f>
        <v>67758.57142857142</v>
      </c>
      <c r="M476" s="17">
        <f>+Depreciación!M473</f>
        <v>67758.57142857142</v>
      </c>
      <c r="N476" s="17">
        <f>+Depreciación!N473</f>
        <v>67758.57142857142</v>
      </c>
      <c r="O476" s="17">
        <f>+Depreciación!O473</f>
        <v>67758.57142857142</v>
      </c>
      <c r="P476" s="17">
        <f>+Depreciación!P473</f>
        <v>67758.57142857142</v>
      </c>
      <c r="Q476" s="17">
        <f>+Depreciación!Q473</f>
        <v>5.8207660913467407E-11</v>
      </c>
      <c r="R476" s="17">
        <f>+Depreciación!R473</f>
        <v>0</v>
      </c>
      <c r="S476" s="17">
        <f>+Depreciación!S473</f>
        <v>0</v>
      </c>
      <c r="T476" s="17">
        <f>+Depreciación!T473</f>
        <v>0</v>
      </c>
      <c r="U476" s="15"/>
    </row>
    <row r="477" spans="1:21" ht="12.75" customHeight="1" outlineLevel="1">
      <c r="A477" s="356"/>
      <c r="B477" s="145"/>
      <c r="C477" s="20" t="s">
        <v>946</v>
      </c>
      <c r="D477" s="5" t="s">
        <v>79</v>
      </c>
      <c r="E477" s="5" t="s">
        <v>317</v>
      </c>
      <c r="F477" s="5"/>
      <c r="G477" s="17">
        <f>+Depreciación!G474</f>
        <v>0</v>
      </c>
      <c r="H477" s="17">
        <f>+Depreciación!H474</f>
        <v>0</v>
      </c>
      <c r="I477" s="17">
        <f>+Depreciación!I474</f>
        <v>0</v>
      </c>
      <c r="J477" s="17">
        <f>+Depreciación!J474</f>
        <v>16145.539999999997</v>
      </c>
      <c r="K477" s="17">
        <f>+Depreciación!K474</f>
        <v>16145.539999999997</v>
      </c>
      <c r="L477" s="17">
        <f>+Depreciación!L474</f>
        <v>16145.539999999997</v>
      </c>
      <c r="M477" s="17">
        <f>+Depreciación!M474</f>
        <v>16145.539999999997</v>
      </c>
      <c r="N477" s="17">
        <f>+Depreciación!N474</f>
        <v>16145.539999999997</v>
      </c>
      <c r="O477" s="17">
        <f>+Depreciación!O474</f>
        <v>16145.539999999997</v>
      </c>
      <c r="P477" s="17">
        <f>+Depreciación!P474</f>
        <v>16145.539999999997</v>
      </c>
      <c r="Q477" s="17">
        <f>+Depreciación!Q474</f>
        <v>1.4551915228366852E-11</v>
      </c>
      <c r="R477" s="17">
        <f>+Depreciación!R474</f>
        <v>0</v>
      </c>
      <c r="S477" s="17">
        <f>+Depreciación!S474</f>
        <v>0</v>
      </c>
      <c r="T477" s="17">
        <f>+Depreciación!T474</f>
        <v>0</v>
      </c>
      <c r="U477" s="15"/>
    </row>
    <row r="478" spans="1:21" ht="12.75" customHeight="1" outlineLevel="1">
      <c r="A478" s="356"/>
      <c r="B478" s="145"/>
      <c r="C478" s="20" t="s">
        <v>947</v>
      </c>
      <c r="D478" s="5" t="s">
        <v>79</v>
      </c>
      <c r="E478" s="5" t="s">
        <v>317</v>
      </c>
      <c r="F478" s="5"/>
      <c r="G478" s="17">
        <f>+Depreciación!G475</f>
        <v>0</v>
      </c>
      <c r="H478" s="17">
        <f>+Depreciación!H475</f>
        <v>0</v>
      </c>
      <c r="I478" s="17">
        <f>+Depreciación!I475</f>
        <v>2989.6666666666665</v>
      </c>
      <c r="J478" s="17">
        <f>+Depreciación!J475</f>
        <v>2989.6666666666665</v>
      </c>
      <c r="K478" s="17">
        <f>+Depreciación!K475</f>
        <v>2989.666666666667</v>
      </c>
      <c r="L478" s="17">
        <f>+Depreciación!L475</f>
        <v>0</v>
      </c>
      <c r="M478" s="17">
        <f>+Depreciación!M475</f>
        <v>0</v>
      </c>
      <c r="N478" s="17">
        <f>+Depreciación!N475</f>
        <v>0</v>
      </c>
      <c r="O478" s="17">
        <f>+Depreciación!O475</f>
        <v>0</v>
      </c>
      <c r="P478" s="17">
        <f>+Depreciación!P475</f>
        <v>0</v>
      </c>
      <c r="Q478" s="17">
        <f>+Depreciación!Q475</f>
        <v>0</v>
      </c>
      <c r="R478" s="17">
        <f>+Depreciación!R475</f>
        <v>0</v>
      </c>
      <c r="S478" s="17">
        <f>+Depreciación!S475</f>
        <v>0</v>
      </c>
      <c r="T478" s="17">
        <f>+Depreciación!T475</f>
        <v>0</v>
      </c>
      <c r="U478" s="15"/>
    </row>
    <row r="479" spans="1:21" ht="12.75" customHeight="1" outlineLevel="1">
      <c r="A479" s="356"/>
      <c r="B479" s="145"/>
      <c r="C479" s="20" t="s">
        <v>948</v>
      </c>
      <c r="D479" s="5" t="s">
        <v>79</v>
      </c>
      <c r="E479" s="5" t="s">
        <v>317</v>
      </c>
      <c r="F479" s="5"/>
      <c r="G479" s="17">
        <f>+Depreciación!G476</f>
        <v>0</v>
      </c>
      <c r="H479" s="17">
        <f>+Depreciación!H476</f>
        <v>3212.744674110405</v>
      </c>
      <c r="I479" s="17">
        <f>+Depreciación!I476</f>
        <v>19217.830000000005</v>
      </c>
      <c r="J479" s="17">
        <f>+Depreciación!J476</f>
        <v>19217.830000000005</v>
      </c>
      <c r="K479" s="17">
        <f>+Depreciación!K476</f>
        <v>19217.830000000005</v>
      </c>
      <c r="L479" s="17">
        <f>+Depreciación!L476</f>
        <v>19217.830000000005</v>
      </c>
      <c r="M479" s="17">
        <f>+Depreciación!M476</f>
        <v>19217.830000000005</v>
      </c>
      <c r="N479" s="17">
        <f>+Depreciación!N476</f>
        <v>19217.830000000005</v>
      </c>
      <c r="O479" s="17">
        <f>+Depreciación!O476</f>
        <v>16005.085325889639</v>
      </c>
      <c r="P479" s="17">
        <f>+Depreciación!P476</f>
        <v>0</v>
      </c>
      <c r="Q479" s="17">
        <f>+Depreciación!Q476</f>
        <v>0</v>
      </c>
      <c r="R479" s="17">
        <f>+Depreciación!R476</f>
        <v>0</v>
      </c>
      <c r="S479" s="17">
        <f>+Depreciación!S476</f>
        <v>0</v>
      </c>
      <c r="T479" s="17">
        <f>+Depreciación!T476</f>
        <v>0</v>
      </c>
      <c r="U479" s="15"/>
    </row>
    <row r="480" spans="1:21" ht="12.75" customHeight="1" outlineLevel="1">
      <c r="A480" s="356"/>
      <c r="B480" s="145"/>
      <c r="C480" s="20" t="s">
        <v>949</v>
      </c>
      <c r="D480" s="5" t="s">
        <v>79</v>
      </c>
      <c r="E480" s="5" t="s">
        <v>317</v>
      </c>
      <c r="F480" s="5"/>
      <c r="G480" s="17">
        <f>+Depreciación!G477</f>
        <v>0</v>
      </c>
      <c r="H480" s="17">
        <f>+Depreciación!H477</f>
        <v>0</v>
      </c>
      <c r="I480" s="17">
        <f>+Depreciación!I477</f>
        <v>2342.8571428571427</v>
      </c>
      <c r="J480" s="17">
        <f>+Depreciación!J477</f>
        <v>2342.8571428571427</v>
      </c>
      <c r="K480" s="17">
        <f>+Depreciación!K477</f>
        <v>2342.8571428571427</v>
      </c>
      <c r="L480" s="17">
        <f>+Depreciación!L477</f>
        <v>2342.8571428571427</v>
      </c>
      <c r="M480" s="17">
        <f>+Depreciación!M477</f>
        <v>2342.8571428571427</v>
      </c>
      <c r="N480" s="17">
        <f>+Depreciación!N477</f>
        <v>2342.8571428571427</v>
      </c>
      <c r="O480" s="17">
        <f>+Depreciación!O477</f>
        <v>2342.8571428571431</v>
      </c>
      <c r="P480" s="17">
        <f>+Depreciación!P477</f>
        <v>0</v>
      </c>
      <c r="Q480" s="17">
        <f>+Depreciación!Q477</f>
        <v>0</v>
      </c>
      <c r="R480" s="17">
        <f>+Depreciación!R477</f>
        <v>0</v>
      </c>
      <c r="S480" s="17">
        <f>+Depreciación!S477</f>
        <v>0</v>
      </c>
      <c r="T480" s="17">
        <f>+Depreciación!T477</f>
        <v>0</v>
      </c>
      <c r="U480" s="15"/>
    </row>
    <row r="481" spans="1:21" ht="12.75" customHeight="1" outlineLevel="1">
      <c r="A481" s="356"/>
      <c r="B481" s="145"/>
      <c r="C481" s="20" t="s">
        <v>950</v>
      </c>
      <c r="D481" s="5" t="s">
        <v>79</v>
      </c>
      <c r="E481" s="5" t="s">
        <v>317</v>
      </c>
      <c r="F481" s="5"/>
      <c r="G481" s="17">
        <f>+Depreciación!G478</f>
        <v>0</v>
      </c>
      <c r="H481" s="17">
        <f>+Depreciación!H478</f>
        <v>0</v>
      </c>
      <c r="I481" s="17">
        <f>+Depreciación!I478</f>
        <v>428.57142857142856</v>
      </c>
      <c r="J481" s="17">
        <f>+Depreciación!J478</f>
        <v>428.57142857142856</v>
      </c>
      <c r="K481" s="17">
        <f>+Depreciación!K478</f>
        <v>428.57142857142856</v>
      </c>
      <c r="L481" s="17">
        <f>+Depreciación!L478</f>
        <v>428.57142857142856</v>
      </c>
      <c r="M481" s="17">
        <f>+Depreciación!M478</f>
        <v>428.57142857142856</v>
      </c>
      <c r="N481" s="17">
        <f>+Depreciación!N478</f>
        <v>428.57142857142856</v>
      </c>
      <c r="O481" s="17">
        <f>+Depreciación!O478</f>
        <v>428.57142857142856</v>
      </c>
      <c r="P481" s="17">
        <f>+Depreciación!P478</f>
        <v>4.5474735088646412E-13</v>
      </c>
      <c r="Q481" s="17">
        <f>+Depreciación!Q478</f>
        <v>0</v>
      </c>
      <c r="R481" s="17">
        <f>+Depreciación!R478</f>
        <v>0</v>
      </c>
      <c r="S481" s="17">
        <f>+Depreciación!S478</f>
        <v>0</v>
      </c>
      <c r="T481" s="17">
        <f>+Depreciación!T478</f>
        <v>0</v>
      </c>
      <c r="U481" s="15"/>
    </row>
    <row r="482" spans="1:21" ht="12.75" customHeight="1" outlineLevel="1">
      <c r="A482" s="356"/>
      <c r="B482" s="145"/>
      <c r="C482" s="20" t="s">
        <v>951</v>
      </c>
      <c r="D482" s="5" t="s">
        <v>79</v>
      </c>
      <c r="E482" s="5" t="s">
        <v>317</v>
      </c>
      <c r="F482" s="5"/>
      <c r="G482" s="17">
        <f>+Depreciación!G479</f>
        <v>0</v>
      </c>
      <c r="H482" s="17">
        <f>+Depreciación!H479</f>
        <v>0</v>
      </c>
      <c r="I482" s="17">
        <f>+Depreciación!I479</f>
        <v>0</v>
      </c>
      <c r="J482" s="17">
        <f>+Depreciación!J479</f>
        <v>0</v>
      </c>
      <c r="K482" s="17">
        <f>+Depreciación!K479</f>
        <v>21737.115714285708</v>
      </c>
      <c r="L482" s="17">
        <f>+Depreciación!L479</f>
        <v>21737.115714285708</v>
      </c>
      <c r="M482" s="17">
        <f>+Depreciación!M479</f>
        <v>21737.115714285708</v>
      </c>
      <c r="N482" s="17">
        <f>+Depreciación!N479</f>
        <v>21737.115714285708</v>
      </c>
      <c r="O482" s="17">
        <f>+Depreciación!O479</f>
        <v>21737.115714285708</v>
      </c>
      <c r="P482" s="17">
        <f>+Depreciación!P479</f>
        <v>21737.115714285708</v>
      </c>
      <c r="Q482" s="17">
        <f>+Depreciación!Q479</f>
        <v>21737.115714285712</v>
      </c>
      <c r="R482" s="17">
        <f>+Depreciación!R479</f>
        <v>0</v>
      </c>
      <c r="S482" s="17">
        <f>+Depreciación!S479</f>
        <v>0</v>
      </c>
      <c r="T482" s="17">
        <f>+Depreciación!T479</f>
        <v>0</v>
      </c>
      <c r="U482" s="15"/>
    </row>
    <row r="483" spans="1:21" ht="12.75" customHeight="1" outlineLevel="1">
      <c r="A483" s="356"/>
      <c r="B483" s="145"/>
      <c r="C483" s="20" t="s">
        <v>952</v>
      </c>
      <c r="D483" s="5" t="s">
        <v>79</v>
      </c>
      <c r="E483" s="5" t="s">
        <v>317</v>
      </c>
      <c r="F483" s="5"/>
      <c r="G483" s="17">
        <f>+Depreciación!G480</f>
        <v>0</v>
      </c>
      <c r="H483" s="17">
        <f>+Depreciación!H480</f>
        <v>0</v>
      </c>
      <c r="I483" s="17">
        <f>+Depreciación!I480</f>
        <v>0</v>
      </c>
      <c r="J483" s="17">
        <f>+Depreciación!J480</f>
        <v>0</v>
      </c>
      <c r="K483" s="17">
        <f>+Depreciación!K480</f>
        <v>7616.3171428571422</v>
      </c>
      <c r="L483" s="17">
        <f>+Depreciación!L480</f>
        <v>7616.3171428571422</v>
      </c>
      <c r="M483" s="17">
        <f>+Depreciación!M480</f>
        <v>7616.3171428571422</v>
      </c>
      <c r="N483" s="17">
        <f>+Depreciación!N480</f>
        <v>7616.3171428571422</v>
      </c>
      <c r="O483" s="17">
        <f>+Depreciación!O480</f>
        <v>7616.3171428571422</v>
      </c>
      <c r="P483" s="17">
        <f>+Depreciación!P480</f>
        <v>7616.3171428571422</v>
      </c>
      <c r="Q483" s="17">
        <f>+Depreciación!Q480</f>
        <v>7616.3171428571441</v>
      </c>
      <c r="R483" s="17">
        <f>+Depreciación!R480</f>
        <v>0</v>
      </c>
      <c r="S483" s="17">
        <f>+Depreciación!S480</f>
        <v>0</v>
      </c>
      <c r="T483" s="17">
        <f>+Depreciación!T480</f>
        <v>0</v>
      </c>
      <c r="U483" s="15"/>
    </row>
    <row r="484" spans="1:21" ht="12.75" customHeight="1" outlineLevel="1">
      <c r="A484" s="356"/>
      <c r="B484" s="145"/>
      <c r="C484" s="20" t="s">
        <v>953</v>
      </c>
      <c r="D484" s="5" t="s">
        <v>79</v>
      </c>
      <c r="E484" s="5" t="s">
        <v>317</v>
      </c>
      <c r="F484" s="5"/>
      <c r="G484" s="17">
        <f>+Depreciación!G481</f>
        <v>0</v>
      </c>
      <c r="H484" s="17">
        <f>+Depreciación!H481</f>
        <v>0</v>
      </c>
      <c r="I484" s="17">
        <f>+Depreciación!I481</f>
        <v>200</v>
      </c>
      <c r="J484" s="17">
        <f>+Depreciación!J481</f>
        <v>200</v>
      </c>
      <c r="K484" s="17">
        <f>+Depreciación!K481</f>
        <v>200</v>
      </c>
      <c r="L484" s="17">
        <f>+Depreciación!L481</f>
        <v>200</v>
      </c>
      <c r="M484" s="17">
        <f>+Depreciación!M481</f>
        <v>200</v>
      </c>
      <c r="N484" s="17">
        <f>+Depreciación!N481</f>
        <v>200</v>
      </c>
      <c r="O484" s="17">
        <f>+Depreciación!O481</f>
        <v>200</v>
      </c>
      <c r="P484" s="17">
        <f>+Depreciación!P481</f>
        <v>200</v>
      </c>
      <c r="Q484" s="17">
        <f>+Depreciación!Q481</f>
        <v>200</v>
      </c>
      <c r="R484" s="17">
        <f>+Depreciación!R481</f>
        <v>200</v>
      </c>
      <c r="S484" s="17">
        <f>+Depreciación!S481</f>
        <v>0</v>
      </c>
      <c r="T484" s="17">
        <f>+Depreciación!T481</f>
        <v>0</v>
      </c>
      <c r="U484" s="15"/>
    </row>
    <row r="485" spans="1:21" ht="12.75" customHeight="1" outlineLevel="1">
      <c r="A485" s="356"/>
      <c r="B485" s="145"/>
      <c r="C485" s="20" t="s">
        <v>953</v>
      </c>
      <c r="D485" s="5" t="s">
        <v>79</v>
      </c>
      <c r="E485" s="5" t="s">
        <v>317</v>
      </c>
      <c r="F485" s="5"/>
      <c r="G485" s="17">
        <f>+Depreciación!G482</f>
        <v>0</v>
      </c>
      <c r="H485" s="17">
        <f>+Depreciación!H482</f>
        <v>0</v>
      </c>
      <c r="I485" s="17">
        <f>+Depreciación!I482</f>
        <v>500</v>
      </c>
      <c r="J485" s="17">
        <f>+Depreciación!J482</f>
        <v>500</v>
      </c>
      <c r="K485" s="17">
        <f>+Depreciación!K482</f>
        <v>500</v>
      </c>
      <c r="L485" s="17">
        <f>+Depreciación!L482</f>
        <v>500</v>
      </c>
      <c r="M485" s="17">
        <f>+Depreciación!M482</f>
        <v>500</v>
      </c>
      <c r="N485" s="17">
        <f>+Depreciación!N482</f>
        <v>500</v>
      </c>
      <c r="O485" s="17">
        <f>+Depreciación!O482</f>
        <v>500</v>
      </c>
      <c r="P485" s="17">
        <f>+Depreciación!P482</f>
        <v>500</v>
      </c>
      <c r="Q485" s="17">
        <f>+Depreciación!Q482</f>
        <v>500</v>
      </c>
      <c r="R485" s="17">
        <f>+Depreciación!R482</f>
        <v>500</v>
      </c>
      <c r="S485" s="17">
        <f>+Depreciación!S482</f>
        <v>0</v>
      </c>
      <c r="T485" s="17">
        <f>+Depreciación!T482</f>
        <v>0</v>
      </c>
      <c r="U485" s="15"/>
    </row>
    <row r="486" spans="1:21" ht="12.75" customHeight="1" outlineLevel="1">
      <c r="A486" s="356"/>
      <c r="B486" s="145"/>
      <c r="C486" s="20" t="s">
        <v>954</v>
      </c>
      <c r="D486" s="5" t="s">
        <v>79</v>
      </c>
      <c r="E486" s="5" t="s">
        <v>317</v>
      </c>
      <c r="F486" s="5"/>
      <c r="G486" s="17">
        <f>+Depreciación!G483</f>
        <v>0</v>
      </c>
      <c r="H486" s="17">
        <f>+Depreciación!H483</f>
        <v>221.57428571428571</v>
      </c>
      <c r="I486" s="17">
        <f>+Depreciación!I483</f>
        <v>956.25722222832951</v>
      </c>
      <c r="J486" s="17">
        <f>+Depreciación!J483</f>
        <v>956.25722222832951</v>
      </c>
      <c r="K486" s="17">
        <f>+Depreciación!K483</f>
        <v>956.25722222832951</v>
      </c>
      <c r="L486" s="17">
        <f>+Depreciación!L483</f>
        <v>956.25722222832951</v>
      </c>
      <c r="M486" s="17">
        <f>+Depreciación!M483</f>
        <v>956.25722222832951</v>
      </c>
      <c r="N486" s="17">
        <f>+Depreciación!N483</f>
        <v>956.25722222832951</v>
      </c>
      <c r="O486" s="17">
        <f>+Depreciación!O483</f>
        <v>734.68293651404383</v>
      </c>
      <c r="P486" s="17">
        <f>+Depreciación!P483</f>
        <v>0</v>
      </c>
      <c r="Q486" s="17">
        <f>+Depreciación!Q483</f>
        <v>0</v>
      </c>
      <c r="R486" s="17">
        <f>+Depreciación!R483</f>
        <v>0</v>
      </c>
      <c r="S486" s="17">
        <f>+Depreciación!S483</f>
        <v>0</v>
      </c>
      <c r="T486" s="17">
        <f>+Depreciación!T483</f>
        <v>0</v>
      </c>
      <c r="U486" s="15"/>
    </row>
    <row r="487" spans="1:21" ht="12.75" customHeight="1" outlineLevel="1">
      <c r="A487" s="356"/>
      <c r="B487" s="145"/>
      <c r="C487" s="20" t="s">
        <v>955</v>
      </c>
      <c r="D487" s="5" t="s">
        <v>79</v>
      </c>
      <c r="E487" s="5" t="s">
        <v>317</v>
      </c>
      <c r="F487" s="5"/>
      <c r="G487" s="17">
        <f>+Depreciación!G484</f>
        <v>0</v>
      </c>
      <c r="H487" s="17">
        <f>+Depreciación!H484</f>
        <v>0</v>
      </c>
      <c r="I487" s="17">
        <f>+Depreciación!I484</f>
        <v>5722.4524251726789</v>
      </c>
      <c r="J487" s="17">
        <f>+Depreciación!J484</f>
        <v>5722.4524251726789</v>
      </c>
      <c r="K487" s="17">
        <f>+Depreciación!K484</f>
        <v>5722.4524251726789</v>
      </c>
      <c r="L487" s="17">
        <f>+Depreciación!L484</f>
        <v>5722.4524251726789</v>
      </c>
      <c r="M487" s="17">
        <f>+Depreciación!M484</f>
        <v>5722.4524251726789</v>
      </c>
      <c r="N487" s="17">
        <f>+Depreciación!N484</f>
        <v>5722.4524251726789</v>
      </c>
      <c r="O487" s="17">
        <f>+Depreciación!O484</f>
        <v>5722.4524251726789</v>
      </c>
      <c r="P487" s="17">
        <f>+Depreciación!P484</f>
        <v>7.2759576141834259E-12</v>
      </c>
      <c r="Q487" s="17">
        <f>+Depreciación!Q484</f>
        <v>0</v>
      </c>
      <c r="R487" s="17">
        <f>+Depreciación!R484</f>
        <v>0</v>
      </c>
      <c r="S487" s="17">
        <f>+Depreciación!S484</f>
        <v>0</v>
      </c>
      <c r="T487" s="17">
        <f>+Depreciación!T484</f>
        <v>0</v>
      </c>
      <c r="U487" s="15"/>
    </row>
    <row r="488" spans="1:21" ht="12.75" customHeight="1" outlineLevel="1">
      <c r="A488" s="356"/>
      <c r="B488" s="145"/>
      <c r="C488" s="20" t="s">
        <v>956</v>
      </c>
      <c r="D488" s="5" t="s">
        <v>79</v>
      </c>
      <c r="E488" s="5" t="s">
        <v>317</v>
      </c>
      <c r="F488" s="5"/>
      <c r="G488" s="17">
        <f>+Depreciación!G485</f>
        <v>0</v>
      </c>
      <c r="H488" s="17">
        <f>+Depreciación!H485</f>
        <v>0</v>
      </c>
      <c r="I488" s="17">
        <f>+Depreciación!I485</f>
        <v>0</v>
      </c>
      <c r="J488" s="17">
        <f>+Depreciación!J485</f>
        <v>1200</v>
      </c>
      <c r="K488" s="17">
        <f>+Depreciación!K485</f>
        <v>1200</v>
      </c>
      <c r="L488" s="17">
        <f>+Depreciación!L485</f>
        <v>1200</v>
      </c>
      <c r="M488" s="17">
        <f>+Depreciación!M485</f>
        <v>1200</v>
      </c>
      <c r="N488" s="17">
        <f>+Depreciación!N485</f>
        <v>1200</v>
      </c>
      <c r="O488" s="17">
        <f>+Depreciación!O485</f>
        <v>1200</v>
      </c>
      <c r="P488" s="17">
        <f>+Depreciación!P485</f>
        <v>1200</v>
      </c>
      <c r="Q488" s="17">
        <f>+Depreciación!Q485</f>
        <v>0</v>
      </c>
      <c r="R488" s="17">
        <f>+Depreciación!R485</f>
        <v>0</v>
      </c>
      <c r="S488" s="17">
        <f>+Depreciación!S485</f>
        <v>0</v>
      </c>
      <c r="T488" s="17">
        <f>+Depreciación!T485</f>
        <v>0</v>
      </c>
      <c r="U488" s="15"/>
    </row>
    <row r="489" spans="1:21" ht="12.75" customHeight="1" outlineLevel="1">
      <c r="A489" s="356"/>
      <c r="B489" s="145"/>
      <c r="C489" s="20" t="s">
        <v>957</v>
      </c>
      <c r="D489" s="5" t="s">
        <v>79</v>
      </c>
      <c r="E489" s="5" t="s">
        <v>317</v>
      </c>
      <c r="F489" s="5"/>
      <c r="G489" s="17">
        <f>+Depreciación!G486</f>
        <v>0</v>
      </c>
      <c r="H489" s="17">
        <f>+Depreciación!H486</f>
        <v>0</v>
      </c>
      <c r="I489" s="17">
        <f>+Depreciación!I486</f>
        <v>0</v>
      </c>
      <c r="J489" s="17">
        <f>+Depreciación!J486</f>
        <v>8285.7142857142844</v>
      </c>
      <c r="K489" s="17">
        <f>+Depreciación!K486</f>
        <v>8285.7142857142844</v>
      </c>
      <c r="L489" s="17">
        <f>+Depreciación!L486</f>
        <v>8285.7142857142844</v>
      </c>
      <c r="M489" s="17">
        <f>+Depreciación!M486</f>
        <v>8285.7142857142844</v>
      </c>
      <c r="N489" s="17">
        <f>+Depreciación!N486</f>
        <v>8285.7142857142844</v>
      </c>
      <c r="O489" s="17">
        <f>+Depreciación!O486</f>
        <v>8285.7142857142844</v>
      </c>
      <c r="P489" s="17">
        <f>+Depreciación!P486</f>
        <v>8285.7142857142844</v>
      </c>
      <c r="Q489" s="17">
        <f>+Depreciación!Q486</f>
        <v>1.4551915228366852E-11</v>
      </c>
      <c r="R489" s="17">
        <f>+Depreciación!R486</f>
        <v>0</v>
      </c>
      <c r="S489" s="17">
        <f>+Depreciación!S486</f>
        <v>0</v>
      </c>
      <c r="T489" s="17">
        <f>+Depreciación!T486</f>
        <v>0</v>
      </c>
      <c r="U489" s="15"/>
    </row>
    <row r="490" spans="1:21" ht="12.75" customHeight="1" outlineLevel="1">
      <c r="A490" s="356"/>
      <c r="B490" s="145"/>
      <c r="C490" s="20" t="s">
        <v>958</v>
      </c>
      <c r="D490" s="5" t="s">
        <v>79</v>
      </c>
      <c r="E490" s="5" t="s">
        <v>317</v>
      </c>
      <c r="F490" s="5"/>
      <c r="G490" s="17">
        <f>+Depreciación!G487</f>
        <v>0</v>
      </c>
      <c r="H490" s="17">
        <f>+Depreciación!H487</f>
        <v>0</v>
      </c>
      <c r="I490" s="17">
        <f>+Depreciación!I487</f>
        <v>0</v>
      </c>
      <c r="J490" s="17">
        <f>+Depreciación!J487</f>
        <v>2124.58</v>
      </c>
      <c r="K490" s="17">
        <f>+Depreciación!K487</f>
        <v>2124.58</v>
      </c>
      <c r="L490" s="17">
        <f>+Depreciación!L487</f>
        <v>2124.58</v>
      </c>
      <c r="M490" s="17">
        <f>+Depreciación!M487</f>
        <v>2124.58</v>
      </c>
      <c r="N490" s="17">
        <f>+Depreciación!N487</f>
        <v>2124.58</v>
      </c>
      <c r="O490" s="17">
        <f>+Depreciación!O487</f>
        <v>2124.58</v>
      </c>
      <c r="P490" s="17">
        <f>+Depreciación!P487</f>
        <v>2124.58</v>
      </c>
      <c r="Q490" s="17">
        <f>+Depreciación!Q487</f>
        <v>0</v>
      </c>
      <c r="R490" s="17">
        <f>+Depreciación!R487</f>
        <v>0</v>
      </c>
      <c r="S490" s="17">
        <f>+Depreciación!S487</f>
        <v>0</v>
      </c>
      <c r="T490" s="17">
        <f>+Depreciación!T487</f>
        <v>0</v>
      </c>
      <c r="U490" s="15"/>
    </row>
    <row r="491" spans="1:21" ht="12.75" customHeight="1" outlineLevel="1">
      <c r="A491" s="356"/>
      <c r="B491" s="145"/>
      <c r="C491" s="20" t="s">
        <v>959</v>
      </c>
      <c r="D491" s="5" t="s">
        <v>79</v>
      </c>
      <c r="E491" s="5" t="s">
        <v>317</v>
      </c>
      <c r="F491" s="5"/>
      <c r="G491" s="17">
        <f>+Depreciación!G488</f>
        <v>0</v>
      </c>
      <c r="H491" s="17">
        <f>+Depreciación!H488</f>
        <v>0</v>
      </c>
      <c r="I491" s="17">
        <f>+Depreciación!I488</f>
        <v>0</v>
      </c>
      <c r="J491" s="17">
        <f>+Depreciación!J488</f>
        <v>885.71428571428567</v>
      </c>
      <c r="K491" s="17">
        <f>+Depreciación!K488</f>
        <v>885.71428571428567</v>
      </c>
      <c r="L491" s="17">
        <f>+Depreciación!L488</f>
        <v>885.71428571428567</v>
      </c>
      <c r="M491" s="17">
        <f>+Depreciación!M488</f>
        <v>885.71428571428567</v>
      </c>
      <c r="N491" s="17">
        <f>+Depreciación!N488</f>
        <v>885.71428571428567</v>
      </c>
      <c r="O491" s="17">
        <f>+Depreciación!O488</f>
        <v>885.71428571428567</v>
      </c>
      <c r="P491" s="17">
        <f>+Depreciación!P488</f>
        <v>885.71428571428567</v>
      </c>
      <c r="Q491" s="17">
        <f>+Depreciación!Q488</f>
        <v>9.0949470177292824E-13</v>
      </c>
      <c r="R491" s="17">
        <f>+Depreciación!R488</f>
        <v>0</v>
      </c>
      <c r="S491" s="17">
        <f>+Depreciación!S488</f>
        <v>0</v>
      </c>
      <c r="T491" s="17">
        <f>+Depreciación!T488</f>
        <v>0</v>
      </c>
      <c r="U491" s="15"/>
    </row>
    <row r="492" spans="1:21" ht="12.75" customHeight="1" outlineLevel="1">
      <c r="A492" s="356"/>
      <c r="B492" s="145"/>
      <c r="C492" s="20" t="s">
        <v>960</v>
      </c>
      <c r="D492" s="5" t="s">
        <v>79</v>
      </c>
      <c r="E492" s="5" t="s">
        <v>317</v>
      </c>
      <c r="F492" s="5"/>
      <c r="G492" s="17">
        <f>+Depreciación!G489</f>
        <v>0</v>
      </c>
      <c r="H492" s="17">
        <f>+Depreciación!H489</f>
        <v>0</v>
      </c>
      <c r="I492" s="17">
        <f>+Depreciación!I489</f>
        <v>0</v>
      </c>
      <c r="J492" s="17">
        <f>+Depreciación!J489</f>
        <v>0</v>
      </c>
      <c r="K492" s="17">
        <f>+Depreciación!K489</f>
        <v>0</v>
      </c>
      <c r="L492" s="17">
        <f>+Depreciación!L489</f>
        <v>1157.1428571428571</v>
      </c>
      <c r="M492" s="17">
        <f>+Depreciación!M489</f>
        <v>1157.1428571428571</v>
      </c>
      <c r="N492" s="17">
        <f>+Depreciación!N489</f>
        <v>1157.1428571428571</v>
      </c>
      <c r="O492" s="17">
        <f>+Depreciación!O489</f>
        <v>1157.1428571428571</v>
      </c>
      <c r="P492" s="17">
        <f>+Depreciación!P489</f>
        <v>1157.1428571428571</v>
      </c>
      <c r="Q492" s="17">
        <f>+Depreciación!Q489</f>
        <v>1157.1428571428571</v>
      </c>
      <c r="R492" s="17">
        <f>+Depreciación!R489</f>
        <v>1157.1428571428571</v>
      </c>
      <c r="S492" s="17">
        <f>+Depreciación!S489</f>
        <v>9.0949470177292824E-13</v>
      </c>
      <c r="T492" s="17">
        <f>+Depreciación!T489</f>
        <v>0</v>
      </c>
      <c r="U492" s="15"/>
    </row>
    <row r="493" spans="1:21" ht="12.75" customHeight="1" outlineLevel="1">
      <c r="A493" s="356"/>
      <c r="B493" s="145"/>
      <c r="C493" s="20" t="s">
        <v>961</v>
      </c>
      <c r="D493" s="5" t="s">
        <v>79</v>
      </c>
      <c r="E493" s="5" t="s">
        <v>317</v>
      </c>
      <c r="F493" s="5"/>
      <c r="G493" s="17">
        <f>+Depreciación!G490</f>
        <v>0</v>
      </c>
      <c r="H493" s="17">
        <f>+Depreciación!H490</f>
        <v>0</v>
      </c>
      <c r="I493" s="17">
        <f>+Depreciación!I490</f>
        <v>0</v>
      </c>
      <c r="J493" s="17">
        <f>+Depreciación!J490</f>
        <v>0</v>
      </c>
      <c r="K493" s="17">
        <f>+Depreciación!K490</f>
        <v>0</v>
      </c>
      <c r="L493" s="17">
        <f>+Depreciación!L490</f>
        <v>6249.2199999999993</v>
      </c>
      <c r="M493" s="17">
        <f>+Depreciación!M490</f>
        <v>6249.2199999999993</v>
      </c>
      <c r="N493" s="17">
        <f>+Depreciación!N490</f>
        <v>6249.2199999999993</v>
      </c>
      <c r="O493" s="17">
        <f>+Depreciación!O490</f>
        <v>6249.2199999999993</v>
      </c>
      <c r="P493" s="17">
        <f>+Depreciación!P490</f>
        <v>6249.2199999999993</v>
      </c>
      <c r="Q493" s="17">
        <f>+Depreciación!Q490</f>
        <v>6249.2199999999993</v>
      </c>
      <c r="R493" s="17">
        <f>+Depreciación!R490</f>
        <v>6249.2200000000012</v>
      </c>
      <c r="S493" s="17">
        <f>+Depreciación!S490</f>
        <v>0</v>
      </c>
      <c r="T493" s="17">
        <f>+Depreciación!T490</f>
        <v>0</v>
      </c>
      <c r="U493" s="15"/>
    </row>
    <row r="494" spans="1:21" ht="12.75" customHeight="1" outlineLevel="1">
      <c r="A494" s="356"/>
      <c r="B494" s="145"/>
      <c r="C494" s="20" t="s">
        <v>962</v>
      </c>
      <c r="D494" s="5" t="s">
        <v>79</v>
      </c>
      <c r="E494" s="5" t="s">
        <v>317</v>
      </c>
      <c r="F494" s="5"/>
      <c r="G494" s="17">
        <f>+Depreciación!G491</f>
        <v>0</v>
      </c>
      <c r="H494" s="17">
        <f>+Depreciación!H491</f>
        <v>815.34167736819541</v>
      </c>
      <c r="I494" s="17">
        <f>+Depreciación!I491</f>
        <v>801.24400000000003</v>
      </c>
      <c r="J494" s="17">
        <f>+Depreciación!J491</f>
        <v>801.24400000000003</v>
      </c>
      <c r="K494" s="17">
        <f>+Depreciación!K491</f>
        <v>801.24400000000003</v>
      </c>
      <c r="L494" s="17">
        <f>+Depreciación!L491</f>
        <v>801.24400000000003</v>
      </c>
      <c r="M494" s="17">
        <f>+Depreciación!M491</f>
        <v>801.24400000000003</v>
      </c>
      <c r="N494" s="17">
        <f>+Depreciación!N491</f>
        <v>801.24400000000003</v>
      </c>
      <c r="O494" s="17">
        <f>+Depreciación!O491</f>
        <v>801.24400000000003</v>
      </c>
      <c r="P494" s="17">
        <f>+Depreciación!P491</f>
        <v>801.24400000000003</v>
      </c>
      <c r="Q494" s="17">
        <f>+Depreciación!Q491</f>
        <v>787.14632263180465</v>
      </c>
      <c r="R494" s="17">
        <f>+Depreciación!R491</f>
        <v>0</v>
      </c>
      <c r="S494" s="17">
        <f>+Depreciación!S491</f>
        <v>0</v>
      </c>
      <c r="T494" s="17">
        <f>+Depreciación!T491</f>
        <v>0</v>
      </c>
      <c r="U494" s="15"/>
    </row>
    <row r="495" spans="1:21" ht="12.75" customHeight="1" outlineLevel="1">
      <c r="A495" s="356"/>
      <c r="B495" s="145"/>
      <c r="C495" s="20" t="s">
        <v>963</v>
      </c>
      <c r="D495" s="5" t="s">
        <v>79</v>
      </c>
      <c r="E495" s="5" t="s">
        <v>317</v>
      </c>
      <c r="F495" s="5"/>
      <c r="G495" s="17">
        <f>+Depreciación!G492</f>
        <v>0</v>
      </c>
      <c r="H495" s="17">
        <f>+Depreciación!H492</f>
        <v>54.971852992335108</v>
      </c>
      <c r="I495" s="17">
        <f>+Depreciación!I492</f>
        <v>55.344341372912801</v>
      </c>
      <c r="J495" s="17">
        <f>+Depreciación!J492</f>
        <v>55.344341372912801</v>
      </c>
      <c r="K495" s="17">
        <f>+Depreciación!K492</f>
        <v>55.344341372912801</v>
      </c>
      <c r="L495" s="17">
        <f>+Depreciación!L492</f>
        <v>55.344341372912801</v>
      </c>
      <c r="M495" s="17">
        <f>+Depreciación!M492</f>
        <v>55.344341372912801</v>
      </c>
      <c r="N495" s="17">
        <f>+Depreciación!N492</f>
        <v>55.344341372912801</v>
      </c>
      <c r="O495" s="17">
        <f>+Depreciación!O492</f>
        <v>55.344341372912801</v>
      </c>
      <c r="P495" s="17">
        <f>+Depreciación!P492</f>
        <v>55.344341372912801</v>
      </c>
      <c r="Q495" s="17">
        <f>+Depreciación!Q492</f>
        <v>55.344341372912801</v>
      </c>
      <c r="R495" s="17">
        <f>+Depreciación!R492</f>
        <v>0.37248838057757894</v>
      </c>
      <c r="S495" s="17">
        <f>+Depreciación!S492</f>
        <v>0</v>
      </c>
      <c r="T495" s="17">
        <f>+Depreciación!T492</f>
        <v>0</v>
      </c>
      <c r="U495" s="15"/>
    </row>
    <row r="496" spans="1:21" ht="12.75" customHeight="1" outlineLevel="1">
      <c r="A496" s="356"/>
      <c r="B496" s="145"/>
      <c r="C496" s="20" t="s">
        <v>964</v>
      </c>
      <c r="D496" s="5" t="s">
        <v>79</v>
      </c>
      <c r="E496" s="5" t="s">
        <v>317</v>
      </c>
      <c r="F496" s="5"/>
      <c r="G496" s="17">
        <f>+Depreciación!G493</f>
        <v>0</v>
      </c>
      <c r="H496" s="17">
        <f>+Depreciación!H493</f>
        <v>0</v>
      </c>
      <c r="I496" s="17">
        <f>+Depreciación!I493</f>
        <v>3156.1663541263943</v>
      </c>
      <c r="J496" s="17">
        <f>+Depreciación!J493</f>
        <v>3156.1663541263943</v>
      </c>
      <c r="K496" s="17">
        <f>+Depreciación!K493</f>
        <v>3156.1663541263943</v>
      </c>
      <c r="L496" s="17">
        <f>+Depreciación!L493</f>
        <v>3156.1663541263943</v>
      </c>
      <c r="M496" s="17">
        <f>+Depreciación!M493</f>
        <v>3156.1663541263943</v>
      </c>
      <c r="N496" s="17">
        <f>+Depreciación!N493</f>
        <v>3156.1663541263943</v>
      </c>
      <c r="O496" s="17">
        <f>+Depreciación!O493</f>
        <v>3156.1663541263943</v>
      </c>
      <c r="P496" s="17">
        <f>+Depreciación!P493</f>
        <v>3156.1663541263943</v>
      </c>
      <c r="Q496" s="17">
        <f>+Depreciación!Q493</f>
        <v>3156.1663541263943</v>
      </c>
      <c r="R496" s="17">
        <f>+Depreciación!R493</f>
        <v>3156.1663541263879</v>
      </c>
      <c r="S496" s="17">
        <f>+Depreciación!S493</f>
        <v>0</v>
      </c>
      <c r="T496" s="17">
        <f>+Depreciación!T493</f>
        <v>0</v>
      </c>
      <c r="U496" s="15"/>
    </row>
    <row r="497" spans="1:21" ht="12.75" customHeight="1" outlineLevel="1">
      <c r="A497" s="356"/>
      <c r="B497" s="145"/>
      <c r="C497" s="20" t="s">
        <v>965</v>
      </c>
      <c r="D497" s="5" t="s">
        <v>79</v>
      </c>
      <c r="E497" s="5" t="s">
        <v>317</v>
      </c>
      <c r="F497" s="5"/>
      <c r="G497" s="17">
        <f>+Depreciación!G494</f>
        <v>0</v>
      </c>
      <c r="H497" s="17">
        <f>+Depreciación!H494</f>
        <v>0</v>
      </c>
      <c r="I497" s="17">
        <f>+Depreciación!I494</f>
        <v>62.95</v>
      </c>
      <c r="J497" s="17">
        <f>+Depreciación!J494</f>
        <v>62.95</v>
      </c>
      <c r="K497" s="17">
        <f>+Depreciación!K494</f>
        <v>62.95</v>
      </c>
      <c r="L497" s="17">
        <f>+Depreciación!L494</f>
        <v>62.95</v>
      </c>
      <c r="M497" s="17">
        <f>+Depreciación!M494</f>
        <v>62.95</v>
      </c>
      <c r="N497" s="17">
        <f>+Depreciación!N494</f>
        <v>62.95</v>
      </c>
      <c r="O497" s="17">
        <f>+Depreciación!O494</f>
        <v>62.95</v>
      </c>
      <c r="P497" s="17">
        <f>+Depreciación!P494</f>
        <v>62.95</v>
      </c>
      <c r="Q497" s="17">
        <f>+Depreciación!Q494</f>
        <v>62.95</v>
      </c>
      <c r="R497" s="17">
        <f>+Depreciación!R494</f>
        <v>62.950000000000045</v>
      </c>
      <c r="S497" s="17">
        <f>+Depreciación!S494</f>
        <v>0</v>
      </c>
      <c r="T497" s="17">
        <f>+Depreciación!T494</f>
        <v>0</v>
      </c>
      <c r="U497" s="15"/>
    </row>
    <row r="498" spans="1:21" ht="12.75" customHeight="1" outlineLevel="1">
      <c r="A498" s="356"/>
      <c r="B498" s="145"/>
      <c r="C498" s="20" t="s">
        <v>966</v>
      </c>
      <c r="D498" s="5" t="s">
        <v>79</v>
      </c>
      <c r="E498" s="5" t="s">
        <v>317</v>
      </c>
      <c r="F498" s="5"/>
      <c r="G498" s="17">
        <f>+Depreciación!G495</f>
        <v>0</v>
      </c>
      <c r="H498" s="17">
        <f>+Depreciación!H495</f>
        <v>0</v>
      </c>
      <c r="I498" s="17">
        <f>+Depreciación!I495</f>
        <v>90.524000000000001</v>
      </c>
      <c r="J498" s="17">
        <f>+Depreciación!J495</f>
        <v>90.524000000000001</v>
      </c>
      <c r="K498" s="17">
        <f>+Depreciación!K495</f>
        <v>90.524000000000001</v>
      </c>
      <c r="L498" s="17">
        <f>+Depreciación!L495</f>
        <v>90.524000000000001</v>
      </c>
      <c r="M498" s="17">
        <f>+Depreciación!M495</f>
        <v>90.524000000000001</v>
      </c>
      <c r="N498" s="17">
        <f>+Depreciación!N495</f>
        <v>90.524000000000001</v>
      </c>
      <c r="O498" s="17">
        <f>+Depreciación!O495</f>
        <v>90.524000000000001</v>
      </c>
      <c r="P498" s="17">
        <f>+Depreciación!P495</f>
        <v>90.524000000000001</v>
      </c>
      <c r="Q498" s="17">
        <f>+Depreciación!Q495</f>
        <v>90.524000000000001</v>
      </c>
      <c r="R498" s="17">
        <f>+Depreciación!R495</f>
        <v>90.524000000000001</v>
      </c>
      <c r="S498" s="17">
        <f>+Depreciación!S495</f>
        <v>0</v>
      </c>
      <c r="T498" s="17">
        <f>+Depreciación!T495</f>
        <v>0</v>
      </c>
      <c r="U498" s="15"/>
    </row>
    <row r="499" spans="1:21" ht="12.75" customHeight="1" outlineLevel="1">
      <c r="A499" s="356"/>
      <c r="B499" s="145"/>
      <c r="C499" s="20" t="s">
        <v>967</v>
      </c>
      <c r="D499" s="5" t="s">
        <v>79</v>
      </c>
      <c r="E499" s="5" t="s">
        <v>317</v>
      </c>
      <c r="F499" s="5"/>
      <c r="G499" s="17">
        <f>+Depreciación!G496</f>
        <v>0</v>
      </c>
      <c r="H499" s="17">
        <f>+Depreciación!H496</f>
        <v>0</v>
      </c>
      <c r="I499" s="17">
        <f>+Depreciación!I496</f>
        <v>0</v>
      </c>
      <c r="J499" s="17">
        <f>+Depreciación!J496</f>
        <v>0</v>
      </c>
      <c r="K499" s="17">
        <f>+Depreciación!K496</f>
        <v>0</v>
      </c>
      <c r="L499" s="17">
        <f>+Depreciación!L496</f>
        <v>68.5</v>
      </c>
      <c r="M499" s="17">
        <f>+Depreciación!M496</f>
        <v>68.5</v>
      </c>
      <c r="N499" s="17">
        <f>+Depreciación!N496</f>
        <v>68.5</v>
      </c>
      <c r="O499" s="17">
        <f>+Depreciación!O496</f>
        <v>68.5</v>
      </c>
      <c r="P499" s="17">
        <f>+Depreciación!P496</f>
        <v>68.5</v>
      </c>
      <c r="Q499" s="17">
        <f>+Depreciación!Q496</f>
        <v>68.5</v>
      </c>
      <c r="R499" s="17">
        <f>+Depreciación!R496</f>
        <v>68.5</v>
      </c>
      <c r="S499" s="17">
        <f>+Depreciación!S496</f>
        <v>68.5</v>
      </c>
      <c r="T499" s="17">
        <f>+Depreciación!T496</f>
        <v>68.5</v>
      </c>
      <c r="U499" s="15"/>
    </row>
    <row r="500" spans="1:21" ht="12.75" customHeight="1" outlineLevel="1">
      <c r="A500" s="356"/>
      <c r="B500" s="145"/>
      <c r="C500" s="20" t="s">
        <v>968</v>
      </c>
      <c r="D500" s="5" t="s">
        <v>79</v>
      </c>
      <c r="E500" s="5" t="s">
        <v>317</v>
      </c>
      <c r="F500" s="5"/>
      <c r="G500" s="17">
        <f>+Depreciación!G497</f>
        <v>0</v>
      </c>
      <c r="H500" s="17">
        <f>+Depreciación!H497</f>
        <v>0</v>
      </c>
      <c r="I500" s="17">
        <f>+Depreciación!I497</f>
        <v>0</v>
      </c>
      <c r="J500" s="17">
        <f>+Depreciación!J497</f>
        <v>6810.7406666666666</v>
      </c>
      <c r="K500" s="17">
        <f>+Depreciación!K497</f>
        <v>6810.7406666666666</v>
      </c>
      <c r="L500" s="17">
        <f>+Depreciación!L497</f>
        <v>6810.7406666666666</v>
      </c>
      <c r="M500" s="17">
        <f>+Depreciación!M497</f>
        <v>6810.7406666666666</v>
      </c>
      <c r="N500" s="17">
        <f>+Depreciación!N497</f>
        <v>6810.7406666666666</v>
      </c>
      <c r="O500" s="17">
        <f>+Depreciación!O497</f>
        <v>6810.7406666666666</v>
      </c>
      <c r="P500" s="17">
        <f>+Depreciación!P497</f>
        <v>6810.7406666666666</v>
      </c>
      <c r="Q500" s="17">
        <f>+Depreciación!Q497</f>
        <v>6810.7406666666666</v>
      </c>
      <c r="R500" s="17">
        <f>+Depreciación!R497</f>
        <v>6810.7406666666666</v>
      </c>
      <c r="S500" s="17">
        <f>+Depreciación!S497</f>
        <v>6810.7406666666666</v>
      </c>
      <c r="T500" s="17">
        <f>+Depreciación!T497</f>
        <v>6810.7406666666666</v>
      </c>
      <c r="U500" s="15"/>
    </row>
    <row r="501" spans="1:21" ht="12.75" customHeight="1" outlineLevel="1">
      <c r="A501" s="356"/>
      <c r="B501" s="145"/>
      <c r="C501" s="20" t="s">
        <v>969</v>
      </c>
      <c r="D501" s="5" t="s">
        <v>79</v>
      </c>
      <c r="E501" s="5" t="s">
        <v>317</v>
      </c>
      <c r="F501" s="5"/>
      <c r="G501" s="17">
        <f>+Depreciación!G498</f>
        <v>0</v>
      </c>
      <c r="H501" s="17">
        <f>+Depreciación!H498</f>
        <v>0</v>
      </c>
      <c r="I501" s="17">
        <f>+Depreciación!I498</f>
        <v>0</v>
      </c>
      <c r="J501" s="17">
        <f>+Depreciación!J498</f>
        <v>2574.8373333333329</v>
      </c>
      <c r="K501" s="17">
        <f>+Depreciación!K498</f>
        <v>2574.8373333333329</v>
      </c>
      <c r="L501" s="17">
        <f>+Depreciación!L498</f>
        <v>2574.8373333333329</v>
      </c>
      <c r="M501" s="17">
        <f>+Depreciación!M498</f>
        <v>2574.8373333333329</v>
      </c>
      <c r="N501" s="17">
        <f>+Depreciación!N498</f>
        <v>2574.8373333333329</v>
      </c>
      <c r="O501" s="17">
        <f>+Depreciación!O498</f>
        <v>2574.8373333333329</v>
      </c>
      <c r="P501" s="17">
        <f>+Depreciación!P498</f>
        <v>2574.8373333333329</v>
      </c>
      <c r="Q501" s="17">
        <f>+Depreciación!Q498</f>
        <v>2574.8373333333329</v>
      </c>
      <c r="R501" s="17">
        <f>+Depreciación!R498</f>
        <v>2574.8373333333329</v>
      </c>
      <c r="S501" s="17">
        <f>+Depreciación!S498</f>
        <v>2574.8373333333329</v>
      </c>
      <c r="T501" s="17">
        <f>+Depreciación!T498</f>
        <v>2574.8373333333329</v>
      </c>
      <c r="U501" s="15"/>
    </row>
    <row r="502" spans="1:21" ht="12.75" customHeight="1" outlineLevel="1">
      <c r="A502" s="356"/>
      <c r="B502" s="145"/>
      <c r="C502" s="20" t="s">
        <v>192</v>
      </c>
      <c r="D502" s="5" t="s">
        <v>79</v>
      </c>
      <c r="E502" s="5" t="s">
        <v>317</v>
      </c>
      <c r="F502" s="5"/>
      <c r="G502" s="17">
        <f>+Depreciación!G499</f>
        <v>0</v>
      </c>
      <c r="H502" s="17">
        <f>+Depreciación!H499</f>
        <v>0</v>
      </c>
      <c r="I502" s="17">
        <f>+Depreciación!I499</f>
        <v>0</v>
      </c>
      <c r="J502" s="17">
        <f>+Depreciación!J499</f>
        <v>37093.044285714284</v>
      </c>
      <c r="K502" s="17">
        <f>+Depreciación!K499</f>
        <v>37093.044285714284</v>
      </c>
      <c r="L502" s="17">
        <f>+Depreciación!L499</f>
        <v>37093.044285714284</v>
      </c>
      <c r="M502" s="17">
        <f>+Depreciación!M499</f>
        <v>37093.044285714284</v>
      </c>
      <c r="N502" s="17">
        <f>+Depreciación!N499</f>
        <v>37093.044285714284</v>
      </c>
      <c r="O502" s="17">
        <f>+Depreciación!O499</f>
        <v>37093.044285714284</v>
      </c>
      <c r="P502" s="17">
        <f>+Depreciación!P499</f>
        <v>37093.044285714284</v>
      </c>
      <c r="Q502" s="17">
        <f>+Depreciación!Q499</f>
        <v>2.9103830456733704E-11</v>
      </c>
      <c r="R502" s="17">
        <f>+Depreciación!R499</f>
        <v>0</v>
      </c>
      <c r="S502" s="17">
        <f>+Depreciación!S499</f>
        <v>0</v>
      </c>
      <c r="T502" s="17">
        <f>+Depreciación!T499</f>
        <v>0</v>
      </c>
      <c r="U502" s="15"/>
    </row>
    <row r="503" spans="1:21" ht="12.75" customHeight="1" outlineLevel="1">
      <c r="A503" s="356"/>
      <c r="B503" s="145"/>
      <c r="C503" s="20" t="s">
        <v>193</v>
      </c>
      <c r="D503" s="5" t="s">
        <v>79</v>
      </c>
      <c r="E503" s="5" t="s">
        <v>317</v>
      </c>
      <c r="F503" s="5"/>
      <c r="G503" s="17">
        <f>+Depreciación!G500</f>
        <v>0</v>
      </c>
      <c r="H503" s="17">
        <f>+Depreciación!H500</f>
        <v>0</v>
      </c>
      <c r="I503" s="17">
        <f>+Depreciación!I500</f>
        <v>345.38666666666666</v>
      </c>
      <c r="J503" s="17">
        <f>+Depreciación!J500</f>
        <v>345.38666666666666</v>
      </c>
      <c r="K503" s="17">
        <f>+Depreciación!K500</f>
        <v>345.38666666666666</v>
      </c>
      <c r="L503" s="17">
        <f>+Depreciación!L500</f>
        <v>2.2737367544323206E-13</v>
      </c>
      <c r="M503" s="17">
        <f>+Depreciación!M500</f>
        <v>0</v>
      </c>
      <c r="N503" s="17">
        <f>+Depreciación!N500</f>
        <v>0</v>
      </c>
      <c r="O503" s="17">
        <f>+Depreciación!O500</f>
        <v>0</v>
      </c>
      <c r="P503" s="17">
        <f>+Depreciación!P500</f>
        <v>0</v>
      </c>
      <c r="Q503" s="17">
        <f>+Depreciación!Q500</f>
        <v>0</v>
      </c>
      <c r="R503" s="17">
        <f>+Depreciación!R500</f>
        <v>0</v>
      </c>
      <c r="S503" s="17">
        <f>+Depreciación!S500</f>
        <v>0</v>
      </c>
      <c r="T503" s="17">
        <f>+Depreciación!T500</f>
        <v>0</v>
      </c>
      <c r="U503" s="15"/>
    </row>
    <row r="504" spans="1:21" ht="12.75" customHeight="1" outlineLevel="1">
      <c r="A504" s="356"/>
      <c r="B504" s="145"/>
      <c r="C504" s="20" t="s">
        <v>194</v>
      </c>
      <c r="D504" s="5" t="s">
        <v>79</v>
      </c>
      <c r="E504" s="5" t="s">
        <v>317</v>
      </c>
      <c r="F504" s="5"/>
      <c r="G504" s="17">
        <f>+Depreciación!G501</f>
        <v>0</v>
      </c>
      <c r="H504" s="17">
        <f>+Depreciación!H501</f>
        <v>0</v>
      </c>
      <c r="I504" s="17">
        <f>+Depreciación!I501</f>
        <v>27440.483333333326</v>
      </c>
      <c r="J504" s="17">
        <f>+Depreciación!J501</f>
        <v>27440.483333333326</v>
      </c>
      <c r="K504" s="17">
        <f>+Depreciación!K501</f>
        <v>27440.48333333333</v>
      </c>
      <c r="L504" s="17">
        <f>+Depreciación!L501</f>
        <v>0</v>
      </c>
      <c r="M504" s="17">
        <f>+Depreciación!M501</f>
        <v>0</v>
      </c>
      <c r="N504" s="17">
        <f>+Depreciación!N501</f>
        <v>0</v>
      </c>
      <c r="O504" s="17">
        <f>+Depreciación!O501</f>
        <v>0</v>
      </c>
      <c r="P504" s="17">
        <f>+Depreciación!P501</f>
        <v>0</v>
      </c>
      <c r="Q504" s="17">
        <f>+Depreciación!Q501</f>
        <v>0</v>
      </c>
      <c r="R504" s="17">
        <f>+Depreciación!R501</f>
        <v>0</v>
      </c>
      <c r="S504" s="17">
        <f>+Depreciación!S501</f>
        <v>0</v>
      </c>
      <c r="T504" s="17">
        <f>+Depreciación!T501</f>
        <v>0</v>
      </c>
      <c r="U504" s="15"/>
    </row>
    <row r="505" spans="1:21" ht="12.75" customHeight="1" outlineLevel="1">
      <c r="A505" s="356"/>
      <c r="B505" s="145"/>
      <c r="C505" s="20" t="s">
        <v>195</v>
      </c>
      <c r="D505" s="5" t="s">
        <v>79</v>
      </c>
      <c r="E505" s="5" t="s">
        <v>317</v>
      </c>
      <c r="F505" s="5"/>
      <c r="G505" s="17">
        <f>+Depreciación!G502</f>
        <v>0</v>
      </c>
      <c r="H505" s="17">
        <f>+Depreciación!H502</f>
        <v>0</v>
      </c>
      <c r="I505" s="17">
        <f>+Depreciación!I502</f>
        <v>445.85714285714283</v>
      </c>
      <c r="J505" s="17">
        <f>+Depreciación!J502</f>
        <v>445.85714285714283</v>
      </c>
      <c r="K505" s="17">
        <f>+Depreciación!K502</f>
        <v>445.85714285714283</v>
      </c>
      <c r="L505" s="17">
        <f>+Depreciación!L502</f>
        <v>445.85714285714283</v>
      </c>
      <c r="M505" s="17">
        <f>+Depreciación!M502</f>
        <v>445.85714285714283</v>
      </c>
      <c r="N505" s="17">
        <f>+Depreciación!N502</f>
        <v>445.85714285714283</v>
      </c>
      <c r="O505" s="17">
        <f>+Depreciación!O502</f>
        <v>445.85714285714283</v>
      </c>
      <c r="P505" s="17">
        <f>+Depreciación!P502</f>
        <v>4.5474735088646412E-13</v>
      </c>
      <c r="Q505" s="17">
        <f>+Depreciación!Q502</f>
        <v>0</v>
      </c>
      <c r="R505" s="17">
        <f>+Depreciación!R502</f>
        <v>0</v>
      </c>
      <c r="S505" s="17">
        <f>+Depreciación!S502</f>
        <v>0</v>
      </c>
      <c r="T505" s="17">
        <f>+Depreciación!T502</f>
        <v>0</v>
      </c>
      <c r="U505" s="15"/>
    </row>
    <row r="506" spans="1:21" ht="12.75" customHeight="1" outlineLevel="1">
      <c r="A506" s="356"/>
      <c r="B506" s="145"/>
      <c r="C506" s="20" t="s">
        <v>196</v>
      </c>
      <c r="D506" s="5" t="s">
        <v>79</v>
      </c>
      <c r="E506" s="5" t="s">
        <v>317</v>
      </c>
      <c r="F506" s="5"/>
      <c r="G506" s="17">
        <f>+Depreciación!G503</f>
        <v>0</v>
      </c>
      <c r="H506" s="17">
        <f>+Depreciación!H503</f>
        <v>0</v>
      </c>
      <c r="I506" s="17">
        <f>+Depreciación!I503</f>
        <v>0</v>
      </c>
      <c r="J506" s="17">
        <f>+Depreciación!J503</f>
        <v>78600.007142857139</v>
      </c>
      <c r="K506" s="17">
        <f>+Depreciación!K503</f>
        <v>78600.007142857139</v>
      </c>
      <c r="L506" s="17">
        <f>+Depreciación!L503</f>
        <v>78600.007142857139</v>
      </c>
      <c r="M506" s="17">
        <f>+Depreciación!M503</f>
        <v>78600.007142857139</v>
      </c>
      <c r="N506" s="17">
        <f>+Depreciación!N503</f>
        <v>78600.007142857139</v>
      </c>
      <c r="O506" s="17">
        <f>+Depreciación!O503</f>
        <v>78600.007142857139</v>
      </c>
      <c r="P506" s="17">
        <f>+Depreciación!P503</f>
        <v>78600.007142857139</v>
      </c>
      <c r="Q506" s="17">
        <f>+Depreciación!Q503</f>
        <v>1.1641532182693481E-10</v>
      </c>
      <c r="R506" s="17">
        <f>+Depreciación!R503</f>
        <v>0</v>
      </c>
      <c r="S506" s="17">
        <f>+Depreciación!S503</f>
        <v>0</v>
      </c>
      <c r="T506" s="17">
        <f>+Depreciación!T503</f>
        <v>0</v>
      </c>
      <c r="U506" s="15"/>
    </row>
    <row r="507" spans="1:21" ht="12.75" customHeight="1" outlineLevel="1">
      <c r="A507" s="356"/>
      <c r="B507" s="145"/>
      <c r="C507" s="20" t="s">
        <v>971</v>
      </c>
      <c r="D507" s="168" t="s">
        <v>79</v>
      </c>
      <c r="E507" s="168" t="s">
        <v>317</v>
      </c>
      <c r="F507" s="5"/>
      <c r="G507" s="17">
        <f>+Depreciación!G504</f>
        <v>0</v>
      </c>
      <c r="H507" s="17">
        <f>+Depreciación!H504</f>
        <v>0</v>
      </c>
      <c r="I507" s="17">
        <f>+Depreciación!I504</f>
        <v>0</v>
      </c>
      <c r="J507" s="17">
        <f>+Depreciación!J504</f>
        <v>42217.936000000002</v>
      </c>
      <c r="K507" s="17">
        <f>+Depreciación!K504</f>
        <v>42217.936000000002</v>
      </c>
      <c r="L507" s="17">
        <f>+Depreciación!L504</f>
        <v>42217.936000000002</v>
      </c>
      <c r="M507" s="17">
        <f>+Depreciación!M504</f>
        <v>42217.936000000002</v>
      </c>
      <c r="N507" s="17">
        <f>+Depreciación!N504</f>
        <v>42217.935999999987</v>
      </c>
      <c r="O507" s="17">
        <f>+Depreciación!O504</f>
        <v>0</v>
      </c>
      <c r="P507" s="17">
        <f>+Depreciación!P504</f>
        <v>0</v>
      </c>
      <c r="Q507" s="17">
        <f>+Depreciación!Q504</f>
        <v>0</v>
      </c>
      <c r="R507" s="17">
        <f>+Depreciación!R504</f>
        <v>0</v>
      </c>
      <c r="S507" s="17">
        <f>+Depreciación!S504</f>
        <v>0</v>
      </c>
      <c r="T507" s="17">
        <f>+Depreciación!T504</f>
        <v>0</v>
      </c>
      <c r="U507" s="15"/>
    </row>
    <row r="508" spans="1:21" ht="12.75" customHeight="1" outlineLevel="1">
      <c r="A508" s="356"/>
      <c r="B508" s="145"/>
      <c r="C508" s="20" t="s">
        <v>972</v>
      </c>
      <c r="D508" s="168" t="s">
        <v>79</v>
      </c>
      <c r="E508" s="168" t="s">
        <v>317</v>
      </c>
      <c r="F508" s="5"/>
      <c r="G508" s="17">
        <f>+Depreciación!G505</f>
        <v>0</v>
      </c>
      <c r="H508" s="17">
        <f>+Depreciación!H505</f>
        <v>0</v>
      </c>
      <c r="I508" s="17">
        <f>+Depreciación!I505</f>
        <v>0</v>
      </c>
      <c r="J508" s="17">
        <f>+Depreciación!J505</f>
        <v>0</v>
      </c>
      <c r="K508" s="17">
        <f>+Depreciación!K505</f>
        <v>0</v>
      </c>
      <c r="L508" s="17">
        <f>+Depreciación!L505</f>
        <v>0</v>
      </c>
      <c r="M508" s="17">
        <f>+Depreciación!M505</f>
        <v>28804.582857142854</v>
      </c>
      <c r="N508" s="17">
        <f>+Depreciación!N505</f>
        <v>28804.582857142854</v>
      </c>
      <c r="O508" s="17">
        <f>+Depreciación!O505</f>
        <v>28804.582857142854</v>
      </c>
      <c r="P508" s="17">
        <f>+Depreciación!P505</f>
        <v>28804.582857142854</v>
      </c>
      <c r="Q508" s="17">
        <f>+Depreciación!Q505</f>
        <v>28804.582857142854</v>
      </c>
      <c r="R508" s="17">
        <f>+Depreciación!R505</f>
        <v>28804.582857142854</v>
      </c>
      <c r="S508" s="17">
        <f>+Depreciación!S505</f>
        <v>28804.582857142854</v>
      </c>
      <c r="T508" s="17">
        <f>+Depreciación!T505</f>
        <v>2.9103830456733704E-11</v>
      </c>
      <c r="U508" s="15"/>
    </row>
    <row r="509" spans="1:21" ht="12.75" customHeight="1" outlineLevel="1">
      <c r="A509" s="356"/>
      <c r="B509" s="145"/>
      <c r="C509" s="20" t="s">
        <v>973</v>
      </c>
      <c r="D509" s="168" t="s">
        <v>79</v>
      </c>
      <c r="E509" s="168" t="s">
        <v>317</v>
      </c>
      <c r="F509" s="5"/>
      <c r="G509" s="17">
        <f>+Depreciación!G506</f>
        <v>0</v>
      </c>
      <c r="H509" s="17">
        <f>+Depreciación!H506</f>
        <v>0</v>
      </c>
      <c r="I509" s="17">
        <f>+Depreciación!I506</f>
        <v>0</v>
      </c>
      <c r="J509" s="17">
        <f>+Depreciación!J506</f>
        <v>10154.633000000002</v>
      </c>
      <c r="K509" s="17">
        <f>+Depreciación!K506</f>
        <v>10154.633000000002</v>
      </c>
      <c r="L509" s="17">
        <f>+Depreciación!L506</f>
        <v>10154.633000000002</v>
      </c>
      <c r="M509" s="17">
        <f>+Depreciación!M506</f>
        <v>10154.633000000002</v>
      </c>
      <c r="N509" s="17">
        <f>+Depreciación!N506</f>
        <v>10154.633000000002</v>
      </c>
      <c r="O509" s="17">
        <f>+Depreciación!O506</f>
        <v>10154.633000000002</v>
      </c>
      <c r="P509" s="17">
        <f>+Depreciación!P506</f>
        <v>10154.633000000002</v>
      </c>
      <c r="Q509" s="17">
        <f>+Depreciación!Q506</f>
        <v>10154.633000000002</v>
      </c>
      <c r="R509" s="17">
        <f>+Depreciación!R506</f>
        <v>10154.633000000002</v>
      </c>
      <c r="S509" s="17">
        <f>+Depreciación!S506</f>
        <v>10154.632999999987</v>
      </c>
      <c r="T509" s="17">
        <f>+Depreciación!T506</f>
        <v>0</v>
      </c>
      <c r="U509" s="15"/>
    </row>
    <row r="510" spans="1:21" ht="12.75" customHeight="1" outlineLevel="1">
      <c r="A510" s="356"/>
      <c r="B510" s="145"/>
      <c r="C510" s="20" t="s">
        <v>973</v>
      </c>
      <c r="D510" s="168" t="s">
        <v>79</v>
      </c>
      <c r="E510" s="168" t="s">
        <v>317</v>
      </c>
      <c r="F510" s="5"/>
      <c r="G510" s="17">
        <f>+Depreciación!G507</f>
        <v>0</v>
      </c>
      <c r="H510" s="17">
        <f>+Depreciación!H507</f>
        <v>0</v>
      </c>
      <c r="I510" s="17">
        <f>+Depreciación!I507</f>
        <v>0</v>
      </c>
      <c r="J510" s="17">
        <f>+Depreciación!J507</f>
        <v>0</v>
      </c>
      <c r="K510" s="17">
        <f>+Depreciación!K507</f>
        <v>6098.567</v>
      </c>
      <c r="L510" s="17">
        <f>+Depreciación!L507</f>
        <v>6098.567</v>
      </c>
      <c r="M510" s="17">
        <f>+Depreciación!M507</f>
        <v>6098.567</v>
      </c>
      <c r="N510" s="17">
        <f>+Depreciación!N507</f>
        <v>6098.567</v>
      </c>
      <c r="O510" s="17">
        <f>+Depreciación!O507</f>
        <v>6098.567</v>
      </c>
      <c r="P510" s="17">
        <f>+Depreciación!P507</f>
        <v>6098.567</v>
      </c>
      <c r="Q510" s="17">
        <f>+Depreciación!Q507</f>
        <v>6098.567</v>
      </c>
      <c r="R510" s="17">
        <f>+Depreciación!R507</f>
        <v>6098.567</v>
      </c>
      <c r="S510" s="17">
        <f>+Depreciación!S507</f>
        <v>6098.567</v>
      </c>
      <c r="T510" s="17">
        <f>+Depreciación!T507</f>
        <v>6098.5669999999882</v>
      </c>
      <c r="U510" s="15"/>
    </row>
    <row r="511" spans="1:21" ht="12.75" customHeight="1" outlineLevel="1">
      <c r="A511" s="356"/>
      <c r="B511" s="145"/>
      <c r="C511" s="20" t="s">
        <v>197</v>
      </c>
      <c r="D511" s="5" t="s">
        <v>79</v>
      </c>
      <c r="E511" s="5" t="s">
        <v>317</v>
      </c>
      <c r="F511" s="5"/>
      <c r="G511" s="17">
        <f>+Depreciación!G508</f>
        <v>0</v>
      </c>
      <c r="H511" s="17">
        <f>+Depreciación!H508</f>
        <v>0</v>
      </c>
      <c r="I511" s="17">
        <f>+Depreciación!I508</f>
        <v>0</v>
      </c>
      <c r="J511" s="17">
        <f>+Depreciación!J508</f>
        <v>0</v>
      </c>
      <c r="K511" s="17">
        <f>+Depreciación!K508</f>
        <v>28562.877142857142</v>
      </c>
      <c r="L511" s="17">
        <f>+Depreciación!L508</f>
        <v>28562.877142857142</v>
      </c>
      <c r="M511" s="17">
        <f>+Depreciación!M508</f>
        <v>31262.877142857142</v>
      </c>
      <c r="N511" s="17">
        <f>+Depreciación!N508</f>
        <v>31262.877142857142</v>
      </c>
      <c r="O511" s="17">
        <f>+Depreciación!O508</f>
        <v>31262.877142857142</v>
      </c>
      <c r="P511" s="17">
        <f>+Depreciación!P508</f>
        <v>31262.877142857142</v>
      </c>
      <c r="Q511" s="17">
        <f>+Depreciación!Q508</f>
        <v>31262.877142857142</v>
      </c>
      <c r="R511" s="17">
        <f>+Depreciación!R508</f>
        <v>5400</v>
      </c>
      <c r="S511" s="17">
        <f>+Depreciación!S508</f>
        <v>0</v>
      </c>
      <c r="T511" s="17">
        <f>+Depreciación!T508</f>
        <v>0</v>
      </c>
      <c r="U511" s="15"/>
    </row>
    <row r="512" spans="1:21" ht="12.75" customHeight="1" outlineLevel="1">
      <c r="A512" s="356"/>
      <c r="B512" s="145"/>
      <c r="C512" s="20" t="s">
        <v>198</v>
      </c>
      <c r="D512" s="5" t="s">
        <v>79</v>
      </c>
      <c r="E512" s="5" t="s">
        <v>317</v>
      </c>
      <c r="F512" s="5"/>
      <c r="G512" s="17">
        <f>+Depreciación!G509</f>
        <v>0</v>
      </c>
      <c r="H512" s="17">
        <f>+Depreciación!H509</f>
        <v>0</v>
      </c>
      <c r="I512" s="17">
        <f>+Depreciación!I509</f>
        <v>0</v>
      </c>
      <c r="J512" s="17">
        <f>+Depreciación!J509</f>
        <v>0</v>
      </c>
      <c r="K512" s="17">
        <f>+Depreciación!K509</f>
        <v>23953.812857142857</v>
      </c>
      <c r="L512" s="17">
        <f>+Depreciación!L509</f>
        <v>23953.812857142857</v>
      </c>
      <c r="M512" s="17">
        <f>+Depreciación!M509</f>
        <v>23953.812857142857</v>
      </c>
      <c r="N512" s="17">
        <f>+Depreciación!N509</f>
        <v>23953.812857142857</v>
      </c>
      <c r="O512" s="17">
        <f>+Depreciación!O509</f>
        <v>23953.812857142857</v>
      </c>
      <c r="P512" s="17">
        <f>+Depreciación!P509</f>
        <v>23953.812857142857</v>
      </c>
      <c r="Q512" s="17">
        <f>+Depreciación!Q509</f>
        <v>23953.812857142853</v>
      </c>
      <c r="R512" s="17">
        <f>+Depreciación!R509</f>
        <v>0</v>
      </c>
      <c r="S512" s="17">
        <f>+Depreciación!S509</f>
        <v>0</v>
      </c>
      <c r="T512" s="17">
        <f>+Depreciación!T509</f>
        <v>0</v>
      </c>
      <c r="U512" s="15"/>
    </row>
    <row r="513" spans="1:21" ht="12.75" customHeight="1" outlineLevel="1">
      <c r="A513" s="356"/>
      <c r="B513" s="145"/>
      <c r="C513" s="20" t="s">
        <v>199</v>
      </c>
      <c r="D513" s="5" t="s">
        <v>79</v>
      </c>
      <c r="E513" s="5" t="s">
        <v>317</v>
      </c>
      <c r="F513" s="5"/>
      <c r="G513" s="17">
        <f>+Depreciación!G510</f>
        <v>0</v>
      </c>
      <c r="H513" s="17">
        <f>+Depreciación!H510</f>
        <v>0</v>
      </c>
      <c r="I513" s="17">
        <f>+Depreciación!I510</f>
        <v>0</v>
      </c>
      <c r="J513" s="17">
        <f>+Depreciación!J510</f>
        <v>0</v>
      </c>
      <c r="K513" s="17">
        <f>+Depreciación!K510</f>
        <v>0</v>
      </c>
      <c r="L513" s="17">
        <f>+Depreciación!L510</f>
        <v>0</v>
      </c>
      <c r="M513" s="17">
        <f>+Depreciación!M510</f>
        <v>2998.5914285714284</v>
      </c>
      <c r="N513" s="17">
        <f>+Depreciación!N510</f>
        <v>2998.5914285714284</v>
      </c>
      <c r="O513" s="17">
        <f>+Depreciación!O510</f>
        <v>2998.5914285714284</v>
      </c>
      <c r="P513" s="17">
        <f>+Depreciación!P510</f>
        <v>2998.5914285714284</v>
      </c>
      <c r="Q513" s="17">
        <f>+Depreciación!Q510</f>
        <v>2998.5914285714284</v>
      </c>
      <c r="R513" s="17">
        <f>+Depreciación!R510</f>
        <v>2998.5914285714284</v>
      </c>
      <c r="S513" s="17">
        <f>+Depreciación!S510</f>
        <v>2998.591428571428</v>
      </c>
      <c r="T513" s="17">
        <f>+Depreciación!T510</f>
        <v>0</v>
      </c>
      <c r="U513" s="15"/>
    </row>
    <row r="514" spans="1:21" ht="12.75" customHeight="1" outlineLevel="1">
      <c r="A514" s="356"/>
      <c r="B514" s="145"/>
      <c r="C514" s="20" t="s">
        <v>200</v>
      </c>
      <c r="D514" s="5" t="s">
        <v>79</v>
      </c>
      <c r="E514" s="5" t="s">
        <v>317</v>
      </c>
      <c r="F514" s="5"/>
      <c r="G514" s="17">
        <f>+Depreciación!G511</f>
        <v>0</v>
      </c>
      <c r="H514" s="17">
        <f>+Depreciación!H511</f>
        <v>0</v>
      </c>
      <c r="I514" s="17">
        <f>+Depreciación!I511</f>
        <v>0</v>
      </c>
      <c r="J514" s="17">
        <f>+Depreciación!J511</f>
        <v>0</v>
      </c>
      <c r="K514" s="17">
        <f>+Depreciación!K511</f>
        <v>0</v>
      </c>
      <c r="L514" s="17">
        <f>+Depreciación!L511</f>
        <v>0</v>
      </c>
      <c r="M514" s="17">
        <f>+Depreciación!M511</f>
        <v>5780.52</v>
      </c>
      <c r="N514" s="17">
        <f>+Depreciación!N511</f>
        <v>5780.52</v>
      </c>
      <c r="O514" s="17">
        <f>+Depreciación!O511</f>
        <v>5780.52</v>
      </c>
      <c r="P514" s="17">
        <f>+Depreciación!P511</f>
        <v>5780.52</v>
      </c>
      <c r="Q514" s="17">
        <f>+Depreciación!Q511</f>
        <v>0</v>
      </c>
      <c r="R514" s="17">
        <f>+Depreciación!R511</f>
        <v>0</v>
      </c>
      <c r="S514" s="17">
        <f>+Depreciación!S511</f>
        <v>0</v>
      </c>
      <c r="T514" s="17">
        <f>+Depreciación!T511</f>
        <v>0</v>
      </c>
      <c r="U514" s="15"/>
    </row>
    <row r="515" spans="1:21" ht="12.75" customHeight="1" outlineLevel="1">
      <c r="A515" s="356"/>
      <c r="B515" s="145"/>
      <c r="C515" s="20" t="s">
        <v>201</v>
      </c>
      <c r="D515" s="5" t="s">
        <v>79</v>
      </c>
      <c r="E515" s="5" t="s">
        <v>317</v>
      </c>
      <c r="F515" s="5"/>
      <c r="G515" s="17">
        <f>+Depreciación!G512</f>
        <v>0</v>
      </c>
      <c r="H515" s="17">
        <f>+Depreciación!H512</f>
        <v>0</v>
      </c>
      <c r="I515" s="17">
        <f>+Depreciación!I512</f>
        <v>0</v>
      </c>
      <c r="J515" s="17">
        <f>+Depreciación!J512</f>
        <v>0</v>
      </c>
      <c r="K515" s="17">
        <f>+Depreciación!K512</f>
        <v>0</v>
      </c>
      <c r="L515" s="17">
        <f>+Depreciación!L512</f>
        <v>0</v>
      </c>
      <c r="M515" s="17">
        <f>+Depreciación!M512</f>
        <v>25173.174999999999</v>
      </c>
      <c r="N515" s="17">
        <f>+Depreciación!N512</f>
        <v>25173.174999999999</v>
      </c>
      <c r="O515" s="17">
        <f>+Depreciación!O512</f>
        <v>25173.174999999999</v>
      </c>
      <c r="P515" s="17">
        <f>+Depreciación!P512</f>
        <v>25173.175000000003</v>
      </c>
      <c r="Q515" s="17">
        <f>+Depreciación!Q512</f>
        <v>0</v>
      </c>
      <c r="R515" s="17">
        <f>+Depreciación!R512</f>
        <v>0</v>
      </c>
      <c r="S515" s="17">
        <f>+Depreciación!S512</f>
        <v>0</v>
      </c>
      <c r="T515" s="17">
        <f>+Depreciación!T512</f>
        <v>0</v>
      </c>
      <c r="U515" s="15"/>
    </row>
    <row r="516" spans="1:21" ht="12.75" customHeight="1" outlineLevel="1">
      <c r="A516" s="356"/>
      <c r="B516" s="145"/>
      <c r="C516" s="20" t="s">
        <v>202</v>
      </c>
      <c r="D516" s="5" t="s">
        <v>79</v>
      </c>
      <c r="E516" s="5" t="s">
        <v>317</v>
      </c>
      <c r="F516" s="5"/>
      <c r="G516" s="17">
        <f>+Depreciación!G513</f>
        <v>0</v>
      </c>
      <c r="H516" s="17">
        <f>+Depreciación!H513</f>
        <v>0</v>
      </c>
      <c r="I516" s="17">
        <f>+Depreciación!I513</f>
        <v>0</v>
      </c>
      <c r="J516" s="17">
        <f>+Depreciación!J513</f>
        <v>0</v>
      </c>
      <c r="K516" s="17">
        <f>+Depreciación!K513</f>
        <v>0</v>
      </c>
      <c r="L516" s="17">
        <f>+Depreciación!L513</f>
        <v>0</v>
      </c>
      <c r="M516" s="17">
        <f>+Depreciación!M513</f>
        <v>3580.9485714285711</v>
      </c>
      <c r="N516" s="17">
        <f>+Depreciación!N513</f>
        <v>3580.9485714285711</v>
      </c>
      <c r="O516" s="17">
        <f>+Depreciación!O513</f>
        <v>3580.9485714285711</v>
      </c>
      <c r="P516" s="17">
        <f>+Depreciación!P513</f>
        <v>3580.9485714285711</v>
      </c>
      <c r="Q516" s="17">
        <f>+Depreciación!Q513</f>
        <v>3580.9485714285711</v>
      </c>
      <c r="R516" s="17">
        <f>+Depreciación!R513</f>
        <v>3580.9485714285711</v>
      </c>
      <c r="S516" s="17">
        <f>+Depreciación!S513</f>
        <v>3580.9485714285711</v>
      </c>
      <c r="T516" s="17">
        <f>+Depreciación!T513</f>
        <v>7.2759576141834259E-12</v>
      </c>
      <c r="U516" s="15"/>
    </row>
    <row r="517" spans="1:21" ht="12.75" customHeight="1" outlineLevel="1">
      <c r="A517" s="355"/>
      <c r="B517" s="145"/>
      <c r="C517" s="20" t="s">
        <v>284</v>
      </c>
      <c r="D517" s="5" t="s">
        <v>79</v>
      </c>
      <c r="E517" s="5" t="s">
        <v>317</v>
      </c>
      <c r="F517" s="5"/>
      <c r="G517" s="17">
        <f>+Depreciación!G514</f>
        <v>0</v>
      </c>
      <c r="H517" s="17">
        <f>+Depreciación!H514</f>
        <v>0</v>
      </c>
      <c r="I517" s="17">
        <f>+Depreciación!I514</f>
        <v>0</v>
      </c>
      <c r="J517" s="17">
        <f>+Depreciación!J514</f>
        <v>0</v>
      </c>
      <c r="K517" s="17">
        <f>+Depreciación!K514</f>
        <v>0</v>
      </c>
      <c r="L517" s="17">
        <f>+Depreciación!L514</f>
        <v>0</v>
      </c>
      <c r="M517" s="17">
        <f>+Depreciación!M514</f>
        <v>0</v>
      </c>
      <c r="N517" s="17">
        <f>+Depreciación!N514</f>
        <v>0</v>
      </c>
      <c r="O517" s="17">
        <f>+Depreciación!O514</f>
        <v>0</v>
      </c>
      <c r="P517" s="17">
        <f>+Depreciación!P514</f>
        <v>0</v>
      </c>
      <c r="Q517" s="17">
        <f>+Depreciación!Q514</f>
        <v>0</v>
      </c>
      <c r="R517" s="17">
        <f>+Depreciación!R514</f>
        <v>0</v>
      </c>
      <c r="S517" s="17">
        <f>+Depreciación!S514</f>
        <v>0</v>
      </c>
      <c r="T517" s="17">
        <f>+Depreciación!T514</f>
        <v>0</v>
      </c>
      <c r="U517" s="15"/>
    </row>
    <row r="518" spans="1:21" ht="12.75" customHeight="1" outlineLevel="1">
      <c r="A518" s="355"/>
      <c r="B518" s="145"/>
      <c r="C518" s="20" t="s">
        <v>453</v>
      </c>
      <c r="D518" s="5" t="s">
        <v>79</v>
      </c>
      <c r="E518" s="5" t="s">
        <v>317</v>
      </c>
      <c r="F518" s="5"/>
      <c r="G518" s="17">
        <f>+Depreciación!G515</f>
        <v>0</v>
      </c>
      <c r="H518" s="17">
        <f>+Depreciación!H515</f>
        <v>0</v>
      </c>
      <c r="I518" s="17">
        <f>+Depreciación!I515</f>
        <v>0</v>
      </c>
      <c r="J518" s="17">
        <f>+Depreciación!J515</f>
        <v>0</v>
      </c>
      <c r="K518" s="17">
        <f>+Depreciación!K515</f>
        <v>0</v>
      </c>
      <c r="L518" s="17">
        <f>+Depreciación!L515</f>
        <v>0</v>
      </c>
      <c r="M518" s="17">
        <f>+Depreciación!M515</f>
        <v>0</v>
      </c>
      <c r="N518" s="17">
        <f>+Depreciación!N515</f>
        <v>0</v>
      </c>
      <c r="O518" s="17">
        <f>+Depreciación!O515</f>
        <v>0</v>
      </c>
      <c r="P518" s="17">
        <f>+Depreciación!P515</f>
        <v>0</v>
      </c>
      <c r="Q518" s="17">
        <f>+Depreciación!Q515</f>
        <v>0</v>
      </c>
      <c r="R518" s="17">
        <f>+Depreciación!R515</f>
        <v>0</v>
      </c>
      <c r="S518" s="17">
        <f>+Depreciación!S515</f>
        <v>0</v>
      </c>
      <c r="T518" s="17">
        <f>+Depreciación!T515</f>
        <v>0</v>
      </c>
      <c r="U518" s="15"/>
    </row>
    <row r="519" spans="1:21" ht="12.75" customHeight="1" outlineLevel="1">
      <c r="A519" s="355"/>
      <c r="B519" s="145"/>
      <c r="C519" s="20" t="s">
        <v>454</v>
      </c>
      <c r="D519" s="5" t="s">
        <v>79</v>
      </c>
      <c r="E519" s="5" t="s">
        <v>317</v>
      </c>
      <c r="F519" s="5"/>
      <c r="G519" s="17">
        <f>+Depreciación!G516</f>
        <v>0</v>
      </c>
      <c r="H519" s="17">
        <f>+Depreciación!H516</f>
        <v>0</v>
      </c>
      <c r="I519" s="17">
        <f>+Depreciación!I516</f>
        <v>0</v>
      </c>
      <c r="J519" s="17">
        <f>+Depreciación!J516</f>
        <v>0</v>
      </c>
      <c r="K519" s="17">
        <f>+Depreciación!K516</f>
        <v>0</v>
      </c>
      <c r="L519" s="17">
        <f>+Depreciación!L516</f>
        <v>0</v>
      </c>
      <c r="M519" s="17">
        <f>+Depreciación!M516</f>
        <v>0</v>
      </c>
      <c r="N519" s="17">
        <f>+Depreciación!N516</f>
        <v>0</v>
      </c>
      <c r="O519" s="17">
        <f>+Depreciación!O516</f>
        <v>0</v>
      </c>
      <c r="P519" s="17">
        <f>+Depreciación!P516</f>
        <v>0</v>
      </c>
      <c r="Q519" s="17">
        <f>+Depreciación!Q516</f>
        <v>0</v>
      </c>
      <c r="R519" s="17">
        <f>+Depreciación!R516</f>
        <v>0</v>
      </c>
      <c r="S519" s="17">
        <f>+Depreciación!S516</f>
        <v>0</v>
      </c>
      <c r="T519" s="17">
        <f>+Depreciación!T516</f>
        <v>0</v>
      </c>
      <c r="U519" s="15"/>
    </row>
    <row r="520" spans="1:21" ht="12.75" customHeight="1" outlineLevel="1">
      <c r="A520" s="355"/>
      <c r="B520" s="145"/>
      <c r="C520" s="20" t="s">
        <v>455</v>
      </c>
      <c r="D520" s="5" t="s">
        <v>79</v>
      </c>
      <c r="E520" s="5" t="s">
        <v>317</v>
      </c>
      <c r="F520" s="5"/>
      <c r="G520" s="17">
        <f>+Depreciación!G517</f>
        <v>0</v>
      </c>
      <c r="H520" s="17">
        <f>+Depreciación!H517</f>
        <v>0</v>
      </c>
      <c r="I520" s="17">
        <f>+Depreciación!I517</f>
        <v>0</v>
      </c>
      <c r="J520" s="17">
        <f>+Depreciación!J517</f>
        <v>0</v>
      </c>
      <c r="K520" s="17">
        <f>+Depreciación!K517</f>
        <v>0</v>
      </c>
      <c r="L520" s="17">
        <f>+Depreciación!L517</f>
        <v>0</v>
      </c>
      <c r="M520" s="17">
        <f>+Depreciación!M517</f>
        <v>0</v>
      </c>
      <c r="N520" s="17">
        <f>+Depreciación!N517</f>
        <v>0</v>
      </c>
      <c r="O520" s="17">
        <f>+Depreciación!O517</f>
        <v>0</v>
      </c>
      <c r="P520" s="17">
        <f>+Depreciación!P517</f>
        <v>0</v>
      </c>
      <c r="Q520" s="17">
        <f>+Depreciación!Q517</f>
        <v>0</v>
      </c>
      <c r="R520" s="17">
        <f>+Depreciación!R517</f>
        <v>0</v>
      </c>
      <c r="S520" s="17">
        <f>+Depreciación!S517</f>
        <v>0</v>
      </c>
      <c r="T520" s="17">
        <f>+Depreciación!T517</f>
        <v>19118.657142857144</v>
      </c>
      <c r="U520" s="15"/>
    </row>
    <row r="521" spans="1:21" ht="12.75" customHeight="1" outlineLevel="1">
      <c r="A521" s="355"/>
      <c r="B521" s="145"/>
      <c r="C521" s="20" t="s">
        <v>456</v>
      </c>
      <c r="D521" s="5" t="s">
        <v>79</v>
      </c>
      <c r="E521" s="5" t="s">
        <v>317</v>
      </c>
      <c r="F521" s="5"/>
      <c r="G521" s="17">
        <f>+Depreciación!G518</f>
        <v>0</v>
      </c>
      <c r="H521" s="17">
        <f>+Depreciación!H518</f>
        <v>0</v>
      </c>
      <c r="I521" s="17">
        <f>+Depreciación!I518</f>
        <v>0</v>
      </c>
      <c r="J521" s="17">
        <f>+Depreciación!J518</f>
        <v>0</v>
      </c>
      <c r="K521" s="17">
        <f>+Depreciación!K518</f>
        <v>0</v>
      </c>
      <c r="L521" s="17">
        <f>+Depreciación!L518</f>
        <v>0</v>
      </c>
      <c r="M521" s="17">
        <f>+Depreciación!M518</f>
        <v>0</v>
      </c>
      <c r="N521" s="17">
        <f>+Depreciación!N518</f>
        <v>0</v>
      </c>
      <c r="O521" s="17">
        <f>+Depreciación!O518</f>
        <v>0</v>
      </c>
      <c r="P521" s="17">
        <f>+Depreciación!P518</f>
        <v>0</v>
      </c>
      <c r="Q521" s="17">
        <f>+Depreciación!Q518</f>
        <v>372703.15571428573</v>
      </c>
      <c r="R521" s="17">
        <f>+Depreciación!R518</f>
        <v>372703.15571428573</v>
      </c>
      <c r="S521" s="17">
        <f>+Depreciación!S518</f>
        <v>372703.15571428573</v>
      </c>
      <c r="T521" s="17">
        <f>+Depreciación!T518</f>
        <v>422360.44142857147</v>
      </c>
      <c r="U521" s="15"/>
    </row>
    <row r="522" spans="1:21" ht="12.75" customHeight="1" outlineLevel="1">
      <c r="A522" s="355"/>
      <c r="B522" s="145"/>
      <c r="C522" s="20" t="s">
        <v>457</v>
      </c>
      <c r="D522" s="5" t="s">
        <v>79</v>
      </c>
      <c r="E522" s="5" t="s">
        <v>317</v>
      </c>
      <c r="F522" s="5"/>
      <c r="G522" s="17">
        <f>+Depreciación!G519</f>
        <v>0</v>
      </c>
      <c r="H522" s="17">
        <f>+Depreciación!H519</f>
        <v>0</v>
      </c>
      <c r="I522" s="17">
        <f>+Depreciación!I519</f>
        <v>0</v>
      </c>
      <c r="J522" s="17">
        <f>+Depreciación!J519</f>
        <v>0</v>
      </c>
      <c r="K522" s="17">
        <f>+Depreciación!K519</f>
        <v>0</v>
      </c>
      <c r="L522" s="17">
        <f>+Depreciación!L519</f>
        <v>0</v>
      </c>
      <c r="M522" s="17">
        <f>+Depreciación!M519</f>
        <v>0</v>
      </c>
      <c r="N522" s="17">
        <f>+Depreciación!N519</f>
        <v>0</v>
      </c>
      <c r="O522" s="17">
        <f>+Depreciación!O519</f>
        <v>0</v>
      </c>
      <c r="P522" s="17">
        <f>+Depreciación!P519</f>
        <v>0</v>
      </c>
      <c r="Q522" s="17">
        <f>+Depreciación!Q519</f>
        <v>0</v>
      </c>
      <c r="R522" s="17">
        <f>+Depreciación!R519</f>
        <v>0</v>
      </c>
      <c r="S522" s="17">
        <f>+Depreciación!S519</f>
        <v>0</v>
      </c>
      <c r="T522" s="17">
        <f>+Depreciación!T519</f>
        <v>13862.142857142857</v>
      </c>
      <c r="U522" s="15"/>
    </row>
    <row r="523" spans="1:21" ht="12.75" customHeight="1" outlineLevel="1">
      <c r="A523" s="355"/>
      <c r="B523" s="145"/>
      <c r="C523" s="20" t="s">
        <v>458</v>
      </c>
      <c r="D523" s="5" t="s">
        <v>79</v>
      </c>
      <c r="E523" s="5" t="s">
        <v>317</v>
      </c>
      <c r="F523" s="5"/>
      <c r="G523" s="17">
        <f>+Depreciación!G520</f>
        <v>0</v>
      </c>
      <c r="H523" s="17">
        <f>+Depreciación!H520</f>
        <v>0</v>
      </c>
      <c r="I523" s="17">
        <f>+Depreciación!I520</f>
        <v>0</v>
      </c>
      <c r="J523" s="17">
        <f>+Depreciación!J520</f>
        <v>0</v>
      </c>
      <c r="K523" s="17">
        <f>+Depreciación!K520</f>
        <v>0</v>
      </c>
      <c r="L523" s="17">
        <f>+Depreciación!L520</f>
        <v>0</v>
      </c>
      <c r="M523" s="17">
        <f>+Depreciación!M520</f>
        <v>0</v>
      </c>
      <c r="N523" s="17">
        <f>+Depreciación!N520</f>
        <v>0</v>
      </c>
      <c r="O523" s="17">
        <f>+Depreciación!O520</f>
        <v>0</v>
      </c>
      <c r="P523" s="17">
        <f>+Depreciación!P520</f>
        <v>0</v>
      </c>
      <c r="Q523" s="17">
        <f>+Depreciación!Q520</f>
        <v>0</v>
      </c>
      <c r="R523" s="17">
        <f>+Depreciación!R520</f>
        <v>0</v>
      </c>
      <c r="S523" s="17">
        <f>+Depreciación!S520</f>
        <v>0</v>
      </c>
      <c r="T523" s="17">
        <f>+Depreciación!T520</f>
        <v>13290.947999999999</v>
      </c>
      <c r="U523" s="15"/>
    </row>
    <row r="524" spans="1:21" ht="12.75" customHeight="1" outlineLevel="1">
      <c r="A524" s="355"/>
      <c r="B524" s="145"/>
      <c r="C524" s="20" t="s">
        <v>459</v>
      </c>
      <c r="D524" s="5" t="s">
        <v>79</v>
      </c>
      <c r="E524" s="5" t="s">
        <v>317</v>
      </c>
      <c r="F524" s="5"/>
      <c r="G524" s="17">
        <f>+Depreciación!G521</f>
        <v>0</v>
      </c>
      <c r="H524" s="17">
        <f>+Depreciación!H521</f>
        <v>0</v>
      </c>
      <c r="I524" s="17">
        <f>+Depreciación!I521</f>
        <v>0</v>
      </c>
      <c r="J524" s="17">
        <f>+Depreciación!J521</f>
        <v>0</v>
      </c>
      <c r="K524" s="17">
        <f>+Depreciación!K521</f>
        <v>0</v>
      </c>
      <c r="L524" s="17">
        <f>+Depreciación!L521</f>
        <v>0</v>
      </c>
      <c r="M524" s="17">
        <f>+Depreciación!M521</f>
        <v>0</v>
      </c>
      <c r="N524" s="17">
        <f>+Depreciación!N521</f>
        <v>0</v>
      </c>
      <c r="O524" s="17">
        <f>+Depreciación!O521</f>
        <v>0</v>
      </c>
      <c r="P524" s="17">
        <f>+Depreciación!P521</f>
        <v>0</v>
      </c>
      <c r="Q524" s="17">
        <f>+Depreciación!Q521</f>
        <v>0</v>
      </c>
      <c r="R524" s="17">
        <f>+Depreciación!R521</f>
        <v>0</v>
      </c>
      <c r="S524" s="17">
        <f>+Depreciación!S521</f>
        <v>0</v>
      </c>
      <c r="T524" s="17">
        <f>+Depreciación!T521</f>
        <v>9749.1459999999988</v>
      </c>
      <c r="U524" s="15"/>
    </row>
    <row r="525" spans="1:21" ht="12.75" customHeight="1" outlineLevel="1">
      <c r="A525" s="355"/>
      <c r="B525" s="145"/>
      <c r="C525" s="20" t="s">
        <v>461</v>
      </c>
      <c r="D525" s="5" t="s">
        <v>79</v>
      </c>
      <c r="E525" s="5" t="s">
        <v>317</v>
      </c>
      <c r="F525" s="5"/>
      <c r="G525" s="17">
        <f>+Depreciación!G522</f>
        <v>0</v>
      </c>
      <c r="H525" s="17">
        <f>+Depreciación!H522</f>
        <v>0</v>
      </c>
      <c r="I525" s="17">
        <f>+Depreciación!I522</f>
        <v>0</v>
      </c>
      <c r="J525" s="17">
        <f>+Depreciación!J522</f>
        <v>0</v>
      </c>
      <c r="K525" s="17">
        <f>+Depreciación!K522</f>
        <v>0</v>
      </c>
      <c r="L525" s="17">
        <f>+Depreciación!L522</f>
        <v>0</v>
      </c>
      <c r="M525" s="17">
        <f>+Depreciación!M522</f>
        <v>0</v>
      </c>
      <c r="N525" s="17">
        <f>+Depreciación!N522</f>
        <v>0</v>
      </c>
      <c r="O525" s="17">
        <f>+Depreciación!O522</f>
        <v>0</v>
      </c>
      <c r="P525" s="17">
        <f>+Depreciación!P522</f>
        <v>0</v>
      </c>
      <c r="Q525" s="17">
        <f>+Depreciación!Q522</f>
        <v>0</v>
      </c>
      <c r="R525" s="17">
        <f>+Depreciación!R522</f>
        <v>43529.566000000006</v>
      </c>
      <c r="S525" s="17">
        <f>+Depreciación!S522</f>
        <v>43529.566000000006</v>
      </c>
      <c r="T525" s="17">
        <f>+Depreciación!T522</f>
        <v>43529.566000000006</v>
      </c>
      <c r="U525" s="15"/>
    </row>
    <row r="526" spans="1:21" ht="12.75" customHeight="1" outlineLevel="1">
      <c r="A526" s="355"/>
      <c r="B526" s="145"/>
      <c r="C526" s="20" t="s">
        <v>462</v>
      </c>
      <c r="D526" s="5" t="s">
        <v>79</v>
      </c>
      <c r="E526" s="5" t="s">
        <v>317</v>
      </c>
      <c r="F526" s="5"/>
      <c r="G526" s="17">
        <f>+Depreciación!G523</f>
        <v>0</v>
      </c>
      <c r="H526" s="17">
        <f>+Depreciación!H523</f>
        <v>0</v>
      </c>
      <c r="I526" s="17">
        <f>+Depreciación!I523</f>
        <v>0</v>
      </c>
      <c r="J526" s="17">
        <f>+Depreciación!J523</f>
        <v>0</v>
      </c>
      <c r="K526" s="17">
        <f>+Depreciación!K523</f>
        <v>0</v>
      </c>
      <c r="L526" s="17">
        <f>+Depreciación!L523</f>
        <v>0</v>
      </c>
      <c r="M526" s="17">
        <f>+Depreciación!M523</f>
        <v>0</v>
      </c>
      <c r="N526" s="17">
        <f>+Depreciación!N523</f>
        <v>0</v>
      </c>
      <c r="O526" s="17">
        <f>+Depreciación!O523</f>
        <v>0</v>
      </c>
      <c r="P526" s="17">
        <f>+Depreciación!P523</f>
        <v>0</v>
      </c>
      <c r="Q526" s="17">
        <f>+Depreciación!Q523</f>
        <v>0</v>
      </c>
      <c r="R526" s="17">
        <f>+Depreciación!R523</f>
        <v>0</v>
      </c>
      <c r="S526" s="17">
        <f>+Depreciación!S523</f>
        <v>11195.701428571427</v>
      </c>
      <c r="T526" s="17">
        <f>+Depreciación!T523</f>
        <v>11195.701428571427</v>
      </c>
      <c r="U526" s="15"/>
    </row>
    <row r="527" spans="1:21" ht="12.75" customHeight="1" outlineLevel="1">
      <c r="A527" s="355"/>
      <c r="B527" s="145"/>
      <c r="C527" s="20" t="s">
        <v>463</v>
      </c>
      <c r="D527" s="5" t="s">
        <v>79</v>
      </c>
      <c r="E527" s="5" t="s">
        <v>317</v>
      </c>
      <c r="F527" s="5"/>
      <c r="G527" s="17">
        <f>+Depreciación!G524</f>
        <v>0</v>
      </c>
      <c r="H527" s="17">
        <f>+Depreciación!H524</f>
        <v>0</v>
      </c>
      <c r="I527" s="17">
        <f>+Depreciación!I524</f>
        <v>0</v>
      </c>
      <c r="J527" s="17">
        <f>+Depreciación!J524</f>
        <v>0</v>
      </c>
      <c r="K527" s="17">
        <f>+Depreciación!K524</f>
        <v>0</v>
      </c>
      <c r="L527" s="17">
        <f>+Depreciación!L524</f>
        <v>0</v>
      </c>
      <c r="M527" s="17">
        <f>+Depreciación!M524</f>
        <v>0</v>
      </c>
      <c r="N527" s="17">
        <f>+Depreciación!N524</f>
        <v>0</v>
      </c>
      <c r="O527" s="17">
        <f>+Depreciación!O524</f>
        <v>0</v>
      </c>
      <c r="P527" s="17">
        <f>+Depreciación!P524</f>
        <v>0</v>
      </c>
      <c r="Q527" s="17">
        <f>+Depreciación!Q524</f>
        <v>0</v>
      </c>
      <c r="R527" s="17">
        <f>+Depreciación!R524</f>
        <v>0</v>
      </c>
      <c r="S527" s="17">
        <f>+Depreciación!S524</f>
        <v>1075</v>
      </c>
      <c r="T527" s="17">
        <f>+Depreciación!T524</f>
        <v>1075</v>
      </c>
      <c r="U527" s="15"/>
    </row>
    <row r="528" spans="1:21" ht="12.75" customHeight="1" outlineLevel="1">
      <c r="A528" s="355"/>
      <c r="B528" s="145"/>
      <c r="C528" s="20" t="s">
        <v>464</v>
      </c>
      <c r="D528" s="5" t="s">
        <v>79</v>
      </c>
      <c r="E528" s="5" t="s">
        <v>317</v>
      </c>
      <c r="F528" s="5"/>
      <c r="G528" s="17">
        <f>+Depreciación!G525</f>
        <v>0</v>
      </c>
      <c r="H528" s="17">
        <f>+Depreciación!H525</f>
        <v>0</v>
      </c>
      <c r="I528" s="17">
        <f>+Depreciación!I525</f>
        <v>0</v>
      </c>
      <c r="J528" s="17">
        <f>+Depreciación!J525</f>
        <v>0</v>
      </c>
      <c r="K528" s="17">
        <f>+Depreciación!K525</f>
        <v>0</v>
      </c>
      <c r="L528" s="17">
        <f>+Depreciación!L525</f>
        <v>0</v>
      </c>
      <c r="M528" s="17">
        <f>+Depreciación!M525</f>
        <v>0</v>
      </c>
      <c r="N528" s="17">
        <f>+Depreciación!N525</f>
        <v>0</v>
      </c>
      <c r="O528" s="17">
        <f>+Depreciación!O525</f>
        <v>0</v>
      </c>
      <c r="P528" s="17">
        <f>+Depreciación!P525</f>
        <v>0</v>
      </c>
      <c r="Q528" s="17">
        <f>+Depreciación!Q525</f>
        <v>0</v>
      </c>
      <c r="R528" s="17">
        <f>+Depreciación!R525</f>
        <v>0</v>
      </c>
      <c r="S528" s="17">
        <f>+Depreciación!S525</f>
        <v>1009.3714285714286</v>
      </c>
      <c r="T528" s="17">
        <f>+Depreciación!T525</f>
        <v>1009.3714285714286</v>
      </c>
      <c r="U528" s="15"/>
    </row>
    <row r="529" spans="1:21" ht="12.75" customHeight="1" outlineLevel="1">
      <c r="A529" s="355"/>
      <c r="B529" s="145"/>
      <c r="C529" s="20" t="s">
        <v>465</v>
      </c>
      <c r="D529" s="5" t="s">
        <v>79</v>
      </c>
      <c r="E529" s="5" t="s">
        <v>317</v>
      </c>
      <c r="F529" s="5"/>
      <c r="G529" s="17">
        <f>+Depreciación!G526</f>
        <v>0</v>
      </c>
      <c r="H529" s="17">
        <f>+Depreciación!H526</f>
        <v>0</v>
      </c>
      <c r="I529" s="17">
        <f>+Depreciación!I526</f>
        <v>0</v>
      </c>
      <c r="J529" s="17">
        <f>+Depreciación!J526</f>
        <v>0</v>
      </c>
      <c r="K529" s="17">
        <f>+Depreciación!K526</f>
        <v>0</v>
      </c>
      <c r="L529" s="17">
        <f>+Depreciación!L526</f>
        <v>0</v>
      </c>
      <c r="M529" s="17">
        <f>+Depreciación!M526</f>
        <v>0</v>
      </c>
      <c r="N529" s="17">
        <f>+Depreciación!N526</f>
        <v>0</v>
      </c>
      <c r="O529" s="17">
        <f>+Depreciación!O526</f>
        <v>0</v>
      </c>
      <c r="P529" s="17">
        <f>+Depreciación!P526</f>
        <v>0</v>
      </c>
      <c r="Q529" s="17">
        <f>+Depreciación!Q526</f>
        <v>0</v>
      </c>
      <c r="R529" s="17">
        <f>+Depreciación!R526</f>
        <v>0</v>
      </c>
      <c r="S529" s="17">
        <f>+Depreciación!S526</f>
        <v>5430.67</v>
      </c>
      <c r="T529" s="17">
        <f>+Depreciación!T526</f>
        <v>5430.67</v>
      </c>
      <c r="U529" s="15"/>
    </row>
    <row r="530" spans="1:21" ht="12.75" customHeight="1" outlineLevel="1">
      <c r="A530" s="355"/>
      <c r="B530" s="145"/>
      <c r="C530" s="20" t="s">
        <v>196</v>
      </c>
      <c r="D530" s="5" t="s">
        <v>79</v>
      </c>
      <c r="E530" s="5" t="s">
        <v>317</v>
      </c>
      <c r="F530" s="5"/>
      <c r="G530" s="17">
        <f>+Depreciación!G527</f>
        <v>0</v>
      </c>
      <c r="H530" s="17">
        <f>+Depreciación!H527</f>
        <v>0</v>
      </c>
      <c r="I530" s="17">
        <f>+Depreciación!I527</f>
        <v>0</v>
      </c>
      <c r="J530" s="17">
        <f>+Depreciación!J527</f>
        <v>0</v>
      </c>
      <c r="K530" s="17">
        <f>+Depreciación!K527</f>
        <v>0</v>
      </c>
      <c r="L530" s="17">
        <f>+Depreciación!L527</f>
        <v>0</v>
      </c>
      <c r="M530" s="17">
        <f>+Depreciación!M527</f>
        <v>0</v>
      </c>
      <c r="N530" s="17">
        <f>+Depreciación!N527</f>
        <v>0</v>
      </c>
      <c r="O530" s="17">
        <f>+Depreciación!O527</f>
        <v>0</v>
      </c>
      <c r="P530" s="17">
        <f>+Depreciación!P527</f>
        <v>0</v>
      </c>
      <c r="Q530" s="17">
        <f>+Depreciación!Q527</f>
        <v>0</v>
      </c>
      <c r="R530" s="17">
        <f>+Depreciación!R527</f>
        <v>0</v>
      </c>
      <c r="S530" s="17">
        <f>+Depreciación!S527</f>
        <v>12669.138571428572</v>
      </c>
      <c r="T530" s="17">
        <f>+Depreciación!T527</f>
        <v>12669.138571428572</v>
      </c>
      <c r="U530" s="15"/>
    </row>
    <row r="531" spans="1:21" ht="12.75" customHeight="1" outlineLevel="1">
      <c r="A531" s="355"/>
      <c r="B531" s="145"/>
      <c r="C531" s="20" t="s">
        <v>466</v>
      </c>
      <c r="D531" s="5" t="s">
        <v>79</v>
      </c>
      <c r="E531" s="5" t="s">
        <v>317</v>
      </c>
      <c r="F531" s="5"/>
      <c r="G531" s="17">
        <f>+Depreciación!G528</f>
        <v>0</v>
      </c>
      <c r="H531" s="17">
        <f>+Depreciación!H528</f>
        <v>0</v>
      </c>
      <c r="I531" s="17">
        <f>+Depreciación!I528</f>
        <v>0</v>
      </c>
      <c r="J531" s="17">
        <f>+Depreciación!J528</f>
        <v>0</v>
      </c>
      <c r="K531" s="17">
        <f>+Depreciación!K528</f>
        <v>0</v>
      </c>
      <c r="L531" s="17">
        <f>+Depreciación!L528</f>
        <v>0</v>
      </c>
      <c r="M531" s="17">
        <f>+Depreciación!M528</f>
        <v>0</v>
      </c>
      <c r="N531" s="17">
        <f>+Depreciación!N528</f>
        <v>0</v>
      </c>
      <c r="O531" s="17">
        <f>+Depreciación!O528</f>
        <v>0</v>
      </c>
      <c r="P531" s="17">
        <f>+Depreciación!P528</f>
        <v>0</v>
      </c>
      <c r="Q531" s="17">
        <f>+Depreciación!Q528</f>
        <v>0</v>
      </c>
      <c r="R531" s="17">
        <f>+Depreciación!R528</f>
        <v>0</v>
      </c>
      <c r="S531" s="17">
        <f>+Depreciación!S528</f>
        <v>8280</v>
      </c>
      <c r="T531" s="17">
        <f>+Depreciación!T528</f>
        <v>8280</v>
      </c>
      <c r="U531" s="15"/>
    </row>
    <row r="532" spans="1:21" ht="12.75" customHeight="1" outlineLevel="1">
      <c r="A532" s="355"/>
      <c r="B532" s="145"/>
      <c r="C532" s="20" t="s">
        <v>467</v>
      </c>
      <c r="D532" s="5" t="s">
        <v>79</v>
      </c>
      <c r="E532" s="5" t="s">
        <v>317</v>
      </c>
      <c r="F532" s="5"/>
      <c r="G532" s="17">
        <f>+Depreciación!G529</f>
        <v>0</v>
      </c>
      <c r="H532" s="17">
        <f>+Depreciación!H529</f>
        <v>0</v>
      </c>
      <c r="I532" s="17">
        <f>+Depreciación!I529</f>
        <v>0</v>
      </c>
      <c r="J532" s="17">
        <f>+Depreciación!J529</f>
        <v>0</v>
      </c>
      <c r="K532" s="17">
        <f>+Depreciación!K529</f>
        <v>0</v>
      </c>
      <c r="L532" s="17">
        <f>+Depreciación!L529</f>
        <v>0</v>
      </c>
      <c r="M532" s="17">
        <f>+Depreciación!M529</f>
        <v>0</v>
      </c>
      <c r="N532" s="17">
        <f>+Depreciación!N529</f>
        <v>0</v>
      </c>
      <c r="O532" s="17">
        <f>+Depreciación!O529</f>
        <v>0</v>
      </c>
      <c r="P532" s="17">
        <f>+Depreciación!P529</f>
        <v>0</v>
      </c>
      <c r="Q532" s="17">
        <f>+Depreciación!Q529</f>
        <v>0</v>
      </c>
      <c r="R532" s="17">
        <f>+Depreciación!R529</f>
        <v>0</v>
      </c>
      <c r="S532" s="17">
        <f>+Depreciación!S529</f>
        <v>26587.860666666664</v>
      </c>
      <c r="T532" s="17">
        <f>+Depreciación!T529</f>
        <v>26587.860666666664</v>
      </c>
      <c r="U532" s="15"/>
    </row>
    <row r="533" spans="1:21" ht="12.75" customHeight="1" outlineLevel="1">
      <c r="A533" s="355"/>
      <c r="B533" s="145"/>
      <c r="C533" s="20" t="s">
        <v>460</v>
      </c>
      <c r="D533" s="5" t="s">
        <v>79</v>
      </c>
      <c r="E533" s="5" t="s">
        <v>317</v>
      </c>
      <c r="F533" s="5"/>
      <c r="G533" s="17">
        <f>+Depreciación!G530</f>
        <v>0</v>
      </c>
      <c r="H533" s="17">
        <f>+Depreciación!H530</f>
        <v>0</v>
      </c>
      <c r="I533" s="17">
        <f>+Depreciación!I530</f>
        <v>0</v>
      </c>
      <c r="J533" s="17">
        <f>+Depreciación!J530</f>
        <v>0</v>
      </c>
      <c r="K533" s="17">
        <f>+Depreciación!K530</f>
        <v>0</v>
      </c>
      <c r="L533" s="17">
        <f>+Depreciación!L530</f>
        <v>0</v>
      </c>
      <c r="M533" s="17">
        <f>+Depreciación!M530</f>
        <v>0</v>
      </c>
      <c r="N533" s="17">
        <f>+Depreciación!N530</f>
        <v>0</v>
      </c>
      <c r="O533" s="17">
        <f>+Depreciación!O530</f>
        <v>0</v>
      </c>
      <c r="P533" s="17">
        <f>+Depreciación!P530</f>
        <v>0</v>
      </c>
      <c r="Q533" s="17">
        <f>+Depreciación!Q530</f>
        <v>46811.612857142842</v>
      </c>
      <c r="R533" s="17">
        <f>+Depreciación!R530</f>
        <v>46811.612857142842</v>
      </c>
      <c r="S533" s="17">
        <f>+Depreciación!S530</f>
        <v>46811.612857142842</v>
      </c>
      <c r="T533" s="17">
        <f>+Depreciación!T530</f>
        <v>46811.612857142842</v>
      </c>
      <c r="U533" s="15"/>
    </row>
    <row r="534" spans="1:21" ht="12.75" customHeight="1" outlineLevel="1">
      <c r="A534" s="355"/>
      <c r="B534" s="145"/>
      <c r="C534" s="20" t="s">
        <v>203</v>
      </c>
      <c r="D534" s="5" t="s">
        <v>79</v>
      </c>
      <c r="E534" s="5" t="s">
        <v>317</v>
      </c>
      <c r="F534" s="5"/>
      <c r="G534" s="17">
        <f>+Depreciación!G531</f>
        <v>0</v>
      </c>
      <c r="H534" s="17">
        <f>+Depreciación!H531</f>
        <v>0</v>
      </c>
      <c r="I534" s="17">
        <f>+Depreciación!I531</f>
        <v>0</v>
      </c>
      <c r="J534" s="17">
        <f>+Depreciación!J531</f>
        <v>0</v>
      </c>
      <c r="K534" s="17">
        <f>+Depreciación!K531</f>
        <v>0</v>
      </c>
      <c r="L534" s="17">
        <f>+Depreciación!L531</f>
        <v>0</v>
      </c>
      <c r="M534" s="17">
        <f>+Depreciación!M531</f>
        <v>0</v>
      </c>
      <c r="N534" s="17">
        <f>+Depreciación!N531</f>
        <v>7143.6214285714277</v>
      </c>
      <c r="O534" s="17">
        <f>+Depreciación!O531</f>
        <v>7143.6214285714277</v>
      </c>
      <c r="P534" s="17">
        <f>+Depreciación!P531</f>
        <v>7143.6214285714277</v>
      </c>
      <c r="Q534" s="17">
        <f>+Depreciación!Q531</f>
        <v>7143.6214285714277</v>
      </c>
      <c r="R534" s="17">
        <f>+Depreciación!R531</f>
        <v>7143.6214285714277</v>
      </c>
      <c r="S534" s="17">
        <f>+Depreciación!S531</f>
        <v>7143.6214285714277</v>
      </c>
      <c r="T534" s="17">
        <f>+Depreciación!T531</f>
        <v>7143.6214285714304</v>
      </c>
      <c r="U534" s="15"/>
    </row>
    <row r="535" spans="1:21" ht="12.75" customHeight="1" outlineLevel="1">
      <c r="A535" s="355"/>
      <c r="B535" s="145"/>
      <c r="C535" s="20" t="s">
        <v>204</v>
      </c>
      <c r="D535" s="5" t="s">
        <v>79</v>
      </c>
      <c r="E535" s="5" t="s">
        <v>317</v>
      </c>
      <c r="F535" s="5"/>
      <c r="G535" s="17">
        <f>+Depreciación!G532</f>
        <v>0</v>
      </c>
      <c r="H535" s="17">
        <f>+Depreciación!H532</f>
        <v>0</v>
      </c>
      <c r="I535" s="17">
        <f>+Depreciación!I532</f>
        <v>0</v>
      </c>
      <c r="J535" s="17">
        <f>+Depreciación!J532</f>
        <v>0</v>
      </c>
      <c r="K535" s="17">
        <f>+Depreciación!K532</f>
        <v>0</v>
      </c>
      <c r="L535" s="17">
        <f>+Depreciación!L532</f>
        <v>0</v>
      </c>
      <c r="M535" s="17">
        <f>+Depreciación!M532</f>
        <v>0</v>
      </c>
      <c r="N535" s="17">
        <f>+Depreciación!N532</f>
        <v>0</v>
      </c>
      <c r="O535" s="17">
        <f>+Depreciación!O532</f>
        <v>0</v>
      </c>
      <c r="P535" s="17">
        <f>+Depreciación!P532</f>
        <v>8781.3885714285716</v>
      </c>
      <c r="Q535" s="17">
        <f>+Depreciación!Q532</f>
        <v>8781.3885714285716</v>
      </c>
      <c r="R535" s="17">
        <f>+Depreciación!R532</f>
        <v>8781.3885714285716</v>
      </c>
      <c r="S535" s="17">
        <f>+Depreciación!S532</f>
        <v>22019.491428571429</v>
      </c>
      <c r="T535" s="17">
        <f>+Depreciación!T532</f>
        <v>22019.491428571429</v>
      </c>
      <c r="U535" s="15"/>
    </row>
    <row r="536" spans="1:21" ht="12.75" customHeight="1" outlineLevel="1">
      <c r="A536" s="355"/>
      <c r="B536" s="145"/>
      <c r="C536" s="20" t="s">
        <v>527</v>
      </c>
      <c r="D536" s="5" t="s">
        <v>79</v>
      </c>
      <c r="E536" s="5" t="s">
        <v>317</v>
      </c>
      <c r="F536" s="5"/>
      <c r="G536" s="17">
        <f>+Depreciación!G533</f>
        <v>0</v>
      </c>
      <c r="H536" s="17">
        <f>+Depreciación!H533</f>
        <v>0</v>
      </c>
      <c r="I536" s="17">
        <f>+Depreciación!I533</f>
        <v>0</v>
      </c>
      <c r="J536" s="17">
        <f>+Depreciación!J533</f>
        <v>0</v>
      </c>
      <c r="K536" s="17">
        <f>+Depreciación!K533</f>
        <v>0</v>
      </c>
      <c r="L536" s="17">
        <f>+Depreciación!L533</f>
        <v>0</v>
      </c>
      <c r="M536" s="17">
        <f>+Depreciación!M533</f>
        <v>0</v>
      </c>
      <c r="N536" s="17">
        <f>+Depreciación!N533</f>
        <v>0</v>
      </c>
      <c r="O536" s="17">
        <f>+Depreciación!O533</f>
        <v>0</v>
      </c>
      <c r="P536" s="17">
        <f>+Depreciación!P533</f>
        <v>0</v>
      </c>
      <c r="Q536" s="17">
        <f>+Depreciación!Q533</f>
        <v>0</v>
      </c>
      <c r="R536" s="17">
        <f>+Depreciación!R533</f>
        <v>0</v>
      </c>
      <c r="S536" s="17">
        <f>+Depreciación!S533</f>
        <v>0</v>
      </c>
      <c r="T536" s="17">
        <f>+Depreciación!T533</f>
        <v>0</v>
      </c>
      <c r="U536" s="15"/>
    </row>
    <row r="537" spans="1:21" ht="12.75" customHeight="1" outlineLevel="1" collapsed="1">
      <c r="A537" s="354"/>
      <c r="B537" s="390" t="s">
        <v>921</v>
      </c>
      <c r="C537" s="390"/>
      <c r="D537" s="391"/>
      <c r="E537" s="391"/>
      <c r="F537" s="5"/>
      <c r="G537" s="545"/>
      <c r="H537" s="545"/>
      <c r="I537" s="545"/>
      <c r="J537" s="545"/>
      <c r="K537" s="545"/>
      <c r="L537" s="545"/>
      <c r="M537" s="545"/>
      <c r="N537" s="545"/>
      <c r="O537" s="545"/>
      <c r="P537" s="545"/>
      <c r="Q537" s="545"/>
      <c r="R537" s="545"/>
      <c r="S537" s="545"/>
      <c r="T537" s="545"/>
      <c r="U537" s="15"/>
    </row>
    <row r="538" spans="1:21" ht="12.75" customHeight="1" outlineLevel="1">
      <c r="A538" s="357"/>
      <c r="B538" s="384"/>
      <c r="C538" s="58" t="s">
        <v>788</v>
      </c>
      <c r="D538" s="397"/>
      <c r="E538" s="397"/>
      <c r="F538" s="5"/>
      <c r="G538" s="546"/>
      <c r="H538" s="546"/>
      <c r="I538" s="546"/>
      <c r="J538" s="546"/>
      <c r="K538" s="546"/>
      <c r="L538" s="546"/>
      <c r="M538" s="546"/>
      <c r="N538" s="546"/>
      <c r="O538" s="546"/>
      <c r="P538" s="546"/>
      <c r="Q538" s="546"/>
      <c r="R538" s="546"/>
      <c r="S538" s="546"/>
      <c r="T538" s="546"/>
      <c r="U538" s="15"/>
    </row>
    <row r="539" spans="1:21" ht="12.75" customHeight="1" outlineLevel="1">
      <c r="A539" s="358"/>
      <c r="B539" s="145"/>
      <c r="C539" s="23" t="s">
        <v>528</v>
      </c>
      <c r="D539" s="5"/>
      <c r="E539" s="5"/>
      <c r="F539" s="5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5"/>
    </row>
    <row r="540" spans="1:21" ht="12.75" customHeight="1" outlineLevel="1">
      <c r="A540" s="359"/>
      <c r="B540" s="145"/>
      <c r="C540" s="275" t="s">
        <v>179</v>
      </c>
      <c r="D540" s="18"/>
      <c r="E540" s="18"/>
      <c r="F540" s="5"/>
      <c r="G540" s="454"/>
      <c r="H540" s="454"/>
      <c r="I540" s="454"/>
      <c r="J540" s="454"/>
      <c r="K540" s="454"/>
      <c r="L540" s="454"/>
      <c r="M540" s="454"/>
      <c r="N540" s="454"/>
      <c r="O540" s="454"/>
      <c r="P540" s="454"/>
      <c r="Q540" s="454"/>
      <c r="R540" s="454"/>
      <c r="S540" s="454"/>
      <c r="T540" s="454"/>
      <c r="U540" s="15"/>
    </row>
    <row r="541" spans="1:21" ht="12.75" customHeight="1" outlineLevel="1">
      <c r="A541" s="355"/>
      <c r="B541" s="145"/>
      <c r="C541" s="394" t="s">
        <v>210</v>
      </c>
      <c r="D541" s="381" t="s">
        <v>79</v>
      </c>
      <c r="E541" s="381" t="s">
        <v>317</v>
      </c>
      <c r="F541" s="5"/>
      <c r="G541" s="542">
        <f>+Depreciación!G538</f>
        <v>0</v>
      </c>
      <c r="H541" s="542">
        <f>+Depreciación!H538</f>
        <v>0</v>
      </c>
      <c r="I541" s="542">
        <f>+Depreciación!I538</f>
        <v>0</v>
      </c>
      <c r="J541" s="542">
        <f>+Depreciación!J538</f>
        <v>0</v>
      </c>
      <c r="K541" s="542">
        <f>+Depreciación!K538</f>
        <v>0</v>
      </c>
      <c r="L541" s="542">
        <f>+Depreciación!L538</f>
        <v>2506648.7764352681</v>
      </c>
      <c r="M541" s="542">
        <f>+Depreciación!M538</f>
        <v>2506648.7764352681</v>
      </c>
      <c r="N541" s="542">
        <f>+Depreciación!N538</f>
        <v>2506648.7764352681</v>
      </c>
      <c r="O541" s="542">
        <f>+Depreciación!O538</f>
        <v>2506648.7764352681</v>
      </c>
      <c r="P541" s="542">
        <f>+Depreciación!P538</f>
        <v>2506648.7764352681</v>
      </c>
      <c r="Q541" s="542">
        <f>+Depreciación!Q538</f>
        <v>2506648.7764352681</v>
      </c>
      <c r="R541" s="542">
        <f>+Depreciación!R538</f>
        <v>2506648.7764352681</v>
      </c>
      <c r="S541" s="542">
        <f>+Depreciación!S538</f>
        <v>2506648.7764352681</v>
      </c>
      <c r="T541" s="542">
        <f>+Depreciación!T538</f>
        <v>2506648.7764352681</v>
      </c>
      <c r="U541" s="15"/>
    </row>
    <row r="542" spans="1:21" ht="12.75" customHeight="1" outlineLevel="1">
      <c r="A542" s="355"/>
      <c r="B542" s="145"/>
      <c r="C542" s="276" t="s">
        <v>211</v>
      </c>
      <c r="D542" s="5" t="s">
        <v>79</v>
      </c>
      <c r="E542" s="5" t="s">
        <v>317</v>
      </c>
      <c r="F542" s="5"/>
      <c r="G542" s="17">
        <f>+Depreciación!G539</f>
        <v>0</v>
      </c>
      <c r="H542" s="17">
        <f>+Depreciación!H539</f>
        <v>0</v>
      </c>
      <c r="I542" s="17">
        <f>+Depreciación!I539</f>
        <v>0</v>
      </c>
      <c r="J542" s="17">
        <f>+Depreciación!J539</f>
        <v>0</v>
      </c>
      <c r="K542" s="17">
        <f>+Depreciación!K539</f>
        <v>0</v>
      </c>
      <c r="L542" s="17">
        <f>+Depreciación!L539</f>
        <v>0</v>
      </c>
      <c r="M542" s="17">
        <f>+Depreciación!M539</f>
        <v>1916844.4396153847</v>
      </c>
      <c r="N542" s="17">
        <f>+Depreciación!N539</f>
        <v>1916844.4396153847</v>
      </c>
      <c r="O542" s="17">
        <f>+Depreciación!O539</f>
        <v>1916844.4396153847</v>
      </c>
      <c r="P542" s="17">
        <f>+Depreciación!P539</f>
        <v>1916844.4396153847</v>
      </c>
      <c r="Q542" s="17">
        <f>+Depreciación!Q539</f>
        <v>1916844.4396153847</v>
      </c>
      <c r="R542" s="17">
        <f>+Depreciación!R539</f>
        <v>1916844.4396153847</v>
      </c>
      <c r="S542" s="17">
        <f>+Depreciación!S539</f>
        <v>1916844.4396153847</v>
      </c>
      <c r="T542" s="17">
        <f>+Depreciación!T539</f>
        <v>1916844.4396153847</v>
      </c>
      <c r="U542" s="15"/>
    </row>
    <row r="543" spans="1:21" ht="12.75" customHeight="1" outlineLevel="1" collapsed="1">
      <c r="A543" s="355"/>
      <c r="B543" s="145"/>
      <c r="C543" s="276" t="s">
        <v>212</v>
      </c>
      <c r="D543" s="5" t="s">
        <v>79</v>
      </c>
      <c r="E543" s="5" t="s">
        <v>317</v>
      </c>
      <c r="F543" s="5"/>
      <c r="G543" s="17">
        <f>+Depreciación!G540</f>
        <v>0</v>
      </c>
      <c r="H543" s="17">
        <f>+Depreciación!H540</f>
        <v>0</v>
      </c>
      <c r="I543" s="17">
        <f>+Depreciación!I540</f>
        <v>0</v>
      </c>
      <c r="J543" s="17">
        <f>+Depreciación!J540</f>
        <v>0</v>
      </c>
      <c r="K543" s="17">
        <f>+Depreciación!K540</f>
        <v>0</v>
      </c>
      <c r="L543" s="17">
        <f>+Depreciación!L540</f>
        <v>196566.10692307694</v>
      </c>
      <c r="M543" s="17">
        <f>+Depreciación!M540</f>
        <v>196566.10692307694</v>
      </c>
      <c r="N543" s="17">
        <f>+Depreciación!N540</f>
        <v>196566.10692307694</v>
      </c>
      <c r="O543" s="17">
        <f>+Depreciación!O540</f>
        <v>196566.10692307694</v>
      </c>
      <c r="P543" s="17">
        <f>+Depreciación!P540</f>
        <v>196566.10692307694</v>
      </c>
      <c r="Q543" s="17">
        <f>+Depreciación!Q540</f>
        <v>196566.10692307694</v>
      </c>
      <c r="R543" s="17">
        <f>+Depreciación!R540</f>
        <v>196566.10692307694</v>
      </c>
      <c r="S543" s="17">
        <f>+Depreciación!S540</f>
        <v>196566.10692307694</v>
      </c>
      <c r="T543" s="17">
        <f>+Depreciación!T540</f>
        <v>196566.10692307694</v>
      </c>
      <c r="U543" s="15"/>
    </row>
    <row r="544" spans="1:21" ht="12.75" customHeight="1" outlineLevel="1">
      <c r="A544" s="355"/>
      <c r="B544" s="145"/>
      <c r="C544" s="276" t="s">
        <v>213</v>
      </c>
      <c r="D544" s="5" t="s">
        <v>79</v>
      </c>
      <c r="E544" s="5" t="s">
        <v>317</v>
      </c>
      <c r="F544" s="5"/>
      <c r="G544" s="17">
        <f>+Depreciación!G541</f>
        <v>0</v>
      </c>
      <c r="H544" s="17">
        <f>+Depreciación!H541</f>
        <v>0</v>
      </c>
      <c r="I544" s="17">
        <f>+Depreciación!I541</f>
        <v>0</v>
      </c>
      <c r="J544" s="17">
        <f>+Depreciación!J541</f>
        <v>0</v>
      </c>
      <c r="K544" s="17">
        <f>+Depreciación!K541</f>
        <v>0</v>
      </c>
      <c r="L544" s="17">
        <f>+Depreciación!L541</f>
        <v>0</v>
      </c>
      <c r="M544" s="17">
        <f>+Depreciación!M541</f>
        <v>435252.86038461537</v>
      </c>
      <c r="N544" s="17">
        <f>+Depreciación!N541</f>
        <v>435252.86038461537</v>
      </c>
      <c r="O544" s="17">
        <f>+Depreciación!O541</f>
        <v>435252.86038461537</v>
      </c>
      <c r="P544" s="17">
        <f>+Depreciación!P541</f>
        <v>435252.86038461537</v>
      </c>
      <c r="Q544" s="17">
        <f>+Depreciación!Q541</f>
        <v>435252.86038461537</v>
      </c>
      <c r="R544" s="17">
        <f>+Depreciación!R541</f>
        <v>435252.86038461537</v>
      </c>
      <c r="S544" s="17">
        <f>+Depreciación!S541</f>
        <v>435252.86038461537</v>
      </c>
      <c r="T544" s="17">
        <f>+Depreciación!T541</f>
        <v>435252.86038461537</v>
      </c>
      <c r="U544" s="15"/>
    </row>
    <row r="545" spans="1:21" ht="12.75" customHeight="1" outlineLevel="1">
      <c r="A545" s="355"/>
      <c r="B545" s="145"/>
      <c r="C545" s="276" t="s">
        <v>975</v>
      </c>
      <c r="D545" s="5" t="s">
        <v>79</v>
      </c>
      <c r="E545" s="5" t="s">
        <v>317</v>
      </c>
      <c r="F545" s="5"/>
      <c r="G545" s="17">
        <f>+Depreciación!G542</f>
        <v>0</v>
      </c>
      <c r="H545" s="17">
        <f>+Depreciación!H542</f>
        <v>0</v>
      </c>
      <c r="I545" s="17">
        <f>+Depreciación!I542</f>
        <v>0</v>
      </c>
      <c r="J545" s="17">
        <f>+Depreciación!J542</f>
        <v>0</v>
      </c>
      <c r="K545" s="17">
        <f>+Depreciación!K542</f>
        <v>0</v>
      </c>
      <c r="L545" s="17">
        <f>+Depreciación!L542</f>
        <v>0</v>
      </c>
      <c r="M545" s="17">
        <f>+Depreciación!M542</f>
        <v>0</v>
      </c>
      <c r="N545" s="17">
        <f>+Depreciación!N542</f>
        <v>0</v>
      </c>
      <c r="O545" s="17">
        <f>+Depreciación!O542</f>
        <v>0</v>
      </c>
      <c r="P545" s="17">
        <f>+Depreciación!P542</f>
        <v>0</v>
      </c>
      <c r="Q545" s="17">
        <f>+Depreciación!Q542</f>
        <v>0</v>
      </c>
      <c r="R545" s="17">
        <f>+Depreciación!R542</f>
        <v>0</v>
      </c>
      <c r="S545" s="17">
        <f>+Depreciación!S542</f>
        <v>0</v>
      </c>
      <c r="T545" s="17">
        <f>+Depreciación!T542</f>
        <v>0</v>
      </c>
      <c r="U545" s="15"/>
    </row>
    <row r="546" spans="1:21" ht="12.75" customHeight="1" outlineLevel="1">
      <c r="A546" s="355"/>
      <c r="B546" s="145"/>
      <c r="C546" s="276" t="s">
        <v>214</v>
      </c>
      <c r="D546" s="5" t="s">
        <v>79</v>
      </c>
      <c r="E546" s="5" t="s">
        <v>317</v>
      </c>
      <c r="F546" s="5"/>
      <c r="G546" s="17">
        <f>+Depreciación!G543</f>
        <v>0</v>
      </c>
      <c r="H546" s="17">
        <f>+Depreciación!H543</f>
        <v>0</v>
      </c>
      <c r="I546" s="17">
        <f>+Depreciación!I543</f>
        <v>0</v>
      </c>
      <c r="J546" s="17">
        <f>+Depreciación!J543</f>
        <v>0</v>
      </c>
      <c r="K546" s="17">
        <f>+Depreciación!K543</f>
        <v>0</v>
      </c>
      <c r="L546" s="17">
        <f>+Depreciación!L543</f>
        <v>519351.57615384622</v>
      </c>
      <c r="M546" s="17">
        <f>+Depreciación!M543</f>
        <v>519351.57615384622</v>
      </c>
      <c r="N546" s="17">
        <f>+Depreciación!N543</f>
        <v>519351.57615384622</v>
      </c>
      <c r="O546" s="17">
        <f>+Depreciación!O543</f>
        <v>519351.57615384622</v>
      </c>
      <c r="P546" s="17">
        <f>+Depreciación!P543</f>
        <v>519351.57615384622</v>
      </c>
      <c r="Q546" s="17">
        <f>+Depreciación!Q543</f>
        <v>519351.57615384622</v>
      </c>
      <c r="R546" s="17">
        <f>+Depreciación!R543</f>
        <v>519351.57615384622</v>
      </c>
      <c r="S546" s="17">
        <f>+Depreciación!S543</f>
        <v>519351.57615384622</v>
      </c>
      <c r="T546" s="17">
        <f>+Depreciación!T543</f>
        <v>519351.57615384622</v>
      </c>
      <c r="U546" s="15"/>
    </row>
    <row r="547" spans="1:21" ht="12.75" customHeight="1" outlineLevel="1">
      <c r="A547" s="355"/>
      <c r="B547" s="145"/>
      <c r="C547" s="276" t="s">
        <v>797</v>
      </c>
      <c r="D547" s="5" t="s">
        <v>79</v>
      </c>
      <c r="E547" s="5" t="s">
        <v>317</v>
      </c>
      <c r="F547" s="5"/>
      <c r="G547" s="17">
        <f>+Depreciación!G544</f>
        <v>0</v>
      </c>
      <c r="H547" s="17">
        <f>+Depreciación!H544</f>
        <v>0</v>
      </c>
      <c r="I547" s="17">
        <f>+Depreciación!I544</f>
        <v>0</v>
      </c>
      <c r="J547" s="17">
        <f>+Depreciación!J544</f>
        <v>0</v>
      </c>
      <c r="K547" s="17">
        <f>+Depreciación!K544</f>
        <v>0</v>
      </c>
      <c r="L547" s="17">
        <f>+Depreciación!L544</f>
        <v>0</v>
      </c>
      <c r="M547" s="17">
        <f>+Depreciación!M544</f>
        <v>2055.500384615385</v>
      </c>
      <c r="N547" s="17">
        <f>+Depreciación!N544</f>
        <v>2055.500384615385</v>
      </c>
      <c r="O547" s="17">
        <f>+Depreciación!O544</f>
        <v>2055.500384615385</v>
      </c>
      <c r="P547" s="17">
        <f>+Depreciación!P544</f>
        <v>2055.500384615385</v>
      </c>
      <c r="Q547" s="17">
        <f>+Depreciación!Q544</f>
        <v>2055.500384615385</v>
      </c>
      <c r="R547" s="17">
        <f>+Depreciación!R544</f>
        <v>2055.500384615385</v>
      </c>
      <c r="S547" s="17">
        <f>+Depreciación!S544</f>
        <v>2055.500384615385</v>
      </c>
      <c r="T547" s="17">
        <f>+Depreciación!T544</f>
        <v>2055.500384615385</v>
      </c>
      <c r="U547" s="15"/>
    </row>
    <row r="548" spans="1:21" ht="12.75" customHeight="1" outlineLevel="1">
      <c r="A548" s="355"/>
      <c r="B548" s="145"/>
      <c r="C548" s="276" t="s">
        <v>798</v>
      </c>
      <c r="D548" s="5" t="s">
        <v>79</v>
      </c>
      <c r="E548" s="5" t="s">
        <v>317</v>
      </c>
      <c r="F548" s="5"/>
      <c r="G548" s="17">
        <f>+Depreciación!G545</f>
        <v>0</v>
      </c>
      <c r="H548" s="17">
        <f>+Depreciación!H545</f>
        <v>0</v>
      </c>
      <c r="I548" s="17">
        <f>+Depreciación!I545</f>
        <v>0</v>
      </c>
      <c r="J548" s="17">
        <f>+Depreciación!J545</f>
        <v>0</v>
      </c>
      <c r="K548" s="17">
        <f>+Depreciación!K545</f>
        <v>0</v>
      </c>
      <c r="L548" s="17">
        <f>+Depreciación!L545</f>
        <v>48172.575348910963</v>
      </c>
      <c r="M548" s="17">
        <f>+Depreciación!M545</f>
        <v>48172.575348910963</v>
      </c>
      <c r="N548" s="17">
        <f>+Depreciación!N545</f>
        <v>48172.575348910963</v>
      </c>
      <c r="O548" s="17">
        <f>+Depreciación!O545</f>
        <v>48172.575348910963</v>
      </c>
      <c r="P548" s="17">
        <f>+Depreciación!P545</f>
        <v>48172.575348910963</v>
      </c>
      <c r="Q548" s="17">
        <f>+Depreciación!Q545</f>
        <v>48172.575348910963</v>
      </c>
      <c r="R548" s="17">
        <f>+Depreciación!R545</f>
        <v>48172.575348910963</v>
      </c>
      <c r="S548" s="17">
        <f>+Depreciación!S545</f>
        <v>48172.575348910963</v>
      </c>
      <c r="T548" s="17">
        <f>+Depreciación!T545</f>
        <v>48172.575348910963</v>
      </c>
      <c r="U548" s="15"/>
    </row>
    <row r="549" spans="1:21" ht="12.75" customHeight="1" outlineLevel="1">
      <c r="A549" s="355"/>
      <c r="B549" s="145"/>
      <c r="C549" s="276" t="s">
        <v>799</v>
      </c>
      <c r="D549" s="5" t="s">
        <v>79</v>
      </c>
      <c r="E549" s="5" t="s">
        <v>317</v>
      </c>
      <c r="F549" s="5"/>
      <c r="G549" s="17">
        <f>+Depreciación!G546</f>
        <v>0</v>
      </c>
      <c r="H549" s="17">
        <f>+Depreciación!H546</f>
        <v>0</v>
      </c>
      <c r="I549" s="17">
        <f>+Depreciación!I546</f>
        <v>0</v>
      </c>
      <c r="J549" s="17">
        <f>+Depreciación!J546</f>
        <v>0</v>
      </c>
      <c r="K549" s="17">
        <f>+Depreciación!K546</f>
        <v>0</v>
      </c>
      <c r="L549" s="17">
        <f>+Depreciación!L546</f>
        <v>9848.4255233664608</v>
      </c>
      <c r="M549" s="17">
        <f>+Depreciación!M546</f>
        <v>9848.4255233664608</v>
      </c>
      <c r="N549" s="17">
        <f>+Depreciación!N546</f>
        <v>9848.4255233664608</v>
      </c>
      <c r="O549" s="17">
        <f>+Depreciación!O546</f>
        <v>9848.4255233664608</v>
      </c>
      <c r="P549" s="17">
        <f>+Depreciación!P546</f>
        <v>9848.4255233664608</v>
      </c>
      <c r="Q549" s="17">
        <f>+Depreciación!Q546</f>
        <v>9848.4255233664608</v>
      </c>
      <c r="R549" s="17">
        <f>+Depreciación!R546</f>
        <v>9848.4255233664608</v>
      </c>
      <c r="S549" s="17">
        <f>+Depreciación!S546</f>
        <v>9848.4255233664608</v>
      </c>
      <c r="T549" s="17">
        <f>+Depreciación!T546</f>
        <v>9848.4255233664608</v>
      </c>
      <c r="U549" s="15"/>
    </row>
    <row r="550" spans="1:21" ht="12.75" customHeight="1" outlineLevel="1">
      <c r="A550" s="355"/>
      <c r="B550" s="145"/>
      <c r="C550" s="276" t="s">
        <v>215</v>
      </c>
      <c r="D550" s="5" t="s">
        <v>79</v>
      </c>
      <c r="E550" s="5" t="s">
        <v>317</v>
      </c>
      <c r="F550" s="5"/>
      <c r="G550" s="17">
        <f>+Depreciación!G547</f>
        <v>0</v>
      </c>
      <c r="H550" s="17">
        <f>+Depreciación!H547</f>
        <v>0</v>
      </c>
      <c r="I550" s="17">
        <f>+Depreciación!I547</f>
        <v>0</v>
      </c>
      <c r="J550" s="17">
        <f>+Depreciación!J547</f>
        <v>0</v>
      </c>
      <c r="K550" s="17">
        <f>+Depreciación!K547</f>
        <v>0</v>
      </c>
      <c r="L550" s="17">
        <f>+Depreciación!L547</f>
        <v>12670.070769230771</v>
      </c>
      <c r="M550" s="17">
        <f>+Depreciación!M547</f>
        <v>12670.070769230771</v>
      </c>
      <c r="N550" s="17">
        <f>+Depreciación!N547</f>
        <v>12670.070769230771</v>
      </c>
      <c r="O550" s="17">
        <f>+Depreciación!O547</f>
        <v>12670.070769230771</v>
      </c>
      <c r="P550" s="17">
        <f>+Depreciación!P547</f>
        <v>12670.070769230771</v>
      </c>
      <c r="Q550" s="17">
        <f>+Depreciación!Q547</f>
        <v>12670.070769230771</v>
      </c>
      <c r="R550" s="17">
        <f>+Depreciación!R547</f>
        <v>12670.070769230771</v>
      </c>
      <c r="S550" s="17">
        <f>+Depreciación!S547</f>
        <v>12670.070769230771</v>
      </c>
      <c r="T550" s="17">
        <f>+Depreciación!T547</f>
        <v>12670.070769230771</v>
      </c>
      <c r="U550" s="15"/>
    </row>
    <row r="551" spans="1:21" ht="12.75" customHeight="1" outlineLevel="1">
      <c r="A551" s="355"/>
      <c r="B551" s="145"/>
      <c r="C551" s="276" t="s">
        <v>216</v>
      </c>
      <c r="D551" s="5" t="s">
        <v>79</v>
      </c>
      <c r="E551" s="5" t="s">
        <v>317</v>
      </c>
      <c r="F551" s="5"/>
      <c r="G551" s="17">
        <f>+Depreciación!G548</f>
        <v>0</v>
      </c>
      <c r="H551" s="17">
        <f>+Depreciación!H548</f>
        <v>0</v>
      </c>
      <c r="I551" s="17">
        <f>+Depreciación!I548</f>
        <v>0</v>
      </c>
      <c r="J551" s="17">
        <f>+Depreciación!J548</f>
        <v>0</v>
      </c>
      <c r="K551" s="17">
        <f>+Depreciación!K548</f>
        <v>0</v>
      </c>
      <c r="L551" s="17">
        <f>+Depreciación!L548</f>
        <v>0</v>
      </c>
      <c r="M551" s="17">
        <f>+Depreciación!M548</f>
        <v>2064991.7334615386</v>
      </c>
      <c r="N551" s="17">
        <f>+Depreciación!N548</f>
        <v>2064991.7334615386</v>
      </c>
      <c r="O551" s="17">
        <f>+Depreciación!O548</f>
        <v>2064991.7334615386</v>
      </c>
      <c r="P551" s="17">
        <f>+Depreciación!P548</f>
        <v>2064991.7334615386</v>
      </c>
      <c r="Q551" s="17">
        <f>+Depreciación!Q548</f>
        <v>2064991.7334615386</v>
      </c>
      <c r="R551" s="17">
        <f>+Depreciación!R548</f>
        <v>2064991.7334615386</v>
      </c>
      <c r="S551" s="17">
        <f>+Depreciación!S548</f>
        <v>2064991.7334615386</v>
      </c>
      <c r="T551" s="17">
        <f>+Depreciación!T548</f>
        <v>2064991.7334615386</v>
      </c>
      <c r="U551" s="15"/>
    </row>
    <row r="552" spans="1:21" ht="12.75" customHeight="1" outlineLevel="1">
      <c r="A552" s="355"/>
      <c r="B552" s="145"/>
      <c r="C552" s="276" t="s">
        <v>794</v>
      </c>
      <c r="D552" s="5" t="s">
        <v>79</v>
      </c>
      <c r="E552" s="5" t="s">
        <v>317</v>
      </c>
      <c r="F552" s="5"/>
      <c r="G552" s="17">
        <f>+Depreciación!G549</f>
        <v>0</v>
      </c>
      <c r="H552" s="17">
        <f>+Depreciación!H549</f>
        <v>0</v>
      </c>
      <c r="I552" s="17">
        <f>+Depreciación!I549</f>
        <v>0</v>
      </c>
      <c r="J552" s="17">
        <f>+Depreciación!J549</f>
        <v>0</v>
      </c>
      <c r="K552" s="17">
        <f>+Depreciación!K549</f>
        <v>0</v>
      </c>
      <c r="L552" s="17">
        <f>+Depreciación!L549</f>
        <v>0</v>
      </c>
      <c r="M552" s="17">
        <f>+Depreciación!M549</f>
        <v>94922.038461538468</v>
      </c>
      <c r="N552" s="17">
        <f>+Depreciación!N549</f>
        <v>94922.038461538468</v>
      </c>
      <c r="O552" s="17">
        <f>+Depreciación!O549</f>
        <v>94922.038461538468</v>
      </c>
      <c r="P552" s="17">
        <f>+Depreciación!P549</f>
        <v>94922.038461538468</v>
      </c>
      <c r="Q552" s="17">
        <f>+Depreciación!Q549</f>
        <v>94922.038461538468</v>
      </c>
      <c r="R552" s="17">
        <f>+Depreciación!R549</f>
        <v>94922.038461538468</v>
      </c>
      <c r="S552" s="17">
        <f>+Depreciación!S549</f>
        <v>94922.038461538468</v>
      </c>
      <c r="T552" s="17">
        <f>+Depreciación!T549</f>
        <v>94922.038461538468</v>
      </c>
      <c r="U552" s="15"/>
    </row>
    <row r="553" spans="1:21" ht="12.75" customHeight="1" outlineLevel="1">
      <c r="A553" s="355"/>
      <c r="B553" s="145"/>
      <c r="C553" s="276" t="s">
        <v>217</v>
      </c>
      <c r="D553" s="5" t="s">
        <v>79</v>
      </c>
      <c r="E553" s="5" t="s">
        <v>317</v>
      </c>
      <c r="F553" s="5"/>
      <c r="G553" s="17">
        <f>+Depreciación!G550</f>
        <v>0</v>
      </c>
      <c r="H553" s="17">
        <f>+Depreciación!H550</f>
        <v>0</v>
      </c>
      <c r="I553" s="17">
        <f>+Depreciación!I550</f>
        <v>0</v>
      </c>
      <c r="J553" s="17">
        <f>+Depreciación!J550</f>
        <v>0</v>
      </c>
      <c r="K553" s="17">
        <f>+Depreciación!K550</f>
        <v>0</v>
      </c>
      <c r="L553" s="17">
        <f>+Depreciación!L550</f>
        <v>0</v>
      </c>
      <c r="M553" s="17">
        <f>+Depreciación!M550</f>
        <v>250869.25153846154</v>
      </c>
      <c r="N553" s="17">
        <f>+Depreciación!N550</f>
        <v>250869.25153846154</v>
      </c>
      <c r="O553" s="17">
        <f>+Depreciación!O550</f>
        <v>250869.25153846154</v>
      </c>
      <c r="P553" s="17">
        <f>+Depreciación!P550</f>
        <v>250869.25153846154</v>
      </c>
      <c r="Q553" s="17">
        <f>+Depreciación!Q550</f>
        <v>250869.25153846154</v>
      </c>
      <c r="R553" s="17">
        <f>+Depreciación!R550</f>
        <v>250869.25153846154</v>
      </c>
      <c r="S553" s="17">
        <f>+Depreciación!S550</f>
        <v>250869.25153846154</v>
      </c>
      <c r="T553" s="17">
        <f>+Depreciación!T550</f>
        <v>250869.25153846154</v>
      </c>
      <c r="U553" s="15"/>
    </row>
    <row r="554" spans="1:21" ht="12.75" customHeight="1" outlineLevel="1">
      <c r="A554" s="355"/>
      <c r="B554" s="145"/>
      <c r="C554" s="276" t="s">
        <v>793</v>
      </c>
      <c r="D554" s="5" t="s">
        <v>79</v>
      </c>
      <c r="E554" s="5" t="s">
        <v>317</v>
      </c>
      <c r="F554" s="5"/>
      <c r="G554" s="17">
        <f>+Depreciación!G551</f>
        <v>0</v>
      </c>
      <c r="H554" s="17">
        <f>+Depreciación!H551</f>
        <v>0</v>
      </c>
      <c r="I554" s="17">
        <f>+Depreciación!I551</f>
        <v>0</v>
      </c>
      <c r="J554" s="17">
        <f>+Depreciación!J551</f>
        <v>0</v>
      </c>
      <c r="K554" s="17">
        <f>+Depreciación!K551</f>
        <v>0</v>
      </c>
      <c r="L554" s="17">
        <f>+Depreciación!L551</f>
        <v>0</v>
      </c>
      <c r="M554" s="17">
        <f>+Depreciación!M551</f>
        <v>7356.5553846153853</v>
      </c>
      <c r="N554" s="17">
        <f>+Depreciación!N551</f>
        <v>7356.5553846153853</v>
      </c>
      <c r="O554" s="17">
        <f>+Depreciación!O551</f>
        <v>7356.5553846153853</v>
      </c>
      <c r="P554" s="17">
        <f>+Depreciación!P551</f>
        <v>7356.5553846153853</v>
      </c>
      <c r="Q554" s="17">
        <f>+Depreciación!Q551</f>
        <v>7356.5553846153853</v>
      </c>
      <c r="R554" s="17">
        <f>+Depreciación!R551</f>
        <v>7356.5553846153853</v>
      </c>
      <c r="S554" s="17">
        <f>+Depreciación!S551</f>
        <v>7356.5553846153853</v>
      </c>
      <c r="T554" s="17">
        <f>+Depreciación!T551</f>
        <v>7356.5553846153853</v>
      </c>
      <c r="U554" s="15"/>
    </row>
    <row r="555" spans="1:21" ht="12.75" customHeight="1" outlineLevel="1">
      <c r="A555" s="355"/>
      <c r="B555" s="145"/>
      <c r="C555" s="276" t="s">
        <v>791</v>
      </c>
      <c r="D555" s="5" t="s">
        <v>79</v>
      </c>
      <c r="E555" s="5" t="s">
        <v>317</v>
      </c>
      <c r="F555" s="5"/>
      <c r="G555" s="17">
        <f>+Depreciación!G552</f>
        <v>0</v>
      </c>
      <c r="H555" s="17">
        <f>+Depreciación!H552</f>
        <v>0</v>
      </c>
      <c r="I555" s="17">
        <f>+Depreciación!I552</f>
        <v>0</v>
      </c>
      <c r="J555" s="17">
        <f>+Depreciación!J552</f>
        <v>0</v>
      </c>
      <c r="K555" s="17">
        <f>+Depreciación!K552</f>
        <v>0</v>
      </c>
      <c r="L555" s="17">
        <f>+Depreciación!L552</f>
        <v>0</v>
      </c>
      <c r="M555" s="17">
        <f>+Depreciación!M552</f>
        <v>87446.146538461529</v>
      </c>
      <c r="N555" s="17">
        <f>+Depreciación!N552</f>
        <v>87446.146538461529</v>
      </c>
      <c r="O555" s="17">
        <f>+Depreciación!O552</f>
        <v>87446.146538461529</v>
      </c>
      <c r="P555" s="17">
        <f>+Depreciación!P552</f>
        <v>87446.146538461529</v>
      </c>
      <c r="Q555" s="17">
        <f>+Depreciación!Q552</f>
        <v>87446.146538461529</v>
      </c>
      <c r="R555" s="17">
        <f>+Depreciación!R552</f>
        <v>87446.146538461529</v>
      </c>
      <c r="S555" s="17">
        <f>+Depreciación!S552</f>
        <v>87446.146538461529</v>
      </c>
      <c r="T555" s="17">
        <f>+Depreciación!T552</f>
        <v>87446.146538461529</v>
      </c>
      <c r="U555" s="15"/>
    </row>
    <row r="556" spans="1:21" ht="12.75" customHeight="1" outlineLevel="1">
      <c r="A556" s="355"/>
      <c r="B556" s="145"/>
      <c r="C556" s="276" t="s">
        <v>218</v>
      </c>
      <c r="D556" s="5" t="s">
        <v>79</v>
      </c>
      <c r="E556" s="5" t="s">
        <v>317</v>
      </c>
      <c r="F556" s="5"/>
      <c r="G556" s="17">
        <f>+Depreciación!G553</f>
        <v>0</v>
      </c>
      <c r="H556" s="17">
        <f>+Depreciación!H553</f>
        <v>0</v>
      </c>
      <c r="I556" s="17">
        <f>+Depreciación!I553</f>
        <v>0</v>
      </c>
      <c r="J556" s="17">
        <f>+Depreciación!J553</f>
        <v>0</v>
      </c>
      <c r="K556" s="17">
        <f>+Depreciación!K553</f>
        <v>0</v>
      </c>
      <c r="L556" s="17">
        <f>+Depreciación!L553</f>
        <v>0</v>
      </c>
      <c r="M556" s="17">
        <f>+Depreciación!M553</f>
        <v>681913.7576923077</v>
      </c>
      <c r="N556" s="17">
        <f>+Depreciación!N553</f>
        <v>681913.7576923077</v>
      </c>
      <c r="O556" s="17">
        <f>+Depreciación!O553</f>
        <v>681913.7576923077</v>
      </c>
      <c r="P556" s="17">
        <f>+Depreciación!P553</f>
        <v>681913.7576923077</v>
      </c>
      <c r="Q556" s="17">
        <f>+Depreciación!Q553</f>
        <v>681913.7576923077</v>
      </c>
      <c r="R556" s="17">
        <f>+Depreciación!R553</f>
        <v>681913.7576923077</v>
      </c>
      <c r="S556" s="17">
        <f>+Depreciación!S553</f>
        <v>681913.7576923077</v>
      </c>
      <c r="T556" s="17">
        <f>+Depreciación!T553</f>
        <v>681913.7576923077</v>
      </c>
      <c r="U556" s="15"/>
    </row>
    <row r="557" spans="1:21" ht="12.75" customHeight="1" outlineLevel="1">
      <c r="A557" s="355"/>
      <c r="B557" s="145"/>
      <c r="C557" s="276" t="s">
        <v>219</v>
      </c>
      <c r="D557" s="5" t="s">
        <v>79</v>
      </c>
      <c r="E557" s="5" t="s">
        <v>317</v>
      </c>
      <c r="F557" s="5"/>
      <c r="G557" s="17">
        <f>+Depreciación!G554</f>
        <v>0</v>
      </c>
      <c r="H557" s="17">
        <f>+Depreciación!H554</f>
        <v>0</v>
      </c>
      <c r="I557" s="17">
        <f>+Depreciación!I554</f>
        <v>0</v>
      </c>
      <c r="J557" s="17">
        <f>+Depreciación!J554</f>
        <v>0</v>
      </c>
      <c r="K557" s="17">
        <f>+Depreciación!K554</f>
        <v>0</v>
      </c>
      <c r="L557" s="17">
        <f>+Depreciación!L554</f>
        <v>0</v>
      </c>
      <c r="M557" s="17">
        <f>+Depreciación!M554</f>
        <v>370543.11923076923</v>
      </c>
      <c r="N557" s="17">
        <f>+Depreciación!N554</f>
        <v>370543.11923076923</v>
      </c>
      <c r="O557" s="17">
        <f>+Depreciación!O554</f>
        <v>370543.11923076923</v>
      </c>
      <c r="P557" s="17">
        <f>+Depreciación!P554</f>
        <v>370543.11923076923</v>
      </c>
      <c r="Q557" s="17">
        <f>+Depreciación!Q554</f>
        <v>370543.11923076923</v>
      </c>
      <c r="R557" s="17">
        <f>+Depreciación!R554</f>
        <v>370543.11923076923</v>
      </c>
      <c r="S557" s="17">
        <f>+Depreciación!S554</f>
        <v>370543.11923076923</v>
      </c>
      <c r="T557" s="17">
        <f>+Depreciación!T554</f>
        <v>370543.11923076923</v>
      </c>
      <c r="U557" s="15"/>
    </row>
    <row r="558" spans="1:21" ht="12.75" customHeight="1" outlineLevel="1">
      <c r="A558" s="355"/>
      <c r="B558" s="145"/>
      <c r="C558" s="276" t="s">
        <v>801</v>
      </c>
      <c r="D558" s="5" t="s">
        <v>79</v>
      </c>
      <c r="E558" s="5" t="s">
        <v>317</v>
      </c>
      <c r="F558" s="5"/>
      <c r="G558" s="17">
        <f>+Depreciación!G555</f>
        <v>0</v>
      </c>
      <c r="H558" s="17">
        <f>+Depreciación!H555</f>
        <v>0</v>
      </c>
      <c r="I558" s="17">
        <f>+Depreciación!I555</f>
        <v>0</v>
      </c>
      <c r="J558" s="17">
        <f>+Depreciación!J555</f>
        <v>0</v>
      </c>
      <c r="K558" s="17">
        <f>+Depreciación!K555</f>
        <v>0</v>
      </c>
      <c r="L558" s="17">
        <f>+Depreciación!L555</f>
        <v>0</v>
      </c>
      <c r="M558" s="17">
        <f>+Depreciación!M555</f>
        <v>61277.275769230771</v>
      </c>
      <c r="N558" s="17">
        <f>+Depreciación!N555</f>
        <v>61277.275769230771</v>
      </c>
      <c r="O558" s="17">
        <f>+Depreciación!O555</f>
        <v>61277.275769230771</v>
      </c>
      <c r="P558" s="17">
        <f>+Depreciación!P555</f>
        <v>61277.275769230771</v>
      </c>
      <c r="Q558" s="17">
        <f>+Depreciación!Q555</f>
        <v>61277.275769230771</v>
      </c>
      <c r="R558" s="17">
        <f>+Depreciación!R555</f>
        <v>61277.275769230771</v>
      </c>
      <c r="S558" s="17">
        <f>+Depreciación!S555</f>
        <v>61277.275769230771</v>
      </c>
      <c r="T558" s="17">
        <f>+Depreciación!T555</f>
        <v>61277.275769230771</v>
      </c>
      <c r="U558" s="15"/>
    </row>
    <row r="559" spans="1:21" ht="12.75" customHeight="1" outlineLevel="1">
      <c r="A559" s="355"/>
      <c r="B559" s="145"/>
      <c r="C559" s="276" t="s">
        <v>220</v>
      </c>
      <c r="D559" s="5" t="s">
        <v>79</v>
      </c>
      <c r="E559" s="5" t="s">
        <v>317</v>
      </c>
      <c r="F559" s="5"/>
      <c r="G559" s="17">
        <f>+Depreciación!G556</f>
        <v>0</v>
      </c>
      <c r="H559" s="17">
        <f>+Depreciación!H556</f>
        <v>0</v>
      </c>
      <c r="I559" s="17">
        <f>+Depreciación!I556</f>
        <v>0</v>
      </c>
      <c r="J559" s="17">
        <f>+Depreciación!J556</f>
        <v>0</v>
      </c>
      <c r="K559" s="17">
        <f>+Depreciación!K556</f>
        <v>0</v>
      </c>
      <c r="L559" s="17">
        <f>+Depreciación!L556</f>
        <v>0</v>
      </c>
      <c r="M559" s="17">
        <f>+Depreciación!M556</f>
        <v>362154.30384615378</v>
      </c>
      <c r="N559" s="17">
        <f>+Depreciación!N556</f>
        <v>362154.30384615378</v>
      </c>
      <c r="O559" s="17">
        <f>+Depreciación!O556</f>
        <v>362154.30384615378</v>
      </c>
      <c r="P559" s="17">
        <f>+Depreciación!P556</f>
        <v>362154.30384615378</v>
      </c>
      <c r="Q559" s="17">
        <f>+Depreciación!Q556</f>
        <v>362154.30384615378</v>
      </c>
      <c r="R559" s="17">
        <f>+Depreciación!R556</f>
        <v>362154.30384615378</v>
      </c>
      <c r="S559" s="17">
        <f>+Depreciación!S556</f>
        <v>362154.30384615378</v>
      </c>
      <c r="T559" s="17">
        <f>+Depreciación!T556</f>
        <v>362154.30384615378</v>
      </c>
      <c r="U559" s="15"/>
    </row>
    <row r="560" spans="1:21" ht="12.75" customHeight="1" outlineLevel="1">
      <c r="A560" s="355"/>
      <c r="B560" s="145"/>
      <c r="C560" s="276" t="s">
        <v>800</v>
      </c>
      <c r="D560" s="5" t="s">
        <v>79</v>
      </c>
      <c r="E560" s="5" t="s">
        <v>317</v>
      </c>
      <c r="F560" s="5"/>
      <c r="G560" s="17">
        <f>+Depreciación!G557</f>
        <v>0</v>
      </c>
      <c r="H560" s="17">
        <f>+Depreciación!H557</f>
        <v>0</v>
      </c>
      <c r="I560" s="17">
        <f>+Depreciación!I557</f>
        <v>0</v>
      </c>
      <c r="J560" s="17">
        <f>+Depreciación!J557</f>
        <v>0</v>
      </c>
      <c r="K560" s="17">
        <f>+Depreciación!K557</f>
        <v>0</v>
      </c>
      <c r="L560" s="17">
        <f>+Depreciación!L557</f>
        <v>0</v>
      </c>
      <c r="M560" s="17">
        <f>+Depreciación!M557</f>
        <v>7783.959230769211</v>
      </c>
      <c r="N560" s="17">
        <f>+Depreciación!N557</f>
        <v>7783.959230769211</v>
      </c>
      <c r="O560" s="17">
        <f>+Depreciación!O557</f>
        <v>7783.959230769211</v>
      </c>
      <c r="P560" s="17">
        <f>+Depreciación!P557</f>
        <v>7783.959230769211</v>
      </c>
      <c r="Q560" s="17">
        <f>+Depreciación!Q557</f>
        <v>7783.959230769211</v>
      </c>
      <c r="R560" s="17">
        <f>+Depreciación!R557</f>
        <v>7783.959230769211</v>
      </c>
      <c r="S560" s="17">
        <f>+Depreciación!S557</f>
        <v>7783.959230769211</v>
      </c>
      <c r="T560" s="17">
        <f>+Depreciación!T557</f>
        <v>7783.959230769211</v>
      </c>
      <c r="U560" s="15"/>
    </row>
    <row r="561" spans="1:21" ht="12.75" customHeight="1" outlineLevel="1">
      <c r="A561" s="355"/>
      <c r="B561" s="145"/>
      <c r="C561" s="276" t="s">
        <v>221</v>
      </c>
      <c r="D561" s="5" t="s">
        <v>79</v>
      </c>
      <c r="E561" s="5" t="s">
        <v>317</v>
      </c>
      <c r="F561" s="5"/>
      <c r="G561" s="17">
        <f>+Depreciación!G558</f>
        <v>0</v>
      </c>
      <c r="H561" s="17">
        <f>+Depreciación!H558</f>
        <v>0</v>
      </c>
      <c r="I561" s="17">
        <f>+Depreciación!I558</f>
        <v>0</v>
      </c>
      <c r="J561" s="17">
        <f>+Depreciación!J558</f>
        <v>0</v>
      </c>
      <c r="K561" s="17">
        <f>+Depreciación!K558</f>
        <v>0</v>
      </c>
      <c r="L561" s="17">
        <f>+Depreciación!L558</f>
        <v>0</v>
      </c>
      <c r="M561" s="17">
        <f>+Depreciación!M558</f>
        <v>810399.36884615407</v>
      </c>
      <c r="N561" s="17">
        <f>+Depreciación!N558</f>
        <v>810399.36884615407</v>
      </c>
      <c r="O561" s="17">
        <f>+Depreciación!O558</f>
        <v>810399.36884615407</v>
      </c>
      <c r="P561" s="17">
        <f>+Depreciación!P558</f>
        <v>810399.36884615407</v>
      </c>
      <c r="Q561" s="17">
        <f>+Depreciación!Q558</f>
        <v>810399.36884615407</v>
      </c>
      <c r="R561" s="17">
        <f>+Depreciación!R558</f>
        <v>810399.36884615407</v>
      </c>
      <c r="S561" s="17">
        <f>+Depreciación!S558</f>
        <v>810399.36884615407</v>
      </c>
      <c r="T561" s="17">
        <f>+Depreciación!T558</f>
        <v>810399.36884615407</v>
      </c>
      <c r="U561" s="15"/>
    </row>
    <row r="562" spans="1:21" ht="12.75" customHeight="1" outlineLevel="1">
      <c r="A562" s="355"/>
      <c r="B562" s="145"/>
      <c r="C562" s="276" t="s">
        <v>792</v>
      </c>
      <c r="D562" s="5" t="s">
        <v>79</v>
      </c>
      <c r="E562" s="5" t="s">
        <v>317</v>
      </c>
      <c r="F562" s="5"/>
      <c r="G562" s="17">
        <f>+Depreciación!G559</f>
        <v>0</v>
      </c>
      <c r="H562" s="17">
        <f>+Depreciación!H559</f>
        <v>0</v>
      </c>
      <c r="I562" s="17">
        <f>+Depreciación!I559</f>
        <v>0</v>
      </c>
      <c r="J562" s="17">
        <f>+Depreciación!J559</f>
        <v>0</v>
      </c>
      <c r="K562" s="17">
        <f>+Depreciación!K559</f>
        <v>0</v>
      </c>
      <c r="L562" s="17">
        <f>+Depreciación!L559</f>
        <v>0</v>
      </c>
      <c r="M562" s="17">
        <f>+Depreciación!M559</f>
        <v>467200.05730769224</v>
      </c>
      <c r="N562" s="17">
        <f>+Depreciación!N559</f>
        <v>467200.05730769224</v>
      </c>
      <c r="O562" s="17">
        <f>+Depreciación!O559</f>
        <v>467200.05730769224</v>
      </c>
      <c r="P562" s="17">
        <f>+Depreciación!P559</f>
        <v>467200.05730769224</v>
      </c>
      <c r="Q562" s="17">
        <f>+Depreciación!Q559</f>
        <v>467200.05730769224</v>
      </c>
      <c r="R562" s="17">
        <f>+Depreciación!R559</f>
        <v>467200.05730769224</v>
      </c>
      <c r="S562" s="17">
        <f>+Depreciación!S559</f>
        <v>467200.05730769224</v>
      </c>
      <c r="T562" s="17">
        <f>+Depreciación!T559</f>
        <v>467200.05730769224</v>
      </c>
      <c r="U562" s="15"/>
    </row>
    <row r="563" spans="1:21" ht="12.75" customHeight="1" outlineLevel="1">
      <c r="A563" s="355"/>
      <c r="B563" s="145"/>
      <c r="C563" s="276" t="s">
        <v>796</v>
      </c>
      <c r="D563" s="5" t="s">
        <v>79</v>
      </c>
      <c r="E563" s="5" t="s">
        <v>317</v>
      </c>
      <c r="F563" s="5"/>
      <c r="G563" s="17">
        <f>+Depreciación!G560</f>
        <v>0</v>
      </c>
      <c r="H563" s="17">
        <f>+Depreciación!H560</f>
        <v>0</v>
      </c>
      <c r="I563" s="17">
        <f>+Depreciación!I560</f>
        <v>0</v>
      </c>
      <c r="J563" s="17">
        <f>+Depreciación!J560</f>
        <v>0</v>
      </c>
      <c r="K563" s="17">
        <f>+Depreciación!K560</f>
        <v>0</v>
      </c>
      <c r="L563" s="17">
        <f>+Depreciación!L560</f>
        <v>0</v>
      </c>
      <c r="M563" s="17">
        <f>+Depreciación!M560</f>
        <v>0</v>
      </c>
      <c r="N563" s="17">
        <f>+Depreciación!N560</f>
        <v>507525.66384615388</v>
      </c>
      <c r="O563" s="17">
        <f>+Depreciación!O560</f>
        <v>507525.66384615388</v>
      </c>
      <c r="P563" s="17">
        <f>+Depreciación!P560</f>
        <v>507525.66384615388</v>
      </c>
      <c r="Q563" s="17">
        <f>+Depreciación!Q560</f>
        <v>507525.66384615388</v>
      </c>
      <c r="R563" s="17">
        <f>+Depreciación!R560</f>
        <v>507525.66384615388</v>
      </c>
      <c r="S563" s="17">
        <f>+Depreciación!S560</f>
        <v>507525.66384615388</v>
      </c>
      <c r="T563" s="17">
        <f>+Depreciación!T560</f>
        <v>507525.66384615388</v>
      </c>
      <c r="U563" s="15"/>
    </row>
    <row r="564" spans="1:21" ht="12.75" customHeight="1" outlineLevel="1">
      <c r="A564" s="355"/>
      <c r="B564" s="145"/>
      <c r="C564" s="393" t="s">
        <v>795</v>
      </c>
      <c r="D564" s="379" t="s">
        <v>79</v>
      </c>
      <c r="E564" s="379" t="s">
        <v>317</v>
      </c>
      <c r="F564" s="5"/>
      <c r="G564" s="543">
        <f>+Depreciación!G561</f>
        <v>0</v>
      </c>
      <c r="H564" s="543">
        <f>+Depreciación!H561</f>
        <v>0</v>
      </c>
      <c r="I564" s="543">
        <f>+Depreciación!I561</f>
        <v>0</v>
      </c>
      <c r="J564" s="543">
        <f>+Depreciación!J561</f>
        <v>0</v>
      </c>
      <c r="K564" s="543">
        <f>+Depreciación!K561</f>
        <v>0</v>
      </c>
      <c r="L564" s="543">
        <f>+Depreciación!L561</f>
        <v>0</v>
      </c>
      <c r="M564" s="543">
        <f>+Depreciación!M561</f>
        <v>0</v>
      </c>
      <c r="N564" s="543">
        <f>+Depreciación!N561</f>
        <v>0</v>
      </c>
      <c r="O564" s="543">
        <f>+Depreciación!O561</f>
        <v>0</v>
      </c>
      <c r="P564" s="543">
        <f>+Depreciación!P561</f>
        <v>0</v>
      </c>
      <c r="Q564" s="543">
        <f>+Depreciación!Q561</f>
        <v>0</v>
      </c>
      <c r="R564" s="543">
        <f>+Depreciación!R561</f>
        <v>0</v>
      </c>
      <c r="S564" s="543">
        <f>+Depreciación!S561</f>
        <v>0</v>
      </c>
      <c r="T564" s="543">
        <f>+Depreciación!T561</f>
        <v>0</v>
      </c>
      <c r="U564" s="15"/>
    </row>
    <row r="565" spans="1:21" ht="12.75" customHeight="1" outlineLevel="1" collapsed="1">
      <c r="A565" s="355"/>
      <c r="B565" s="145"/>
      <c r="C565" s="275" t="s">
        <v>180</v>
      </c>
      <c r="D565" s="18"/>
      <c r="E565" s="18"/>
      <c r="F565" s="5"/>
      <c r="G565" s="454"/>
      <c r="H565" s="454"/>
      <c r="I565" s="454"/>
      <c r="J565" s="454"/>
      <c r="K565" s="454"/>
      <c r="L565" s="454"/>
      <c r="M565" s="454"/>
      <c r="N565" s="454"/>
      <c r="O565" s="454"/>
      <c r="P565" s="454"/>
      <c r="Q565" s="454"/>
      <c r="R565" s="454"/>
      <c r="S565" s="454"/>
      <c r="T565" s="454"/>
      <c r="U565" s="15"/>
    </row>
    <row r="566" spans="1:21" ht="12.75" customHeight="1" outlineLevel="1">
      <c r="A566" s="355"/>
      <c r="B566" s="145"/>
      <c r="C566" s="394" t="s">
        <v>259</v>
      </c>
      <c r="D566" s="381" t="s">
        <v>79</v>
      </c>
      <c r="E566" s="381" t="s">
        <v>317</v>
      </c>
      <c r="F566" s="5"/>
      <c r="G566" s="542">
        <f>+Depreciación!G563</f>
        <v>0</v>
      </c>
      <c r="H566" s="542">
        <f>+Depreciación!H563</f>
        <v>0</v>
      </c>
      <c r="I566" s="542">
        <f>+Depreciación!I563</f>
        <v>0</v>
      </c>
      <c r="J566" s="542">
        <f>+Depreciación!J563</f>
        <v>717200.59200000006</v>
      </c>
      <c r="K566" s="542">
        <f>+Depreciación!K563</f>
        <v>717200.59200000006</v>
      </c>
      <c r="L566" s="542">
        <f>+Depreciación!L563</f>
        <v>717200.59200000006</v>
      </c>
      <c r="M566" s="542">
        <f>+Depreciación!M563</f>
        <v>717200.59200000006</v>
      </c>
      <c r="N566" s="542">
        <f>+Depreciación!N563</f>
        <v>717200.59200000006</v>
      </c>
      <c r="O566" s="542">
        <f>+Depreciación!O563</f>
        <v>717200.59200000006</v>
      </c>
      <c r="P566" s="542">
        <f>+Depreciación!P563</f>
        <v>717200.59200000006</v>
      </c>
      <c r="Q566" s="542">
        <f>+Depreciación!Q563</f>
        <v>717200.59200000006</v>
      </c>
      <c r="R566" s="542">
        <f>+Depreciación!R563</f>
        <v>717200.59200000006</v>
      </c>
      <c r="S566" s="542">
        <f>+Depreciación!S563</f>
        <v>717200.59200000006</v>
      </c>
      <c r="T566" s="542">
        <f>+Depreciación!T563</f>
        <v>717200.59200000006</v>
      </c>
      <c r="U566" s="15"/>
    </row>
    <row r="567" spans="1:21" ht="12.75" customHeight="1" outlineLevel="1">
      <c r="A567" s="355"/>
      <c r="B567" s="145"/>
      <c r="C567" s="276" t="s">
        <v>259</v>
      </c>
      <c r="D567" s="5" t="s">
        <v>79</v>
      </c>
      <c r="E567" s="5" t="s">
        <v>317</v>
      </c>
      <c r="F567" s="5"/>
      <c r="G567" s="17">
        <f>+Depreciación!G564</f>
        <v>0</v>
      </c>
      <c r="H567" s="17">
        <f>+Depreciación!H564</f>
        <v>0</v>
      </c>
      <c r="I567" s="17">
        <f>+Depreciación!I564</f>
        <v>0</v>
      </c>
      <c r="J567" s="17">
        <f>+Depreciación!J564</f>
        <v>0</v>
      </c>
      <c r="K567" s="17">
        <f>+Depreciación!K564</f>
        <v>750299.56533333333</v>
      </c>
      <c r="L567" s="17">
        <f>+Depreciación!L564</f>
        <v>750299.56533333333</v>
      </c>
      <c r="M567" s="17">
        <f>+Depreciación!M564</f>
        <v>750299.56533333333</v>
      </c>
      <c r="N567" s="17">
        <f>+Depreciación!N564</f>
        <v>750299.56533333333</v>
      </c>
      <c r="O567" s="17">
        <f>+Depreciación!O564</f>
        <v>750299.56533333333</v>
      </c>
      <c r="P567" s="17">
        <f>+Depreciación!P564</f>
        <v>750299.56533333333</v>
      </c>
      <c r="Q567" s="17">
        <f>+Depreciación!Q564</f>
        <v>750299.56533333333</v>
      </c>
      <c r="R567" s="17">
        <f>+Depreciación!R564</f>
        <v>750299.56533333333</v>
      </c>
      <c r="S567" s="17">
        <f>+Depreciación!S564</f>
        <v>750299.56533333333</v>
      </c>
      <c r="T567" s="17">
        <f>+Depreciación!T564</f>
        <v>750299.56533333333</v>
      </c>
      <c r="U567" s="15"/>
    </row>
    <row r="568" spans="1:21" ht="12.75" customHeight="1" outlineLevel="1">
      <c r="A568" s="355"/>
      <c r="B568" s="145"/>
      <c r="C568" s="276" t="s">
        <v>260</v>
      </c>
      <c r="D568" s="5" t="s">
        <v>79</v>
      </c>
      <c r="E568" s="5" t="s">
        <v>317</v>
      </c>
      <c r="F568" s="5"/>
      <c r="G568" s="17">
        <f>+Depreciación!G565</f>
        <v>0</v>
      </c>
      <c r="H568" s="17">
        <f>+Depreciación!H565</f>
        <v>0</v>
      </c>
      <c r="I568" s="17">
        <f>+Depreciación!I565</f>
        <v>0</v>
      </c>
      <c r="J568" s="17">
        <f>+Depreciación!J565</f>
        <v>0</v>
      </c>
      <c r="K568" s="17">
        <f>+Depreciación!K565</f>
        <v>0</v>
      </c>
      <c r="L568" s="17">
        <f>+Depreciación!L565</f>
        <v>0</v>
      </c>
      <c r="M568" s="17">
        <f>+Depreciación!M565</f>
        <v>0</v>
      </c>
      <c r="N568" s="17">
        <f>+Depreciación!N565</f>
        <v>0</v>
      </c>
      <c r="O568" s="17">
        <f>+Depreciación!O565</f>
        <v>0</v>
      </c>
      <c r="P568" s="17">
        <f>+Depreciación!P565</f>
        <v>0</v>
      </c>
      <c r="Q568" s="17">
        <f>+Depreciación!Q565</f>
        <v>0</v>
      </c>
      <c r="R568" s="17">
        <f>+Depreciación!R565</f>
        <v>0</v>
      </c>
      <c r="S568" s="17">
        <f>+Depreciación!S565</f>
        <v>0</v>
      </c>
      <c r="T568" s="17">
        <f>+Depreciación!T565</f>
        <v>0</v>
      </c>
      <c r="U568" s="15"/>
    </row>
    <row r="569" spans="1:21" ht="12.75" customHeight="1" outlineLevel="1">
      <c r="A569" s="355"/>
      <c r="B569" s="145"/>
      <c r="C569" s="276" t="s">
        <v>938</v>
      </c>
      <c r="D569" s="5" t="s">
        <v>79</v>
      </c>
      <c r="E569" s="5" t="s">
        <v>317</v>
      </c>
      <c r="F569" s="5"/>
      <c r="G569" s="17">
        <f>+Depreciación!G566</f>
        <v>0</v>
      </c>
      <c r="H569" s="17">
        <f>+Depreciación!H566</f>
        <v>0</v>
      </c>
      <c r="I569" s="17">
        <f>+Depreciación!I566</f>
        <v>0</v>
      </c>
      <c r="J569" s="17">
        <f>+Depreciación!J566</f>
        <v>48327.953999999998</v>
      </c>
      <c r="K569" s="17">
        <f>+Depreciación!K566</f>
        <v>48327.953999999998</v>
      </c>
      <c r="L569" s="17">
        <f>+Depreciación!L566</f>
        <v>48327.953999999998</v>
      </c>
      <c r="M569" s="17">
        <f>+Depreciación!M566</f>
        <v>48327.953999999998</v>
      </c>
      <c r="N569" s="17">
        <f>+Depreciación!N566</f>
        <v>48327.953999999998</v>
      </c>
      <c r="O569" s="17">
        <f>+Depreciación!O566</f>
        <v>48327.953999999998</v>
      </c>
      <c r="P569" s="17">
        <f>+Depreciación!P566</f>
        <v>48327.953999999998</v>
      </c>
      <c r="Q569" s="17">
        <f>+Depreciación!Q566</f>
        <v>48327.953999999998</v>
      </c>
      <c r="R569" s="17">
        <f>+Depreciación!R566</f>
        <v>48327.953999999998</v>
      </c>
      <c r="S569" s="17">
        <f>+Depreciación!S566</f>
        <v>48327.953999999969</v>
      </c>
      <c r="T569" s="17">
        <f>+Depreciación!T566</f>
        <v>0</v>
      </c>
      <c r="U569" s="15"/>
    </row>
    <row r="570" spans="1:21" ht="12.75" customHeight="1" outlineLevel="1">
      <c r="A570" s="355"/>
      <c r="B570" s="145"/>
      <c r="C570" s="276" t="s">
        <v>263</v>
      </c>
      <c r="D570" s="5" t="s">
        <v>79</v>
      </c>
      <c r="E570" s="5" t="s">
        <v>317</v>
      </c>
      <c r="F570" s="5"/>
      <c r="G570" s="17">
        <f>+Depreciación!G567</f>
        <v>0</v>
      </c>
      <c r="H570" s="17">
        <f>+Depreciación!H567</f>
        <v>0</v>
      </c>
      <c r="I570" s="17">
        <f>+Depreciación!I567</f>
        <v>0</v>
      </c>
      <c r="J570" s="17">
        <f>+Depreciación!J567</f>
        <v>287113.88400000002</v>
      </c>
      <c r="K570" s="17">
        <f>+Depreciación!K567</f>
        <v>287113.88400000002</v>
      </c>
      <c r="L570" s="17">
        <f>+Depreciación!L567</f>
        <v>287113.88400000002</v>
      </c>
      <c r="M570" s="17">
        <f>+Depreciación!M567</f>
        <v>287113.88400000002</v>
      </c>
      <c r="N570" s="17">
        <f>+Depreciación!N567</f>
        <v>287113.88400000002</v>
      </c>
      <c r="O570" s="17">
        <f>+Depreciación!O567</f>
        <v>287113.88400000002</v>
      </c>
      <c r="P570" s="17">
        <f>+Depreciación!P567</f>
        <v>287113.88400000002</v>
      </c>
      <c r="Q570" s="17">
        <f>+Depreciación!Q567</f>
        <v>287113.88400000002</v>
      </c>
      <c r="R570" s="17">
        <f>+Depreciación!R567</f>
        <v>287113.88400000002</v>
      </c>
      <c r="S570" s="17">
        <f>+Depreciación!S567</f>
        <v>287113.88399999961</v>
      </c>
      <c r="T570" s="17">
        <f>+Depreciación!T567</f>
        <v>0</v>
      </c>
      <c r="U570" s="15"/>
    </row>
    <row r="571" spans="1:21" ht="12.75" customHeight="1" outlineLevel="1">
      <c r="A571" s="355"/>
      <c r="B571" s="145"/>
      <c r="C571" s="276" t="s">
        <v>264</v>
      </c>
      <c r="D571" s="5" t="s">
        <v>79</v>
      </c>
      <c r="E571" s="5" t="s">
        <v>317</v>
      </c>
      <c r="F571" s="5"/>
      <c r="G571" s="17">
        <f>+Depreciación!G568</f>
        <v>0</v>
      </c>
      <c r="H571" s="17">
        <f>+Depreciación!H568</f>
        <v>0</v>
      </c>
      <c r="I571" s="17">
        <f>+Depreciación!I568</f>
        <v>0</v>
      </c>
      <c r="J571" s="17">
        <f>+Depreciación!J568</f>
        <v>0</v>
      </c>
      <c r="K571" s="17">
        <f>+Depreciación!K568</f>
        <v>58051.92571428571</v>
      </c>
      <c r="L571" s="17">
        <f>+Depreciación!L568</f>
        <v>58051.92571428571</v>
      </c>
      <c r="M571" s="17">
        <f>+Depreciación!M568</f>
        <v>58051.92571428571</v>
      </c>
      <c r="N571" s="17">
        <f>+Depreciación!N568</f>
        <v>58051.92571428571</v>
      </c>
      <c r="O571" s="17">
        <f>+Depreciación!O568</f>
        <v>58051.92571428571</v>
      </c>
      <c r="P571" s="17">
        <f>+Depreciación!P568</f>
        <v>58051.92571428571</v>
      </c>
      <c r="Q571" s="17">
        <f>+Depreciación!Q568</f>
        <v>58051.92571428571</v>
      </c>
      <c r="R571" s="17">
        <f>+Depreciación!R568</f>
        <v>5.8207660913467407E-11</v>
      </c>
      <c r="S571" s="17">
        <f>+Depreciación!S568</f>
        <v>0</v>
      </c>
      <c r="T571" s="17">
        <f>+Depreciación!T568</f>
        <v>0</v>
      </c>
      <c r="U571" s="15"/>
    </row>
    <row r="572" spans="1:21" ht="12.75" customHeight="1" outlineLevel="1">
      <c r="A572" s="355"/>
      <c r="B572" s="145"/>
      <c r="C572" s="276" t="s">
        <v>265</v>
      </c>
      <c r="D572" s="5" t="s">
        <v>79</v>
      </c>
      <c r="E572" s="5" t="s">
        <v>317</v>
      </c>
      <c r="F572" s="5"/>
      <c r="G572" s="17">
        <f>+Depreciación!G569</f>
        <v>0</v>
      </c>
      <c r="H572" s="17">
        <f>+Depreciación!H569</f>
        <v>0</v>
      </c>
      <c r="I572" s="17">
        <f>+Depreciación!I569</f>
        <v>0</v>
      </c>
      <c r="J572" s="17">
        <f>+Depreciación!J569</f>
        <v>0</v>
      </c>
      <c r="K572" s="17">
        <f>+Depreciación!K569</f>
        <v>7779.6</v>
      </c>
      <c r="L572" s="17">
        <f>+Depreciación!L569</f>
        <v>7779.6</v>
      </c>
      <c r="M572" s="17">
        <f>+Depreciación!M569</f>
        <v>7779.6</v>
      </c>
      <c r="N572" s="17">
        <f>+Depreciación!N569</f>
        <v>7779.6</v>
      </c>
      <c r="O572" s="17">
        <f>+Depreciación!O569</f>
        <v>7779.5999999999985</v>
      </c>
      <c r="P572" s="17">
        <f>+Depreciación!P569</f>
        <v>0</v>
      </c>
      <c r="Q572" s="17">
        <f>+Depreciación!Q569</f>
        <v>0</v>
      </c>
      <c r="R572" s="17">
        <f>+Depreciación!R569</f>
        <v>0</v>
      </c>
      <c r="S572" s="17">
        <f>+Depreciación!S569</f>
        <v>0</v>
      </c>
      <c r="T572" s="17">
        <f>+Depreciación!T569</f>
        <v>0</v>
      </c>
      <c r="U572" s="15"/>
    </row>
    <row r="573" spans="1:21" ht="12.75" customHeight="1" outlineLevel="1">
      <c r="A573" s="355"/>
      <c r="B573" s="145"/>
      <c r="C573" s="276" t="s">
        <v>266</v>
      </c>
      <c r="D573" s="5" t="s">
        <v>79</v>
      </c>
      <c r="E573" s="5" t="s">
        <v>317</v>
      </c>
      <c r="F573" s="5"/>
      <c r="G573" s="17">
        <f>+Depreciación!G570</f>
        <v>0</v>
      </c>
      <c r="H573" s="17">
        <f>+Depreciación!H570</f>
        <v>0</v>
      </c>
      <c r="I573" s="17">
        <f>+Depreciación!I570</f>
        <v>0</v>
      </c>
      <c r="J573" s="17">
        <f>+Depreciación!J570</f>
        <v>0</v>
      </c>
      <c r="K573" s="17">
        <f>+Depreciación!K570</f>
        <v>9559.4</v>
      </c>
      <c r="L573" s="17">
        <f>+Depreciación!L570</f>
        <v>9559.4</v>
      </c>
      <c r="M573" s="17">
        <f>+Depreciación!M570</f>
        <v>9559.4</v>
      </c>
      <c r="N573" s="17">
        <f>+Depreciación!N570</f>
        <v>9559.4</v>
      </c>
      <c r="O573" s="17">
        <f>+Depreciación!O570</f>
        <v>9559.4000000000015</v>
      </c>
      <c r="P573" s="17">
        <f>+Depreciación!P570</f>
        <v>0</v>
      </c>
      <c r="Q573" s="17">
        <f>+Depreciación!Q570</f>
        <v>0</v>
      </c>
      <c r="R573" s="17">
        <f>+Depreciación!R570</f>
        <v>0</v>
      </c>
      <c r="S573" s="17">
        <f>+Depreciación!S570</f>
        <v>0</v>
      </c>
      <c r="T573" s="17">
        <f>+Depreciación!T570</f>
        <v>0</v>
      </c>
      <c r="U573" s="15"/>
    </row>
    <row r="574" spans="1:21" ht="12.75" customHeight="1" outlineLevel="1">
      <c r="A574" s="355"/>
      <c r="B574" s="145"/>
      <c r="C574" s="276" t="s">
        <v>267</v>
      </c>
      <c r="D574" s="5" t="s">
        <v>79</v>
      </c>
      <c r="E574" s="5" t="s">
        <v>317</v>
      </c>
      <c r="F574" s="5"/>
      <c r="G574" s="17">
        <f>+Depreciación!G571</f>
        <v>0</v>
      </c>
      <c r="H574" s="17">
        <f>+Depreciación!H571</f>
        <v>0</v>
      </c>
      <c r="I574" s="17">
        <f>+Depreciación!I571</f>
        <v>0</v>
      </c>
      <c r="J574" s="17">
        <f>+Depreciación!J571</f>
        <v>0</v>
      </c>
      <c r="K574" s="17">
        <f>+Depreciación!K571</f>
        <v>19598.571428571428</v>
      </c>
      <c r="L574" s="17">
        <f>+Depreciación!L571</f>
        <v>19598.571428571428</v>
      </c>
      <c r="M574" s="17">
        <f>+Depreciación!M571</f>
        <v>19598.571428571428</v>
      </c>
      <c r="N574" s="17">
        <f>+Depreciación!N571</f>
        <v>19598.571428571428</v>
      </c>
      <c r="O574" s="17">
        <f>+Depreciación!O571</f>
        <v>19598.571428571428</v>
      </c>
      <c r="P574" s="17">
        <f>+Depreciación!P571</f>
        <v>19598.571428571428</v>
      </c>
      <c r="Q574" s="17">
        <f>+Depreciación!Q571</f>
        <v>19598.571428571428</v>
      </c>
      <c r="R574" s="17">
        <f>+Depreciación!R571</f>
        <v>2.9103830456733704E-11</v>
      </c>
      <c r="S574" s="17">
        <f>+Depreciación!S571</f>
        <v>0</v>
      </c>
      <c r="T574" s="17">
        <f>+Depreciación!T571</f>
        <v>0</v>
      </c>
      <c r="U574" s="15"/>
    </row>
    <row r="575" spans="1:21" ht="12.75" customHeight="1" outlineLevel="1">
      <c r="A575" s="355"/>
      <c r="B575" s="145"/>
      <c r="C575" s="276" t="s">
        <v>268</v>
      </c>
      <c r="D575" s="5" t="s">
        <v>79</v>
      </c>
      <c r="E575" s="5" t="s">
        <v>317</v>
      </c>
      <c r="F575" s="5"/>
      <c r="G575" s="17">
        <f>+Depreciación!G572</f>
        <v>0</v>
      </c>
      <c r="H575" s="17">
        <f>+Depreciación!H572</f>
        <v>0</v>
      </c>
      <c r="I575" s="17">
        <f>+Depreciación!I572</f>
        <v>0</v>
      </c>
      <c r="J575" s="17">
        <f>+Depreciación!J572</f>
        <v>0</v>
      </c>
      <c r="K575" s="17">
        <f>+Depreciación!K572</f>
        <v>12305.571428571428</v>
      </c>
      <c r="L575" s="17">
        <f>+Depreciación!L572</f>
        <v>12305.571428571428</v>
      </c>
      <c r="M575" s="17">
        <f>+Depreciación!M572</f>
        <v>12305.571428571428</v>
      </c>
      <c r="N575" s="17">
        <f>+Depreciación!N572</f>
        <v>12305.571428571428</v>
      </c>
      <c r="O575" s="17">
        <f>+Depreciación!O572</f>
        <v>12305.571428571428</v>
      </c>
      <c r="P575" s="17">
        <f>+Depreciación!P572</f>
        <v>12305.571428571428</v>
      </c>
      <c r="Q575" s="17">
        <f>+Depreciación!Q572</f>
        <v>12305.571428571435</v>
      </c>
      <c r="R575" s="17">
        <f>+Depreciación!R572</f>
        <v>0</v>
      </c>
      <c r="S575" s="17">
        <f>+Depreciación!S572</f>
        <v>0</v>
      </c>
      <c r="T575" s="17">
        <f>+Depreciación!T572</f>
        <v>0</v>
      </c>
      <c r="U575" s="15"/>
    </row>
    <row r="576" spans="1:21" ht="12.75" customHeight="1" outlineLevel="1">
      <c r="A576" s="355"/>
      <c r="B576" s="145"/>
      <c r="C576" s="276" t="s">
        <v>269</v>
      </c>
      <c r="D576" s="5" t="s">
        <v>79</v>
      </c>
      <c r="E576" s="5" t="s">
        <v>317</v>
      </c>
      <c r="F576" s="5"/>
      <c r="G576" s="17">
        <f>+Depreciación!G573</f>
        <v>0</v>
      </c>
      <c r="H576" s="17">
        <f>+Depreciación!H573</f>
        <v>0</v>
      </c>
      <c r="I576" s="17">
        <f>+Depreciación!I573</f>
        <v>0</v>
      </c>
      <c r="J576" s="17">
        <f>+Depreciación!J573</f>
        <v>0</v>
      </c>
      <c r="K576" s="17">
        <f>+Depreciación!K573</f>
        <v>3877.1180000000004</v>
      </c>
      <c r="L576" s="17">
        <f>+Depreciación!L573</f>
        <v>3877.1180000000004</v>
      </c>
      <c r="M576" s="17">
        <f>+Depreciación!M573</f>
        <v>3877.1180000000004</v>
      </c>
      <c r="N576" s="17">
        <f>+Depreciación!N573</f>
        <v>3877.1180000000004</v>
      </c>
      <c r="O576" s="17">
        <f>+Depreciación!O573</f>
        <v>3877.1179999999986</v>
      </c>
      <c r="P576" s="17">
        <f>+Depreciación!P573</f>
        <v>0</v>
      </c>
      <c r="Q576" s="17">
        <f>+Depreciación!Q573</f>
        <v>0</v>
      </c>
      <c r="R576" s="17">
        <f>+Depreciación!R573</f>
        <v>0</v>
      </c>
      <c r="S576" s="17">
        <f>+Depreciación!S573</f>
        <v>0</v>
      </c>
      <c r="T576" s="17">
        <f>+Depreciación!T573</f>
        <v>0</v>
      </c>
      <c r="U576" s="15"/>
    </row>
    <row r="577" spans="1:21" ht="12.75" customHeight="1" outlineLevel="1">
      <c r="A577" s="355"/>
      <c r="B577" s="145"/>
      <c r="C577" s="276" t="s">
        <v>270</v>
      </c>
      <c r="D577" s="5" t="s">
        <v>79</v>
      </c>
      <c r="E577" s="5" t="s">
        <v>317</v>
      </c>
      <c r="F577" s="5"/>
      <c r="G577" s="17">
        <f>+Depreciación!G574</f>
        <v>0</v>
      </c>
      <c r="H577" s="17">
        <f>+Depreciación!H574</f>
        <v>0</v>
      </c>
      <c r="I577" s="17">
        <f>+Depreciación!I574</f>
        <v>0</v>
      </c>
      <c r="J577" s="17">
        <f>+Depreciación!J574</f>
        <v>0</v>
      </c>
      <c r="K577" s="17">
        <f>+Depreciación!K574</f>
        <v>38285.752</v>
      </c>
      <c r="L577" s="17">
        <f>+Depreciación!L574</f>
        <v>38285.752</v>
      </c>
      <c r="M577" s="17">
        <f>+Depreciación!M574</f>
        <v>38285.752</v>
      </c>
      <c r="N577" s="17">
        <f>+Depreciación!N574</f>
        <v>38285.752</v>
      </c>
      <c r="O577" s="17">
        <f>+Depreciación!O574</f>
        <v>38285.752000000008</v>
      </c>
      <c r="P577" s="17">
        <f>+Depreciación!P574</f>
        <v>0</v>
      </c>
      <c r="Q577" s="17">
        <f>+Depreciación!Q574</f>
        <v>0</v>
      </c>
      <c r="R577" s="17">
        <f>+Depreciación!R574</f>
        <v>0</v>
      </c>
      <c r="S577" s="17">
        <f>+Depreciación!S574</f>
        <v>0</v>
      </c>
      <c r="T577" s="17">
        <f>+Depreciación!T574</f>
        <v>0</v>
      </c>
      <c r="U577" s="15"/>
    </row>
    <row r="578" spans="1:21" ht="12.75" customHeight="1" outlineLevel="1">
      <c r="A578" s="355"/>
      <c r="B578" s="145"/>
      <c r="C578" s="276" t="s">
        <v>207</v>
      </c>
      <c r="D578" s="5" t="s">
        <v>79</v>
      </c>
      <c r="E578" s="5" t="s">
        <v>317</v>
      </c>
      <c r="F578" s="5"/>
      <c r="G578" s="17">
        <f>+Depreciación!G575</f>
        <v>0</v>
      </c>
      <c r="H578" s="17">
        <f>+Depreciación!H575</f>
        <v>0</v>
      </c>
      <c r="I578" s="17">
        <f>+Depreciación!I575</f>
        <v>0</v>
      </c>
      <c r="J578" s="17">
        <f>+Depreciación!J575</f>
        <v>0</v>
      </c>
      <c r="K578" s="17">
        <f>+Depreciación!K575</f>
        <v>208657.49428571426</v>
      </c>
      <c r="L578" s="17">
        <f>+Depreciación!L575</f>
        <v>275637.75714285712</v>
      </c>
      <c r="M578" s="17">
        <f>+Depreciación!M575</f>
        <v>275637.75714285712</v>
      </c>
      <c r="N578" s="17">
        <f>+Depreciación!N575</f>
        <v>275637.75714285712</v>
      </c>
      <c r="O578" s="17">
        <f>+Depreciación!O575</f>
        <v>275637.75714285712</v>
      </c>
      <c r="P578" s="17">
        <f>+Depreciación!P575</f>
        <v>275637.75714285712</v>
      </c>
      <c r="Q578" s="17">
        <f>+Depreciación!Q575</f>
        <v>275637.75714285712</v>
      </c>
      <c r="R578" s="17">
        <f>+Depreciación!R575</f>
        <v>66980.262857142836</v>
      </c>
      <c r="S578" s="17">
        <f>+Depreciación!S575</f>
        <v>0</v>
      </c>
      <c r="T578" s="17">
        <f>+Depreciación!T575</f>
        <v>0</v>
      </c>
      <c r="U578" s="15"/>
    </row>
    <row r="579" spans="1:21" ht="12.75" customHeight="1" outlineLevel="1">
      <c r="A579" s="355"/>
      <c r="B579" s="145"/>
      <c r="C579" s="276" t="s">
        <v>271</v>
      </c>
      <c r="D579" s="5" t="s">
        <v>79</v>
      </c>
      <c r="E579" s="5" t="s">
        <v>317</v>
      </c>
      <c r="F579" s="5"/>
      <c r="G579" s="17">
        <f>+Depreciación!G576</f>
        <v>0</v>
      </c>
      <c r="H579" s="17">
        <f>+Depreciación!H576</f>
        <v>0</v>
      </c>
      <c r="I579" s="17">
        <f>+Depreciación!I576</f>
        <v>0</v>
      </c>
      <c r="J579" s="17">
        <f>+Depreciación!J576</f>
        <v>0</v>
      </c>
      <c r="K579" s="17">
        <f>+Depreciación!K576</f>
        <v>83228.628571428577</v>
      </c>
      <c r="L579" s="17">
        <f>+Depreciación!L576</f>
        <v>95600.744285714274</v>
      </c>
      <c r="M579" s="17">
        <f>+Depreciación!M576</f>
        <v>95600.744285714274</v>
      </c>
      <c r="N579" s="17">
        <f>+Depreciación!N576</f>
        <v>95600.744285714274</v>
      </c>
      <c r="O579" s="17">
        <f>+Depreciación!O576</f>
        <v>95600.744285714274</v>
      </c>
      <c r="P579" s="17">
        <f>+Depreciación!P576</f>
        <v>95600.744285714274</v>
      </c>
      <c r="Q579" s="17">
        <f>+Depreciación!Q576</f>
        <v>95600.744285714274</v>
      </c>
      <c r="R579" s="17">
        <f>+Depreciación!R576</f>
        <v>12372.115714285756</v>
      </c>
      <c r="S579" s="17">
        <f>+Depreciación!S576</f>
        <v>0</v>
      </c>
      <c r="T579" s="17">
        <f>+Depreciación!T576</f>
        <v>0</v>
      </c>
      <c r="U579" s="15"/>
    </row>
    <row r="580" spans="1:21" ht="12.75" customHeight="1" outlineLevel="1">
      <c r="A580" s="355"/>
      <c r="B580" s="145"/>
      <c r="C580" s="276" t="s">
        <v>272</v>
      </c>
      <c r="D580" s="5" t="s">
        <v>79</v>
      </c>
      <c r="E580" s="5" t="s">
        <v>317</v>
      </c>
      <c r="F580" s="5"/>
      <c r="G580" s="17">
        <f>+Depreciación!G577</f>
        <v>0</v>
      </c>
      <c r="H580" s="17">
        <f>+Depreciación!H577</f>
        <v>0</v>
      </c>
      <c r="I580" s="17">
        <f>+Depreciación!I577</f>
        <v>0</v>
      </c>
      <c r="J580" s="17">
        <f>+Depreciación!J577</f>
        <v>0</v>
      </c>
      <c r="K580" s="17">
        <f>+Depreciación!K577</f>
        <v>0</v>
      </c>
      <c r="L580" s="17">
        <f>+Depreciación!L577</f>
        <v>1739079.5889999997</v>
      </c>
      <c r="M580" s="17">
        <f>+Depreciación!M577</f>
        <v>1739079.5889999997</v>
      </c>
      <c r="N580" s="17">
        <f>+Depreciación!N577</f>
        <v>1739079.5889999997</v>
      </c>
      <c r="O580" s="17">
        <f>+Depreciación!O577</f>
        <v>1739079.5889999997</v>
      </c>
      <c r="P580" s="17">
        <f>+Depreciación!P577</f>
        <v>1739079.5889999997</v>
      </c>
      <c r="Q580" s="17">
        <f>+Depreciación!Q577</f>
        <v>1739079.5889999997</v>
      </c>
      <c r="R580" s="17">
        <f>+Depreciación!R577</f>
        <v>1739079.5889999997</v>
      </c>
      <c r="S580" s="17">
        <f>+Depreciación!S577</f>
        <v>1739079.5889999997</v>
      </c>
      <c r="T580" s="17">
        <f>+Depreciación!T577</f>
        <v>1739079.5889999997</v>
      </c>
      <c r="U580" s="15"/>
    </row>
    <row r="581" spans="1:21" ht="12.75" customHeight="1" outlineLevel="1">
      <c r="A581" s="355"/>
      <c r="B581" s="145"/>
      <c r="C581" s="276" t="s">
        <v>273</v>
      </c>
      <c r="D581" s="5" t="s">
        <v>79</v>
      </c>
      <c r="E581" s="5" t="s">
        <v>317</v>
      </c>
      <c r="F581" s="5"/>
      <c r="G581" s="17">
        <f>+Depreciación!G578</f>
        <v>0</v>
      </c>
      <c r="H581" s="17">
        <f>+Depreciación!H578</f>
        <v>0</v>
      </c>
      <c r="I581" s="17">
        <f>+Depreciación!I578</f>
        <v>0</v>
      </c>
      <c r="J581" s="17">
        <f>+Depreciación!J578</f>
        <v>0</v>
      </c>
      <c r="K581" s="17">
        <f>+Depreciación!K578</f>
        <v>0</v>
      </c>
      <c r="L581" s="17">
        <f>+Depreciación!L578</f>
        <v>118653.02857142856</v>
      </c>
      <c r="M581" s="17">
        <f>+Depreciación!M578</f>
        <v>118653.02857142856</v>
      </c>
      <c r="N581" s="17">
        <f>+Depreciación!N578</f>
        <v>118653.02857142856</v>
      </c>
      <c r="O581" s="17">
        <f>+Depreciación!O578</f>
        <v>118653.02857142856</v>
      </c>
      <c r="P581" s="17">
        <f>+Depreciación!P578</f>
        <v>118653.02857142856</v>
      </c>
      <c r="Q581" s="17">
        <f>+Depreciación!Q578</f>
        <v>118653.02857142856</v>
      </c>
      <c r="R581" s="17">
        <f>+Depreciación!R578</f>
        <v>118653.02857142856</v>
      </c>
      <c r="S581" s="17">
        <f>+Depreciación!S578</f>
        <v>2.3283064365386963E-10</v>
      </c>
      <c r="T581" s="17">
        <f>+Depreciación!T578</f>
        <v>0</v>
      </c>
      <c r="U581" s="15"/>
    </row>
    <row r="582" spans="1:21" ht="12.75" customHeight="1" outlineLevel="1">
      <c r="A582" s="355"/>
      <c r="B582" s="145"/>
      <c r="C582" s="276" t="s">
        <v>274</v>
      </c>
      <c r="D582" s="5" t="s">
        <v>79</v>
      </c>
      <c r="E582" s="5" t="s">
        <v>317</v>
      </c>
      <c r="F582" s="5"/>
      <c r="G582" s="17">
        <f>+Depreciación!G579</f>
        <v>0</v>
      </c>
      <c r="H582" s="17">
        <f>+Depreciación!H579</f>
        <v>0</v>
      </c>
      <c r="I582" s="17">
        <f>+Depreciación!I579</f>
        <v>0</v>
      </c>
      <c r="J582" s="17">
        <f>+Depreciación!J579</f>
        <v>0</v>
      </c>
      <c r="K582" s="17">
        <f>+Depreciación!K579</f>
        <v>0</v>
      </c>
      <c r="L582" s="17">
        <f>+Depreciación!L579</f>
        <v>1246364.3559999997</v>
      </c>
      <c r="M582" s="17">
        <f>+Depreciación!M579</f>
        <v>1246364.3559999997</v>
      </c>
      <c r="N582" s="17">
        <f>+Depreciación!N579</f>
        <v>1246364.3559999997</v>
      </c>
      <c r="O582" s="17">
        <f>+Depreciación!O579</f>
        <v>1246364.3559999997</v>
      </c>
      <c r="P582" s="17">
        <f>+Depreciación!P579</f>
        <v>1246364.3559999997</v>
      </c>
      <c r="Q582" s="17">
        <f>+Depreciación!Q579</f>
        <v>1246364.3559999997</v>
      </c>
      <c r="R582" s="17">
        <f>+Depreciación!R579</f>
        <v>1246364.3559999997</v>
      </c>
      <c r="S582" s="17">
        <f>+Depreciación!S579</f>
        <v>1246364.3559999997</v>
      </c>
      <c r="T582" s="17">
        <f>+Depreciación!T579</f>
        <v>1246364.3559999997</v>
      </c>
      <c r="U582" s="15"/>
    </row>
    <row r="583" spans="1:21" ht="12.75" customHeight="1" outlineLevel="1">
      <c r="A583" s="355"/>
      <c r="B583" s="145"/>
      <c r="C583" s="276" t="s">
        <v>275</v>
      </c>
      <c r="D583" s="5" t="s">
        <v>79</v>
      </c>
      <c r="E583" s="5" t="s">
        <v>317</v>
      </c>
      <c r="F583" s="5"/>
      <c r="G583" s="17">
        <f>+Depreciación!G580</f>
        <v>0</v>
      </c>
      <c r="H583" s="17">
        <f>+Depreciación!H580</f>
        <v>0</v>
      </c>
      <c r="I583" s="17">
        <f>+Depreciación!I580</f>
        <v>0</v>
      </c>
      <c r="J583" s="17">
        <f>+Depreciación!J580</f>
        <v>0</v>
      </c>
      <c r="K583" s="17">
        <f>+Depreciación!K580</f>
        <v>0</v>
      </c>
      <c r="L583" s="17">
        <f>+Depreciación!L580</f>
        <v>95842.879999999976</v>
      </c>
      <c r="M583" s="17">
        <f>+Depreciación!M580</f>
        <v>95842.879999999976</v>
      </c>
      <c r="N583" s="17">
        <f>+Depreciación!N580</f>
        <v>95842.879999999976</v>
      </c>
      <c r="O583" s="17">
        <f>+Depreciación!O580</f>
        <v>95842.879999999976</v>
      </c>
      <c r="P583" s="17">
        <f>+Depreciación!P580</f>
        <v>95842.879999999976</v>
      </c>
      <c r="Q583" s="17">
        <f>+Depreciación!Q580</f>
        <v>95842.879999999976</v>
      </c>
      <c r="R583" s="17">
        <f>+Depreciación!R580</f>
        <v>95842.879999999976</v>
      </c>
      <c r="S583" s="17">
        <f>+Depreciación!S580</f>
        <v>95842.879999999976</v>
      </c>
      <c r="T583" s="17">
        <f>+Depreciación!T580</f>
        <v>95842.879999999976</v>
      </c>
      <c r="U583" s="15"/>
    </row>
    <row r="584" spans="1:21" ht="12.75" customHeight="1" outlineLevel="1">
      <c r="A584" s="355"/>
      <c r="B584" s="145"/>
      <c r="C584" s="276" t="s">
        <v>208</v>
      </c>
      <c r="D584" s="5" t="s">
        <v>79</v>
      </c>
      <c r="E584" s="5" t="s">
        <v>317</v>
      </c>
      <c r="F584" s="5"/>
      <c r="G584" s="17">
        <f>+Depreciación!G581</f>
        <v>0</v>
      </c>
      <c r="H584" s="17">
        <f>+Depreciación!H581</f>
        <v>0</v>
      </c>
      <c r="I584" s="17">
        <f>+Depreciación!I581</f>
        <v>0</v>
      </c>
      <c r="J584" s="17">
        <f>+Depreciación!J581</f>
        <v>0</v>
      </c>
      <c r="K584" s="17">
        <f>+Depreciación!K581</f>
        <v>166722.45714285714</v>
      </c>
      <c r="L584" s="17">
        <f>+Depreciación!L581</f>
        <v>166722.45714285714</v>
      </c>
      <c r="M584" s="17">
        <f>+Depreciación!M581</f>
        <v>166722.45714285714</v>
      </c>
      <c r="N584" s="17">
        <f>+Depreciación!N581</f>
        <v>166722.45714285714</v>
      </c>
      <c r="O584" s="17">
        <f>+Depreciación!O581</f>
        <v>166722.45714285714</v>
      </c>
      <c r="P584" s="17">
        <f>+Depreciación!P581</f>
        <v>166722.45714285714</v>
      </c>
      <c r="Q584" s="17">
        <f>+Depreciación!Q581</f>
        <v>166722.45714285714</v>
      </c>
      <c r="R584" s="17">
        <f>+Depreciación!R581</f>
        <v>0</v>
      </c>
      <c r="S584" s="17">
        <f>+Depreciación!S581</f>
        <v>0</v>
      </c>
      <c r="T584" s="17">
        <f>+Depreciación!T581</f>
        <v>0</v>
      </c>
      <c r="U584" s="15"/>
    </row>
    <row r="585" spans="1:21" ht="12.75" customHeight="1" outlineLevel="1">
      <c r="A585" s="355"/>
      <c r="B585" s="145"/>
      <c r="C585" s="276" t="s">
        <v>276</v>
      </c>
      <c r="D585" s="5" t="s">
        <v>79</v>
      </c>
      <c r="E585" s="5" t="s">
        <v>317</v>
      </c>
      <c r="F585" s="5"/>
      <c r="G585" s="17">
        <f>+Depreciación!G582</f>
        <v>0</v>
      </c>
      <c r="H585" s="17">
        <f>+Depreciación!H582</f>
        <v>0</v>
      </c>
      <c r="I585" s="17">
        <f>+Depreciación!I582</f>
        <v>0</v>
      </c>
      <c r="J585" s="17">
        <f>+Depreciación!J582</f>
        <v>0</v>
      </c>
      <c r="K585" s="17">
        <f>+Depreciación!K582</f>
        <v>0</v>
      </c>
      <c r="L585" s="17">
        <f>+Depreciación!L582</f>
        <v>353750.75133333332</v>
      </c>
      <c r="M585" s="17">
        <f>+Depreciación!M582</f>
        <v>353750.75133333332</v>
      </c>
      <c r="N585" s="17">
        <f>+Depreciación!N582</f>
        <v>353750.75133333332</v>
      </c>
      <c r="O585" s="17">
        <f>+Depreciación!O582</f>
        <v>353750.75133333332</v>
      </c>
      <c r="P585" s="17">
        <f>+Depreciación!P582</f>
        <v>353750.75133333332</v>
      </c>
      <c r="Q585" s="17">
        <f>+Depreciación!Q582</f>
        <v>353750.75133333332</v>
      </c>
      <c r="R585" s="17">
        <f>+Depreciación!R582</f>
        <v>353750.75133333332</v>
      </c>
      <c r="S585" s="17">
        <f>+Depreciación!S582</f>
        <v>353750.75133333332</v>
      </c>
      <c r="T585" s="17">
        <f>+Depreciación!T582</f>
        <v>353750.75133333332</v>
      </c>
      <c r="U585" s="15"/>
    </row>
    <row r="586" spans="1:21" ht="12.75" customHeight="1" outlineLevel="1">
      <c r="A586" s="355"/>
      <c r="B586" s="145"/>
      <c r="C586" s="276" t="s">
        <v>277</v>
      </c>
      <c r="D586" s="5" t="s">
        <v>79</v>
      </c>
      <c r="E586" s="5" t="s">
        <v>317</v>
      </c>
      <c r="F586" s="5"/>
      <c r="G586" s="17">
        <f>+Depreciación!G583</f>
        <v>0</v>
      </c>
      <c r="H586" s="17">
        <f>+Depreciación!H583</f>
        <v>0</v>
      </c>
      <c r="I586" s="17">
        <f>+Depreciación!I583</f>
        <v>0</v>
      </c>
      <c r="J586" s="17">
        <f>+Depreciación!J583</f>
        <v>0</v>
      </c>
      <c r="K586" s="17">
        <f>+Depreciación!K583</f>
        <v>0</v>
      </c>
      <c r="L586" s="17">
        <f>+Depreciación!L583</f>
        <v>0</v>
      </c>
      <c r="M586" s="17">
        <f>+Depreciación!M583</f>
        <v>31057.778571428571</v>
      </c>
      <c r="N586" s="17">
        <f>+Depreciación!N583</f>
        <v>31057.778571428571</v>
      </c>
      <c r="O586" s="17">
        <f>+Depreciación!O583</f>
        <v>31057.778571428571</v>
      </c>
      <c r="P586" s="17">
        <f>+Depreciación!P583</f>
        <v>31057.778571428571</v>
      </c>
      <c r="Q586" s="17">
        <f>+Depreciación!Q583</f>
        <v>31057.778571428571</v>
      </c>
      <c r="R586" s="17">
        <f>+Depreciación!R583</f>
        <v>31057.778571428571</v>
      </c>
      <c r="S586" s="17">
        <f>+Depreciación!S583</f>
        <v>31057.778571428571</v>
      </c>
      <c r="T586" s="17">
        <f>+Depreciación!T583</f>
        <v>5.8207660913467407E-11</v>
      </c>
      <c r="U586" s="15"/>
    </row>
    <row r="587" spans="1:21" ht="12.75" customHeight="1" outlineLevel="1">
      <c r="A587" s="355"/>
      <c r="B587" s="145"/>
      <c r="C587" s="276" t="s">
        <v>278</v>
      </c>
      <c r="D587" s="5" t="s">
        <v>79</v>
      </c>
      <c r="E587" s="5" t="s">
        <v>317</v>
      </c>
      <c r="F587" s="5"/>
      <c r="G587" s="17">
        <f>+Depreciación!G584</f>
        <v>0</v>
      </c>
      <c r="H587" s="17">
        <f>+Depreciación!H584</f>
        <v>0</v>
      </c>
      <c r="I587" s="17">
        <f>+Depreciación!I584</f>
        <v>0</v>
      </c>
      <c r="J587" s="17">
        <f>+Depreciación!J584</f>
        <v>0</v>
      </c>
      <c r="K587" s="17">
        <f>+Depreciación!K584</f>
        <v>0</v>
      </c>
      <c r="L587" s="17">
        <f>+Depreciación!L584</f>
        <v>0</v>
      </c>
      <c r="M587" s="17">
        <f>+Depreciación!M584</f>
        <v>563731.2699999999</v>
      </c>
      <c r="N587" s="17">
        <f>+Depreciación!N584</f>
        <v>563731.2699999999</v>
      </c>
      <c r="O587" s="17">
        <f>+Depreciación!O584</f>
        <v>563731.2699999999</v>
      </c>
      <c r="P587" s="17">
        <f>+Depreciación!P584</f>
        <v>563731.2699999999</v>
      </c>
      <c r="Q587" s="17">
        <f>+Depreciación!Q584</f>
        <v>563731.2699999999</v>
      </c>
      <c r="R587" s="17">
        <f>+Depreciación!R584</f>
        <v>563731.2699999999</v>
      </c>
      <c r="S587" s="17">
        <f>+Depreciación!S584</f>
        <v>563731.2699999999</v>
      </c>
      <c r="T587" s="17">
        <f>+Depreciación!T584</f>
        <v>563731.2699999999</v>
      </c>
      <c r="U587" s="15"/>
    </row>
    <row r="588" spans="1:21" ht="12.75" customHeight="1" outlineLevel="1">
      <c r="A588" s="355"/>
      <c r="B588" s="145"/>
      <c r="C588" s="393" t="s">
        <v>279</v>
      </c>
      <c r="D588" s="379" t="s">
        <v>79</v>
      </c>
      <c r="E588" s="379" t="s">
        <v>317</v>
      </c>
      <c r="F588" s="5"/>
      <c r="G588" s="543">
        <f>+Depreciación!G585</f>
        <v>0</v>
      </c>
      <c r="H588" s="543">
        <f>+Depreciación!H585</f>
        <v>0</v>
      </c>
      <c r="I588" s="543">
        <f>+Depreciación!I585</f>
        <v>0</v>
      </c>
      <c r="J588" s="543">
        <f>+Depreciación!J585</f>
        <v>0</v>
      </c>
      <c r="K588" s="543">
        <f>+Depreciación!K585</f>
        <v>0</v>
      </c>
      <c r="L588" s="543">
        <f>+Depreciación!L585</f>
        <v>6280.6571428571424</v>
      </c>
      <c r="M588" s="543">
        <f>+Depreciación!M585</f>
        <v>6280.6571428571424</v>
      </c>
      <c r="N588" s="543">
        <f>+Depreciación!N585</f>
        <v>6280.6571428571424</v>
      </c>
      <c r="O588" s="543">
        <f>+Depreciación!O585</f>
        <v>6280.6571428571424</v>
      </c>
      <c r="P588" s="543">
        <f>+Depreciación!P585</f>
        <v>6280.6571428571424</v>
      </c>
      <c r="Q588" s="543">
        <f>+Depreciación!Q585</f>
        <v>6280.6571428571424</v>
      </c>
      <c r="R588" s="543">
        <f>+Depreciación!R585</f>
        <v>6280.6571428571424</v>
      </c>
      <c r="S588" s="543">
        <f>+Depreciación!S585</f>
        <v>7.2759576141834259E-12</v>
      </c>
      <c r="T588" s="543">
        <f>+Depreciación!T585</f>
        <v>0</v>
      </c>
      <c r="U588" s="15"/>
    </row>
    <row r="589" spans="1:21" ht="12.75" customHeight="1" outlineLevel="1" collapsed="1">
      <c r="A589" s="355"/>
      <c r="B589" s="145"/>
      <c r="C589" s="275" t="s">
        <v>224</v>
      </c>
      <c r="D589" s="18"/>
      <c r="E589" s="18"/>
      <c r="F589" s="5"/>
      <c r="G589" s="454"/>
      <c r="H589" s="454"/>
      <c r="I589" s="454"/>
      <c r="J589" s="454"/>
      <c r="K589" s="454"/>
      <c r="L589" s="454"/>
      <c r="M589" s="454"/>
      <c r="N589" s="454"/>
      <c r="O589" s="454"/>
      <c r="P589" s="454"/>
      <c r="Q589" s="454"/>
      <c r="R589" s="454"/>
      <c r="S589" s="454"/>
      <c r="T589" s="454"/>
      <c r="U589" s="15"/>
    </row>
    <row r="590" spans="1:21" ht="12.75" customHeight="1" outlineLevel="1">
      <c r="A590" s="355"/>
      <c r="B590" s="145"/>
      <c r="C590" s="394" t="s">
        <v>280</v>
      </c>
      <c r="D590" s="381" t="s">
        <v>79</v>
      </c>
      <c r="E590" s="381" t="s">
        <v>317</v>
      </c>
      <c r="F590" s="5"/>
      <c r="G590" s="542">
        <f>+Depreciación!G587</f>
        <v>0</v>
      </c>
      <c r="H590" s="542">
        <f>+Depreciación!H587</f>
        <v>0</v>
      </c>
      <c r="I590" s="542">
        <f>+Depreciación!I587</f>
        <v>0</v>
      </c>
      <c r="J590" s="542">
        <f>+Depreciación!J587</f>
        <v>0</v>
      </c>
      <c r="K590" s="542">
        <f>+Depreciación!K587</f>
        <v>0</v>
      </c>
      <c r="L590" s="542">
        <f>+Depreciación!L587</f>
        <v>35345.15</v>
      </c>
      <c r="M590" s="542">
        <f>+Depreciación!M587</f>
        <v>35345.15</v>
      </c>
      <c r="N590" s="542">
        <f>+Depreciación!N587</f>
        <v>35345.150000000009</v>
      </c>
      <c r="O590" s="542">
        <f>+Depreciación!O587</f>
        <v>0</v>
      </c>
      <c r="P590" s="542">
        <f>+Depreciación!P587</f>
        <v>0</v>
      </c>
      <c r="Q590" s="542">
        <f>+Depreciación!Q587</f>
        <v>0</v>
      </c>
      <c r="R590" s="542">
        <f>+Depreciación!R587</f>
        <v>0</v>
      </c>
      <c r="S590" s="542">
        <f>+Depreciación!S587</f>
        <v>0</v>
      </c>
      <c r="T590" s="542">
        <f>+Depreciación!T587</f>
        <v>0</v>
      </c>
      <c r="U590" s="15"/>
    </row>
    <row r="591" spans="1:21" ht="12.45" customHeight="1" outlineLevel="1">
      <c r="A591" s="355"/>
      <c r="B591" s="145"/>
      <c r="C591" s="393" t="s">
        <v>281</v>
      </c>
      <c r="D591" s="379" t="s">
        <v>79</v>
      </c>
      <c r="E591" s="379" t="s">
        <v>317</v>
      </c>
      <c r="F591" s="5"/>
      <c r="G591" s="543">
        <f>+Depreciación!G588</f>
        <v>0</v>
      </c>
      <c r="H591" s="543">
        <f>+Depreciación!H588</f>
        <v>0</v>
      </c>
      <c r="I591" s="543">
        <f>+Depreciación!I588</f>
        <v>0</v>
      </c>
      <c r="J591" s="543">
        <f>+Depreciación!J588</f>
        <v>0</v>
      </c>
      <c r="K591" s="543">
        <f>+Depreciación!K588</f>
        <v>0</v>
      </c>
      <c r="L591" s="543">
        <f>+Depreciación!L588</f>
        <v>0</v>
      </c>
      <c r="M591" s="543">
        <f>+Depreciación!M588</f>
        <v>1265210.1933333334</v>
      </c>
      <c r="N591" s="543">
        <f>+Depreciación!N588</f>
        <v>1265210.1933333334</v>
      </c>
      <c r="O591" s="543">
        <f>+Depreciación!O588</f>
        <v>1265210.1933333334</v>
      </c>
      <c r="P591" s="543">
        <f>+Depreciación!P588</f>
        <v>4.6566128730773926E-10</v>
      </c>
      <c r="Q591" s="543">
        <f>+Depreciación!Q588</f>
        <v>0</v>
      </c>
      <c r="R591" s="543">
        <f>+Depreciación!R588</f>
        <v>0</v>
      </c>
      <c r="S591" s="543">
        <f>+Depreciación!S588</f>
        <v>0</v>
      </c>
      <c r="T591" s="543">
        <f>+Depreciación!T588</f>
        <v>0</v>
      </c>
      <c r="U591" s="15"/>
    </row>
    <row r="592" spans="1:21" ht="12.75" customHeight="1" outlineLevel="1" collapsed="1">
      <c r="A592" s="355"/>
      <c r="B592" s="145"/>
      <c r="C592" s="23" t="s">
        <v>1004</v>
      </c>
      <c r="D592" s="5"/>
      <c r="E592" s="5"/>
      <c r="F592" s="5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5"/>
    </row>
    <row r="593" spans="1:21" ht="12.75" customHeight="1" outlineLevel="1">
      <c r="A593" s="359"/>
      <c r="B593" s="145"/>
      <c r="C593" s="465" t="s">
        <v>179</v>
      </c>
      <c r="D593" s="582"/>
      <c r="E593" s="582"/>
      <c r="F593" s="5"/>
      <c r="G593" s="583"/>
      <c r="H593" s="583"/>
      <c r="I593" s="583"/>
      <c r="J593" s="583"/>
      <c r="K593" s="583"/>
      <c r="L593" s="583"/>
      <c r="M593" s="583"/>
      <c r="N593" s="583"/>
      <c r="O593" s="583"/>
      <c r="P593" s="583"/>
      <c r="Q593" s="583"/>
      <c r="R593" s="583"/>
      <c r="S593" s="583"/>
      <c r="T593" s="583"/>
      <c r="U593" s="15"/>
    </row>
    <row r="594" spans="1:21" ht="12.75" customHeight="1" outlineLevel="1">
      <c r="A594" s="355"/>
      <c r="B594" s="145"/>
      <c r="C594" s="276" t="s">
        <v>483</v>
      </c>
      <c r="D594" s="5" t="s">
        <v>79</v>
      </c>
      <c r="E594" s="5" t="s">
        <v>317</v>
      </c>
      <c r="F594" s="5"/>
      <c r="G594" s="17">
        <f>+Depreciación!G591</f>
        <v>0</v>
      </c>
      <c r="H594" s="17">
        <f>+Depreciación!H591</f>
        <v>0</v>
      </c>
      <c r="I594" s="17">
        <f>+Depreciación!I591</f>
        <v>0</v>
      </c>
      <c r="J594" s="17">
        <f>+Depreciación!J591</f>
        <v>0</v>
      </c>
      <c r="K594" s="17">
        <f>+Depreciación!K591</f>
        <v>0</v>
      </c>
      <c r="L594" s="17">
        <f>+Depreciación!L591</f>
        <v>0</v>
      </c>
      <c r="M594" s="17">
        <f>+Depreciación!M591</f>
        <v>0</v>
      </c>
      <c r="N594" s="17">
        <f>+Depreciación!N591</f>
        <v>0</v>
      </c>
      <c r="O594" s="17">
        <f>+Depreciación!O591</f>
        <v>0</v>
      </c>
      <c r="P594" s="17">
        <f>+Depreciación!P591</f>
        <v>0</v>
      </c>
      <c r="Q594" s="17">
        <f>+Depreciación!Q591</f>
        <v>0</v>
      </c>
      <c r="R594" s="17">
        <f>+Depreciación!R591</f>
        <v>0</v>
      </c>
      <c r="S594" s="17">
        <f>+Depreciación!S591</f>
        <v>0</v>
      </c>
      <c r="T594" s="17">
        <f>+Depreciación!T591</f>
        <v>13766.248031496063</v>
      </c>
      <c r="U594" s="15"/>
    </row>
    <row r="595" spans="1:21" ht="12.75" customHeight="1" outlineLevel="1">
      <c r="A595" s="355"/>
      <c r="B595" s="145"/>
      <c r="C595" s="393" t="s">
        <v>484</v>
      </c>
      <c r="D595" s="379" t="s">
        <v>79</v>
      </c>
      <c r="E595" s="379" t="s">
        <v>317</v>
      </c>
      <c r="F595" s="5"/>
      <c r="G595" s="543">
        <f>+Depreciación!G592</f>
        <v>0</v>
      </c>
      <c r="H595" s="543">
        <f>+Depreciación!H592</f>
        <v>0</v>
      </c>
      <c r="I595" s="543">
        <f>+Depreciación!I592</f>
        <v>0</v>
      </c>
      <c r="J595" s="543">
        <f>+Depreciación!J592</f>
        <v>0</v>
      </c>
      <c r="K595" s="543">
        <f>+Depreciación!K592</f>
        <v>0</v>
      </c>
      <c r="L595" s="543">
        <f>+Depreciación!L592</f>
        <v>0</v>
      </c>
      <c r="M595" s="543">
        <f>+Depreciación!M592</f>
        <v>0</v>
      </c>
      <c r="N595" s="543">
        <f>+Depreciación!N592</f>
        <v>0</v>
      </c>
      <c r="O595" s="543">
        <f>+Depreciación!O592</f>
        <v>0</v>
      </c>
      <c r="P595" s="543">
        <f>+Depreciación!P592</f>
        <v>0</v>
      </c>
      <c r="Q595" s="543">
        <f>+Depreciación!Q592</f>
        <v>0</v>
      </c>
      <c r="R595" s="543">
        <f>+Depreciación!R592</f>
        <v>0</v>
      </c>
      <c r="S595" s="543">
        <f>+Depreciación!S592</f>
        <v>0</v>
      </c>
      <c r="T595" s="543">
        <f>+Depreciación!T592</f>
        <v>308875.06166929135</v>
      </c>
      <c r="U595" s="15"/>
    </row>
    <row r="596" spans="1:21" ht="12.75" customHeight="1" outlineLevel="1" collapsed="1">
      <c r="A596" s="355"/>
      <c r="B596" s="145"/>
      <c r="C596" s="275" t="s">
        <v>180</v>
      </c>
      <c r="D596" s="18"/>
      <c r="E596" s="18"/>
      <c r="F596" s="5"/>
      <c r="G596" s="454"/>
      <c r="H596" s="454"/>
      <c r="I596" s="454"/>
      <c r="J596" s="454"/>
      <c r="K596" s="454"/>
      <c r="L596" s="454"/>
      <c r="M596" s="454"/>
      <c r="N596" s="454"/>
      <c r="O596" s="454"/>
      <c r="P596" s="454"/>
      <c r="Q596" s="454"/>
      <c r="R596" s="454"/>
      <c r="S596" s="454"/>
      <c r="T596" s="454"/>
      <c r="U596" s="15"/>
    </row>
    <row r="597" spans="1:21" ht="12.75" customHeight="1" outlineLevel="1">
      <c r="A597" s="355"/>
      <c r="B597" s="145"/>
      <c r="C597" s="394" t="s">
        <v>940</v>
      </c>
      <c r="D597" s="381" t="s">
        <v>79</v>
      </c>
      <c r="E597" s="381" t="s">
        <v>317</v>
      </c>
      <c r="F597" s="5"/>
      <c r="G597" s="542">
        <f>+Depreciación!G594</f>
        <v>0</v>
      </c>
      <c r="H597" s="542">
        <f>+Depreciación!H594</f>
        <v>0</v>
      </c>
      <c r="I597" s="542">
        <f>+Depreciación!I594</f>
        <v>0</v>
      </c>
      <c r="J597" s="542">
        <f>+Depreciación!J594</f>
        <v>0</v>
      </c>
      <c r="K597" s="542">
        <f>+Depreciación!K594</f>
        <v>0</v>
      </c>
      <c r="L597" s="542">
        <f>+Depreciación!L594</f>
        <v>0</v>
      </c>
      <c r="M597" s="542">
        <f>+Depreciación!M594</f>
        <v>0</v>
      </c>
      <c r="N597" s="542">
        <f>+Depreciación!N594</f>
        <v>0</v>
      </c>
      <c r="O597" s="542">
        <f>+Depreciación!O594</f>
        <v>0</v>
      </c>
      <c r="P597" s="542">
        <f>+Depreciación!P594</f>
        <v>0</v>
      </c>
      <c r="Q597" s="542">
        <f>+Depreciación!Q594</f>
        <v>0</v>
      </c>
      <c r="R597" s="542">
        <f>+Depreciación!R594</f>
        <v>0</v>
      </c>
      <c r="S597" s="542">
        <f>+Depreciación!S594</f>
        <v>0</v>
      </c>
      <c r="T597" s="542">
        <f>+Depreciación!T594</f>
        <v>636446.08321259846</v>
      </c>
      <c r="U597" s="15"/>
    </row>
    <row r="598" spans="1:21" ht="12.75" customHeight="1" outlineLevel="1">
      <c r="A598" s="355"/>
      <c r="B598" s="145"/>
      <c r="C598" s="393" t="s">
        <v>1005</v>
      </c>
      <c r="D598" s="379" t="s">
        <v>79</v>
      </c>
      <c r="E598" s="379" t="s">
        <v>317</v>
      </c>
      <c r="F598" s="5"/>
      <c r="G598" s="543">
        <f>+Depreciación!G595</f>
        <v>0</v>
      </c>
      <c r="H598" s="543">
        <f>+Depreciación!H595</f>
        <v>0</v>
      </c>
      <c r="I598" s="543">
        <f>+Depreciación!I595</f>
        <v>0</v>
      </c>
      <c r="J598" s="543">
        <f>+Depreciación!J595</f>
        <v>0</v>
      </c>
      <c r="K598" s="543">
        <f>+Depreciación!K595</f>
        <v>0</v>
      </c>
      <c r="L598" s="543">
        <f>+Depreciación!L595</f>
        <v>0</v>
      </c>
      <c r="M598" s="543">
        <f>+Depreciación!M595</f>
        <v>0</v>
      </c>
      <c r="N598" s="543">
        <f>+Depreciación!N595</f>
        <v>0</v>
      </c>
      <c r="O598" s="543">
        <f>+Depreciación!O595</f>
        <v>0</v>
      </c>
      <c r="P598" s="543">
        <f>+Depreciación!P595</f>
        <v>0</v>
      </c>
      <c r="Q598" s="543">
        <f>+Depreciación!Q595</f>
        <v>0</v>
      </c>
      <c r="R598" s="543">
        <f>+Depreciación!R595</f>
        <v>0</v>
      </c>
      <c r="S598" s="543">
        <f>+Depreciación!S595</f>
        <v>0</v>
      </c>
      <c r="T598" s="543">
        <f>+Depreciación!T595</f>
        <v>455961.32533333334</v>
      </c>
      <c r="U598" s="15"/>
    </row>
    <row r="599" spans="1:21" ht="12.75" customHeight="1" outlineLevel="1" collapsed="1">
      <c r="A599" s="355"/>
      <c r="B599" s="145"/>
      <c r="C599" s="23" t="s">
        <v>529</v>
      </c>
      <c r="D599" s="5"/>
      <c r="E599" s="5"/>
      <c r="F599" s="5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5"/>
    </row>
    <row r="600" spans="1:21" ht="12.75" customHeight="1" outlineLevel="1">
      <c r="A600" s="359"/>
      <c r="B600" s="145"/>
      <c r="C600" s="275" t="s">
        <v>179</v>
      </c>
      <c r="D600" s="18"/>
      <c r="E600" s="18"/>
      <c r="F600" s="5"/>
      <c r="G600" s="454"/>
      <c r="H600" s="454"/>
      <c r="I600" s="454"/>
      <c r="J600" s="454"/>
      <c r="K600" s="454"/>
      <c r="L600" s="454"/>
      <c r="M600" s="454"/>
      <c r="N600" s="454"/>
      <c r="O600" s="454"/>
      <c r="P600" s="454"/>
      <c r="Q600" s="454"/>
      <c r="R600" s="454"/>
      <c r="S600" s="454"/>
      <c r="T600" s="454"/>
      <c r="U600" s="15"/>
    </row>
    <row r="601" spans="1:21" ht="12.75" customHeight="1" outlineLevel="1">
      <c r="A601" s="360"/>
      <c r="B601" s="145"/>
      <c r="C601" s="394" t="s">
        <v>282</v>
      </c>
      <c r="D601" s="381" t="s">
        <v>79</v>
      </c>
      <c r="E601" s="381" t="s">
        <v>317</v>
      </c>
      <c r="F601" s="5"/>
      <c r="G601" s="542">
        <f>+Depreciación!G598</f>
        <v>0</v>
      </c>
      <c r="H601" s="542">
        <f>+Depreciación!H598</f>
        <v>0</v>
      </c>
      <c r="I601" s="542">
        <f>+Depreciación!I598</f>
        <v>0</v>
      </c>
      <c r="J601" s="542">
        <f>+Depreciación!J598</f>
        <v>0</v>
      </c>
      <c r="K601" s="542">
        <f>+Depreciación!K598</f>
        <v>0</v>
      </c>
      <c r="L601" s="542">
        <f>+Depreciación!L598</f>
        <v>0</v>
      </c>
      <c r="M601" s="542">
        <f>+Depreciación!M598</f>
        <v>0</v>
      </c>
      <c r="N601" s="542">
        <f>+Depreciación!N598</f>
        <v>0</v>
      </c>
      <c r="O601" s="542">
        <f>+Depreciación!O598</f>
        <v>37799.939987562189</v>
      </c>
      <c r="P601" s="542">
        <f>+Depreciación!P598</f>
        <v>37799.939987562189</v>
      </c>
      <c r="Q601" s="542">
        <f>+Depreciación!Q598</f>
        <v>37799.939987562189</v>
      </c>
      <c r="R601" s="542">
        <f>+Depreciación!R598</f>
        <v>37799.939987562189</v>
      </c>
      <c r="S601" s="542">
        <f>+Depreciación!S598</f>
        <v>37799.939987562189</v>
      </c>
      <c r="T601" s="542">
        <f>+Depreciación!T598</f>
        <v>37799.939987562189</v>
      </c>
      <c r="U601" s="15"/>
    </row>
    <row r="602" spans="1:21" ht="12.75" customHeight="1" outlineLevel="1">
      <c r="A602" s="355"/>
      <c r="B602" s="145"/>
      <c r="C602" s="276" t="s">
        <v>485</v>
      </c>
      <c r="D602" s="5" t="s">
        <v>79</v>
      </c>
      <c r="E602" s="5" t="s">
        <v>317</v>
      </c>
      <c r="F602" s="5"/>
      <c r="G602" s="17">
        <f>+Depreciación!G599</f>
        <v>0</v>
      </c>
      <c r="H602" s="17">
        <f>+Depreciación!H599</f>
        <v>0</v>
      </c>
      <c r="I602" s="17">
        <f>+Depreciación!I599</f>
        <v>0</v>
      </c>
      <c r="J602" s="17">
        <f>+Depreciación!J599</f>
        <v>0</v>
      </c>
      <c r="K602" s="17">
        <f>+Depreciación!K599</f>
        <v>0</v>
      </c>
      <c r="L602" s="17">
        <f>+Depreciación!L599</f>
        <v>0</v>
      </c>
      <c r="M602" s="17">
        <f>+Depreciación!M599</f>
        <v>0</v>
      </c>
      <c r="N602" s="17">
        <f>+Depreciación!N599</f>
        <v>0</v>
      </c>
      <c r="O602" s="17">
        <f>+Depreciación!O599</f>
        <v>0</v>
      </c>
      <c r="P602" s="17">
        <f>+Depreciación!P599</f>
        <v>0</v>
      </c>
      <c r="Q602" s="17">
        <f>+Depreciación!Q599</f>
        <v>0</v>
      </c>
      <c r="R602" s="17">
        <f>+Depreciación!R599</f>
        <v>0</v>
      </c>
      <c r="S602" s="17">
        <f>+Depreciación!S599</f>
        <v>0</v>
      </c>
      <c r="T602" s="17">
        <f>+Depreciación!T599</f>
        <v>0</v>
      </c>
      <c r="U602" s="15"/>
    </row>
    <row r="603" spans="1:21" ht="12.75" customHeight="1" outlineLevel="1">
      <c r="A603" s="355"/>
      <c r="B603" s="145"/>
      <c r="C603" s="276" t="s">
        <v>40</v>
      </c>
      <c r="D603" s="5" t="s">
        <v>79</v>
      </c>
      <c r="E603" s="5" t="s">
        <v>317</v>
      </c>
      <c r="F603" s="5"/>
      <c r="G603" s="17">
        <f>+Depreciación!G600</f>
        <v>0</v>
      </c>
      <c r="H603" s="17">
        <f>+Depreciación!H600</f>
        <v>0</v>
      </c>
      <c r="I603" s="17">
        <f>+Depreciación!I600</f>
        <v>0</v>
      </c>
      <c r="J603" s="17">
        <f>+Depreciación!J600</f>
        <v>0</v>
      </c>
      <c r="K603" s="17">
        <f>+Depreciación!K600</f>
        <v>0</v>
      </c>
      <c r="L603" s="17">
        <f>+Depreciación!L600</f>
        <v>0</v>
      </c>
      <c r="M603" s="17">
        <f>+Depreciación!M600</f>
        <v>0</v>
      </c>
      <c r="N603" s="17">
        <f>+Depreciación!N600</f>
        <v>0</v>
      </c>
      <c r="O603" s="17">
        <f>+Depreciación!O600</f>
        <v>0</v>
      </c>
      <c r="P603" s="17">
        <f>+Depreciación!P600</f>
        <v>0</v>
      </c>
      <c r="Q603" s="17">
        <f>+Depreciación!Q600</f>
        <v>0</v>
      </c>
      <c r="R603" s="17">
        <f>+Depreciación!R600</f>
        <v>0</v>
      </c>
      <c r="S603" s="17">
        <f>+Depreciación!S600</f>
        <v>0</v>
      </c>
      <c r="T603" s="17">
        <f>+Depreciación!T600</f>
        <v>0</v>
      </c>
      <c r="U603" s="15"/>
    </row>
    <row r="604" spans="1:21" ht="12.75" customHeight="1" outlineLevel="1">
      <c r="A604" s="361"/>
      <c r="B604" s="145"/>
      <c r="C604" s="276" t="s">
        <v>486</v>
      </c>
      <c r="D604" s="5" t="s">
        <v>79</v>
      </c>
      <c r="E604" s="5" t="s">
        <v>317</v>
      </c>
      <c r="F604" s="5"/>
      <c r="G604" s="17">
        <f>+Depreciación!G601</f>
        <v>0</v>
      </c>
      <c r="H604" s="17">
        <f>+Depreciación!H601</f>
        <v>0</v>
      </c>
      <c r="I604" s="17">
        <f>+Depreciación!I601</f>
        <v>0</v>
      </c>
      <c r="J604" s="17">
        <f>+Depreciación!J601</f>
        <v>0</v>
      </c>
      <c r="K604" s="17">
        <f>+Depreciación!K601</f>
        <v>0</v>
      </c>
      <c r="L604" s="17">
        <f>+Depreciación!L601</f>
        <v>0</v>
      </c>
      <c r="M604" s="17">
        <f>+Depreciación!M601</f>
        <v>0</v>
      </c>
      <c r="N604" s="17">
        <f>+Depreciación!N601</f>
        <v>0</v>
      </c>
      <c r="O604" s="17">
        <f>+Depreciación!O601</f>
        <v>0</v>
      </c>
      <c r="P604" s="17">
        <f>+Depreciación!P601</f>
        <v>0</v>
      </c>
      <c r="Q604" s="17">
        <f>+Depreciación!Q601</f>
        <v>0</v>
      </c>
      <c r="R604" s="17">
        <f>+Depreciación!R601</f>
        <v>0</v>
      </c>
      <c r="S604" s="17">
        <f>+Depreciación!S601</f>
        <v>0</v>
      </c>
      <c r="T604" s="17">
        <f>+Depreciación!T601</f>
        <v>0</v>
      </c>
      <c r="U604" s="15"/>
    </row>
    <row r="605" spans="1:21" ht="12.75" customHeight="1" outlineLevel="1">
      <c r="A605" s="361"/>
      <c r="B605" s="145"/>
      <c r="C605" s="276" t="s">
        <v>487</v>
      </c>
      <c r="D605" s="5" t="s">
        <v>79</v>
      </c>
      <c r="E605" s="5" t="s">
        <v>317</v>
      </c>
      <c r="F605" s="5"/>
      <c r="G605" s="17">
        <f>+Depreciación!G602</f>
        <v>0</v>
      </c>
      <c r="H605" s="17">
        <f>+Depreciación!H602</f>
        <v>0</v>
      </c>
      <c r="I605" s="17">
        <f>+Depreciación!I602</f>
        <v>0</v>
      </c>
      <c r="J605" s="17">
        <f>+Depreciación!J602</f>
        <v>0</v>
      </c>
      <c r="K605" s="17">
        <f>+Depreciación!K602</f>
        <v>0</v>
      </c>
      <c r="L605" s="17">
        <f>+Depreciación!L602</f>
        <v>0</v>
      </c>
      <c r="M605" s="17">
        <f>+Depreciación!M602</f>
        <v>0</v>
      </c>
      <c r="N605" s="17">
        <f>+Depreciación!N602</f>
        <v>0</v>
      </c>
      <c r="O605" s="17">
        <f>+Depreciación!O602</f>
        <v>0</v>
      </c>
      <c r="P605" s="17">
        <f>+Depreciación!P602</f>
        <v>0</v>
      </c>
      <c r="Q605" s="17">
        <f>+Depreciación!Q602</f>
        <v>0</v>
      </c>
      <c r="R605" s="17">
        <f>+Depreciación!R602</f>
        <v>0</v>
      </c>
      <c r="S605" s="17">
        <f>+Depreciación!S602</f>
        <v>0</v>
      </c>
      <c r="T605" s="17">
        <f>+Depreciación!T602</f>
        <v>0</v>
      </c>
      <c r="U605" s="15"/>
    </row>
    <row r="606" spans="1:21" ht="12.75" customHeight="1" outlineLevel="1">
      <c r="A606" s="361"/>
      <c r="B606" s="145"/>
      <c r="C606" s="276" t="s">
        <v>488</v>
      </c>
      <c r="D606" s="5" t="s">
        <v>79</v>
      </c>
      <c r="E606" s="5" t="s">
        <v>317</v>
      </c>
      <c r="F606" s="5"/>
      <c r="G606" s="17">
        <f>+Depreciación!G603</f>
        <v>0</v>
      </c>
      <c r="H606" s="17">
        <f>+Depreciación!H603</f>
        <v>0</v>
      </c>
      <c r="I606" s="17">
        <f>+Depreciación!I603</f>
        <v>0</v>
      </c>
      <c r="J606" s="17">
        <f>+Depreciación!J603</f>
        <v>0</v>
      </c>
      <c r="K606" s="17">
        <f>+Depreciación!K603</f>
        <v>0</v>
      </c>
      <c r="L606" s="17">
        <f>+Depreciación!L603</f>
        <v>0</v>
      </c>
      <c r="M606" s="17">
        <f>+Depreciación!M603</f>
        <v>0</v>
      </c>
      <c r="N606" s="17">
        <f>+Depreciación!N603</f>
        <v>0</v>
      </c>
      <c r="O606" s="17">
        <f>+Depreciación!O603</f>
        <v>0</v>
      </c>
      <c r="P606" s="17">
        <f>+Depreciación!P603</f>
        <v>0</v>
      </c>
      <c r="Q606" s="17">
        <f>+Depreciación!Q603</f>
        <v>0</v>
      </c>
      <c r="R606" s="17">
        <f>+Depreciación!R603</f>
        <v>0</v>
      </c>
      <c r="S606" s="17">
        <f>+Depreciación!S603</f>
        <v>0</v>
      </c>
      <c r="T606" s="17">
        <f>+Depreciación!T603</f>
        <v>11231.503854807259</v>
      </c>
      <c r="U606" s="15"/>
    </row>
    <row r="607" spans="1:21" ht="12.75" customHeight="1" outlineLevel="1">
      <c r="A607" s="361"/>
      <c r="B607" s="145"/>
      <c r="C607" s="276" t="s">
        <v>489</v>
      </c>
      <c r="D607" s="5" t="s">
        <v>79</v>
      </c>
      <c r="E607" s="5" t="s">
        <v>317</v>
      </c>
      <c r="F607" s="5"/>
      <c r="G607" s="17">
        <f>+Depreciación!G604</f>
        <v>0</v>
      </c>
      <c r="H607" s="17">
        <f>+Depreciación!H604</f>
        <v>0</v>
      </c>
      <c r="I607" s="17">
        <f>+Depreciación!I604</f>
        <v>0</v>
      </c>
      <c r="J607" s="17">
        <f>+Depreciación!J604</f>
        <v>0</v>
      </c>
      <c r="K607" s="17">
        <f>+Depreciación!K604</f>
        <v>0</v>
      </c>
      <c r="L607" s="17">
        <f>+Depreciación!L604</f>
        <v>0</v>
      </c>
      <c r="M607" s="17">
        <f>+Depreciación!M604</f>
        <v>0</v>
      </c>
      <c r="N607" s="17">
        <f>+Depreciación!N604</f>
        <v>0</v>
      </c>
      <c r="O607" s="17">
        <f>+Depreciación!O604</f>
        <v>0</v>
      </c>
      <c r="P607" s="17">
        <f>+Depreciación!P604</f>
        <v>0</v>
      </c>
      <c r="Q607" s="17">
        <f>+Depreciación!Q604</f>
        <v>0</v>
      </c>
      <c r="R607" s="17">
        <f>+Depreciación!R604</f>
        <v>0</v>
      </c>
      <c r="S607" s="17">
        <f>+Depreciación!S604</f>
        <v>0</v>
      </c>
      <c r="T607" s="17">
        <f>+Depreciación!T604</f>
        <v>6748.6555823051458</v>
      </c>
      <c r="U607" s="15"/>
    </row>
    <row r="608" spans="1:21" ht="12.75" customHeight="1" outlineLevel="1">
      <c r="A608" s="361"/>
      <c r="B608" s="145"/>
      <c r="C608" s="276" t="s">
        <v>490</v>
      </c>
      <c r="D608" s="5" t="s">
        <v>79</v>
      </c>
      <c r="E608" s="5" t="s">
        <v>317</v>
      </c>
      <c r="F608" s="5"/>
      <c r="G608" s="17">
        <f>+Depreciación!G605</f>
        <v>0</v>
      </c>
      <c r="H608" s="17">
        <f>+Depreciación!H605</f>
        <v>0</v>
      </c>
      <c r="I608" s="17">
        <f>+Depreciación!I605</f>
        <v>0</v>
      </c>
      <c r="J608" s="17">
        <f>+Depreciación!J605</f>
        <v>0</v>
      </c>
      <c r="K608" s="17">
        <f>+Depreciación!K605</f>
        <v>0</v>
      </c>
      <c r="L608" s="17">
        <f>+Depreciación!L605</f>
        <v>0</v>
      </c>
      <c r="M608" s="17">
        <f>+Depreciación!M605</f>
        <v>0</v>
      </c>
      <c r="N608" s="17">
        <f>+Depreciación!N605</f>
        <v>0</v>
      </c>
      <c r="O608" s="17">
        <f>+Depreciación!O605</f>
        <v>0</v>
      </c>
      <c r="P608" s="17">
        <f>+Depreciación!P605</f>
        <v>0</v>
      </c>
      <c r="Q608" s="17">
        <f>+Depreciación!Q605</f>
        <v>0</v>
      </c>
      <c r="R608" s="17">
        <f>+Depreciación!R605</f>
        <v>0</v>
      </c>
      <c r="S608" s="17">
        <f>+Depreciación!S605</f>
        <v>0</v>
      </c>
      <c r="T608" s="17">
        <f>+Depreciación!T605</f>
        <v>283646.53453957266</v>
      </c>
      <c r="U608" s="15"/>
    </row>
    <row r="609" spans="1:21" ht="12.75" customHeight="1" outlineLevel="1">
      <c r="A609" s="361"/>
      <c r="B609" s="145"/>
      <c r="C609" s="276" t="s">
        <v>491</v>
      </c>
      <c r="D609" s="5" t="s">
        <v>79</v>
      </c>
      <c r="E609" s="5" t="s">
        <v>317</v>
      </c>
      <c r="F609" s="5"/>
      <c r="G609" s="17">
        <f>+Depreciación!G606</f>
        <v>0</v>
      </c>
      <c r="H609" s="17">
        <f>+Depreciación!H606</f>
        <v>0</v>
      </c>
      <c r="I609" s="17">
        <f>+Depreciación!I606</f>
        <v>0</v>
      </c>
      <c r="J609" s="17">
        <f>+Depreciación!J606</f>
        <v>0</v>
      </c>
      <c r="K609" s="17">
        <f>+Depreciación!K606</f>
        <v>0</v>
      </c>
      <c r="L609" s="17">
        <f>+Depreciación!L606</f>
        <v>0</v>
      </c>
      <c r="M609" s="17">
        <f>+Depreciación!M606</f>
        <v>0</v>
      </c>
      <c r="N609" s="17">
        <f>+Depreciación!N606</f>
        <v>0</v>
      </c>
      <c r="O609" s="17">
        <f>+Depreciación!O606</f>
        <v>0</v>
      </c>
      <c r="P609" s="17">
        <f>+Depreciación!P606</f>
        <v>0</v>
      </c>
      <c r="Q609" s="17">
        <f>+Depreciación!Q606</f>
        <v>0</v>
      </c>
      <c r="R609" s="17">
        <f>+Depreciación!R606</f>
        <v>0</v>
      </c>
      <c r="S609" s="17">
        <f>+Depreciación!S606</f>
        <v>5424.3655584911194</v>
      </c>
      <c r="T609" s="17">
        <f>+Depreciación!T606</f>
        <v>5424.3655584911194</v>
      </c>
      <c r="U609" s="15"/>
    </row>
    <row r="610" spans="1:21" ht="12.75" customHeight="1" outlineLevel="1">
      <c r="A610" s="361"/>
      <c r="B610" s="145"/>
      <c r="C610" s="276" t="s">
        <v>492</v>
      </c>
      <c r="D610" s="5" t="s">
        <v>79</v>
      </c>
      <c r="E610" s="5" t="s">
        <v>317</v>
      </c>
      <c r="F610" s="5"/>
      <c r="G610" s="17">
        <f>+Depreciación!G607</f>
        <v>0</v>
      </c>
      <c r="H610" s="17">
        <f>+Depreciación!H607</f>
        <v>0</v>
      </c>
      <c r="I610" s="17">
        <f>+Depreciación!I607</f>
        <v>0</v>
      </c>
      <c r="J610" s="17">
        <f>+Depreciación!J607</f>
        <v>0</v>
      </c>
      <c r="K610" s="17">
        <f>+Depreciación!K607</f>
        <v>0</v>
      </c>
      <c r="L610" s="17">
        <f>+Depreciación!L607</f>
        <v>0</v>
      </c>
      <c r="M610" s="17">
        <f>+Depreciación!M607</f>
        <v>0</v>
      </c>
      <c r="N610" s="17">
        <f>+Depreciación!N607</f>
        <v>0</v>
      </c>
      <c r="O610" s="17">
        <f>+Depreciación!O607</f>
        <v>0</v>
      </c>
      <c r="P610" s="17">
        <f>+Depreciación!P607</f>
        <v>0</v>
      </c>
      <c r="Q610" s="17">
        <f>+Depreciación!Q607</f>
        <v>755569.06395711494</v>
      </c>
      <c r="R610" s="17">
        <f>+Depreciación!R607</f>
        <v>755569.06395711494</v>
      </c>
      <c r="S610" s="17">
        <f>+Depreciación!S607</f>
        <v>755569.06395711494</v>
      </c>
      <c r="T610" s="17">
        <f>+Depreciación!T607</f>
        <v>755569.06395711494</v>
      </c>
      <c r="U610" s="15"/>
    </row>
    <row r="611" spans="1:21" ht="12.75" customHeight="1" outlineLevel="1">
      <c r="A611" s="361"/>
      <c r="B611" s="145"/>
      <c r="C611" s="276" t="s">
        <v>498</v>
      </c>
      <c r="D611" s="5" t="s">
        <v>79</v>
      </c>
      <c r="E611" s="5" t="s">
        <v>317</v>
      </c>
      <c r="F611" s="5"/>
      <c r="G611" s="17">
        <f>+Depreciación!G608</f>
        <v>0</v>
      </c>
      <c r="H611" s="17">
        <f>+Depreciación!H608</f>
        <v>0</v>
      </c>
      <c r="I611" s="17">
        <f>+Depreciación!I608</f>
        <v>0</v>
      </c>
      <c r="J611" s="17">
        <f>+Depreciación!J608</f>
        <v>0</v>
      </c>
      <c r="K611" s="17">
        <f>+Depreciación!K608</f>
        <v>0</v>
      </c>
      <c r="L611" s="17">
        <f>+Depreciación!L608</f>
        <v>0</v>
      </c>
      <c r="M611" s="17">
        <f>+Depreciación!M608</f>
        <v>0</v>
      </c>
      <c r="N611" s="17">
        <f>+Depreciación!N608</f>
        <v>0</v>
      </c>
      <c r="O611" s="17">
        <f>+Depreciación!O608</f>
        <v>0</v>
      </c>
      <c r="P611" s="17">
        <f>+Depreciación!P608</f>
        <v>0</v>
      </c>
      <c r="Q611" s="17">
        <f>+Depreciación!Q608</f>
        <v>0</v>
      </c>
      <c r="R611" s="17">
        <f>+Depreciación!R608</f>
        <v>5264.2723846653662</v>
      </c>
      <c r="S611" s="17">
        <f>+Depreciación!S608</f>
        <v>5264.2723846653662</v>
      </c>
      <c r="T611" s="17">
        <f>+Depreciación!T608</f>
        <v>5264.2723846653662</v>
      </c>
      <c r="U611" s="15"/>
    </row>
    <row r="612" spans="1:21" ht="12.75" customHeight="1" outlineLevel="1">
      <c r="A612" s="361"/>
      <c r="B612" s="145"/>
      <c r="C612" s="276" t="s">
        <v>499</v>
      </c>
      <c r="D612" s="5" t="s">
        <v>79</v>
      </c>
      <c r="E612" s="5" t="s">
        <v>317</v>
      </c>
      <c r="F612" s="5"/>
      <c r="G612" s="17">
        <f>+Depreciación!G609</f>
        <v>0</v>
      </c>
      <c r="H612" s="17">
        <f>+Depreciación!H609</f>
        <v>0</v>
      </c>
      <c r="I612" s="17">
        <f>+Depreciación!I609</f>
        <v>0</v>
      </c>
      <c r="J612" s="17">
        <f>+Depreciación!J609</f>
        <v>0</v>
      </c>
      <c r="K612" s="17">
        <f>+Depreciación!K609</f>
        <v>0</v>
      </c>
      <c r="L612" s="17">
        <f>+Depreciación!L609</f>
        <v>0</v>
      </c>
      <c r="M612" s="17">
        <f>+Depreciación!M609</f>
        <v>0</v>
      </c>
      <c r="N612" s="17">
        <f>+Depreciación!N609</f>
        <v>0</v>
      </c>
      <c r="O612" s="17">
        <f>+Depreciación!O609</f>
        <v>0</v>
      </c>
      <c r="P612" s="17">
        <f>+Depreciación!P609</f>
        <v>0</v>
      </c>
      <c r="Q612" s="17">
        <f>+Depreciación!Q609</f>
        <v>0</v>
      </c>
      <c r="R612" s="17">
        <f>+Depreciación!R609</f>
        <v>29901.966861598437</v>
      </c>
      <c r="S612" s="17">
        <f>+Depreciación!S609</f>
        <v>29901.966861598437</v>
      </c>
      <c r="T612" s="17">
        <f>+Depreciación!T609</f>
        <v>29901.966861598437</v>
      </c>
      <c r="U612" s="15"/>
    </row>
    <row r="613" spans="1:21" ht="12.75" customHeight="1" outlineLevel="1">
      <c r="A613" s="361"/>
      <c r="B613" s="145"/>
      <c r="C613" s="276" t="s">
        <v>789</v>
      </c>
      <c r="D613" s="5" t="s">
        <v>79</v>
      </c>
      <c r="E613" s="5" t="s">
        <v>317</v>
      </c>
      <c r="F613" s="5"/>
      <c r="G613" s="17">
        <f>+Depreciación!G610</f>
        <v>0</v>
      </c>
      <c r="H613" s="17">
        <f>+Depreciación!H610</f>
        <v>0</v>
      </c>
      <c r="I613" s="17">
        <f>+Depreciación!I610</f>
        <v>0</v>
      </c>
      <c r="J613" s="17">
        <f>+Depreciación!J610</f>
        <v>0</v>
      </c>
      <c r="K613" s="17">
        <f>+Depreciación!K610</f>
        <v>0</v>
      </c>
      <c r="L613" s="17">
        <f>+Depreciación!L610</f>
        <v>0</v>
      </c>
      <c r="M613" s="17">
        <f>+Depreciación!M610</f>
        <v>0</v>
      </c>
      <c r="N613" s="17">
        <f>+Depreciación!N610</f>
        <v>0</v>
      </c>
      <c r="O613" s="17">
        <f>+Depreciación!O610</f>
        <v>0</v>
      </c>
      <c r="P613" s="17">
        <f>+Depreciación!P610</f>
        <v>0</v>
      </c>
      <c r="Q613" s="17">
        <f>+Depreciación!Q610</f>
        <v>0</v>
      </c>
      <c r="R613" s="17">
        <f>+Depreciación!R610</f>
        <v>33703.231097645912</v>
      </c>
      <c r="S613" s="17">
        <f>+Depreciación!S610</f>
        <v>33703.231097645912</v>
      </c>
      <c r="T613" s="17">
        <f>+Depreciación!T610</f>
        <v>33703.231097645912</v>
      </c>
      <c r="U613" s="15"/>
    </row>
    <row r="614" spans="1:21" ht="12.75" customHeight="1" outlineLevel="1">
      <c r="A614" s="361"/>
      <c r="B614" s="145"/>
      <c r="C614" s="276" t="s">
        <v>493</v>
      </c>
      <c r="D614" s="5" t="s">
        <v>79</v>
      </c>
      <c r="E614" s="5" t="s">
        <v>317</v>
      </c>
      <c r="F614" s="5"/>
      <c r="G614" s="17">
        <f>+Depreciación!G611</f>
        <v>0</v>
      </c>
      <c r="H614" s="17">
        <f>+Depreciación!H611</f>
        <v>0</v>
      </c>
      <c r="I614" s="17">
        <f>+Depreciación!I611</f>
        <v>0</v>
      </c>
      <c r="J614" s="17">
        <f>+Depreciación!J611</f>
        <v>0</v>
      </c>
      <c r="K614" s="17">
        <f>+Depreciación!K611</f>
        <v>0</v>
      </c>
      <c r="L614" s="17">
        <f>+Depreciación!L611</f>
        <v>0</v>
      </c>
      <c r="M614" s="17">
        <f>+Depreciación!M611</f>
        <v>0</v>
      </c>
      <c r="N614" s="17">
        <f>+Depreciación!N611</f>
        <v>0</v>
      </c>
      <c r="O614" s="17">
        <f>+Depreciación!O611</f>
        <v>0</v>
      </c>
      <c r="P614" s="17">
        <f>+Depreciación!P611</f>
        <v>0</v>
      </c>
      <c r="Q614" s="17">
        <f>+Depreciación!Q611</f>
        <v>0</v>
      </c>
      <c r="R614" s="17">
        <f>+Depreciación!R611</f>
        <v>0</v>
      </c>
      <c r="S614" s="17">
        <f>+Depreciación!S611</f>
        <v>33284.56201420811</v>
      </c>
      <c r="T614" s="17">
        <f>+Depreciación!T611</f>
        <v>33284.56201420811</v>
      </c>
      <c r="U614" s="15"/>
    </row>
    <row r="615" spans="1:21" ht="12.75" customHeight="1" outlineLevel="1">
      <c r="A615" s="361"/>
      <c r="B615" s="145"/>
      <c r="C615" s="276" t="s">
        <v>790</v>
      </c>
      <c r="D615" s="5" t="s">
        <v>79</v>
      </c>
      <c r="E615" s="5" t="s">
        <v>317</v>
      </c>
      <c r="F615" s="5"/>
      <c r="G615" s="17">
        <f>+Depreciación!G612</f>
        <v>0</v>
      </c>
      <c r="H615" s="17">
        <f>+Depreciación!H612</f>
        <v>0</v>
      </c>
      <c r="I615" s="17">
        <f>+Depreciación!I612</f>
        <v>0</v>
      </c>
      <c r="J615" s="17">
        <f>+Depreciación!J612</f>
        <v>0</v>
      </c>
      <c r="K615" s="17">
        <f>+Depreciación!K612</f>
        <v>0</v>
      </c>
      <c r="L615" s="17">
        <f>+Depreciación!L612</f>
        <v>0</v>
      </c>
      <c r="M615" s="17">
        <f>+Depreciación!M612</f>
        <v>0</v>
      </c>
      <c r="N615" s="17">
        <f>+Depreciación!N612</f>
        <v>0</v>
      </c>
      <c r="O615" s="17">
        <f>+Depreciación!O612</f>
        <v>0</v>
      </c>
      <c r="P615" s="17">
        <f>+Depreciación!P612</f>
        <v>0</v>
      </c>
      <c r="Q615" s="17">
        <f>+Depreciación!Q612</f>
        <v>0</v>
      </c>
      <c r="R615" s="17">
        <f>+Depreciación!R612</f>
        <v>0</v>
      </c>
      <c r="S615" s="17">
        <f>+Depreciación!S612</f>
        <v>9606.6078678426438</v>
      </c>
      <c r="T615" s="17">
        <f>+Depreciación!T612</f>
        <v>9606.6078678426438</v>
      </c>
      <c r="U615" s="15"/>
    </row>
    <row r="616" spans="1:21" ht="12.75" customHeight="1" outlineLevel="1">
      <c r="A616" s="361"/>
      <c r="B616" s="145"/>
      <c r="C616" s="276" t="s">
        <v>494</v>
      </c>
      <c r="D616" s="5" t="s">
        <v>79</v>
      </c>
      <c r="E616" s="5" t="s">
        <v>317</v>
      </c>
      <c r="F616" s="5"/>
      <c r="G616" s="17">
        <f>+Depreciación!G613</f>
        <v>0</v>
      </c>
      <c r="H616" s="17">
        <f>+Depreciación!H613</f>
        <v>0</v>
      </c>
      <c r="I616" s="17">
        <f>+Depreciación!I613</f>
        <v>0</v>
      </c>
      <c r="J616" s="17">
        <f>+Depreciación!J613</f>
        <v>0</v>
      </c>
      <c r="K616" s="17">
        <f>+Depreciación!K613</f>
        <v>0</v>
      </c>
      <c r="L616" s="17">
        <f>+Depreciación!L613</f>
        <v>0</v>
      </c>
      <c r="M616" s="17">
        <f>+Depreciación!M613</f>
        <v>0</v>
      </c>
      <c r="N616" s="17">
        <f>+Depreciación!N613</f>
        <v>0</v>
      </c>
      <c r="O616" s="17">
        <f>+Depreciación!O613</f>
        <v>0</v>
      </c>
      <c r="P616" s="17">
        <f>+Depreciación!P613</f>
        <v>0</v>
      </c>
      <c r="Q616" s="17">
        <f>+Depreciación!Q613</f>
        <v>0</v>
      </c>
      <c r="R616" s="17">
        <f>+Depreciación!R613</f>
        <v>0</v>
      </c>
      <c r="S616" s="17">
        <f>+Depreciación!S613</f>
        <v>39007.793298896126</v>
      </c>
      <c r="T616" s="17">
        <f>+Depreciación!T613</f>
        <v>39007.793298896126</v>
      </c>
      <c r="U616" s="15"/>
    </row>
    <row r="617" spans="1:21" ht="12.75" customHeight="1" outlineLevel="1">
      <c r="A617" s="361"/>
      <c r="B617" s="145"/>
      <c r="C617" s="276" t="s">
        <v>495</v>
      </c>
      <c r="D617" s="5" t="s">
        <v>79</v>
      </c>
      <c r="E617" s="5" t="s">
        <v>317</v>
      </c>
      <c r="F617" s="5"/>
      <c r="G617" s="17">
        <f>+Depreciación!G614</f>
        <v>0</v>
      </c>
      <c r="H617" s="17">
        <f>+Depreciación!H614</f>
        <v>0</v>
      </c>
      <c r="I617" s="17">
        <f>+Depreciación!I614</f>
        <v>0</v>
      </c>
      <c r="J617" s="17">
        <f>+Depreciación!J614</f>
        <v>0</v>
      </c>
      <c r="K617" s="17">
        <f>+Depreciación!K614</f>
        <v>0</v>
      </c>
      <c r="L617" s="17">
        <f>+Depreciación!L614</f>
        <v>0</v>
      </c>
      <c r="M617" s="17">
        <f>+Depreciación!M614</f>
        <v>0</v>
      </c>
      <c r="N617" s="17">
        <f>+Depreciación!N614</f>
        <v>0</v>
      </c>
      <c r="O617" s="17">
        <f>+Depreciación!O614</f>
        <v>0</v>
      </c>
      <c r="P617" s="17">
        <f>+Depreciación!P614</f>
        <v>0</v>
      </c>
      <c r="Q617" s="17">
        <f>+Depreciación!Q614</f>
        <v>0</v>
      </c>
      <c r="R617" s="17">
        <f>+Depreciación!R614</f>
        <v>0</v>
      </c>
      <c r="S617" s="17">
        <f>+Depreciación!S614</f>
        <v>63720.729061474827</v>
      </c>
      <c r="T617" s="17">
        <f>+Depreciación!T614</f>
        <v>63720.729061474827</v>
      </c>
      <c r="U617" s="15"/>
    </row>
    <row r="618" spans="1:21" ht="12.75" customHeight="1" outlineLevel="1">
      <c r="A618" s="361"/>
      <c r="B618" s="145"/>
      <c r="C618" s="276" t="s">
        <v>496</v>
      </c>
      <c r="D618" s="5" t="s">
        <v>79</v>
      </c>
      <c r="E618" s="5" t="s">
        <v>317</v>
      </c>
      <c r="F618" s="5"/>
      <c r="G618" s="17">
        <f>+Depreciación!G615</f>
        <v>0</v>
      </c>
      <c r="H618" s="17">
        <f>+Depreciación!H615</f>
        <v>0</v>
      </c>
      <c r="I618" s="17">
        <f>+Depreciación!I615</f>
        <v>0</v>
      </c>
      <c r="J618" s="17">
        <f>+Depreciación!J615</f>
        <v>0</v>
      </c>
      <c r="K618" s="17">
        <f>+Depreciación!K615</f>
        <v>0</v>
      </c>
      <c r="L618" s="17">
        <f>+Depreciación!L615</f>
        <v>0</v>
      </c>
      <c r="M618" s="17">
        <f>+Depreciación!M615</f>
        <v>0</v>
      </c>
      <c r="N618" s="17">
        <f>+Depreciación!N615</f>
        <v>0</v>
      </c>
      <c r="O618" s="17">
        <f>+Depreciación!O615</f>
        <v>0</v>
      </c>
      <c r="P618" s="17">
        <f>+Depreciación!P615</f>
        <v>0</v>
      </c>
      <c r="Q618" s="17">
        <f>+Depreciación!Q615</f>
        <v>45291.525236294896</v>
      </c>
      <c r="R618" s="17">
        <f>+Depreciación!R615</f>
        <v>45291.525236294896</v>
      </c>
      <c r="S618" s="17">
        <f>+Depreciación!S615</f>
        <v>45291.525236294896</v>
      </c>
      <c r="T618" s="17">
        <f>+Depreciación!T615</f>
        <v>45291.525236294896</v>
      </c>
      <c r="U618" s="15"/>
    </row>
    <row r="619" spans="1:21" ht="12.75" customHeight="1" outlineLevel="1">
      <c r="A619" s="361"/>
      <c r="B619" s="145"/>
      <c r="C619" s="276" t="s">
        <v>497</v>
      </c>
      <c r="D619" s="5" t="s">
        <v>79</v>
      </c>
      <c r="E619" s="5" t="s">
        <v>317</v>
      </c>
      <c r="F619" s="5"/>
      <c r="G619" s="17">
        <f>+Depreciación!G616</f>
        <v>0</v>
      </c>
      <c r="H619" s="17">
        <f>+Depreciación!H616</f>
        <v>0</v>
      </c>
      <c r="I619" s="17">
        <f>+Depreciación!I616</f>
        <v>0</v>
      </c>
      <c r="J619" s="17">
        <f>+Depreciación!J616</f>
        <v>0</v>
      </c>
      <c r="K619" s="17">
        <f>+Depreciación!K616</f>
        <v>0</v>
      </c>
      <c r="L619" s="17">
        <f>+Depreciación!L616</f>
        <v>0</v>
      </c>
      <c r="M619" s="17">
        <f>+Depreciación!M616</f>
        <v>0</v>
      </c>
      <c r="N619" s="17">
        <f>+Depreciación!N616</f>
        <v>0</v>
      </c>
      <c r="O619" s="17">
        <f>+Depreciación!O616</f>
        <v>0</v>
      </c>
      <c r="P619" s="17">
        <f>+Depreciación!P616</f>
        <v>0</v>
      </c>
      <c r="Q619" s="17">
        <f>+Depreciación!Q616</f>
        <v>13099.378422376796</v>
      </c>
      <c r="R619" s="17">
        <f>+Depreciación!R616</f>
        <v>13099.378422376796</v>
      </c>
      <c r="S619" s="17">
        <f>+Depreciación!S616</f>
        <v>13099.378422376796</v>
      </c>
      <c r="T619" s="17">
        <f>+Depreciación!T616</f>
        <v>13099.378422376796</v>
      </c>
      <c r="U619" s="15"/>
    </row>
    <row r="620" spans="1:21" ht="12.75" customHeight="1" outlineLevel="1">
      <c r="A620" s="361"/>
      <c r="B620" s="145"/>
      <c r="C620" s="276" t="s">
        <v>500</v>
      </c>
      <c r="D620" s="5" t="s">
        <v>79</v>
      </c>
      <c r="E620" s="5" t="s">
        <v>317</v>
      </c>
      <c r="F620" s="5"/>
      <c r="G620" s="17">
        <f>+Depreciación!G617</f>
        <v>0</v>
      </c>
      <c r="H620" s="17">
        <f>+Depreciación!H617</f>
        <v>0</v>
      </c>
      <c r="I620" s="17">
        <f>+Depreciación!I617</f>
        <v>0</v>
      </c>
      <c r="J620" s="17">
        <f>+Depreciación!J617</f>
        <v>0</v>
      </c>
      <c r="K620" s="17">
        <f>+Depreciación!K617</f>
        <v>0</v>
      </c>
      <c r="L620" s="17">
        <f>+Depreciación!L617</f>
        <v>0</v>
      </c>
      <c r="M620" s="17">
        <f>+Depreciación!M617</f>
        <v>0</v>
      </c>
      <c r="N620" s="17">
        <f>+Depreciación!N617</f>
        <v>0</v>
      </c>
      <c r="O620" s="17">
        <f>+Depreciación!O617</f>
        <v>0</v>
      </c>
      <c r="P620" s="17">
        <f>+Depreciación!P617</f>
        <v>0</v>
      </c>
      <c r="Q620" s="17">
        <f>+Depreciación!Q617</f>
        <v>0</v>
      </c>
      <c r="R620" s="17">
        <f>+Depreciación!R617</f>
        <v>0</v>
      </c>
      <c r="S620" s="17">
        <f>+Depreciación!S617</f>
        <v>0</v>
      </c>
      <c r="T620" s="17">
        <f>+Depreciación!T617</f>
        <v>131782.41827778614</v>
      </c>
      <c r="U620" s="15"/>
    </row>
    <row r="621" spans="1:21" ht="12.75" customHeight="1" outlineLevel="1">
      <c r="A621" s="361"/>
      <c r="B621" s="145"/>
      <c r="C621" s="393" t="s">
        <v>501</v>
      </c>
      <c r="D621" s="379" t="s">
        <v>79</v>
      </c>
      <c r="E621" s="379" t="s">
        <v>317</v>
      </c>
      <c r="F621" s="5"/>
      <c r="G621" s="543">
        <f>+Depreciación!G618</f>
        <v>0</v>
      </c>
      <c r="H621" s="543">
        <f>+Depreciación!H618</f>
        <v>0</v>
      </c>
      <c r="I621" s="543">
        <f>+Depreciación!I618</f>
        <v>0</v>
      </c>
      <c r="J621" s="543">
        <f>+Depreciación!J618</f>
        <v>0</v>
      </c>
      <c r="K621" s="543">
        <f>+Depreciación!K618</f>
        <v>0</v>
      </c>
      <c r="L621" s="543">
        <f>+Depreciación!L618</f>
        <v>0</v>
      </c>
      <c r="M621" s="543">
        <f>+Depreciación!M618</f>
        <v>0</v>
      </c>
      <c r="N621" s="543">
        <f>+Depreciación!N618</f>
        <v>0</v>
      </c>
      <c r="O621" s="543">
        <f>+Depreciación!O618</f>
        <v>0</v>
      </c>
      <c r="P621" s="543">
        <f>+Depreciación!P618</f>
        <v>0</v>
      </c>
      <c r="Q621" s="543">
        <f>+Depreciación!Q618</f>
        <v>0</v>
      </c>
      <c r="R621" s="543">
        <f>+Depreciación!R618</f>
        <v>0</v>
      </c>
      <c r="S621" s="543">
        <f>+Depreciación!S618</f>
        <v>0</v>
      </c>
      <c r="T621" s="543">
        <f>+Depreciación!T618</f>
        <v>94375.92532235515</v>
      </c>
      <c r="U621" s="15"/>
    </row>
    <row r="622" spans="1:21" ht="12.75" customHeight="1" outlineLevel="1" collapsed="1">
      <c r="A622" s="362"/>
      <c r="B622" s="145"/>
      <c r="C622" s="275" t="s">
        <v>180</v>
      </c>
      <c r="D622" s="18"/>
      <c r="E622" s="18"/>
      <c r="F622" s="5"/>
      <c r="G622" s="454"/>
      <c r="H622" s="454"/>
      <c r="I622" s="454"/>
      <c r="J622" s="454"/>
      <c r="K622" s="454"/>
      <c r="L622" s="454"/>
      <c r="M622" s="454"/>
      <c r="N622" s="454"/>
      <c r="O622" s="454"/>
      <c r="P622" s="454"/>
      <c r="Q622" s="454"/>
      <c r="R622" s="454"/>
      <c r="S622" s="454"/>
      <c r="T622" s="454"/>
      <c r="U622" s="15"/>
    </row>
    <row r="623" spans="1:21" ht="12.75" customHeight="1" outlineLevel="1">
      <c r="A623" s="361"/>
      <c r="B623" s="145"/>
      <c r="C623" s="394" t="s">
        <v>807</v>
      </c>
      <c r="D623" s="381" t="s">
        <v>79</v>
      </c>
      <c r="E623" s="381" t="s">
        <v>317</v>
      </c>
      <c r="F623" s="5"/>
      <c r="G623" s="542">
        <f>+Depreciación!G620</f>
        <v>0</v>
      </c>
      <c r="H623" s="542">
        <f>+Depreciación!H620</f>
        <v>0</v>
      </c>
      <c r="I623" s="542">
        <f>+Depreciación!I620</f>
        <v>0</v>
      </c>
      <c r="J623" s="542">
        <f>+Depreciación!J620</f>
        <v>0</v>
      </c>
      <c r="K623" s="542">
        <f>+Depreciación!K620</f>
        <v>0</v>
      </c>
      <c r="L623" s="542">
        <f>+Depreciación!L620</f>
        <v>0</v>
      </c>
      <c r="M623" s="542">
        <f>+Depreciación!M620</f>
        <v>0</v>
      </c>
      <c r="N623" s="542">
        <f>+Depreciación!N620</f>
        <v>51428.571428571428</v>
      </c>
      <c r="O623" s="542">
        <f>+Depreciación!O620</f>
        <v>51428.571428571428</v>
      </c>
      <c r="P623" s="542">
        <f>+Depreciación!P620</f>
        <v>51428.571428571428</v>
      </c>
      <c r="Q623" s="542">
        <f>+Depreciación!Q620</f>
        <v>51428.571428571428</v>
      </c>
      <c r="R623" s="542">
        <f>+Depreciación!R620</f>
        <v>51428.571428571428</v>
      </c>
      <c r="S623" s="542">
        <f>+Depreciación!S620</f>
        <v>51428.571428571428</v>
      </c>
      <c r="T623" s="542">
        <f>+Depreciación!T620</f>
        <v>51428.57142857142</v>
      </c>
      <c r="U623" s="15"/>
    </row>
    <row r="624" spans="1:21" ht="12.75" customHeight="1" outlineLevel="1">
      <c r="A624" s="361"/>
      <c r="B624" s="145"/>
      <c r="C624" s="276" t="s">
        <v>802</v>
      </c>
      <c r="D624" s="5" t="s">
        <v>79</v>
      </c>
      <c r="E624" s="5" t="s">
        <v>317</v>
      </c>
      <c r="F624" s="5"/>
      <c r="G624" s="17">
        <f>+Depreciación!G621</f>
        <v>0</v>
      </c>
      <c r="H624" s="17">
        <f>+Depreciación!H621</f>
        <v>0</v>
      </c>
      <c r="I624" s="17">
        <f>+Depreciación!I621</f>
        <v>0</v>
      </c>
      <c r="J624" s="17">
        <f>+Depreciación!J621</f>
        <v>0</v>
      </c>
      <c r="K624" s="17">
        <f>+Depreciación!K621</f>
        <v>0</v>
      </c>
      <c r="L624" s="17">
        <f>+Depreciación!L621</f>
        <v>0</v>
      </c>
      <c r="M624" s="17">
        <f>+Depreciación!M621</f>
        <v>0</v>
      </c>
      <c r="N624" s="17">
        <f>+Depreciación!N621</f>
        <v>254000</v>
      </c>
      <c r="O624" s="17">
        <f>+Depreciación!O621</f>
        <v>254000</v>
      </c>
      <c r="P624" s="17">
        <f>+Depreciación!P621</f>
        <v>254000</v>
      </c>
      <c r="Q624" s="17">
        <f>+Depreciación!Q621</f>
        <v>254000</v>
      </c>
      <c r="R624" s="17">
        <f>+Depreciación!R621</f>
        <v>254000</v>
      </c>
      <c r="S624" s="17">
        <f>+Depreciación!S621</f>
        <v>254000</v>
      </c>
      <c r="T624" s="17">
        <f>+Depreciación!T621</f>
        <v>254000</v>
      </c>
      <c r="U624" s="15"/>
    </row>
    <row r="625" spans="1:21" ht="12.75" customHeight="1" outlineLevel="1">
      <c r="A625" s="361"/>
      <c r="B625" s="145"/>
      <c r="C625" s="276" t="s">
        <v>803</v>
      </c>
      <c r="D625" s="5" t="s">
        <v>79</v>
      </c>
      <c r="E625" s="5" t="s">
        <v>317</v>
      </c>
      <c r="F625" s="5"/>
      <c r="G625" s="17">
        <f>+Depreciación!G622</f>
        <v>0</v>
      </c>
      <c r="H625" s="17">
        <f>+Depreciación!H622</f>
        <v>0</v>
      </c>
      <c r="I625" s="17">
        <f>+Depreciación!I622</f>
        <v>0</v>
      </c>
      <c r="J625" s="17">
        <f>+Depreciación!J622</f>
        <v>0</v>
      </c>
      <c r="K625" s="17">
        <f>+Depreciación!K622</f>
        <v>0</v>
      </c>
      <c r="L625" s="17">
        <f>+Depreciación!L622</f>
        <v>0</v>
      </c>
      <c r="M625" s="17">
        <f>+Depreciación!M622</f>
        <v>0</v>
      </c>
      <c r="N625" s="17">
        <f>+Depreciación!N622</f>
        <v>47000</v>
      </c>
      <c r="O625" s="17">
        <f>+Depreciación!O622</f>
        <v>47000</v>
      </c>
      <c r="P625" s="17">
        <f>+Depreciación!P622</f>
        <v>47000</v>
      </c>
      <c r="Q625" s="17">
        <f>+Depreciación!Q622</f>
        <v>0</v>
      </c>
      <c r="R625" s="17">
        <f>+Depreciación!R622</f>
        <v>0</v>
      </c>
      <c r="S625" s="17">
        <f>+Depreciación!S622</f>
        <v>0</v>
      </c>
      <c r="T625" s="17">
        <f>+Depreciación!T622</f>
        <v>0</v>
      </c>
      <c r="U625" s="15"/>
    </row>
    <row r="626" spans="1:21" ht="12.75" customHeight="1" outlineLevel="1">
      <c r="A626" s="361"/>
      <c r="B626" s="145"/>
      <c r="C626" s="276" t="s">
        <v>804</v>
      </c>
      <c r="D626" s="5" t="s">
        <v>79</v>
      </c>
      <c r="E626" s="5" t="s">
        <v>317</v>
      </c>
      <c r="F626" s="5"/>
      <c r="G626" s="17">
        <f>+Depreciación!G623</f>
        <v>0</v>
      </c>
      <c r="H626" s="17">
        <f>+Depreciación!H623</f>
        <v>0</v>
      </c>
      <c r="I626" s="17">
        <f>+Depreciación!I623</f>
        <v>0</v>
      </c>
      <c r="J626" s="17">
        <f>+Depreciación!J623</f>
        <v>0</v>
      </c>
      <c r="K626" s="17">
        <f>+Depreciación!K623</f>
        <v>0</v>
      </c>
      <c r="L626" s="17">
        <f>+Depreciación!L623</f>
        <v>0</v>
      </c>
      <c r="M626" s="17">
        <f>+Depreciación!M623</f>
        <v>0</v>
      </c>
      <c r="N626" s="17">
        <f>+Depreciación!N623</f>
        <v>208000</v>
      </c>
      <c r="O626" s="17">
        <f>+Depreciación!O623</f>
        <v>208000</v>
      </c>
      <c r="P626" s="17">
        <f>+Depreciación!P623</f>
        <v>208000</v>
      </c>
      <c r="Q626" s="17">
        <f>+Depreciación!Q623</f>
        <v>208000</v>
      </c>
      <c r="R626" s="17">
        <f>+Depreciación!R623</f>
        <v>208000</v>
      </c>
      <c r="S626" s="17">
        <f>+Depreciación!S623</f>
        <v>208000</v>
      </c>
      <c r="T626" s="17">
        <f>+Depreciación!T623</f>
        <v>208000</v>
      </c>
      <c r="U626" s="15"/>
    </row>
    <row r="627" spans="1:21" ht="12.75" customHeight="1" outlineLevel="1" collapsed="1">
      <c r="A627" s="361"/>
      <c r="B627" s="145"/>
      <c r="C627" s="276" t="s">
        <v>805</v>
      </c>
      <c r="D627" s="5" t="s">
        <v>79</v>
      </c>
      <c r="E627" s="5" t="s">
        <v>317</v>
      </c>
      <c r="F627" s="5"/>
      <c r="G627" s="17">
        <f>+Depreciación!G624</f>
        <v>0</v>
      </c>
      <c r="H627" s="17">
        <f>+Depreciación!H624</f>
        <v>0</v>
      </c>
      <c r="I627" s="17">
        <f>+Depreciación!I624</f>
        <v>0</v>
      </c>
      <c r="J627" s="17">
        <f>+Depreciación!J624</f>
        <v>0</v>
      </c>
      <c r="K627" s="17">
        <f>+Depreciación!K624</f>
        <v>0</v>
      </c>
      <c r="L627" s="17">
        <f>+Depreciación!L624</f>
        <v>0</v>
      </c>
      <c r="M627" s="17">
        <f>+Depreciación!M624</f>
        <v>0</v>
      </c>
      <c r="N627" s="17">
        <f>+Depreciación!N624</f>
        <v>118857.14285714286</v>
      </c>
      <c r="O627" s="17">
        <f>+Depreciación!O624</f>
        <v>118857.14285714286</v>
      </c>
      <c r="P627" s="17">
        <f>+Depreciación!P624</f>
        <v>118857.14285714286</v>
      </c>
      <c r="Q627" s="17">
        <f>+Depreciación!Q624</f>
        <v>118857.14285714286</v>
      </c>
      <c r="R627" s="17">
        <f>+Depreciación!R624</f>
        <v>118857.14285714286</v>
      </c>
      <c r="S627" s="17">
        <f>+Depreciación!S624</f>
        <v>118857.14285714286</v>
      </c>
      <c r="T627" s="17">
        <f>+Depreciación!T624</f>
        <v>118857.14285714284</v>
      </c>
      <c r="U627" s="15"/>
    </row>
    <row r="628" spans="1:21" ht="12.75" customHeight="1" outlineLevel="1">
      <c r="A628" s="361"/>
      <c r="B628" s="145"/>
      <c r="C628" s="276" t="s">
        <v>809</v>
      </c>
      <c r="D628" s="5" t="s">
        <v>79</v>
      </c>
      <c r="E628" s="5" t="s">
        <v>317</v>
      </c>
      <c r="F628" s="5"/>
      <c r="G628" s="17">
        <f>+Depreciación!G625</f>
        <v>0</v>
      </c>
      <c r="H628" s="17">
        <f>+Depreciación!H625</f>
        <v>0</v>
      </c>
      <c r="I628" s="17">
        <f>+Depreciación!I625</f>
        <v>0</v>
      </c>
      <c r="J628" s="17">
        <f>+Depreciación!J625</f>
        <v>0</v>
      </c>
      <c r="K628" s="17">
        <f>+Depreciación!K625</f>
        <v>0</v>
      </c>
      <c r="L628" s="17">
        <f>+Depreciación!L625</f>
        <v>0</v>
      </c>
      <c r="M628" s="17">
        <f>+Depreciación!M625</f>
        <v>0</v>
      </c>
      <c r="N628" s="17">
        <f>+Depreciación!N625</f>
        <v>118857.14285714286</v>
      </c>
      <c r="O628" s="17">
        <f>+Depreciación!O625</f>
        <v>118857.14285714286</v>
      </c>
      <c r="P628" s="17">
        <f>+Depreciación!P625</f>
        <v>118857.14285714286</v>
      </c>
      <c r="Q628" s="17">
        <f>+Depreciación!Q625</f>
        <v>118857.14285714286</v>
      </c>
      <c r="R628" s="17">
        <f>+Depreciación!R625</f>
        <v>118857.14285714286</v>
      </c>
      <c r="S628" s="17">
        <f>+Depreciación!S625</f>
        <v>118857.14285714286</v>
      </c>
      <c r="T628" s="17">
        <f>+Depreciación!T625</f>
        <v>118857.14285714284</v>
      </c>
      <c r="U628" s="15"/>
    </row>
    <row r="629" spans="1:21" ht="12.75" customHeight="1" outlineLevel="1">
      <c r="A629" s="356"/>
      <c r="B629" s="145"/>
      <c r="C629" s="276" t="s">
        <v>810</v>
      </c>
      <c r="D629" s="5" t="s">
        <v>79</v>
      </c>
      <c r="E629" s="5" t="s">
        <v>317</v>
      </c>
      <c r="F629" s="5"/>
      <c r="G629" s="17">
        <f>+Depreciación!G626</f>
        <v>0</v>
      </c>
      <c r="H629" s="17">
        <f>+Depreciación!H626</f>
        <v>0</v>
      </c>
      <c r="I629" s="17">
        <f>+Depreciación!I626</f>
        <v>0</v>
      </c>
      <c r="J629" s="17">
        <f>+Depreciación!J626</f>
        <v>0</v>
      </c>
      <c r="K629" s="17">
        <f>+Depreciación!K626</f>
        <v>0</v>
      </c>
      <c r="L629" s="17">
        <f>+Depreciación!L626</f>
        <v>0</v>
      </c>
      <c r="M629" s="17">
        <f>+Depreciación!M626</f>
        <v>0</v>
      </c>
      <c r="N629" s="17">
        <f>+Depreciación!N626</f>
        <v>24428.571428571428</v>
      </c>
      <c r="O629" s="17">
        <f>+Depreciación!O626</f>
        <v>24428.571428571428</v>
      </c>
      <c r="P629" s="17">
        <f>+Depreciación!P626</f>
        <v>24428.571428571428</v>
      </c>
      <c r="Q629" s="17">
        <f>+Depreciación!Q626</f>
        <v>24428.571428571428</v>
      </c>
      <c r="R629" s="17">
        <f>+Depreciación!R626</f>
        <v>24428.571428571428</v>
      </c>
      <c r="S629" s="17">
        <f>+Depreciación!S626</f>
        <v>24428.571428571428</v>
      </c>
      <c r="T629" s="17">
        <f>+Depreciación!T626</f>
        <v>24428.571428571428</v>
      </c>
      <c r="U629" s="15"/>
    </row>
    <row r="630" spans="1:21" ht="12.75" customHeight="1" outlineLevel="1">
      <c r="A630" s="361"/>
      <c r="B630" s="145"/>
      <c r="C630" s="276" t="s">
        <v>283</v>
      </c>
      <c r="D630" s="5" t="s">
        <v>79</v>
      </c>
      <c r="E630" s="5" t="s">
        <v>317</v>
      </c>
      <c r="F630" s="5"/>
      <c r="G630" s="17">
        <f>+Depreciación!G627</f>
        <v>0</v>
      </c>
      <c r="H630" s="17">
        <f>+Depreciación!H627</f>
        <v>0</v>
      </c>
      <c r="I630" s="17">
        <f>+Depreciación!I627</f>
        <v>0</v>
      </c>
      <c r="J630" s="17">
        <f>+Depreciación!J627</f>
        <v>0</v>
      </c>
      <c r="K630" s="17">
        <f>+Depreciación!K627</f>
        <v>0</v>
      </c>
      <c r="L630" s="17">
        <f>+Depreciación!L627</f>
        <v>0</v>
      </c>
      <c r="M630" s="17">
        <f>+Depreciación!M627</f>
        <v>0</v>
      </c>
      <c r="N630" s="17">
        <f>+Depreciación!N627</f>
        <v>23571.428571428569</v>
      </c>
      <c r="O630" s="17">
        <f>+Depreciación!O627</f>
        <v>23571.428571428569</v>
      </c>
      <c r="P630" s="17">
        <f>+Depreciación!P627</f>
        <v>23571.428571428569</v>
      </c>
      <c r="Q630" s="17">
        <f>+Depreciación!Q627</f>
        <v>23571.428571428569</v>
      </c>
      <c r="R630" s="17">
        <f>+Depreciación!R627</f>
        <v>23571.428571428569</v>
      </c>
      <c r="S630" s="17">
        <f>+Depreciación!S627</f>
        <v>23571.428571428569</v>
      </c>
      <c r="T630" s="17">
        <f>+Depreciación!T627</f>
        <v>23571.42857142858</v>
      </c>
      <c r="U630" s="15"/>
    </row>
    <row r="631" spans="1:21" ht="12.75" customHeight="1" outlineLevel="1">
      <c r="A631" s="361"/>
      <c r="B631" s="145"/>
      <c r="C631" s="276" t="s">
        <v>806</v>
      </c>
      <c r="D631" s="5" t="s">
        <v>79</v>
      </c>
      <c r="E631" s="5" t="s">
        <v>317</v>
      </c>
      <c r="F631" s="5"/>
      <c r="G631" s="17">
        <f>+Depreciación!G628</f>
        <v>0</v>
      </c>
      <c r="H631" s="17">
        <f>+Depreciación!H628</f>
        <v>0</v>
      </c>
      <c r="I631" s="17">
        <f>+Depreciación!I628</f>
        <v>0</v>
      </c>
      <c r="J631" s="17">
        <f>+Depreciación!J628</f>
        <v>0</v>
      </c>
      <c r="K631" s="17">
        <f>+Depreciación!K628</f>
        <v>0</v>
      </c>
      <c r="L631" s="17">
        <f>+Depreciación!L628</f>
        <v>0</v>
      </c>
      <c r="M631" s="17">
        <f>+Depreciación!M628</f>
        <v>0</v>
      </c>
      <c r="N631" s="17">
        <f>+Depreciación!N628</f>
        <v>55000</v>
      </c>
      <c r="O631" s="17">
        <f>+Depreciación!O628</f>
        <v>55000</v>
      </c>
      <c r="P631" s="17">
        <f>+Depreciación!P628</f>
        <v>55000</v>
      </c>
      <c r="Q631" s="17">
        <f>+Depreciación!Q628</f>
        <v>0</v>
      </c>
      <c r="R631" s="17">
        <f>+Depreciación!R628</f>
        <v>0</v>
      </c>
      <c r="S631" s="17">
        <f>+Depreciación!S628</f>
        <v>0</v>
      </c>
      <c r="T631" s="17">
        <f>+Depreciación!T628</f>
        <v>0</v>
      </c>
      <c r="U631" s="15"/>
    </row>
    <row r="632" spans="1:21" ht="12.75" customHeight="1" outlineLevel="1">
      <c r="A632" s="361"/>
      <c r="B632" s="145"/>
      <c r="C632" s="276" t="s">
        <v>284</v>
      </c>
      <c r="D632" s="5" t="s">
        <v>79</v>
      </c>
      <c r="E632" s="5" t="s">
        <v>317</v>
      </c>
      <c r="F632" s="5"/>
      <c r="G632" s="17">
        <f>+Depreciación!G629</f>
        <v>0</v>
      </c>
      <c r="H632" s="17">
        <f>+Depreciación!H629</f>
        <v>0</v>
      </c>
      <c r="I632" s="17">
        <f>+Depreciación!I629</f>
        <v>0</v>
      </c>
      <c r="J632" s="17">
        <f>+Depreciación!J629</f>
        <v>0</v>
      </c>
      <c r="K632" s="17">
        <f>+Depreciación!K629</f>
        <v>0</v>
      </c>
      <c r="L632" s="17">
        <f>+Depreciación!L629</f>
        <v>0</v>
      </c>
      <c r="M632" s="17">
        <f>+Depreciación!M629</f>
        <v>0</v>
      </c>
      <c r="N632" s="17">
        <f>+Depreciación!N629</f>
        <v>103714.28571428571</v>
      </c>
      <c r="O632" s="17">
        <f>+Depreciación!O629</f>
        <v>103714.28571428571</v>
      </c>
      <c r="P632" s="17">
        <f>+Depreciación!P629</f>
        <v>103714.28571428571</v>
      </c>
      <c r="Q632" s="17">
        <f>+Depreciación!Q629</f>
        <v>103714.28571428571</v>
      </c>
      <c r="R632" s="17">
        <f>+Depreciación!R629</f>
        <v>103714.28571428571</v>
      </c>
      <c r="S632" s="17">
        <f>+Depreciación!S629</f>
        <v>103714.28571428571</v>
      </c>
      <c r="T632" s="17">
        <f>+Depreciación!T629</f>
        <v>103714.28571428571</v>
      </c>
      <c r="U632" s="15"/>
    </row>
    <row r="633" spans="1:21" ht="12.75" customHeight="1" outlineLevel="1">
      <c r="A633" s="361"/>
      <c r="B633" s="145"/>
      <c r="C633" s="276" t="s">
        <v>285</v>
      </c>
      <c r="D633" s="5" t="s">
        <v>79</v>
      </c>
      <c r="E633" s="5" t="s">
        <v>317</v>
      </c>
      <c r="F633" s="5"/>
      <c r="G633" s="17">
        <f>+Depreciación!G630</f>
        <v>0</v>
      </c>
      <c r="H633" s="17">
        <f>+Depreciación!H630</f>
        <v>0</v>
      </c>
      <c r="I633" s="17">
        <f>+Depreciación!I630</f>
        <v>0</v>
      </c>
      <c r="J633" s="17">
        <f>+Depreciación!J630</f>
        <v>0</v>
      </c>
      <c r="K633" s="17">
        <f>+Depreciación!K630</f>
        <v>0</v>
      </c>
      <c r="L633" s="17">
        <f>+Depreciación!L630</f>
        <v>0</v>
      </c>
      <c r="M633" s="17">
        <f>+Depreciación!M630</f>
        <v>0</v>
      </c>
      <c r="N633" s="17">
        <f>+Depreciación!N630</f>
        <v>117714.28571428571</v>
      </c>
      <c r="O633" s="17">
        <f>+Depreciación!O630</f>
        <v>117714.28571428571</v>
      </c>
      <c r="P633" s="17">
        <f>+Depreciación!P630</f>
        <v>117714.28571428571</v>
      </c>
      <c r="Q633" s="17">
        <f>+Depreciación!Q630</f>
        <v>117714.28571428571</v>
      </c>
      <c r="R633" s="17">
        <f>+Depreciación!R630</f>
        <v>117714.28571428571</v>
      </c>
      <c r="S633" s="17">
        <f>+Depreciación!S630</f>
        <v>117714.28571428571</v>
      </c>
      <c r="T633" s="17">
        <f>+Depreciación!T630</f>
        <v>117714.28571428571</v>
      </c>
      <c r="U633" s="15"/>
    </row>
    <row r="634" spans="1:21" ht="12.75" customHeight="1" outlineLevel="1">
      <c r="A634" s="361"/>
      <c r="B634" s="145"/>
      <c r="C634" s="276" t="s">
        <v>286</v>
      </c>
      <c r="D634" s="5" t="s">
        <v>79</v>
      </c>
      <c r="E634" s="5" t="s">
        <v>317</v>
      </c>
      <c r="F634" s="5"/>
      <c r="G634" s="17">
        <f>+Depreciación!G631</f>
        <v>0</v>
      </c>
      <c r="H634" s="17">
        <f>+Depreciación!H631</f>
        <v>0</v>
      </c>
      <c r="I634" s="17">
        <f>+Depreciación!I631</f>
        <v>0</v>
      </c>
      <c r="J634" s="17">
        <f>+Depreciación!J631</f>
        <v>0</v>
      </c>
      <c r="K634" s="17">
        <f>+Depreciación!K631</f>
        <v>0</v>
      </c>
      <c r="L634" s="17">
        <f>+Depreciación!L631</f>
        <v>0</v>
      </c>
      <c r="M634" s="17">
        <f>+Depreciación!M631</f>
        <v>0</v>
      </c>
      <c r="N634" s="17">
        <f>+Depreciación!N631</f>
        <v>79428.57142857142</v>
      </c>
      <c r="O634" s="17">
        <f>+Depreciación!O631</f>
        <v>79428.57142857142</v>
      </c>
      <c r="P634" s="17">
        <f>+Depreciación!P631</f>
        <v>79428.57142857142</v>
      </c>
      <c r="Q634" s="17">
        <f>+Depreciación!Q631</f>
        <v>79428.57142857142</v>
      </c>
      <c r="R634" s="17">
        <f>+Depreciación!R631</f>
        <v>79428.57142857142</v>
      </c>
      <c r="S634" s="17">
        <f>+Depreciación!S631</f>
        <v>79428.57142857142</v>
      </c>
      <c r="T634" s="17">
        <f>+Depreciación!T631</f>
        <v>79428.571428571478</v>
      </c>
      <c r="U634" s="15"/>
    </row>
    <row r="635" spans="1:21" ht="12.75" customHeight="1" outlineLevel="1">
      <c r="A635" s="361"/>
      <c r="B635" s="145"/>
      <c r="C635" s="276" t="s">
        <v>808</v>
      </c>
      <c r="D635" s="5" t="s">
        <v>79</v>
      </c>
      <c r="E635" s="5" t="s">
        <v>317</v>
      </c>
      <c r="F635" s="5"/>
      <c r="G635" s="17">
        <f>+Depreciación!G632</f>
        <v>0</v>
      </c>
      <c r="H635" s="17">
        <f>+Depreciación!H632</f>
        <v>0</v>
      </c>
      <c r="I635" s="17">
        <f>+Depreciación!I632</f>
        <v>0</v>
      </c>
      <c r="J635" s="17">
        <f>+Depreciación!J632</f>
        <v>0</v>
      </c>
      <c r="K635" s="17">
        <f>+Depreciación!K632</f>
        <v>0</v>
      </c>
      <c r="L635" s="17">
        <f>+Depreciación!L632</f>
        <v>0</v>
      </c>
      <c r="M635" s="17">
        <f>+Depreciación!M632</f>
        <v>0</v>
      </c>
      <c r="N635" s="17">
        <f>+Depreciación!N632</f>
        <v>193333.33333333331</v>
      </c>
      <c r="O635" s="17">
        <f>+Depreciación!O632</f>
        <v>193333.33333333331</v>
      </c>
      <c r="P635" s="17">
        <f>+Depreciación!P632</f>
        <v>193333.33333333337</v>
      </c>
      <c r="Q635" s="17">
        <f>+Depreciación!Q632</f>
        <v>0</v>
      </c>
      <c r="R635" s="17">
        <f>+Depreciación!R632</f>
        <v>0</v>
      </c>
      <c r="S635" s="17">
        <f>+Depreciación!S632</f>
        <v>0</v>
      </c>
      <c r="T635" s="17">
        <f>+Depreciación!T632</f>
        <v>0</v>
      </c>
      <c r="U635" s="15"/>
    </row>
    <row r="636" spans="1:21" ht="12.75" customHeight="1" outlineLevel="1">
      <c r="A636" s="355"/>
      <c r="B636" s="145"/>
      <c r="C636" s="276" t="s">
        <v>287</v>
      </c>
      <c r="D636" s="5" t="s">
        <v>79</v>
      </c>
      <c r="E636" s="5" t="s">
        <v>317</v>
      </c>
      <c r="F636" s="5"/>
      <c r="G636" s="17">
        <f>+Depreciación!G633</f>
        <v>0</v>
      </c>
      <c r="H636" s="17">
        <f>+Depreciación!H633</f>
        <v>0</v>
      </c>
      <c r="I636" s="17">
        <f>+Depreciación!I633</f>
        <v>0</v>
      </c>
      <c r="J636" s="17">
        <f>+Depreciación!J633</f>
        <v>0</v>
      </c>
      <c r="K636" s="17">
        <f>+Depreciación!K633</f>
        <v>0</v>
      </c>
      <c r="L636" s="17">
        <f>+Depreciación!L633</f>
        <v>0</v>
      </c>
      <c r="M636" s="17">
        <f>+Depreciación!M633</f>
        <v>0</v>
      </c>
      <c r="N636" s="17">
        <f>+Depreciación!N633</f>
        <v>0</v>
      </c>
      <c r="O636" s="17">
        <f>+Depreciación!O633</f>
        <v>76803.48258706466</v>
      </c>
      <c r="P636" s="17">
        <f>+Depreciación!P633</f>
        <v>76803.48258706466</v>
      </c>
      <c r="Q636" s="17">
        <f>+Depreciación!Q633</f>
        <v>76803.48258706466</v>
      </c>
      <c r="R636" s="17">
        <f>+Depreciación!R633</f>
        <v>76803.48258706466</v>
      </c>
      <c r="S636" s="17">
        <f>+Depreciación!S633</f>
        <v>106741.86544420752</v>
      </c>
      <c r="T636" s="17">
        <f>+Depreciación!T633</f>
        <v>106741.86544420752</v>
      </c>
      <c r="U636" s="15"/>
    </row>
    <row r="637" spans="1:21" ht="12.75" customHeight="1" outlineLevel="1">
      <c r="A637" s="361"/>
      <c r="B637" s="145"/>
      <c r="C637" s="276" t="s">
        <v>288</v>
      </c>
      <c r="D637" s="5" t="s">
        <v>79</v>
      </c>
      <c r="E637" s="5" t="s">
        <v>317</v>
      </c>
      <c r="F637" s="5"/>
      <c r="G637" s="17">
        <f>+Depreciación!G634</f>
        <v>0</v>
      </c>
      <c r="H637" s="17">
        <f>+Depreciación!H634</f>
        <v>0</v>
      </c>
      <c r="I637" s="17">
        <f>+Depreciación!I634</f>
        <v>0</v>
      </c>
      <c r="J637" s="17">
        <f>+Depreciación!J634</f>
        <v>0</v>
      </c>
      <c r="K637" s="17">
        <f>+Depreciación!K634</f>
        <v>0</v>
      </c>
      <c r="L637" s="17">
        <f>+Depreciación!L634</f>
        <v>0</v>
      </c>
      <c r="M637" s="17">
        <f>+Depreciación!M634</f>
        <v>0</v>
      </c>
      <c r="N637" s="17">
        <f>+Depreciación!N634</f>
        <v>0</v>
      </c>
      <c r="O637" s="17">
        <f>+Depreciación!O634</f>
        <v>5714.2857142857138</v>
      </c>
      <c r="P637" s="17">
        <f>+Depreciación!P634</f>
        <v>5714.2857142857138</v>
      </c>
      <c r="Q637" s="17">
        <f>+Depreciación!Q634</f>
        <v>5714.2857142857138</v>
      </c>
      <c r="R637" s="17">
        <f>+Depreciación!R634</f>
        <v>5714.2857142857138</v>
      </c>
      <c r="S637" s="17">
        <f>+Depreciación!S634</f>
        <v>5714.2857142857138</v>
      </c>
      <c r="T637" s="17">
        <f>+Depreciación!T634</f>
        <v>5714.2857142857138</v>
      </c>
      <c r="U637" s="15"/>
    </row>
    <row r="638" spans="1:21" ht="12.75" customHeight="1" outlineLevel="1">
      <c r="A638" s="355"/>
      <c r="B638" s="145"/>
      <c r="C638" s="393" t="s">
        <v>505</v>
      </c>
      <c r="D638" s="379" t="s">
        <v>79</v>
      </c>
      <c r="E638" s="379" t="s">
        <v>317</v>
      </c>
      <c r="F638" s="5"/>
      <c r="G638" s="543">
        <f>+Depreciación!G635</f>
        <v>0</v>
      </c>
      <c r="H638" s="543">
        <f>+Depreciación!H635</f>
        <v>0</v>
      </c>
      <c r="I638" s="543">
        <f>+Depreciación!I635</f>
        <v>0</v>
      </c>
      <c r="J638" s="543">
        <f>+Depreciación!J635</f>
        <v>0</v>
      </c>
      <c r="K638" s="543">
        <f>+Depreciación!K635</f>
        <v>0</v>
      </c>
      <c r="L638" s="543">
        <f>+Depreciación!L635</f>
        <v>0</v>
      </c>
      <c r="M638" s="543">
        <f>+Depreciación!M635</f>
        <v>0</v>
      </c>
      <c r="N638" s="543">
        <f>+Depreciación!N635</f>
        <v>0</v>
      </c>
      <c r="O638" s="543">
        <f>+Depreciación!O635</f>
        <v>0</v>
      </c>
      <c r="P638" s="543">
        <f>+Depreciación!P635</f>
        <v>0</v>
      </c>
      <c r="Q638" s="543">
        <f>+Depreciación!Q635</f>
        <v>19878.486666666664</v>
      </c>
      <c r="R638" s="543">
        <f>+Depreciación!R635</f>
        <v>19878.486666666664</v>
      </c>
      <c r="S638" s="543">
        <f>+Depreciación!S635</f>
        <v>19878.486666666664</v>
      </c>
      <c r="T638" s="543">
        <f>+Depreciación!T635</f>
        <v>19878.486666666664</v>
      </c>
      <c r="U638" s="15"/>
    </row>
    <row r="639" spans="1:21" ht="12.75" customHeight="1" outlineLevel="1" collapsed="1">
      <c r="A639" s="362"/>
      <c r="B639" s="145"/>
      <c r="C639" s="275" t="s">
        <v>224</v>
      </c>
      <c r="D639" s="5"/>
      <c r="E639" s="5"/>
      <c r="F639" s="5"/>
      <c r="G639" s="454"/>
      <c r="H639" s="454"/>
      <c r="I639" s="454"/>
      <c r="J639" s="454"/>
      <c r="K639" s="454"/>
      <c r="L639" s="454"/>
      <c r="M639" s="454"/>
      <c r="N639" s="454"/>
      <c r="O639" s="454"/>
      <c r="P639" s="454"/>
      <c r="Q639" s="454"/>
      <c r="R639" s="454"/>
      <c r="S639" s="454"/>
      <c r="T639" s="454"/>
      <c r="U639" s="15"/>
    </row>
    <row r="640" spans="1:21" ht="12.75" customHeight="1" outlineLevel="1">
      <c r="A640" s="361"/>
      <c r="B640" s="145"/>
      <c r="C640" s="394" t="s">
        <v>289</v>
      </c>
      <c r="D640" s="381" t="s">
        <v>79</v>
      </c>
      <c r="E640" s="381" t="s">
        <v>317</v>
      </c>
      <c r="F640" s="5"/>
      <c r="G640" s="542">
        <f>+Depreciación!G637</f>
        <v>0</v>
      </c>
      <c r="H640" s="542">
        <f>+Depreciación!H637</f>
        <v>0</v>
      </c>
      <c r="I640" s="542">
        <f>+Depreciación!I637</f>
        <v>0</v>
      </c>
      <c r="J640" s="542">
        <f>+Depreciación!J637</f>
        <v>0</v>
      </c>
      <c r="K640" s="542">
        <f>+Depreciación!K637</f>
        <v>0</v>
      </c>
      <c r="L640" s="542">
        <f>+Depreciación!L637</f>
        <v>0</v>
      </c>
      <c r="M640" s="542">
        <f>+Depreciación!M637</f>
        <v>0</v>
      </c>
      <c r="N640" s="542">
        <f>+Depreciación!N637</f>
        <v>0</v>
      </c>
      <c r="O640" s="542">
        <f>+Depreciación!O637</f>
        <v>0</v>
      </c>
      <c r="P640" s="542">
        <f>+Depreciación!P637</f>
        <v>257691.91454564038</v>
      </c>
      <c r="Q640" s="542">
        <f>+Depreciación!Q637</f>
        <v>257691.91454564038</v>
      </c>
      <c r="R640" s="542">
        <f>+Depreciación!R637</f>
        <v>257691.91454564041</v>
      </c>
      <c r="S640" s="542">
        <f>+Depreciación!S637</f>
        <v>0</v>
      </c>
      <c r="T640" s="542">
        <f>+Depreciación!T637</f>
        <v>0</v>
      </c>
      <c r="U640" s="15"/>
    </row>
    <row r="641" spans="1:21" ht="12.75" customHeight="1" outlineLevel="1">
      <c r="A641" s="361"/>
      <c r="B641" s="145"/>
      <c r="C641" s="393" t="s">
        <v>970</v>
      </c>
      <c r="D641" s="379" t="s">
        <v>79</v>
      </c>
      <c r="E641" s="379" t="s">
        <v>317</v>
      </c>
      <c r="F641" s="5"/>
      <c r="G641" s="543">
        <f>+Depreciación!G638</f>
        <v>0</v>
      </c>
      <c r="H641" s="543">
        <f>+Depreciación!H638</f>
        <v>0</v>
      </c>
      <c r="I641" s="543">
        <f>+Depreciación!I638</f>
        <v>0</v>
      </c>
      <c r="J641" s="543">
        <f>+Depreciación!J638</f>
        <v>0</v>
      </c>
      <c r="K641" s="543">
        <f>+Depreciación!K638</f>
        <v>0</v>
      </c>
      <c r="L641" s="543">
        <f>+Depreciación!L638</f>
        <v>0</v>
      </c>
      <c r="M641" s="543">
        <f>+Depreciación!M638</f>
        <v>0</v>
      </c>
      <c r="N641" s="543">
        <f>+Depreciación!N638</f>
        <v>0</v>
      </c>
      <c r="O641" s="543">
        <f>+Depreciación!O638</f>
        <v>0</v>
      </c>
      <c r="P641" s="543">
        <f>+Depreciación!P638</f>
        <v>0</v>
      </c>
      <c r="Q641" s="543">
        <f>+Depreciación!Q638</f>
        <v>0</v>
      </c>
      <c r="R641" s="543">
        <f>+Depreciación!R638</f>
        <v>0</v>
      </c>
      <c r="S641" s="543">
        <f>+Depreciación!S638</f>
        <v>0</v>
      </c>
      <c r="T641" s="543">
        <f>+Depreciación!T638</f>
        <v>0</v>
      </c>
      <c r="U641" s="15"/>
    </row>
    <row r="642" spans="1:21" ht="12.75" customHeight="1" outlineLevel="1" collapsed="1">
      <c r="A642" s="355"/>
      <c r="B642" s="145"/>
      <c r="C642" s="473" t="s">
        <v>530</v>
      </c>
      <c r="D642" s="381"/>
      <c r="E642" s="381"/>
      <c r="F642" s="5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5"/>
    </row>
    <row r="643" spans="1:21" ht="12.75" customHeight="1" outlineLevel="1">
      <c r="A643" s="358"/>
      <c r="B643" s="145"/>
      <c r="C643" s="464" t="s">
        <v>531</v>
      </c>
      <c r="D643" s="582"/>
      <c r="E643" s="582"/>
      <c r="F643" s="5"/>
      <c r="G643" s="583"/>
      <c r="H643" s="583"/>
      <c r="I643" s="583"/>
      <c r="J643" s="583"/>
      <c r="K643" s="583"/>
      <c r="L643" s="583"/>
      <c r="M643" s="583"/>
      <c r="N643" s="583"/>
      <c r="O643" s="583"/>
      <c r="P643" s="583"/>
      <c r="Q643" s="583"/>
      <c r="R643" s="583"/>
      <c r="S643" s="583"/>
      <c r="T643" s="583"/>
      <c r="U643" s="15"/>
    </row>
    <row r="644" spans="1:21" ht="12.75" customHeight="1" outlineLevel="1">
      <c r="A644" s="361"/>
      <c r="B644" s="145"/>
      <c r="C644" s="21" t="s">
        <v>222</v>
      </c>
      <c r="D644" s="5" t="s">
        <v>79</v>
      </c>
      <c r="E644" s="5" t="s">
        <v>317</v>
      </c>
      <c r="F644" s="5"/>
      <c r="G644" s="17">
        <f>+Depreciación!G641</f>
        <v>0</v>
      </c>
      <c r="H644" s="17">
        <f>+Depreciación!H641</f>
        <v>3156.25</v>
      </c>
      <c r="I644" s="17">
        <f>+Depreciación!I641</f>
        <v>3156.25</v>
      </c>
      <c r="J644" s="17">
        <f>+Depreciación!J641</f>
        <v>3156.25</v>
      </c>
      <c r="K644" s="17">
        <f>+Depreciación!K641</f>
        <v>0</v>
      </c>
      <c r="L644" s="17">
        <f>+Depreciación!L641</f>
        <v>0</v>
      </c>
      <c r="M644" s="17">
        <f>+Depreciación!M641</f>
        <v>0</v>
      </c>
      <c r="N644" s="17">
        <f>+Depreciación!N641</f>
        <v>0</v>
      </c>
      <c r="O644" s="17">
        <f>+Depreciación!O641</f>
        <v>0</v>
      </c>
      <c r="P644" s="17">
        <f>+Depreciación!P641</f>
        <v>0</v>
      </c>
      <c r="Q644" s="17">
        <f>+Depreciación!Q641</f>
        <v>0</v>
      </c>
      <c r="R644" s="17">
        <f>+Depreciación!R641</f>
        <v>0</v>
      </c>
      <c r="S644" s="17">
        <f>+Depreciación!S641</f>
        <v>0</v>
      </c>
      <c r="T644" s="17">
        <f>+Depreciación!T641</f>
        <v>0</v>
      </c>
      <c r="U644" s="15"/>
    </row>
    <row r="645" spans="1:21" ht="12.75" customHeight="1" outlineLevel="1">
      <c r="A645" s="361"/>
      <c r="B645" s="145"/>
      <c r="C645" s="21" t="s">
        <v>223</v>
      </c>
      <c r="D645" s="5" t="s">
        <v>79</v>
      </c>
      <c r="E645" s="5" t="s">
        <v>317</v>
      </c>
      <c r="F645" s="5"/>
      <c r="G645" s="17">
        <f>+Depreciación!G642</f>
        <v>0</v>
      </c>
      <c r="H645" s="17">
        <f>+Depreciación!H642</f>
        <v>0</v>
      </c>
      <c r="I645" s="17">
        <f>+Depreciación!I642</f>
        <v>420862.63618949201</v>
      </c>
      <c r="J645" s="17">
        <f>+Depreciación!J642</f>
        <v>233589.77666666667</v>
      </c>
      <c r="K645" s="17">
        <f>+Depreciación!K642</f>
        <v>338941.02999999997</v>
      </c>
      <c r="L645" s="17">
        <f>+Depreciación!L642</f>
        <v>551669.2333333334</v>
      </c>
      <c r="M645" s="17">
        <f>+Depreciación!M642</f>
        <v>1396289.2233333332</v>
      </c>
      <c r="N645" s="17">
        <f>+Depreciación!N642</f>
        <v>1274737.0304771746</v>
      </c>
      <c r="O645" s="17">
        <f>+Depreciación!O642</f>
        <v>0</v>
      </c>
      <c r="P645" s="17">
        <f>+Depreciación!P642</f>
        <v>28864.230000000447</v>
      </c>
      <c r="Q645" s="17">
        <f>+Depreciación!Q642</f>
        <v>0</v>
      </c>
      <c r="R645" s="17">
        <f>+Depreciación!R642</f>
        <v>0</v>
      </c>
      <c r="S645" s="17">
        <f>+Depreciación!S642</f>
        <v>0</v>
      </c>
      <c r="T645" s="17">
        <f>+Depreciación!T642</f>
        <v>0</v>
      </c>
      <c r="U645" s="15"/>
    </row>
    <row r="646" spans="1:21" ht="12.75" customHeight="1" outlineLevel="1">
      <c r="A646" s="361"/>
      <c r="B646" s="145"/>
      <c r="C646" s="21" t="s">
        <v>224</v>
      </c>
      <c r="D646" s="5" t="s">
        <v>79</v>
      </c>
      <c r="E646" s="5" t="s">
        <v>317</v>
      </c>
      <c r="F646" s="5"/>
      <c r="G646" s="17">
        <f>+Depreciación!G643</f>
        <v>0</v>
      </c>
      <c r="H646" s="17">
        <f>+Depreciación!H643</f>
        <v>0</v>
      </c>
      <c r="I646" s="17">
        <f>+Depreciación!I643</f>
        <v>0</v>
      </c>
      <c r="J646" s="17">
        <f>+Depreciación!J643</f>
        <v>0</v>
      </c>
      <c r="K646" s="17">
        <f>+Depreciación!K643</f>
        <v>36375.346666666665</v>
      </c>
      <c r="L646" s="17">
        <f>+Depreciación!L643</f>
        <v>36375.346666666665</v>
      </c>
      <c r="M646" s="17">
        <f>+Depreciación!M643</f>
        <v>36375.346666666665</v>
      </c>
      <c r="N646" s="17">
        <f>+Depreciación!N643</f>
        <v>0</v>
      </c>
      <c r="O646" s="17">
        <f>+Depreciación!O643</f>
        <v>0</v>
      </c>
      <c r="P646" s="17">
        <f>+Depreciación!P643</f>
        <v>0</v>
      </c>
      <c r="Q646" s="17">
        <f>+Depreciación!Q643</f>
        <v>0</v>
      </c>
      <c r="R646" s="17">
        <f>+Depreciación!R643</f>
        <v>0</v>
      </c>
      <c r="S646" s="17">
        <f>+Depreciación!S643</f>
        <v>0</v>
      </c>
      <c r="T646" s="17">
        <f>+Depreciación!T643</f>
        <v>0</v>
      </c>
      <c r="U646" s="15"/>
    </row>
    <row r="647" spans="1:21" ht="12.75" customHeight="1" outlineLevel="1">
      <c r="A647" s="361"/>
      <c r="B647" s="145"/>
      <c r="C647" s="21" t="s">
        <v>225</v>
      </c>
      <c r="D647" s="5" t="s">
        <v>79</v>
      </c>
      <c r="E647" s="5" t="s">
        <v>317</v>
      </c>
      <c r="F647" s="5"/>
      <c r="G647" s="17">
        <f>+Depreciación!G644</f>
        <v>0</v>
      </c>
      <c r="H647" s="17">
        <f>+Depreciación!H644</f>
        <v>0</v>
      </c>
      <c r="I647" s="17">
        <f>+Depreciación!I644</f>
        <v>0</v>
      </c>
      <c r="J647" s="17">
        <f>+Depreciación!J644</f>
        <v>0</v>
      </c>
      <c r="K647" s="17">
        <f>+Depreciación!K644</f>
        <v>0</v>
      </c>
      <c r="L647" s="17">
        <f>+Depreciación!L644</f>
        <v>0</v>
      </c>
      <c r="M647" s="17">
        <f>+Depreciación!M644</f>
        <v>0</v>
      </c>
      <c r="N647" s="17">
        <f>+Depreciación!N644</f>
        <v>0</v>
      </c>
      <c r="O647" s="17">
        <f>+Depreciación!O644</f>
        <v>25709.987499999977</v>
      </c>
      <c r="P647" s="17">
        <f>+Depreciación!P644</f>
        <v>25709.987499999977</v>
      </c>
      <c r="Q647" s="17">
        <f>+Depreciación!Q644</f>
        <v>25709.987499999977</v>
      </c>
      <c r="R647" s="17">
        <f>+Depreciación!R644</f>
        <v>25709.987499999977</v>
      </c>
      <c r="S647" s="17">
        <f>+Depreciación!S644</f>
        <v>25709.987499999977</v>
      </c>
      <c r="T647" s="17">
        <f>+Depreciación!T644</f>
        <v>25709.987499999977</v>
      </c>
      <c r="U647" s="15"/>
    </row>
    <row r="648" spans="1:21" ht="12.75" customHeight="1" outlineLevel="1">
      <c r="A648" s="361"/>
      <c r="B648" s="145"/>
      <c r="C648" s="21" t="s">
        <v>226</v>
      </c>
      <c r="D648" s="5" t="s">
        <v>79</v>
      </c>
      <c r="E648" s="5" t="s">
        <v>317</v>
      </c>
      <c r="F648" s="5"/>
      <c r="G648" s="17">
        <f>+Depreciación!G645</f>
        <v>0</v>
      </c>
      <c r="H648" s="17">
        <f>+Depreciación!H645</f>
        <v>0</v>
      </c>
      <c r="I648" s="17">
        <f>+Depreciación!I645</f>
        <v>0</v>
      </c>
      <c r="J648" s="17">
        <f>+Depreciación!J645</f>
        <v>0</v>
      </c>
      <c r="K648" s="17">
        <f>+Depreciación!K645</f>
        <v>0</v>
      </c>
      <c r="L648" s="17">
        <f>+Depreciación!L645</f>
        <v>0</v>
      </c>
      <c r="M648" s="17">
        <f>+Depreciación!M645</f>
        <v>225379.93501458707</v>
      </c>
      <c r="N648" s="17">
        <f>+Depreciación!N645</f>
        <v>225379.93501458707</v>
      </c>
      <c r="O648" s="17">
        <f>+Depreciación!O645</f>
        <v>225379.93501458707</v>
      </c>
      <c r="P648" s="17">
        <f>+Depreciación!P645</f>
        <v>225379.93501458707</v>
      </c>
      <c r="Q648" s="17">
        <f>+Depreciación!Q645</f>
        <v>225379.93501458707</v>
      </c>
      <c r="R648" s="17">
        <f>+Depreciación!R645</f>
        <v>225379.93501458707</v>
      </c>
      <c r="S648" s="17">
        <f>+Depreciación!S645</f>
        <v>225379.93501458707</v>
      </c>
      <c r="T648" s="17">
        <f>+Depreciación!T645</f>
        <v>225379.93501458707</v>
      </c>
      <c r="U648" s="15"/>
    </row>
    <row r="649" spans="1:21" ht="12.45" customHeight="1" outlineLevel="1">
      <c r="A649" s="361"/>
      <c r="B649" s="145"/>
      <c r="C649" s="21" t="s">
        <v>227</v>
      </c>
      <c r="D649" s="5" t="s">
        <v>79</v>
      </c>
      <c r="E649" s="5" t="s">
        <v>317</v>
      </c>
      <c r="F649" s="5"/>
      <c r="G649" s="17">
        <f>+Depreciación!G646</f>
        <v>0</v>
      </c>
      <c r="H649" s="17">
        <f>+Depreciación!H646</f>
        <v>0</v>
      </c>
      <c r="I649" s="17">
        <f>+Depreciación!I646</f>
        <v>0</v>
      </c>
      <c r="J649" s="17">
        <f>+Depreciación!J646</f>
        <v>0</v>
      </c>
      <c r="K649" s="17">
        <f>+Depreciación!K646</f>
        <v>0</v>
      </c>
      <c r="L649" s="17">
        <f>+Depreciación!L646</f>
        <v>0</v>
      </c>
      <c r="M649" s="17">
        <f>+Depreciación!M646</f>
        <v>9536.4973631059238</v>
      </c>
      <c r="N649" s="17">
        <f>+Depreciación!N646</f>
        <v>9536.4973631059238</v>
      </c>
      <c r="O649" s="17">
        <f>+Depreciación!O646</f>
        <v>9536.4973631059238</v>
      </c>
      <c r="P649" s="17">
        <f>+Depreciación!P646</f>
        <v>9536.4973631059238</v>
      </c>
      <c r="Q649" s="17">
        <f>+Depreciación!Q646</f>
        <v>9536.4973631059238</v>
      </c>
      <c r="R649" s="17">
        <f>+Depreciación!R646</f>
        <v>9536.4973631059238</v>
      </c>
      <c r="S649" s="17">
        <f>+Depreciación!S646</f>
        <v>9536.4973631059238</v>
      </c>
      <c r="T649" s="17">
        <f>+Depreciación!T646</f>
        <v>9536.4973631059238</v>
      </c>
      <c r="U649" s="15"/>
    </row>
    <row r="650" spans="1:21" ht="12.75" customHeight="1" outlineLevel="1">
      <c r="A650" s="401"/>
      <c r="B650" s="145"/>
      <c r="C650" s="21" t="s">
        <v>228</v>
      </c>
      <c r="D650" s="5" t="s">
        <v>79</v>
      </c>
      <c r="E650" s="5" t="s">
        <v>317</v>
      </c>
      <c r="F650" s="5"/>
      <c r="G650" s="17">
        <f>+Depreciación!G647</f>
        <v>0</v>
      </c>
      <c r="H650" s="17">
        <f>+Depreciación!H647</f>
        <v>0</v>
      </c>
      <c r="I650" s="17">
        <f>+Depreciación!I647</f>
        <v>0</v>
      </c>
      <c r="J650" s="17">
        <f>+Depreciación!J647</f>
        <v>0</v>
      </c>
      <c r="K650" s="17">
        <f>+Depreciación!K647</f>
        <v>0</v>
      </c>
      <c r="L650" s="17">
        <f>+Depreciación!L647</f>
        <v>0</v>
      </c>
      <c r="M650" s="17">
        <f>+Depreciación!M647</f>
        <v>99243.192083333328</v>
      </c>
      <c r="N650" s="17">
        <f>+Depreciación!N647</f>
        <v>99243.192083333328</v>
      </c>
      <c r="O650" s="17">
        <f>+Depreciación!O647</f>
        <v>99243.192083333328</v>
      </c>
      <c r="P650" s="17">
        <f>+Depreciación!P647</f>
        <v>99243.192083333328</v>
      </c>
      <c r="Q650" s="17">
        <f>+Depreciación!Q647</f>
        <v>99243.192083333328</v>
      </c>
      <c r="R650" s="17">
        <f>+Depreciación!R647</f>
        <v>99243.192083333328</v>
      </c>
      <c r="S650" s="17">
        <f>+Depreciación!S647</f>
        <v>99243.192083333328</v>
      </c>
      <c r="T650" s="17">
        <f>+Depreciación!T647</f>
        <v>99243.192083333328</v>
      </c>
      <c r="U650" s="15"/>
    </row>
    <row r="651" spans="1:21" ht="12.75" customHeight="1" outlineLevel="1">
      <c r="A651" s="361"/>
      <c r="B651" s="145"/>
      <c r="C651" s="21" t="s">
        <v>229</v>
      </c>
      <c r="D651" s="5" t="s">
        <v>79</v>
      </c>
      <c r="E651" s="5" t="s">
        <v>317</v>
      </c>
      <c r="F651" s="5"/>
      <c r="G651" s="17">
        <f>+Depreciación!G648</f>
        <v>0</v>
      </c>
      <c r="H651" s="17">
        <f>+Depreciación!H648</f>
        <v>0</v>
      </c>
      <c r="I651" s="17">
        <f>+Depreciación!I648</f>
        <v>0</v>
      </c>
      <c r="J651" s="17">
        <f>+Depreciación!J648</f>
        <v>0</v>
      </c>
      <c r="K651" s="17">
        <f>+Depreciación!K648</f>
        <v>0</v>
      </c>
      <c r="L651" s="17">
        <f>+Depreciación!L648</f>
        <v>0</v>
      </c>
      <c r="M651" s="17">
        <f>+Depreciación!M648</f>
        <v>14884.461226436266</v>
      </c>
      <c r="N651" s="17">
        <f>+Depreciación!N648</f>
        <v>14884.461226436266</v>
      </c>
      <c r="O651" s="17">
        <f>+Depreciación!O648</f>
        <v>14884.461226436266</v>
      </c>
      <c r="P651" s="17">
        <f>+Depreciación!P648</f>
        <v>14884.461226436266</v>
      </c>
      <c r="Q651" s="17">
        <f>+Depreciación!Q648</f>
        <v>14884.461226436266</v>
      </c>
      <c r="R651" s="17">
        <f>+Depreciación!R648</f>
        <v>14884.461226436266</v>
      </c>
      <c r="S651" s="17">
        <f>+Depreciación!S648</f>
        <v>14884.461226436266</v>
      </c>
      <c r="T651" s="17">
        <f>+Depreciación!T648</f>
        <v>14884.461226436266</v>
      </c>
      <c r="U651" s="15"/>
    </row>
    <row r="652" spans="1:21" ht="12.75" customHeight="1" outlineLevel="1">
      <c r="A652" s="361"/>
      <c r="B652" s="145"/>
      <c r="C652" s="21" t="s">
        <v>230</v>
      </c>
      <c r="D652" s="5" t="s">
        <v>79</v>
      </c>
      <c r="E652" s="5" t="s">
        <v>317</v>
      </c>
      <c r="F652" s="5"/>
      <c r="G652" s="17">
        <f>+Depreciación!G649</f>
        <v>0</v>
      </c>
      <c r="H652" s="17">
        <f>+Depreciación!H649</f>
        <v>0</v>
      </c>
      <c r="I652" s="17">
        <f>+Depreciación!I649</f>
        <v>0</v>
      </c>
      <c r="J652" s="17">
        <f>+Depreciación!J649</f>
        <v>0</v>
      </c>
      <c r="K652" s="17">
        <f>+Depreciación!K649</f>
        <v>0</v>
      </c>
      <c r="L652" s="17">
        <f>+Depreciación!L649</f>
        <v>0</v>
      </c>
      <c r="M652" s="17">
        <f>+Depreciación!M649</f>
        <v>213.03833333333336</v>
      </c>
      <c r="N652" s="17">
        <f>+Depreciación!N649</f>
        <v>213.03833333333336</v>
      </c>
      <c r="O652" s="17">
        <f>+Depreciación!O649</f>
        <v>213.03833333333336</v>
      </c>
      <c r="P652" s="17">
        <f>+Depreciación!P649</f>
        <v>213.03833333333336</v>
      </c>
      <c r="Q652" s="17">
        <f>+Depreciación!Q649</f>
        <v>213.03833333333336</v>
      </c>
      <c r="R652" s="17">
        <f>+Depreciación!R649</f>
        <v>213.03833333333336</v>
      </c>
      <c r="S652" s="17">
        <f>+Depreciación!S649</f>
        <v>213.03833333333336</v>
      </c>
      <c r="T652" s="17">
        <f>+Depreciación!T649</f>
        <v>213.03833333333336</v>
      </c>
      <c r="U652" s="15"/>
    </row>
    <row r="653" spans="1:21" ht="12.75" customHeight="1" outlineLevel="1">
      <c r="A653" s="401"/>
      <c r="B653" s="145"/>
      <c r="C653" s="21" t="s">
        <v>231</v>
      </c>
      <c r="D653" s="5" t="s">
        <v>79</v>
      </c>
      <c r="E653" s="5" t="s">
        <v>317</v>
      </c>
      <c r="F653" s="5"/>
      <c r="G653" s="17">
        <f>+Depreciación!G650</f>
        <v>0</v>
      </c>
      <c r="H653" s="17">
        <f>+Depreciación!H650</f>
        <v>0</v>
      </c>
      <c r="I653" s="17">
        <f>+Depreciación!I650</f>
        <v>0</v>
      </c>
      <c r="J653" s="17">
        <f>+Depreciación!J650</f>
        <v>0</v>
      </c>
      <c r="K653" s="17">
        <f>+Depreciación!K650</f>
        <v>0</v>
      </c>
      <c r="L653" s="17">
        <f>+Depreciación!L650</f>
        <v>0</v>
      </c>
      <c r="M653" s="17">
        <f>+Depreciación!M650</f>
        <v>11940.552333931777</v>
      </c>
      <c r="N653" s="17">
        <f>+Depreciación!N650</f>
        <v>11940.552333931777</v>
      </c>
      <c r="O653" s="17">
        <f>+Depreciación!O650</f>
        <v>11940.552333931777</v>
      </c>
      <c r="P653" s="17">
        <f>+Depreciación!P650</f>
        <v>11940.552333931777</v>
      </c>
      <c r="Q653" s="17">
        <f>+Depreciación!Q650</f>
        <v>11940.552333931777</v>
      </c>
      <c r="R653" s="17">
        <f>+Depreciación!R650</f>
        <v>11940.552333931777</v>
      </c>
      <c r="S653" s="17">
        <f>+Depreciación!S650</f>
        <v>11940.552333931777</v>
      </c>
      <c r="T653" s="17">
        <f>+Depreciación!T650</f>
        <v>11940.552333931777</v>
      </c>
      <c r="U653" s="15"/>
    </row>
    <row r="654" spans="1:21" ht="12.75" customHeight="1" outlineLevel="1">
      <c r="A654" s="401"/>
      <c r="B654" s="145"/>
      <c r="C654" s="21" t="s">
        <v>232</v>
      </c>
      <c r="D654" s="5" t="s">
        <v>79</v>
      </c>
      <c r="E654" s="5" t="s">
        <v>317</v>
      </c>
      <c r="F654" s="5"/>
      <c r="G654" s="17">
        <f>+Depreciación!G651</f>
        <v>0</v>
      </c>
      <c r="H654" s="17">
        <f>+Depreciación!H651</f>
        <v>0</v>
      </c>
      <c r="I654" s="17">
        <f>+Depreciación!I651</f>
        <v>0</v>
      </c>
      <c r="J654" s="17">
        <f>+Depreciación!J651</f>
        <v>0</v>
      </c>
      <c r="K654" s="17">
        <f>+Depreciación!K651</f>
        <v>0</v>
      </c>
      <c r="L654" s="17">
        <f>+Depreciación!L651</f>
        <v>0</v>
      </c>
      <c r="M654" s="17">
        <f>+Depreciación!M651</f>
        <v>51634.710665394974</v>
      </c>
      <c r="N654" s="17">
        <f>+Depreciación!N651</f>
        <v>51634.710665394974</v>
      </c>
      <c r="O654" s="17">
        <f>+Depreciación!O651</f>
        <v>51634.710665394974</v>
      </c>
      <c r="P654" s="17">
        <f>+Depreciación!P651</f>
        <v>51634.710665394974</v>
      </c>
      <c r="Q654" s="17">
        <f>+Depreciación!Q651</f>
        <v>51634.710665394974</v>
      </c>
      <c r="R654" s="17">
        <f>+Depreciación!R651</f>
        <v>51634.710665394974</v>
      </c>
      <c r="S654" s="17">
        <f>+Depreciación!S651</f>
        <v>51634.710665394974</v>
      </c>
      <c r="T654" s="17">
        <f>+Depreciación!T651</f>
        <v>51634.710665394974</v>
      </c>
      <c r="U654" s="15"/>
    </row>
    <row r="655" spans="1:21" ht="12.75" customHeight="1" outlineLevel="1">
      <c r="A655" s="361"/>
      <c r="B655" s="145"/>
      <c r="C655" s="21" t="s">
        <v>233</v>
      </c>
      <c r="D655" s="5" t="s">
        <v>79</v>
      </c>
      <c r="E655" s="5" t="s">
        <v>317</v>
      </c>
      <c r="F655" s="5"/>
      <c r="G655" s="17">
        <f>+Depreciación!G652</f>
        <v>0</v>
      </c>
      <c r="H655" s="17">
        <f>+Depreciación!H652</f>
        <v>0</v>
      </c>
      <c r="I655" s="17">
        <f>+Depreciación!I652</f>
        <v>0</v>
      </c>
      <c r="J655" s="17">
        <f>+Depreciación!J652</f>
        <v>0</v>
      </c>
      <c r="K655" s="17">
        <f>+Depreciación!K652</f>
        <v>0</v>
      </c>
      <c r="L655" s="17">
        <f>+Depreciación!L652</f>
        <v>0</v>
      </c>
      <c r="M655" s="17">
        <f>+Depreciación!M652</f>
        <v>1023.9003590664273</v>
      </c>
      <c r="N655" s="17">
        <f>+Depreciación!N652</f>
        <v>1023.9003590664273</v>
      </c>
      <c r="O655" s="17">
        <f>+Depreciación!O652</f>
        <v>1023.9003590664273</v>
      </c>
      <c r="P655" s="17">
        <f>+Depreciación!P652</f>
        <v>1023.9003590664273</v>
      </c>
      <c r="Q655" s="17">
        <f>+Depreciación!Q652</f>
        <v>1023.9003590664273</v>
      </c>
      <c r="R655" s="17">
        <f>+Depreciación!R652</f>
        <v>1023.9003590664273</v>
      </c>
      <c r="S655" s="17">
        <f>+Depreciación!S652</f>
        <v>1023.9003590664273</v>
      </c>
      <c r="T655" s="17">
        <f>+Depreciación!T652</f>
        <v>1023.9003590664273</v>
      </c>
      <c r="U655" s="15"/>
    </row>
    <row r="656" spans="1:21" ht="12.75" customHeight="1" outlineLevel="1">
      <c r="A656" s="361"/>
      <c r="B656" s="145"/>
      <c r="C656" s="21" t="s">
        <v>234</v>
      </c>
      <c r="D656" s="5" t="s">
        <v>79</v>
      </c>
      <c r="E656" s="5" t="s">
        <v>317</v>
      </c>
      <c r="F656" s="5"/>
      <c r="G656" s="17">
        <f>+Depreciación!G653</f>
        <v>0</v>
      </c>
      <c r="H656" s="17">
        <f>+Depreciación!H653</f>
        <v>0</v>
      </c>
      <c r="I656" s="17">
        <f>+Depreciación!I653</f>
        <v>0</v>
      </c>
      <c r="J656" s="17">
        <f>+Depreciación!J653</f>
        <v>0</v>
      </c>
      <c r="K656" s="17">
        <f>+Depreciación!K653</f>
        <v>0</v>
      </c>
      <c r="L656" s="17">
        <f>+Depreciación!L653</f>
        <v>0</v>
      </c>
      <c r="M656" s="17">
        <f>+Depreciación!M653</f>
        <v>2209.7530857271095</v>
      </c>
      <c r="N656" s="17">
        <f>+Depreciación!N653</f>
        <v>2209.7530857271095</v>
      </c>
      <c r="O656" s="17">
        <f>+Depreciación!O653</f>
        <v>2209.7530857271095</v>
      </c>
      <c r="P656" s="17">
        <f>+Depreciación!P653</f>
        <v>2209.7530857271095</v>
      </c>
      <c r="Q656" s="17">
        <f>+Depreciación!Q653</f>
        <v>2209.7530857271095</v>
      </c>
      <c r="R656" s="17">
        <f>+Depreciación!R653</f>
        <v>2209.7530857271095</v>
      </c>
      <c r="S656" s="17">
        <f>+Depreciación!S653</f>
        <v>2209.7530857271095</v>
      </c>
      <c r="T656" s="17">
        <f>+Depreciación!T653</f>
        <v>2209.7530857271095</v>
      </c>
      <c r="U656" s="15"/>
    </row>
    <row r="657" spans="1:21" ht="12.75" customHeight="1" outlineLevel="1">
      <c r="A657" s="361"/>
      <c r="B657" s="145"/>
      <c r="C657" s="21" t="s">
        <v>235</v>
      </c>
      <c r="D657" s="5" t="s">
        <v>79</v>
      </c>
      <c r="E657" s="5" t="s">
        <v>317</v>
      </c>
      <c r="F657" s="5"/>
      <c r="G657" s="17">
        <f>+Depreciación!G654</f>
        <v>0</v>
      </c>
      <c r="H657" s="17">
        <f>+Depreciación!H654</f>
        <v>0</v>
      </c>
      <c r="I657" s="17">
        <f>+Depreciación!I654</f>
        <v>0</v>
      </c>
      <c r="J657" s="17">
        <f>+Depreciación!J654</f>
        <v>0</v>
      </c>
      <c r="K657" s="17">
        <f>+Depreciación!K654</f>
        <v>0</v>
      </c>
      <c r="L657" s="17">
        <f>+Depreciación!L654</f>
        <v>0</v>
      </c>
      <c r="M657" s="17">
        <f>+Depreciación!M654</f>
        <v>150815.87233505386</v>
      </c>
      <c r="N657" s="17">
        <f>+Depreciación!N654</f>
        <v>150815.87233505386</v>
      </c>
      <c r="O657" s="17">
        <f>+Depreciación!O654</f>
        <v>150815.87233505386</v>
      </c>
      <c r="P657" s="17">
        <f>+Depreciación!P654</f>
        <v>150815.87233505386</v>
      </c>
      <c r="Q657" s="17">
        <f>+Depreciación!Q654</f>
        <v>150815.87233505386</v>
      </c>
      <c r="R657" s="17">
        <f>+Depreciación!R654</f>
        <v>150815.87233505386</v>
      </c>
      <c r="S657" s="17">
        <f>+Depreciación!S654</f>
        <v>150815.87233505386</v>
      </c>
      <c r="T657" s="17">
        <f>+Depreciación!T654</f>
        <v>150815.87233505386</v>
      </c>
      <c r="U657" s="15"/>
    </row>
    <row r="658" spans="1:21" ht="12.75" customHeight="1" outlineLevel="1">
      <c r="A658" s="361"/>
      <c r="B658" s="145"/>
      <c r="C658" s="21" t="s">
        <v>236</v>
      </c>
      <c r="D658" s="5" t="s">
        <v>79</v>
      </c>
      <c r="E658" s="5" t="s">
        <v>317</v>
      </c>
      <c r="F658" s="5"/>
      <c r="G658" s="17">
        <f>+Depreciación!G655</f>
        <v>0</v>
      </c>
      <c r="H658" s="17">
        <f>+Depreciación!H655</f>
        <v>0</v>
      </c>
      <c r="I658" s="17">
        <f>+Depreciación!I655</f>
        <v>0</v>
      </c>
      <c r="J658" s="17">
        <f>+Depreciación!J655</f>
        <v>0</v>
      </c>
      <c r="K658" s="17">
        <f>+Depreciación!K655</f>
        <v>0</v>
      </c>
      <c r="L658" s="17">
        <f>+Depreciación!L655</f>
        <v>0</v>
      </c>
      <c r="M658" s="17">
        <f>+Depreciación!M655</f>
        <v>72676.939777827647</v>
      </c>
      <c r="N658" s="17">
        <f>+Depreciación!N655</f>
        <v>72676.939777827647</v>
      </c>
      <c r="O658" s="17">
        <f>+Depreciación!O655</f>
        <v>72676.939777827647</v>
      </c>
      <c r="P658" s="17">
        <f>+Depreciación!P655</f>
        <v>72676.939777827647</v>
      </c>
      <c r="Q658" s="17">
        <f>+Depreciación!Q655</f>
        <v>72676.939777827647</v>
      </c>
      <c r="R658" s="17">
        <f>+Depreciación!R655</f>
        <v>72676.939777827647</v>
      </c>
      <c r="S658" s="17">
        <f>+Depreciación!S655</f>
        <v>72676.939777827647</v>
      </c>
      <c r="T658" s="17">
        <f>+Depreciación!T655</f>
        <v>72676.939777827647</v>
      </c>
      <c r="U658" s="15"/>
    </row>
    <row r="659" spans="1:21" ht="12.75" customHeight="1" outlineLevel="1">
      <c r="A659" s="361"/>
      <c r="B659" s="145"/>
      <c r="C659" s="21" t="s">
        <v>237</v>
      </c>
      <c r="D659" s="5" t="s">
        <v>79</v>
      </c>
      <c r="E659" s="5" t="s">
        <v>317</v>
      </c>
      <c r="F659" s="5"/>
      <c r="G659" s="17">
        <f>+Depreciación!G656</f>
        <v>0</v>
      </c>
      <c r="H659" s="17">
        <f>+Depreciación!H656</f>
        <v>0</v>
      </c>
      <c r="I659" s="17">
        <f>+Depreciación!I656</f>
        <v>0</v>
      </c>
      <c r="J659" s="17">
        <f>+Depreciación!J656</f>
        <v>0</v>
      </c>
      <c r="K659" s="17">
        <f>+Depreciación!K656</f>
        <v>0</v>
      </c>
      <c r="L659" s="17">
        <f>+Depreciación!L656</f>
        <v>0</v>
      </c>
      <c r="M659" s="17">
        <f>+Depreciación!M656</f>
        <v>4051.716247755834</v>
      </c>
      <c r="N659" s="17">
        <f>+Depreciación!N656</f>
        <v>4051.716247755834</v>
      </c>
      <c r="O659" s="17">
        <f>+Depreciación!O656</f>
        <v>4051.716247755834</v>
      </c>
      <c r="P659" s="17">
        <f>+Depreciación!P656</f>
        <v>4051.716247755834</v>
      </c>
      <c r="Q659" s="17">
        <f>+Depreciación!Q656</f>
        <v>4051.716247755834</v>
      </c>
      <c r="R659" s="17">
        <f>+Depreciación!R656</f>
        <v>4051.716247755834</v>
      </c>
      <c r="S659" s="17">
        <f>+Depreciación!S656</f>
        <v>4051.716247755834</v>
      </c>
      <c r="T659" s="17">
        <f>+Depreciación!T656</f>
        <v>4051.716247755834</v>
      </c>
      <c r="U659" s="15"/>
    </row>
    <row r="660" spans="1:21" ht="12.75" customHeight="1" outlineLevel="1">
      <c r="A660" s="361"/>
      <c r="B660" s="145"/>
      <c r="C660" s="21" t="s">
        <v>238</v>
      </c>
      <c r="D660" s="5" t="s">
        <v>79</v>
      </c>
      <c r="E660" s="5" t="s">
        <v>317</v>
      </c>
      <c r="F660" s="5"/>
      <c r="G660" s="17">
        <f>+Depreciación!G657</f>
        <v>0</v>
      </c>
      <c r="H660" s="17">
        <f>+Depreciación!H657</f>
        <v>0</v>
      </c>
      <c r="I660" s="17">
        <f>+Depreciación!I657</f>
        <v>0</v>
      </c>
      <c r="J660" s="17">
        <f>+Depreciación!J657</f>
        <v>0</v>
      </c>
      <c r="K660" s="17">
        <f>+Depreciación!K657</f>
        <v>0</v>
      </c>
      <c r="L660" s="17">
        <f>+Depreciación!L657</f>
        <v>0</v>
      </c>
      <c r="M660" s="17">
        <f>+Depreciación!M657</f>
        <v>45023.459358168759</v>
      </c>
      <c r="N660" s="17">
        <f>+Depreciación!N657</f>
        <v>45023.459358168759</v>
      </c>
      <c r="O660" s="17">
        <f>+Depreciación!O657</f>
        <v>45023.459358168759</v>
      </c>
      <c r="P660" s="17">
        <f>+Depreciación!P657</f>
        <v>45023.459358168759</v>
      </c>
      <c r="Q660" s="17">
        <f>+Depreciación!Q657</f>
        <v>45023.459358168759</v>
      </c>
      <c r="R660" s="17">
        <f>+Depreciación!R657</f>
        <v>45023.459358168759</v>
      </c>
      <c r="S660" s="17">
        <f>+Depreciación!S657</f>
        <v>45023.459358168759</v>
      </c>
      <c r="T660" s="17">
        <f>+Depreciación!T657</f>
        <v>45023.459358168759</v>
      </c>
      <c r="U660" s="15"/>
    </row>
    <row r="661" spans="1:21" ht="12.75" customHeight="1" outlineLevel="1">
      <c r="A661" s="361"/>
      <c r="B661" s="145"/>
      <c r="C661" s="21" t="s">
        <v>239</v>
      </c>
      <c r="D661" s="5" t="s">
        <v>79</v>
      </c>
      <c r="E661" s="5" t="s">
        <v>317</v>
      </c>
      <c r="F661" s="5"/>
      <c r="G661" s="17">
        <f>+Depreciación!G658</f>
        <v>0</v>
      </c>
      <c r="H661" s="17">
        <f>+Depreciación!H658</f>
        <v>0</v>
      </c>
      <c r="I661" s="17">
        <f>+Depreciación!I658</f>
        <v>0</v>
      </c>
      <c r="J661" s="17">
        <f>+Depreciación!J658</f>
        <v>0</v>
      </c>
      <c r="K661" s="17">
        <f>+Depreciación!K658</f>
        <v>0</v>
      </c>
      <c r="L661" s="17">
        <f>+Depreciación!L658</f>
        <v>0</v>
      </c>
      <c r="M661" s="17">
        <f>+Depreciación!M658</f>
        <v>41878.44619614003</v>
      </c>
      <c r="N661" s="17">
        <f>+Depreciación!N658</f>
        <v>41878.44619614003</v>
      </c>
      <c r="O661" s="17">
        <f>+Depreciación!O658</f>
        <v>41878.44619614003</v>
      </c>
      <c r="P661" s="17">
        <f>+Depreciación!P658</f>
        <v>41878.44619614003</v>
      </c>
      <c r="Q661" s="17">
        <f>+Depreciación!Q658</f>
        <v>41878.44619614003</v>
      </c>
      <c r="R661" s="17">
        <f>+Depreciación!R658</f>
        <v>41878.44619614003</v>
      </c>
      <c r="S661" s="17">
        <f>+Depreciación!S658</f>
        <v>41878.44619614003</v>
      </c>
      <c r="T661" s="17">
        <f>+Depreciación!T658</f>
        <v>41878.44619614003</v>
      </c>
      <c r="U661" s="15"/>
    </row>
    <row r="662" spans="1:21" ht="12.75" customHeight="1" outlineLevel="1">
      <c r="A662" s="361"/>
      <c r="B662" s="145"/>
      <c r="C662" s="21" t="s">
        <v>240</v>
      </c>
      <c r="D662" s="5" t="s">
        <v>79</v>
      </c>
      <c r="E662" s="5" t="s">
        <v>317</v>
      </c>
      <c r="F662" s="5"/>
      <c r="G662" s="17">
        <f>+Depreciación!G659</f>
        <v>0</v>
      </c>
      <c r="H662" s="17">
        <f>+Depreciación!H659</f>
        <v>0</v>
      </c>
      <c r="I662" s="17">
        <f>+Depreciación!I659</f>
        <v>0</v>
      </c>
      <c r="J662" s="17">
        <f>+Depreciación!J659</f>
        <v>0</v>
      </c>
      <c r="K662" s="17">
        <f>+Depreciación!K659</f>
        <v>0</v>
      </c>
      <c r="L662" s="17">
        <f>+Depreciación!L659</f>
        <v>0</v>
      </c>
      <c r="M662" s="17">
        <f>+Depreciación!M659</f>
        <v>34164.024983168754</v>
      </c>
      <c r="N662" s="17">
        <f>+Depreciación!N659</f>
        <v>34164.024983168754</v>
      </c>
      <c r="O662" s="17">
        <f>+Depreciación!O659</f>
        <v>34164.024983168754</v>
      </c>
      <c r="P662" s="17">
        <f>+Depreciación!P659</f>
        <v>34164.024983168754</v>
      </c>
      <c r="Q662" s="17">
        <f>+Depreciación!Q659</f>
        <v>34164.024983168754</v>
      </c>
      <c r="R662" s="17">
        <f>+Depreciación!R659</f>
        <v>34164.024983168754</v>
      </c>
      <c r="S662" s="17">
        <f>+Depreciación!S659</f>
        <v>34164.024983168754</v>
      </c>
      <c r="T662" s="17">
        <f>+Depreciación!T659</f>
        <v>34164.024983168754</v>
      </c>
      <c r="U662" s="15"/>
    </row>
    <row r="663" spans="1:21" ht="12.75" customHeight="1" outlineLevel="1">
      <c r="A663" s="401"/>
      <c r="B663" s="145"/>
      <c r="C663" s="21" t="s">
        <v>241</v>
      </c>
      <c r="D663" s="5" t="s">
        <v>79</v>
      </c>
      <c r="E663" s="5" t="s">
        <v>317</v>
      </c>
      <c r="F663" s="5"/>
      <c r="G663" s="17">
        <f>+Depreciación!G660</f>
        <v>0</v>
      </c>
      <c r="H663" s="17">
        <f>+Depreciación!H660</f>
        <v>0</v>
      </c>
      <c r="I663" s="17">
        <f>+Depreciación!I660</f>
        <v>0</v>
      </c>
      <c r="J663" s="17">
        <f>+Depreciación!J660</f>
        <v>0</v>
      </c>
      <c r="K663" s="17">
        <f>+Depreciación!K660</f>
        <v>0</v>
      </c>
      <c r="L663" s="17">
        <f>+Depreciación!L660</f>
        <v>0</v>
      </c>
      <c r="M663" s="17">
        <f>+Depreciación!M660</f>
        <v>60718.056760547603</v>
      </c>
      <c r="N663" s="17">
        <f>+Depreciación!N660</f>
        <v>60718.056760547603</v>
      </c>
      <c r="O663" s="17">
        <f>+Depreciación!O660</f>
        <v>60718.056760547603</v>
      </c>
      <c r="P663" s="17">
        <f>+Depreciación!P660</f>
        <v>60718.056760547603</v>
      </c>
      <c r="Q663" s="17">
        <f>+Depreciación!Q660</f>
        <v>60718.056760547603</v>
      </c>
      <c r="R663" s="17">
        <f>+Depreciación!R660</f>
        <v>60718.056760547603</v>
      </c>
      <c r="S663" s="17">
        <f>+Depreciación!S660</f>
        <v>60718.056760547603</v>
      </c>
      <c r="T663" s="17">
        <f>+Depreciación!T660</f>
        <v>60718.056760547603</v>
      </c>
      <c r="U663" s="15"/>
    </row>
    <row r="664" spans="1:21" ht="12.75" customHeight="1" outlineLevel="1">
      <c r="A664" s="401"/>
      <c r="B664" s="145"/>
      <c r="C664" s="21" t="s">
        <v>242</v>
      </c>
      <c r="D664" s="5" t="s">
        <v>79</v>
      </c>
      <c r="E664" s="5" t="s">
        <v>317</v>
      </c>
      <c r="F664" s="5"/>
      <c r="G664" s="17">
        <f>+Depreciación!G661</f>
        <v>0</v>
      </c>
      <c r="H664" s="17">
        <f>+Depreciación!H661</f>
        <v>0</v>
      </c>
      <c r="I664" s="17">
        <f>+Depreciación!I661</f>
        <v>0</v>
      </c>
      <c r="J664" s="17">
        <f>+Depreciación!J661</f>
        <v>0</v>
      </c>
      <c r="K664" s="17">
        <f>+Depreciación!K661</f>
        <v>0</v>
      </c>
      <c r="L664" s="17">
        <f>+Depreciación!L661</f>
        <v>0</v>
      </c>
      <c r="M664" s="17">
        <f>+Depreciación!M661</f>
        <v>57039.058264138228</v>
      </c>
      <c r="N664" s="17">
        <f>+Depreciación!N661</f>
        <v>57039.058264138228</v>
      </c>
      <c r="O664" s="17">
        <f>+Depreciación!O661</f>
        <v>57039.058264138228</v>
      </c>
      <c r="P664" s="17">
        <f>+Depreciación!P661</f>
        <v>57039.058264138228</v>
      </c>
      <c r="Q664" s="17">
        <f>+Depreciación!Q661</f>
        <v>57039.058264138228</v>
      </c>
      <c r="R664" s="17">
        <f>+Depreciación!R661</f>
        <v>57039.058264138228</v>
      </c>
      <c r="S664" s="17">
        <f>+Depreciación!S661</f>
        <v>57039.058264138228</v>
      </c>
      <c r="T664" s="17">
        <f>+Depreciación!T661</f>
        <v>57039.058264138228</v>
      </c>
      <c r="U664" s="15"/>
    </row>
    <row r="665" spans="1:21" ht="12.75" customHeight="1" outlineLevel="1">
      <c r="A665" s="361"/>
      <c r="B665" s="145"/>
      <c r="C665" s="21" t="s">
        <v>243</v>
      </c>
      <c r="D665" s="5" t="s">
        <v>79</v>
      </c>
      <c r="E665" s="5" t="s">
        <v>317</v>
      </c>
      <c r="F665" s="5"/>
      <c r="G665" s="17">
        <f>+Depreciación!G662</f>
        <v>0</v>
      </c>
      <c r="H665" s="17">
        <f>+Depreciación!H662</f>
        <v>0</v>
      </c>
      <c r="I665" s="17">
        <f>+Depreciación!I662</f>
        <v>0</v>
      </c>
      <c r="J665" s="17">
        <f>+Depreciación!J662</f>
        <v>0</v>
      </c>
      <c r="K665" s="17">
        <f>+Depreciación!K662</f>
        <v>0</v>
      </c>
      <c r="L665" s="17">
        <f>+Depreciación!L662</f>
        <v>0</v>
      </c>
      <c r="M665" s="17">
        <f>+Depreciación!M662</f>
        <v>22312.133410008981</v>
      </c>
      <c r="N665" s="17">
        <f>+Depreciación!N662</f>
        <v>22312.133410008981</v>
      </c>
      <c r="O665" s="17">
        <f>+Depreciación!O662</f>
        <v>22312.133410008981</v>
      </c>
      <c r="P665" s="17">
        <f>+Depreciación!P662</f>
        <v>22312.133410008981</v>
      </c>
      <c r="Q665" s="17">
        <f>+Depreciación!Q662</f>
        <v>22312.133410008981</v>
      </c>
      <c r="R665" s="17">
        <f>+Depreciación!R662</f>
        <v>22312.133410008981</v>
      </c>
      <c r="S665" s="17">
        <f>+Depreciación!S662</f>
        <v>22312.133410008981</v>
      </c>
      <c r="T665" s="17">
        <f>+Depreciación!T662</f>
        <v>22312.133410008981</v>
      </c>
      <c r="U665" s="15"/>
    </row>
    <row r="666" spans="1:21" ht="12.75" customHeight="1" outlineLevel="1">
      <c r="A666" s="361"/>
      <c r="B666" s="145"/>
      <c r="C666" s="21" t="s">
        <v>244</v>
      </c>
      <c r="D666" s="5" t="s">
        <v>79</v>
      </c>
      <c r="E666" s="5" t="s">
        <v>317</v>
      </c>
      <c r="F666" s="5"/>
      <c r="G666" s="17">
        <f>+Depreciación!G663</f>
        <v>0</v>
      </c>
      <c r="H666" s="17">
        <f>+Depreciación!H663</f>
        <v>0</v>
      </c>
      <c r="I666" s="17">
        <f>+Depreciación!I663</f>
        <v>0</v>
      </c>
      <c r="J666" s="17">
        <f>+Depreciación!J663</f>
        <v>0</v>
      </c>
      <c r="K666" s="17">
        <f>+Depreciación!K663</f>
        <v>0</v>
      </c>
      <c r="L666" s="17">
        <f>+Depreciación!L663</f>
        <v>0</v>
      </c>
      <c r="M666" s="17">
        <f>+Depreciación!M663</f>
        <v>15146.144355924596</v>
      </c>
      <c r="N666" s="17">
        <f>+Depreciación!N663</f>
        <v>15146.144355924596</v>
      </c>
      <c r="O666" s="17">
        <f>+Depreciación!O663</f>
        <v>15146.144355924596</v>
      </c>
      <c r="P666" s="17">
        <f>+Depreciación!P663</f>
        <v>15146.144355924596</v>
      </c>
      <c r="Q666" s="17">
        <f>+Depreciación!Q663</f>
        <v>15146.144355924596</v>
      </c>
      <c r="R666" s="17">
        <f>+Depreciación!R663</f>
        <v>15146.144355924596</v>
      </c>
      <c r="S666" s="17">
        <f>+Depreciación!S663</f>
        <v>15146.144355924596</v>
      </c>
      <c r="T666" s="17">
        <f>+Depreciación!T663</f>
        <v>15146.144355924596</v>
      </c>
      <c r="U666" s="15"/>
    </row>
    <row r="667" spans="1:21" ht="12.75" customHeight="1" outlineLevel="1">
      <c r="A667" s="361"/>
      <c r="B667" s="145"/>
      <c r="C667" s="21" t="s">
        <v>245</v>
      </c>
      <c r="D667" s="5" t="s">
        <v>79</v>
      </c>
      <c r="E667" s="5" t="s">
        <v>317</v>
      </c>
      <c r="F667" s="5"/>
      <c r="G667" s="17">
        <f>+Depreciación!G664</f>
        <v>0</v>
      </c>
      <c r="H667" s="17">
        <f>+Depreciación!H664</f>
        <v>0</v>
      </c>
      <c r="I667" s="17">
        <f>+Depreciación!I664</f>
        <v>0</v>
      </c>
      <c r="J667" s="17">
        <f>+Depreciación!J664</f>
        <v>0</v>
      </c>
      <c r="K667" s="17">
        <f>+Depreciación!K664</f>
        <v>0</v>
      </c>
      <c r="L667" s="17">
        <f>+Depreciación!L664</f>
        <v>0</v>
      </c>
      <c r="M667" s="17">
        <f>+Depreciación!M664</f>
        <v>2214.7988666965889</v>
      </c>
      <c r="N667" s="17">
        <f>+Depreciación!N664</f>
        <v>2214.7988666965889</v>
      </c>
      <c r="O667" s="17">
        <f>+Depreciación!O664</f>
        <v>2214.7988666965889</v>
      </c>
      <c r="P667" s="17">
        <f>+Depreciación!P664</f>
        <v>2214.7988666965889</v>
      </c>
      <c r="Q667" s="17">
        <f>+Depreciación!Q664</f>
        <v>2214.7988666965889</v>
      </c>
      <c r="R667" s="17">
        <f>+Depreciación!R664</f>
        <v>2214.7988666965889</v>
      </c>
      <c r="S667" s="17">
        <f>+Depreciación!S664</f>
        <v>2214.7988666965889</v>
      </c>
      <c r="T667" s="17">
        <f>+Depreciación!T664</f>
        <v>2214.7988666965889</v>
      </c>
      <c r="U667" s="15"/>
    </row>
    <row r="668" spans="1:21" ht="12.75" customHeight="1" outlineLevel="1">
      <c r="A668" s="401"/>
      <c r="B668" s="145"/>
      <c r="C668" s="21" t="s">
        <v>246</v>
      </c>
      <c r="D668" s="5" t="s">
        <v>79</v>
      </c>
      <c r="E668" s="5" t="s">
        <v>317</v>
      </c>
      <c r="F668" s="5"/>
      <c r="G668" s="17">
        <f>+Depreciación!G665</f>
        <v>0</v>
      </c>
      <c r="H668" s="17">
        <f>+Depreciación!H665</f>
        <v>0</v>
      </c>
      <c r="I668" s="17">
        <f>+Depreciación!I665</f>
        <v>0</v>
      </c>
      <c r="J668" s="17">
        <f>+Depreciación!J665</f>
        <v>0</v>
      </c>
      <c r="K668" s="17">
        <f>+Depreciación!K665</f>
        <v>0</v>
      </c>
      <c r="L668" s="17">
        <f>+Depreciación!L665</f>
        <v>0</v>
      </c>
      <c r="M668" s="17">
        <f>+Depreciación!M665</f>
        <v>33966.741500224416</v>
      </c>
      <c r="N668" s="17">
        <f>+Depreciación!N665</f>
        <v>33966.741500224416</v>
      </c>
      <c r="O668" s="17">
        <f>+Depreciación!O665</f>
        <v>33966.741500224416</v>
      </c>
      <c r="P668" s="17">
        <f>+Depreciación!P665</f>
        <v>33966.741500224416</v>
      </c>
      <c r="Q668" s="17">
        <f>+Depreciación!Q665</f>
        <v>33966.741500224416</v>
      </c>
      <c r="R668" s="17">
        <f>+Depreciación!R665</f>
        <v>33966.741500224416</v>
      </c>
      <c r="S668" s="17">
        <f>+Depreciación!S665</f>
        <v>33966.741500224416</v>
      </c>
      <c r="T668" s="17">
        <f>+Depreciación!T665</f>
        <v>33966.741500224416</v>
      </c>
      <c r="U668" s="15"/>
    </row>
    <row r="669" spans="1:21" ht="12.75" customHeight="1" outlineLevel="1">
      <c r="A669" s="401"/>
      <c r="B669" s="145"/>
      <c r="C669" s="21" t="s">
        <v>247</v>
      </c>
      <c r="D669" s="5" t="s">
        <v>79</v>
      </c>
      <c r="E669" s="5" t="s">
        <v>317</v>
      </c>
      <c r="F669" s="5"/>
      <c r="G669" s="17">
        <f>+Depreciación!G666</f>
        <v>0</v>
      </c>
      <c r="H669" s="17">
        <f>+Depreciación!H666</f>
        <v>0</v>
      </c>
      <c r="I669" s="17">
        <f>+Depreciación!I666</f>
        <v>0</v>
      </c>
      <c r="J669" s="17">
        <f>+Depreciación!J666</f>
        <v>0</v>
      </c>
      <c r="K669" s="17">
        <f>+Depreciación!K666</f>
        <v>0</v>
      </c>
      <c r="L669" s="17">
        <f>+Depreciación!L666</f>
        <v>0</v>
      </c>
      <c r="M669" s="17">
        <f>+Depreciación!M666</f>
        <v>10689.231418312382</v>
      </c>
      <c r="N669" s="17">
        <f>+Depreciación!N666</f>
        <v>10689.231418312382</v>
      </c>
      <c r="O669" s="17">
        <f>+Depreciación!O666</f>
        <v>10689.231418312382</v>
      </c>
      <c r="P669" s="17">
        <f>+Depreciación!P666</f>
        <v>10689.231418312382</v>
      </c>
      <c r="Q669" s="17">
        <f>+Depreciación!Q666</f>
        <v>10689.231418312382</v>
      </c>
      <c r="R669" s="17">
        <f>+Depreciación!R666</f>
        <v>10689.231418312382</v>
      </c>
      <c r="S669" s="17">
        <f>+Depreciación!S666</f>
        <v>10689.231418312382</v>
      </c>
      <c r="T669" s="17">
        <f>+Depreciación!T666</f>
        <v>10689.231418312382</v>
      </c>
      <c r="U669" s="15"/>
    </row>
    <row r="670" spans="1:21" ht="12.75" customHeight="1" outlineLevel="1">
      <c r="A670" s="401"/>
      <c r="B670" s="145"/>
      <c r="C670" s="21" t="s">
        <v>248</v>
      </c>
      <c r="D670" s="5" t="s">
        <v>79</v>
      </c>
      <c r="E670" s="5" t="s">
        <v>317</v>
      </c>
      <c r="F670" s="5"/>
      <c r="G670" s="17">
        <f>+Depreciación!G667</f>
        <v>0</v>
      </c>
      <c r="H670" s="17">
        <f>+Depreciación!H667</f>
        <v>0</v>
      </c>
      <c r="I670" s="17">
        <f>+Depreciación!I667</f>
        <v>0</v>
      </c>
      <c r="J670" s="17">
        <f>+Depreciación!J667</f>
        <v>0</v>
      </c>
      <c r="K670" s="17">
        <f>+Depreciación!K667</f>
        <v>0</v>
      </c>
      <c r="L670" s="17">
        <f>+Depreciación!L667</f>
        <v>0</v>
      </c>
      <c r="M670" s="17">
        <f>+Depreciación!M667</f>
        <v>8762.4884874326744</v>
      </c>
      <c r="N670" s="17">
        <f>+Depreciación!N667</f>
        <v>8762.4884874326744</v>
      </c>
      <c r="O670" s="17">
        <f>+Depreciación!O667</f>
        <v>8762.4884874326744</v>
      </c>
      <c r="P670" s="17">
        <f>+Depreciación!P667</f>
        <v>8762.4884874326744</v>
      </c>
      <c r="Q670" s="17">
        <f>+Depreciación!Q667</f>
        <v>8762.4884874326744</v>
      </c>
      <c r="R670" s="17">
        <f>+Depreciación!R667</f>
        <v>8762.4884874326744</v>
      </c>
      <c r="S670" s="17">
        <f>+Depreciación!S667</f>
        <v>8762.4884874326744</v>
      </c>
      <c r="T670" s="17">
        <f>+Depreciación!T667</f>
        <v>8762.4884874326744</v>
      </c>
      <c r="U670" s="15"/>
    </row>
    <row r="671" spans="1:21" ht="12.75" customHeight="1" outlineLevel="1">
      <c r="A671" s="401"/>
      <c r="B671" s="145"/>
      <c r="C671" s="21" t="s">
        <v>249</v>
      </c>
      <c r="D671" s="5" t="s">
        <v>79</v>
      </c>
      <c r="E671" s="5" t="s">
        <v>317</v>
      </c>
      <c r="F671" s="5"/>
      <c r="G671" s="17">
        <f>+Depreciación!G668</f>
        <v>0</v>
      </c>
      <c r="H671" s="17">
        <f>+Depreciación!H668</f>
        <v>0</v>
      </c>
      <c r="I671" s="17">
        <f>+Depreciación!I668</f>
        <v>0</v>
      </c>
      <c r="J671" s="17">
        <f>+Depreciación!J668</f>
        <v>0</v>
      </c>
      <c r="K671" s="17">
        <f>+Depreciación!K668</f>
        <v>0</v>
      </c>
      <c r="L671" s="17">
        <f>+Depreciación!L668</f>
        <v>0</v>
      </c>
      <c r="M671" s="17">
        <f>+Depreciación!M668</f>
        <v>430.03815080789946</v>
      </c>
      <c r="N671" s="17">
        <f>+Depreciación!N668</f>
        <v>430.03815080789946</v>
      </c>
      <c r="O671" s="17">
        <f>+Depreciación!O668</f>
        <v>430.03815080789946</v>
      </c>
      <c r="P671" s="17">
        <f>+Depreciación!P668</f>
        <v>430.03815080789946</v>
      </c>
      <c r="Q671" s="17">
        <f>+Depreciación!Q668</f>
        <v>430.03815080789946</v>
      </c>
      <c r="R671" s="17">
        <f>+Depreciación!R668</f>
        <v>430.03815080789946</v>
      </c>
      <c r="S671" s="17">
        <f>+Depreciación!S668</f>
        <v>430.03815080789946</v>
      </c>
      <c r="T671" s="17">
        <f>+Depreciación!T668</f>
        <v>430.03815080789946</v>
      </c>
      <c r="U671" s="15"/>
    </row>
    <row r="672" spans="1:21" ht="12.75" customHeight="1" outlineLevel="1">
      <c r="A672" s="401"/>
      <c r="B672" s="145"/>
      <c r="C672" s="21" t="s">
        <v>250</v>
      </c>
      <c r="D672" s="5" t="s">
        <v>79</v>
      </c>
      <c r="E672" s="5" t="s">
        <v>317</v>
      </c>
      <c r="F672" s="5"/>
      <c r="G672" s="17">
        <f>+Depreciación!G669</f>
        <v>0</v>
      </c>
      <c r="H672" s="17">
        <f>+Depreciación!H669</f>
        <v>0</v>
      </c>
      <c r="I672" s="17">
        <f>+Depreciación!I669</f>
        <v>0</v>
      </c>
      <c r="J672" s="17">
        <f>+Depreciación!J669</f>
        <v>0</v>
      </c>
      <c r="K672" s="17">
        <f>+Depreciación!K669</f>
        <v>0</v>
      </c>
      <c r="L672" s="17">
        <f>+Depreciación!L669</f>
        <v>0</v>
      </c>
      <c r="M672" s="17">
        <f>+Depreciación!M669</f>
        <v>127205.89320578995</v>
      </c>
      <c r="N672" s="17">
        <f>+Depreciación!N669</f>
        <v>127205.89320578995</v>
      </c>
      <c r="O672" s="17">
        <f>+Depreciación!O669</f>
        <v>127205.89320578995</v>
      </c>
      <c r="P672" s="17">
        <f>+Depreciación!P669</f>
        <v>127205.89320578995</v>
      </c>
      <c r="Q672" s="17">
        <f>+Depreciación!Q669</f>
        <v>127205.89320578995</v>
      </c>
      <c r="R672" s="17">
        <f>+Depreciación!R669</f>
        <v>127205.89320578995</v>
      </c>
      <c r="S672" s="17">
        <f>+Depreciación!S669</f>
        <v>127205.89320578995</v>
      </c>
      <c r="T672" s="17">
        <f>+Depreciación!T669</f>
        <v>127205.89320578995</v>
      </c>
      <c r="U672" s="15"/>
    </row>
    <row r="673" spans="1:21" ht="12.75" customHeight="1" outlineLevel="1">
      <c r="A673" s="361"/>
      <c r="B673" s="145"/>
      <c r="C673" s="21" t="s">
        <v>251</v>
      </c>
      <c r="D673" s="5" t="s">
        <v>79</v>
      </c>
      <c r="E673" s="5" t="s">
        <v>317</v>
      </c>
      <c r="F673" s="5"/>
      <c r="G673" s="17">
        <f>+Depreciación!G670</f>
        <v>0</v>
      </c>
      <c r="H673" s="17">
        <f>+Depreciación!H670</f>
        <v>0</v>
      </c>
      <c r="I673" s="17">
        <f>+Depreciación!I670</f>
        <v>0</v>
      </c>
      <c r="J673" s="17">
        <f>+Depreciación!J670</f>
        <v>0</v>
      </c>
      <c r="K673" s="17">
        <f>+Depreciación!K670</f>
        <v>0</v>
      </c>
      <c r="L673" s="17">
        <f>+Depreciación!L670</f>
        <v>0</v>
      </c>
      <c r="M673" s="17">
        <f>+Depreciación!M670</f>
        <v>0</v>
      </c>
      <c r="N673" s="17">
        <f>+Depreciación!N670</f>
        <v>1766.7448445449404</v>
      </c>
      <c r="O673" s="17">
        <f>+Depreciación!O670</f>
        <v>1766.7448445449404</v>
      </c>
      <c r="P673" s="17">
        <f>+Depreciación!P670</f>
        <v>1766.7448445449404</v>
      </c>
      <c r="Q673" s="17">
        <f>+Depreciación!Q670</f>
        <v>1766.7448445449404</v>
      </c>
      <c r="R673" s="17">
        <f>+Depreciación!R670</f>
        <v>1766.7448445449404</v>
      </c>
      <c r="S673" s="17">
        <f>+Depreciación!S670</f>
        <v>1766.7448445449404</v>
      </c>
      <c r="T673" s="17">
        <f>+Depreciación!T670</f>
        <v>1766.7448445449404</v>
      </c>
      <c r="U673" s="15"/>
    </row>
    <row r="674" spans="1:21" ht="12.75" customHeight="1" outlineLevel="1">
      <c r="A674" s="401"/>
      <c r="B674" s="145"/>
      <c r="C674" s="21" t="s">
        <v>252</v>
      </c>
      <c r="D674" s="5" t="s">
        <v>79</v>
      </c>
      <c r="E674" s="5" t="s">
        <v>317</v>
      </c>
      <c r="F674" s="5"/>
      <c r="G674" s="17">
        <f>+Depreciación!G671</f>
        <v>0</v>
      </c>
      <c r="H674" s="17">
        <f>+Depreciación!H671</f>
        <v>0</v>
      </c>
      <c r="I674" s="17">
        <f>+Depreciación!I671</f>
        <v>0</v>
      </c>
      <c r="J674" s="17">
        <f>+Depreciación!J671</f>
        <v>0</v>
      </c>
      <c r="K674" s="17">
        <f>+Depreciación!K671</f>
        <v>0</v>
      </c>
      <c r="L674" s="17">
        <f>+Depreciación!L671</f>
        <v>0</v>
      </c>
      <c r="M674" s="17">
        <f>+Depreciación!M671</f>
        <v>0</v>
      </c>
      <c r="N674" s="17">
        <f>+Depreciación!N671</f>
        <v>14204.348248587568</v>
      </c>
      <c r="O674" s="17">
        <f>+Depreciación!O671</f>
        <v>14204.348248587568</v>
      </c>
      <c r="P674" s="17">
        <f>+Depreciación!P671</f>
        <v>14204.348248587568</v>
      </c>
      <c r="Q674" s="17">
        <f>+Depreciación!Q671</f>
        <v>14204.348248587568</v>
      </c>
      <c r="R674" s="17">
        <f>+Depreciación!R671</f>
        <v>14204.348248587568</v>
      </c>
      <c r="S674" s="17">
        <f>+Depreciación!S671</f>
        <v>14204.348248587568</v>
      </c>
      <c r="T674" s="17">
        <f>+Depreciación!T671</f>
        <v>14204.348248587568</v>
      </c>
      <c r="U674" s="15"/>
    </row>
    <row r="675" spans="1:21" ht="12.75" customHeight="1" outlineLevel="1">
      <c r="A675" s="401"/>
      <c r="B675" s="145"/>
      <c r="C675" s="21" t="s">
        <v>253</v>
      </c>
      <c r="D675" s="5" t="s">
        <v>79</v>
      </c>
      <c r="E675" s="5" t="s">
        <v>317</v>
      </c>
      <c r="F675" s="5"/>
      <c r="G675" s="17">
        <f>+Depreciación!G672</f>
        <v>0</v>
      </c>
      <c r="H675" s="17">
        <f>+Depreciación!H672</f>
        <v>0</v>
      </c>
      <c r="I675" s="17">
        <f>+Depreciación!I672</f>
        <v>0</v>
      </c>
      <c r="J675" s="17">
        <f>+Depreciación!J672</f>
        <v>0</v>
      </c>
      <c r="K675" s="17">
        <f>+Depreciación!K672</f>
        <v>0</v>
      </c>
      <c r="L675" s="17">
        <f>+Depreciación!L672</f>
        <v>0</v>
      </c>
      <c r="M675" s="17">
        <f>+Depreciación!M672</f>
        <v>0</v>
      </c>
      <c r="N675" s="17">
        <f>+Depreciación!N672</f>
        <v>0</v>
      </c>
      <c r="O675" s="17">
        <f>+Depreciación!O672</f>
        <v>10582.340164126625</v>
      </c>
      <c r="P675" s="17">
        <f>+Depreciación!P672</f>
        <v>10582.340164126625</v>
      </c>
      <c r="Q675" s="17">
        <f>+Depreciación!Q672</f>
        <v>10582.340164126625</v>
      </c>
      <c r="R675" s="17">
        <f>+Depreciación!R672</f>
        <v>10582.340164126625</v>
      </c>
      <c r="S675" s="17">
        <f>+Depreciación!S672</f>
        <v>10582.340164126625</v>
      </c>
      <c r="T675" s="17">
        <f>+Depreciación!T672</f>
        <v>10582.340164126625</v>
      </c>
      <c r="U675" s="15"/>
    </row>
    <row r="676" spans="1:21" ht="12.75" customHeight="1" outlineLevel="1">
      <c r="A676" s="401"/>
      <c r="B676" s="145"/>
      <c r="C676" s="21" t="s">
        <v>254</v>
      </c>
      <c r="D676" s="5" t="s">
        <v>79</v>
      </c>
      <c r="E676" s="5" t="s">
        <v>317</v>
      </c>
      <c r="F676" s="5"/>
      <c r="G676" s="17">
        <f>+Depreciación!G673</f>
        <v>0</v>
      </c>
      <c r="H676" s="17">
        <f>+Depreciación!H673</f>
        <v>0</v>
      </c>
      <c r="I676" s="17">
        <f>+Depreciación!I673</f>
        <v>0</v>
      </c>
      <c r="J676" s="17">
        <f>+Depreciación!J673</f>
        <v>0</v>
      </c>
      <c r="K676" s="17">
        <f>+Depreciación!K673</f>
        <v>0</v>
      </c>
      <c r="L676" s="17">
        <f>+Depreciación!L673</f>
        <v>0</v>
      </c>
      <c r="M676" s="17">
        <f>+Depreciación!M673</f>
        <v>0</v>
      </c>
      <c r="N676" s="17">
        <f>+Depreciación!N673</f>
        <v>1044.2790225988701</v>
      </c>
      <c r="O676" s="17">
        <f>+Depreciación!O673</f>
        <v>1044.2790225988701</v>
      </c>
      <c r="P676" s="17">
        <f>+Depreciación!P673</f>
        <v>1044.2790225988701</v>
      </c>
      <c r="Q676" s="17">
        <f>+Depreciación!Q673</f>
        <v>1044.2790225988701</v>
      </c>
      <c r="R676" s="17">
        <f>+Depreciación!R673</f>
        <v>1044.2790225988701</v>
      </c>
      <c r="S676" s="17">
        <f>+Depreciación!S673</f>
        <v>1044.2790225988701</v>
      </c>
      <c r="T676" s="17">
        <f>+Depreciación!T673</f>
        <v>1044.2790225988701</v>
      </c>
      <c r="U676" s="15"/>
    </row>
    <row r="677" spans="1:21" ht="12.75" customHeight="1" outlineLevel="1">
      <c r="A677" s="401"/>
      <c r="B677" s="145"/>
      <c r="C677" s="21" t="s">
        <v>255</v>
      </c>
      <c r="D677" s="5" t="s">
        <v>79</v>
      </c>
      <c r="E677" s="5" t="s">
        <v>317</v>
      </c>
      <c r="F677" s="5"/>
      <c r="G677" s="17">
        <f>+Depreciación!G674</f>
        <v>0</v>
      </c>
      <c r="H677" s="17">
        <f>+Depreciación!H674</f>
        <v>0</v>
      </c>
      <c r="I677" s="17">
        <f>+Depreciación!I674</f>
        <v>0</v>
      </c>
      <c r="J677" s="17">
        <f>+Depreciación!J674</f>
        <v>0</v>
      </c>
      <c r="K677" s="17">
        <f>+Depreciación!K674</f>
        <v>0</v>
      </c>
      <c r="L677" s="17">
        <f>+Depreciación!L674</f>
        <v>0</v>
      </c>
      <c r="M677" s="17">
        <f>+Depreciación!M674</f>
        <v>0</v>
      </c>
      <c r="N677" s="17">
        <f>+Depreciación!N674</f>
        <v>36171.635689265531</v>
      </c>
      <c r="O677" s="17">
        <f>+Depreciación!O674</f>
        <v>36171.635689265531</v>
      </c>
      <c r="P677" s="17">
        <f>+Depreciación!P674</f>
        <v>36171.635689265531</v>
      </c>
      <c r="Q677" s="17">
        <f>+Depreciación!Q674</f>
        <v>36171.635689265531</v>
      </c>
      <c r="R677" s="17">
        <f>+Depreciación!R674</f>
        <v>36171.635689265531</v>
      </c>
      <c r="S677" s="17">
        <f>+Depreciación!S674</f>
        <v>36171.635689265531</v>
      </c>
      <c r="T677" s="17">
        <f>+Depreciación!T674</f>
        <v>36171.635689265531</v>
      </c>
      <c r="U677" s="15"/>
    </row>
    <row r="678" spans="1:21" ht="12.75" customHeight="1" outlineLevel="1">
      <c r="A678" s="401"/>
      <c r="B678" s="145"/>
      <c r="C678" s="21" t="s">
        <v>256</v>
      </c>
      <c r="D678" s="5" t="s">
        <v>79</v>
      </c>
      <c r="E678" s="5" t="s">
        <v>317</v>
      </c>
      <c r="F678" s="5"/>
      <c r="G678" s="17">
        <f>+Depreciación!G675</f>
        <v>0</v>
      </c>
      <c r="H678" s="17">
        <f>+Depreciación!H675</f>
        <v>0</v>
      </c>
      <c r="I678" s="17">
        <f>+Depreciación!I675</f>
        <v>0</v>
      </c>
      <c r="J678" s="17">
        <f>+Depreciación!J675</f>
        <v>0</v>
      </c>
      <c r="K678" s="17">
        <f>+Depreciación!K675</f>
        <v>0</v>
      </c>
      <c r="L678" s="17">
        <f>+Depreciación!L675</f>
        <v>0</v>
      </c>
      <c r="M678" s="17">
        <f>+Depreciación!M675</f>
        <v>0</v>
      </c>
      <c r="N678" s="17">
        <f>+Depreciación!N675</f>
        <v>2147.0145480225983</v>
      </c>
      <c r="O678" s="17">
        <f>+Depreciación!O675</f>
        <v>2147.0145480225983</v>
      </c>
      <c r="P678" s="17">
        <f>+Depreciación!P675</f>
        <v>2147.0145480225983</v>
      </c>
      <c r="Q678" s="17">
        <f>+Depreciación!Q675</f>
        <v>2147.0145480225983</v>
      </c>
      <c r="R678" s="17">
        <f>+Depreciación!R675</f>
        <v>2147.0145480225983</v>
      </c>
      <c r="S678" s="17">
        <f>+Depreciación!S675</f>
        <v>2147.0145480225983</v>
      </c>
      <c r="T678" s="17">
        <f>+Depreciación!T675</f>
        <v>2147.0145480225983</v>
      </c>
      <c r="U678" s="15"/>
    </row>
    <row r="679" spans="1:21" ht="12.75" customHeight="1" outlineLevel="1">
      <c r="A679" s="401"/>
      <c r="B679" s="145"/>
      <c r="C679" s="21" t="s">
        <v>257</v>
      </c>
      <c r="D679" s="5" t="s">
        <v>79</v>
      </c>
      <c r="E679" s="5" t="s">
        <v>317</v>
      </c>
      <c r="F679" s="5"/>
      <c r="G679" s="17">
        <f>+Depreciación!G676</f>
        <v>0</v>
      </c>
      <c r="H679" s="17">
        <f>+Depreciación!H676</f>
        <v>0</v>
      </c>
      <c r="I679" s="17">
        <f>+Depreciación!I676</f>
        <v>0</v>
      </c>
      <c r="J679" s="17">
        <f>+Depreciación!J676</f>
        <v>0</v>
      </c>
      <c r="K679" s="17">
        <f>+Depreciación!K676</f>
        <v>0</v>
      </c>
      <c r="L679" s="17">
        <f>+Depreciación!L676</f>
        <v>0</v>
      </c>
      <c r="M679" s="17">
        <f>+Depreciación!M676</f>
        <v>0</v>
      </c>
      <c r="N679" s="17">
        <f>+Depreciación!N676</f>
        <v>17282.677824858754</v>
      </c>
      <c r="O679" s="17">
        <f>+Depreciación!O676</f>
        <v>17282.677824858754</v>
      </c>
      <c r="P679" s="17">
        <f>+Depreciación!P676</f>
        <v>17282.677824858754</v>
      </c>
      <c r="Q679" s="17">
        <f>+Depreciación!Q676</f>
        <v>17282.677824858754</v>
      </c>
      <c r="R679" s="17">
        <f>+Depreciación!R676</f>
        <v>17282.677824858754</v>
      </c>
      <c r="S679" s="17">
        <f>+Depreciación!S676</f>
        <v>17282.677824858754</v>
      </c>
      <c r="T679" s="17">
        <f>+Depreciación!T676</f>
        <v>17282.677824858754</v>
      </c>
      <c r="U679" s="15"/>
    </row>
    <row r="680" spans="1:21" ht="12.75" customHeight="1" outlineLevel="1">
      <c r="A680" s="401"/>
      <c r="B680" s="145"/>
      <c r="C680" s="21" t="s">
        <v>258</v>
      </c>
      <c r="D680" s="5" t="s">
        <v>79</v>
      </c>
      <c r="E680" s="5" t="s">
        <v>317</v>
      </c>
      <c r="F680" s="5"/>
      <c r="G680" s="17">
        <f>+Depreciación!G677</f>
        <v>0</v>
      </c>
      <c r="H680" s="17">
        <f>+Depreciación!H677</f>
        <v>0</v>
      </c>
      <c r="I680" s="17">
        <f>+Depreciación!I677</f>
        <v>0</v>
      </c>
      <c r="J680" s="17">
        <f>+Depreciación!J677</f>
        <v>0</v>
      </c>
      <c r="K680" s="17">
        <f>+Depreciación!K677</f>
        <v>0</v>
      </c>
      <c r="L680" s="17">
        <f>+Depreciación!L677</f>
        <v>0</v>
      </c>
      <c r="M680" s="17">
        <f>+Depreciación!M677</f>
        <v>0</v>
      </c>
      <c r="N680" s="17">
        <f>+Depreciación!N677</f>
        <v>12059.954689265534</v>
      </c>
      <c r="O680" s="17">
        <f>+Depreciación!O677</f>
        <v>12059.954689265534</v>
      </c>
      <c r="P680" s="17">
        <f>+Depreciación!P677</f>
        <v>12059.954689265534</v>
      </c>
      <c r="Q680" s="17">
        <f>+Depreciación!Q677</f>
        <v>12059.954689265534</v>
      </c>
      <c r="R680" s="17">
        <f>+Depreciación!R677</f>
        <v>12059.954689265534</v>
      </c>
      <c r="S680" s="17">
        <f>+Depreciación!S677</f>
        <v>12059.954689265534</v>
      </c>
      <c r="T680" s="17">
        <f>+Depreciación!T677</f>
        <v>12059.954689265534</v>
      </c>
      <c r="U680" s="15"/>
    </row>
    <row r="681" spans="1:21" ht="12.75" customHeight="1" outlineLevel="1">
      <c r="A681" s="361"/>
      <c r="B681" s="145"/>
      <c r="C681" s="21" t="s">
        <v>220</v>
      </c>
      <c r="D681" s="5" t="s">
        <v>79</v>
      </c>
      <c r="E681" s="5" t="s">
        <v>317</v>
      </c>
      <c r="F681" s="5"/>
      <c r="G681" s="17">
        <f>+Depreciación!G678</f>
        <v>0</v>
      </c>
      <c r="H681" s="17">
        <f>+Depreciación!H678</f>
        <v>0</v>
      </c>
      <c r="I681" s="17">
        <f>+Depreciación!I678</f>
        <v>0</v>
      </c>
      <c r="J681" s="17">
        <f>+Depreciación!J678</f>
        <v>0</v>
      </c>
      <c r="K681" s="17">
        <f>+Depreciación!K678</f>
        <v>0</v>
      </c>
      <c r="L681" s="17">
        <f>+Depreciación!L678</f>
        <v>0</v>
      </c>
      <c r="M681" s="17">
        <f>+Depreciación!M678</f>
        <v>0</v>
      </c>
      <c r="N681" s="17">
        <f>+Depreciación!N678</f>
        <v>31996.338742487282</v>
      </c>
      <c r="O681" s="17">
        <f>+Depreciación!O678</f>
        <v>31996.338742487282</v>
      </c>
      <c r="P681" s="17">
        <f>+Depreciación!P678</f>
        <v>31996.338742487282</v>
      </c>
      <c r="Q681" s="17">
        <f>+Depreciación!Q678</f>
        <v>31996.338742487282</v>
      </c>
      <c r="R681" s="17">
        <f>+Depreciación!R678</f>
        <v>31996.338742487282</v>
      </c>
      <c r="S681" s="17">
        <f>+Depreciación!S678</f>
        <v>31996.338742487282</v>
      </c>
      <c r="T681" s="17">
        <f>+Depreciación!T678</f>
        <v>31996.338742487282</v>
      </c>
      <c r="U681" s="15"/>
    </row>
    <row r="682" spans="1:21" ht="12.75" customHeight="1" outlineLevel="1">
      <c r="A682" s="361"/>
      <c r="B682" s="145"/>
      <c r="C682" s="396" t="s">
        <v>502</v>
      </c>
      <c r="D682" s="379" t="s">
        <v>79</v>
      </c>
      <c r="E682" s="379" t="s">
        <v>317</v>
      </c>
      <c r="F682" s="5"/>
      <c r="G682" s="543">
        <f>+Depreciación!G679</f>
        <v>0</v>
      </c>
      <c r="H682" s="543">
        <f>+Depreciación!H679</f>
        <v>0</v>
      </c>
      <c r="I682" s="543">
        <f>+Depreciación!I679</f>
        <v>0</v>
      </c>
      <c r="J682" s="543">
        <f>+Depreciación!J679</f>
        <v>0</v>
      </c>
      <c r="K682" s="543">
        <f>+Depreciación!K679</f>
        <v>0</v>
      </c>
      <c r="L682" s="543">
        <f>+Depreciación!L679</f>
        <v>0</v>
      </c>
      <c r="M682" s="543">
        <f>+Depreciación!M679</f>
        <v>0</v>
      </c>
      <c r="N682" s="543">
        <f>+Depreciación!N679</f>
        <v>0</v>
      </c>
      <c r="O682" s="543">
        <f>+Depreciación!O679</f>
        <v>0</v>
      </c>
      <c r="P682" s="543">
        <f>+Depreciación!P679</f>
        <v>0</v>
      </c>
      <c r="Q682" s="543">
        <f>+Depreciación!Q679</f>
        <v>0</v>
      </c>
      <c r="R682" s="543">
        <f>+Depreciación!R679</f>
        <v>112000</v>
      </c>
      <c r="S682" s="543">
        <f>+Depreciación!S679</f>
        <v>149363.6</v>
      </c>
      <c r="T682" s="543">
        <f>+Depreciación!T679</f>
        <v>149363.6</v>
      </c>
      <c r="U682" s="15"/>
    </row>
    <row r="683" spans="1:21" ht="12.75" customHeight="1" outlineLevel="1" collapsed="1">
      <c r="A683" s="361"/>
      <c r="B683" s="145"/>
      <c r="C683" s="23" t="s">
        <v>180</v>
      </c>
      <c r="D683" s="18"/>
      <c r="E683" s="18"/>
      <c r="F683" s="5"/>
      <c r="G683" s="454"/>
      <c r="H683" s="454"/>
      <c r="I683" s="454"/>
      <c r="J683" s="454"/>
      <c r="K683" s="454"/>
      <c r="L683" s="454"/>
      <c r="M683" s="454"/>
      <c r="N683" s="454"/>
      <c r="O683" s="454"/>
      <c r="P683" s="454"/>
      <c r="Q683" s="454"/>
      <c r="R683" s="454"/>
      <c r="S683" s="454"/>
      <c r="T683" s="454"/>
      <c r="U683" s="15"/>
    </row>
    <row r="684" spans="1:21" ht="12.75" customHeight="1" outlineLevel="1">
      <c r="A684" s="361"/>
      <c r="B684" s="145"/>
      <c r="C684" s="395" t="s">
        <v>263</v>
      </c>
      <c r="D684" s="381" t="s">
        <v>79</v>
      </c>
      <c r="E684" s="381" t="s">
        <v>317</v>
      </c>
      <c r="F684" s="5"/>
      <c r="G684" s="542">
        <f>+Depreciación!G681</f>
        <v>0</v>
      </c>
      <c r="H684" s="542">
        <f>+Depreciación!H681</f>
        <v>82637.186000000002</v>
      </c>
      <c r="I684" s="542">
        <f>+Depreciación!I681</f>
        <v>82637.186000000002</v>
      </c>
      <c r="J684" s="542">
        <f>+Depreciación!J681</f>
        <v>82637.186000000002</v>
      </c>
      <c r="K684" s="542">
        <f>+Depreciación!K681</f>
        <v>82637.186000000002</v>
      </c>
      <c r="L684" s="542">
        <f>+Depreciación!L681</f>
        <v>82637.186000000002</v>
      </c>
      <c r="M684" s="542">
        <f>+Depreciación!M681</f>
        <v>82637.186000000002</v>
      </c>
      <c r="N684" s="542">
        <f>+Depreciación!N681</f>
        <v>82637.186000000002</v>
      </c>
      <c r="O684" s="542">
        <f>+Depreciación!O681</f>
        <v>82637.186000000002</v>
      </c>
      <c r="P684" s="542">
        <f>+Depreciación!P681</f>
        <v>82637.186000000002</v>
      </c>
      <c r="Q684" s="542">
        <f>+Depreciación!Q681</f>
        <v>82637.185999999987</v>
      </c>
      <c r="R684" s="542">
        <f>+Depreciación!R681</f>
        <v>0</v>
      </c>
      <c r="S684" s="542">
        <f>+Depreciación!S681</f>
        <v>0</v>
      </c>
      <c r="T684" s="542">
        <f>+Depreciación!T681</f>
        <v>0</v>
      </c>
      <c r="U684" s="15"/>
    </row>
    <row r="685" spans="1:21" ht="12.75" customHeight="1" outlineLevel="1">
      <c r="A685" s="361"/>
      <c r="B685" s="145"/>
      <c r="C685" s="21" t="s">
        <v>208</v>
      </c>
      <c r="D685" s="5" t="s">
        <v>79</v>
      </c>
      <c r="E685" s="5" t="s">
        <v>317</v>
      </c>
      <c r="F685" s="5"/>
      <c r="G685" s="17">
        <f>+Depreciación!G682</f>
        <v>0</v>
      </c>
      <c r="H685" s="17">
        <f>+Depreciación!H682</f>
        <v>0</v>
      </c>
      <c r="I685" s="17">
        <f>+Depreciación!I682</f>
        <v>0</v>
      </c>
      <c r="J685" s="17">
        <f>+Depreciación!J682</f>
        <v>0</v>
      </c>
      <c r="K685" s="17">
        <f>+Depreciación!K682</f>
        <v>0</v>
      </c>
      <c r="L685" s="17">
        <f>+Depreciación!L682</f>
        <v>0</v>
      </c>
      <c r="M685" s="17">
        <f>+Depreciación!M682</f>
        <v>0</v>
      </c>
      <c r="N685" s="17">
        <f>+Depreciación!N682</f>
        <v>0</v>
      </c>
      <c r="O685" s="17">
        <f>+Depreciación!O682</f>
        <v>0</v>
      </c>
      <c r="P685" s="17">
        <f>+Depreciación!P682</f>
        <v>0</v>
      </c>
      <c r="Q685" s="17">
        <f>+Depreciación!Q682</f>
        <v>0</v>
      </c>
      <c r="R685" s="17">
        <f>+Depreciación!R682</f>
        <v>0</v>
      </c>
      <c r="S685" s="17">
        <f>+Depreciación!S682</f>
        <v>0</v>
      </c>
      <c r="T685" s="17">
        <f>+Depreciación!T682</f>
        <v>0</v>
      </c>
      <c r="U685" s="15"/>
    </row>
    <row r="686" spans="1:21" ht="12.75" customHeight="1" outlineLevel="1">
      <c r="A686" s="361"/>
      <c r="B686" s="145"/>
      <c r="C686" s="21" t="s">
        <v>187</v>
      </c>
      <c r="D686" s="5" t="s">
        <v>79</v>
      </c>
      <c r="E686" s="5" t="s">
        <v>317</v>
      </c>
      <c r="F686" s="5"/>
      <c r="G686" s="17">
        <f>+Depreciación!G683</f>
        <v>0</v>
      </c>
      <c r="H686" s="17">
        <f>+Depreciación!H683</f>
        <v>828.57857142857142</v>
      </c>
      <c r="I686" s="17">
        <f>+Depreciación!I683</f>
        <v>828.57857142857142</v>
      </c>
      <c r="J686" s="17">
        <f>+Depreciación!J683</f>
        <v>828.57857142857142</v>
      </c>
      <c r="K686" s="17">
        <f>+Depreciación!K683</f>
        <v>828.57857142857142</v>
      </c>
      <c r="L686" s="17">
        <f>+Depreciación!L683</f>
        <v>828.57857142857142</v>
      </c>
      <c r="M686" s="17">
        <f>+Depreciación!M683</f>
        <v>828.57857142857142</v>
      </c>
      <c r="N686" s="17">
        <f>+Depreciación!N683</f>
        <v>828.57857142857142</v>
      </c>
      <c r="O686" s="17">
        <f>+Depreciación!O683</f>
        <v>9.0949470177292824E-13</v>
      </c>
      <c r="P686" s="17">
        <f>+Depreciación!P683</f>
        <v>0</v>
      </c>
      <c r="Q686" s="17">
        <f>+Depreciación!Q683</f>
        <v>0</v>
      </c>
      <c r="R686" s="17">
        <f>+Depreciación!R683</f>
        <v>0</v>
      </c>
      <c r="S686" s="17">
        <f>+Depreciación!S683</f>
        <v>0</v>
      </c>
      <c r="T686" s="17">
        <f>+Depreciación!T683</f>
        <v>0</v>
      </c>
      <c r="U686" s="15"/>
    </row>
    <row r="687" spans="1:21" ht="12.75" customHeight="1" outlineLevel="1">
      <c r="A687" s="361"/>
      <c r="B687" s="145"/>
      <c r="C687" s="21" t="s">
        <v>291</v>
      </c>
      <c r="D687" s="5" t="s">
        <v>79</v>
      </c>
      <c r="E687" s="5" t="s">
        <v>317</v>
      </c>
      <c r="F687" s="5"/>
      <c r="G687" s="17">
        <f>+Depreciación!G684</f>
        <v>0</v>
      </c>
      <c r="H687" s="17">
        <f>+Depreciación!H684</f>
        <v>0</v>
      </c>
      <c r="I687" s="17">
        <f>+Depreciación!I684</f>
        <v>7827.96</v>
      </c>
      <c r="J687" s="17">
        <f>+Depreciación!J684</f>
        <v>7827.96</v>
      </c>
      <c r="K687" s="17">
        <f>+Depreciación!K684</f>
        <v>7827.96</v>
      </c>
      <c r="L687" s="17">
        <f>+Depreciación!L684</f>
        <v>7827.96</v>
      </c>
      <c r="M687" s="17">
        <f>+Depreciación!M684</f>
        <v>7827.96</v>
      </c>
      <c r="N687" s="17">
        <f>+Depreciación!N684</f>
        <v>7827.96</v>
      </c>
      <c r="O687" s="17">
        <f>+Depreciación!O684</f>
        <v>7827.9599999999991</v>
      </c>
      <c r="P687" s="17">
        <f>+Depreciación!P684</f>
        <v>0</v>
      </c>
      <c r="Q687" s="17">
        <f>+Depreciación!Q684</f>
        <v>0</v>
      </c>
      <c r="R687" s="17">
        <f>+Depreciación!R684</f>
        <v>0</v>
      </c>
      <c r="S687" s="17">
        <f>+Depreciación!S684</f>
        <v>0</v>
      </c>
      <c r="T687" s="17">
        <f>+Depreciación!T684</f>
        <v>0</v>
      </c>
      <c r="U687" s="15"/>
    </row>
    <row r="688" spans="1:21" ht="12.75" customHeight="1" outlineLevel="1">
      <c r="A688" s="361"/>
      <c r="B688" s="145"/>
      <c r="C688" s="21" t="s">
        <v>292</v>
      </c>
      <c r="D688" s="5" t="s">
        <v>79</v>
      </c>
      <c r="E688" s="5" t="s">
        <v>317</v>
      </c>
      <c r="F688" s="5"/>
      <c r="G688" s="17">
        <f>+Depreciación!G685</f>
        <v>0</v>
      </c>
      <c r="H688" s="17">
        <f>+Depreciación!H685</f>
        <v>0</v>
      </c>
      <c r="I688" s="17">
        <f>+Depreciación!I685</f>
        <v>0</v>
      </c>
      <c r="J688" s="17">
        <f>+Depreciación!J685</f>
        <v>0</v>
      </c>
      <c r="K688" s="17">
        <f>+Depreciación!K685</f>
        <v>0</v>
      </c>
      <c r="L688" s="17">
        <f>+Depreciación!L685</f>
        <v>0</v>
      </c>
      <c r="M688" s="17">
        <f>+Depreciación!M685</f>
        <v>0</v>
      </c>
      <c r="N688" s="17">
        <f>+Depreciación!N685</f>
        <v>0</v>
      </c>
      <c r="O688" s="17">
        <f>+Depreciación!O685</f>
        <v>0</v>
      </c>
      <c r="P688" s="17">
        <f>+Depreciación!P685</f>
        <v>0</v>
      </c>
      <c r="Q688" s="17">
        <f>+Depreciación!Q685</f>
        <v>0</v>
      </c>
      <c r="R688" s="17">
        <f>+Depreciación!R685</f>
        <v>0</v>
      </c>
      <c r="S688" s="17">
        <f>+Depreciación!S685</f>
        <v>57093.475714285712</v>
      </c>
      <c r="T688" s="17">
        <f>+Depreciación!T685</f>
        <v>57093.475714285712</v>
      </c>
      <c r="U688" s="15"/>
    </row>
    <row r="689" spans="1:21" ht="12.75" customHeight="1" outlineLevel="1">
      <c r="A689" s="361"/>
      <c r="B689" s="145"/>
      <c r="C689" s="21" t="s">
        <v>293</v>
      </c>
      <c r="D689" s="5" t="s">
        <v>79</v>
      </c>
      <c r="E689" s="5" t="s">
        <v>317</v>
      </c>
      <c r="F689" s="5"/>
      <c r="G689" s="17">
        <f>+Depreciación!G686</f>
        <v>0</v>
      </c>
      <c r="H689" s="17">
        <f>+Depreciación!H686</f>
        <v>0</v>
      </c>
      <c r="I689" s="17">
        <f>+Depreciación!I686</f>
        <v>0</v>
      </c>
      <c r="J689" s="17">
        <f>+Depreciación!J686</f>
        <v>23953.812857142857</v>
      </c>
      <c r="K689" s="17">
        <f>+Depreciación!K686</f>
        <v>23953.812857142857</v>
      </c>
      <c r="L689" s="17">
        <f>+Depreciación!L686</f>
        <v>23953.812857142857</v>
      </c>
      <c r="M689" s="17">
        <f>+Depreciación!M686</f>
        <v>23953.812857142857</v>
      </c>
      <c r="N689" s="17">
        <f>+Depreciación!N686</f>
        <v>23953.812857142857</v>
      </c>
      <c r="O689" s="17">
        <f>+Depreciación!O686</f>
        <v>23953.812857142857</v>
      </c>
      <c r="P689" s="17">
        <f>+Depreciación!P686</f>
        <v>23953.812857142853</v>
      </c>
      <c r="Q689" s="17">
        <f>+Depreciación!Q686</f>
        <v>0</v>
      </c>
      <c r="R689" s="17">
        <f>+Depreciación!R686</f>
        <v>0</v>
      </c>
      <c r="S689" s="17">
        <f>+Depreciación!S686</f>
        <v>0</v>
      </c>
      <c r="T689" s="17">
        <f>+Depreciación!T686</f>
        <v>0</v>
      </c>
      <c r="U689" s="15"/>
    </row>
    <row r="690" spans="1:21" ht="12.75" customHeight="1" outlineLevel="1">
      <c r="A690" s="361"/>
      <c r="B690" s="145"/>
      <c r="C690" s="21" t="s">
        <v>285</v>
      </c>
      <c r="D690" s="5" t="s">
        <v>79</v>
      </c>
      <c r="E690" s="5" t="s">
        <v>317</v>
      </c>
      <c r="F690" s="5"/>
      <c r="G690" s="17">
        <f>+Depreciación!G687</f>
        <v>0</v>
      </c>
      <c r="H690" s="17">
        <f>+Depreciación!H687</f>
        <v>0</v>
      </c>
      <c r="I690" s="17">
        <f>+Depreciación!I687</f>
        <v>0</v>
      </c>
      <c r="J690" s="17">
        <f>+Depreciación!J687</f>
        <v>0</v>
      </c>
      <c r="K690" s="17">
        <f>+Depreciación!K687</f>
        <v>81404.299999999988</v>
      </c>
      <c r="L690" s="17">
        <f>+Depreciación!L687</f>
        <v>81404.299999999988</v>
      </c>
      <c r="M690" s="17">
        <f>+Depreciación!M687</f>
        <v>81404.299999999988</v>
      </c>
      <c r="N690" s="17">
        <f>+Depreciación!N687</f>
        <v>81404.299999999988</v>
      </c>
      <c r="O690" s="17">
        <f>+Depreciación!O687</f>
        <v>81404.299999999988</v>
      </c>
      <c r="P690" s="17">
        <f>+Depreciación!P687</f>
        <v>81404.299999999988</v>
      </c>
      <c r="Q690" s="17">
        <f>+Depreciación!Q687</f>
        <v>81404.299999999988</v>
      </c>
      <c r="R690" s="17">
        <f>+Depreciación!R687</f>
        <v>1.1641532182693481E-10</v>
      </c>
      <c r="S690" s="17">
        <f>+Depreciación!S687</f>
        <v>0</v>
      </c>
      <c r="T690" s="17">
        <f>+Depreciación!T687</f>
        <v>0</v>
      </c>
      <c r="U690" s="15"/>
    </row>
    <row r="691" spans="1:21" ht="12.75" customHeight="1" outlineLevel="1">
      <c r="A691" s="361"/>
      <c r="B691" s="145"/>
      <c r="C691" s="21" t="s">
        <v>294</v>
      </c>
      <c r="D691" s="5" t="s">
        <v>79</v>
      </c>
      <c r="E691" s="5" t="s">
        <v>317</v>
      </c>
      <c r="F691" s="5"/>
      <c r="G691" s="17">
        <f>+Depreciación!G688</f>
        <v>0</v>
      </c>
      <c r="H691" s="17">
        <f>+Depreciación!H688</f>
        <v>0</v>
      </c>
      <c r="I691" s="17">
        <f>+Depreciación!I688</f>
        <v>0</v>
      </c>
      <c r="J691" s="17">
        <f>+Depreciación!J688</f>
        <v>0</v>
      </c>
      <c r="K691" s="17">
        <f>+Depreciación!K688</f>
        <v>0</v>
      </c>
      <c r="L691" s="17">
        <f>+Depreciación!L688</f>
        <v>0</v>
      </c>
      <c r="M691" s="17">
        <f>+Depreciación!M688</f>
        <v>31536.495714285713</v>
      </c>
      <c r="N691" s="17">
        <f>+Depreciación!N688</f>
        <v>31536.495714285713</v>
      </c>
      <c r="O691" s="17">
        <f>+Depreciación!O688</f>
        <v>31536.495714285713</v>
      </c>
      <c r="P691" s="17">
        <f>+Depreciación!P688</f>
        <v>31536.495714285713</v>
      </c>
      <c r="Q691" s="17">
        <f>+Depreciación!Q688</f>
        <v>31536.495714285713</v>
      </c>
      <c r="R691" s="17">
        <f>+Depreciación!R688</f>
        <v>31536.495714285713</v>
      </c>
      <c r="S691" s="17">
        <f>+Depreciación!S688</f>
        <v>31536.495714285713</v>
      </c>
      <c r="T691" s="17">
        <f>+Depreciación!T688</f>
        <v>2.9103830456733704E-11</v>
      </c>
      <c r="U691" s="15"/>
    </row>
    <row r="692" spans="1:21" ht="12.75" customHeight="1" outlineLevel="1">
      <c r="A692" s="361"/>
      <c r="B692" s="145"/>
      <c r="C692" s="21" t="s">
        <v>295</v>
      </c>
      <c r="D692" s="5" t="s">
        <v>79</v>
      </c>
      <c r="E692" s="5" t="s">
        <v>317</v>
      </c>
      <c r="F692" s="5"/>
      <c r="G692" s="17">
        <f>+Depreciación!G689</f>
        <v>0</v>
      </c>
      <c r="H692" s="17">
        <f>+Depreciación!H689</f>
        <v>0</v>
      </c>
      <c r="I692" s="17">
        <f>+Depreciación!I689</f>
        <v>0</v>
      </c>
      <c r="J692" s="17">
        <f>+Depreciación!J689</f>
        <v>0</v>
      </c>
      <c r="K692" s="17">
        <f>+Depreciación!K689</f>
        <v>0</v>
      </c>
      <c r="L692" s="17">
        <f>+Depreciación!L689</f>
        <v>0</v>
      </c>
      <c r="M692" s="17">
        <f>+Depreciación!M689</f>
        <v>10993.152</v>
      </c>
      <c r="N692" s="17">
        <f>+Depreciación!N689</f>
        <v>10993.152</v>
      </c>
      <c r="O692" s="17">
        <f>+Depreciación!O689</f>
        <v>10993.152</v>
      </c>
      <c r="P692" s="17">
        <f>+Depreciación!P689</f>
        <v>10993.152</v>
      </c>
      <c r="Q692" s="17">
        <f>+Depreciación!Q689</f>
        <v>10993.151999999995</v>
      </c>
      <c r="R692" s="17">
        <f>+Depreciación!R689</f>
        <v>0</v>
      </c>
      <c r="S692" s="17">
        <f>+Depreciación!S689</f>
        <v>0</v>
      </c>
      <c r="T692" s="17">
        <f>+Depreciación!T689</f>
        <v>0</v>
      </c>
      <c r="U692" s="15"/>
    </row>
    <row r="693" spans="1:21" ht="12.75" customHeight="1" outlineLevel="1">
      <c r="A693" s="361"/>
      <c r="B693" s="145"/>
      <c r="C693" s="21" t="s">
        <v>296</v>
      </c>
      <c r="D693" s="5" t="s">
        <v>79</v>
      </c>
      <c r="E693" s="5" t="s">
        <v>317</v>
      </c>
      <c r="F693" s="5"/>
      <c r="G693" s="17">
        <f>+Depreciación!G690</f>
        <v>0</v>
      </c>
      <c r="H693" s="17">
        <f>+Depreciación!H690</f>
        <v>0</v>
      </c>
      <c r="I693" s="17">
        <f>+Depreciación!I690</f>
        <v>0</v>
      </c>
      <c r="J693" s="17">
        <f>+Depreciación!J690</f>
        <v>0</v>
      </c>
      <c r="K693" s="17">
        <f>+Depreciación!K690</f>
        <v>0</v>
      </c>
      <c r="L693" s="17">
        <f>+Depreciación!L690</f>
        <v>0</v>
      </c>
      <c r="M693" s="17">
        <f>+Depreciación!M690</f>
        <v>12229.622500000001</v>
      </c>
      <c r="N693" s="17">
        <f>+Depreciación!N690</f>
        <v>12229.622500000001</v>
      </c>
      <c r="O693" s="17">
        <f>+Depreciación!O690</f>
        <v>12229.622500000001</v>
      </c>
      <c r="P693" s="17">
        <f>+Depreciación!P690</f>
        <v>12229.622499999998</v>
      </c>
      <c r="Q693" s="17">
        <f>+Depreciación!Q690</f>
        <v>0</v>
      </c>
      <c r="R693" s="17">
        <f>+Depreciación!R690</f>
        <v>0</v>
      </c>
      <c r="S693" s="17">
        <f>+Depreciación!S690</f>
        <v>0</v>
      </c>
      <c r="T693" s="17">
        <f>+Depreciación!T690</f>
        <v>0</v>
      </c>
      <c r="U693" s="15"/>
    </row>
    <row r="694" spans="1:21" ht="12.75" customHeight="1" outlineLevel="1">
      <c r="A694" s="361"/>
      <c r="B694" s="145"/>
      <c r="C694" s="21" t="s">
        <v>297</v>
      </c>
      <c r="D694" s="5" t="s">
        <v>79</v>
      </c>
      <c r="E694" s="5" t="s">
        <v>317</v>
      </c>
      <c r="F694" s="5"/>
      <c r="G694" s="17">
        <f>+Depreciación!G691</f>
        <v>0</v>
      </c>
      <c r="H694" s="17">
        <f>+Depreciación!H691</f>
        <v>0</v>
      </c>
      <c r="I694" s="17">
        <f>+Depreciación!I691</f>
        <v>0</v>
      </c>
      <c r="J694" s="17">
        <f>+Depreciación!J691</f>
        <v>0</v>
      </c>
      <c r="K694" s="17">
        <f>+Depreciación!K691</f>
        <v>0</v>
      </c>
      <c r="L694" s="17">
        <f>+Depreciación!L691</f>
        <v>0</v>
      </c>
      <c r="M694" s="17">
        <f>+Depreciación!M691</f>
        <v>0</v>
      </c>
      <c r="N694" s="17">
        <f>+Depreciación!N691</f>
        <v>1368.9313333333334</v>
      </c>
      <c r="O694" s="17">
        <f>+Depreciación!O691</f>
        <v>1368.9313333333334</v>
      </c>
      <c r="P694" s="17">
        <f>+Depreciación!P691</f>
        <v>1368.9313333333334</v>
      </c>
      <c r="Q694" s="17">
        <f>+Depreciación!Q691</f>
        <v>1368.9313333333334</v>
      </c>
      <c r="R694" s="17">
        <f>+Depreciación!R691</f>
        <v>1368.9313333333334</v>
      </c>
      <c r="S694" s="17">
        <f>+Depreciación!S691</f>
        <v>1368.9313333333334</v>
      </c>
      <c r="T694" s="17">
        <f>+Depreciación!T691</f>
        <v>1368.9313333333334</v>
      </c>
      <c r="U694" s="15"/>
    </row>
    <row r="695" spans="1:21" ht="12.75" customHeight="1" outlineLevel="1">
      <c r="A695" s="361"/>
      <c r="B695" s="145"/>
      <c r="C695" s="21" t="s">
        <v>298</v>
      </c>
      <c r="D695" s="5" t="s">
        <v>79</v>
      </c>
      <c r="E695" s="5" t="s">
        <v>317</v>
      </c>
      <c r="F695" s="5"/>
      <c r="G695" s="17">
        <f>+Depreciación!G692</f>
        <v>0</v>
      </c>
      <c r="H695" s="17">
        <f>+Depreciación!H692</f>
        <v>0</v>
      </c>
      <c r="I695" s="17">
        <f>+Depreciación!I692</f>
        <v>0</v>
      </c>
      <c r="J695" s="17">
        <f>+Depreciación!J692</f>
        <v>0</v>
      </c>
      <c r="K695" s="17">
        <f>+Depreciación!K692</f>
        <v>0</v>
      </c>
      <c r="L695" s="17">
        <f>+Depreciación!L692</f>
        <v>0</v>
      </c>
      <c r="M695" s="17">
        <f>+Depreciación!M692</f>
        <v>0</v>
      </c>
      <c r="N695" s="17">
        <f>+Depreciación!N692</f>
        <v>46270.290999999997</v>
      </c>
      <c r="O695" s="17">
        <f>+Depreciación!O692</f>
        <v>46270.290999999997</v>
      </c>
      <c r="P695" s="17">
        <f>+Depreciación!P692</f>
        <v>46270.290999999997</v>
      </c>
      <c r="Q695" s="17">
        <f>+Depreciación!Q692</f>
        <v>46270.290999999997</v>
      </c>
      <c r="R695" s="17">
        <f>+Depreciación!R692</f>
        <v>46270.290999999997</v>
      </c>
      <c r="S695" s="17">
        <f>+Depreciación!S692</f>
        <v>46270.290999999997</v>
      </c>
      <c r="T695" s="17">
        <f>+Depreciación!T692</f>
        <v>46270.290999999997</v>
      </c>
      <c r="U695" s="15"/>
    </row>
    <row r="696" spans="1:21" ht="12.75" customHeight="1" outlineLevel="1">
      <c r="A696" s="361"/>
      <c r="B696" s="145"/>
      <c r="C696" s="21" t="s">
        <v>299</v>
      </c>
      <c r="D696" s="5" t="s">
        <v>79</v>
      </c>
      <c r="E696" s="5" t="s">
        <v>317</v>
      </c>
      <c r="F696" s="5"/>
      <c r="G696" s="17">
        <f>+Depreciación!G693</f>
        <v>0</v>
      </c>
      <c r="H696" s="17">
        <f>+Depreciación!H693</f>
        <v>0</v>
      </c>
      <c r="I696" s="17">
        <f>+Depreciación!I693</f>
        <v>0</v>
      </c>
      <c r="J696" s="17">
        <f>+Depreciación!J693</f>
        <v>0</v>
      </c>
      <c r="K696" s="17">
        <f>+Depreciación!K693</f>
        <v>0</v>
      </c>
      <c r="L696" s="17">
        <f>+Depreciación!L693</f>
        <v>0</v>
      </c>
      <c r="M696" s="17">
        <f>+Depreciación!M693</f>
        <v>0</v>
      </c>
      <c r="N696" s="17">
        <f>+Depreciación!N693</f>
        <v>0</v>
      </c>
      <c r="O696" s="17">
        <f>+Depreciación!O693</f>
        <v>0</v>
      </c>
      <c r="P696" s="17">
        <f>+Depreciación!P693</f>
        <v>22928.571428571428</v>
      </c>
      <c r="Q696" s="17">
        <f>+Depreciación!Q693</f>
        <v>189307.08571428567</v>
      </c>
      <c r="R696" s="17">
        <f>+Depreciación!R693</f>
        <v>189307.08571428567</v>
      </c>
      <c r="S696" s="17">
        <f>+Depreciación!S693</f>
        <v>189307.08571428567</v>
      </c>
      <c r="T696" s="17">
        <f>+Depreciación!T693</f>
        <v>189307.08571428567</v>
      </c>
      <c r="U696" s="15"/>
    </row>
    <row r="697" spans="1:21" ht="12.75" customHeight="1" outlineLevel="1">
      <c r="A697" s="361"/>
      <c r="B697" s="145"/>
      <c r="C697" s="21" t="s">
        <v>300</v>
      </c>
      <c r="D697" s="5" t="s">
        <v>79</v>
      </c>
      <c r="E697" s="5" t="s">
        <v>317</v>
      </c>
      <c r="F697" s="5"/>
      <c r="G697" s="17">
        <f>+Depreciación!G694</f>
        <v>0</v>
      </c>
      <c r="H697" s="17">
        <f>+Depreciación!H694</f>
        <v>0</v>
      </c>
      <c r="I697" s="17">
        <f>+Depreciación!I694</f>
        <v>0</v>
      </c>
      <c r="J697" s="17">
        <f>+Depreciación!J694</f>
        <v>0</v>
      </c>
      <c r="K697" s="17">
        <f>+Depreciación!K694</f>
        <v>0</v>
      </c>
      <c r="L697" s="17">
        <f>+Depreciación!L694</f>
        <v>0</v>
      </c>
      <c r="M697" s="17">
        <f>+Depreciación!M694</f>
        <v>0</v>
      </c>
      <c r="N697" s="17">
        <f>+Depreciación!N694</f>
        <v>0</v>
      </c>
      <c r="O697" s="17">
        <f>+Depreciación!O694</f>
        <v>0</v>
      </c>
      <c r="P697" s="17">
        <f>+Depreciación!P694</f>
        <v>155999.70000000001</v>
      </c>
      <c r="Q697" s="17">
        <f>+Depreciación!Q694</f>
        <v>155999.70000000001</v>
      </c>
      <c r="R697" s="17">
        <f>+Depreciación!R694</f>
        <v>155999.70000000001</v>
      </c>
      <c r="S697" s="17">
        <f>+Depreciación!S694</f>
        <v>155999.70000000001</v>
      </c>
      <c r="T697" s="17">
        <f>+Depreciación!T694</f>
        <v>155999.70000000001</v>
      </c>
      <c r="U697" s="15"/>
    </row>
    <row r="698" spans="1:21" ht="12.75" customHeight="1" outlineLevel="1">
      <c r="A698" s="361"/>
      <c r="B698" s="145"/>
      <c r="C698" s="21" t="s">
        <v>301</v>
      </c>
      <c r="D698" s="5" t="s">
        <v>79</v>
      </c>
      <c r="E698" s="5" t="s">
        <v>317</v>
      </c>
      <c r="F698" s="5"/>
      <c r="G698" s="17">
        <f>+Depreciación!G695</f>
        <v>0</v>
      </c>
      <c r="H698" s="17">
        <f>+Depreciación!H695</f>
        <v>0</v>
      </c>
      <c r="I698" s="17">
        <f>+Depreciación!I695</f>
        <v>0</v>
      </c>
      <c r="J698" s="17">
        <f>+Depreciación!J695</f>
        <v>0</v>
      </c>
      <c r="K698" s="17">
        <f>+Depreciación!K695</f>
        <v>0</v>
      </c>
      <c r="L698" s="17">
        <f>+Depreciación!L695</f>
        <v>0</v>
      </c>
      <c r="M698" s="17">
        <f>+Depreciación!M695</f>
        <v>0</v>
      </c>
      <c r="N698" s="17">
        <f>+Depreciación!N695</f>
        <v>0</v>
      </c>
      <c r="O698" s="17">
        <f>+Depreciación!O695</f>
        <v>0</v>
      </c>
      <c r="P698" s="17">
        <f>+Depreciación!P695</f>
        <v>80608.09</v>
      </c>
      <c r="Q698" s="17">
        <f>+Depreciación!Q695</f>
        <v>105557.50428571428</v>
      </c>
      <c r="R698" s="17">
        <f>+Depreciación!R695</f>
        <v>105557.50428571428</v>
      </c>
      <c r="S698" s="17">
        <f>+Depreciación!S695</f>
        <v>241997.22142857144</v>
      </c>
      <c r="T698" s="17">
        <f>+Depreciación!T695</f>
        <v>241997.22142857144</v>
      </c>
      <c r="U698" s="15"/>
    </row>
    <row r="699" spans="1:21" ht="12.75" customHeight="1" outlineLevel="1">
      <c r="A699" s="361"/>
      <c r="B699" s="145"/>
      <c r="C699" s="21" t="s">
        <v>302</v>
      </c>
      <c r="D699" s="5" t="s">
        <v>79</v>
      </c>
      <c r="E699" s="5" t="s">
        <v>317</v>
      </c>
      <c r="F699" s="5"/>
      <c r="G699" s="17">
        <f>+Depreciación!G696</f>
        <v>0</v>
      </c>
      <c r="H699" s="17">
        <f>+Depreciación!H696</f>
        <v>0</v>
      </c>
      <c r="I699" s="17">
        <f>+Depreciación!I696</f>
        <v>0</v>
      </c>
      <c r="J699" s="17">
        <f>+Depreciación!J696</f>
        <v>0</v>
      </c>
      <c r="K699" s="17">
        <f>+Depreciación!K696</f>
        <v>0</v>
      </c>
      <c r="L699" s="17">
        <f>+Depreciación!L696</f>
        <v>0</v>
      </c>
      <c r="M699" s="17">
        <f>+Depreciación!M696</f>
        <v>0</v>
      </c>
      <c r="N699" s="17">
        <f>+Depreciación!N696</f>
        <v>0</v>
      </c>
      <c r="O699" s="17">
        <f>+Depreciación!O696</f>
        <v>0</v>
      </c>
      <c r="P699" s="17">
        <f>+Depreciación!P696</f>
        <v>16907</v>
      </c>
      <c r="Q699" s="17">
        <f>+Depreciación!Q696</f>
        <v>16907</v>
      </c>
      <c r="R699" s="17">
        <f>+Depreciación!R696</f>
        <v>16907</v>
      </c>
      <c r="S699" s="17">
        <f>+Depreciación!S696</f>
        <v>16907</v>
      </c>
      <c r="T699" s="17">
        <f>+Depreciación!T696</f>
        <v>16907</v>
      </c>
      <c r="U699" s="15"/>
    </row>
    <row r="700" spans="1:21" ht="12.75" customHeight="1" outlineLevel="1">
      <c r="A700" s="355"/>
      <c r="B700" s="145"/>
      <c r="C700" s="21" t="s">
        <v>261</v>
      </c>
      <c r="D700" s="5" t="s">
        <v>79</v>
      </c>
      <c r="E700" s="5" t="s">
        <v>317</v>
      </c>
      <c r="F700" s="5"/>
      <c r="G700" s="17">
        <f>+Depreciación!G697</f>
        <v>0</v>
      </c>
      <c r="H700" s="17">
        <f>+Depreciación!H697</f>
        <v>0</v>
      </c>
      <c r="I700" s="17">
        <f>+Depreciación!I697</f>
        <v>0</v>
      </c>
      <c r="J700" s="17">
        <f>+Depreciación!J697</f>
        <v>0</v>
      </c>
      <c r="K700" s="17">
        <f>+Depreciación!K697</f>
        <v>0</v>
      </c>
      <c r="L700" s="17">
        <f>+Depreciación!L697</f>
        <v>0</v>
      </c>
      <c r="M700" s="17">
        <f>+Depreciación!M697</f>
        <v>0</v>
      </c>
      <c r="N700" s="17">
        <f>+Depreciación!N697</f>
        <v>0</v>
      </c>
      <c r="O700" s="17">
        <f>+Depreciación!O697</f>
        <v>0</v>
      </c>
      <c r="P700" s="17">
        <f>+Depreciación!P697</f>
        <v>0</v>
      </c>
      <c r="Q700" s="17">
        <f>+Depreciación!Q697</f>
        <v>28928.571428571428</v>
      </c>
      <c r="R700" s="17">
        <f>+Depreciación!R697</f>
        <v>28928.571428571428</v>
      </c>
      <c r="S700" s="17">
        <f>+Depreciación!S697</f>
        <v>28928.571428571428</v>
      </c>
      <c r="T700" s="17">
        <f>+Depreciación!T697</f>
        <v>28928.571428571428</v>
      </c>
      <c r="U700" s="15"/>
    </row>
    <row r="701" spans="1:21" ht="12.75" customHeight="1" outlineLevel="1">
      <c r="A701" s="355"/>
      <c r="B701" s="145"/>
      <c r="C701" s="21" t="s">
        <v>262</v>
      </c>
      <c r="D701" s="5" t="s">
        <v>79</v>
      </c>
      <c r="E701" s="5" t="s">
        <v>317</v>
      </c>
      <c r="F701" s="5"/>
      <c r="G701" s="17">
        <f>+Depreciación!G698</f>
        <v>0</v>
      </c>
      <c r="H701" s="17">
        <f>+Depreciación!H698</f>
        <v>0</v>
      </c>
      <c r="I701" s="17">
        <f>+Depreciación!I698</f>
        <v>0</v>
      </c>
      <c r="J701" s="17">
        <f>+Depreciación!J698</f>
        <v>0</v>
      </c>
      <c r="K701" s="17">
        <f>+Depreciación!K698</f>
        <v>0</v>
      </c>
      <c r="L701" s="17">
        <f>+Depreciación!L698</f>
        <v>0</v>
      </c>
      <c r="M701" s="17">
        <f>+Depreciación!M698</f>
        <v>0</v>
      </c>
      <c r="N701" s="17">
        <f>+Depreciación!N698</f>
        <v>0</v>
      </c>
      <c r="O701" s="17">
        <f>+Depreciación!O698</f>
        <v>0</v>
      </c>
      <c r="P701" s="17">
        <f>+Depreciación!P698</f>
        <v>0</v>
      </c>
      <c r="Q701" s="17">
        <f>+Depreciación!Q698</f>
        <v>24403.18</v>
      </c>
      <c r="R701" s="17">
        <f>+Depreciación!R698</f>
        <v>24403.18</v>
      </c>
      <c r="S701" s="17">
        <f>+Depreciación!S698</f>
        <v>24403.18</v>
      </c>
      <c r="T701" s="17">
        <f>+Depreciación!T698</f>
        <v>24403.18</v>
      </c>
      <c r="U701" s="15"/>
    </row>
    <row r="702" spans="1:21" ht="12.75" customHeight="1" outlineLevel="1">
      <c r="A702" s="355"/>
      <c r="B702" s="145"/>
      <c r="C702" s="396" t="s">
        <v>290</v>
      </c>
      <c r="D702" s="379" t="s">
        <v>79</v>
      </c>
      <c r="E702" s="379" t="s">
        <v>317</v>
      </c>
      <c r="F702" s="5"/>
      <c r="G702" s="543">
        <f>+Depreciación!G699</f>
        <v>0</v>
      </c>
      <c r="H702" s="543">
        <f>+Depreciación!H699</f>
        <v>0</v>
      </c>
      <c r="I702" s="543">
        <f>+Depreciación!I699</f>
        <v>0</v>
      </c>
      <c r="J702" s="543">
        <f>+Depreciación!J699</f>
        <v>0</v>
      </c>
      <c r="K702" s="543">
        <f>+Depreciación!K699</f>
        <v>0</v>
      </c>
      <c r="L702" s="543">
        <f>+Depreciación!L699</f>
        <v>0</v>
      </c>
      <c r="M702" s="543">
        <f>+Depreciación!M699</f>
        <v>0</v>
      </c>
      <c r="N702" s="543">
        <f>+Depreciación!N699</f>
        <v>0</v>
      </c>
      <c r="O702" s="543">
        <f>+Depreciación!O699</f>
        <v>0</v>
      </c>
      <c r="P702" s="543">
        <f>+Depreciación!P699</f>
        <v>0</v>
      </c>
      <c r="Q702" s="543">
        <f>+Depreciación!Q699</f>
        <v>0</v>
      </c>
      <c r="R702" s="543">
        <f>+Depreciación!R699</f>
        <v>0</v>
      </c>
      <c r="S702" s="543">
        <f>+Depreciación!S699</f>
        <v>0</v>
      </c>
      <c r="T702" s="543">
        <f>+Depreciación!T699</f>
        <v>0</v>
      </c>
      <c r="U702" s="15"/>
    </row>
    <row r="703" spans="1:21" ht="12.75" customHeight="1" outlineLevel="1" collapsed="1">
      <c r="A703" s="362"/>
      <c r="B703" s="385"/>
      <c r="C703" s="398" t="s">
        <v>918</v>
      </c>
      <c r="D703" s="387"/>
      <c r="E703" s="387"/>
      <c r="F703" s="5"/>
      <c r="G703" s="544"/>
      <c r="H703" s="544"/>
      <c r="I703" s="544"/>
      <c r="J703" s="544"/>
      <c r="K703" s="544"/>
      <c r="L703" s="544"/>
      <c r="M703" s="544"/>
      <c r="N703" s="544"/>
      <c r="O703" s="544"/>
      <c r="P703" s="544"/>
      <c r="Q703" s="544"/>
      <c r="R703" s="544"/>
      <c r="S703" s="544"/>
      <c r="T703" s="544"/>
      <c r="U703" s="15"/>
    </row>
    <row r="704" spans="1:21" ht="12.75" customHeight="1" outlineLevel="1">
      <c r="A704" s="361"/>
      <c r="B704" s="145"/>
      <c r="C704" s="21" t="s">
        <v>303</v>
      </c>
      <c r="D704" s="5" t="s">
        <v>79</v>
      </c>
      <c r="E704" s="5" t="s">
        <v>317</v>
      </c>
      <c r="F704" s="5"/>
      <c r="G704" s="17">
        <f>+Depreciación!G701</f>
        <v>0</v>
      </c>
      <c r="H704" s="17">
        <f>+Depreciación!H701</f>
        <v>1199.6666666666665</v>
      </c>
      <c r="I704" s="17">
        <f>+Depreciación!I701</f>
        <v>96626.437499921609</v>
      </c>
      <c r="J704" s="17">
        <f>+Depreciación!J701</f>
        <v>1076155.1866666668</v>
      </c>
      <c r="K704" s="17">
        <f>+Depreciación!K701</f>
        <v>1093643.2866666666</v>
      </c>
      <c r="L704" s="17">
        <f>+Depreciación!L701</f>
        <v>1255674.02</v>
      </c>
      <c r="M704" s="17">
        <f>+Depreciación!M701</f>
        <v>833493.09250007896</v>
      </c>
      <c r="N704" s="17">
        <f>+Depreciación!N701</f>
        <v>0</v>
      </c>
      <c r="O704" s="17">
        <f>+Depreciación!O701</f>
        <v>104074.4299999997</v>
      </c>
      <c r="P704" s="17">
        <f>+Depreciación!P701</f>
        <v>0</v>
      </c>
      <c r="Q704" s="17">
        <f>+Depreciación!Q701</f>
        <v>0</v>
      </c>
      <c r="R704" s="17">
        <f>+Depreciación!R701</f>
        <v>197892.29000000004</v>
      </c>
      <c r="S704" s="17">
        <f>+Depreciación!S701</f>
        <v>0</v>
      </c>
      <c r="T704" s="17">
        <f>+Depreciación!T701</f>
        <v>0</v>
      </c>
      <c r="U704" s="15"/>
    </row>
    <row r="705" spans="1:21" ht="12.75" customHeight="1" outlineLevel="1">
      <c r="A705" s="361"/>
      <c r="B705" s="145"/>
      <c r="C705" s="21" t="s">
        <v>503</v>
      </c>
      <c r="D705" s="5" t="s">
        <v>79</v>
      </c>
      <c r="E705" s="5" t="s">
        <v>317</v>
      </c>
      <c r="F705" s="5"/>
      <c r="G705" s="17">
        <f>+Depreciación!G702</f>
        <v>0</v>
      </c>
      <c r="H705" s="17">
        <f>+Depreciación!H702</f>
        <v>0</v>
      </c>
      <c r="I705" s="17">
        <f>+Depreciación!I702</f>
        <v>0</v>
      </c>
      <c r="J705" s="17">
        <f>+Depreciación!J702</f>
        <v>0</v>
      </c>
      <c r="K705" s="17">
        <f>+Depreciación!K702</f>
        <v>0</v>
      </c>
      <c r="L705" s="17">
        <f>+Depreciación!L702</f>
        <v>0</v>
      </c>
      <c r="M705" s="17">
        <f>+Depreciación!M702</f>
        <v>0</v>
      </c>
      <c r="N705" s="17">
        <f>+Depreciación!N702</f>
        <v>0</v>
      </c>
      <c r="O705" s="17">
        <f>+Depreciación!O702</f>
        <v>0</v>
      </c>
      <c r="P705" s="17">
        <f>+Depreciación!P702</f>
        <v>0</v>
      </c>
      <c r="Q705" s="17">
        <f>+Depreciación!Q702</f>
        <v>0</v>
      </c>
      <c r="R705" s="17">
        <f>+Depreciación!R702</f>
        <v>217540.59333333332</v>
      </c>
      <c r="S705" s="17">
        <f>+Depreciación!S702</f>
        <v>217540.59333333332</v>
      </c>
      <c r="T705" s="17">
        <f>+Depreciación!T702</f>
        <v>217540.59333333338</v>
      </c>
      <c r="U705" s="15"/>
    </row>
    <row r="706" spans="1:21" ht="12.75" customHeight="1" outlineLevel="1">
      <c r="A706" s="361"/>
      <c r="B706" s="385"/>
      <c r="C706" s="388" t="s">
        <v>504</v>
      </c>
      <c r="D706" s="8" t="s">
        <v>79</v>
      </c>
      <c r="E706" s="8" t="s">
        <v>317</v>
      </c>
      <c r="F706" s="5"/>
      <c r="G706" s="547">
        <f>+Depreciación!G703</f>
        <v>0</v>
      </c>
      <c r="H706" s="547">
        <f>+Depreciación!H703</f>
        <v>0</v>
      </c>
      <c r="I706" s="547">
        <f>+Depreciación!I703</f>
        <v>0</v>
      </c>
      <c r="J706" s="547">
        <f>+Depreciación!J703</f>
        <v>0</v>
      </c>
      <c r="K706" s="547">
        <f>+Depreciación!K703</f>
        <v>0</v>
      </c>
      <c r="L706" s="547">
        <f>+Depreciación!L703</f>
        <v>0</v>
      </c>
      <c r="M706" s="547">
        <f>+Depreciación!M703</f>
        <v>0</v>
      </c>
      <c r="N706" s="547">
        <f>+Depreciación!N703</f>
        <v>0</v>
      </c>
      <c r="O706" s="547">
        <f>+Depreciación!O703</f>
        <v>0</v>
      </c>
      <c r="P706" s="547">
        <f>+Depreciación!P703</f>
        <v>0</v>
      </c>
      <c r="Q706" s="547">
        <f>+Depreciación!Q703</f>
        <v>0</v>
      </c>
      <c r="R706" s="547">
        <f>+Depreciación!R703</f>
        <v>0</v>
      </c>
      <c r="S706" s="547">
        <f>+Depreciación!S703</f>
        <v>61931.213333333333</v>
      </c>
      <c r="T706" s="547">
        <f>+Depreciación!T703</f>
        <v>61931.213333333333</v>
      </c>
      <c r="U706" s="15"/>
    </row>
    <row r="707" spans="1:21" outlineLevel="1"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</row>
    <row r="708" spans="1:21" s="6" customFormat="1" outlineLevel="1">
      <c r="C708" s="85" t="s">
        <v>304</v>
      </c>
      <c r="D708" s="103" t="s">
        <v>79</v>
      </c>
      <c r="E708" s="103" t="s">
        <v>317</v>
      </c>
      <c r="G708" s="104">
        <f t="shared" ref="G708:T708" si="3">+SUM(G366:G640)</f>
        <v>0</v>
      </c>
      <c r="H708" s="104">
        <f t="shared" si="3"/>
        <v>680831.10334034823</v>
      </c>
      <c r="I708" s="104">
        <f t="shared" si="3"/>
        <v>1097408.0885722535</v>
      </c>
      <c r="J708" s="104">
        <f t="shared" si="3"/>
        <v>2608690.1271042516</v>
      </c>
      <c r="K708" s="104">
        <f t="shared" si="3"/>
        <v>4096071.9474239843</v>
      </c>
      <c r="L708" s="104">
        <f t="shared" si="3"/>
        <v>10741619.792198706</v>
      </c>
      <c r="M708" s="104">
        <f t="shared" si="3"/>
        <v>20237061.976058975</v>
      </c>
      <c r="N708" s="104">
        <f t="shared" si="3"/>
        <v>22381874.202127825</v>
      </c>
      <c r="O708" s="104">
        <f t="shared" si="3"/>
        <v>22438568.705181982</v>
      </c>
      <c r="P708" s="104">
        <f t="shared" si="3"/>
        <v>20709442.176708188</v>
      </c>
      <c r="Q708" s="104">
        <f t="shared" si="3"/>
        <v>21289534.504171792</v>
      </c>
      <c r="R708" s="104">
        <f t="shared" si="3"/>
        <v>21287174.102553304</v>
      </c>
      <c r="S708" s="104">
        <f t="shared" si="3"/>
        <v>22016724.187402837</v>
      </c>
      <c r="T708" s="104">
        <f t="shared" si="3"/>
        <v>22834136.402663548</v>
      </c>
    </row>
    <row r="709" spans="1:21" outlineLevel="1"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</row>
    <row r="710" spans="1:21">
      <c r="A710" s="279" t="s">
        <v>817</v>
      </c>
      <c r="B710" s="64" t="s">
        <v>306</v>
      </c>
      <c r="C710" s="63"/>
      <c r="D710" s="63"/>
      <c r="E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</row>
    <row r="712" spans="1:21" outlineLevel="1">
      <c r="B712" s="6" t="s">
        <v>178</v>
      </c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</row>
    <row r="713" spans="1:21" outlineLevel="1">
      <c r="C713" s="3" t="s">
        <v>179</v>
      </c>
      <c r="D713" s="5" t="s">
        <v>79</v>
      </c>
      <c r="E713" s="5" t="s">
        <v>317</v>
      </c>
      <c r="G713" s="17">
        <f t="shared" ref="G713:T713" si="4">IF((+G361+F713+IF(G9&lt;0,G9,0))&lt;0,0,(+G361+F713+IF(G9&lt;0,G9,0)))</f>
        <v>0</v>
      </c>
      <c r="H713" s="17">
        <f t="shared" si="4"/>
        <v>1017598.2999999999</v>
      </c>
      <c r="I713" s="17">
        <f t="shared" si="4"/>
        <v>2035196.5999999999</v>
      </c>
      <c r="J713" s="17">
        <f t="shared" si="4"/>
        <v>3052794.9</v>
      </c>
      <c r="K713" s="17">
        <f t="shared" si="4"/>
        <v>4070393.1999999997</v>
      </c>
      <c r="L713" s="17">
        <f t="shared" si="4"/>
        <v>5087991.5</v>
      </c>
      <c r="M713" s="17">
        <f t="shared" si="4"/>
        <v>6105589.7999999998</v>
      </c>
      <c r="N713" s="17">
        <f t="shared" si="4"/>
        <v>7123188.0999999996</v>
      </c>
      <c r="O713" s="17">
        <f t="shared" si="4"/>
        <v>8140786.3999999994</v>
      </c>
      <c r="P713" s="17">
        <f t="shared" si="4"/>
        <v>9158384.6999999993</v>
      </c>
      <c r="Q713" s="17">
        <f t="shared" si="4"/>
        <v>10175983</v>
      </c>
      <c r="R713" s="17">
        <f t="shared" si="4"/>
        <v>11193581.300000001</v>
      </c>
      <c r="S713" s="17">
        <f t="shared" si="4"/>
        <v>12211179.600000001</v>
      </c>
      <c r="T713" s="17">
        <f t="shared" si="4"/>
        <v>13228777.900000002</v>
      </c>
    </row>
    <row r="714" spans="1:21" outlineLevel="1">
      <c r="C714" s="3" t="s">
        <v>180</v>
      </c>
      <c r="D714" s="5" t="s">
        <v>79</v>
      </c>
      <c r="E714" s="5" t="s">
        <v>317</v>
      </c>
      <c r="G714" s="17">
        <f t="shared" ref="G714:T714" si="5">IF((+G362+F714+IF(G10&lt;0,G10,0))&lt;0,0,(+G362+F714+IF(G10&lt;0,G10,0)))</f>
        <v>0</v>
      </c>
      <c r="H714" s="17">
        <f t="shared" si="5"/>
        <v>2778081.9000000004</v>
      </c>
      <c r="I714" s="17">
        <f t="shared" si="5"/>
        <v>5556163.8000000007</v>
      </c>
      <c r="J714" s="17">
        <f t="shared" si="5"/>
        <v>8334245.7000000011</v>
      </c>
      <c r="K714" s="17">
        <f t="shared" si="5"/>
        <v>11112327.600000001</v>
      </c>
      <c r="L714" s="17">
        <f t="shared" si="5"/>
        <v>13890409.500000002</v>
      </c>
      <c r="M714" s="17">
        <f t="shared" si="5"/>
        <v>16668491.400000002</v>
      </c>
      <c r="N714" s="17">
        <f t="shared" si="5"/>
        <v>19446573.300000004</v>
      </c>
      <c r="O714" s="17">
        <f t="shared" si="5"/>
        <v>22224655.200000003</v>
      </c>
      <c r="P714" s="17">
        <f t="shared" si="5"/>
        <v>25002737.100000001</v>
      </c>
      <c r="Q714" s="17">
        <f t="shared" si="5"/>
        <v>27780819</v>
      </c>
      <c r="R714" s="17">
        <f t="shared" si="5"/>
        <v>27780819</v>
      </c>
      <c r="S714" s="17">
        <f t="shared" si="5"/>
        <v>27780819</v>
      </c>
      <c r="T714" s="17">
        <f t="shared" si="5"/>
        <v>27780819</v>
      </c>
    </row>
    <row r="715" spans="1:21" outlineLevel="1">
      <c r="D715" s="5"/>
      <c r="E715" s="5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1" ht="12.45" customHeight="1" outlineLevel="1">
      <c r="B716" s="64" t="s">
        <v>920</v>
      </c>
      <c r="C716" s="64"/>
      <c r="D716" s="389"/>
      <c r="E716" s="389"/>
      <c r="F716" s="5"/>
      <c r="G716" s="416"/>
      <c r="H716" s="416"/>
      <c r="I716" s="416"/>
      <c r="J716" s="416"/>
      <c r="K716" s="416"/>
      <c r="L716" s="416"/>
      <c r="M716" s="416"/>
      <c r="N716" s="416"/>
      <c r="O716" s="416"/>
      <c r="P716" s="416"/>
      <c r="Q716" s="416"/>
      <c r="R716" s="416"/>
      <c r="S716" s="416"/>
      <c r="T716" s="416"/>
    </row>
    <row r="717" spans="1:21" ht="12.75" customHeight="1" outlineLevel="1">
      <c r="B717" s="384"/>
      <c r="C717" s="136" t="s">
        <v>525</v>
      </c>
      <c r="D717" s="59"/>
      <c r="E717" s="59"/>
      <c r="F717" s="5"/>
      <c r="G717" s="541"/>
      <c r="H717" s="541"/>
      <c r="I717" s="541"/>
      <c r="J717" s="541"/>
      <c r="K717" s="541"/>
      <c r="L717" s="541"/>
      <c r="M717" s="541"/>
      <c r="N717" s="541"/>
      <c r="O717" s="541"/>
      <c r="P717" s="541"/>
      <c r="Q717" s="541"/>
      <c r="R717" s="541"/>
      <c r="S717" s="541"/>
      <c r="T717" s="541"/>
    </row>
    <row r="718" spans="1:21" ht="12.75" customHeight="1" outlineLevel="1">
      <c r="A718" s="354"/>
      <c r="B718" s="145"/>
      <c r="C718" s="380" t="s">
        <v>756</v>
      </c>
      <c r="D718" s="381" t="s">
        <v>79</v>
      </c>
      <c r="E718" s="381" t="s">
        <v>317</v>
      </c>
      <c r="F718" s="5"/>
      <c r="G718" s="542">
        <f t="shared" ref="G718:T718" si="6">IF((+G366+F718+IF(G14&lt;0,G14,0))&lt;0,0,(+G366+F718+IF(G14&lt;0,G14,0)))</f>
        <v>0</v>
      </c>
      <c r="H718" s="542">
        <f t="shared" si="6"/>
        <v>6770.7517679629191</v>
      </c>
      <c r="I718" s="542">
        <f t="shared" si="6"/>
        <v>17704.113707289056</v>
      </c>
      <c r="J718" s="542">
        <f t="shared" si="6"/>
        <v>41020.049932329479</v>
      </c>
      <c r="K718" s="542">
        <f t="shared" si="6"/>
        <v>64417.53472879847</v>
      </c>
      <c r="L718" s="542">
        <f t="shared" si="6"/>
        <v>87815.01952526746</v>
      </c>
      <c r="M718" s="542">
        <f t="shared" si="6"/>
        <v>111212.50432173646</v>
      </c>
      <c r="N718" s="542">
        <f t="shared" si="6"/>
        <v>134609.98911820544</v>
      </c>
      <c r="O718" s="542">
        <f t="shared" si="6"/>
        <v>158007.47391467443</v>
      </c>
      <c r="P718" s="542">
        <f t="shared" si="6"/>
        <v>163687.25357528296</v>
      </c>
      <c r="Q718" s="542">
        <f t="shared" si="6"/>
        <v>163687.25357528296</v>
      </c>
      <c r="R718" s="542">
        <f t="shared" si="6"/>
        <v>163687.25357528296</v>
      </c>
      <c r="S718" s="542">
        <f t="shared" si="6"/>
        <v>163687.25357528296</v>
      </c>
      <c r="T718" s="542">
        <f t="shared" si="6"/>
        <v>163687.25357528296</v>
      </c>
      <c r="U718" s="15"/>
    </row>
    <row r="719" spans="1:21" ht="12.75" customHeight="1" outlineLevel="1">
      <c r="A719" s="355"/>
      <c r="B719" s="145"/>
      <c r="C719" s="20" t="s">
        <v>757</v>
      </c>
      <c r="D719" s="5" t="s">
        <v>79</v>
      </c>
      <c r="E719" s="5" t="s">
        <v>317</v>
      </c>
      <c r="F719" s="5"/>
      <c r="G719" s="17">
        <f t="shared" ref="G719:T719" si="7">IF((+G367+F719+IF(G15&lt;0,G15,0))&lt;0,0,(+G367+F719+IF(G15&lt;0,G15,0)))</f>
        <v>0</v>
      </c>
      <c r="H719" s="17">
        <f t="shared" si="7"/>
        <v>0</v>
      </c>
      <c r="I719" s="17">
        <f t="shared" si="7"/>
        <v>0</v>
      </c>
      <c r="J719" s="17">
        <f t="shared" si="7"/>
        <v>494.18700000000001</v>
      </c>
      <c r="K719" s="17">
        <f t="shared" si="7"/>
        <v>988.37400000000002</v>
      </c>
      <c r="L719" s="17">
        <f t="shared" si="7"/>
        <v>1482.5610000000001</v>
      </c>
      <c r="M719" s="17">
        <f t="shared" si="7"/>
        <v>1976.748</v>
      </c>
      <c r="N719" s="17">
        <f t="shared" si="7"/>
        <v>2470.9349999999999</v>
      </c>
      <c r="O719" s="17">
        <f t="shared" si="7"/>
        <v>2965.1219999999998</v>
      </c>
      <c r="P719" s="17">
        <f t="shared" si="7"/>
        <v>3459.3089999999997</v>
      </c>
      <c r="Q719" s="17">
        <f t="shared" si="7"/>
        <v>3953.4959999999996</v>
      </c>
      <c r="R719" s="17">
        <f t="shared" si="7"/>
        <v>4447.683</v>
      </c>
      <c r="S719" s="17">
        <f t="shared" si="7"/>
        <v>4941.87</v>
      </c>
      <c r="T719" s="17">
        <f t="shared" si="7"/>
        <v>5436.0569999999998</v>
      </c>
      <c r="U719" s="15"/>
    </row>
    <row r="720" spans="1:21" ht="12.75" customHeight="1" outlineLevel="1">
      <c r="A720" s="355"/>
      <c r="B720" s="145"/>
      <c r="C720" s="20" t="s">
        <v>758</v>
      </c>
      <c r="D720" s="5" t="s">
        <v>79</v>
      </c>
      <c r="E720" s="5" t="s">
        <v>317</v>
      </c>
      <c r="F720" s="5"/>
      <c r="G720" s="17">
        <f t="shared" ref="G720:T720" si="8">IF((+G368+F720+IF(G16&lt;0,G16,0))&lt;0,0,(+G368+F720+IF(G16&lt;0,G16,0)))</f>
        <v>0</v>
      </c>
      <c r="H720" s="17">
        <f t="shared" si="8"/>
        <v>212.3401429828169</v>
      </c>
      <c r="I720" s="17">
        <f t="shared" si="8"/>
        <v>425.38202771392935</v>
      </c>
      <c r="J720" s="17">
        <f t="shared" si="8"/>
        <v>638.42391244504188</v>
      </c>
      <c r="K720" s="17">
        <f t="shared" si="8"/>
        <v>851.46579717615441</v>
      </c>
      <c r="L720" s="17">
        <f t="shared" si="8"/>
        <v>1064.5076819072669</v>
      </c>
      <c r="M720" s="17">
        <f t="shared" si="8"/>
        <v>1277.5495666383795</v>
      </c>
      <c r="N720" s="17">
        <f t="shared" si="8"/>
        <v>1490.591451369492</v>
      </c>
      <c r="O720" s="17">
        <f t="shared" si="8"/>
        <v>1703.6333361006045</v>
      </c>
      <c r="P720" s="17">
        <f t="shared" si="8"/>
        <v>1916.6752208317171</v>
      </c>
      <c r="Q720" s="17">
        <f t="shared" si="8"/>
        <v>2129.7171055628296</v>
      </c>
      <c r="R720" s="17">
        <f t="shared" si="8"/>
        <v>2342.7589902939421</v>
      </c>
      <c r="S720" s="17">
        <f t="shared" si="8"/>
        <v>2555.8008750250547</v>
      </c>
      <c r="T720" s="17">
        <f t="shared" si="8"/>
        <v>2768.8427597561672</v>
      </c>
      <c r="U720" s="15"/>
    </row>
    <row r="721" spans="1:21" ht="12.75" customHeight="1" outlineLevel="1">
      <c r="A721" s="355"/>
      <c r="B721" s="145"/>
      <c r="C721" s="20" t="s">
        <v>759</v>
      </c>
      <c r="D721" s="5" t="s">
        <v>79</v>
      </c>
      <c r="E721" s="5" t="s">
        <v>317</v>
      </c>
      <c r="F721" s="5"/>
      <c r="G721" s="17">
        <f t="shared" ref="G721:T721" si="9">IF((+G369+F721+IF(G17&lt;0,G17,0))&lt;0,0,(+G369+F721+IF(G17&lt;0,G17,0)))</f>
        <v>0</v>
      </c>
      <c r="H721" s="17">
        <f t="shared" si="9"/>
        <v>125.51360111781025</v>
      </c>
      <c r="I721" s="17">
        <f t="shared" si="9"/>
        <v>251.44199961046456</v>
      </c>
      <c r="J721" s="17">
        <f t="shared" si="9"/>
        <v>377.37039810311887</v>
      </c>
      <c r="K721" s="17">
        <f t="shared" si="9"/>
        <v>503.29879659577318</v>
      </c>
      <c r="L721" s="17">
        <f t="shared" si="9"/>
        <v>629.22719508842749</v>
      </c>
      <c r="M721" s="17">
        <f t="shared" si="9"/>
        <v>755.1555935810818</v>
      </c>
      <c r="N721" s="17">
        <f t="shared" si="9"/>
        <v>881.08399207373611</v>
      </c>
      <c r="O721" s="17">
        <f t="shared" si="9"/>
        <v>1007.0123905663904</v>
      </c>
      <c r="P721" s="17">
        <f t="shared" si="9"/>
        <v>1132.9407890590446</v>
      </c>
      <c r="Q721" s="17">
        <f t="shared" si="9"/>
        <v>1258.8691875516988</v>
      </c>
      <c r="R721" s="17">
        <f t="shared" si="9"/>
        <v>1384.797586044353</v>
      </c>
      <c r="S721" s="17">
        <f t="shared" si="9"/>
        <v>1510.7259845370072</v>
      </c>
      <c r="T721" s="17">
        <f t="shared" si="9"/>
        <v>1636.6543830296614</v>
      </c>
      <c r="U721" s="15"/>
    </row>
    <row r="722" spans="1:21" ht="12.75" customHeight="1" outlineLevel="1">
      <c r="A722" s="355"/>
      <c r="B722" s="145"/>
      <c r="C722" s="20" t="s">
        <v>760</v>
      </c>
      <c r="D722" s="5" t="s">
        <v>79</v>
      </c>
      <c r="E722" s="5" t="s">
        <v>317</v>
      </c>
      <c r="F722" s="5"/>
      <c r="G722" s="17">
        <f t="shared" ref="G722:T722" si="10">IF((+G370+F722+IF(G18&lt;0,G18,0))&lt;0,0,(+G370+F722+IF(G18&lt;0,G18,0)))</f>
        <v>0</v>
      </c>
      <c r="H722" s="17">
        <f t="shared" si="10"/>
        <v>0</v>
      </c>
      <c r="I722" s="17">
        <f t="shared" si="10"/>
        <v>330.93066322108098</v>
      </c>
      <c r="J722" s="17">
        <f t="shared" si="10"/>
        <v>661.86132644216195</v>
      </c>
      <c r="K722" s="17">
        <f t="shared" si="10"/>
        <v>992.79198966324293</v>
      </c>
      <c r="L722" s="17">
        <f t="shared" si="10"/>
        <v>1323.7226528843239</v>
      </c>
      <c r="M722" s="17">
        <f t="shared" si="10"/>
        <v>1654.6533161054049</v>
      </c>
      <c r="N722" s="17">
        <f t="shared" si="10"/>
        <v>1985.5839793264859</v>
      </c>
      <c r="O722" s="17">
        <f t="shared" si="10"/>
        <v>2316.5146425475668</v>
      </c>
      <c r="P722" s="17">
        <f t="shared" si="10"/>
        <v>2647.4453057686478</v>
      </c>
      <c r="Q722" s="17">
        <f t="shared" si="10"/>
        <v>2978.3759689897288</v>
      </c>
      <c r="R722" s="17">
        <f t="shared" si="10"/>
        <v>3309.3066322108098</v>
      </c>
      <c r="S722" s="17">
        <f t="shared" si="10"/>
        <v>3640.2372954318907</v>
      </c>
      <c r="T722" s="17">
        <f t="shared" si="10"/>
        <v>3971.1679586529717</v>
      </c>
      <c r="U722" s="15"/>
    </row>
    <row r="723" spans="1:21" ht="12.75" customHeight="1" outlineLevel="1">
      <c r="A723" s="355"/>
      <c r="B723" s="145"/>
      <c r="C723" s="20" t="s">
        <v>761</v>
      </c>
      <c r="D723" s="5" t="s">
        <v>79</v>
      </c>
      <c r="E723" s="5" t="s">
        <v>317</v>
      </c>
      <c r="F723" s="5"/>
      <c r="G723" s="17">
        <f t="shared" ref="G723:T723" si="11">IF((+G371+F723+IF(G19&lt;0,G19,0))&lt;0,0,(+G371+F723+IF(G19&lt;0,G19,0)))</f>
        <v>0</v>
      </c>
      <c r="H723" s="17">
        <f t="shared" si="11"/>
        <v>0</v>
      </c>
      <c r="I723" s="17">
        <f t="shared" si="11"/>
        <v>0</v>
      </c>
      <c r="J723" s="17">
        <f t="shared" si="11"/>
        <v>321.45729794356771</v>
      </c>
      <c r="K723" s="17">
        <f t="shared" si="11"/>
        <v>642.91459588713542</v>
      </c>
      <c r="L723" s="17">
        <f t="shared" si="11"/>
        <v>964.37189383070313</v>
      </c>
      <c r="M723" s="17">
        <f t="shared" si="11"/>
        <v>1285.8291917742708</v>
      </c>
      <c r="N723" s="17">
        <f t="shared" si="11"/>
        <v>1607.2864897178385</v>
      </c>
      <c r="O723" s="17">
        <f t="shared" si="11"/>
        <v>1928.7437876614063</v>
      </c>
      <c r="P723" s="17">
        <f t="shared" si="11"/>
        <v>2250.2010856049737</v>
      </c>
      <c r="Q723" s="17">
        <f t="shared" si="11"/>
        <v>2571.6583835485417</v>
      </c>
      <c r="R723" s="17">
        <f t="shared" si="11"/>
        <v>2893.1156814921096</v>
      </c>
      <c r="S723" s="17">
        <f t="shared" si="11"/>
        <v>3214.5729794356776</v>
      </c>
      <c r="T723" s="17">
        <f t="shared" si="11"/>
        <v>3536.0302773792455</v>
      </c>
      <c r="U723" s="15"/>
    </row>
    <row r="724" spans="1:21" ht="12.75" customHeight="1" outlineLevel="1">
      <c r="A724" s="355"/>
      <c r="B724" s="145"/>
      <c r="C724" s="20" t="s">
        <v>762</v>
      </c>
      <c r="D724" s="5" t="s">
        <v>79</v>
      </c>
      <c r="E724" s="5" t="s">
        <v>317</v>
      </c>
      <c r="F724" s="5"/>
      <c r="G724" s="17">
        <f t="shared" ref="G724:T724" si="12">IF((+G372+F724+IF(G20&lt;0,G20,0))&lt;0,0,(+G372+F724+IF(G20&lt;0,G20,0)))</f>
        <v>0</v>
      </c>
      <c r="H724" s="17">
        <f t="shared" si="12"/>
        <v>0</v>
      </c>
      <c r="I724" s="17">
        <f t="shared" si="12"/>
        <v>0</v>
      </c>
      <c r="J724" s="17">
        <f t="shared" si="12"/>
        <v>419.41666335057698</v>
      </c>
      <c r="K724" s="17">
        <f t="shared" si="12"/>
        <v>838.83332670115396</v>
      </c>
      <c r="L724" s="17">
        <f t="shared" si="12"/>
        <v>1258.2499900517309</v>
      </c>
      <c r="M724" s="17">
        <f t="shared" si="12"/>
        <v>1677.6666534023079</v>
      </c>
      <c r="N724" s="17">
        <f t="shared" si="12"/>
        <v>2097.0833167528849</v>
      </c>
      <c r="O724" s="17">
        <f t="shared" si="12"/>
        <v>2516.4999801034619</v>
      </c>
      <c r="P724" s="17">
        <f t="shared" si="12"/>
        <v>2935.9166434540389</v>
      </c>
      <c r="Q724" s="17">
        <f t="shared" si="12"/>
        <v>3355.3333068046159</v>
      </c>
      <c r="R724" s="17">
        <f t="shared" si="12"/>
        <v>3774.7499701551928</v>
      </c>
      <c r="S724" s="17">
        <f t="shared" si="12"/>
        <v>4194.1666335057698</v>
      </c>
      <c r="T724" s="17">
        <f t="shared" si="12"/>
        <v>4613.5832968563464</v>
      </c>
      <c r="U724" s="15"/>
    </row>
    <row r="725" spans="1:21" ht="12.75" customHeight="1" outlineLevel="1" collapsed="1">
      <c r="A725" s="355"/>
      <c r="B725" s="145"/>
      <c r="C725" s="20" t="s">
        <v>763</v>
      </c>
      <c r="D725" s="5" t="s">
        <v>79</v>
      </c>
      <c r="E725" s="5" t="s">
        <v>317</v>
      </c>
      <c r="F725" s="5"/>
      <c r="G725" s="17">
        <f t="shared" ref="G725:T725" si="13">IF((+G373+F725+IF(G21&lt;0,G21,0))&lt;0,0,(+G373+F725+IF(G21&lt;0,G21,0)))</f>
        <v>0</v>
      </c>
      <c r="H725" s="17">
        <f t="shared" si="13"/>
        <v>0</v>
      </c>
      <c r="I725" s="17">
        <f t="shared" si="13"/>
        <v>1376.9733333333334</v>
      </c>
      <c r="J725" s="17">
        <f t="shared" si="13"/>
        <v>2753.9466666666667</v>
      </c>
      <c r="K725" s="17">
        <f t="shared" si="13"/>
        <v>4130.92</v>
      </c>
      <c r="L725" s="17">
        <f t="shared" si="13"/>
        <v>4130.92</v>
      </c>
      <c r="M725" s="17">
        <f t="shared" si="13"/>
        <v>4130.92</v>
      </c>
      <c r="N725" s="17">
        <f t="shared" si="13"/>
        <v>4130.92</v>
      </c>
      <c r="O725" s="17">
        <f t="shared" si="13"/>
        <v>4130.92</v>
      </c>
      <c r="P725" s="17">
        <f t="shared" si="13"/>
        <v>4130.92</v>
      </c>
      <c r="Q725" s="17">
        <f t="shared" si="13"/>
        <v>4130.92</v>
      </c>
      <c r="R725" s="17">
        <f t="shared" si="13"/>
        <v>4130.92</v>
      </c>
      <c r="S725" s="17">
        <f t="shared" si="13"/>
        <v>4130.92</v>
      </c>
      <c r="T725" s="17">
        <f t="shared" si="13"/>
        <v>4130.92</v>
      </c>
      <c r="U725" s="15"/>
    </row>
    <row r="726" spans="1:21" ht="12.75" customHeight="1" outlineLevel="1">
      <c r="A726" s="355"/>
      <c r="B726" s="145"/>
      <c r="C726" s="20" t="s">
        <v>764</v>
      </c>
      <c r="D726" s="5" t="s">
        <v>79</v>
      </c>
      <c r="E726" s="5" t="s">
        <v>317</v>
      </c>
      <c r="F726" s="5"/>
      <c r="G726" s="17">
        <f t="shared" ref="G726:T726" si="14">IF((+G374+F726+IF(G22&lt;0,G22,0))&lt;0,0,(+G374+F726+IF(G22&lt;0,G22,0)))</f>
        <v>0</v>
      </c>
      <c r="H726" s="17">
        <f t="shared" si="14"/>
        <v>0</v>
      </c>
      <c r="I726" s="17">
        <f t="shared" si="14"/>
        <v>0</v>
      </c>
      <c r="J726" s="17">
        <f t="shared" si="14"/>
        <v>0</v>
      </c>
      <c r="K726" s="17">
        <f t="shared" si="14"/>
        <v>1026.6666666666665</v>
      </c>
      <c r="L726" s="17">
        <f t="shared" si="14"/>
        <v>2053.333333333333</v>
      </c>
      <c r="M726" s="17">
        <f t="shared" si="14"/>
        <v>3079.9999999999995</v>
      </c>
      <c r="N726" s="17">
        <f t="shared" si="14"/>
        <v>3080</v>
      </c>
      <c r="O726" s="17">
        <f t="shared" si="14"/>
        <v>3080</v>
      </c>
      <c r="P726" s="17">
        <f t="shared" si="14"/>
        <v>3080</v>
      </c>
      <c r="Q726" s="17">
        <f t="shared" si="14"/>
        <v>3080</v>
      </c>
      <c r="R726" s="17">
        <f t="shared" si="14"/>
        <v>3080</v>
      </c>
      <c r="S726" s="17">
        <f t="shared" si="14"/>
        <v>3080</v>
      </c>
      <c r="T726" s="17">
        <f t="shared" si="14"/>
        <v>3080</v>
      </c>
      <c r="U726" s="15"/>
    </row>
    <row r="727" spans="1:21" ht="12.75" customHeight="1" outlineLevel="1">
      <c r="A727" s="355"/>
      <c r="B727" s="145"/>
      <c r="C727" s="20" t="s">
        <v>765</v>
      </c>
      <c r="D727" s="5" t="s">
        <v>79</v>
      </c>
      <c r="E727" s="5" t="s">
        <v>317</v>
      </c>
      <c r="F727" s="5"/>
      <c r="G727" s="17">
        <f t="shared" ref="G727:T727" si="15">IF((+G375+F727+IF(G23&lt;0,G23,0))&lt;0,0,(+G375+F727+IF(G23&lt;0,G23,0)))</f>
        <v>0</v>
      </c>
      <c r="H727" s="17">
        <f t="shared" si="15"/>
        <v>0</v>
      </c>
      <c r="I727" s="17">
        <f t="shared" si="15"/>
        <v>78.433984401262734</v>
      </c>
      <c r="J727" s="17">
        <f t="shared" si="15"/>
        <v>156.86898440126274</v>
      </c>
      <c r="K727" s="17">
        <f t="shared" si="15"/>
        <v>235.30398440126274</v>
      </c>
      <c r="L727" s="17">
        <f t="shared" si="15"/>
        <v>313.73898440126277</v>
      </c>
      <c r="M727" s="17">
        <f t="shared" si="15"/>
        <v>313.74</v>
      </c>
      <c r="N727" s="17">
        <f t="shared" si="15"/>
        <v>313.74</v>
      </c>
      <c r="O727" s="17">
        <f t="shared" si="15"/>
        <v>313.74</v>
      </c>
      <c r="P727" s="17">
        <f t="shared" si="15"/>
        <v>313.74</v>
      </c>
      <c r="Q727" s="17">
        <f t="shared" si="15"/>
        <v>313.74</v>
      </c>
      <c r="R727" s="17">
        <f t="shared" si="15"/>
        <v>313.74</v>
      </c>
      <c r="S727" s="17">
        <f t="shared" si="15"/>
        <v>313.74</v>
      </c>
      <c r="T727" s="17">
        <f t="shared" si="15"/>
        <v>313.74</v>
      </c>
      <c r="U727" s="15"/>
    </row>
    <row r="728" spans="1:21" ht="12.75" customHeight="1" outlineLevel="1">
      <c r="A728" s="355"/>
      <c r="B728" s="145"/>
      <c r="C728" s="20" t="s">
        <v>474</v>
      </c>
      <c r="D728" s="5" t="s">
        <v>79</v>
      </c>
      <c r="E728" s="5" t="s">
        <v>317</v>
      </c>
      <c r="F728" s="5"/>
      <c r="G728" s="17">
        <f t="shared" ref="G728:T728" si="16">IF((+G376+F728+IF(G24&lt;0,G24,0))&lt;0,0,(+G376+F728+IF(G24&lt;0,G24,0)))</f>
        <v>0</v>
      </c>
      <c r="H728" s="17">
        <f t="shared" si="16"/>
        <v>28810.59141038929</v>
      </c>
      <c r="I728" s="17">
        <f t="shared" si="16"/>
        <v>120388.12347438138</v>
      </c>
      <c r="J728" s="17">
        <f t="shared" si="16"/>
        <v>250156.77553837351</v>
      </c>
      <c r="K728" s="17">
        <f t="shared" si="16"/>
        <v>390852.49903093703</v>
      </c>
      <c r="L728" s="17">
        <f t="shared" si="16"/>
        <v>527568.0239520719</v>
      </c>
      <c r="M728" s="17">
        <f t="shared" si="16"/>
        <v>672229.52030177834</v>
      </c>
      <c r="N728" s="17">
        <f t="shared" si="16"/>
        <v>816891.01665148465</v>
      </c>
      <c r="O728" s="17">
        <f t="shared" si="16"/>
        <v>961552.51300119096</v>
      </c>
      <c r="P728" s="17">
        <f t="shared" si="16"/>
        <v>1003360.1744479446</v>
      </c>
      <c r="Q728" s="17">
        <f t="shared" si="16"/>
        <v>1003360.1744479446</v>
      </c>
      <c r="R728" s="17">
        <f t="shared" si="16"/>
        <v>1003360.1744479446</v>
      </c>
      <c r="S728" s="17">
        <f t="shared" si="16"/>
        <v>1003360.1744479446</v>
      </c>
      <c r="T728" s="17">
        <f t="shared" si="16"/>
        <v>1003360.1744479446</v>
      </c>
      <c r="U728" s="15"/>
    </row>
    <row r="729" spans="1:21" ht="12.75" customHeight="1" outlineLevel="1">
      <c r="A729" s="355"/>
      <c r="B729" s="145"/>
      <c r="C729" s="20" t="s">
        <v>766</v>
      </c>
      <c r="D729" s="5" t="s">
        <v>79</v>
      </c>
      <c r="E729" s="5" t="s">
        <v>317</v>
      </c>
      <c r="F729" s="5"/>
      <c r="G729" s="17">
        <f t="shared" ref="G729:T729" si="17">IF((+G377+F729+IF(G25&lt;0,G25,0))&lt;0,0,(+G377+F729+IF(G25&lt;0,G25,0)))</f>
        <v>0</v>
      </c>
      <c r="H729" s="17">
        <f t="shared" si="17"/>
        <v>1478.6659944836349</v>
      </c>
      <c r="I729" s="17">
        <f t="shared" si="17"/>
        <v>16439.51935270234</v>
      </c>
      <c r="J729" s="17">
        <f t="shared" si="17"/>
        <v>35829.029210921042</v>
      </c>
      <c r="K729" s="17">
        <f t="shared" si="17"/>
        <v>55218.539069139748</v>
      </c>
      <c r="L729" s="17">
        <f t="shared" si="17"/>
        <v>74608.048927358454</v>
      </c>
      <c r="M729" s="17">
        <f t="shared" si="17"/>
        <v>93997.558785577159</v>
      </c>
      <c r="N729" s="17">
        <f t="shared" si="17"/>
        <v>113387.06864379586</v>
      </c>
      <c r="O729" s="17">
        <f t="shared" si="17"/>
        <v>99743.788502014562</v>
      </c>
      <c r="P729" s="17">
        <f t="shared" si="17"/>
        <v>117481.65886023326</v>
      </c>
      <c r="Q729" s="17">
        <f t="shared" si="17"/>
        <v>135219.52921845196</v>
      </c>
      <c r="R729" s="17">
        <f t="shared" si="17"/>
        <v>152957.39957667066</v>
      </c>
      <c r="S729" s="17">
        <f t="shared" si="17"/>
        <v>170695.26993488937</v>
      </c>
      <c r="T729" s="17">
        <f t="shared" si="17"/>
        <v>188433.14029310807</v>
      </c>
      <c r="U729" s="15"/>
    </row>
    <row r="730" spans="1:21" ht="12.75" customHeight="1" outlineLevel="1">
      <c r="A730" s="355"/>
      <c r="B730" s="145"/>
      <c r="C730" s="20" t="s">
        <v>767</v>
      </c>
      <c r="D730" s="5" t="s">
        <v>79</v>
      </c>
      <c r="E730" s="5" t="s">
        <v>317</v>
      </c>
      <c r="F730" s="5"/>
      <c r="G730" s="17">
        <f t="shared" ref="G730:T730" si="18">IF((+G378+F730+IF(G26&lt;0,G26,0))&lt;0,0,(+G378+F730+IF(G26&lt;0,G26,0)))</f>
        <v>0</v>
      </c>
      <c r="H730" s="17">
        <f t="shared" si="18"/>
        <v>0</v>
      </c>
      <c r="I730" s="17">
        <f t="shared" si="18"/>
        <v>0</v>
      </c>
      <c r="J730" s="17">
        <f t="shared" si="18"/>
        <v>0</v>
      </c>
      <c r="K730" s="17">
        <f t="shared" si="18"/>
        <v>488.68639999999999</v>
      </c>
      <c r="L730" s="17">
        <f t="shared" si="18"/>
        <v>977.37279999999998</v>
      </c>
      <c r="M730" s="17">
        <f t="shared" si="18"/>
        <v>1466.0591999999999</v>
      </c>
      <c r="N730" s="17">
        <f t="shared" si="18"/>
        <v>1954.7456</v>
      </c>
      <c r="O730" s="17">
        <f t="shared" si="18"/>
        <v>2443.4319999999998</v>
      </c>
      <c r="P730" s="17">
        <f t="shared" si="18"/>
        <v>2932.1183999999998</v>
      </c>
      <c r="Q730" s="17">
        <f t="shared" si="18"/>
        <v>3420.8047999999999</v>
      </c>
      <c r="R730" s="17">
        <f t="shared" si="18"/>
        <v>3909.4911999999999</v>
      </c>
      <c r="S730" s="17">
        <f t="shared" si="18"/>
        <v>4398.1776</v>
      </c>
      <c r="T730" s="17">
        <f t="shared" si="18"/>
        <v>4886.8639999999996</v>
      </c>
      <c r="U730" s="15"/>
    </row>
    <row r="731" spans="1:21" ht="12.75" customHeight="1" outlineLevel="1">
      <c r="A731" s="355"/>
      <c r="B731" s="145"/>
      <c r="C731" s="20" t="s">
        <v>768</v>
      </c>
      <c r="D731" s="5" t="s">
        <v>79</v>
      </c>
      <c r="E731" s="5" t="s">
        <v>317</v>
      </c>
      <c r="F731" s="5"/>
      <c r="G731" s="17">
        <f t="shared" ref="G731:T731" si="19">IF((+G379+F731+IF(G27&lt;0,G27,0))&lt;0,0,(+G379+F731+IF(G27&lt;0,G27,0)))</f>
        <v>0</v>
      </c>
      <c r="H731" s="17">
        <f t="shared" si="19"/>
        <v>0</v>
      </c>
      <c r="I731" s="17">
        <f t="shared" si="19"/>
        <v>0</v>
      </c>
      <c r="J731" s="17">
        <f t="shared" si="19"/>
        <v>344.60862325304788</v>
      </c>
      <c r="K731" s="17">
        <f t="shared" si="19"/>
        <v>689.21724650609576</v>
      </c>
      <c r="L731" s="17">
        <f t="shared" si="19"/>
        <v>1033.8258697591436</v>
      </c>
      <c r="M731" s="17">
        <f t="shared" si="19"/>
        <v>1378.4344930121915</v>
      </c>
      <c r="N731" s="17">
        <f t="shared" si="19"/>
        <v>1723.0431162652394</v>
      </c>
      <c r="O731" s="17">
        <f t="shared" si="19"/>
        <v>2067.6517395182873</v>
      </c>
      <c r="P731" s="17">
        <f t="shared" si="19"/>
        <v>2412.2603627713352</v>
      </c>
      <c r="Q731" s="17">
        <f t="shared" si="19"/>
        <v>2756.868986024383</v>
      </c>
      <c r="R731" s="17">
        <f t="shared" si="19"/>
        <v>3101.4776092774309</v>
      </c>
      <c r="S731" s="17">
        <f t="shared" si="19"/>
        <v>3446.0862325304788</v>
      </c>
      <c r="T731" s="17">
        <f t="shared" si="19"/>
        <v>3790.6948557835267</v>
      </c>
      <c r="U731" s="15"/>
    </row>
    <row r="732" spans="1:21" ht="12.75" customHeight="1" outlineLevel="1">
      <c r="A732" s="355"/>
      <c r="B732" s="145"/>
      <c r="C732" s="20" t="s">
        <v>769</v>
      </c>
      <c r="D732" s="5" t="s">
        <v>79</v>
      </c>
      <c r="E732" s="5" t="s">
        <v>317</v>
      </c>
      <c r="F732" s="5"/>
      <c r="G732" s="17">
        <f t="shared" ref="G732:T732" si="20">IF((+G380+F732+IF(G28&lt;0,G28,0))&lt;0,0,(+G380+F732+IF(G28&lt;0,G28,0)))</f>
        <v>0</v>
      </c>
      <c r="H732" s="17">
        <f t="shared" si="20"/>
        <v>0</v>
      </c>
      <c r="I732" s="17">
        <f t="shared" si="20"/>
        <v>268.90165340487806</v>
      </c>
      <c r="J732" s="17">
        <f t="shared" si="20"/>
        <v>537.80330680975612</v>
      </c>
      <c r="K732" s="17">
        <f t="shared" si="20"/>
        <v>806.70496021463418</v>
      </c>
      <c r="L732" s="17">
        <f t="shared" si="20"/>
        <v>1075.6066136195122</v>
      </c>
      <c r="M732" s="17">
        <f t="shared" si="20"/>
        <v>1344.5082670243903</v>
      </c>
      <c r="N732" s="17">
        <f t="shared" si="20"/>
        <v>1613.4099204292684</v>
      </c>
      <c r="O732" s="17">
        <f t="shared" si="20"/>
        <v>1882.3115738341464</v>
      </c>
      <c r="P732" s="17">
        <f t="shared" si="20"/>
        <v>2151.2132272390245</v>
      </c>
      <c r="Q732" s="17">
        <f t="shared" si="20"/>
        <v>2420.1148806439023</v>
      </c>
      <c r="R732" s="17">
        <f t="shared" si="20"/>
        <v>2689.0165340487802</v>
      </c>
      <c r="S732" s="17">
        <f t="shared" si="20"/>
        <v>2957.918187453658</v>
      </c>
      <c r="T732" s="17">
        <f t="shared" si="20"/>
        <v>3226.8198408585358</v>
      </c>
      <c r="U732" s="15"/>
    </row>
    <row r="733" spans="1:21" ht="12.75" customHeight="1" outlineLevel="1">
      <c r="A733" s="355"/>
      <c r="B733" s="145"/>
      <c r="C733" s="20" t="s">
        <v>185</v>
      </c>
      <c r="D733" s="5" t="s">
        <v>79</v>
      </c>
      <c r="E733" s="5" t="s">
        <v>317</v>
      </c>
      <c r="F733" s="5"/>
      <c r="G733" s="17">
        <f t="shared" ref="G733:T733" si="21">IF((+G381+F733+IF(G29&lt;0,G29,0))&lt;0,0,(+G381+F733+IF(G29&lt;0,G29,0)))</f>
        <v>0</v>
      </c>
      <c r="H733" s="17">
        <f t="shared" si="21"/>
        <v>0</v>
      </c>
      <c r="I733" s="17">
        <f t="shared" si="21"/>
        <v>22409.656666666666</v>
      </c>
      <c r="J733" s="17">
        <f t="shared" si="21"/>
        <v>44819.313333333332</v>
      </c>
      <c r="K733" s="17">
        <f t="shared" si="21"/>
        <v>67228.97</v>
      </c>
      <c r="L733" s="17">
        <f t="shared" si="21"/>
        <v>67228.97</v>
      </c>
      <c r="M733" s="17">
        <f t="shared" si="21"/>
        <v>73098.97</v>
      </c>
      <c r="N733" s="17">
        <f t="shared" si="21"/>
        <v>73098.97</v>
      </c>
      <c r="O733" s="17">
        <f t="shared" si="21"/>
        <v>73098.97</v>
      </c>
      <c r="P733" s="17">
        <f t="shared" si="21"/>
        <v>73098.97</v>
      </c>
      <c r="Q733" s="17">
        <f t="shared" si="21"/>
        <v>73098.97</v>
      </c>
      <c r="R733" s="17">
        <f t="shared" si="21"/>
        <v>73098.97</v>
      </c>
      <c r="S733" s="17">
        <f t="shared" si="21"/>
        <v>73098.97</v>
      </c>
      <c r="T733" s="17">
        <f t="shared" si="21"/>
        <v>73098.97</v>
      </c>
      <c r="U733" s="15"/>
    </row>
    <row r="734" spans="1:21" ht="12.75" customHeight="1" outlineLevel="1">
      <c r="A734" s="355"/>
      <c r="B734" s="145"/>
      <c r="C734" s="20" t="s">
        <v>770</v>
      </c>
      <c r="D734" s="5" t="s">
        <v>79</v>
      </c>
      <c r="E734" s="5" t="s">
        <v>317</v>
      </c>
      <c r="F734" s="5"/>
      <c r="G734" s="17">
        <f t="shared" ref="G734:T734" si="22">IF((+G382+F734+IF(G30&lt;0,G30,0))&lt;0,0,(+G382+F734+IF(G30&lt;0,G30,0)))</f>
        <v>0</v>
      </c>
      <c r="H734" s="17">
        <f t="shared" si="22"/>
        <v>0</v>
      </c>
      <c r="I734" s="17">
        <f t="shared" si="22"/>
        <v>1802.679795987159</v>
      </c>
      <c r="J734" s="17">
        <f t="shared" si="22"/>
        <v>3605.3595919743179</v>
      </c>
      <c r="K734" s="17">
        <f t="shared" si="22"/>
        <v>5408.0393879614767</v>
      </c>
      <c r="L734" s="17">
        <f t="shared" si="22"/>
        <v>7210.7191839486359</v>
      </c>
      <c r="M734" s="17">
        <f t="shared" si="22"/>
        <v>9013.3989799357951</v>
      </c>
      <c r="N734" s="17">
        <f t="shared" si="22"/>
        <v>10816.078775922953</v>
      </c>
      <c r="O734" s="17">
        <f t="shared" si="22"/>
        <v>12618.758571910112</v>
      </c>
      <c r="P734" s="17">
        <f t="shared" si="22"/>
        <v>12618.758571910113</v>
      </c>
      <c r="Q734" s="17">
        <f t="shared" si="22"/>
        <v>12618.758571910113</v>
      </c>
      <c r="R734" s="17">
        <f t="shared" si="22"/>
        <v>12618.758571910113</v>
      </c>
      <c r="S734" s="17">
        <f t="shared" si="22"/>
        <v>12618.758571910113</v>
      </c>
      <c r="T734" s="17">
        <f t="shared" si="22"/>
        <v>12618.758571910113</v>
      </c>
      <c r="U734" s="15"/>
    </row>
    <row r="735" spans="1:21" ht="12.75" customHeight="1" outlineLevel="1">
      <c r="A735" s="355"/>
      <c r="B735" s="145"/>
      <c r="C735" s="20" t="s">
        <v>771</v>
      </c>
      <c r="D735" s="5" t="s">
        <v>79</v>
      </c>
      <c r="E735" s="5" t="s">
        <v>317</v>
      </c>
      <c r="F735" s="5"/>
      <c r="G735" s="17">
        <f t="shared" ref="G735:T735" si="23">IF((+G383+F735+IF(G31&lt;0,G31,0))&lt;0,0,(+G383+F735+IF(G31&lt;0,G31,0)))</f>
        <v>0</v>
      </c>
      <c r="H735" s="17">
        <f t="shared" si="23"/>
        <v>0</v>
      </c>
      <c r="I735" s="17">
        <f t="shared" si="23"/>
        <v>709.70857142857142</v>
      </c>
      <c r="J735" s="17">
        <f t="shared" si="23"/>
        <v>1419.4171428571428</v>
      </c>
      <c r="K735" s="17">
        <f t="shared" si="23"/>
        <v>2129.1257142857144</v>
      </c>
      <c r="L735" s="17">
        <f t="shared" si="23"/>
        <v>2838.8342857142857</v>
      </c>
      <c r="M735" s="17">
        <f t="shared" si="23"/>
        <v>3548.542857142857</v>
      </c>
      <c r="N735" s="17">
        <f t="shared" si="23"/>
        <v>4258.2514285714287</v>
      </c>
      <c r="O735" s="17">
        <f t="shared" si="23"/>
        <v>4967.96</v>
      </c>
      <c r="P735" s="17">
        <f t="shared" si="23"/>
        <v>4967.96</v>
      </c>
      <c r="Q735" s="17">
        <f t="shared" si="23"/>
        <v>4967.96</v>
      </c>
      <c r="R735" s="17">
        <f t="shared" si="23"/>
        <v>4967.96</v>
      </c>
      <c r="S735" s="17">
        <f t="shared" si="23"/>
        <v>4967.96</v>
      </c>
      <c r="T735" s="17">
        <f t="shared" si="23"/>
        <v>4967.96</v>
      </c>
      <c r="U735" s="15"/>
    </row>
    <row r="736" spans="1:21" ht="12.75" customHeight="1" outlineLevel="1">
      <c r="A736" s="355"/>
      <c r="B736" s="145"/>
      <c r="C736" s="20" t="s">
        <v>772</v>
      </c>
      <c r="D736" s="5" t="s">
        <v>79</v>
      </c>
      <c r="E736" s="5" t="s">
        <v>317</v>
      </c>
      <c r="F736" s="5"/>
      <c r="G736" s="17">
        <f t="shared" ref="G736:T736" si="24">IF((+G384+F736+IF(G32&lt;0,G32,0))&lt;0,0,(+G384+F736+IF(G32&lt;0,G32,0)))</f>
        <v>0</v>
      </c>
      <c r="H736" s="17">
        <f t="shared" si="24"/>
        <v>0</v>
      </c>
      <c r="I736" s="17">
        <f t="shared" si="24"/>
        <v>493.87875578855397</v>
      </c>
      <c r="J736" s="17">
        <f t="shared" si="24"/>
        <v>987.75751157710795</v>
      </c>
      <c r="K736" s="17">
        <f t="shared" si="24"/>
        <v>1481.636267365662</v>
      </c>
      <c r="L736" s="17">
        <f t="shared" si="24"/>
        <v>1975.5150231542159</v>
      </c>
      <c r="M736" s="17">
        <f t="shared" si="24"/>
        <v>2469.39377894277</v>
      </c>
      <c r="N736" s="17">
        <f t="shared" si="24"/>
        <v>2963.272534731324</v>
      </c>
      <c r="O736" s="17">
        <f t="shared" si="24"/>
        <v>3457.1512905198779</v>
      </c>
      <c r="P736" s="17">
        <f t="shared" si="24"/>
        <v>3457.1512905198779</v>
      </c>
      <c r="Q736" s="17">
        <f t="shared" si="24"/>
        <v>3457.1512905198779</v>
      </c>
      <c r="R736" s="17">
        <f t="shared" si="24"/>
        <v>3457.1512905198779</v>
      </c>
      <c r="S736" s="17">
        <f t="shared" si="24"/>
        <v>3457.1512905198779</v>
      </c>
      <c r="T736" s="17">
        <f t="shared" si="24"/>
        <v>3457.1512905198779</v>
      </c>
      <c r="U736" s="15"/>
    </row>
    <row r="737" spans="1:21" ht="12.75" customHeight="1" outlineLevel="1">
      <c r="A737" s="355"/>
      <c r="B737" s="145"/>
      <c r="C737" s="20" t="s">
        <v>773</v>
      </c>
      <c r="D737" s="5" t="s">
        <v>79</v>
      </c>
      <c r="E737" s="5" t="s">
        <v>317</v>
      </c>
      <c r="F737" s="5"/>
      <c r="G737" s="17">
        <f t="shared" ref="G737:T737" si="25">IF((+G385+F737+IF(G33&lt;0,G33,0))&lt;0,0,(+G385+F737+IF(G33&lt;0,G33,0)))</f>
        <v>0</v>
      </c>
      <c r="H737" s="17">
        <f t="shared" si="25"/>
        <v>0</v>
      </c>
      <c r="I737" s="17">
        <f t="shared" si="25"/>
        <v>4138.4285714285716</v>
      </c>
      <c r="J737" s="17">
        <f t="shared" si="25"/>
        <v>8276.8571428571431</v>
      </c>
      <c r="K737" s="17">
        <f t="shared" si="25"/>
        <v>12415.285714285714</v>
      </c>
      <c r="L737" s="17">
        <f t="shared" si="25"/>
        <v>16553.714285714286</v>
      </c>
      <c r="M737" s="17">
        <f t="shared" si="25"/>
        <v>20692.142857142859</v>
      </c>
      <c r="N737" s="17">
        <f t="shared" si="25"/>
        <v>24830.571428571431</v>
      </c>
      <c r="O737" s="17">
        <f t="shared" si="25"/>
        <v>28969</v>
      </c>
      <c r="P737" s="17">
        <f t="shared" si="25"/>
        <v>28969</v>
      </c>
      <c r="Q737" s="17">
        <f t="shared" si="25"/>
        <v>28969</v>
      </c>
      <c r="R737" s="17">
        <f t="shared" si="25"/>
        <v>28969</v>
      </c>
      <c r="S737" s="17">
        <f t="shared" si="25"/>
        <v>28969</v>
      </c>
      <c r="T737" s="17">
        <f t="shared" si="25"/>
        <v>28969</v>
      </c>
      <c r="U737" s="15"/>
    </row>
    <row r="738" spans="1:21" ht="12.75" customHeight="1" outlineLevel="1">
      <c r="A738" s="355"/>
      <c r="B738" s="145"/>
      <c r="C738" s="20" t="s">
        <v>774</v>
      </c>
      <c r="D738" s="5" t="s">
        <v>79</v>
      </c>
      <c r="E738" s="5" t="s">
        <v>317</v>
      </c>
      <c r="F738" s="5"/>
      <c r="G738" s="17">
        <f t="shared" ref="G738:T738" si="26">IF((+G386+F738+IF(G34&lt;0,G34,0))&lt;0,0,(+G386+F738+IF(G34&lt;0,G34,0)))</f>
        <v>0</v>
      </c>
      <c r="H738" s="17">
        <f t="shared" si="26"/>
        <v>0</v>
      </c>
      <c r="I738" s="17">
        <f t="shared" si="26"/>
        <v>0</v>
      </c>
      <c r="J738" s="17">
        <f t="shared" si="26"/>
        <v>198.15999999999997</v>
      </c>
      <c r="K738" s="17">
        <f t="shared" si="26"/>
        <v>396.31999999999994</v>
      </c>
      <c r="L738" s="17">
        <f t="shared" si="26"/>
        <v>594.4799999999999</v>
      </c>
      <c r="M738" s="17">
        <f t="shared" si="26"/>
        <v>792.63999999999987</v>
      </c>
      <c r="N738" s="17">
        <f t="shared" si="26"/>
        <v>990.79999999999984</v>
      </c>
      <c r="O738" s="17">
        <f t="shared" si="26"/>
        <v>1188.9599999999998</v>
      </c>
      <c r="P738" s="17">
        <f t="shared" si="26"/>
        <v>1387.12</v>
      </c>
      <c r="Q738" s="17">
        <f t="shared" si="26"/>
        <v>1387.12</v>
      </c>
      <c r="R738" s="17">
        <f t="shared" si="26"/>
        <v>1387.12</v>
      </c>
      <c r="S738" s="17">
        <f t="shared" si="26"/>
        <v>1387.12</v>
      </c>
      <c r="T738" s="17">
        <f t="shared" si="26"/>
        <v>1387.12</v>
      </c>
      <c r="U738" s="15"/>
    </row>
    <row r="739" spans="1:21" ht="12.75" customHeight="1" outlineLevel="1">
      <c r="A739" s="355"/>
      <c r="B739" s="145"/>
      <c r="C739" s="20" t="s">
        <v>775</v>
      </c>
      <c r="D739" s="5" t="s">
        <v>79</v>
      </c>
      <c r="E739" s="5" t="s">
        <v>317</v>
      </c>
      <c r="F739" s="5"/>
      <c r="G739" s="17">
        <f t="shared" ref="G739:T739" si="27">IF((+G387+F739+IF(G35&lt;0,G35,0))&lt;0,0,(+G387+F739+IF(G35&lt;0,G35,0)))</f>
        <v>0</v>
      </c>
      <c r="H739" s="17">
        <f t="shared" si="27"/>
        <v>0</v>
      </c>
      <c r="I739" s="17">
        <f t="shared" si="27"/>
        <v>0</v>
      </c>
      <c r="J739" s="17">
        <f t="shared" si="27"/>
        <v>1197.6585714285713</v>
      </c>
      <c r="K739" s="17">
        <f t="shared" si="27"/>
        <v>2395.3171428571427</v>
      </c>
      <c r="L739" s="17">
        <f t="shared" si="27"/>
        <v>3592.9757142857143</v>
      </c>
      <c r="M739" s="17">
        <f t="shared" si="27"/>
        <v>4790.6342857142854</v>
      </c>
      <c r="N739" s="17">
        <f t="shared" si="27"/>
        <v>5988.2928571428565</v>
      </c>
      <c r="O739" s="17">
        <f t="shared" si="27"/>
        <v>7185.9514285714276</v>
      </c>
      <c r="P739" s="17">
        <f t="shared" si="27"/>
        <v>8383.6099999999988</v>
      </c>
      <c r="Q739" s="17">
        <f t="shared" si="27"/>
        <v>8383.61</v>
      </c>
      <c r="R739" s="17">
        <f t="shared" si="27"/>
        <v>8383.61</v>
      </c>
      <c r="S739" s="17">
        <f t="shared" si="27"/>
        <v>8383.61</v>
      </c>
      <c r="T739" s="17">
        <f t="shared" si="27"/>
        <v>8383.61</v>
      </c>
      <c r="U739" s="15"/>
    </row>
    <row r="740" spans="1:21" ht="12.75" customHeight="1" outlineLevel="1">
      <c r="A740" s="355"/>
      <c r="B740" s="145"/>
      <c r="C740" s="20" t="s">
        <v>775</v>
      </c>
      <c r="D740" s="5" t="s">
        <v>79</v>
      </c>
      <c r="E740" s="5" t="s">
        <v>317</v>
      </c>
      <c r="F740" s="5"/>
      <c r="G740" s="17">
        <f t="shared" ref="G740:T740" si="28">IF((+G388+F740+IF(G36&lt;0,G36,0))&lt;0,0,(+G388+F740+IF(G36&lt;0,G36,0)))</f>
        <v>0</v>
      </c>
      <c r="H740" s="17">
        <f t="shared" si="28"/>
        <v>0</v>
      </c>
      <c r="I740" s="17">
        <f t="shared" si="28"/>
        <v>0</v>
      </c>
      <c r="J740" s="17">
        <f t="shared" si="28"/>
        <v>1102.0571428571427</v>
      </c>
      <c r="K740" s="17">
        <f t="shared" si="28"/>
        <v>2204.1142857142854</v>
      </c>
      <c r="L740" s="17">
        <f t="shared" si="28"/>
        <v>3306.1714285714279</v>
      </c>
      <c r="M740" s="17">
        <f t="shared" si="28"/>
        <v>4408.2285714285708</v>
      </c>
      <c r="N740" s="17">
        <f t="shared" si="28"/>
        <v>5510.2857142857138</v>
      </c>
      <c r="O740" s="17">
        <f t="shared" si="28"/>
        <v>6612.3428571428567</v>
      </c>
      <c r="P740" s="17">
        <f t="shared" si="28"/>
        <v>7714.4</v>
      </c>
      <c r="Q740" s="17">
        <f t="shared" si="28"/>
        <v>7714.4</v>
      </c>
      <c r="R740" s="17">
        <f t="shared" si="28"/>
        <v>7714.4</v>
      </c>
      <c r="S740" s="17">
        <f t="shared" si="28"/>
        <v>7714.4</v>
      </c>
      <c r="T740" s="17">
        <f t="shared" si="28"/>
        <v>7714.4</v>
      </c>
      <c r="U740" s="15"/>
    </row>
    <row r="741" spans="1:21" ht="12.75" customHeight="1" outlineLevel="1">
      <c r="A741" s="355"/>
      <c r="B741" s="145"/>
      <c r="C741" s="20" t="s">
        <v>776</v>
      </c>
      <c r="D741" s="5" t="s">
        <v>79</v>
      </c>
      <c r="E741" s="5" t="s">
        <v>317</v>
      </c>
      <c r="F741" s="5"/>
      <c r="G741" s="17">
        <f t="shared" ref="G741:T741" si="29">IF((+G389+F741+IF(G37&lt;0,G37,0))&lt;0,0,(+G389+F741+IF(G37&lt;0,G37,0)))</f>
        <v>0</v>
      </c>
      <c r="H741" s="17">
        <f t="shared" si="29"/>
        <v>0</v>
      </c>
      <c r="I741" s="17">
        <f t="shared" si="29"/>
        <v>0</v>
      </c>
      <c r="J741" s="17">
        <f t="shared" si="29"/>
        <v>0</v>
      </c>
      <c r="K741" s="17">
        <f t="shared" si="29"/>
        <v>1734.9271428571428</v>
      </c>
      <c r="L741" s="17">
        <f t="shared" si="29"/>
        <v>3469.8542857142857</v>
      </c>
      <c r="M741" s="17">
        <f t="shared" si="29"/>
        <v>5204.7814285714285</v>
      </c>
      <c r="N741" s="17">
        <f t="shared" si="29"/>
        <v>6939.7085714285713</v>
      </c>
      <c r="O741" s="17">
        <f t="shared" si="29"/>
        <v>8674.6357142857141</v>
      </c>
      <c r="P741" s="17">
        <f t="shared" si="29"/>
        <v>10409.562857142857</v>
      </c>
      <c r="Q741" s="17">
        <f t="shared" si="29"/>
        <v>12144.49</v>
      </c>
      <c r="R741" s="17">
        <f t="shared" si="29"/>
        <v>12144.49</v>
      </c>
      <c r="S741" s="17">
        <f t="shared" si="29"/>
        <v>12144.49</v>
      </c>
      <c r="T741" s="17">
        <f t="shared" si="29"/>
        <v>12144.49</v>
      </c>
      <c r="U741" s="15"/>
    </row>
    <row r="742" spans="1:21" ht="12.75" customHeight="1" outlineLevel="1">
      <c r="A742" s="355"/>
      <c r="B742" s="145"/>
      <c r="C742" s="20" t="s">
        <v>777</v>
      </c>
      <c r="D742" s="5" t="s">
        <v>79</v>
      </c>
      <c r="E742" s="5" t="s">
        <v>317</v>
      </c>
      <c r="F742" s="5"/>
      <c r="G742" s="17">
        <f t="shared" ref="G742:T742" si="30">IF((+G390+F742+IF(G38&lt;0,G38,0))&lt;0,0,(+G390+F742+IF(G38&lt;0,G38,0)))</f>
        <v>0</v>
      </c>
      <c r="H742" s="17">
        <f t="shared" si="30"/>
        <v>0</v>
      </c>
      <c r="I742" s="17">
        <f t="shared" si="30"/>
        <v>0</v>
      </c>
      <c r="J742" s="17">
        <f t="shared" si="30"/>
        <v>0</v>
      </c>
      <c r="K742" s="17">
        <f t="shared" si="30"/>
        <v>11503.54857142857</v>
      </c>
      <c r="L742" s="17">
        <f t="shared" si="30"/>
        <v>23007.097142857139</v>
      </c>
      <c r="M742" s="17">
        <f t="shared" si="30"/>
        <v>34510.645714285711</v>
      </c>
      <c r="N742" s="17">
        <f t="shared" si="30"/>
        <v>46014.194285714279</v>
      </c>
      <c r="O742" s="17">
        <f t="shared" si="30"/>
        <v>57517.742857142846</v>
      </c>
      <c r="P742" s="17">
        <f t="shared" si="30"/>
        <v>69021.291428571421</v>
      </c>
      <c r="Q742" s="17">
        <f t="shared" si="30"/>
        <v>80524.84</v>
      </c>
      <c r="R742" s="17">
        <f t="shared" si="30"/>
        <v>80524.84</v>
      </c>
      <c r="S742" s="17">
        <f t="shared" si="30"/>
        <v>80524.84</v>
      </c>
      <c r="T742" s="17">
        <f t="shared" si="30"/>
        <v>80524.84</v>
      </c>
      <c r="U742" s="15"/>
    </row>
    <row r="743" spans="1:21" ht="12.75" customHeight="1" outlineLevel="1">
      <c r="A743" s="355"/>
      <c r="B743" s="145"/>
      <c r="C743" s="20" t="s">
        <v>778</v>
      </c>
      <c r="D743" s="5" t="s">
        <v>79</v>
      </c>
      <c r="E743" s="5" t="s">
        <v>317</v>
      </c>
      <c r="F743" s="5"/>
      <c r="G743" s="17">
        <f t="shared" ref="G743:T743" si="31">IF((+G391+F743+IF(G39&lt;0,G39,0))&lt;0,0,(+G391+F743+IF(G39&lt;0,G39,0)))</f>
        <v>0</v>
      </c>
      <c r="H743" s="17">
        <f t="shared" si="31"/>
        <v>0</v>
      </c>
      <c r="I743" s="17">
        <f t="shared" si="31"/>
        <v>0</v>
      </c>
      <c r="J743" s="17">
        <f t="shared" si="31"/>
        <v>0</v>
      </c>
      <c r="K743" s="17">
        <f t="shared" si="31"/>
        <v>2344.0871428571427</v>
      </c>
      <c r="L743" s="17">
        <f t="shared" si="31"/>
        <v>4688.1742857142854</v>
      </c>
      <c r="M743" s="17">
        <f t="shared" si="31"/>
        <v>7032.261428571428</v>
      </c>
      <c r="N743" s="17">
        <f t="shared" si="31"/>
        <v>9376.3485714285707</v>
      </c>
      <c r="O743" s="17">
        <f t="shared" si="31"/>
        <v>11720.435714285713</v>
      </c>
      <c r="P743" s="17">
        <f t="shared" si="31"/>
        <v>14064.522857142856</v>
      </c>
      <c r="Q743" s="17">
        <f t="shared" si="31"/>
        <v>16408.61</v>
      </c>
      <c r="R743" s="17">
        <f t="shared" si="31"/>
        <v>16408.61</v>
      </c>
      <c r="S743" s="17">
        <f t="shared" si="31"/>
        <v>16408.61</v>
      </c>
      <c r="T743" s="17">
        <f t="shared" si="31"/>
        <v>16408.61</v>
      </c>
      <c r="U743" s="15"/>
    </row>
    <row r="744" spans="1:21" ht="12.75" customHeight="1" outlineLevel="1">
      <c r="A744" s="355"/>
      <c r="B744" s="145"/>
      <c r="C744" s="20" t="s">
        <v>779</v>
      </c>
      <c r="D744" s="5" t="s">
        <v>79</v>
      </c>
      <c r="E744" s="5" t="s">
        <v>317</v>
      </c>
      <c r="F744" s="5"/>
      <c r="G744" s="17">
        <f t="shared" ref="G744:T744" si="32">IF((+G392+F744+IF(G40&lt;0,G40,0))&lt;0,0,(+G392+F744+IF(G40&lt;0,G40,0)))</f>
        <v>0</v>
      </c>
      <c r="H744" s="17">
        <f t="shared" si="32"/>
        <v>0</v>
      </c>
      <c r="I744" s="17">
        <f t="shared" si="32"/>
        <v>0</v>
      </c>
      <c r="J744" s="17">
        <f t="shared" si="32"/>
        <v>0</v>
      </c>
      <c r="K744" s="17">
        <f t="shared" si="32"/>
        <v>0</v>
      </c>
      <c r="L744" s="17">
        <f t="shared" si="32"/>
        <v>4898.8385714285714</v>
      </c>
      <c r="M744" s="17">
        <f t="shared" si="32"/>
        <v>9797.6771428571428</v>
      </c>
      <c r="N744" s="17">
        <f t="shared" si="32"/>
        <v>14696.515714285713</v>
      </c>
      <c r="O744" s="17">
        <f t="shared" si="32"/>
        <v>19595.354285714286</v>
      </c>
      <c r="P744" s="17">
        <f t="shared" si="32"/>
        <v>24494.192857142858</v>
      </c>
      <c r="Q744" s="17">
        <f t="shared" si="32"/>
        <v>29393.03142857143</v>
      </c>
      <c r="R744" s="17">
        <f t="shared" si="32"/>
        <v>34291.870000000003</v>
      </c>
      <c r="S744" s="17">
        <f t="shared" si="32"/>
        <v>34291.870000000003</v>
      </c>
      <c r="T744" s="17">
        <f t="shared" si="32"/>
        <v>34291.870000000003</v>
      </c>
      <c r="U744" s="15"/>
    </row>
    <row r="745" spans="1:21" ht="12.75" customHeight="1" outlineLevel="1">
      <c r="A745" s="355"/>
      <c r="B745" s="145"/>
      <c r="C745" s="20" t="s">
        <v>780</v>
      </c>
      <c r="D745" s="5" t="s">
        <v>79</v>
      </c>
      <c r="E745" s="5" t="s">
        <v>317</v>
      </c>
      <c r="F745" s="5"/>
      <c r="G745" s="17">
        <f t="shared" ref="G745:T745" si="33">IF((+G393+F745+IF(G41&lt;0,G41,0))&lt;0,0,(+G393+F745+IF(G41&lt;0,G41,0)))</f>
        <v>0</v>
      </c>
      <c r="H745" s="17">
        <f t="shared" si="33"/>
        <v>0</v>
      </c>
      <c r="I745" s="17">
        <f t="shared" si="33"/>
        <v>0</v>
      </c>
      <c r="J745" s="17">
        <f t="shared" si="33"/>
        <v>0</v>
      </c>
      <c r="K745" s="17">
        <f t="shared" si="33"/>
        <v>0</v>
      </c>
      <c r="L745" s="17">
        <f t="shared" si="33"/>
        <v>0</v>
      </c>
      <c r="M745" s="17">
        <f t="shared" si="33"/>
        <v>7381.4285714285706</v>
      </c>
      <c r="N745" s="17">
        <f t="shared" si="33"/>
        <v>14762.857142857141</v>
      </c>
      <c r="O745" s="17">
        <f t="shared" si="33"/>
        <v>22144.28571428571</v>
      </c>
      <c r="P745" s="17">
        <f t="shared" si="33"/>
        <v>29525.714285714283</v>
      </c>
      <c r="Q745" s="17">
        <f t="shared" si="33"/>
        <v>36907.142857142855</v>
      </c>
      <c r="R745" s="17">
        <f t="shared" si="33"/>
        <v>44288.571428571428</v>
      </c>
      <c r="S745" s="17">
        <f t="shared" si="33"/>
        <v>51670</v>
      </c>
      <c r="T745" s="17">
        <f t="shared" si="33"/>
        <v>51670</v>
      </c>
      <c r="U745" s="15"/>
    </row>
    <row r="746" spans="1:21" ht="12.75" customHeight="1" outlineLevel="1">
      <c r="A746" s="355"/>
      <c r="B746" s="145"/>
      <c r="C746" s="20" t="s">
        <v>781</v>
      </c>
      <c r="D746" s="5" t="s">
        <v>79</v>
      </c>
      <c r="E746" s="5" t="s">
        <v>317</v>
      </c>
      <c r="F746" s="5"/>
      <c r="G746" s="17">
        <f t="shared" ref="G746:T746" si="34">IF((+G394+F746+IF(G42&lt;0,G42,0))&lt;0,0,(+G394+F746+IF(G42&lt;0,G42,0)))</f>
        <v>0</v>
      </c>
      <c r="H746" s="17">
        <f t="shared" si="34"/>
        <v>0</v>
      </c>
      <c r="I746" s="17">
        <f t="shared" si="34"/>
        <v>7533.880666666666</v>
      </c>
      <c r="J746" s="17">
        <f t="shared" si="34"/>
        <v>15067.761333333332</v>
      </c>
      <c r="K746" s="17">
        <f t="shared" si="34"/>
        <v>22601.642</v>
      </c>
      <c r="L746" s="17">
        <f t="shared" si="34"/>
        <v>30135.522666666664</v>
      </c>
      <c r="M746" s="17">
        <f t="shared" si="34"/>
        <v>37669.403333333328</v>
      </c>
      <c r="N746" s="17">
        <f t="shared" si="34"/>
        <v>45203.283999999992</v>
      </c>
      <c r="O746" s="17">
        <f t="shared" si="34"/>
        <v>52737.164666666657</v>
      </c>
      <c r="P746" s="17">
        <f t="shared" si="34"/>
        <v>60271.045333333321</v>
      </c>
      <c r="Q746" s="17">
        <f t="shared" si="34"/>
        <v>67804.925999999992</v>
      </c>
      <c r="R746" s="17">
        <f t="shared" si="34"/>
        <v>75338.806666666656</v>
      </c>
      <c r="S746" s="17">
        <f t="shared" si="34"/>
        <v>82872.687333333321</v>
      </c>
      <c r="T746" s="17">
        <f t="shared" si="34"/>
        <v>90406.567999999985</v>
      </c>
      <c r="U746" s="15"/>
    </row>
    <row r="747" spans="1:21" ht="12.75" customHeight="1" outlineLevel="1">
      <c r="A747" s="355"/>
      <c r="B747" s="145"/>
      <c r="C747" s="20" t="s">
        <v>782</v>
      </c>
      <c r="D747" s="5" t="s">
        <v>79</v>
      </c>
      <c r="E747" s="5" t="s">
        <v>317</v>
      </c>
      <c r="F747" s="5"/>
      <c r="G747" s="17">
        <f t="shared" ref="G747:T747" si="35">IF((+G395+F747+IF(G43&lt;0,G43,0))&lt;0,0,(+G395+F747+IF(G43&lt;0,G43,0)))</f>
        <v>0</v>
      </c>
      <c r="H747" s="17">
        <f t="shared" si="35"/>
        <v>0</v>
      </c>
      <c r="I747" s="17">
        <f t="shared" si="35"/>
        <v>0</v>
      </c>
      <c r="J747" s="17">
        <f t="shared" si="35"/>
        <v>8887.7206666666661</v>
      </c>
      <c r="K747" s="17">
        <f t="shared" si="35"/>
        <v>17775.441333333332</v>
      </c>
      <c r="L747" s="17">
        <f t="shared" si="35"/>
        <v>26663.161999999997</v>
      </c>
      <c r="M747" s="17">
        <f t="shared" si="35"/>
        <v>35550.882666666665</v>
      </c>
      <c r="N747" s="17">
        <f t="shared" si="35"/>
        <v>44438.603333333333</v>
      </c>
      <c r="O747" s="17">
        <f t="shared" si="35"/>
        <v>53326.324000000001</v>
      </c>
      <c r="P747" s="17">
        <f t="shared" si="35"/>
        <v>62214.044666666668</v>
      </c>
      <c r="Q747" s="17">
        <f t="shared" si="35"/>
        <v>71101.765333333329</v>
      </c>
      <c r="R747" s="17">
        <f t="shared" si="35"/>
        <v>79989.48599999999</v>
      </c>
      <c r="S747" s="17">
        <f t="shared" si="35"/>
        <v>88877.206666666651</v>
      </c>
      <c r="T747" s="17">
        <f t="shared" si="35"/>
        <v>97764.927333333311</v>
      </c>
      <c r="U747" s="15"/>
    </row>
    <row r="748" spans="1:21" ht="12.75" customHeight="1" outlineLevel="1">
      <c r="A748" s="355"/>
      <c r="B748" s="145"/>
      <c r="C748" s="20" t="s">
        <v>783</v>
      </c>
      <c r="D748" s="5" t="s">
        <v>79</v>
      </c>
      <c r="E748" s="5" t="s">
        <v>317</v>
      </c>
      <c r="F748" s="5"/>
      <c r="G748" s="17">
        <f t="shared" ref="G748:T748" si="36">IF((+G396+F748+IF(G44&lt;0,G44,0))&lt;0,0,(+G396+F748+IF(G44&lt;0,G44,0)))</f>
        <v>0</v>
      </c>
      <c r="H748" s="17">
        <f t="shared" si="36"/>
        <v>9450.1280275626777</v>
      </c>
      <c r="I748" s="17">
        <f t="shared" si="36"/>
        <v>18910.425027562676</v>
      </c>
      <c r="J748" s="17">
        <f t="shared" si="36"/>
        <v>28370.722027562675</v>
      </c>
      <c r="K748" s="17">
        <f t="shared" si="36"/>
        <v>37831.019027562674</v>
      </c>
      <c r="L748" s="17">
        <f t="shared" si="36"/>
        <v>47291.316027562672</v>
      </c>
      <c r="M748" s="17">
        <f t="shared" si="36"/>
        <v>56751.613027562671</v>
      </c>
      <c r="N748" s="17">
        <f t="shared" si="36"/>
        <v>66211.91002756267</v>
      </c>
      <c r="O748" s="17">
        <f t="shared" si="36"/>
        <v>75672.207027562676</v>
      </c>
      <c r="P748" s="17">
        <f t="shared" si="36"/>
        <v>85132.504027562682</v>
      </c>
      <c r="Q748" s="17">
        <f t="shared" si="36"/>
        <v>94592.801027562688</v>
      </c>
      <c r="R748" s="17">
        <f t="shared" si="36"/>
        <v>104053.09802756269</v>
      </c>
      <c r="S748" s="17">
        <f t="shared" si="36"/>
        <v>113513.3950275627</v>
      </c>
      <c r="T748" s="17">
        <f t="shared" si="36"/>
        <v>122973.69202756271</v>
      </c>
      <c r="U748" s="15"/>
    </row>
    <row r="749" spans="1:21" ht="12.75" customHeight="1" outlineLevel="1">
      <c r="A749" s="355"/>
      <c r="B749" s="145"/>
      <c r="C749" s="20" t="s">
        <v>784</v>
      </c>
      <c r="D749" s="5" t="s">
        <v>79</v>
      </c>
      <c r="E749" s="5" t="s">
        <v>317</v>
      </c>
      <c r="F749" s="5"/>
      <c r="G749" s="17">
        <f t="shared" ref="G749:T749" si="37">IF((+G397+F749+IF(G45&lt;0,G45,0))&lt;0,0,(+G397+F749+IF(G45&lt;0,G45,0)))</f>
        <v>0</v>
      </c>
      <c r="H749" s="17">
        <f t="shared" si="37"/>
        <v>0</v>
      </c>
      <c r="I749" s="17">
        <f t="shared" si="37"/>
        <v>0</v>
      </c>
      <c r="J749" s="17">
        <f t="shared" si="37"/>
        <v>0</v>
      </c>
      <c r="K749" s="17">
        <f t="shared" si="37"/>
        <v>0</v>
      </c>
      <c r="L749" s="17">
        <f t="shared" si="37"/>
        <v>17412.7595</v>
      </c>
      <c r="M749" s="17">
        <f t="shared" si="37"/>
        <v>34825.519</v>
      </c>
      <c r="N749" s="17">
        <f t="shared" si="37"/>
        <v>52238.2785</v>
      </c>
      <c r="O749" s="17">
        <f t="shared" si="37"/>
        <v>69651.038</v>
      </c>
      <c r="P749" s="17">
        <f t="shared" si="37"/>
        <v>87063.797500000001</v>
      </c>
      <c r="Q749" s="17">
        <f t="shared" si="37"/>
        <v>104476.557</v>
      </c>
      <c r="R749" s="17">
        <f t="shared" si="37"/>
        <v>121889.3165</v>
      </c>
      <c r="S749" s="17">
        <f t="shared" si="37"/>
        <v>139302.076</v>
      </c>
      <c r="T749" s="17">
        <f t="shared" si="37"/>
        <v>156714.83549999999</v>
      </c>
      <c r="U749" s="15"/>
    </row>
    <row r="750" spans="1:21" ht="12.75" customHeight="1" outlineLevel="1">
      <c r="A750" s="355"/>
      <c r="B750" s="145"/>
      <c r="C750" s="20" t="s">
        <v>785</v>
      </c>
      <c r="D750" s="5" t="s">
        <v>79</v>
      </c>
      <c r="E750" s="5" t="s">
        <v>317</v>
      </c>
      <c r="F750" s="5"/>
      <c r="G750" s="17">
        <f t="shared" ref="G750:T750" si="38">IF((+G398+F750+IF(G46&lt;0,G46,0))&lt;0,0,(+G398+F750+IF(G46&lt;0,G46,0)))</f>
        <v>0</v>
      </c>
      <c r="H750" s="17">
        <f t="shared" si="38"/>
        <v>0</v>
      </c>
      <c r="I750" s="17">
        <f t="shared" si="38"/>
        <v>0</v>
      </c>
      <c r="J750" s="17">
        <f t="shared" si="38"/>
        <v>94.184093452714066</v>
      </c>
      <c r="K750" s="17">
        <f t="shared" si="38"/>
        <v>188.36818690542813</v>
      </c>
      <c r="L750" s="17">
        <f t="shared" si="38"/>
        <v>282.55228035814218</v>
      </c>
      <c r="M750" s="17">
        <f t="shared" si="38"/>
        <v>376.73637381085626</v>
      </c>
      <c r="N750" s="17">
        <f t="shared" si="38"/>
        <v>470.92046726357034</v>
      </c>
      <c r="O750" s="17">
        <f t="shared" si="38"/>
        <v>565.10456071628437</v>
      </c>
      <c r="P750" s="17">
        <f t="shared" si="38"/>
        <v>659.28865416899839</v>
      </c>
      <c r="Q750" s="17">
        <f t="shared" si="38"/>
        <v>753.47274762171241</v>
      </c>
      <c r="R750" s="17">
        <f t="shared" si="38"/>
        <v>847.65684107442644</v>
      </c>
      <c r="S750" s="17">
        <f t="shared" si="38"/>
        <v>941.84093452714046</v>
      </c>
      <c r="T750" s="17">
        <f t="shared" si="38"/>
        <v>1036.0250279798545</v>
      </c>
      <c r="U750" s="15"/>
    </row>
    <row r="751" spans="1:21" ht="12.75" customHeight="1" outlineLevel="1">
      <c r="A751" s="355"/>
      <c r="B751" s="145"/>
      <c r="C751" s="20" t="s">
        <v>181</v>
      </c>
      <c r="D751" s="5" t="s">
        <v>79</v>
      </c>
      <c r="E751" s="5" t="s">
        <v>317</v>
      </c>
      <c r="F751" s="5"/>
      <c r="G751" s="17">
        <f t="shared" ref="G751:T751" si="39">IF((+G399+F751+IF(G47&lt;0,G47,0))&lt;0,0,(+G399+F751+IF(G47&lt;0,G47,0)))</f>
        <v>0</v>
      </c>
      <c r="H751" s="17">
        <f t="shared" si="39"/>
        <v>0</v>
      </c>
      <c r="I751" s="17">
        <f t="shared" si="39"/>
        <v>737.39970727432069</v>
      </c>
      <c r="J751" s="17">
        <f t="shared" si="39"/>
        <v>1474.8000397258197</v>
      </c>
      <c r="K751" s="17">
        <f t="shared" si="39"/>
        <v>2212.200372177319</v>
      </c>
      <c r="L751" s="17">
        <f t="shared" si="39"/>
        <v>2949.6007046288178</v>
      </c>
      <c r="M751" s="17">
        <f t="shared" si="39"/>
        <v>3687.0010370803166</v>
      </c>
      <c r="N751" s="17">
        <f t="shared" si="39"/>
        <v>4424.4013695318154</v>
      </c>
      <c r="O751" s="17">
        <f t="shared" si="39"/>
        <v>5161.8017019833142</v>
      </c>
      <c r="P751" s="17">
        <f t="shared" si="39"/>
        <v>5161.8023271604934</v>
      </c>
      <c r="Q751" s="17">
        <f t="shared" si="39"/>
        <v>5161.8023271604934</v>
      </c>
      <c r="R751" s="17">
        <f t="shared" si="39"/>
        <v>5161.8023271604934</v>
      </c>
      <c r="S751" s="17">
        <f t="shared" si="39"/>
        <v>5161.8023271604934</v>
      </c>
      <c r="T751" s="17">
        <f t="shared" si="39"/>
        <v>5161.8023271604934</v>
      </c>
      <c r="U751" s="15"/>
    </row>
    <row r="752" spans="1:21" ht="12.75" customHeight="1" outlineLevel="1">
      <c r="A752" s="355"/>
      <c r="B752" s="145"/>
      <c r="C752" s="20" t="s">
        <v>182</v>
      </c>
      <c r="D752" s="5" t="s">
        <v>79</v>
      </c>
      <c r="E752" s="5" t="s">
        <v>317</v>
      </c>
      <c r="F752" s="5"/>
      <c r="G752" s="17">
        <f t="shared" ref="G752:T752" si="40">IF((+G400+F752+IF(G48&lt;0,G48,0))&lt;0,0,(+G400+F752+IF(G48&lt;0,G48,0)))</f>
        <v>0</v>
      </c>
      <c r="H752" s="17">
        <f t="shared" si="40"/>
        <v>0</v>
      </c>
      <c r="I752" s="17">
        <f t="shared" si="40"/>
        <v>88.299995256448099</v>
      </c>
      <c r="J752" s="17">
        <f t="shared" si="40"/>
        <v>176.5999905128962</v>
      </c>
      <c r="K752" s="17">
        <f t="shared" si="40"/>
        <v>264.89998576934431</v>
      </c>
      <c r="L752" s="17">
        <f t="shared" si="40"/>
        <v>353.1999810257924</v>
      </c>
      <c r="M752" s="17">
        <f t="shared" si="40"/>
        <v>441.49997628224048</v>
      </c>
      <c r="N752" s="17">
        <f t="shared" si="40"/>
        <v>529.79997153868862</v>
      </c>
      <c r="O752" s="17">
        <f t="shared" si="40"/>
        <v>618.09996679513677</v>
      </c>
      <c r="P752" s="17">
        <f t="shared" si="40"/>
        <v>706.39996205158491</v>
      </c>
      <c r="Q752" s="17">
        <f t="shared" si="40"/>
        <v>794.69995730803305</v>
      </c>
      <c r="R752" s="17">
        <f t="shared" si="40"/>
        <v>882.99995256448119</v>
      </c>
      <c r="S752" s="17">
        <f t="shared" si="40"/>
        <v>971.29994782092933</v>
      </c>
      <c r="T752" s="17">
        <f t="shared" si="40"/>
        <v>1059.5999430773775</v>
      </c>
      <c r="U752" s="15"/>
    </row>
    <row r="753" spans="1:21" ht="12.75" customHeight="1" outlineLevel="1">
      <c r="A753" s="355"/>
      <c r="B753" s="145"/>
      <c r="C753" s="20" t="s">
        <v>183</v>
      </c>
      <c r="D753" s="5" t="s">
        <v>79</v>
      </c>
      <c r="E753" s="5" t="s">
        <v>317</v>
      </c>
      <c r="F753" s="5"/>
      <c r="G753" s="17">
        <f t="shared" ref="G753:T753" si="41">IF((+G401+F753+IF(G49&lt;0,G49,0))&lt;0,0,(+G401+F753+IF(G49&lt;0,G49,0)))</f>
        <v>0</v>
      </c>
      <c r="H753" s="17">
        <f t="shared" si="41"/>
        <v>0</v>
      </c>
      <c r="I753" s="17">
        <f t="shared" si="41"/>
        <v>0</v>
      </c>
      <c r="J753" s="17">
        <f t="shared" si="41"/>
        <v>9246.4974534769844</v>
      </c>
      <c r="K753" s="17">
        <f t="shared" si="41"/>
        <v>18492.994906953969</v>
      </c>
      <c r="L753" s="17">
        <f t="shared" si="41"/>
        <v>27739.492360430952</v>
      </c>
      <c r="M753" s="17">
        <f t="shared" si="41"/>
        <v>36985.989813907938</v>
      </c>
      <c r="N753" s="17">
        <f t="shared" si="41"/>
        <v>46232.487267384924</v>
      </c>
      <c r="O753" s="17">
        <f t="shared" si="41"/>
        <v>55478.98472086191</v>
      </c>
      <c r="P753" s="17">
        <f t="shared" si="41"/>
        <v>64725.482174338897</v>
      </c>
      <c r="Q753" s="17">
        <f t="shared" si="41"/>
        <v>73971.979627815876</v>
      </c>
      <c r="R753" s="17">
        <f t="shared" si="41"/>
        <v>83218.477081292862</v>
      </c>
      <c r="S753" s="17">
        <f t="shared" si="41"/>
        <v>92464.974534769848</v>
      </c>
      <c r="T753" s="17">
        <f t="shared" si="41"/>
        <v>101711.47198824683</v>
      </c>
      <c r="U753" s="15"/>
    </row>
    <row r="754" spans="1:21" ht="12.75" customHeight="1" outlineLevel="1">
      <c r="A754" s="355"/>
      <c r="B754" s="145"/>
      <c r="C754" s="20" t="s">
        <v>186</v>
      </c>
      <c r="D754" s="5" t="s">
        <v>79</v>
      </c>
      <c r="E754" s="5" t="s">
        <v>317</v>
      </c>
      <c r="F754" s="5"/>
      <c r="G754" s="17">
        <f t="shared" ref="G754:T754" si="42">IF((+G402+F754+IF(G50&lt;0,G50,0))&lt;0,0,(+G402+F754+IF(G50&lt;0,G50,0)))</f>
        <v>0</v>
      </c>
      <c r="H754" s="17">
        <f t="shared" si="42"/>
        <v>0</v>
      </c>
      <c r="I754" s="17">
        <f t="shared" si="42"/>
        <v>0</v>
      </c>
      <c r="J754" s="17">
        <f t="shared" si="42"/>
        <v>19466.514285714286</v>
      </c>
      <c r="K754" s="17">
        <f t="shared" si="42"/>
        <v>42120.321428571428</v>
      </c>
      <c r="L754" s="17">
        <f t="shared" si="42"/>
        <v>64774.12857142857</v>
      </c>
      <c r="M754" s="17">
        <f t="shared" si="42"/>
        <v>88038.65</v>
      </c>
      <c r="N754" s="17">
        <f t="shared" si="42"/>
        <v>115507.45714285714</v>
      </c>
      <c r="O754" s="17">
        <f t="shared" si="42"/>
        <v>142976.26428571428</v>
      </c>
      <c r="P754" s="17">
        <f t="shared" si="42"/>
        <v>170445.07142857142</v>
      </c>
      <c r="Q754" s="17">
        <f t="shared" si="42"/>
        <v>192281.65</v>
      </c>
      <c r="R754" s="17">
        <f t="shared" si="42"/>
        <v>192281.65</v>
      </c>
      <c r="S754" s="17">
        <f t="shared" si="42"/>
        <v>192281.65</v>
      </c>
      <c r="T754" s="17">
        <f t="shared" si="42"/>
        <v>192281.65</v>
      </c>
      <c r="U754" s="15"/>
    </row>
    <row r="755" spans="1:21" ht="12.75" customHeight="1" outlineLevel="1">
      <c r="A755" s="355"/>
      <c r="B755" s="145"/>
      <c r="C755" s="20" t="s">
        <v>184</v>
      </c>
      <c r="D755" s="5" t="s">
        <v>79</v>
      </c>
      <c r="E755" s="5" t="s">
        <v>317</v>
      </c>
      <c r="F755" s="5"/>
      <c r="G755" s="17">
        <f t="shared" ref="G755:T755" si="43">IF((+G403+F755+IF(G51&lt;0,G51,0))&lt;0,0,(+G403+F755+IF(G51&lt;0,G51,0)))</f>
        <v>0</v>
      </c>
      <c r="H755" s="17">
        <f t="shared" si="43"/>
        <v>0</v>
      </c>
      <c r="I755" s="17">
        <f t="shared" si="43"/>
        <v>0</v>
      </c>
      <c r="J755" s="17">
        <f t="shared" si="43"/>
        <v>0</v>
      </c>
      <c r="K755" s="17">
        <f t="shared" si="43"/>
        <v>0</v>
      </c>
      <c r="L755" s="17">
        <f t="shared" si="43"/>
        <v>0</v>
      </c>
      <c r="M755" s="17">
        <f t="shared" si="43"/>
        <v>1192.8571428571429</v>
      </c>
      <c r="N755" s="17">
        <f t="shared" si="43"/>
        <v>2385.7142857142858</v>
      </c>
      <c r="O755" s="17">
        <f t="shared" si="43"/>
        <v>3578.5714285714284</v>
      </c>
      <c r="P755" s="17">
        <f t="shared" si="43"/>
        <v>4771.4285714285716</v>
      </c>
      <c r="Q755" s="17">
        <f t="shared" si="43"/>
        <v>5964.2857142857147</v>
      </c>
      <c r="R755" s="17">
        <f t="shared" si="43"/>
        <v>7157.1428571428578</v>
      </c>
      <c r="S755" s="17">
        <f t="shared" si="43"/>
        <v>8350</v>
      </c>
      <c r="T755" s="17">
        <f t="shared" si="43"/>
        <v>8350</v>
      </c>
      <c r="U755" s="15"/>
    </row>
    <row r="756" spans="1:21" ht="12.75" customHeight="1" outlineLevel="1" collapsed="1">
      <c r="A756" s="355"/>
      <c r="B756" s="145"/>
      <c r="C756" s="20" t="s">
        <v>468</v>
      </c>
      <c r="D756" s="5" t="s">
        <v>79</v>
      </c>
      <c r="E756" s="5" t="s">
        <v>317</v>
      </c>
      <c r="F756" s="5"/>
      <c r="G756" s="17">
        <f t="shared" ref="G756:T756" si="44">IF((+G404+F756+IF(G52&lt;0,G52,0))&lt;0,0,(+G404+F756+IF(G52&lt;0,G52,0)))</f>
        <v>0</v>
      </c>
      <c r="H756" s="17">
        <f t="shared" si="44"/>
        <v>0</v>
      </c>
      <c r="I756" s="17">
        <f t="shared" si="44"/>
        <v>0</v>
      </c>
      <c r="J756" s="17">
        <f t="shared" si="44"/>
        <v>0</v>
      </c>
      <c r="K756" s="17">
        <f t="shared" si="44"/>
        <v>0</v>
      </c>
      <c r="L756" s="17">
        <f t="shared" si="44"/>
        <v>0</v>
      </c>
      <c r="M756" s="17">
        <f t="shared" si="44"/>
        <v>0</v>
      </c>
      <c r="N756" s="17">
        <f t="shared" si="44"/>
        <v>0</v>
      </c>
      <c r="O756" s="17">
        <f t="shared" si="44"/>
        <v>0</v>
      </c>
      <c r="P756" s="17">
        <f t="shared" si="44"/>
        <v>0</v>
      </c>
      <c r="Q756" s="17">
        <f t="shared" si="44"/>
        <v>0</v>
      </c>
      <c r="R756" s="17">
        <f t="shared" si="44"/>
        <v>0</v>
      </c>
      <c r="S756" s="17">
        <f t="shared" si="44"/>
        <v>0</v>
      </c>
      <c r="T756" s="17">
        <f t="shared" si="44"/>
        <v>0</v>
      </c>
      <c r="U756" s="15"/>
    </row>
    <row r="757" spans="1:21" ht="12.75" customHeight="1" outlineLevel="1">
      <c r="A757" s="355"/>
      <c r="B757" s="145"/>
      <c r="C757" s="20" t="s">
        <v>469</v>
      </c>
      <c r="D757" s="5" t="s">
        <v>79</v>
      </c>
      <c r="E757" s="5" t="s">
        <v>317</v>
      </c>
      <c r="F757" s="5"/>
      <c r="G757" s="17">
        <f t="shared" ref="G757:T757" si="45">IF((+G405+F757+IF(G53&lt;0,G53,0))&lt;0,0,(+G405+F757+IF(G53&lt;0,G53,0)))</f>
        <v>0</v>
      </c>
      <c r="H757" s="17">
        <f t="shared" si="45"/>
        <v>0</v>
      </c>
      <c r="I757" s="17">
        <f t="shared" si="45"/>
        <v>0</v>
      </c>
      <c r="J757" s="17">
        <f t="shared" si="45"/>
        <v>0</v>
      </c>
      <c r="K757" s="17">
        <f t="shared" si="45"/>
        <v>0</v>
      </c>
      <c r="L757" s="17">
        <f t="shared" si="45"/>
        <v>0</v>
      </c>
      <c r="M757" s="17">
        <f t="shared" si="45"/>
        <v>0</v>
      </c>
      <c r="N757" s="17">
        <f t="shared" si="45"/>
        <v>0</v>
      </c>
      <c r="O757" s="17">
        <f t="shared" si="45"/>
        <v>0</v>
      </c>
      <c r="P757" s="17">
        <f t="shared" si="45"/>
        <v>0</v>
      </c>
      <c r="Q757" s="17">
        <f t="shared" si="45"/>
        <v>0</v>
      </c>
      <c r="R757" s="17">
        <f t="shared" si="45"/>
        <v>0</v>
      </c>
      <c r="S757" s="17">
        <f t="shared" si="45"/>
        <v>0</v>
      </c>
      <c r="T757" s="17">
        <f t="shared" si="45"/>
        <v>0</v>
      </c>
      <c r="U757" s="15"/>
    </row>
    <row r="758" spans="1:21" ht="12.75" customHeight="1" outlineLevel="1">
      <c r="A758" s="355"/>
      <c r="B758" s="145"/>
      <c r="C758" s="20" t="s">
        <v>470</v>
      </c>
      <c r="D758" s="5" t="s">
        <v>79</v>
      </c>
      <c r="E758" s="5" t="s">
        <v>317</v>
      </c>
      <c r="F758" s="5"/>
      <c r="G758" s="17">
        <f t="shared" ref="G758:T758" si="46">IF((+G406+F758+IF(G54&lt;0,G54,0))&lt;0,0,(+G406+F758+IF(G54&lt;0,G54,0)))</f>
        <v>0</v>
      </c>
      <c r="H758" s="17">
        <f t="shared" si="46"/>
        <v>0</v>
      </c>
      <c r="I758" s="17">
        <f t="shared" si="46"/>
        <v>0</v>
      </c>
      <c r="J758" s="17">
        <f t="shared" si="46"/>
        <v>0</v>
      </c>
      <c r="K758" s="17">
        <f t="shared" si="46"/>
        <v>0</v>
      </c>
      <c r="L758" s="17">
        <f t="shared" si="46"/>
        <v>0</v>
      </c>
      <c r="M758" s="17">
        <f t="shared" si="46"/>
        <v>0</v>
      </c>
      <c r="N758" s="17">
        <f t="shared" si="46"/>
        <v>0</v>
      </c>
      <c r="O758" s="17">
        <f t="shared" si="46"/>
        <v>0</v>
      </c>
      <c r="P758" s="17">
        <f t="shared" si="46"/>
        <v>0</v>
      </c>
      <c r="Q758" s="17">
        <f t="shared" si="46"/>
        <v>0</v>
      </c>
      <c r="R758" s="17">
        <f t="shared" si="46"/>
        <v>0</v>
      </c>
      <c r="S758" s="17">
        <f t="shared" si="46"/>
        <v>0</v>
      </c>
      <c r="T758" s="17">
        <f t="shared" si="46"/>
        <v>0</v>
      </c>
      <c r="U758" s="15"/>
    </row>
    <row r="759" spans="1:21" ht="12.75" customHeight="1" outlineLevel="1">
      <c r="A759" s="355"/>
      <c r="B759" s="145"/>
      <c r="C759" s="20" t="s">
        <v>471</v>
      </c>
      <c r="D759" s="5" t="s">
        <v>79</v>
      </c>
      <c r="E759" s="5" t="s">
        <v>317</v>
      </c>
      <c r="F759" s="5"/>
      <c r="G759" s="17">
        <f t="shared" ref="G759:T759" si="47">IF((+G407+F759+IF(G55&lt;0,G55,0))&lt;0,0,(+G407+F759+IF(G55&lt;0,G55,0)))</f>
        <v>0</v>
      </c>
      <c r="H759" s="17">
        <f t="shared" si="47"/>
        <v>0</v>
      </c>
      <c r="I759" s="17">
        <f t="shared" si="47"/>
        <v>0</v>
      </c>
      <c r="J759" s="17">
        <f t="shared" si="47"/>
        <v>0</v>
      </c>
      <c r="K759" s="17">
        <f t="shared" si="47"/>
        <v>0</v>
      </c>
      <c r="L759" s="17">
        <f t="shared" si="47"/>
        <v>0</v>
      </c>
      <c r="M759" s="17">
        <f t="shared" si="47"/>
        <v>0</v>
      </c>
      <c r="N759" s="17">
        <f t="shared" si="47"/>
        <v>0</v>
      </c>
      <c r="O759" s="17">
        <f t="shared" si="47"/>
        <v>0</v>
      </c>
      <c r="P759" s="17">
        <f t="shared" si="47"/>
        <v>0</v>
      </c>
      <c r="Q759" s="17">
        <f t="shared" si="47"/>
        <v>0</v>
      </c>
      <c r="R759" s="17">
        <f t="shared" si="47"/>
        <v>0</v>
      </c>
      <c r="S759" s="17">
        <f t="shared" si="47"/>
        <v>0</v>
      </c>
      <c r="T759" s="17">
        <f t="shared" si="47"/>
        <v>0</v>
      </c>
      <c r="U759" s="15"/>
    </row>
    <row r="760" spans="1:21" ht="12.75" customHeight="1" outlineLevel="1">
      <c r="A760" s="356"/>
      <c r="B760" s="145"/>
      <c r="C760" s="20" t="s">
        <v>879</v>
      </c>
      <c r="D760" s="5" t="s">
        <v>79</v>
      </c>
      <c r="E760" s="5" t="s">
        <v>317</v>
      </c>
      <c r="F760" s="5"/>
      <c r="G760" s="17">
        <f t="shared" ref="G760:T760" si="48">IF((+G408+F760+IF(G56&lt;0,G56,0))&lt;0,0,(+G408+F760+IF(G56&lt;0,G56,0)))</f>
        <v>0</v>
      </c>
      <c r="H760" s="17">
        <f t="shared" si="48"/>
        <v>0</v>
      </c>
      <c r="I760" s="17">
        <f t="shared" si="48"/>
        <v>0</v>
      </c>
      <c r="J760" s="17">
        <f t="shared" si="48"/>
        <v>0</v>
      </c>
      <c r="K760" s="17">
        <f t="shared" si="48"/>
        <v>0</v>
      </c>
      <c r="L760" s="17">
        <f t="shared" si="48"/>
        <v>0</v>
      </c>
      <c r="M760" s="17">
        <f t="shared" si="48"/>
        <v>0</v>
      </c>
      <c r="N760" s="17">
        <f t="shared" si="48"/>
        <v>0</v>
      </c>
      <c r="O760" s="17">
        <f t="shared" si="48"/>
        <v>0</v>
      </c>
      <c r="P760" s="17">
        <f t="shared" si="48"/>
        <v>0</v>
      </c>
      <c r="Q760" s="17">
        <f t="shared" si="48"/>
        <v>0</v>
      </c>
      <c r="R760" s="17">
        <f t="shared" si="48"/>
        <v>0</v>
      </c>
      <c r="S760" s="17">
        <f t="shared" si="48"/>
        <v>0</v>
      </c>
      <c r="T760" s="17">
        <f t="shared" si="48"/>
        <v>38566.471194194666</v>
      </c>
      <c r="U760" s="15"/>
    </row>
    <row r="761" spans="1:21" ht="12.75" customHeight="1" outlineLevel="1">
      <c r="A761" s="356"/>
      <c r="B761" s="145"/>
      <c r="C761" s="20" t="s">
        <v>880</v>
      </c>
      <c r="D761" s="5" t="s">
        <v>79</v>
      </c>
      <c r="E761" s="5" t="s">
        <v>317</v>
      </c>
      <c r="F761" s="5"/>
      <c r="G761" s="17">
        <f t="shared" ref="G761:T761" si="49">IF((+G409+F761+IF(G57&lt;0,G57,0))&lt;0,0,(+G409+F761+IF(G57&lt;0,G57,0)))</f>
        <v>0</v>
      </c>
      <c r="H761" s="17">
        <f t="shared" si="49"/>
        <v>0</v>
      </c>
      <c r="I761" s="17">
        <f t="shared" si="49"/>
        <v>0</v>
      </c>
      <c r="J761" s="17">
        <f t="shared" si="49"/>
        <v>0</v>
      </c>
      <c r="K761" s="17">
        <f t="shared" si="49"/>
        <v>0</v>
      </c>
      <c r="L761" s="17">
        <f t="shared" si="49"/>
        <v>0</v>
      </c>
      <c r="M761" s="17">
        <f t="shared" si="49"/>
        <v>0</v>
      </c>
      <c r="N761" s="17">
        <f t="shared" si="49"/>
        <v>0</v>
      </c>
      <c r="O761" s="17">
        <f t="shared" si="49"/>
        <v>0</v>
      </c>
      <c r="P761" s="17">
        <f t="shared" si="49"/>
        <v>0</v>
      </c>
      <c r="Q761" s="17">
        <f t="shared" si="49"/>
        <v>0</v>
      </c>
      <c r="R761" s="17">
        <f t="shared" si="49"/>
        <v>0</v>
      </c>
      <c r="S761" s="17">
        <f t="shared" si="49"/>
        <v>0</v>
      </c>
      <c r="T761" s="17">
        <f t="shared" si="49"/>
        <v>44531.66014175841</v>
      </c>
      <c r="U761" s="15"/>
    </row>
    <row r="762" spans="1:21" ht="12.75" customHeight="1" outlineLevel="1">
      <c r="A762" s="355"/>
      <c r="B762" s="145"/>
      <c r="C762" s="20" t="s">
        <v>472</v>
      </c>
      <c r="D762" s="5" t="s">
        <v>79</v>
      </c>
      <c r="E762" s="5" t="s">
        <v>317</v>
      </c>
      <c r="F762" s="5"/>
      <c r="G762" s="17">
        <f t="shared" ref="G762:T762" si="50">IF((+G410+F762+IF(G58&lt;0,G58,0))&lt;0,0,(+G410+F762+IF(G58&lt;0,G58,0)))</f>
        <v>0</v>
      </c>
      <c r="H762" s="17">
        <f t="shared" si="50"/>
        <v>0</v>
      </c>
      <c r="I762" s="17">
        <f t="shared" si="50"/>
        <v>0</v>
      </c>
      <c r="J762" s="17">
        <f t="shared" si="50"/>
        <v>0</v>
      </c>
      <c r="K762" s="17">
        <f t="shared" si="50"/>
        <v>0</v>
      </c>
      <c r="L762" s="17">
        <f t="shared" si="50"/>
        <v>0</v>
      </c>
      <c r="M762" s="17">
        <f t="shared" si="50"/>
        <v>0</v>
      </c>
      <c r="N762" s="17">
        <f t="shared" si="50"/>
        <v>0</v>
      </c>
      <c r="O762" s="17">
        <f t="shared" si="50"/>
        <v>0</v>
      </c>
      <c r="P762" s="17">
        <f t="shared" si="50"/>
        <v>0</v>
      </c>
      <c r="Q762" s="17">
        <f t="shared" si="50"/>
        <v>0</v>
      </c>
      <c r="R762" s="17">
        <f t="shared" si="50"/>
        <v>0</v>
      </c>
      <c r="S762" s="17">
        <f t="shared" si="50"/>
        <v>0</v>
      </c>
      <c r="T762" s="17">
        <f t="shared" si="50"/>
        <v>1214.5660021974572</v>
      </c>
      <c r="U762" s="15"/>
    </row>
    <row r="763" spans="1:21" ht="12.75" customHeight="1" outlineLevel="1">
      <c r="A763" s="355"/>
      <c r="B763" s="145"/>
      <c r="C763" s="20" t="s">
        <v>473</v>
      </c>
      <c r="D763" s="5" t="s">
        <v>79</v>
      </c>
      <c r="E763" s="5" t="s">
        <v>317</v>
      </c>
      <c r="F763" s="5"/>
      <c r="G763" s="17">
        <f t="shared" ref="G763:T763" si="51">IF((+G411+F763+IF(G59&lt;0,G59,0))&lt;0,0,(+G411+F763+IF(G59&lt;0,G59,0)))</f>
        <v>0</v>
      </c>
      <c r="H763" s="17">
        <f t="shared" si="51"/>
        <v>0</v>
      </c>
      <c r="I763" s="17">
        <f t="shared" si="51"/>
        <v>0</v>
      </c>
      <c r="J763" s="17">
        <f t="shared" si="51"/>
        <v>0</v>
      </c>
      <c r="K763" s="17">
        <f t="shared" si="51"/>
        <v>0</v>
      </c>
      <c r="L763" s="17">
        <f t="shared" si="51"/>
        <v>0</v>
      </c>
      <c r="M763" s="17">
        <f t="shared" si="51"/>
        <v>0</v>
      </c>
      <c r="N763" s="17">
        <f t="shared" si="51"/>
        <v>0</v>
      </c>
      <c r="O763" s="17">
        <f t="shared" si="51"/>
        <v>0</v>
      </c>
      <c r="P763" s="17">
        <f t="shared" si="51"/>
        <v>0</v>
      </c>
      <c r="Q763" s="17">
        <f t="shared" si="51"/>
        <v>0</v>
      </c>
      <c r="R763" s="17">
        <f t="shared" si="51"/>
        <v>0</v>
      </c>
      <c r="S763" s="17">
        <f t="shared" si="51"/>
        <v>626.79508666380173</v>
      </c>
      <c r="T763" s="17">
        <f t="shared" si="51"/>
        <v>1253.5901733276035</v>
      </c>
      <c r="U763" s="15"/>
    </row>
    <row r="764" spans="1:21" ht="12.75" customHeight="1" outlineLevel="1">
      <c r="A764" s="355"/>
      <c r="B764" s="145"/>
      <c r="C764" s="20" t="s">
        <v>474</v>
      </c>
      <c r="D764" s="5" t="s">
        <v>79</v>
      </c>
      <c r="E764" s="5" t="s">
        <v>317</v>
      </c>
      <c r="F764" s="5"/>
      <c r="G764" s="17">
        <f t="shared" ref="G764:T764" si="52">IF((+G412+F764+IF(G60&lt;0,G60,0))&lt;0,0,(+G412+F764+IF(G60&lt;0,G60,0)))</f>
        <v>0</v>
      </c>
      <c r="H764" s="17">
        <f t="shared" si="52"/>
        <v>0</v>
      </c>
      <c r="I764" s="17">
        <f t="shared" si="52"/>
        <v>0</v>
      </c>
      <c r="J764" s="17">
        <f t="shared" si="52"/>
        <v>0</v>
      </c>
      <c r="K764" s="17">
        <f t="shared" si="52"/>
        <v>0</v>
      </c>
      <c r="L764" s="17">
        <f t="shared" si="52"/>
        <v>0</v>
      </c>
      <c r="M764" s="17">
        <f t="shared" si="52"/>
        <v>0</v>
      </c>
      <c r="N764" s="17">
        <f t="shared" si="52"/>
        <v>0</v>
      </c>
      <c r="O764" s="17">
        <f t="shared" si="52"/>
        <v>0</v>
      </c>
      <c r="P764" s="17">
        <f t="shared" si="52"/>
        <v>0</v>
      </c>
      <c r="Q764" s="17">
        <f t="shared" si="52"/>
        <v>0</v>
      </c>
      <c r="R764" s="17">
        <f t="shared" si="52"/>
        <v>0</v>
      </c>
      <c r="S764" s="17">
        <f t="shared" si="52"/>
        <v>771.61</v>
      </c>
      <c r="T764" s="17">
        <f t="shared" si="52"/>
        <v>1543.22</v>
      </c>
      <c r="U764" s="15"/>
    </row>
    <row r="765" spans="1:21" ht="12.75" customHeight="1" outlineLevel="1">
      <c r="A765" s="355"/>
      <c r="B765" s="145"/>
      <c r="C765" s="20" t="s">
        <v>475</v>
      </c>
      <c r="D765" s="5" t="s">
        <v>79</v>
      </c>
      <c r="E765" s="5" t="s">
        <v>317</v>
      </c>
      <c r="F765" s="5"/>
      <c r="G765" s="17">
        <f t="shared" ref="G765:T765" si="53">IF((+G413+F765+IF(G61&lt;0,G61,0))&lt;0,0,(+G413+F765+IF(G61&lt;0,G61,0)))</f>
        <v>0</v>
      </c>
      <c r="H765" s="17">
        <f t="shared" si="53"/>
        <v>0</v>
      </c>
      <c r="I765" s="17">
        <f t="shared" si="53"/>
        <v>0</v>
      </c>
      <c r="J765" s="17">
        <f t="shared" si="53"/>
        <v>0</v>
      </c>
      <c r="K765" s="17">
        <f t="shared" si="53"/>
        <v>0</v>
      </c>
      <c r="L765" s="17">
        <f t="shared" si="53"/>
        <v>0</v>
      </c>
      <c r="M765" s="17">
        <f t="shared" si="53"/>
        <v>0</v>
      </c>
      <c r="N765" s="17">
        <f t="shared" si="53"/>
        <v>0</v>
      </c>
      <c r="O765" s="17">
        <f t="shared" si="53"/>
        <v>0</v>
      </c>
      <c r="P765" s="17">
        <f t="shared" si="53"/>
        <v>0</v>
      </c>
      <c r="Q765" s="17">
        <f t="shared" si="53"/>
        <v>0</v>
      </c>
      <c r="R765" s="17">
        <f t="shared" si="53"/>
        <v>0</v>
      </c>
      <c r="S765" s="17">
        <f t="shared" si="53"/>
        <v>2192.7785714285715</v>
      </c>
      <c r="T765" s="17">
        <f t="shared" si="53"/>
        <v>4385.5571428571429</v>
      </c>
      <c r="U765" s="15"/>
    </row>
    <row r="766" spans="1:21" ht="12.75" customHeight="1" outlineLevel="1">
      <c r="A766" s="355"/>
      <c r="B766" s="145"/>
      <c r="C766" s="20" t="s">
        <v>476</v>
      </c>
      <c r="D766" s="5" t="s">
        <v>79</v>
      </c>
      <c r="E766" s="5" t="s">
        <v>317</v>
      </c>
      <c r="F766" s="5"/>
      <c r="G766" s="17">
        <f t="shared" ref="G766:T766" si="54">IF((+G414+F766+IF(G62&lt;0,G62,0))&lt;0,0,(+G414+F766+IF(G62&lt;0,G62,0)))</f>
        <v>0</v>
      </c>
      <c r="H766" s="17">
        <f t="shared" si="54"/>
        <v>0</v>
      </c>
      <c r="I766" s="17">
        <f t="shared" si="54"/>
        <v>0</v>
      </c>
      <c r="J766" s="17">
        <f t="shared" si="54"/>
        <v>0</v>
      </c>
      <c r="K766" s="17">
        <f t="shared" si="54"/>
        <v>0</v>
      </c>
      <c r="L766" s="17">
        <f t="shared" si="54"/>
        <v>0</v>
      </c>
      <c r="M766" s="17">
        <f t="shared" si="54"/>
        <v>0</v>
      </c>
      <c r="N766" s="17">
        <f t="shared" si="54"/>
        <v>0</v>
      </c>
      <c r="O766" s="17">
        <f t="shared" si="54"/>
        <v>0</v>
      </c>
      <c r="P766" s="17">
        <f t="shared" si="54"/>
        <v>0</v>
      </c>
      <c r="Q766" s="17">
        <f t="shared" si="54"/>
        <v>0</v>
      </c>
      <c r="R766" s="17">
        <f t="shared" si="54"/>
        <v>0</v>
      </c>
      <c r="S766" s="17">
        <f t="shared" si="54"/>
        <v>0</v>
      </c>
      <c r="T766" s="17">
        <f t="shared" si="54"/>
        <v>0</v>
      </c>
      <c r="U766" s="15"/>
    </row>
    <row r="767" spans="1:21" ht="12.75" customHeight="1" outlineLevel="1">
      <c r="A767" s="355"/>
      <c r="B767" s="145"/>
      <c r="C767" s="20" t="s">
        <v>477</v>
      </c>
      <c r="D767" s="5" t="s">
        <v>79</v>
      </c>
      <c r="E767" s="5" t="s">
        <v>317</v>
      </c>
      <c r="F767" s="5"/>
      <c r="G767" s="17">
        <f t="shared" ref="G767:T767" si="55">IF((+G415+F767+IF(G63&lt;0,G63,0))&lt;0,0,(+G415+F767+IF(G63&lt;0,G63,0)))</f>
        <v>0</v>
      </c>
      <c r="H767" s="17">
        <f t="shared" si="55"/>
        <v>0</v>
      </c>
      <c r="I767" s="17">
        <f t="shared" si="55"/>
        <v>0</v>
      </c>
      <c r="J767" s="17">
        <f t="shared" si="55"/>
        <v>0</v>
      </c>
      <c r="K767" s="17">
        <f t="shared" si="55"/>
        <v>0</v>
      </c>
      <c r="L767" s="17">
        <f t="shared" si="55"/>
        <v>0</v>
      </c>
      <c r="M767" s="17">
        <f t="shared" si="55"/>
        <v>0</v>
      </c>
      <c r="N767" s="17">
        <f t="shared" si="55"/>
        <v>0</v>
      </c>
      <c r="O767" s="17">
        <f t="shared" si="55"/>
        <v>0</v>
      </c>
      <c r="P767" s="17">
        <f t="shared" si="55"/>
        <v>0</v>
      </c>
      <c r="Q767" s="17">
        <f t="shared" si="55"/>
        <v>0</v>
      </c>
      <c r="R767" s="17">
        <f t="shared" si="55"/>
        <v>0</v>
      </c>
      <c r="S767" s="17">
        <f t="shared" si="55"/>
        <v>0</v>
      </c>
      <c r="T767" s="17">
        <f t="shared" si="55"/>
        <v>0</v>
      </c>
      <c r="U767" s="15"/>
    </row>
    <row r="768" spans="1:21" ht="12.75" customHeight="1" outlineLevel="1">
      <c r="A768" s="355"/>
      <c r="B768" s="145"/>
      <c r="C768" s="20" t="s">
        <v>478</v>
      </c>
      <c r="D768" s="5" t="s">
        <v>79</v>
      </c>
      <c r="E768" s="5" t="s">
        <v>317</v>
      </c>
      <c r="F768" s="5"/>
      <c r="G768" s="17">
        <f t="shared" ref="G768:T768" si="56">IF((+G416+F768+IF(G64&lt;0,G64,0))&lt;0,0,(+G416+F768+IF(G64&lt;0,G64,0)))</f>
        <v>0</v>
      </c>
      <c r="H768" s="17">
        <f t="shared" si="56"/>
        <v>0</v>
      </c>
      <c r="I768" s="17">
        <f t="shared" si="56"/>
        <v>0</v>
      </c>
      <c r="J768" s="17">
        <f t="shared" si="56"/>
        <v>0</v>
      </c>
      <c r="K768" s="17">
        <f t="shared" si="56"/>
        <v>0</v>
      </c>
      <c r="L768" s="17">
        <f t="shared" si="56"/>
        <v>0</v>
      </c>
      <c r="M768" s="17">
        <f t="shared" si="56"/>
        <v>0</v>
      </c>
      <c r="N768" s="17">
        <f t="shared" si="56"/>
        <v>0</v>
      </c>
      <c r="O768" s="17">
        <f t="shared" si="56"/>
        <v>0</v>
      </c>
      <c r="P768" s="17">
        <f t="shared" si="56"/>
        <v>0</v>
      </c>
      <c r="Q768" s="17">
        <f t="shared" si="56"/>
        <v>0</v>
      </c>
      <c r="R768" s="17">
        <f t="shared" si="56"/>
        <v>695.17667844522964</v>
      </c>
      <c r="S768" s="17">
        <f t="shared" si="56"/>
        <v>1390.3533568904593</v>
      </c>
      <c r="T768" s="17">
        <f t="shared" si="56"/>
        <v>2085.5300353356888</v>
      </c>
      <c r="U768" s="15"/>
    </row>
    <row r="769" spans="1:21" ht="12.75" customHeight="1" outlineLevel="1">
      <c r="A769" s="355"/>
      <c r="B769" s="145"/>
      <c r="C769" s="20" t="s">
        <v>479</v>
      </c>
      <c r="D769" s="5" t="s">
        <v>79</v>
      </c>
      <c r="E769" s="5" t="s">
        <v>317</v>
      </c>
      <c r="F769" s="5"/>
      <c r="G769" s="17">
        <f t="shared" ref="G769:T769" si="57">IF((+G417+F769+IF(G65&lt;0,G65,0))&lt;0,0,(+G417+F769+IF(G65&lt;0,G65,0)))</f>
        <v>0</v>
      </c>
      <c r="H769" s="17">
        <f t="shared" si="57"/>
        <v>0</v>
      </c>
      <c r="I769" s="17">
        <f t="shared" si="57"/>
        <v>0</v>
      </c>
      <c r="J769" s="17">
        <f t="shared" si="57"/>
        <v>0</v>
      </c>
      <c r="K769" s="17">
        <f t="shared" si="57"/>
        <v>0</v>
      </c>
      <c r="L769" s="17">
        <f t="shared" si="57"/>
        <v>0</v>
      </c>
      <c r="M769" s="17">
        <f t="shared" si="57"/>
        <v>0</v>
      </c>
      <c r="N769" s="17">
        <f t="shared" si="57"/>
        <v>0</v>
      </c>
      <c r="O769" s="17">
        <f t="shared" si="57"/>
        <v>0</v>
      </c>
      <c r="P769" s="17">
        <f t="shared" si="57"/>
        <v>0</v>
      </c>
      <c r="Q769" s="17">
        <f t="shared" si="57"/>
        <v>0</v>
      </c>
      <c r="R769" s="17">
        <f t="shared" si="57"/>
        <v>3897.15</v>
      </c>
      <c r="S769" s="17">
        <f t="shared" si="57"/>
        <v>7794.3</v>
      </c>
      <c r="T769" s="17">
        <f t="shared" si="57"/>
        <v>11691.45</v>
      </c>
      <c r="U769" s="15"/>
    </row>
    <row r="770" spans="1:21" ht="12.75" customHeight="1" outlineLevel="1">
      <c r="A770" s="355"/>
      <c r="B770" s="145"/>
      <c r="C770" s="20" t="s">
        <v>480</v>
      </c>
      <c r="D770" s="5" t="s">
        <v>79</v>
      </c>
      <c r="E770" s="5" t="s">
        <v>317</v>
      </c>
      <c r="F770" s="5"/>
      <c r="G770" s="17">
        <f t="shared" ref="G770:T770" si="58">IF((+G418+F770+IF(G66&lt;0,G66,0))&lt;0,0,(+G418+F770+IF(G66&lt;0,G66,0)))</f>
        <v>0</v>
      </c>
      <c r="H770" s="17">
        <f t="shared" si="58"/>
        <v>0</v>
      </c>
      <c r="I770" s="17">
        <f t="shared" si="58"/>
        <v>0</v>
      </c>
      <c r="J770" s="17">
        <f t="shared" si="58"/>
        <v>0</v>
      </c>
      <c r="K770" s="17">
        <f t="shared" si="58"/>
        <v>0</v>
      </c>
      <c r="L770" s="17">
        <f t="shared" si="58"/>
        <v>0</v>
      </c>
      <c r="M770" s="17">
        <f t="shared" si="58"/>
        <v>0</v>
      </c>
      <c r="N770" s="17">
        <f t="shared" si="58"/>
        <v>0</v>
      </c>
      <c r="O770" s="17">
        <f t="shared" si="58"/>
        <v>0</v>
      </c>
      <c r="P770" s="17">
        <f t="shared" si="58"/>
        <v>0</v>
      </c>
      <c r="Q770" s="17">
        <f t="shared" si="58"/>
        <v>0</v>
      </c>
      <c r="R770" s="17">
        <f t="shared" si="58"/>
        <v>862.38284691629951</v>
      </c>
      <c r="S770" s="17">
        <f t="shared" si="58"/>
        <v>1724.765693832599</v>
      </c>
      <c r="T770" s="17">
        <f t="shared" si="58"/>
        <v>2587.1485407488985</v>
      </c>
      <c r="U770" s="15"/>
    </row>
    <row r="771" spans="1:21" ht="12.75" customHeight="1" outlineLevel="1">
      <c r="A771" s="355"/>
      <c r="B771" s="145"/>
      <c r="C771" s="20" t="s">
        <v>481</v>
      </c>
      <c r="D771" s="5" t="s">
        <v>79</v>
      </c>
      <c r="E771" s="5" t="s">
        <v>317</v>
      </c>
      <c r="F771" s="5"/>
      <c r="G771" s="17">
        <f t="shared" ref="G771:T771" si="59">IF((+G419+F771+IF(G67&lt;0,G67,0))&lt;0,0,(+G419+F771+IF(G67&lt;0,G67,0)))</f>
        <v>0</v>
      </c>
      <c r="H771" s="17">
        <f t="shared" si="59"/>
        <v>0</v>
      </c>
      <c r="I771" s="17">
        <f t="shared" si="59"/>
        <v>0</v>
      </c>
      <c r="J771" s="17">
        <f t="shared" si="59"/>
        <v>0</v>
      </c>
      <c r="K771" s="17">
        <f t="shared" si="59"/>
        <v>0</v>
      </c>
      <c r="L771" s="17">
        <f t="shared" si="59"/>
        <v>0</v>
      </c>
      <c r="M771" s="17">
        <f t="shared" si="59"/>
        <v>0</v>
      </c>
      <c r="N771" s="17">
        <f t="shared" si="59"/>
        <v>0</v>
      </c>
      <c r="O771" s="17">
        <f t="shared" si="59"/>
        <v>0</v>
      </c>
      <c r="P771" s="17">
        <f t="shared" si="59"/>
        <v>0</v>
      </c>
      <c r="Q771" s="17">
        <f t="shared" si="59"/>
        <v>0</v>
      </c>
      <c r="R771" s="17">
        <f t="shared" si="59"/>
        <v>3681.7349472807987</v>
      </c>
      <c r="S771" s="17">
        <f t="shared" si="59"/>
        <v>7363.4698945615974</v>
      </c>
      <c r="T771" s="17">
        <f t="shared" si="59"/>
        <v>11045.204841842396</v>
      </c>
      <c r="U771" s="15"/>
    </row>
    <row r="772" spans="1:21" ht="12.75" customHeight="1" outlineLevel="1">
      <c r="A772" s="355"/>
      <c r="B772" s="145"/>
      <c r="C772" s="20" t="s">
        <v>482</v>
      </c>
      <c r="D772" s="5" t="s">
        <v>79</v>
      </c>
      <c r="E772" s="5" t="s">
        <v>317</v>
      </c>
      <c r="F772" s="5"/>
      <c r="G772" s="17">
        <f t="shared" ref="G772:T772" si="60">IF((+G420+F772+IF(G68&lt;0,G68,0))&lt;0,0,(+G420+F772+IF(G68&lt;0,G68,0)))</f>
        <v>0</v>
      </c>
      <c r="H772" s="17">
        <f t="shared" si="60"/>
        <v>0</v>
      </c>
      <c r="I772" s="17">
        <f t="shared" si="60"/>
        <v>0</v>
      </c>
      <c r="J772" s="17">
        <f t="shared" si="60"/>
        <v>0</v>
      </c>
      <c r="K772" s="17">
        <f t="shared" si="60"/>
        <v>0</v>
      </c>
      <c r="L772" s="17">
        <f t="shared" si="60"/>
        <v>0</v>
      </c>
      <c r="M772" s="17">
        <f t="shared" si="60"/>
        <v>0</v>
      </c>
      <c r="N772" s="17">
        <f t="shared" si="60"/>
        <v>0</v>
      </c>
      <c r="O772" s="17">
        <f t="shared" si="60"/>
        <v>0</v>
      </c>
      <c r="P772" s="17">
        <f t="shared" si="60"/>
        <v>0</v>
      </c>
      <c r="Q772" s="17">
        <f t="shared" si="60"/>
        <v>0</v>
      </c>
      <c r="R772" s="17">
        <f t="shared" si="60"/>
        <v>7714.581338373232</v>
      </c>
      <c r="S772" s="17">
        <f t="shared" si="60"/>
        <v>15429.162676746464</v>
      </c>
      <c r="T772" s="17">
        <f t="shared" si="60"/>
        <v>23143.744015119697</v>
      </c>
      <c r="U772" s="15"/>
    </row>
    <row r="773" spans="1:21" ht="12.75" customHeight="1" outlineLevel="1">
      <c r="A773" s="356"/>
      <c r="B773" s="145"/>
      <c r="C773" s="20" t="s">
        <v>881</v>
      </c>
      <c r="D773" s="5" t="s">
        <v>79</v>
      </c>
      <c r="E773" s="5" t="s">
        <v>317</v>
      </c>
      <c r="F773" s="5"/>
      <c r="G773" s="17">
        <f t="shared" ref="G773:T773" si="61">IF((+G421+F773+IF(G69&lt;0,G69,0))&lt;0,0,(+G421+F773+IF(G69&lt;0,G69,0)))</f>
        <v>0</v>
      </c>
      <c r="H773" s="17">
        <f t="shared" si="61"/>
        <v>0</v>
      </c>
      <c r="I773" s="17">
        <f t="shared" si="61"/>
        <v>0</v>
      </c>
      <c r="J773" s="17">
        <f t="shared" si="61"/>
        <v>0</v>
      </c>
      <c r="K773" s="17">
        <f t="shared" si="61"/>
        <v>0</v>
      </c>
      <c r="L773" s="17">
        <f t="shared" si="61"/>
        <v>0</v>
      </c>
      <c r="M773" s="17">
        <f t="shared" si="61"/>
        <v>0</v>
      </c>
      <c r="N773" s="17">
        <f t="shared" si="61"/>
        <v>0</v>
      </c>
      <c r="O773" s="17">
        <f t="shared" si="61"/>
        <v>0</v>
      </c>
      <c r="P773" s="17">
        <f t="shared" si="61"/>
        <v>0</v>
      </c>
      <c r="Q773" s="17">
        <f t="shared" si="61"/>
        <v>0</v>
      </c>
      <c r="R773" s="17">
        <f t="shared" si="61"/>
        <v>0</v>
      </c>
      <c r="S773" s="17">
        <f t="shared" si="61"/>
        <v>1403.4293349168647</v>
      </c>
      <c r="T773" s="17">
        <f t="shared" si="61"/>
        <v>2806.8586698337294</v>
      </c>
      <c r="U773" s="15"/>
    </row>
    <row r="774" spans="1:21" ht="12.75" customHeight="1" outlineLevel="1">
      <c r="A774" s="356"/>
      <c r="B774" s="145"/>
      <c r="C774" s="20" t="s">
        <v>882</v>
      </c>
      <c r="D774" s="5" t="s">
        <v>79</v>
      </c>
      <c r="E774" s="5" t="s">
        <v>317</v>
      </c>
      <c r="F774" s="5"/>
      <c r="G774" s="17">
        <f t="shared" ref="G774:T774" si="62">IF((+G422+F774+IF(G70&lt;0,G70,0))&lt;0,0,(+G422+F774+IF(G70&lt;0,G70,0)))</f>
        <v>0</v>
      </c>
      <c r="H774" s="17">
        <f t="shared" si="62"/>
        <v>0</v>
      </c>
      <c r="I774" s="17">
        <f t="shared" si="62"/>
        <v>0</v>
      </c>
      <c r="J774" s="17">
        <f t="shared" si="62"/>
        <v>0</v>
      </c>
      <c r="K774" s="17">
        <f t="shared" si="62"/>
        <v>0</v>
      </c>
      <c r="L774" s="17">
        <f t="shared" si="62"/>
        <v>0</v>
      </c>
      <c r="M774" s="17">
        <f t="shared" si="62"/>
        <v>0</v>
      </c>
      <c r="N774" s="17">
        <f t="shared" si="62"/>
        <v>0</v>
      </c>
      <c r="O774" s="17">
        <f t="shared" si="62"/>
        <v>0</v>
      </c>
      <c r="P774" s="17">
        <f t="shared" si="62"/>
        <v>0</v>
      </c>
      <c r="Q774" s="17">
        <f t="shared" si="62"/>
        <v>0</v>
      </c>
      <c r="R774" s="17">
        <f t="shared" si="62"/>
        <v>0</v>
      </c>
      <c r="S774" s="17">
        <f t="shared" si="62"/>
        <v>6372.4048470518692</v>
      </c>
      <c r="T774" s="17">
        <f t="shared" si="62"/>
        <v>12744.809694103738</v>
      </c>
      <c r="U774" s="15"/>
    </row>
    <row r="775" spans="1:21" ht="12.75" customHeight="1" outlineLevel="1">
      <c r="A775" s="356"/>
      <c r="B775" s="145"/>
      <c r="C775" s="20" t="s">
        <v>883</v>
      </c>
      <c r="D775" s="5" t="s">
        <v>79</v>
      </c>
      <c r="E775" s="5" t="s">
        <v>317</v>
      </c>
      <c r="F775" s="5"/>
      <c r="G775" s="17">
        <f t="shared" ref="G775:T775" si="63">IF((+G423+F775+IF(G71&lt;0,G71,0))&lt;0,0,(+G423+F775+IF(G71&lt;0,G71,0)))</f>
        <v>0</v>
      </c>
      <c r="H775" s="17">
        <f t="shared" si="63"/>
        <v>0</v>
      </c>
      <c r="I775" s="17">
        <f t="shared" si="63"/>
        <v>0</v>
      </c>
      <c r="J775" s="17">
        <f t="shared" si="63"/>
        <v>0</v>
      </c>
      <c r="K775" s="17">
        <f t="shared" si="63"/>
        <v>0</v>
      </c>
      <c r="L775" s="17">
        <f t="shared" si="63"/>
        <v>0</v>
      </c>
      <c r="M775" s="17">
        <f t="shared" si="63"/>
        <v>0</v>
      </c>
      <c r="N775" s="17">
        <f t="shared" si="63"/>
        <v>0</v>
      </c>
      <c r="O775" s="17">
        <f t="shared" si="63"/>
        <v>0</v>
      </c>
      <c r="P775" s="17">
        <f t="shared" si="63"/>
        <v>0</v>
      </c>
      <c r="Q775" s="17">
        <f t="shared" si="63"/>
        <v>0</v>
      </c>
      <c r="R775" s="17">
        <f t="shared" si="63"/>
        <v>0</v>
      </c>
      <c r="S775" s="17">
        <f t="shared" si="63"/>
        <v>9930.4832053881801</v>
      </c>
      <c r="T775" s="17">
        <f t="shared" si="63"/>
        <v>19860.96641077636</v>
      </c>
      <c r="U775" s="15"/>
    </row>
    <row r="776" spans="1:21" ht="12.75" customHeight="1" outlineLevel="1">
      <c r="A776" s="356"/>
      <c r="B776" s="145"/>
      <c r="C776" s="378" t="s">
        <v>884</v>
      </c>
      <c r="D776" s="379" t="s">
        <v>79</v>
      </c>
      <c r="E776" s="379" t="s">
        <v>317</v>
      </c>
      <c r="F776" s="5"/>
      <c r="G776" s="543">
        <f t="shared" ref="G776:T776" si="64">IF((+G424+F776+IF(G72&lt;0,G72,0))&lt;0,0,(+G424+F776+IF(G72&lt;0,G72,0)))</f>
        <v>0</v>
      </c>
      <c r="H776" s="543">
        <f t="shared" si="64"/>
        <v>0</v>
      </c>
      <c r="I776" s="543">
        <f t="shared" si="64"/>
        <v>0</v>
      </c>
      <c r="J776" s="543">
        <f t="shared" si="64"/>
        <v>0</v>
      </c>
      <c r="K776" s="543">
        <f t="shared" si="64"/>
        <v>0</v>
      </c>
      <c r="L776" s="543">
        <f t="shared" si="64"/>
        <v>0</v>
      </c>
      <c r="M776" s="543">
        <f t="shared" si="64"/>
        <v>0</v>
      </c>
      <c r="N776" s="543">
        <f t="shared" si="64"/>
        <v>0</v>
      </c>
      <c r="O776" s="543">
        <f t="shared" si="64"/>
        <v>0</v>
      </c>
      <c r="P776" s="543">
        <f t="shared" si="64"/>
        <v>0</v>
      </c>
      <c r="Q776" s="543">
        <f t="shared" si="64"/>
        <v>0</v>
      </c>
      <c r="R776" s="543">
        <f t="shared" si="64"/>
        <v>0</v>
      </c>
      <c r="S776" s="543">
        <f t="shared" si="64"/>
        <v>2752.7932960893854</v>
      </c>
      <c r="T776" s="543">
        <f t="shared" si="64"/>
        <v>5505.5865921787708</v>
      </c>
      <c r="U776" s="15"/>
    </row>
    <row r="777" spans="1:21" ht="12.75" customHeight="1" outlineLevel="1" collapsed="1">
      <c r="A777" s="355"/>
      <c r="B777" s="145"/>
      <c r="C777" s="24" t="s">
        <v>526</v>
      </c>
      <c r="D777" s="18"/>
      <c r="E777" s="18"/>
      <c r="F777" s="5"/>
      <c r="G777" s="454"/>
      <c r="H777" s="454"/>
      <c r="I777" s="454"/>
      <c r="J777" s="454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15"/>
    </row>
    <row r="778" spans="1:21" ht="12.75" customHeight="1" outlineLevel="1">
      <c r="A778" s="355"/>
      <c r="B778" s="145"/>
      <c r="C778" s="380" t="s">
        <v>187</v>
      </c>
      <c r="D778" s="381" t="s">
        <v>79</v>
      </c>
      <c r="E778" s="381" t="s">
        <v>317</v>
      </c>
      <c r="F778" s="5"/>
      <c r="G778" s="542">
        <f t="shared" ref="G778:T778" si="65">IF((+G426+F778+IF(G74&lt;0,G74,0))&lt;0,0,(+G426+F778+IF(G74&lt;0,G74,0)))</f>
        <v>0</v>
      </c>
      <c r="H778" s="542">
        <f t="shared" si="65"/>
        <v>122065.97202384971</v>
      </c>
      <c r="I778" s="542">
        <f t="shared" si="65"/>
        <v>256056.88298562146</v>
      </c>
      <c r="J778" s="542">
        <f t="shared" si="65"/>
        <v>362842.70898562146</v>
      </c>
      <c r="K778" s="542">
        <f t="shared" si="65"/>
        <v>506916.67098562152</v>
      </c>
      <c r="L778" s="542">
        <f t="shared" si="65"/>
        <v>650990.63298562157</v>
      </c>
      <c r="M778" s="542">
        <f t="shared" si="65"/>
        <v>673759.64</v>
      </c>
      <c r="N778" s="542">
        <f t="shared" si="65"/>
        <v>673759.64</v>
      </c>
      <c r="O778" s="542">
        <f t="shared" si="65"/>
        <v>673759.64</v>
      </c>
      <c r="P778" s="542">
        <f t="shared" si="65"/>
        <v>673759.64</v>
      </c>
      <c r="Q778" s="542">
        <f t="shared" si="65"/>
        <v>673759.64</v>
      </c>
      <c r="R778" s="542">
        <f t="shared" si="65"/>
        <v>673759.64</v>
      </c>
      <c r="S778" s="542">
        <f t="shared" si="65"/>
        <v>673759.64</v>
      </c>
      <c r="T778" s="542">
        <f t="shared" si="65"/>
        <v>673759.64</v>
      </c>
      <c r="U778" s="15"/>
    </row>
    <row r="779" spans="1:21" ht="12.75" customHeight="1" outlineLevel="1">
      <c r="A779" s="355"/>
      <c r="B779" s="145"/>
      <c r="C779" s="20" t="s">
        <v>786</v>
      </c>
      <c r="D779" s="5" t="s">
        <v>79</v>
      </c>
      <c r="E779" s="5" t="s">
        <v>317</v>
      </c>
      <c r="F779" s="5"/>
      <c r="G779" s="17">
        <f t="shared" ref="G779:T779" si="66">IF((+G427+F779+IF(G75&lt;0,G75,0))&lt;0,0,(+G427+F779+IF(G75&lt;0,G75,0)))</f>
        <v>0</v>
      </c>
      <c r="H779" s="17">
        <f t="shared" si="66"/>
        <v>100025.87120325345</v>
      </c>
      <c r="I779" s="17">
        <f t="shared" si="66"/>
        <v>201089.37232913659</v>
      </c>
      <c r="J779" s="17">
        <f t="shared" si="66"/>
        <v>302152.87432913657</v>
      </c>
      <c r="K779" s="17">
        <f t="shared" si="66"/>
        <v>403216.37632913655</v>
      </c>
      <c r="L779" s="17">
        <f t="shared" si="66"/>
        <v>504279.87832913653</v>
      </c>
      <c r="M779" s="17">
        <f t="shared" si="66"/>
        <v>505317.51</v>
      </c>
      <c r="N779" s="17">
        <f t="shared" si="66"/>
        <v>505317.51</v>
      </c>
      <c r="O779" s="17">
        <f t="shared" si="66"/>
        <v>505317.51</v>
      </c>
      <c r="P779" s="17">
        <f t="shared" si="66"/>
        <v>505317.51</v>
      </c>
      <c r="Q779" s="17">
        <f t="shared" si="66"/>
        <v>505317.51</v>
      </c>
      <c r="R779" s="17">
        <f t="shared" si="66"/>
        <v>505317.51</v>
      </c>
      <c r="S779" s="17">
        <f t="shared" si="66"/>
        <v>505317.51</v>
      </c>
      <c r="T779" s="17">
        <f t="shared" si="66"/>
        <v>505317.51</v>
      </c>
      <c r="U779" s="15"/>
    </row>
    <row r="780" spans="1:21" ht="12.75" customHeight="1" outlineLevel="1">
      <c r="A780" s="355"/>
      <c r="B780" s="145"/>
      <c r="C780" s="20" t="s">
        <v>188</v>
      </c>
      <c r="D780" s="5" t="s">
        <v>79</v>
      </c>
      <c r="E780" s="5" t="s">
        <v>317</v>
      </c>
      <c r="F780" s="5"/>
      <c r="G780" s="17">
        <f t="shared" ref="G780:T780" si="67">IF((+G428+F780+IF(G76&lt;0,G76,0))&lt;0,0,(+G428+F780+IF(G76&lt;0,G76,0)))</f>
        <v>0</v>
      </c>
      <c r="H780" s="17">
        <f t="shared" si="67"/>
        <v>1354.5421716619121</v>
      </c>
      <c r="I780" s="17">
        <f t="shared" si="67"/>
        <v>2723.1274866311383</v>
      </c>
      <c r="J780" s="17">
        <f t="shared" si="67"/>
        <v>4091.7194866311384</v>
      </c>
      <c r="K780" s="17">
        <f t="shared" si="67"/>
        <v>5460.3114866311389</v>
      </c>
      <c r="L780" s="17">
        <f t="shared" si="67"/>
        <v>6828.9034866311395</v>
      </c>
      <c r="M780" s="17">
        <f t="shared" si="67"/>
        <v>6842.9516437115335</v>
      </c>
      <c r="N780" s="17">
        <f t="shared" si="67"/>
        <v>6842.9516437115335</v>
      </c>
      <c r="O780" s="17">
        <f t="shared" si="67"/>
        <v>6842.9516437115335</v>
      </c>
      <c r="P780" s="17">
        <f t="shared" si="67"/>
        <v>6842.9516437115335</v>
      </c>
      <c r="Q780" s="17">
        <f t="shared" si="67"/>
        <v>6842.9516437115335</v>
      </c>
      <c r="R780" s="17">
        <f t="shared" si="67"/>
        <v>6842.9516437115335</v>
      </c>
      <c r="S780" s="17">
        <f t="shared" si="67"/>
        <v>6842.9516437115335</v>
      </c>
      <c r="T780" s="17">
        <f t="shared" si="67"/>
        <v>6842.9516437115335</v>
      </c>
      <c r="U780" s="15"/>
    </row>
    <row r="781" spans="1:21" ht="12.75" customHeight="1" outlineLevel="1">
      <c r="A781" s="355"/>
      <c r="B781" s="145"/>
      <c r="C781" s="20" t="s">
        <v>189</v>
      </c>
      <c r="D781" s="5" t="s">
        <v>79</v>
      </c>
      <c r="E781" s="5" t="s">
        <v>317</v>
      </c>
      <c r="F781" s="5"/>
      <c r="G781" s="17">
        <f t="shared" ref="G781:T781" si="68">IF((+G429+F781+IF(G77&lt;0,G77,0))&lt;0,0,(+G429+F781+IF(G77&lt;0,G77,0)))</f>
        <v>0</v>
      </c>
      <c r="H781" s="17">
        <f t="shared" si="68"/>
        <v>0</v>
      </c>
      <c r="I781" s="17">
        <f t="shared" si="68"/>
        <v>3529.553167309175</v>
      </c>
      <c r="J781" s="17">
        <f t="shared" si="68"/>
        <v>7059.1071673091756</v>
      </c>
      <c r="K781" s="17">
        <f t="shared" si="68"/>
        <v>10588.661167309176</v>
      </c>
      <c r="L781" s="17">
        <f t="shared" si="68"/>
        <v>14118.215167309176</v>
      </c>
      <c r="M781" s="17">
        <f t="shared" si="68"/>
        <v>17647.768959136469</v>
      </c>
      <c r="N781" s="17">
        <f t="shared" si="68"/>
        <v>17647.768959136469</v>
      </c>
      <c r="O781" s="17">
        <f t="shared" si="68"/>
        <v>17647.768959136469</v>
      </c>
      <c r="P781" s="17">
        <f t="shared" si="68"/>
        <v>17647.768959136469</v>
      </c>
      <c r="Q781" s="17">
        <f t="shared" si="68"/>
        <v>17647.768959136469</v>
      </c>
      <c r="R781" s="17">
        <f t="shared" si="68"/>
        <v>17647.768959136469</v>
      </c>
      <c r="S781" s="17">
        <f t="shared" si="68"/>
        <v>17647.768959136469</v>
      </c>
      <c r="T781" s="17">
        <f t="shared" si="68"/>
        <v>17647.768959136469</v>
      </c>
      <c r="U781" s="15"/>
    </row>
    <row r="782" spans="1:21" ht="12.75" customHeight="1" outlineLevel="1">
      <c r="A782" s="355"/>
      <c r="B782" s="145"/>
      <c r="C782" s="378" t="s">
        <v>190</v>
      </c>
      <c r="D782" s="379" t="s">
        <v>79</v>
      </c>
      <c r="E782" s="379" t="s">
        <v>317</v>
      </c>
      <c r="F782" s="5"/>
      <c r="G782" s="543">
        <f t="shared" ref="G782:T782" si="69">IF((+G430+F782+IF(G78&lt;0,G78,0))&lt;0,0,(+G430+F782+IF(G78&lt;0,G78,0)))</f>
        <v>0</v>
      </c>
      <c r="H782" s="543">
        <f t="shared" si="69"/>
        <v>0</v>
      </c>
      <c r="I782" s="543">
        <f t="shared" si="69"/>
        <v>0</v>
      </c>
      <c r="J782" s="543">
        <f t="shared" si="69"/>
        <v>0</v>
      </c>
      <c r="K782" s="543">
        <f t="shared" si="69"/>
        <v>0</v>
      </c>
      <c r="L782" s="543">
        <f t="shared" si="69"/>
        <v>0</v>
      </c>
      <c r="M782" s="543">
        <f t="shared" si="69"/>
        <v>11438.988000000001</v>
      </c>
      <c r="N782" s="543">
        <f t="shared" si="69"/>
        <v>22877.976000000002</v>
      </c>
      <c r="O782" s="543">
        <f t="shared" si="69"/>
        <v>34316.964000000007</v>
      </c>
      <c r="P782" s="543">
        <f t="shared" si="69"/>
        <v>45755.952000000005</v>
      </c>
      <c r="Q782" s="543">
        <f t="shared" si="69"/>
        <v>57194.94</v>
      </c>
      <c r="R782" s="543">
        <f t="shared" si="69"/>
        <v>57194.94</v>
      </c>
      <c r="S782" s="543">
        <f t="shared" si="69"/>
        <v>57194.94</v>
      </c>
      <c r="T782" s="543">
        <f t="shared" si="69"/>
        <v>57194.94</v>
      </c>
      <c r="U782" s="15"/>
    </row>
    <row r="783" spans="1:21" ht="12.75" customHeight="1" outlineLevel="1" collapsed="1">
      <c r="A783" s="355"/>
      <c r="B783" s="145"/>
      <c r="C783" s="24" t="s">
        <v>205</v>
      </c>
      <c r="D783" s="18"/>
      <c r="E783" s="18"/>
      <c r="F783" s="5"/>
      <c r="G783" s="454"/>
      <c r="H783" s="454"/>
      <c r="I783" s="454"/>
      <c r="J783" s="454"/>
      <c r="K783" s="454"/>
      <c r="L783" s="454"/>
      <c r="M783" s="454"/>
      <c r="N783" s="454"/>
      <c r="O783" s="454"/>
      <c r="P783" s="454"/>
      <c r="Q783" s="454"/>
      <c r="R783" s="454"/>
      <c r="S783" s="454"/>
      <c r="T783" s="454"/>
      <c r="U783" s="15"/>
    </row>
    <row r="784" spans="1:21" ht="12.75" customHeight="1" outlineLevel="1">
      <c r="A784" s="356"/>
      <c r="B784" s="145"/>
      <c r="C784" s="380" t="s">
        <v>885</v>
      </c>
      <c r="D784" s="381" t="s">
        <v>79</v>
      </c>
      <c r="E784" s="381" t="s">
        <v>317</v>
      </c>
      <c r="F784" s="5"/>
      <c r="G784" s="542">
        <f t="shared" ref="G784:T784" si="70">IF((+G432+F784+IF(G80&lt;0,G80,0))&lt;0,0,(+G432+F784+IF(G80&lt;0,G80,0)))</f>
        <v>0</v>
      </c>
      <c r="H784" s="542">
        <f t="shared" si="70"/>
        <v>245.21587779108881</v>
      </c>
      <c r="I784" s="542">
        <f t="shared" si="70"/>
        <v>490.49107878057549</v>
      </c>
      <c r="J784" s="542">
        <f t="shared" si="70"/>
        <v>735.76627977006217</v>
      </c>
      <c r="K784" s="542">
        <f t="shared" si="70"/>
        <v>735.82560296846009</v>
      </c>
      <c r="L784" s="542">
        <f t="shared" si="70"/>
        <v>735.82560296846009</v>
      </c>
      <c r="M784" s="542">
        <f t="shared" si="70"/>
        <v>735.82560296846009</v>
      </c>
      <c r="N784" s="542">
        <f t="shared" si="70"/>
        <v>735.82560296846009</v>
      </c>
      <c r="O784" s="542">
        <f t="shared" si="70"/>
        <v>735.82560296846009</v>
      </c>
      <c r="P784" s="542">
        <f t="shared" si="70"/>
        <v>735.82560296846009</v>
      </c>
      <c r="Q784" s="542">
        <f t="shared" si="70"/>
        <v>735.82560296846009</v>
      </c>
      <c r="R784" s="542">
        <f t="shared" si="70"/>
        <v>735.82560296846009</v>
      </c>
      <c r="S784" s="542">
        <f t="shared" si="70"/>
        <v>735.82560296846009</v>
      </c>
      <c r="T784" s="542">
        <f t="shared" si="70"/>
        <v>735.82560296846009</v>
      </c>
      <c r="U784" s="15"/>
    </row>
    <row r="785" spans="1:21" ht="12.75" customHeight="1" outlineLevel="1">
      <c r="A785" s="356"/>
      <c r="B785" s="145"/>
      <c r="C785" s="20" t="s">
        <v>886</v>
      </c>
      <c r="D785" s="5" t="s">
        <v>79</v>
      </c>
      <c r="E785" s="5" t="s">
        <v>317</v>
      </c>
      <c r="F785" s="5"/>
      <c r="G785" s="17">
        <f t="shared" ref="G785:T785" si="71">IF((+G433+F785+IF(G81&lt;0,G81,0))&lt;0,0,(+G433+F785+IF(G81&lt;0,G81,0)))</f>
        <v>0</v>
      </c>
      <c r="H785" s="17">
        <f t="shared" si="71"/>
        <v>0</v>
      </c>
      <c r="I785" s="17">
        <f t="shared" si="71"/>
        <v>0</v>
      </c>
      <c r="J785" s="17">
        <f t="shared" si="71"/>
        <v>0</v>
      </c>
      <c r="K785" s="17">
        <f t="shared" si="71"/>
        <v>0</v>
      </c>
      <c r="L785" s="17">
        <f t="shared" si="71"/>
        <v>0</v>
      </c>
      <c r="M785" s="17">
        <f t="shared" si="71"/>
        <v>0</v>
      </c>
      <c r="N785" s="17">
        <f t="shared" si="71"/>
        <v>0</v>
      </c>
      <c r="O785" s="17">
        <f t="shared" si="71"/>
        <v>193.79999999999998</v>
      </c>
      <c r="P785" s="17">
        <f t="shared" si="71"/>
        <v>387.59999999999997</v>
      </c>
      <c r="Q785" s="17">
        <f t="shared" si="71"/>
        <v>581.4</v>
      </c>
      <c r="R785" s="17">
        <f t="shared" si="71"/>
        <v>581.4</v>
      </c>
      <c r="S785" s="17">
        <f t="shared" si="71"/>
        <v>581.4</v>
      </c>
      <c r="T785" s="17">
        <f t="shared" si="71"/>
        <v>581.4</v>
      </c>
      <c r="U785" s="15"/>
    </row>
    <row r="786" spans="1:21" ht="12.75" customHeight="1" outlineLevel="1">
      <c r="A786" s="356"/>
      <c r="B786" s="145"/>
      <c r="C786" s="20" t="s">
        <v>887</v>
      </c>
      <c r="D786" s="5" t="s">
        <v>79</v>
      </c>
      <c r="E786" s="5" t="s">
        <v>317</v>
      </c>
      <c r="F786" s="5"/>
      <c r="G786" s="17">
        <f t="shared" ref="G786:T786" si="72">IF((+G434+F786+IF(G82&lt;0,G82,0))&lt;0,0,(+G434+F786+IF(G82&lt;0,G82,0)))</f>
        <v>0</v>
      </c>
      <c r="H786" s="17">
        <f t="shared" si="72"/>
        <v>0</v>
      </c>
      <c r="I786" s="17">
        <f t="shared" si="72"/>
        <v>133.06399999999999</v>
      </c>
      <c r="J786" s="17">
        <f t="shared" si="72"/>
        <v>266.12799999999999</v>
      </c>
      <c r="K786" s="17">
        <f t="shared" si="72"/>
        <v>399.19200000000001</v>
      </c>
      <c r="L786" s="17">
        <f t="shared" si="72"/>
        <v>532.25599999999997</v>
      </c>
      <c r="M786" s="17">
        <f t="shared" si="72"/>
        <v>665.31999999999994</v>
      </c>
      <c r="N786" s="17">
        <f t="shared" si="72"/>
        <v>665.31999999999994</v>
      </c>
      <c r="O786" s="17">
        <f t="shared" si="72"/>
        <v>665.31999999999994</v>
      </c>
      <c r="P786" s="17">
        <f t="shared" si="72"/>
        <v>665.31999999999994</v>
      </c>
      <c r="Q786" s="17">
        <f t="shared" si="72"/>
        <v>665.31999999999994</v>
      </c>
      <c r="R786" s="17">
        <f t="shared" si="72"/>
        <v>665.31999999999994</v>
      </c>
      <c r="S786" s="17">
        <f t="shared" si="72"/>
        <v>665.31999999999994</v>
      </c>
      <c r="T786" s="17">
        <f t="shared" si="72"/>
        <v>665.31999999999994</v>
      </c>
      <c r="U786" s="15"/>
    </row>
    <row r="787" spans="1:21" ht="12.75" customHeight="1" outlineLevel="1">
      <c r="A787" s="356"/>
      <c r="B787" s="145"/>
      <c r="C787" s="20" t="s">
        <v>888</v>
      </c>
      <c r="D787" s="5" t="s">
        <v>79</v>
      </c>
      <c r="E787" s="5" t="s">
        <v>317</v>
      </c>
      <c r="F787" s="5"/>
      <c r="G787" s="17">
        <f t="shared" ref="G787:T787" si="73">IF((+G435+F787+IF(G83&lt;0,G83,0))&lt;0,0,(+G435+F787+IF(G83&lt;0,G83,0)))</f>
        <v>0</v>
      </c>
      <c r="H787" s="17">
        <f t="shared" si="73"/>
        <v>0</v>
      </c>
      <c r="I787" s="17">
        <f t="shared" si="73"/>
        <v>0</v>
      </c>
      <c r="J787" s="17">
        <f t="shared" si="73"/>
        <v>0</v>
      </c>
      <c r="K787" s="17">
        <f t="shared" si="73"/>
        <v>0</v>
      </c>
      <c r="L787" s="17">
        <f t="shared" si="73"/>
        <v>0</v>
      </c>
      <c r="M787" s="17">
        <f t="shared" si="73"/>
        <v>1001.558</v>
      </c>
      <c r="N787" s="17">
        <f t="shared" si="73"/>
        <v>2003.116</v>
      </c>
      <c r="O787" s="17">
        <f t="shared" si="73"/>
        <v>3004.674</v>
      </c>
      <c r="P787" s="17">
        <f t="shared" si="73"/>
        <v>4006.232</v>
      </c>
      <c r="Q787" s="17">
        <f t="shared" si="73"/>
        <v>5007.79</v>
      </c>
      <c r="R787" s="17">
        <f t="shared" si="73"/>
        <v>5007.79</v>
      </c>
      <c r="S787" s="17">
        <f t="shared" si="73"/>
        <v>5007.79</v>
      </c>
      <c r="T787" s="17">
        <f t="shared" si="73"/>
        <v>5007.79</v>
      </c>
      <c r="U787" s="15"/>
    </row>
    <row r="788" spans="1:21" ht="12.75" customHeight="1" outlineLevel="1">
      <c r="A788" s="356"/>
      <c r="B788" s="145"/>
      <c r="C788" s="20" t="s">
        <v>889</v>
      </c>
      <c r="D788" s="5" t="s">
        <v>79</v>
      </c>
      <c r="E788" s="5" t="s">
        <v>317</v>
      </c>
      <c r="F788" s="5"/>
      <c r="G788" s="17">
        <f t="shared" ref="G788:T788" si="74">IF((+G436+F788+IF(G84&lt;0,G84,0))&lt;0,0,(+G436+F788+IF(G84&lt;0,G84,0)))</f>
        <v>0</v>
      </c>
      <c r="H788" s="17">
        <f t="shared" si="74"/>
        <v>0</v>
      </c>
      <c r="I788" s="17">
        <f t="shared" si="74"/>
        <v>0</v>
      </c>
      <c r="J788" s="17">
        <f t="shared" si="74"/>
        <v>0</v>
      </c>
      <c r="K788" s="17">
        <f t="shared" si="74"/>
        <v>0</v>
      </c>
      <c r="L788" s="17">
        <f t="shared" si="74"/>
        <v>0</v>
      </c>
      <c r="M788" s="17">
        <f t="shared" si="74"/>
        <v>0</v>
      </c>
      <c r="N788" s="17">
        <f t="shared" si="74"/>
        <v>605.00200000000007</v>
      </c>
      <c r="O788" s="17">
        <f t="shared" si="74"/>
        <v>1210.0040000000001</v>
      </c>
      <c r="P788" s="17">
        <f t="shared" si="74"/>
        <v>1815.0060000000003</v>
      </c>
      <c r="Q788" s="17">
        <f t="shared" si="74"/>
        <v>2420.0080000000003</v>
      </c>
      <c r="R788" s="17">
        <f t="shared" si="74"/>
        <v>3025.01</v>
      </c>
      <c r="S788" s="17">
        <f t="shared" si="74"/>
        <v>3025.01</v>
      </c>
      <c r="T788" s="17">
        <f t="shared" si="74"/>
        <v>3025.01</v>
      </c>
      <c r="U788" s="15"/>
    </row>
    <row r="789" spans="1:21" ht="12.75" customHeight="1" outlineLevel="1">
      <c r="A789" s="356"/>
      <c r="B789" s="145"/>
      <c r="C789" s="20" t="s">
        <v>890</v>
      </c>
      <c r="D789" s="5" t="s">
        <v>79</v>
      </c>
      <c r="E789" s="5" t="s">
        <v>317</v>
      </c>
      <c r="F789" s="5"/>
      <c r="G789" s="17">
        <f t="shared" ref="G789:T789" si="75">IF((+G437+F789+IF(G85&lt;0,G85,0))&lt;0,0,(+G437+F789+IF(G85&lt;0,G85,0)))</f>
        <v>0</v>
      </c>
      <c r="H789" s="17">
        <f t="shared" si="75"/>
        <v>0</v>
      </c>
      <c r="I789" s="17">
        <f t="shared" si="75"/>
        <v>0</v>
      </c>
      <c r="J789" s="17">
        <f t="shared" si="75"/>
        <v>0</v>
      </c>
      <c r="K789" s="17">
        <f t="shared" si="75"/>
        <v>0</v>
      </c>
      <c r="L789" s="17">
        <f t="shared" si="75"/>
        <v>0</v>
      </c>
      <c r="M789" s="17">
        <f t="shared" si="75"/>
        <v>0</v>
      </c>
      <c r="N789" s="17">
        <f t="shared" si="75"/>
        <v>0</v>
      </c>
      <c r="O789" s="17">
        <f t="shared" si="75"/>
        <v>0</v>
      </c>
      <c r="P789" s="17">
        <f t="shared" si="75"/>
        <v>0</v>
      </c>
      <c r="Q789" s="17">
        <f t="shared" si="75"/>
        <v>0</v>
      </c>
      <c r="R789" s="17">
        <f t="shared" si="75"/>
        <v>10104.009999999998</v>
      </c>
      <c r="S789" s="17">
        <f t="shared" si="75"/>
        <v>20208.019999999997</v>
      </c>
      <c r="T789" s="17">
        <f t="shared" si="75"/>
        <v>30312.029999999995</v>
      </c>
      <c r="U789" s="15"/>
    </row>
    <row r="790" spans="1:21" ht="12.75" customHeight="1" outlineLevel="1">
      <c r="A790" s="356"/>
      <c r="B790" s="145"/>
      <c r="C790" s="20" t="s">
        <v>891</v>
      </c>
      <c r="D790" s="5" t="s">
        <v>79</v>
      </c>
      <c r="E790" s="5" t="s">
        <v>317</v>
      </c>
      <c r="F790" s="5"/>
      <c r="G790" s="17">
        <f t="shared" ref="G790:T790" si="76">IF((+G438+F790+IF(G86&lt;0,G86,0))&lt;0,0,(+G438+F790+IF(G86&lt;0,G86,0)))</f>
        <v>0</v>
      </c>
      <c r="H790" s="17">
        <f t="shared" si="76"/>
        <v>62159.006960693121</v>
      </c>
      <c r="I790" s="17">
        <f t="shared" si="76"/>
        <v>146283.66815887054</v>
      </c>
      <c r="J790" s="17">
        <f t="shared" si="76"/>
        <v>239350.87160163175</v>
      </c>
      <c r="K790" s="17">
        <f t="shared" si="76"/>
        <v>324375.08218725008</v>
      </c>
      <c r="L790" s="17">
        <f t="shared" si="76"/>
        <v>416443.16420143982</v>
      </c>
      <c r="M790" s="17">
        <f t="shared" si="76"/>
        <v>511533.66621562955</v>
      </c>
      <c r="N790" s="17">
        <f t="shared" si="76"/>
        <v>606624.16822981928</v>
      </c>
      <c r="O790" s="17">
        <f t="shared" si="76"/>
        <v>657211.66409932834</v>
      </c>
      <c r="P790" s="17">
        <f t="shared" si="76"/>
        <v>657211.66409932834</v>
      </c>
      <c r="Q790" s="17">
        <f t="shared" si="76"/>
        <v>662204.23409932829</v>
      </c>
      <c r="R790" s="17">
        <f t="shared" si="76"/>
        <v>663453.23409932829</v>
      </c>
      <c r="S790" s="17">
        <f t="shared" si="76"/>
        <v>663972.64409932832</v>
      </c>
      <c r="T790" s="17">
        <f t="shared" si="76"/>
        <v>674511.64409932832</v>
      </c>
      <c r="U790" s="15"/>
    </row>
    <row r="791" spans="1:21" ht="12.75" customHeight="1" outlineLevel="1">
      <c r="A791" s="356"/>
      <c r="B791" s="145"/>
      <c r="C791" s="20" t="s">
        <v>892</v>
      </c>
      <c r="D791" s="5" t="s">
        <v>79</v>
      </c>
      <c r="E791" s="5" t="s">
        <v>317</v>
      </c>
      <c r="F791" s="5"/>
      <c r="G791" s="17">
        <f t="shared" ref="G791:T791" si="77">IF((+G439+F791+IF(G87&lt;0,G87,0))&lt;0,0,(+G439+F791+IF(G87&lt;0,G87,0)))</f>
        <v>0</v>
      </c>
      <c r="H791" s="17">
        <f t="shared" si="77"/>
        <v>0</v>
      </c>
      <c r="I791" s="17">
        <f t="shared" si="77"/>
        <v>0</v>
      </c>
      <c r="J791" s="17">
        <f t="shared" si="77"/>
        <v>0</v>
      </c>
      <c r="K791" s="17">
        <f t="shared" si="77"/>
        <v>0</v>
      </c>
      <c r="L791" s="17">
        <f t="shared" si="77"/>
        <v>0</v>
      </c>
      <c r="M791" s="17">
        <f t="shared" si="77"/>
        <v>0</v>
      </c>
      <c r="N791" s="17">
        <f t="shared" si="77"/>
        <v>0</v>
      </c>
      <c r="O791" s="17">
        <f t="shared" si="77"/>
        <v>0</v>
      </c>
      <c r="P791" s="17">
        <f t="shared" si="77"/>
        <v>0</v>
      </c>
      <c r="Q791" s="17">
        <f t="shared" si="77"/>
        <v>0</v>
      </c>
      <c r="R791" s="17">
        <f t="shared" si="77"/>
        <v>0</v>
      </c>
      <c r="S791" s="17">
        <f t="shared" si="77"/>
        <v>0</v>
      </c>
      <c r="T791" s="17">
        <f t="shared" si="77"/>
        <v>0</v>
      </c>
      <c r="U791" s="15"/>
    </row>
    <row r="792" spans="1:21" ht="12.75" customHeight="1" outlineLevel="1">
      <c r="A792" s="356"/>
      <c r="B792" s="145"/>
      <c r="C792" s="378" t="s">
        <v>893</v>
      </c>
      <c r="D792" s="379" t="s">
        <v>79</v>
      </c>
      <c r="E792" s="379" t="s">
        <v>317</v>
      </c>
      <c r="F792" s="5"/>
      <c r="G792" s="543">
        <f t="shared" ref="G792:T792" si="78">IF((+G440+F792+IF(G88&lt;0,G88,0))&lt;0,0,(+G440+F792+IF(G88&lt;0,G88,0)))</f>
        <v>0</v>
      </c>
      <c r="H792" s="543">
        <f t="shared" si="78"/>
        <v>0</v>
      </c>
      <c r="I792" s="543">
        <f t="shared" si="78"/>
        <v>0</v>
      </c>
      <c r="J792" s="543">
        <f t="shared" si="78"/>
        <v>0</v>
      </c>
      <c r="K792" s="543">
        <f t="shared" si="78"/>
        <v>0</v>
      </c>
      <c r="L792" s="543">
        <f t="shared" si="78"/>
        <v>0</v>
      </c>
      <c r="M792" s="543">
        <f t="shared" si="78"/>
        <v>0</v>
      </c>
      <c r="N792" s="543">
        <f t="shared" si="78"/>
        <v>0</v>
      </c>
      <c r="O792" s="543">
        <f t="shared" si="78"/>
        <v>0</v>
      </c>
      <c r="P792" s="543">
        <f t="shared" si="78"/>
        <v>0</v>
      </c>
      <c r="Q792" s="543">
        <f t="shared" si="78"/>
        <v>0</v>
      </c>
      <c r="R792" s="543">
        <f t="shared" si="78"/>
        <v>0</v>
      </c>
      <c r="S792" s="543">
        <f t="shared" si="78"/>
        <v>0</v>
      </c>
      <c r="T792" s="543">
        <f t="shared" si="78"/>
        <v>0</v>
      </c>
      <c r="U792" s="15"/>
    </row>
    <row r="793" spans="1:21" ht="12.75" customHeight="1" outlineLevel="1" collapsed="1">
      <c r="A793" s="354"/>
      <c r="B793" s="145"/>
      <c r="C793" s="24" t="s">
        <v>206</v>
      </c>
      <c r="D793" s="18"/>
      <c r="E793" s="18"/>
      <c r="F793" s="5"/>
      <c r="G793" s="454"/>
      <c r="H793" s="454"/>
      <c r="I793" s="454"/>
      <c r="J793" s="454"/>
      <c r="K793" s="454"/>
      <c r="L793" s="454"/>
      <c r="M793" s="454"/>
      <c r="N793" s="454"/>
      <c r="O793" s="454"/>
      <c r="P793" s="454"/>
      <c r="Q793" s="454"/>
      <c r="R793" s="454"/>
      <c r="S793" s="454"/>
      <c r="T793" s="454"/>
      <c r="U793" s="15"/>
    </row>
    <row r="794" spans="1:21" ht="12.75" customHeight="1" outlineLevel="1">
      <c r="A794" s="355"/>
      <c r="B794" s="145"/>
      <c r="C794" s="380" t="s">
        <v>894</v>
      </c>
      <c r="D794" s="381" t="s">
        <v>79</v>
      </c>
      <c r="E794" s="381" t="s">
        <v>317</v>
      </c>
      <c r="F794" s="5"/>
      <c r="G794" s="542">
        <f t="shared" ref="G794:T794" si="79">IF((+G442+F794+IF(G90&lt;0,G90,0))&lt;0,0,(+G442+F794+IF(G90&lt;0,G90,0)))</f>
        <v>0</v>
      </c>
      <c r="H794" s="542">
        <f t="shared" si="79"/>
        <v>236.19711798460179</v>
      </c>
      <c r="I794" s="542">
        <f t="shared" si="79"/>
        <v>472.45809510272181</v>
      </c>
      <c r="J794" s="542">
        <f t="shared" si="79"/>
        <v>708.71907222084178</v>
      </c>
      <c r="K794" s="542">
        <f t="shared" si="79"/>
        <v>708.78293135436002</v>
      </c>
      <c r="L794" s="542">
        <f t="shared" si="79"/>
        <v>708.78293135436002</v>
      </c>
      <c r="M794" s="542">
        <f t="shared" si="79"/>
        <v>708.78293135436002</v>
      </c>
      <c r="N794" s="542">
        <f t="shared" si="79"/>
        <v>708.78293135436002</v>
      </c>
      <c r="O794" s="542">
        <f t="shared" si="79"/>
        <v>708.78293135436002</v>
      </c>
      <c r="P794" s="542">
        <f t="shared" si="79"/>
        <v>708.78293135436002</v>
      </c>
      <c r="Q794" s="542">
        <f t="shared" si="79"/>
        <v>708.78293135436002</v>
      </c>
      <c r="R794" s="542">
        <f t="shared" si="79"/>
        <v>708.78293135436002</v>
      </c>
      <c r="S794" s="542">
        <f t="shared" si="79"/>
        <v>708.78293135436002</v>
      </c>
      <c r="T794" s="542">
        <f t="shared" si="79"/>
        <v>708.78293135436002</v>
      </c>
      <c r="U794" s="15"/>
    </row>
    <row r="795" spans="1:21" ht="12.75" customHeight="1" outlineLevel="1">
      <c r="A795" s="355"/>
      <c r="B795" s="145"/>
      <c r="C795" s="20" t="s">
        <v>206</v>
      </c>
      <c r="D795" s="5" t="s">
        <v>79</v>
      </c>
      <c r="E795" s="5" t="s">
        <v>317</v>
      </c>
      <c r="F795" s="5"/>
      <c r="G795" s="17">
        <f t="shared" ref="G795:T795" si="80">IF((+G443+F795+IF(G91&lt;0,G91,0))&lt;0,0,(+G443+F795+IF(G91&lt;0,G91,0)))</f>
        <v>0</v>
      </c>
      <c r="H795" s="17">
        <f t="shared" si="80"/>
        <v>189725.89237020505</v>
      </c>
      <c r="I795" s="17">
        <f t="shared" si="80"/>
        <v>519670.391865629</v>
      </c>
      <c r="J795" s="17">
        <f t="shared" si="80"/>
        <v>881700.71802771965</v>
      </c>
      <c r="K795" s="17">
        <f t="shared" si="80"/>
        <v>1249419.5284862719</v>
      </c>
      <c r="L795" s="17">
        <f t="shared" si="80"/>
        <v>1249419.5284862719</v>
      </c>
      <c r="M795" s="17">
        <f t="shared" si="80"/>
        <v>1308733.2484862718</v>
      </c>
      <c r="N795" s="17">
        <f t="shared" si="80"/>
        <v>1308733.2484862718</v>
      </c>
      <c r="O795" s="17">
        <f t="shared" si="80"/>
        <v>1308733.2484862718</v>
      </c>
      <c r="P795" s="17">
        <f t="shared" si="80"/>
        <v>1308733.2484862718</v>
      </c>
      <c r="Q795" s="17">
        <f t="shared" si="80"/>
        <v>1355723.3284862719</v>
      </c>
      <c r="R795" s="17">
        <f t="shared" si="80"/>
        <v>1404628.438486272</v>
      </c>
      <c r="S795" s="17">
        <f t="shared" si="80"/>
        <v>1427367.6084862719</v>
      </c>
      <c r="T795" s="17">
        <f t="shared" si="80"/>
        <v>1427367.6084862719</v>
      </c>
      <c r="U795" s="15"/>
    </row>
    <row r="796" spans="1:21" ht="12.75" customHeight="1" outlineLevel="1">
      <c r="A796" s="355"/>
      <c r="B796" s="145"/>
      <c r="C796" s="20" t="s">
        <v>895</v>
      </c>
      <c r="D796" s="5" t="s">
        <v>79</v>
      </c>
      <c r="E796" s="5" t="s">
        <v>317</v>
      </c>
      <c r="F796" s="5"/>
      <c r="G796" s="17">
        <f t="shared" ref="G796:T796" si="81">IF((+G444+F796+IF(G92&lt;0,G92,0))&lt;0,0,(+G444+F796+IF(G92&lt;0,G92,0)))</f>
        <v>0</v>
      </c>
      <c r="H796" s="17">
        <f t="shared" si="81"/>
        <v>0</v>
      </c>
      <c r="I796" s="17">
        <f t="shared" si="81"/>
        <v>0</v>
      </c>
      <c r="J796" s="17">
        <f t="shared" si="81"/>
        <v>0</v>
      </c>
      <c r="K796" s="17">
        <f t="shared" si="81"/>
        <v>0</v>
      </c>
      <c r="L796" s="17">
        <f t="shared" si="81"/>
        <v>0</v>
      </c>
      <c r="M796" s="17">
        <f t="shared" si="81"/>
        <v>0</v>
      </c>
      <c r="N796" s="17">
        <f t="shared" si="81"/>
        <v>651.26666666666665</v>
      </c>
      <c r="O796" s="17">
        <f t="shared" si="81"/>
        <v>1302.5333333333333</v>
      </c>
      <c r="P796" s="17">
        <f t="shared" si="81"/>
        <v>1953.8</v>
      </c>
      <c r="Q796" s="17">
        <f t="shared" si="81"/>
        <v>1953.8</v>
      </c>
      <c r="R796" s="17">
        <f t="shared" si="81"/>
        <v>1953.8</v>
      </c>
      <c r="S796" s="17">
        <f t="shared" si="81"/>
        <v>1953.8</v>
      </c>
      <c r="T796" s="17">
        <f t="shared" si="81"/>
        <v>1953.8</v>
      </c>
      <c r="U796" s="15"/>
    </row>
    <row r="797" spans="1:21" ht="12.75" customHeight="1" outlineLevel="1">
      <c r="A797" s="355"/>
      <c r="B797" s="145"/>
      <c r="C797" s="20" t="s">
        <v>896</v>
      </c>
      <c r="D797" s="5" t="s">
        <v>79</v>
      </c>
      <c r="E797" s="5" t="s">
        <v>317</v>
      </c>
      <c r="F797" s="5"/>
      <c r="G797" s="17">
        <f t="shared" ref="G797:T797" si="82">IF((+G445+F797+IF(G93&lt;0,G93,0))&lt;0,0,(+G445+F797+IF(G93&lt;0,G93,0)))</f>
        <v>0</v>
      </c>
      <c r="H797" s="17">
        <f t="shared" si="82"/>
        <v>0</v>
      </c>
      <c r="I797" s="17">
        <f t="shared" si="82"/>
        <v>0</v>
      </c>
      <c r="J797" s="17">
        <f t="shared" si="82"/>
        <v>0</v>
      </c>
      <c r="K797" s="17">
        <f t="shared" si="82"/>
        <v>0</v>
      </c>
      <c r="L797" s="17">
        <f t="shared" si="82"/>
        <v>0</v>
      </c>
      <c r="M797" s="17">
        <f t="shared" si="82"/>
        <v>0</v>
      </c>
      <c r="N797" s="17">
        <f t="shared" si="82"/>
        <v>926.02666666666664</v>
      </c>
      <c r="O797" s="17">
        <f t="shared" si="82"/>
        <v>1852.0533333333333</v>
      </c>
      <c r="P797" s="17">
        <f t="shared" si="82"/>
        <v>2778.08</v>
      </c>
      <c r="Q797" s="17">
        <f t="shared" si="82"/>
        <v>2778.08</v>
      </c>
      <c r="R797" s="17">
        <f t="shared" si="82"/>
        <v>2778.08</v>
      </c>
      <c r="S797" s="17">
        <f t="shared" si="82"/>
        <v>2778.08</v>
      </c>
      <c r="T797" s="17">
        <f t="shared" si="82"/>
        <v>2778.08</v>
      </c>
      <c r="U797" s="15"/>
    </row>
    <row r="798" spans="1:21" ht="12.75" customHeight="1" outlineLevel="1">
      <c r="A798" s="355"/>
      <c r="B798" s="145"/>
      <c r="C798" s="20" t="s">
        <v>897</v>
      </c>
      <c r="D798" s="5" t="s">
        <v>79</v>
      </c>
      <c r="E798" s="5" t="s">
        <v>317</v>
      </c>
      <c r="F798" s="5"/>
      <c r="G798" s="17">
        <f t="shared" ref="G798:T798" si="83">IF((+G446+F798+IF(G94&lt;0,G94,0))&lt;0,0,(+G446+F798+IF(G94&lt;0,G94,0)))</f>
        <v>0</v>
      </c>
      <c r="H798" s="17">
        <f t="shared" si="83"/>
        <v>0</v>
      </c>
      <c r="I798" s="17">
        <f t="shared" si="83"/>
        <v>0</v>
      </c>
      <c r="J798" s="17">
        <f t="shared" si="83"/>
        <v>858.97400000000005</v>
      </c>
      <c r="K798" s="17">
        <f t="shared" si="83"/>
        <v>1717.9480000000001</v>
      </c>
      <c r="L798" s="17">
        <f t="shared" si="83"/>
        <v>2576.922</v>
      </c>
      <c r="M798" s="17">
        <f t="shared" si="83"/>
        <v>3435.8960000000002</v>
      </c>
      <c r="N798" s="17">
        <f t="shared" si="83"/>
        <v>4294.87</v>
      </c>
      <c r="O798" s="17">
        <f t="shared" si="83"/>
        <v>4294.87</v>
      </c>
      <c r="P798" s="17">
        <f t="shared" si="83"/>
        <v>4294.87</v>
      </c>
      <c r="Q798" s="17">
        <f t="shared" si="83"/>
        <v>4294.87</v>
      </c>
      <c r="R798" s="17">
        <f t="shared" si="83"/>
        <v>4294.87</v>
      </c>
      <c r="S798" s="17">
        <f t="shared" si="83"/>
        <v>4294.87</v>
      </c>
      <c r="T798" s="17">
        <f t="shared" si="83"/>
        <v>4294.87</v>
      </c>
      <c r="U798" s="15"/>
    </row>
    <row r="799" spans="1:21" ht="12.75" customHeight="1" outlineLevel="1">
      <c r="A799" s="355"/>
      <c r="B799" s="145"/>
      <c r="C799" s="20" t="s">
        <v>898</v>
      </c>
      <c r="D799" s="5" t="s">
        <v>79</v>
      </c>
      <c r="E799" s="5" t="s">
        <v>317</v>
      </c>
      <c r="F799" s="5"/>
      <c r="G799" s="17">
        <f t="shared" ref="G799:T799" si="84">IF((+G447+F799+IF(G95&lt;0,G95,0))&lt;0,0,(+G447+F799+IF(G95&lt;0,G95,0)))</f>
        <v>0</v>
      </c>
      <c r="H799" s="17">
        <f t="shared" si="84"/>
        <v>0</v>
      </c>
      <c r="I799" s="17">
        <f t="shared" si="84"/>
        <v>0</v>
      </c>
      <c r="J799" s="17">
        <f t="shared" si="84"/>
        <v>0</v>
      </c>
      <c r="K799" s="17">
        <f t="shared" si="84"/>
        <v>0</v>
      </c>
      <c r="L799" s="17">
        <f t="shared" si="84"/>
        <v>0</v>
      </c>
      <c r="M799" s="17">
        <f t="shared" si="84"/>
        <v>0</v>
      </c>
      <c r="N799" s="17">
        <f t="shared" si="84"/>
        <v>712.98</v>
      </c>
      <c r="O799" s="17">
        <f t="shared" si="84"/>
        <v>1425.96</v>
      </c>
      <c r="P799" s="17">
        <f t="shared" si="84"/>
        <v>2138.94</v>
      </c>
      <c r="Q799" s="17">
        <f t="shared" si="84"/>
        <v>2851.92</v>
      </c>
      <c r="R799" s="17">
        <f t="shared" si="84"/>
        <v>3564.8999999999996</v>
      </c>
      <c r="S799" s="17">
        <f t="shared" si="84"/>
        <v>3564.8999999999996</v>
      </c>
      <c r="T799" s="17">
        <f t="shared" si="84"/>
        <v>3564.8999999999996</v>
      </c>
      <c r="U799" s="15"/>
    </row>
    <row r="800" spans="1:21" ht="12.75" customHeight="1" outlineLevel="1">
      <c r="A800" s="355"/>
      <c r="B800" s="145"/>
      <c r="C800" s="20" t="s">
        <v>899</v>
      </c>
      <c r="D800" s="5" t="s">
        <v>79</v>
      </c>
      <c r="E800" s="5" t="s">
        <v>317</v>
      </c>
      <c r="F800" s="5"/>
      <c r="G800" s="17">
        <f t="shared" ref="G800:T800" si="85">IF((+G448+F800+IF(G96&lt;0,G96,0))&lt;0,0,(+G448+F800+IF(G96&lt;0,G96,0)))</f>
        <v>0</v>
      </c>
      <c r="H800" s="17">
        <f t="shared" si="85"/>
        <v>61130.978556585964</v>
      </c>
      <c r="I800" s="17">
        <f t="shared" si="85"/>
        <v>138683.51364030343</v>
      </c>
      <c r="J800" s="17">
        <f t="shared" si="85"/>
        <v>217822.50015259231</v>
      </c>
      <c r="K800" s="17">
        <f t="shared" si="85"/>
        <v>298245.71666488121</v>
      </c>
      <c r="L800" s="17">
        <f t="shared" si="85"/>
        <v>350824.58603431302</v>
      </c>
      <c r="M800" s="17">
        <f t="shared" si="85"/>
        <v>436576.16111803049</v>
      </c>
      <c r="N800" s="17">
        <f t="shared" si="85"/>
        <v>540923.80334460514</v>
      </c>
      <c r="O800" s="17">
        <f t="shared" si="85"/>
        <v>653272.09128546552</v>
      </c>
      <c r="P800" s="17">
        <f t="shared" si="85"/>
        <v>770181.54351204017</v>
      </c>
      <c r="Q800" s="17">
        <f t="shared" si="85"/>
        <v>779664.67558602255</v>
      </c>
      <c r="R800" s="17">
        <f t="shared" si="85"/>
        <v>779664.67558602255</v>
      </c>
      <c r="S800" s="17">
        <f t="shared" si="85"/>
        <v>779664.67558602255</v>
      </c>
      <c r="T800" s="17">
        <f t="shared" si="85"/>
        <v>779664.67558602255</v>
      </c>
      <c r="U800" s="15"/>
    </row>
    <row r="801" spans="1:21" ht="12.75" customHeight="1" outlineLevel="1">
      <c r="A801" s="355"/>
      <c r="B801" s="145"/>
      <c r="C801" s="20" t="s">
        <v>900</v>
      </c>
      <c r="D801" s="5" t="s">
        <v>79</v>
      </c>
      <c r="E801" s="5" t="s">
        <v>317</v>
      </c>
      <c r="F801" s="5"/>
      <c r="G801" s="17">
        <f t="shared" ref="G801:T801" si="86">IF((+G449+F801+IF(G97&lt;0,G97,0))&lt;0,0,(+G449+F801+IF(G97&lt;0,G97,0)))</f>
        <v>0</v>
      </c>
      <c r="H801" s="17">
        <f t="shared" si="86"/>
        <v>0</v>
      </c>
      <c r="I801" s="17">
        <f t="shared" si="86"/>
        <v>0</v>
      </c>
      <c r="J801" s="17">
        <f t="shared" si="86"/>
        <v>0</v>
      </c>
      <c r="K801" s="17">
        <f t="shared" si="86"/>
        <v>0</v>
      </c>
      <c r="L801" s="17">
        <f t="shared" si="86"/>
        <v>146.66666666666666</v>
      </c>
      <c r="M801" s="17">
        <f t="shared" si="86"/>
        <v>293.33333333333331</v>
      </c>
      <c r="N801" s="17">
        <f t="shared" si="86"/>
        <v>440</v>
      </c>
      <c r="O801" s="17">
        <f t="shared" si="86"/>
        <v>586.66666666666663</v>
      </c>
      <c r="P801" s="17">
        <f t="shared" si="86"/>
        <v>733.33333333333326</v>
      </c>
      <c r="Q801" s="17">
        <f t="shared" si="86"/>
        <v>879.99999999999989</v>
      </c>
      <c r="R801" s="17">
        <f t="shared" si="86"/>
        <v>1026.6666666666665</v>
      </c>
      <c r="S801" s="17">
        <f t="shared" si="86"/>
        <v>1173.3333333333333</v>
      </c>
      <c r="T801" s="17">
        <f t="shared" si="86"/>
        <v>1320</v>
      </c>
      <c r="U801" s="15"/>
    </row>
    <row r="802" spans="1:21" ht="12.75" customHeight="1" outlineLevel="1">
      <c r="A802" s="355"/>
      <c r="B802" s="145"/>
      <c r="C802" s="20" t="s">
        <v>901</v>
      </c>
      <c r="D802" s="5" t="s">
        <v>79</v>
      </c>
      <c r="E802" s="5" t="s">
        <v>317</v>
      </c>
      <c r="F802" s="5"/>
      <c r="G802" s="17">
        <f t="shared" ref="G802:T802" si="87">IF((+G450+F802+IF(G98&lt;0,G98,0))&lt;0,0,(+G450+F802+IF(G98&lt;0,G98,0)))</f>
        <v>0</v>
      </c>
      <c r="H802" s="17">
        <f t="shared" si="87"/>
        <v>0</v>
      </c>
      <c r="I802" s="17">
        <f t="shared" si="87"/>
        <v>0</v>
      </c>
      <c r="J802" s="17">
        <f t="shared" si="87"/>
        <v>0</v>
      </c>
      <c r="K802" s="17">
        <f t="shared" si="87"/>
        <v>0</v>
      </c>
      <c r="L802" s="17">
        <f t="shared" si="87"/>
        <v>0</v>
      </c>
      <c r="M802" s="17">
        <f t="shared" si="87"/>
        <v>96.583333333333329</v>
      </c>
      <c r="N802" s="17">
        <f t="shared" si="87"/>
        <v>193.16666666666666</v>
      </c>
      <c r="O802" s="17">
        <f t="shared" si="87"/>
        <v>289.75</v>
      </c>
      <c r="P802" s="17">
        <f t="shared" si="87"/>
        <v>386.33333333333331</v>
      </c>
      <c r="Q802" s="17">
        <f t="shared" si="87"/>
        <v>482.91666666666663</v>
      </c>
      <c r="R802" s="17">
        <f t="shared" si="87"/>
        <v>579.5</v>
      </c>
      <c r="S802" s="17">
        <f t="shared" si="87"/>
        <v>676.08333333333337</v>
      </c>
      <c r="T802" s="17">
        <f t="shared" si="87"/>
        <v>772.66666666666674</v>
      </c>
      <c r="U802" s="15"/>
    </row>
    <row r="803" spans="1:21" ht="12.75" customHeight="1" outlineLevel="1">
      <c r="A803" s="355"/>
      <c r="B803" s="145"/>
      <c r="C803" s="20" t="s">
        <v>902</v>
      </c>
      <c r="D803" s="5" t="s">
        <v>79</v>
      </c>
      <c r="E803" s="5" t="s">
        <v>317</v>
      </c>
      <c r="F803" s="5"/>
      <c r="G803" s="17">
        <f t="shared" ref="G803:T803" si="88">IF((+G451+F803+IF(G99&lt;0,G99,0))&lt;0,0,(+G451+F803+IF(G99&lt;0,G99,0)))</f>
        <v>0</v>
      </c>
      <c r="H803" s="17">
        <f t="shared" si="88"/>
        <v>0</v>
      </c>
      <c r="I803" s="17">
        <f t="shared" si="88"/>
        <v>865.57299999999998</v>
      </c>
      <c r="J803" s="17">
        <f t="shared" si="88"/>
        <v>3865.3540000000003</v>
      </c>
      <c r="K803" s="17">
        <f t="shared" si="88"/>
        <v>6865.1350000000002</v>
      </c>
      <c r="L803" s="17">
        <f t="shared" si="88"/>
        <v>9864.9160000000011</v>
      </c>
      <c r="M803" s="17">
        <f t="shared" si="88"/>
        <v>12864.697000000002</v>
      </c>
      <c r="N803" s="17">
        <f t="shared" si="88"/>
        <v>15864.478000000003</v>
      </c>
      <c r="O803" s="17">
        <f t="shared" si="88"/>
        <v>18864.259000000002</v>
      </c>
      <c r="P803" s="17">
        <f t="shared" si="88"/>
        <v>21864.04</v>
      </c>
      <c r="Q803" s="17">
        <f t="shared" si="88"/>
        <v>24863.821</v>
      </c>
      <c r="R803" s="17">
        <f t="shared" si="88"/>
        <v>27863.601999999999</v>
      </c>
      <c r="S803" s="17">
        <f t="shared" si="88"/>
        <v>30863.382999999998</v>
      </c>
      <c r="T803" s="17">
        <f t="shared" si="88"/>
        <v>33863.163999999997</v>
      </c>
      <c r="U803" s="15"/>
    </row>
    <row r="804" spans="1:21" ht="12.75" customHeight="1" outlineLevel="1">
      <c r="A804" s="355"/>
      <c r="B804" s="145"/>
      <c r="C804" s="20" t="s">
        <v>903</v>
      </c>
      <c r="D804" s="5" t="s">
        <v>79</v>
      </c>
      <c r="E804" s="5" t="s">
        <v>317</v>
      </c>
      <c r="F804" s="5"/>
      <c r="G804" s="17">
        <f t="shared" ref="G804:T804" si="89">IF((+G452+F804+IF(G100&lt;0,G100,0))&lt;0,0,(+G452+F804+IF(G100&lt;0,G100,0)))</f>
        <v>0</v>
      </c>
      <c r="H804" s="17">
        <f t="shared" si="89"/>
        <v>0</v>
      </c>
      <c r="I804" s="17">
        <f t="shared" si="89"/>
        <v>0</v>
      </c>
      <c r="J804" s="17">
        <f t="shared" si="89"/>
        <v>0</v>
      </c>
      <c r="K804" s="17">
        <f t="shared" si="89"/>
        <v>0</v>
      </c>
      <c r="L804" s="17">
        <f t="shared" si="89"/>
        <v>0</v>
      </c>
      <c r="M804" s="17">
        <f t="shared" si="89"/>
        <v>0</v>
      </c>
      <c r="N804" s="17">
        <f t="shared" si="89"/>
        <v>0</v>
      </c>
      <c r="O804" s="17">
        <f t="shared" si="89"/>
        <v>0</v>
      </c>
      <c r="P804" s="17">
        <f t="shared" si="89"/>
        <v>0</v>
      </c>
      <c r="Q804" s="17">
        <f t="shared" si="89"/>
        <v>0</v>
      </c>
      <c r="R804" s="17">
        <f t="shared" si="89"/>
        <v>0</v>
      </c>
      <c r="S804" s="17">
        <f t="shared" si="89"/>
        <v>0</v>
      </c>
      <c r="T804" s="17">
        <f t="shared" si="89"/>
        <v>0</v>
      </c>
      <c r="U804" s="15"/>
    </row>
    <row r="805" spans="1:21" ht="12.75" customHeight="1" outlineLevel="1">
      <c r="A805" s="355"/>
      <c r="B805" s="145"/>
      <c r="C805" s="20" t="s">
        <v>904</v>
      </c>
      <c r="D805" s="5" t="s">
        <v>79</v>
      </c>
      <c r="E805" s="5" t="s">
        <v>317</v>
      </c>
      <c r="F805" s="5"/>
      <c r="G805" s="17">
        <f t="shared" ref="G805:T805" si="90">IF((+G453+F805+IF(G101&lt;0,G101,0))&lt;0,0,(+G453+F805+IF(G101&lt;0,G101,0)))</f>
        <v>0</v>
      </c>
      <c r="H805" s="17">
        <f t="shared" si="90"/>
        <v>0</v>
      </c>
      <c r="I805" s="17">
        <f t="shared" si="90"/>
        <v>0</v>
      </c>
      <c r="J805" s="17">
        <f t="shared" si="90"/>
        <v>0</v>
      </c>
      <c r="K805" s="17">
        <f t="shared" si="90"/>
        <v>0</v>
      </c>
      <c r="L805" s="17">
        <f t="shared" si="90"/>
        <v>0</v>
      </c>
      <c r="M805" s="17">
        <f t="shared" si="90"/>
        <v>0</v>
      </c>
      <c r="N805" s="17">
        <f t="shared" si="90"/>
        <v>0</v>
      </c>
      <c r="O805" s="17">
        <f t="shared" si="90"/>
        <v>0</v>
      </c>
      <c r="P805" s="17">
        <f t="shared" si="90"/>
        <v>0</v>
      </c>
      <c r="Q805" s="17">
        <f t="shared" si="90"/>
        <v>0</v>
      </c>
      <c r="R805" s="17">
        <f t="shared" si="90"/>
        <v>0</v>
      </c>
      <c r="S805" s="17">
        <f t="shared" si="90"/>
        <v>0</v>
      </c>
      <c r="T805" s="17">
        <f t="shared" si="90"/>
        <v>1116.0071942446041</v>
      </c>
      <c r="U805" s="15"/>
    </row>
    <row r="806" spans="1:21" ht="12.75" customHeight="1" outlineLevel="1">
      <c r="A806" s="355"/>
      <c r="B806" s="145"/>
      <c r="C806" s="20" t="s">
        <v>905</v>
      </c>
      <c r="D806" s="5" t="s">
        <v>79</v>
      </c>
      <c r="E806" s="5" t="s">
        <v>317</v>
      </c>
      <c r="F806" s="5"/>
      <c r="G806" s="17">
        <f t="shared" ref="G806:T806" si="91">IF((+G454+F806+IF(G102&lt;0,G102,0))&lt;0,0,(+G454+F806+IF(G102&lt;0,G102,0)))</f>
        <v>0</v>
      </c>
      <c r="H806" s="17">
        <f t="shared" si="91"/>
        <v>0</v>
      </c>
      <c r="I806" s="17">
        <f t="shared" si="91"/>
        <v>0</v>
      </c>
      <c r="J806" s="17">
        <f t="shared" si="91"/>
        <v>0</v>
      </c>
      <c r="K806" s="17">
        <f t="shared" si="91"/>
        <v>0</v>
      </c>
      <c r="L806" s="17">
        <f t="shared" si="91"/>
        <v>0</v>
      </c>
      <c r="M806" s="17">
        <f t="shared" si="91"/>
        <v>0</v>
      </c>
      <c r="N806" s="17">
        <f t="shared" si="91"/>
        <v>0</v>
      </c>
      <c r="O806" s="17">
        <f t="shared" si="91"/>
        <v>0</v>
      </c>
      <c r="P806" s="17">
        <f t="shared" si="91"/>
        <v>0</v>
      </c>
      <c r="Q806" s="17">
        <f t="shared" si="91"/>
        <v>19796.732000000004</v>
      </c>
      <c r="R806" s="17">
        <f t="shared" si="91"/>
        <v>39593.464000000007</v>
      </c>
      <c r="S806" s="17">
        <f t="shared" si="91"/>
        <v>59390.196000000011</v>
      </c>
      <c r="T806" s="17">
        <f t="shared" si="91"/>
        <v>79186.928000000014</v>
      </c>
      <c r="U806" s="15"/>
    </row>
    <row r="807" spans="1:21" ht="12.75" customHeight="1" outlineLevel="1">
      <c r="A807" s="355"/>
      <c r="B807" s="145"/>
      <c r="C807" s="20" t="s">
        <v>906</v>
      </c>
      <c r="D807" s="5" t="s">
        <v>79</v>
      </c>
      <c r="E807" s="5" t="s">
        <v>317</v>
      </c>
      <c r="F807" s="5"/>
      <c r="G807" s="17">
        <f t="shared" ref="G807:T807" si="92">IF((+G455+F807+IF(G103&lt;0,G103,0))&lt;0,0,(+G455+F807+IF(G103&lt;0,G103,0)))</f>
        <v>0</v>
      </c>
      <c r="H807" s="17">
        <f t="shared" si="92"/>
        <v>0</v>
      </c>
      <c r="I807" s="17">
        <f t="shared" si="92"/>
        <v>0</v>
      </c>
      <c r="J807" s="17">
        <f t="shared" si="92"/>
        <v>0</v>
      </c>
      <c r="K807" s="17">
        <f t="shared" si="92"/>
        <v>0</v>
      </c>
      <c r="L807" s="17">
        <f t="shared" si="92"/>
        <v>0</v>
      </c>
      <c r="M807" s="17">
        <f t="shared" si="92"/>
        <v>0</v>
      </c>
      <c r="N807" s="17">
        <f t="shared" si="92"/>
        <v>0</v>
      </c>
      <c r="O807" s="17">
        <f t="shared" si="92"/>
        <v>0</v>
      </c>
      <c r="P807" s="17">
        <f t="shared" si="92"/>
        <v>0</v>
      </c>
      <c r="Q807" s="17">
        <f t="shared" si="92"/>
        <v>1620.6000000000001</v>
      </c>
      <c r="R807" s="17">
        <f t="shared" si="92"/>
        <v>3241.2000000000003</v>
      </c>
      <c r="S807" s="17">
        <f t="shared" si="92"/>
        <v>4861.8</v>
      </c>
      <c r="T807" s="17">
        <f t="shared" si="92"/>
        <v>6482.4000000000005</v>
      </c>
      <c r="U807" s="15"/>
    </row>
    <row r="808" spans="1:21" ht="12.75" customHeight="1" outlineLevel="1">
      <c r="A808" s="355"/>
      <c r="B808" s="145"/>
      <c r="C808" s="20" t="s">
        <v>907</v>
      </c>
      <c r="D808" s="5" t="s">
        <v>79</v>
      </c>
      <c r="E808" s="5" t="s">
        <v>317</v>
      </c>
      <c r="F808" s="5"/>
      <c r="G808" s="17">
        <f t="shared" ref="G808:T808" si="93">IF((+G456+F808+IF(G104&lt;0,G104,0))&lt;0,0,(+G456+F808+IF(G104&lt;0,G104,0)))</f>
        <v>0</v>
      </c>
      <c r="H808" s="17">
        <f t="shared" si="93"/>
        <v>0</v>
      </c>
      <c r="I808" s="17">
        <f t="shared" si="93"/>
        <v>0</v>
      </c>
      <c r="J808" s="17">
        <f t="shared" si="93"/>
        <v>0</v>
      </c>
      <c r="K808" s="17">
        <f t="shared" si="93"/>
        <v>0</v>
      </c>
      <c r="L808" s="17">
        <f t="shared" si="93"/>
        <v>0</v>
      </c>
      <c r="M808" s="17">
        <f t="shared" si="93"/>
        <v>0</v>
      </c>
      <c r="N808" s="17">
        <f t="shared" si="93"/>
        <v>0</v>
      </c>
      <c r="O808" s="17">
        <f t="shared" si="93"/>
        <v>0</v>
      </c>
      <c r="P808" s="17">
        <f t="shared" si="93"/>
        <v>0</v>
      </c>
      <c r="Q808" s="17">
        <f t="shared" si="93"/>
        <v>11783.53</v>
      </c>
      <c r="R808" s="17">
        <f t="shared" si="93"/>
        <v>23567.06</v>
      </c>
      <c r="S808" s="17">
        <f t="shared" si="93"/>
        <v>35350.590000000004</v>
      </c>
      <c r="T808" s="17">
        <f t="shared" si="93"/>
        <v>47134.12</v>
      </c>
      <c r="U808" s="15"/>
    </row>
    <row r="809" spans="1:21" ht="12.75" customHeight="1" outlineLevel="1">
      <c r="A809" s="355"/>
      <c r="B809" s="145"/>
      <c r="C809" s="20" t="s">
        <v>908</v>
      </c>
      <c r="D809" s="5" t="s">
        <v>79</v>
      </c>
      <c r="E809" s="5" t="s">
        <v>317</v>
      </c>
      <c r="F809" s="5"/>
      <c r="G809" s="17">
        <f t="shared" ref="G809:T809" si="94">IF((+G457+F809+IF(G105&lt;0,G105,0))&lt;0,0,(+G457+F809+IF(G105&lt;0,G105,0)))</f>
        <v>0</v>
      </c>
      <c r="H809" s="17">
        <f t="shared" si="94"/>
        <v>0</v>
      </c>
      <c r="I809" s="17">
        <f t="shared" si="94"/>
        <v>0</v>
      </c>
      <c r="J809" s="17">
        <f t="shared" si="94"/>
        <v>0</v>
      </c>
      <c r="K809" s="17">
        <f t="shared" si="94"/>
        <v>0</v>
      </c>
      <c r="L809" s="17">
        <f t="shared" si="94"/>
        <v>0</v>
      </c>
      <c r="M809" s="17">
        <f t="shared" si="94"/>
        <v>0</v>
      </c>
      <c r="N809" s="17">
        <f t="shared" si="94"/>
        <v>0</v>
      </c>
      <c r="O809" s="17">
        <f t="shared" si="94"/>
        <v>0</v>
      </c>
      <c r="P809" s="17">
        <f t="shared" si="94"/>
        <v>0</v>
      </c>
      <c r="Q809" s="17">
        <f t="shared" si="94"/>
        <v>3994.8720000000003</v>
      </c>
      <c r="R809" s="17">
        <f t="shared" si="94"/>
        <v>7989.7440000000006</v>
      </c>
      <c r="S809" s="17">
        <f t="shared" si="94"/>
        <v>11984.616000000002</v>
      </c>
      <c r="T809" s="17">
        <f t="shared" si="94"/>
        <v>15979.488000000001</v>
      </c>
      <c r="U809" s="15"/>
    </row>
    <row r="810" spans="1:21" ht="12.75" customHeight="1" outlineLevel="1">
      <c r="A810" s="355"/>
      <c r="B810" s="145"/>
      <c r="C810" s="20" t="s">
        <v>909</v>
      </c>
      <c r="D810" s="5" t="s">
        <v>79</v>
      </c>
      <c r="E810" s="5" t="s">
        <v>317</v>
      </c>
      <c r="F810" s="5"/>
      <c r="G810" s="17">
        <f t="shared" ref="G810:T810" si="95">IF((+G458+F810+IF(G106&lt;0,G106,0))&lt;0,0,(+G458+F810+IF(G106&lt;0,G106,0)))</f>
        <v>0</v>
      </c>
      <c r="H810" s="17">
        <f t="shared" si="95"/>
        <v>0</v>
      </c>
      <c r="I810" s="17">
        <f t="shared" si="95"/>
        <v>0</v>
      </c>
      <c r="J810" s="17">
        <f t="shared" si="95"/>
        <v>0</v>
      </c>
      <c r="K810" s="17">
        <f t="shared" si="95"/>
        <v>0</v>
      </c>
      <c r="L810" s="17">
        <f t="shared" si="95"/>
        <v>0</v>
      </c>
      <c r="M810" s="17">
        <f t="shared" si="95"/>
        <v>0</v>
      </c>
      <c r="N810" s="17">
        <f t="shared" si="95"/>
        <v>0</v>
      </c>
      <c r="O810" s="17">
        <f t="shared" si="95"/>
        <v>0</v>
      </c>
      <c r="P810" s="17">
        <f t="shared" si="95"/>
        <v>0</v>
      </c>
      <c r="Q810" s="17">
        <f t="shared" si="95"/>
        <v>300.24600000000004</v>
      </c>
      <c r="R810" s="17">
        <f t="shared" si="95"/>
        <v>600.49200000000008</v>
      </c>
      <c r="S810" s="17">
        <f t="shared" si="95"/>
        <v>900.73800000000006</v>
      </c>
      <c r="T810" s="17">
        <f t="shared" si="95"/>
        <v>1200.9840000000002</v>
      </c>
      <c r="U810" s="15"/>
    </row>
    <row r="811" spans="1:21" ht="12.75" customHeight="1" outlineLevel="1">
      <c r="A811" s="355"/>
      <c r="B811" s="145"/>
      <c r="C811" s="20" t="s">
        <v>910</v>
      </c>
      <c r="D811" s="5" t="s">
        <v>79</v>
      </c>
      <c r="E811" s="5" t="s">
        <v>317</v>
      </c>
      <c r="F811" s="5"/>
      <c r="G811" s="17">
        <f t="shared" ref="G811:T811" si="96">IF((+G459+F811+IF(G107&lt;0,G107,0))&lt;0,0,(+G459+F811+IF(G107&lt;0,G107,0)))</f>
        <v>0</v>
      </c>
      <c r="H811" s="17">
        <f t="shared" si="96"/>
        <v>0</v>
      </c>
      <c r="I811" s="17">
        <f t="shared" si="96"/>
        <v>0</v>
      </c>
      <c r="J811" s="17">
        <f t="shared" si="96"/>
        <v>0</v>
      </c>
      <c r="K811" s="17">
        <f t="shared" si="96"/>
        <v>0</v>
      </c>
      <c r="L811" s="17">
        <f t="shared" si="96"/>
        <v>0</v>
      </c>
      <c r="M811" s="17">
        <f t="shared" si="96"/>
        <v>0</v>
      </c>
      <c r="N811" s="17">
        <f t="shared" si="96"/>
        <v>0</v>
      </c>
      <c r="O811" s="17">
        <f t="shared" si="96"/>
        <v>0</v>
      </c>
      <c r="P811" s="17">
        <f t="shared" si="96"/>
        <v>0</v>
      </c>
      <c r="Q811" s="17">
        <f t="shared" si="96"/>
        <v>0</v>
      </c>
      <c r="R811" s="17">
        <f t="shared" si="96"/>
        <v>60330.972000000002</v>
      </c>
      <c r="S811" s="17">
        <f t="shared" si="96"/>
        <v>120661.944</v>
      </c>
      <c r="T811" s="17">
        <f t="shared" si="96"/>
        <v>180992.916</v>
      </c>
      <c r="U811" s="15"/>
    </row>
    <row r="812" spans="1:21" ht="12.75" customHeight="1" outlineLevel="1">
      <c r="A812" s="355"/>
      <c r="B812" s="145"/>
      <c r="C812" s="20" t="s">
        <v>591</v>
      </c>
      <c r="D812" s="5" t="s">
        <v>79</v>
      </c>
      <c r="E812" s="5" t="s">
        <v>317</v>
      </c>
      <c r="F812" s="5"/>
      <c r="G812" s="17">
        <f t="shared" ref="G812:T812" si="97">IF((+G460+F812+IF(G108&lt;0,G108,0))&lt;0,0,(+G460+F812+IF(G108&lt;0,G108,0)))</f>
        <v>0</v>
      </c>
      <c r="H812" s="17">
        <f t="shared" si="97"/>
        <v>0</v>
      </c>
      <c r="I812" s="17">
        <f t="shared" si="97"/>
        <v>0</v>
      </c>
      <c r="J812" s="17">
        <f t="shared" si="97"/>
        <v>0</v>
      </c>
      <c r="K812" s="17">
        <f t="shared" si="97"/>
        <v>0</v>
      </c>
      <c r="L812" s="17">
        <f t="shared" si="97"/>
        <v>0</v>
      </c>
      <c r="M812" s="17">
        <f t="shared" si="97"/>
        <v>0</v>
      </c>
      <c r="N812" s="17">
        <f t="shared" si="97"/>
        <v>0</v>
      </c>
      <c r="O812" s="17">
        <f t="shared" si="97"/>
        <v>0</v>
      </c>
      <c r="P812" s="17">
        <f t="shared" si="97"/>
        <v>0</v>
      </c>
      <c r="Q812" s="17">
        <f t="shared" si="97"/>
        <v>0</v>
      </c>
      <c r="R812" s="17">
        <f t="shared" si="97"/>
        <v>0</v>
      </c>
      <c r="S812" s="17">
        <f t="shared" si="97"/>
        <v>1500</v>
      </c>
      <c r="T812" s="17">
        <f t="shared" si="97"/>
        <v>3000</v>
      </c>
      <c r="U812" s="15"/>
    </row>
    <row r="813" spans="1:21" ht="12.75" customHeight="1" outlineLevel="1">
      <c r="A813" s="355"/>
      <c r="B813" s="145"/>
      <c r="C813" s="20" t="s">
        <v>911</v>
      </c>
      <c r="D813" s="5" t="s">
        <v>79</v>
      </c>
      <c r="E813" s="5" t="s">
        <v>317</v>
      </c>
      <c r="F813" s="5"/>
      <c r="G813" s="17">
        <f t="shared" ref="G813:T813" si="98">IF((+G461+F813+IF(G109&lt;0,G109,0))&lt;0,0,(+G461+F813+IF(G109&lt;0,G109,0)))</f>
        <v>0</v>
      </c>
      <c r="H813" s="17">
        <f t="shared" si="98"/>
        <v>0</v>
      </c>
      <c r="I813" s="17">
        <f t="shared" si="98"/>
        <v>0</v>
      </c>
      <c r="J813" s="17">
        <f t="shared" si="98"/>
        <v>0</v>
      </c>
      <c r="K813" s="17">
        <f t="shared" si="98"/>
        <v>0</v>
      </c>
      <c r="L813" s="17">
        <f t="shared" si="98"/>
        <v>0</v>
      </c>
      <c r="M813" s="17">
        <f t="shared" si="98"/>
        <v>0</v>
      </c>
      <c r="N813" s="17">
        <f t="shared" si="98"/>
        <v>0</v>
      </c>
      <c r="O813" s="17">
        <f t="shared" si="98"/>
        <v>0</v>
      </c>
      <c r="P813" s="17">
        <f t="shared" si="98"/>
        <v>0</v>
      </c>
      <c r="Q813" s="17">
        <f t="shared" si="98"/>
        <v>0</v>
      </c>
      <c r="R813" s="17">
        <f t="shared" si="98"/>
        <v>0</v>
      </c>
      <c r="S813" s="17">
        <f t="shared" si="98"/>
        <v>0</v>
      </c>
      <c r="T813" s="17">
        <f t="shared" si="98"/>
        <v>0</v>
      </c>
      <c r="U813" s="15"/>
    </row>
    <row r="814" spans="1:21" ht="12.75" customHeight="1" outlineLevel="1">
      <c r="A814" s="355"/>
      <c r="B814" s="145"/>
      <c r="C814" s="20" t="s">
        <v>912</v>
      </c>
      <c r="D814" s="5" t="s">
        <v>79</v>
      </c>
      <c r="E814" s="5" t="s">
        <v>317</v>
      </c>
      <c r="F814" s="5"/>
      <c r="G814" s="17">
        <f t="shared" ref="G814:T814" si="99">IF((+G462+F814+IF(G110&lt;0,G110,0))&lt;0,0,(+G462+F814+IF(G110&lt;0,G110,0)))</f>
        <v>0</v>
      </c>
      <c r="H814" s="17">
        <f t="shared" si="99"/>
        <v>0</v>
      </c>
      <c r="I814" s="17">
        <f t="shared" si="99"/>
        <v>0</v>
      </c>
      <c r="J814" s="17">
        <f t="shared" si="99"/>
        <v>0</v>
      </c>
      <c r="K814" s="17">
        <f t="shared" si="99"/>
        <v>0</v>
      </c>
      <c r="L814" s="17">
        <f t="shared" si="99"/>
        <v>0</v>
      </c>
      <c r="M814" s="17">
        <f t="shared" si="99"/>
        <v>0</v>
      </c>
      <c r="N814" s="17">
        <f t="shared" si="99"/>
        <v>0</v>
      </c>
      <c r="O814" s="17">
        <f t="shared" si="99"/>
        <v>0</v>
      </c>
      <c r="P814" s="17">
        <f t="shared" si="99"/>
        <v>0</v>
      </c>
      <c r="Q814" s="17">
        <f t="shared" si="99"/>
        <v>0</v>
      </c>
      <c r="R814" s="17">
        <f t="shared" si="99"/>
        <v>0</v>
      </c>
      <c r="S814" s="17">
        <f t="shared" si="99"/>
        <v>0</v>
      </c>
      <c r="T814" s="17">
        <f t="shared" si="99"/>
        <v>0</v>
      </c>
      <c r="U814" s="15"/>
    </row>
    <row r="815" spans="1:21" ht="12.75" customHeight="1" outlineLevel="1">
      <c r="A815" s="355"/>
      <c r="B815" s="145"/>
      <c r="C815" s="378" t="s">
        <v>913</v>
      </c>
      <c r="D815" s="379" t="s">
        <v>79</v>
      </c>
      <c r="E815" s="379" t="s">
        <v>317</v>
      </c>
      <c r="F815" s="5"/>
      <c r="G815" s="543">
        <f t="shared" ref="G815:T815" si="100">IF((+G463+F815+IF(G111&lt;0,G111,0))&lt;0,0,(+G463+F815+IF(G111&lt;0,G111,0)))</f>
        <v>0</v>
      </c>
      <c r="H815" s="543">
        <f t="shared" si="100"/>
        <v>0</v>
      </c>
      <c r="I815" s="543">
        <f t="shared" si="100"/>
        <v>0</v>
      </c>
      <c r="J815" s="543">
        <f t="shared" si="100"/>
        <v>0</v>
      </c>
      <c r="K815" s="543">
        <f t="shared" si="100"/>
        <v>0</v>
      </c>
      <c r="L815" s="543">
        <f t="shared" si="100"/>
        <v>0</v>
      </c>
      <c r="M815" s="543">
        <f t="shared" si="100"/>
        <v>0</v>
      </c>
      <c r="N815" s="543">
        <f t="shared" si="100"/>
        <v>0</v>
      </c>
      <c r="O815" s="543">
        <f t="shared" si="100"/>
        <v>0</v>
      </c>
      <c r="P815" s="543">
        <f t="shared" si="100"/>
        <v>0</v>
      </c>
      <c r="Q815" s="543">
        <f t="shared" si="100"/>
        <v>0</v>
      </c>
      <c r="R815" s="543">
        <f t="shared" si="100"/>
        <v>0</v>
      </c>
      <c r="S815" s="543">
        <f t="shared" si="100"/>
        <v>0</v>
      </c>
      <c r="T815" s="543">
        <f t="shared" si="100"/>
        <v>0</v>
      </c>
      <c r="U815" s="15"/>
    </row>
    <row r="816" spans="1:21" ht="12.75" customHeight="1" outlineLevel="1" collapsed="1">
      <c r="A816" s="354"/>
      <c r="B816" s="145"/>
      <c r="C816" s="24" t="s">
        <v>191</v>
      </c>
      <c r="D816" s="18"/>
      <c r="E816" s="18"/>
      <c r="F816" s="5"/>
      <c r="G816" s="454"/>
      <c r="H816" s="454"/>
      <c r="I816" s="454"/>
      <c r="J816" s="454"/>
      <c r="K816" s="454"/>
      <c r="L816" s="454"/>
      <c r="M816" s="454"/>
      <c r="N816" s="454"/>
      <c r="O816" s="454"/>
      <c r="P816" s="454"/>
      <c r="Q816" s="454"/>
      <c r="R816" s="454"/>
      <c r="S816" s="454"/>
      <c r="T816" s="454"/>
      <c r="U816" s="15"/>
    </row>
    <row r="817" spans="1:21" ht="12.75" customHeight="1" outlineLevel="1">
      <c r="A817" s="356"/>
      <c r="B817" s="145"/>
      <c r="C817" s="380" t="s">
        <v>191</v>
      </c>
      <c r="D817" s="381" t="s">
        <v>79</v>
      </c>
      <c r="E817" s="381" t="s">
        <v>317</v>
      </c>
      <c r="F817" s="5"/>
      <c r="G817" s="542">
        <f t="shared" ref="G817:T817" si="101">IF((+G465+F817+IF(G113&lt;0,G113,0))&lt;0,0,(+G465+F817+IF(G113&lt;0,G113,0)))</f>
        <v>0</v>
      </c>
      <c r="H817" s="542">
        <f t="shared" si="101"/>
        <v>83413.620836905087</v>
      </c>
      <c r="I817" s="542">
        <f t="shared" si="101"/>
        <v>206124.27631507418</v>
      </c>
      <c r="J817" s="542">
        <f t="shared" si="101"/>
        <v>340397.60964840744</v>
      </c>
      <c r="K817" s="542">
        <f t="shared" si="101"/>
        <v>487379.17631507409</v>
      </c>
      <c r="L817" s="542">
        <f t="shared" si="101"/>
        <v>689641.63964840688</v>
      </c>
      <c r="M817" s="542">
        <f t="shared" si="101"/>
        <v>980838.46964840684</v>
      </c>
      <c r="N817" s="542">
        <f t="shared" si="101"/>
        <v>1574882.9196484082</v>
      </c>
      <c r="O817" s="542">
        <f t="shared" si="101"/>
        <v>2228939.3229817431</v>
      </c>
      <c r="P817" s="542">
        <f t="shared" si="101"/>
        <v>2413920.4999999958</v>
      </c>
      <c r="Q817" s="542">
        <f t="shared" si="101"/>
        <v>2550316.179999996</v>
      </c>
      <c r="R817" s="542">
        <f t="shared" si="101"/>
        <v>2786133.2699999958</v>
      </c>
      <c r="S817" s="542">
        <f t="shared" si="101"/>
        <v>3812926.0433333279</v>
      </c>
      <c r="T817" s="542">
        <f t="shared" si="101"/>
        <v>3956522.6299999962</v>
      </c>
      <c r="U817" s="15"/>
    </row>
    <row r="818" spans="1:21" ht="12.75" customHeight="1" outlineLevel="1">
      <c r="A818" s="356"/>
      <c r="B818" s="145"/>
      <c r="C818" s="20" t="s">
        <v>914</v>
      </c>
      <c r="D818" s="5" t="s">
        <v>79</v>
      </c>
      <c r="E818" s="5" t="s">
        <v>317</v>
      </c>
      <c r="F818" s="5"/>
      <c r="G818" s="17">
        <f t="shared" ref="G818:T818" si="102">IF((+G466+F818+IF(G114&lt;0,G114,0))&lt;0,0,(+G466+F818+IF(G114&lt;0,G114,0)))</f>
        <v>0</v>
      </c>
      <c r="H818" s="17">
        <f t="shared" si="102"/>
        <v>0</v>
      </c>
      <c r="I818" s="17">
        <f t="shared" si="102"/>
        <v>0</v>
      </c>
      <c r="J818" s="17">
        <f t="shared" si="102"/>
        <v>0</v>
      </c>
      <c r="K818" s="17">
        <f t="shared" si="102"/>
        <v>0</v>
      </c>
      <c r="L818" s="17">
        <f t="shared" si="102"/>
        <v>0</v>
      </c>
      <c r="M818" s="17">
        <f t="shared" si="102"/>
        <v>0</v>
      </c>
      <c r="N818" s="17">
        <f t="shared" si="102"/>
        <v>0</v>
      </c>
      <c r="O818" s="17">
        <f t="shared" si="102"/>
        <v>0</v>
      </c>
      <c r="P818" s="17">
        <f t="shared" si="102"/>
        <v>0</v>
      </c>
      <c r="Q818" s="17">
        <f t="shared" si="102"/>
        <v>0</v>
      </c>
      <c r="R818" s="17">
        <f t="shared" si="102"/>
        <v>229205.04333333333</v>
      </c>
      <c r="S818" s="17">
        <f t="shared" si="102"/>
        <v>458410.08666666667</v>
      </c>
      <c r="T818" s="17">
        <f t="shared" si="102"/>
        <v>687615.13</v>
      </c>
      <c r="U818" s="15"/>
    </row>
    <row r="819" spans="1:21" ht="12.75" customHeight="1" outlineLevel="1">
      <c r="A819" s="356"/>
      <c r="B819" s="145"/>
      <c r="C819" s="20" t="s">
        <v>915</v>
      </c>
      <c r="D819" s="5" t="s">
        <v>79</v>
      </c>
      <c r="E819" s="5" t="s">
        <v>317</v>
      </c>
      <c r="F819" s="5"/>
      <c r="G819" s="17">
        <f t="shared" ref="G819:T819" si="103">IF((+G467+F819+IF(G115&lt;0,G115,0))&lt;0,0,(+G467+F819+IF(G115&lt;0,G115,0)))</f>
        <v>0</v>
      </c>
      <c r="H819" s="17">
        <f t="shared" si="103"/>
        <v>0</v>
      </c>
      <c r="I819" s="17">
        <f t="shared" si="103"/>
        <v>0</v>
      </c>
      <c r="J819" s="17">
        <f t="shared" si="103"/>
        <v>0</v>
      </c>
      <c r="K819" s="17">
        <f t="shared" si="103"/>
        <v>0</v>
      </c>
      <c r="L819" s="17">
        <f t="shared" si="103"/>
        <v>0</v>
      </c>
      <c r="M819" s="17">
        <f t="shared" si="103"/>
        <v>0</v>
      </c>
      <c r="N819" s="17">
        <f t="shared" si="103"/>
        <v>0</v>
      </c>
      <c r="O819" s="17">
        <f t="shared" si="103"/>
        <v>0</v>
      </c>
      <c r="P819" s="17">
        <f t="shared" si="103"/>
        <v>0</v>
      </c>
      <c r="Q819" s="17">
        <f t="shared" si="103"/>
        <v>0</v>
      </c>
      <c r="R819" s="17">
        <f t="shared" si="103"/>
        <v>159270.15</v>
      </c>
      <c r="S819" s="17">
        <f t="shared" si="103"/>
        <v>318540.3</v>
      </c>
      <c r="T819" s="17">
        <f t="shared" si="103"/>
        <v>477810.44999999995</v>
      </c>
      <c r="U819" s="15"/>
    </row>
    <row r="820" spans="1:21" ht="12.75" customHeight="1" outlineLevel="1">
      <c r="A820" s="356"/>
      <c r="B820" s="145"/>
      <c r="C820" s="20" t="s">
        <v>916</v>
      </c>
      <c r="D820" s="5" t="s">
        <v>79</v>
      </c>
      <c r="E820" s="5" t="s">
        <v>317</v>
      </c>
      <c r="F820" s="5"/>
      <c r="G820" s="17">
        <f t="shared" ref="G820:T820" si="104">IF((+G468+F820+IF(G116&lt;0,G116,0))&lt;0,0,(+G468+F820+IF(G116&lt;0,G116,0)))</f>
        <v>0</v>
      </c>
      <c r="H820" s="17">
        <f t="shared" si="104"/>
        <v>0</v>
      </c>
      <c r="I820" s="17">
        <f t="shared" si="104"/>
        <v>0</v>
      </c>
      <c r="J820" s="17">
        <f t="shared" si="104"/>
        <v>0</v>
      </c>
      <c r="K820" s="17">
        <f t="shared" si="104"/>
        <v>0</v>
      </c>
      <c r="L820" s="17">
        <f t="shared" si="104"/>
        <v>0</v>
      </c>
      <c r="M820" s="17">
        <f t="shared" si="104"/>
        <v>0</v>
      </c>
      <c r="N820" s="17">
        <f t="shared" si="104"/>
        <v>0</v>
      </c>
      <c r="O820" s="17">
        <f t="shared" si="104"/>
        <v>0</v>
      </c>
      <c r="P820" s="17">
        <f t="shared" si="104"/>
        <v>0</v>
      </c>
      <c r="Q820" s="17">
        <f t="shared" si="104"/>
        <v>0</v>
      </c>
      <c r="R820" s="17">
        <f t="shared" si="104"/>
        <v>0</v>
      </c>
      <c r="S820" s="17">
        <f t="shared" si="104"/>
        <v>164462.52666666693</v>
      </c>
      <c r="T820" s="17">
        <f t="shared" si="104"/>
        <v>328925.05333333387</v>
      </c>
      <c r="U820" s="15"/>
    </row>
    <row r="821" spans="1:21" ht="12.75" customHeight="1" outlineLevel="1">
      <c r="A821" s="356"/>
      <c r="B821" s="145"/>
      <c r="C821" s="378" t="s">
        <v>917</v>
      </c>
      <c r="D821" s="379" t="s">
        <v>79</v>
      </c>
      <c r="E821" s="379" t="s">
        <v>317</v>
      </c>
      <c r="F821" s="5"/>
      <c r="G821" s="543">
        <f t="shared" ref="G821:T821" si="105">IF((+G469+F821+IF(G117&lt;0,G117,0))&lt;0,0,(+G469+F821+IF(G117&lt;0,G117,0)))</f>
        <v>0</v>
      </c>
      <c r="H821" s="543">
        <f t="shared" si="105"/>
        <v>0</v>
      </c>
      <c r="I821" s="543">
        <f t="shared" si="105"/>
        <v>0</v>
      </c>
      <c r="J821" s="543">
        <f t="shared" si="105"/>
        <v>0</v>
      </c>
      <c r="K821" s="543">
        <f t="shared" si="105"/>
        <v>0</v>
      </c>
      <c r="L821" s="543">
        <f t="shared" si="105"/>
        <v>0</v>
      </c>
      <c r="M821" s="543">
        <f t="shared" si="105"/>
        <v>0</v>
      </c>
      <c r="N821" s="543">
        <f t="shared" si="105"/>
        <v>0</v>
      </c>
      <c r="O821" s="543">
        <f t="shared" si="105"/>
        <v>0</v>
      </c>
      <c r="P821" s="543">
        <f t="shared" si="105"/>
        <v>0</v>
      </c>
      <c r="Q821" s="543">
        <f t="shared" si="105"/>
        <v>0</v>
      </c>
      <c r="R821" s="543">
        <f t="shared" si="105"/>
        <v>0</v>
      </c>
      <c r="S821" s="543">
        <f t="shared" si="105"/>
        <v>0</v>
      </c>
      <c r="T821" s="543">
        <f t="shared" si="105"/>
        <v>0</v>
      </c>
      <c r="U821" s="15"/>
    </row>
    <row r="822" spans="1:21" ht="12.75" customHeight="1" outlineLevel="1" collapsed="1">
      <c r="A822" s="354"/>
      <c r="B822" s="145"/>
      <c r="C822" s="459" t="s">
        <v>787</v>
      </c>
      <c r="D822" s="548"/>
      <c r="E822" s="548"/>
      <c r="F822" s="5"/>
      <c r="G822" s="549"/>
      <c r="H822" s="549"/>
      <c r="I822" s="549"/>
      <c r="J822" s="549"/>
      <c r="K822" s="549"/>
      <c r="L822" s="549"/>
      <c r="M822" s="549"/>
      <c r="N822" s="549"/>
      <c r="O822" s="549"/>
      <c r="P822" s="549"/>
      <c r="Q822" s="549"/>
      <c r="R822" s="549"/>
      <c r="S822" s="549"/>
      <c r="T822" s="549"/>
      <c r="U822" s="15"/>
    </row>
    <row r="823" spans="1:21" ht="12.75" customHeight="1" outlineLevel="1">
      <c r="A823" s="356"/>
      <c r="B823" s="145"/>
      <c r="C823" s="20" t="s">
        <v>207</v>
      </c>
      <c r="D823" s="5" t="s">
        <v>79</v>
      </c>
      <c r="E823" s="5" t="s">
        <v>317</v>
      </c>
      <c r="F823" s="5"/>
      <c r="G823" s="17">
        <f t="shared" ref="G823:T823" si="106">IF((+G471+F823+IF(G119&lt;0,G119,0))&lt;0,0,(+G471+F823+IF(G119&lt;0,G119,0)))</f>
        <v>0</v>
      </c>
      <c r="H823" s="17">
        <f t="shared" si="106"/>
        <v>5470.2194001948674</v>
      </c>
      <c r="I823" s="17">
        <f t="shared" si="106"/>
        <v>10941.867371818305</v>
      </c>
      <c r="J823" s="17">
        <f t="shared" si="106"/>
        <v>16413.515565761798</v>
      </c>
      <c r="K823" s="17">
        <f t="shared" si="106"/>
        <v>21885.16375970529</v>
      </c>
      <c r="L823" s="17">
        <f t="shared" si="106"/>
        <v>27356.811953648783</v>
      </c>
      <c r="M823" s="17">
        <f t="shared" si="106"/>
        <v>32828.460147592275</v>
      </c>
      <c r="N823" s="17">
        <f t="shared" si="106"/>
        <v>38300.108341535764</v>
      </c>
      <c r="O823" s="17">
        <f t="shared" si="106"/>
        <v>38301.537357604444</v>
      </c>
      <c r="P823" s="17">
        <f t="shared" si="106"/>
        <v>38301.537357604444</v>
      </c>
      <c r="Q823" s="17">
        <f t="shared" si="106"/>
        <v>38301.537357604444</v>
      </c>
      <c r="R823" s="17">
        <f t="shared" si="106"/>
        <v>38301.537357604444</v>
      </c>
      <c r="S823" s="17">
        <f t="shared" si="106"/>
        <v>38301.537357604444</v>
      </c>
      <c r="T823" s="17">
        <f t="shared" si="106"/>
        <v>38301.537357604444</v>
      </c>
      <c r="U823" s="15"/>
    </row>
    <row r="824" spans="1:21" ht="12.75" customHeight="1" outlineLevel="1">
      <c r="A824" s="356"/>
      <c r="B824" s="145"/>
      <c r="C824" s="20" t="s">
        <v>941</v>
      </c>
      <c r="D824" s="5" t="s">
        <v>79</v>
      </c>
      <c r="E824" s="5" t="s">
        <v>317</v>
      </c>
      <c r="F824" s="5"/>
      <c r="G824" s="17">
        <f t="shared" ref="G824:T824" si="107">IF((+G472+F824+IF(G120&lt;0,G120,0))&lt;0,0,(+G472+F824+IF(G120&lt;0,G120,0)))</f>
        <v>0</v>
      </c>
      <c r="H824" s="17">
        <f t="shared" si="107"/>
        <v>0</v>
      </c>
      <c r="I824" s="17">
        <f t="shared" si="107"/>
        <v>284.66666666666663</v>
      </c>
      <c r="J824" s="17">
        <f t="shared" si="107"/>
        <v>569.33333333333326</v>
      </c>
      <c r="K824" s="17">
        <f t="shared" si="107"/>
        <v>853.99999999999989</v>
      </c>
      <c r="L824" s="17">
        <f t="shared" si="107"/>
        <v>854</v>
      </c>
      <c r="M824" s="17">
        <f t="shared" si="107"/>
        <v>854</v>
      </c>
      <c r="N824" s="17">
        <f t="shared" si="107"/>
        <v>854</v>
      </c>
      <c r="O824" s="17">
        <f t="shared" si="107"/>
        <v>854</v>
      </c>
      <c r="P824" s="17">
        <f t="shared" si="107"/>
        <v>854</v>
      </c>
      <c r="Q824" s="17">
        <f t="shared" si="107"/>
        <v>854</v>
      </c>
      <c r="R824" s="17">
        <f t="shared" si="107"/>
        <v>854</v>
      </c>
      <c r="S824" s="17">
        <f t="shared" si="107"/>
        <v>854</v>
      </c>
      <c r="T824" s="17">
        <f t="shared" si="107"/>
        <v>854</v>
      </c>
      <c r="U824" s="15"/>
    </row>
    <row r="825" spans="1:21" ht="12.75" customHeight="1" outlineLevel="1">
      <c r="A825" s="356"/>
      <c r="B825" s="145"/>
      <c r="C825" s="20" t="s">
        <v>942</v>
      </c>
      <c r="D825" s="5" t="s">
        <v>79</v>
      </c>
      <c r="E825" s="5" t="s">
        <v>317</v>
      </c>
      <c r="F825" s="5"/>
      <c r="G825" s="17">
        <f t="shared" ref="G825:T825" si="108">IF((+G473+F825+IF(G121&lt;0,G121,0))&lt;0,0,(+G473+F825+IF(G121&lt;0,G121,0)))</f>
        <v>0</v>
      </c>
      <c r="H825" s="17">
        <f t="shared" si="108"/>
        <v>3850.9633865390215</v>
      </c>
      <c r="I825" s="17">
        <f t="shared" si="108"/>
        <v>7741.8751863510915</v>
      </c>
      <c r="J825" s="17">
        <f t="shared" si="108"/>
        <v>11632.786986163163</v>
      </c>
      <c r="K825" s="17">
        <f t="shared" si="108"/>
        <v>15523.698785975233</v>
      </c>
      <c r="L825" s="17">
        <f t="shared" si="108"/>
        <v>19414.610585787304</v>
      </c>
      <c r="M825" s="17">
        <f t="shared" si="108"/>
        <v>19454.558999060351</v>
      </c>
      <c r="N825" s="17">
        <f t="shared" si="108"/>
        <v>19454.558999060351</v>
      </c>
      <c r="O825" s="17">
        <f t="shared" si="108"/>
        <v>19454.558999060351</v>
      </c>
      <c r="P825" s="17">
        <f t="shared" si="108"/>
        <v>19454.558999060351</v>
      </c>
      <c r="Q825" s="17">
        <f t="shared" si="108"/>
        <v>19454.558999060351</v>
      </c>
      <c r="R825" s="17">
        <f t="shared" si="108"/>
        <v>19454.558999060351</v>
      </c>
      <c r="S825" s="17">
        <f t="shared" si="108"/>
        <v>19454.558999060351</v>
      </c>
      <c r="T825" s="17">
        <f t="shared" si="108"/>
        <v>19454.558999060351</v>
      </c>
      <c r="U825" s="15"/>
    </row>
    <row r="826" spans="1:21" ht="12.75" customHeight="1" outlineLevel="1">
      <c r="A826" s="356"/>
      <c r="B826" s="145"/>
      <c r="C826" s="20" t="s">
        <v>943</v>
      </c>
      <c r="D826" s="5" t="s">
        <v>79</v>
      </c>
      <c r="E826" s="5" t="s">
        <v>317</v>
      </c>
      <c r="F826" s="5"/>
      <c r="G826" s="17">
        <f t="shared" ref="G826:T826" si="109">IF((+G474+F826+IF(G122&lt;0,G122,0))&lt;0,0,(+G474+F826+IF(G122&lt;0,G122,0)))</f>
        <v>0</v>
      </c>
      <c r="H826" s="17">
        <f t="shared" si="109"/>
        <v>0</v>
      </c>
      <c r="I826" s="17">
        <f t="shared" si="109"/>
        <v>0</v>
      </c>
      <c r="J826" s="17">
        <f t="shared" si="109"/>
        <v>7425.7142857142853</v>
      </c>
      <c r="K826" s="17">
        <f t="shared" si="109"/>
        <v>14851.428571428571</v>
      </c>
      <c r="L826" s="17">
        <f t="shared" si="109"/>
        <v>22277.142857142855</v>
      </c>
      <c r="M826" s="17">
        <f t="shared" si="109"/>
        <v>29702.857142857141</v>
      </c>
      <c r="N826" s="17">
        <f t="shared" si="109"/>
        <v>37128.571428571428</v>
      </c>
      <c r="O826" s="17">
        <f t="shared" si="109"/>
        <v>44554.28571428571</v>
      </c>
      <c r="P826" s="17">
        <f t="shared" si="109"/>
        <v>51979.999999999993</v>
      </c>
      <c r="Q826" s="17">
        <f t="shared" si="109"/>
        <v>51980</v>
      </c>
      <c r="R826" s="17">
        <f t="shared" si="109"/>
        <v>51980</v>
      </c>
      <c r="S826" s="17">
        <f t="shared" si="109"/>
        <v>51980</v>
      </c>
      <c r="T826" s="17">
        <f t="shared" si="109"/>
        <v>51980</v>
      </c>
      <c r="U826" s="15"/>
    </row>
    <row r="827" spans="1:21" ht="12.75" customHeight="1" outlineLevel="1">
      <c r="A827" s="356"/>
      <c r="B827" s="145"/>
      <c r="C827" s="20" t="s">
        <v>944</v>
      </c>
      <c r="D827" s="5" t="s">
        <v>79</v>
      </c>
      <c r="E827" s="5" t="s">
        <v>317</v>
      </c>
      <c r="F827" s="5"/>
      <c r="G827" s="17">
        <f t="shared" ref="G827:T827" si="110">IF((+G475+F827+IF(G123&lt;0,G123,0))&lt;0,0,(+G475+F827+IF(G123&lt;0,G123,0)))</f>
        <v>0</v>
      </c>
      <c r="H827" s="17">
        <f t="shared" si="110"/>
        <v>0</v>
      </c>
      <c r="I827" s="17">
        <f t="shared" si="110"/>
        <v>0</v>
      </c>
      <c r="J827" s="17">
        <f t="shared" si="110"/>
        <v>3712.8571428571427</v>
      </c>
      <c r="K827" s="17">
        <f t="shared" si="110"/>
        <v>7425.7142857142853</v>
      </c>
      <c r="L827" s="17">
        <f t="shared" si="110"/>
        <v>11138.571428571428</v>
      </c>
      <c r="M827" s="17">
        <f t="shared" si="110"/>
        <v>14851.428571428571</v>
      </c>
      <c r="N827" s="17">
        <f t="shared" si="110"/>
        <v>18564.285714285714</v>
      </c>
      <c r="O827" s="17">
        <f t="shared" si="110"/>
        <v>22277.142857142855</v>
      </c>
      <c r="P827" s="17">
        <f t="shared" si="110"/>
        <v>25989.999999999996</v>
      </c>
      <c r="Q827" s="17">
        <f t="shared" si="110"/>
        <v>25990</v>
      </c>
      <c r="R827" s="17">
        <f t="shared" si="110"/>
        <v>25990</v>
      </c>
      <c r="S827" s="17">
        <f t="shared" si="110"/>
        <v>25990</v>
      </c>
      <c r="T827" s="17">
        <f t="shared" si="110"/>
        <v>25990</v>
      </c>
      <c r="U827" s="15"/>
    </row>
    <row r="828" spans="1:21" ht="12.75" customHeight="1" outlineLevel="1">
      <c r="A828" s="356"/>
      <c r="B828" s="145"/>
      <c r="C828" s="20" t="s">
        <v>945</v>
      </c>
      <c r="D828" s="5" t="s">
        <v>79</v>
      </c>
      <c r="E828" s="5" t="s">
        <v>317</v>
      </c>
      <c r="F828" s="5"/>
      <c r="G828" s="17">
        <f t="shared" ref="G828:T828" si="111">IF((+G476+F828+IF(G124&lt;0,G124,0))&lt;0,0,(+G476+F828+IF(G124&lt;0,G124,0)))</f>
        <v>0</v>
      </c>
      <c r="H828" s="17">
        <f t="shared" si="111"/>
        <v>0</v>
      </c>
      <c r="I828" s="17">
        <f t="shared" si="111"/>
        <v>0</v>
      </c>
      <c r="J828" s="17">
        <f t="shared" si="111"/>
        <v>67758.57142857142</v>
      </c>
      <c r="K828" s="17">
        <f t="shared" si="111"/>
        <v>135517.14285714284</v>
      </c>
      <c r="L828" s="17">
        <f t="shared" si="111"/>
        <v>203275.71428571426</v>
      </c>
      <c r="M828" s="17">
        <f t="shared" si="111"/>
        <v>271034.28571428568</v>
      </c>
      <c r="N828" s="17">
        <f t="shared" si="111"/>
        <v>338792.8571428571</v>
      </c>
      <c r="O828" s="17">
        <f t="shared" si="111"/>
        <v>406551.42857142852</v>
      </c>
      <c r="P828" s="17">
        <f t="shared" si="111"/>
        <v>474309.99999999994</v>
      </c>
      <c r="Q828" s="17">
        <f t="shared" si="111"/>
        <v>474310</v>
      </c>
      <c r="R828" s="17">
        <f t="shared" si="111"/>
        <v>474310</v>
      </c>
      <c r="S828" s="17">
        <f t="shared" si="111"/>
        <v>474310</v>
      </c>
      <c r="T828" s="17">
        <f t="shared" si="111"/>
        <v>474310</v>
      </c>
      <c r="U828" s="15"/>
    </row>
    <row r="829" spans="1:21" ht="12.75" customHeight="1" outlineLevel="1">
      <c r="A829" s="356"/>
      <c r="B829" s="145"/>
      <c r="C829" s="20" t="s">
        <v>946</v>
      </c>
      <c r="D829" s="5" t="s">
        <v>79</v>
      </c>
      <c r="E829" s="5" t="s">
        <v>317</v>
      </c>
      <c r="F829" s="5"/>
      <c r="G829" s="17">
        <f t="shared" ref="G829:T829" si="112">IF((+G477+F829+IF(G125&lt;0,G125,0))&lt;0,0,(+G477+F829+IF(G125&lt;0,G125,0)))</f>
        <v>0</v>
      </c>
      <c r="H829" s="17">
        <f t="shared" si="112"/>
        <v>0</v>
      </c>
      <c r="I829" s="17">
        <f t="shared" si="112"/>
        <v>0</v>
      </c>
      <c r="J829" s="17">
        <f t="shared" si="112"/>
        <v>16145.539999999997</v>
      </c>
      <c r="K829" s="17">
        <f t="shared" si="112"/>
        <v>32291.079999999994</v>
      </c>
      <c r="L829" s="17">
        <f t="shared" si="112"/>
        <v>48436.619999999995</v>
      </c>
      <c r="M829" s="17">
        <f t="shared" si="112"/>
        <v>64582.159999999989</v>
      </c>
      <c r="N829" s="17">
        <f t="shared" si="112"/>
        <v>80727.699999999983</v>
      </c>
      <c r="O829" s="17">
        <f t="shared" si="112"/>
        <v>96873.239999999976</v>
      </c>
      <c r="P829" s="17">
        <f t="shared" si="112"/>
        <v>113018.77999999997</v>
      </c>
      <c r="Q829" s="17">
        <f t="shared" si="112"/>
        <v>113018.77999999998</v>
      </c>
      <c r="R829" s="17">
        <f t="shared" si="112"/>
        <v>113018.77999999998</v>
      </c>
      <c r="S829" s="17">
        <f t="shared" si="112"/>
        <v>113018.77999999998</v>
      </c>
      <c r="T829" s="17">
        <f t="shared" si="112"/>
        <v>113018.77999999998</v>
      </c>
      <c r="U829" s="15"/>
    </row>
    <row r="830" spans="1:21" ht="12.75" customHeight="1" outlineLevel="1">
      <c r="A830" s="356"/>
      <c r="B830" s="145"/>
      <c r="C830" s="20" t="s">
        <v>947</v>
      </c>
      <c r="D830" s="5" t="s">
        <v>79</v>
      </c>
      <c r="E830" s="5" t="s">
        <v>317</v>
      </c>
      <c r="F830" s="5"/>
      <c r="G830" s="17">
        <f t="shared" ref="G830:T830" si="113">IF((+G478+F830+IF(G126&lt;0,G126,0))&lt;0,0,(+G478+F830+IF(G126&lt;0,G126,0)))</f>
        <v>0</v>
      </c>
      <c r="H830" s="17">
        <f t="shared" si="113"/>
        <v>0</v>
      </c>
      <c r="I830" s="17">
        <f t="shared" si="113"/>
        <v>2989.6666666666665</v>
      </c>
      <c r="J830" s="17">
        <f t="shared" si="113"/>
        <v>5979.333333333333</v>
      </c>
      <c r="K830" s="17">
        <f t="shared" si="113"/>
        <v>8969</v>
      </c>
      <c r="L830" s="17">
        <f t="shared" si="113"/>
        <v>8969</v>
      </c>
      <c r="M830" s="17">
        <f t="shared" si="113"/>
        <v>8969</v>
      </c>
      <c r="N830" s="17">
        <f t="shared" si="113"/>
        <v>8969</v>
      </c>
      <c r="O830" s="17">
        <f t="shared" si="113"/>
        <v>8969</v>
      </c>
      <c r="P830" s="17">
        <f t="shared" si="113"/>
        <v>8969</v>
      </c>
      <c r="Q830" s="17">
        <f t="shared" si="113"/>
        <v>8969</v>
      </c>
      <c r="R830" s="17">
        <f t="shared" si="113"/>
        <v>8969</v>
      </c>
      <c r="S830" s="17">
        <f t="shared" si="113"/>
        <v>8969</v>
      </c>
      <c r="T830" s="17">
        <f t="shared" si="113"/>
        <v>8969</v>
      </c>
      <c r="U830" s="15"/>
    </row>
    <row r="831" spans="1:21" ht="12.75" customHeight="1" outlineLevel="1">
      <c r="A831" s="356"/>
      <c r="B831" s="145"/>
      <c r="C831" s="20" t="s">
        <v>948</v>
      </c>
      <c r="D831" s="5" t="s">
        <v>79</v>
      </c>
      <c r="E831" s="5" t="s">
        <v>317</v>
      </c>
      <c r="F831" s="5"/>
      <c r="G831" s="17">
        <f t="shared" ref="G831:T831" si="114">IF((+G479+F831+IF(G127&lt;0,G127,0))&lt;0,0,(+G479+F831+IF(G127&lt;0,G127,0)))</f>
        <v>0</v>
      </c>
      <c r="H831" s="17">
        <f t="shared" si="114"/>
        <v>3212.744674110405</v>
      </c>
      <c r="I831" s="17">
        <f t="shared" si="114"/>
        <v>22430.574674110409</v>
      </c>
      <c r="J831" s="17">
        <f t="shared" si="114"/>
        <v>41648.40467411041</v>
      </c>
      <c r="K831" s="17">
        <f t="shared" si="114"/>
        <v>60866.234674110412</v>
      </c>
      <c r="L831" s="17">
        <f t="shared" si="114"/>
        <v>80084.064674110414</v>
      </c>
      <c r="M831" s="17">
        <f t="shared" si="114"/>
        <v>99301.894674110416</v>
      </c>
      <c r="N831" s="17">
        <f t="shared" si="114"/>
        <v>118519.72467411042</v>
      </c>
      <c r="O831" s="17">
        <f t="shared" si="114"/>
        <v>134524.81000000006</v>
      </c>
      <c r="P831" s="17">
        <f t="shared" si="114"/>
        <v>134524.81000000006</v>
      </c>
      <c r="Q831" s="17">
        <f t="shared" si="114"/>
        <v>134524.81000000006</v>
      </c>
      <c r="R831" s="17">
        <f t="shared" si="114"/>
        <v>134524.81000000006</v>
      </c>
      <c r="S831" s="17">
        <f t="shared" si="114"/>
        <v>134524.81000000006</v>
      </c>
      <c r="T831" s="17">
        <f t="shared" si="114"/>
        <v>134524.81000000006</v>
      </c>
      <c r="U831" s="15"/>
    </row>
    <row r="832" spans="1:21" ht="12.75" customHeight="1" outlineLevel="1">
      <c r="A832" s="356"/>
      <c r="B832" s="145"/>
      <c r="C832" s="20" t="s">
        <v>949</v>
      </c>
      <c r="D832" s="5" t="s">
        <v>79</v>
      </c>
      <c r="E832" s="5" t="s">
        <v>317</v>
      </c>
      <c r="F832" s="5"/>
      <c r="G832" s="17">
        <f t="shared" ref="G832:T832" si="115">IF((+G480+F832+IF(G128&lt;0,G128,0))&lt;0,0,(+G480+F832+IF(G128&lt;0,G128,0)))</f>
        <v>0</v>
      </c>
      <c r="H832" s="17">
        <f t="shared" si="115"/>
        <v>0</v>
      </c>
      <c r="I832" s="17">
        <f t="shared" si="115"/>
        <v>2342.8571428571427</v>
      </c>
      <c r="J832" s="17">
        <f t="shared" si="115"/>
        <v>4685.7142857142853</v>
      </c>
      <c r="K832" s="17">
        <f t="shared" si="115"/>
        <v>7028.5714285714275</v>
      </c>
      <c r="L832" s="17">
        <f t="shared" si="115"/>
        <v>9371.4285714285706</v>
      </c>
      <c r="M832" s="17">
        <f t="shared" si="115"/>
        <v>11714.285714285714</v>
      </c>
      <c r="N832" s="17">
        <f t="shared" si="115"/>
        <v>14057.142857142857</v>
      </c>
      <c r="O832" s="17">
        <f t="shared" si="115"/>
        <v>16400</v>
      </c>
      <c r="P832" s="17">
        <f t="shared" si="115"/>
        <v>16400</v>
      </c>
      <c r="Q832" s="17">
        <f t="shared" si="115"/>
        <v>16400</v>
      </c>
      <c r="R832" s="17">
        <f t="shared" si="115"/>
        <v>16400</v>
      </c>
      <c r="S832" s="17">
        <f t="shared" si="115"/>
        <v>16400</v>
      </c>
      <c r="T832" s="17">
        <f t="shared" si="115"/>
        <v>16400</v>
      </c>
      <c r="U832" s="15"/>
    </row>
    <row r="833" spans="1:21" ht="12.75" customHeight="1" outlineLevel="1">
      <c r="A833" s="356"/>
      <c r="B833" s="145"/>
      <c r="C833" s="20" t="s">
        <v>950</v>
      </c>
      <c r="D833" s="5" t="s">
        <v>79</v>
      </c>
      <c r="E833" s="5" t="s">
        <v>317</v>
      </c>
      <c r="F833" s="5"/>
      <c r="G833" s="17">
        <f t="shared" ref="G833:T833" si="116">IF((+G481+F833+IF(G129&lt;0,G129,0))&lt;0,0,(+G481+F833+IF(G129&lt;0,G129,0)))</f>
        <v>0</v>
      </c>
      <c r="H833" s="17">
        <f t="shared" si="116"/>
        <v>0</v>
      </c>
      <c r="I833" s="17">
        <f t="shared" si="116"/>
        <v>428.57142857142856</v>
      </c>
      <c r="J833" s="17">
        <f t="shared" si="116"/>
        <v>857.14285714285711</v>
      </c>
      <c r="K833" s="17">
        <f t="shared" si="116"/>
        <v>1285.7142857142858</v>
      </c>
      <c r="L833" s="17">
        <f t="shared" si="116"/>
        <v>1714.2857142857142</v>
      </c>
      <c r="M833" s="17">
        <f t="shared" si="116"/>
        <v>2142.8571428571427</v>
      </c>
      <c r="N833" s="17">
        <f t="shared" si="116"/>
        <v>2571.4285714285711</v>
      </c>
      <c r="O833" s="17">
        <f t="shared" si="116"/>
        <v>2999.9999999999995</v>
      </c>
      <c r="P833" s="17">
        <f t="shared" si="116"/>
        <v>3000</v>
      </c>
      <c r="Q833" s="17">
        <f t="shared" si="116"/>
        <v>3000</v>
      </c>
      <c r="R833" s="17">
        <f t="shared" si="116"/>
        <v>3000</v>
      </c>
      <c r="S833" s="17">
        <f t="shared" si="116"/>
        <v>3000</v>
      </c>
      <c r="T833" s="17">
        <f t="shared" si="116"/>
        <v>3000</v>
      </c>
      <c r="U833" s="15"/>
    </row>
    <row r="834" spans="1:21" ht="12.75" customHeight="1" outlineLevel="1">
      <c r="A834" s="356"/>
      <c r="B834" s="145"/>
      <c r="C834" s="20" t="s">
        <v>951</v>
      </c>
      <c r="D834" s="5" t="s">
        <v>79</v>
      </c>
      <c r="E834" s="5" t="s">
        <v>317</v>
      </c>
      <c r="F834" s="5"/>
      <c r="G834" s="17">
        <f t="shared" ref="G834:T834" si="117">IF((+G482+F834+IF(G130&lt;0,G130,0))&lt;0,0,(+G482+F834+IF(G130&lt;0,G130,0)))</f>
        <v>0</v>
      </c>
      <c r="H834" s="17">
        <f t="shared" si="117"/>
        <v>0</v>
      </c>
      <c r="I834" s="17">
        <f t="shared" si="117"/>
        <v>0</v>
      </c>
      <c r="J834" s="17">
        <f t="shared" si="117"/>
        <v>0</v>
      </c>
      <c r="K834" s="17">
        <f t="shared" si="117"/>
        <v>21737.115714285708</v>
      </c>
      <c r="L834" s="17">
        <f t="shared" si="117"/>
        <v>43474.231428571416</v>
      </c>
      <c r="M834" s="17">
        <f t="shared" si="117"/>
        <v>65211.347142857121</v>
      </c>
      <c r="N834" s="17">
        <f t="shared" si="117"/>
        <v>86948.462857142833</v>
      </c>
      <c r="O834" s="17">
        <f t="shared" si="117"/>
        <v>108685.57857142854</v>
      </c>
      <c r="P834" s="17">
        <f t="shared" si="117"/>
        <v>130422.69428571426</v>
      </c>
      <c r="Q834" s="17">
        <f t="shared" si="117"/>
        <v>152159.80999999997</v>
      </c>
      <c r="R834" s="17">
        <f t="shared" si="117"/>
        <v>152159.80999999997</v>
      </c>
      <c r="S834" s="17">
        <f t="shared" si="117"/>
        <v>152159.80999999997</v>
      </c>
      <c r="T834" s="17">
        <f t="shared" si="117"/>
        <v>152159.80999999997</v>
      </c>
      <c r="U834" s="15"/>
    </row>
    <row r="835" spans="1:21" ht="12.75" customHeight="1" outlineLevel="1">
      <c r="A835" s="356"/>
      <c r="B835" s="145"/>
      <c r="C835" s="20" t="s">
        <v>952</v>
      </c>
      <c r="D835" s="5" t="s">
        <v>79</v>
      </c>
      <c r="E835" s="5" t="s">
        <v>317</v>
      </c>
      <c r="F835" s="5"/>
      <c r="G835" s="17">
        <f t="shared" ref="G835:T835" si="118">IF((+G483+F835+IF(G131&lt;0,G131,0))&lt;0,0,(+G483+F835+IF(G131&lt;0,G131,0)))</f>
        <v>0</v>
      </c>
      <c r="H835" s="17">
        <f t="shared" si="118"/>
        <v>0</v>
      </c>
      <c r="I835" s="17">
        <f t="shared" si="118"/>
        <v>0</v>
      </c>
      <c r="J835" s="17">
        <f t="shared" si="118"/>
        <v>0</v>
      </c>
      <c r="K835" s="17">
        <f t="shared" si="118"/>
        <v>7616.3171428571422</v>
      </c>
      <c r="L835" s="17">
        <f t="shared" si="118"/>
        <v>15232.634285714284</v>
      </c>
      <c r="M835" s="17">
        <f t="shared" si="118"/>
        <v>22848.951428571425</v>
      </c>
      <c r="N835" s="17">
        <f t="shared" si="118"/>
        <v>30465.268571428569</v>
      </c>
      <c r="O835" s="17">
        <f t="shared" si="118"/>
        <v>38081.585714285713</v>
      </c>
      <c r="P835" s="17">
        <f t="shared" si="118"/>
        <v>45697.902857142857</v>
      </c>
      <c r="Q835" s="17">
        <f t="shared" si="118"/>
        <v>53314.22</v>
      </c>
      <c r="R835" s="17">
        <f t="shared" si="118"/>
        <v>53314.22</v>
      </c>
      <c r="S835" s="17">
        <f t="shared" si="118"/>
        <v>53314.22</v>
      </c>
      <c r="T835" s="17">
        <f t="shared" si="118"/>
        <v>53314.22</v>
      </c>
      <c r="U835" s="15"/>
    </row>
    <row r="836" spans="1:21" ht="12.75" customHeight="1" outlineLevel="1">
      <c r="A836" s="356"/>
      <c r="B836" s="145"/>
      <c r="C836" s="20" t="s">
        <v>953</v>
      </c>
      <c r="D836" s="5" t="s">
        <v>79</v>
      </c>
      <c r="E836" s="5" t="s">
        <v>317</v>
      </c>
      <c r="F836" s="5"/>
      <c r="G836" s="17">
        <f t="shared" ref="G836:T836" si="119">IF((+G484+F836+IF(G132&lt;0,G132,0))&lt;0,0,(+G484+F836+IF(G132&lt;0,G132,0)))</f>
        <v>0</v>
      </c>
      <c r="H836" s="17">
        <f t="shared" si="119"/>
        <v>0</v>
      </c>
      <c r="I836" s="17">
        <f t="shared" si="119"/>
        <v>200</v>
      </c>
      <c r="J836" s="17">
        <f t="shared" si="119"/>
        <v>400</v>
      </c>
      <c r="K836" s="17">
        <f t="shared" si="119"/>
        <v>600</v>
      </c>
      <c r="L836" s="17">
        <f t="shared" si="119"/>
        <v>800</v>
      </c>
      <c r="M836" s="17">
        <f t="shared" si="119"/>
        <v>1000</v>
      </c>
      <c r="N836" s="17">
        <f t="shared" si="119"/>
        <v>1200</v>
      </c>
      <c r="O836" s="17">
        <f t="shared" si="119"/>
        <v>1400</v>
      </c>
      <c r="P836" s="17">
        <f t="shared" si="119"/>
        <v>1600</v>
      </c>
      <c r="Q836" s="17">
        <f t="shared" si="119"/>
        <v>1800</v>
      </c>
      <c r="R836" s="17">
        <f t="shared" si="119"/>
        <v>2000</v>
      </c>
      <c r="S836" s="17">
        <f t="shared" si="119"/>
        <v>2000</v>
      </c>
      <c r="T836" s="17">
        <f t="shared" si="119"/>
        <v>2000</v>
      </c>
      <c r="U836" s="15"/>
    </row>
    <row r="837" spans="1:21" ht="12.75" customHeight="1" outlineLevel="1">
      <c r="A837" s="356"/>
      <c r="B837" s="145"/>
      <c r="C837" s="20" t="s">
        <v>953</v>
      </c>
      <c r="D837" s="5" t="s">
        <v>79</v>
      </c>
      <c r="E837" s="5" t="s">
        <v>317</v>
      </c>
      <c r="F837" s="5"/>
      <c r="G837" s="17">
        <f t="shared" ref="G837:T837" si="120">IF((+G485+F837+IF(G133&lt;0,G133,0))&lt;0,0,(+G485+F837+IF(G133&lt;0,G133,0)))</f>
        <v>0</v>
      </c>
      <c r="H837" s="17">
        <f t="shared" si="120"/>
        <v>0</v>
      </c>
      <c r="I837" s="17">
        <f t="shared" si="120"/>
        <v>500</v>
      </c>
      <c r="J837" s="17">
        <f t="shared" si="120"/>
        <v>1000</v>
      </c>
      <c r="K837" s="17">
        <f t="shared" si="120"/>
        <v>1500</v>
      </c>
      <c r="L837" s="17">
        <f t="shared" si="120"/>
        <v>2000</v>
      </c>
      <c r="M837" s="17">
        <f t="shared" si="120"/>
        <v>2500</v>
      </c>
      <c r="N837" s="17">
        <f t="shared" si="120"/>
        <v>3000</v>
      </c>
      <c r="O837" s="17">
        <f t="shared" si="120"/>
        <v>3500</v>
      </c>
      <c r="P837" s="17">
        <f t="shared" si="120"/>
        <v>4000</v>
      </c>
      <c r="Q837" s="17">
        <f t="shared" si="120"/>
        <v>4500</v>
      </c>
      <c r="R837" s="17">
        <f t="shared" si="120"/>
        <v>5000</v>
      </c>
      <c r="S837" s="17">
        <f t="shared" si="120"/>
        <v>5000</v>
      </c>
      <c r="T837" s="17">
        <f t="shared" si="120"/>
        <v>5000</v>
      </c>
      <c r="U837" s="15"/>
    </row>
    <row r="838" spans="1:21" ht="12.75" customHeight="1" outlineLevel="1">
      <c r="A838" s="356"/>
      <c r="B838" s="145"/>
      <c r="C838" s="20" t="s">
        <v>954</v>
      </c>
      <c r="D838" s="5" t="s">
        <v>79</v>
      </c>
      <c r="E838" s="5" t="s">
        <v>317</v>
      </c>
      <c r="F838" s="5"/>
      <c r="G838" s="17">
        <f t="shared" ref="G838:T838" si="121">IF((+G486+F838+IF(G134&lt;0,G134,0))&lt;0,0,(+G486+F838+IF(G134&lt;0,G134,0)))</f>
        <v>0</v>
      </c>
      <c r="H838" s="17">
        <f t="shared" si="121"/>
        <v>221.57428571428571</v>
      </c>
      <c r="I838" s="17">
        <f t="shared" si="121"/>
        <v>1177.8315079426152</v>
      </c>
      <c r="J838" s="17">
        <f t="shared" si="121"/>
        <v>2134.0887301709445</v>
      </c>
      <c r="K838" s="17">
        <f t="shared" si="121"/>
        <v>3090.3459523992742</v>
      </c>
      <c r="L838" s="17">
        <f t="shared" si="121"/>
        <v>4046.6031746276039</v>
      </c>
      <c r="M838" s="17">
        <f t="shared" si="121"/>
        <v>5002.8603968559337</v>
      </c>
      <c r="N838" s="17">
        <f t="shared" si="121"/>
        <v>5959.1176190842634</v>
      </c>
      <c r="O838" s="17">
        <f t="shared" si="121"/>
        <v>6693.8005555983073</v>
      </c>
      <c r="P838" s="17">
        <f t="shared" si="121"/>
        <v>6693.8005555983073</v>
      </c>
      <c r="Q838" s="17">
        <f t="shared" si="121"/>
        <v>6693.8005555983073</v>
      </c>
      <c r="R838" s="17">
        <f t="shared" si="121"/>
        <v>6693.8005555983073</v>
      </c>
      <c r="S838" s="17">
        <f t="shared" si="121"/>
        <v>6693.8005555983073</v>
      </c>
      <c r="T838" s="17">
        <f t="shared" si="121"/>
        <v>6693.8005555983073</v>
      </c>
      <c r="U838" s="15"/>
    </row>
    <row r="839" spans="1:21" ht="12.75" customHeight="1" outlineLevel="1">
      <c r="A839" s="356"/>
      <c r="B839" s="145"/>
      <c r="C839" s="20" t="s">
        <v>955</v>
      </c>
      <c r="D839" s="5" t="s">
        <v>79</v>
      </c>
      <c r="E839" s="5" t="s">
        <v>317</v>
      </c>
      <c r="F839" s="5"/>
      <c r="G839" s="17">
        <f t="shared" ref="G839:T839" si="122">IF((+G487+F839+IF(G135&lt;0,G135,0))&lt;0,0,(+G487+F839+IF(G135&lt;0,G135,0)))</f>
        <v>0</v>
      </c>
      <c r="H839" s="17">
        <f t="shared" si="122"/>
        <v>0</v>
      </c>
      <c r="I839" s="17">
        <f t="shared" si="122"/>
        <v>5722.4524251726789</v>
      </c>
      <c r="J839" s="17">
        <f t="shared" si="122"/>
        <v>11444.904850345358</v>
      </c>
      <c r="K839" s="17">
        <f t="shared" si="122"/>
        <v>17167.357275518036</v>
      </c>
      <c r="L839" s="17">
        <f t="shared" si="122"/>
        <v>22889.809700690716</v>
      </c>
      <c r="M839" s="17">
        <f t="shared" si="122"/>
        <v>28612.262125863395</v>
      </c>
      <c r="N839" s="17">
        <f t="shared" si="122"/>
        <v>34334.714551036071</v>
      </c>
      <c r="O839" s="17">
        <f t="shared" si="122"/>
        <v>40057.166976208748</v>
      </c>
      <c r="P839" s="17">
        <f t="shared" si="122"/>
        <v>40057.166976208755</v>
      </c>
      <c r="Q839" s="17">
        <f t="shared" si="122"/>
        <v>40057.166976208755</v>
      </c>
      <c r="R839" s="17">
        <f t="shared" si="122"/>
        <v>40057.166976208755</v>
      </c>
      <c r="S839" s="17">
        <f t="shared" si="122"/>
        <v>40057.166976208755</v>
      </c>
      <c r="T839" s="17">
        <f t="shared" si="122"/>
        <v>40057.166976208755</v>
      </c>
      <c r="U839" s="15"/>
    </row>
    <row r="840" spans="1:21" ht="12.75" customHeight="1" outlineLevel="1">
      <c r="A840" s="356"/>
      <c r="B840" s="145"/>
      <c r="C840" s="20" t="s">
        <v>956</v>
      </c>
      <c r="D840" s="5" t="s">
        <v>79</v>
      </c>
      <c r="E840" s="5" t="s">
        <v>317</v>
      </c>
      <c r="F840" s="5"/>
      <c r="G840" s="17">
        <f t="shared" ref="G840:T840" si="123">IF((+G488+F840+IF(G136&lt;0,G136,0))&lt;0,0,(+G488+F840+IF(G136&lt;0,G136,0)))</f>
        <v>0</v>
      </c>
      <c r="H840" s="17">
        <f t="shared" si="123"/>
        <v>0</v>
      </c>
      <c r="I840" s="17">
        <f t="shared" si="123"/>
        <v>0</v>
      </c>
      <c r="J840" s="17">
        <f t="shared" si="123"/>
        <v>1200</v>
      </c>
      <c r="K840" s="17">
        <f t="shared" si="123"/>
        <v>2400</v>
      </c>
      <c r="L840" s="17">
        <f t="shared" si="123"/>
        <v>3600</v>
      </c>
      <c r="M840" s="17">
        <f t="shared" si="123"/>
        <v>4800</v>
      </c>
      <c r="N840" s="17">
        <f t="shared" si="123"/>
        <v>6000</v>
      </c>
      <c r="O840" s="17">
        <f t="shared" si="123"/>
        <v>7200</v>
      </c>
      <c r="P840" s="17">
        <f t="shared" si="123"/>
        <v>8400</v>
      </c>
      <c r="Q840" s="17">
        <f t="shared" si="123"/>
        <v>8400</v>
      </c>
      <c r="R840" s="17">
        <f t="shared" si="123"/>
        <v>8400</v>
      </c>
      <c r="S840" s="17">
        <f t="shared" si="123"/>
        <v>8400</v>
      </c>
      <c r="T840" s="17">
        <f t="shared" si="123"/>
        <v>8400</v>
      </c>
      <c r="U840" s="15"/>
    </row>
    <row r="841" spans="1:21" ht="12.75" customHeight="1" outlineLevel="1">
      <c r="A841" s="356"/>
      <c r="B841" s="145"/>
      <c r="C841" s="20" t="s">
        <v>957</v>
      </c>
      <c r="D841" s="5" t="s">
        <v>79</v>
      </c>
      <c r="E841" s="5" t="s">
        <v>317</v>
      </c>
      <c r="F841" s="5"/>
      <c r="G841" s="17">
        <f t="shared" ref="G841:T841" si="124">IF((+G489+F841+IF(G137&lt;0,G137,0))&lt;0,0,(+G489+F841+IF(G137&lt;0,G137,0)))</f>
        <v>0</v>
      </c>
      <c r="H841" s="17">
        <f t="shared" si="124"/>
        <v>0</v>
      </c>
      <c r="I841" s="17">
        <f t="shared" si="124"/>
        <v>0</v>
      </c>
      <c r="J841" s="17">
        <f t="shared" si="124"/>
        <v>8285.7142857142844</v>
      </c>
      <c r="K841" s="17">
        <f t="shared" si="124"/>
        <v>16571.428571428569</v>
      </c>
      <c r="L841" s="17">
        <f t="shared" si="124"/>
        <v>24857.142857142855</v>
      </c>
      <c r="M841" s="17">
        <f t="shared" si="124"/>
        <v>33142.857142857138</v>
      </c>
      <c r="N841" s="17">
        <f t="shared" si="124"/>
        <v>41428.57142857142</v>
      </c>
      <c r="O841" s="17">
        <f t="shared" si="124"/>
        <v>49714.285714285703</v>
      </c>
      <c r="P841" s="17">
        <f t="shared" si="124"/>
        <v>57999.999999999985</v>
      </c>
      <c r="Q841" s="17">
        <f t="shared" si="124"/>
        <v>58000</v>
      </c>
      <c r="R841" s="17">
        <f t="shared" si="124"/>
        <v>58000</v>
      </c>
      <c r="S841" s="17">
        <f t="shared" si="124"/>
        <v>58000</v>
      </c>
      <c r="T841" s="17">
        <f t="shared" si="124"/>
        <v>58000</v>
      </c>
      <c r="U841" s="15"/>
    </row>
    <row r="842" spans="1:21" ht="12.75" customHeight="1" outlineLevel="1">
      <c r="A842" s="356"/>
      <c r="B842" s="145"/>
      <c r="C842" s="20" t="s">
        <v>958</v>
      </c>
      <c r="D842" s="5" t="s">
        <v>79</v>
      </c>
      <c r="E842" s="5" t="s">
        <v>317</v>
      </c>
      <c r="F842" s="5"/>
      <c r="G842" s="17">
        <f t="shared" ref="G842:T842" si="125">IF((+G490+F842+IF(G138&lt;0,G138,0))&lt;0,0,(+G490+F842+IF(G138&lt;0,G138,0)))</f>
        <v>0</v>
      </c>
      <c r="H842" s="17">
        <f t="shared" si="125"/>
        <v>0</v>
      </c>
      <c r="I842" s="17">
        <f t="shared" si="125"/>
        <v>0</v>
      </c>
      <c r="J842" s="17">
        <f t="shared" si="125"/>
        <v>2124.58</v>
      </c>
      <c r="K842" s="17">
        <f t="shared" si="125"/>
        <v>4249.16</v>
      </c>
      <c r="L842" s="17">
        <f t="shared" si="125"/>
        <v>6373.74</v>
      </c>
      <c r="M842" s="17">
        <f t="shared" si="125"/>
        <v>8498.32</v>
      </c>
      <c r="N842" s="17">
        <f t="shared" si="125"/>
        <v>10622.9</v>
      </c>
      <c r="O842" s="17">
        <f t="shared" si="125"/>
        <v>12747.48</v>
      </c>
      <c r="P842" s="17">
        <f t="shared" si="125"/>
        <v>14872.06</v>
      </c>
      <c r="Q842" s="17">
        <f t="shared" si="125"/>
        <v>14872.06</v>
      </c>
      <c r="R842" s="17">
        <f t="shared" si="125"/>
        <v>14872.06</v>
      </c>
      <c r="S842" s="17">
        <f t="shared" si="125"/>
        <v>14872.06</v>
      </c>
      <c r="T842" s="17">
        <f t="shared" si="125"/>
        <v>14872.06</v>
      </c>
      <c r="U842" s="15"/>
    </row>
    <row r="843" spans="1:21" ht="12.75" customHeight="1" outlineLevel="1">
      <c r="A843" s="356"/>
      <c r="B843" s="145"/>
      <c r="C843" s="20" t="s">
        <v>959</v>
      </c>
      <c r="D843" s="5" t="s">
        <v>79</v>
      </c>
      <c r="E843" s="5" t="s">
        <v>317</v>
      </c>
      <c r="F843" s="5"/>
      <c r="G843" s="17">
        <f t="shared" ref="G843:T843" si="126">IF((+G491+F843+IF(G139&lt;0,G139,0))&lt;0,0,(+G491+F843+IF(G139&lt;0,G139,0)))</f>
        <v>0</v>
      </c>
      <c r="H843" s="17">
        <f t="shared" si="126"/>
        <v>0</v>
      </c>
      <c r="I843" s="17">
        <f t="shared" si="126"/>
        <v>0</v>
      </c>
      <c r="J843" s="17">
        <f t="shared" si="126"/>
        <v>885.71428571428567</v>
      </c>
      <c r="K843" s="17">
        <f t="shared" si="126"/>
        <v>1771.4285714285713</v>
      </c>
      <c r="L843" s="17">
        <f t="shared" si="126"/>
        <v>2657.1428571428569</v>
      </c>
      <c r="M843" s="17">
        <f t="shared" si="126"/>
        <v>3542.8571428571427</v>
      </c>
      <c r="N843" s="17">
        <f t="shared" si="126"/>
        <v>4428.5714285714284</v>
      </c>
      <c r="O843" s="17">
        <f t="shared" si="126"/>
        <v>5314.2857142857138</v>
      </c>
      <c r="P843" s="17">
        <f t="shared" si="126"/>
        <v>6199.9999999999991</v>
      </c>
      <c r="Q843" s="17">
        <f t="shared" si="126"/>
        <v>6200</v>
      </c>
      <c r="R843" s="17">
        <f t="shared" si="126"/>
        <v>6200</v>
      </c>
      <c r="S843" s="17">
        <f t="shared" si="126"/>
        <v>6200</v>
      </c>
      <c r="T843" s="17">
        <f t="shared" si="126"/>
        <v>6200</v>
      </c>
      <c r="U843" s="15"/>
    </row>
    <row r="844" spans="1:21" ht="12.75" customHeight="1" outlineLevel="1">
      <c r="A844" s="356"/>
      <c r="B844" s="145"/>
      <c r="C844" s="20" t="s">
        <v>960</v>
      </c>
      <c r="D844" s="5" t="s">
        <v>79</v>
      </c>
      <c r="E844" s="5" t="s">
        <v>317</v>
      </c>
      <c r="F844" s="5"/>
      <c r="G844" s="17">
        <f t="shared" ref="G844:T844" si="127">IF((+G492+F844+IF(G140&lt;0,G140,0))&lt;0,0,(+G492+F844+IF(G140&lt;0,G140,0)))</f>
        <v>0</v>
      </c>
      <c r="H844" s="17">
        <f t="shared" si="127"/>
        <v>0</v>
      </c>
      <c r="I844" s="17">
        <f t="shared" si="127"/>
        <v>0</v>
      </c>
      <c r="J844" s="17">
        <f t="shared" si="127"/>
        <v>0</v>
      </c>
      <c r="K844" s="17">
        <f t="shared" si="127"/>
        <v>0</v>
      </c>
      <c r="L844" s="17">
        <f t="shared" si="127"/>
        <v>1157.1428571428571</v>
      </c>
      <c r="M844" s="17">
        <f t="shared" si="127"/>
        <v>2314.2857142857142</v>
      </c>
      <c r="N844" s="17">
        <f t="shared" si="127"/>
        <v>3471.4285714285716</v>
      </c>
      <c r="O844" s="17">
        <f t="shared" si="127"/>
        <v>4628.5714285714284</v>
      </c>
      <c r="P844" s="17">
        <f t="shared" si="127"/>
        <v>5785.7142857142853</v>
      </c>
      <c r="Q844" s="17">
        <f t="shared" si="127"/>
        <v>6942.8571428571422</v>
      </c>
      <c r="R844" s="17">
        <f t="shared" si="127"/>
        <v>8099.9999999999991</v>
      </c>
      <c r="S844" s="17">
        <f t="shared" si="127"/>
        <v>8100</v>
      </c>
      <c r="T844" s="17">
        <f t="shared" si="127"/>
        <v>8100</v>
      </c>
      <c r="U844" s="15"/>
    </row>
    <row r="845" spans="1:21" ht="12.75" customHeight="1" outlineLevel="1">
      <c r="A845" s="356"/>
      <c r="B845" s="145"/>
      <c r="C845" s="20" t="s">
        <v>961</v>
      </c>
      <c r="D845" s="5" t="s">
        <v>79</v>
      </c>
      <c r="E845" s="5" t="s">
        <v>317</v>
      </c>
      <c r="F845" s="5"/>
      <c r="G845" s="17">
        <f t="shared" ref="G845:T845" si="128">IF((+G493+F845+IF(G141&lt;0,G141,0))&lt;0,0,(+G493+F845+IF(G141&lt;0,G141,0)))</f>
        <v>0</v>
      </c>
      <c r="H845" s="17">
        <f t="shared" si="128"/>
        <v>0</v>
      </c>
      <c r="I845" s="17">
        <f t="shared" si="128"/>
        <v>0</v>
      </c>
      <c r="J845" s="17">
        <f t="shared" si="128"/>
        <v>0</v>
      </c>
      <c r="K845" s="17">
        <f t="shared" si="128"/>
        <v>0</v>
      </c>
      <c r="L845" s="17">
        <f t="shared" si="128"/>
        <v>6249.2199999999993</v>
      </c>
      <c r="M845" s="17">
        <f t="shared" si="128"/>
        <v>12498.439999999999</v>
      </c>
      <c r="N845" s="17">
        <f t="shared" si="128"/>
        <v>18747.659999999996</v>
      </c>
      <c r="O845" s="17">
        <f t="shared" si="128"/>
        <v>24996.879999999997</v>
      </c>
      <c r="P845" s="17">
        <f t="shared" si="128"/>
        <v>31246.1</v>
      </c>
      <c r="Q845" s="17">
        <f t="shared" si="128"/>
        <v>37495.32</v>
      </c>
      <c r="R845" s="17">
        <f t="shared" si="128"/>
        <v>43744.54</v>
      </c>
      <c r="S845" s="17">
        <f t="shared" si="128"/>
        <v>43744.54</v>
      </c>
      <c r="T845" s="17">
        <f t="shared" si="128"/>
        <v>43744.54</v>
      </c>
      <c r="U845" s="15"/>
    </row>
    <row r="846" spans="1:21" ht="12.75" customHeight="1" outlineLevel="1">
      <c r="A846" s="356"/>
      <c r="B846" s="145"/>
      <c r="C846" s="20" t="s">
        <v>962</v>
      </c>
      <c r="D846" s="5" t="s">
        <v>79</v>
      </c>
      <c r="E846" s="5" t="s">
        <v>317</v>
      </c>
      <c r="F846" s="5"/>
      <c r="G846" s="17">
        <f t="shared" ref="G846:T846" si="129">IF((+G494+F846+IF(G142&lt;0,G142,0))&lt;0,0,(+G494+F846+IF(G142&lt;0,G142,0)))</f>
        <v>0</v>
      </c>
      <c r="H846" s="17">
        <f t="shared" si="129"/>
        <v>674.36490368624141</v>
      </c>
      <c r="I846" s="17">
        <f t="shared" si="129"/>
        <v>1475.6089036862413</v>
      </c>
      <c r="J846" s="17">
        <f t="shared" si="129"/>
        <v>2276.8529036862415</v>
      </c>
      <c r="K846" s="17">
        <f t="shared" si="129"/>
        <v>3078.0969036862416</v>
      </c>
      <c r="L846" s="17">
        <f t="shared" si="129"/>
        <v>3879.3409036862417</v>
      </c>
      <c r="M846" s="17">
        <f t="shared" si="129"/>
        <v>4680.5849036862419</v>
      </c>
      <c r="N846" s="17">
        <f t="shared" si="129"/>
        <v>5481.8289036862416</v>
      </c>
      <c r="O846" s="17">
        <f t="shared" si="129"/>
        <v>6283.0729036862413</v>
      </c>
      <c r="P846" s="17">
        <f t="shared" si="129"/>
        <v>7084.3169036862409</v>
      </c>
      <c r="Q846" s="17">
        <f t="shared" si="129"/>
        <v>7871.4632263180456</v>
      </c>
      <c r="R846" s="17">
        <f t="shared" si="129"/>
        <v>7871.4632263180456</v>
      </c>
      <c r="S846" s="17">
        <f t="shared" si="129"/>
        <v>7871.4632263180456</v>
      </c>
      <c r="T846" s="17">
        <f t="shared" si="129"/>
        <v>7871.4632263180456</v>
      </c>
      <c r="U846" s="15"/>
    </row>
    <row r="847" spans="1:21" ht="12.75" customHeight="1" outlineLevel="1">
      <c r="A847" s="356"/>
      <c r="B847" s="145"/>
      <c r="C847" s="20" t="s">
        <v>963</v>
      </c>
      <c r="D847" s="5" t="s">
        <v>79</v>
      </c>
      <c r="E847" s="5" t="s">
        <v>317</v>
      </c>
      <c r="F847" s="5"/>
      <c r="G847" s="17">
        <f t="shared" ref="G847:T847" si="130">IF((+G495+F847+IF(G143&lt;0,G143,0))&lt;0,0,(+G495+F847+IF(G143&lt;0,G143,0)))</f>
        <v>0</v>
      </c>
      <c r="H847" s="17">
        <f t="shared" si="130"/>
        <v>54.971852992335108</v>
      </c>
      <c r="I847" s="17">
        <f t="shared" si="130"/>
        <v>110.31619436524791</v>
      </c>
      <c r="J847" s="17">
        <f t="shared" si="130"/>
        <v>165.66053573816072</v>
      </c>
      <c r="K847" s="17">
        <f t="shared" si="130"/>
        <v>221.00487711107351</v>
      </c>
      <c r="L847" s="17">
        <f t="shared" si="130"/>
        <v>276.34921848398631</v>
      </c>
      <c r="M847" s="17">
        <f t="shared" si="130"/>
        <v>331.69355985689913</v>
      </c>
      <c r="N847" s="17">
        <f t="shared" si="130"/>
        <v>387.03790122981195</v>
      </c>
      <c r="O847" s="17">
        <f t="shared" si="130"/>
        <v>442.38224260272477</v>
      </c>
      <c r="P847" s="17">
        <f t="shared" si="130"/>
        <v>497.7265839756376</v>
      </c>
      <c r="Q847" s="17">
        <f t="shared" si="130"/>
        <v>553.07092534855042</v>
      </c>
      <c r="R847" s="17">
        <f t="shared" si="130"/>
        <v>553.443413729128</v>
      </c>
      <c r="S847" s="17">
        <f t="shared" si="130"/>
        <v>553.443413729128</v>
      </c>
      <c r="T847" s="17">
        <f t="shared" si="130"/>
        <v>553.443413729128</v>
      </c>
      <c r="U847" s="15"/>
    </row>
    <row r="848" spans="1:21" ht="12.75" customHeight="1" outlineLevel="1">
      <c r="A848" s="356"/>
      <c r="B848" s="145"/>
      <c r="C848" s="20" t="s">
        <v>964</v>
      </c>
      <c r="D848" s="5" t="s">
        <v>79</v>
      </c>
      <c r="E848" s="5" t="s">
        <v>317</v>
      </c>
      <c r="F848" s="5"/>
      <c r="G848" s="17">
        <f t="shared" ref="G848:T848" si="131">IF((+G496+F848+IF(G144&lt;0,G144,0))&lt;0,0,(+G496+F848+IF(G144&lt;0,G144,0)))</f>
        <v>0</v>
      </c>
      <c r="H848" s="17">
        <f t="shared" si="131"/>
        <v>0</v>
      </c>
      <c r="I848" s="17">
        <f t="shared" si="131"/>
        <v>3156.1663541263943</v>
      </c>
      <c r="J848" s="17">
        <f t="shared" si="131"/>
        <v>6312.3327082527885</v>
      </c>
      <c r="K848" s="17">
        <f t="shared" si="131"/>
        <v>9468.4990623791819</v>
      </c>
      <c r="L848" s="17">
        <f t="shared" si="131"/>
        <v>12624.665416505577</v>
      </c>
      <c r="M848" s="17">
        <f t="shared" si="131"/>
        <v>15780.831770631972</v>
      </c>
      <c r="N848" s="17">
        <f t="shared" si="131"/>
        <v>18936.998124758367</v>
      </c>
      <c r="O848" s="17">
        <f t="shared" si="131"/>
        <v>22093.164478884763</v>
      </c>
      <c r="P848" s="17">
        <f t="shared" si="131"/>
        <v>25249.330833011158</v>
      </c>
      <c r="Q848" s="17">
        <f t="shared" si="131"/>
        <v>28405.497187137553</v>
      </c>
      <c r="R848" s="17">
        <f t="shared" si="131"/>
        <v>31561.663541263941</v>
      </c>
      <c r="S848" s="17">
        <f t="shared" si="131"/>
        <v>31561.663541263941</v>
      </c>
      <c r="T848" s="17">
        <f t="shared" si="131"/>
        <v>31561.663541263941</v>
      </c>
      <c r="U848" s="15"/>
    </row>
    <row r="849" spans="1:21" ht="12.75" customHeight="1" outlineLevel="1">
      <c r="A849" s="356"/>
      <c r="B849" s="145"/>
      <c r="C849" s="20" t="s">
        <v>965</v>
      </c>
      <c r="D849" s="5" t="s">
        <v>79</v>
      </c>
      <c r="E849" s="5" t="s">
        <v>317</v>
      </c>
      <c r="F849" s="5"/>
      <c r="G849" s="17">
        <f t="shared" ref="G849:T849" si="132">IF((+G497+F849+IF(G145&lt;0,G145,0))&lt;0,0,(+G497+F849+IF(G145&lt;0,G145,0)))</f>
        <v>0</v>
      </c>
      <c r="H849" s="17">
        <f t="shared" si="132"/>
        <v>0</v>
      </c>
      <c r="I849" s="17">
        <f t="shared" si="132"/>
        <v>62.95</v>
      </c>
      <c r="J849" s="17">
        <f t="shared" si="132"/>
        <v>125.9</v>
      </c>
      <c r="K849" s="17">
        <f t="shared" si="132"/>
        <v>188.85000000000002</v>
      </c>
      <c r="L849" s="17">
        <f t="shared" si="132"/>
        <v>251.8</v>
      </c>
      <c r="M849" s="17">
        <f t="shared" si="132"/>
        <v>314.75</v>
      </c>
      <c r="N849" s="17">
        <f t="shared" si="132"/>
        <v>377.7</v>
      </c>
      <c r="O849" s="17">
        <f t="shared" si="132"/>
        <v>440.65</v>
      </c>
      <c r="P849" s="17">
        <f t="shared" si="132"/>
        <v>503.59999999999997</v>
      </c>
      <c r="Q849" s="17">
        <f t="shared" si="132"/>
        <v>566.54999999999995</v>
      </c>
      <c r="R849" s="17">
        <f t="shared" si="132"/>
        <v>629.5</v>
      </c>
      <c r="S849" s="17">
        <f t="shared" si="132"/>
        <v>629.5</v>
      </c>
      <c r="T849" s="17">
        <f t="shared" si="132"/>
        <v>629.5</v>
      </c>
      <c r="U849" s="15"/>
    </row>
    <row r="850" spans="1:21" ht="12.75" customHeight="1" outlineLevel="1">
      <c r="A850" s="356"/>
      <c r="B850" s="145"/>
      <c r="C850" s="20" t="s">
        <v>966</v>
      </c>
      <c r="D850" s="5" t="s">
        <v>79</v>
      </c>
      <c r="E850" s="5" t="s">
        <v>317</v>
      </c>
      <c r="F850" s="5"/>
      <c r="G850" s="17">
        <f t="shared" ref="G850:T850" si="133">IF((+G498+F850+IF(G146&lt;0,G146,0))&lt;0,0,(+G498+F850+IF(G146&lt;0,G146,0)))</f>
        <v>0</v>
      </c>
      <c r="H850" s="17">
        <f t="shared" si="133"/>
        <v>0</v>
      </c>
      <c r="I850" s="17">
        <f t="shared" si="133"/>
        <v>90.524000000000001</v>
      </c>
      <c r="J850" s="17">
        <f t="shared" si="133"/>
        <v>181.048</v>
      </c>
      <c r="K850" s="17">
        <f t="shared" si="133"/>
        <v>271.572</v>
      </c>
      <c r="L850" s="17">
        <f t="shared" si="133"/>
        <v>362.096</v>
      </c>
      <c r="M850" s="17">
        <f t="shared" si="133"/>
        <v>452.62</v>
      </c>
      <c r="N850" s="17">
        <f t="shared" si="133"/>
        <v>543.14400000000001</v>
      </c>
      <c r="O850" s="17">
        <f t="shared" si="133"/>
        <v>633.66800000000001</v>
      </c>
      <c r="P850" s="17">
        <f t="shared" si="133"/>
        <v>724.19200000000001</v>
      </c>
      <c r="Q850" s="17">
        <f t="shared" si="133"/>
        <v>814.71600000000001</v>
      </c>
      <c r="R850" s="17">
        <f t="shared" si="133"/>
        <v>905.24</v>
      </c>
      <c r="S850" s="17">
        <f t="shared" si="133"/>
        <v>905.24</v>
      </c>
      <c r="T850" s="17">
        <f t="shared" si="133"/>
        <v>905.24</v>
      </c>
      <c r="U850" s="15"/>
    </row>
    <row r="851" spans="1:21" ht="12.75" customHeight="1" outlineLevel="1">
      <c r="A851" s="356"/>
      <c r="B851" s="145"/>
      <c r="C851" s="20" t="s">
        <v>967</v>
      </c>
      <c r="D851" s="5" t="s">
        <v>79</v>
      </c>
      <c r="E851" s="5" t="s">
        <v>317</v>
      </c>
      <c r="F851" s="5"/>
      <c r="G851" s="17">
        <f t="shared" ref="G851:T851" si="134">IF((+G499+F851+IF(G147&lt;0,G147,0))&lt;0,0,(+G499+F851+IF(G147&lt;0,G147,0)))</f>
        <v>0</v>
      </c>
      <c r="H851" s="17">
        <f t="shared" si="134"/>
        <v>0</v>
      </c>
      <c r="I851" s="17">
        <f t="shared" si="134"/>
        <v>0</v>
      </c>
      <c r="J851" s="17">
        <f t="shared" si="134"/>
        <v>0</v>
      </c>
      <c r="K851" s="17">
        <f t="shared" si="134"/>
        <v>0</v>
      </c>
      <c r="L851" s="17">
        <f t="shared" si="134"/>
        <v>68.5</v>
      </c>
      <c r="M851" s="17">
        <f t="shared" si="134"/>
        <v>137</v>
      </c>
      <c r="N851" s="17">
        <f t="shared" si="134"/>
        <v>205.5</v>
      </c>
      <c r="O851" s="17">
        <f t="shared" si="134"/>
        <v>274</v>
      </c>
      <c r="P851" s="17">
        <f t="shared" si="134"/>
        <v>342.5</v>
      </c>
      <c r="Q851" s="17">
        <f t="shared" si="134"/>
        <v>411</v>
      </c>
      <c r="R851" s="17">
        <f t="shared" si="134"/>
        <v>479.5</v>
      </c>
      <c r="S851" s="17">
        <f t="shared" si="134"/>
        <v>548</v>
      </c>
      <c r="T851" s="17">
        <f t="shared" si="134"/>
        <v>616.5</v>
      </c>
      <c r="U851" s="15"/>
    </row>
    <row r="852" spans="1:21" ht="12.75" customHeight="1" outlineLevel="1">
      <c r="A852" s="356"/>
      <c r="B852" s="145"/>
      <c r="C852" s="20" t="s">
        <v>968</v>
      </c>
      <c r="D852" s="5" t="s">
        <v>79</v>
      </c>
      <c r="E852" s="5" t="s">
        <v>317</v>
      </c>
      <c r="F852" s="5"/>
      <c r="G852" s="17">
        <f t="shared" ref="G852:T852" si="135">IF((+G500+F852+IF(G148&lt;0,G148,0))&lt;0,0,(+G500+F852+IF(G148&lt;0,G148,0)))</f>
        <v>0</v>
      </c>
      <c r="H852" s="17">
        <f t="shared" si="135"/>
        <v>0</v>
      </c>
      <c r="I852" s="17">
        <f t="shared" si="135"/>
        <v>0</v>
      </c>
      <c r="J852" s="17">
        <f t="shared" si="135"/>
        <v>6810.7406666666666</v>
      </c>
      <c r="K852" s="17">
        <f t="shared" si="135"/>
        <v>13621.481333333333</v>
      </c>
      <c r="L852" s="17">
        <f t="shared" si="135"/>
        <v>20432.222000000002</v>
      </c>
      <c r="M852" s="17">
        <f t="shared" si="135"/>
        <v>27242.962666666666</v>
      </c>
      <c r="N852" s="17">
        <f t="shared" si="135"/>
        <v>34053.703333333331</v>
      </c>
      <c r="O852" s="17">
        <f t="shared" si="135"/>
        <v>40864.443999999996</v>
      </c>
      <c r="P852" s="17">
        <f t="shared" si="135"/>
        <v>47675.184666666661</v>
      </c>
      <c r="Q852" s="17">
        <f t="shared" si="135"/>
        <v>54485.925333333325</v>
      </c>
      <c r="R852" s="17">
        <f t="shared" si="135"/>
        <v>61296.66599999999</v>
      </c>
      <c r="S852" s="17">
        <f t="shared" si="135"/>
        <v>68107.406666666662</v>
      </c>
      <c r="T852" s="17">
        <f t="shared" si="135"/>
        <v>74918.147333333327</v>
      </c>
      <c r="U852" s="15"/>
    </row>
    <row r="853" spans="1:21" ht="12.75" customHeight="1" outlineLevel="1">
      <c r="A853" s="356"/>
      <c r="B853" s="145"/>
      <c r="C853" s="20" t="s">
        <v>969</v>
      </c>
      <c r="D853" s="5" t="s">
        <v>79</v>
      </c>
      <c r="E853" s="5" t="s">
        <v>317</v>
      </c>
      <c r="F853" s="5"/>
      <c r="G853" s="17">
        <f t="shared" ref="G853:T853" si="136">IF((+G501+F853+IF(G149&lt;0,G149,0))&lt;0,0,(+G501+F853+IF(G149&lt;0,G149,0)))</f>
        <v>0</v>
      </c>
      <c r="H853" s="17">
        <f t="shared" si="136"/>
        <v>0</v>
      </c>
      <c r="I853" s="17">
        <f t="shared" si="136"/>
        <v>0</v>
      </c>
      <c r="J853" s="17">
        <f t="shared" si="136"/>
        <v>2574.8373333333329</v>
      </c>
      <c r="K853" s="17">
        <f t="shared" si="136"/>
        <v>5149.6746666666659</v>
      </c>
      <c r="L853" s="17">
        <f t="shared" si="136"/>
        <v>7724.5119999999988</v>
      </c>
      <c r="M853" s="17">
        <f t="shared" si="136"/>
        <v>10299.349333333332</v>
      </c>
      <c r="N853" s="17">
        <f t="shared" si="136"/>
        <v>12874.186666666665</v>
      </c>
      <c r="O853" s="17">
        <f t="shared" si="136"/>
        <v>15449.023999999998</v>
      </c>
      <c r="P853" s="17">
        <f t="shared" si="136"/>
        <v>18023.861333333331</v>
      </c>
      <c r="Q853" s="17">
        <f t="shared" si="136"/>
        <v>20598.698666666663</v>
      </c>
      <c r="R853" s="17">
        <f t="shared" si="136"/>
        <v>23173.535999999996</v>
      </c>
      <c r="S853" s="17">
        <f t="shared" si="136"/>
        <v>25748.373333333329</v>
      </c>
      <c r="T853" s="17">
        <f t="shared" si="136"/>
        <v>28323.210666666662</v>
      </c>
      <c r="U853" s="15"/>
    </row>
    <row r="854" spans="1:21" ht="12.75" customHeight="1" outlineLevel="1">
      <c r="A854" s="356"/>
      <c r="B854" s="145"/>
      <c r="C854" s="20" t="s">
        <v>192</v>
      </c>
      <c r="D854" s="5" t="s">
        <v>79</v>
      </c>
      <c r="E854" s="5" t="s">
        <v>317</v>
      </c>
      <c r="F854" s="5"/>
      <c r="G854" s="17">
        <f t="shared" ref="G854:T854" si="137">IF((+G502+F854+IF(G150&lt;0,G150,0))&lt;0,0,(+G502+F854+IF(G150&lt;0,G150,0)))</f>
        <v>0</v>
      </c>
      <c r="H854" s="17">
        <f t="shared" si="137"/>
        <v>0</v>
      </c>
      <c r="I854" s="17">
        <f t="shared" si="137"/>
        <v>0</v>
      </c>
      <c r="J854" s="17">
        <f t="shared" si="137"/>
        <v>37093.044285714284</v>
      </c>
      <c r="K854" s="17">
        <f t="shared" si="137"/>
        <v>74186.088571428569</v>
      </c>
      <c r="L854" s="17">
        <f t="shared" si="137"/>
        <v>111279.13285714286</v>
      </c>
      <c r="M854" s="17">
        <f t="shared" si="137"/>
        <v>148372.17714285714</v>
      </c>
      <c r="N854" s="17">
        <f t="shared" si="137"/>
        <v>185465.22142857141</v>
      </c>
      <c r="O854" s="17">
        <f t="shared" si="137"/>
        <v>222558.26571428569</v>
      </c>
      <c r="P854" s="17">
        <f t="shared" si="137"/>
        <v>259651.30999999997</v>
      </c>
      <c r="Q854" s="17">
        <f t="shared" si="137"/>
        <v>259651.31</v>
      </c>
      <c r="R854" s="17">
        <f t="shared" si="137"/>
        <v>259651.31</v>
      </c>
      <c r="S854" s="17">
        <f t="shared" si="137"/>
        <v>259651.31</v>
      </c>
      <c r="T854" s="17">
        <f t="shared" si="137"/>
        <v>259651.31</v>
      </c>
      <c r="U854" s="15"/>
    </row>
    <row r="855" spans="1:21" ht="12.75" customHeight="1" outlineLevel="1">
      <c r="A855" s="356"/>
      <c r="B855" s="145"/>
      <c r="C855" s="20" t="s">
        <v>193</v>
      </c>
      <c r="D855" s="5" t="s">
        <v>79</v>
      </c>
      <c r="E855" s="5" t="s">
        <v>317</v>
      </c>
      <c r="F855" s="5"/>
      <c r="G855" s="17">
        <f t="shared" ref="G855:T855" si="138">IF((+G503+F855+IF(G151&lt;0,G151,0))&lt;0,0,(+G503+F855+IF(G151&lt;0,G151,0)))</f>
        <v>0</v>
      </c>
      <c r="H855" s="17">
        <f t="shared" si="138"/>
        <v>0</v>
      </c>
      <c r="I855" s="17">
        <f t="shared" si="138"/>
        <v>345.38666666666666</v>
      </c>
      <c r="J855" s="17">
        <f t="shared" si="138"/>
        <v>690.77333333333331</v>
      </c>
      <c r="K855" s="17">
        <f t="shared" si="138"/>
        <v>1036.1599999999999</v>
      </c>
      <c r="L855" s="17">
        <f t="shared" si="138"/>
        <v>1036.1600000000001</v>
      </c>
      <c r="M855" s="17">
        <f t="shared" si="138"/>
        <v>1036.1600000000001</v>
      </c>
      <c r="N855" s="17">
        <f t="shared" si="138"/>
        <v>1036.1600000000001</v>
      </c>
      <c r="O855" s="17">
        <f t="shared" si="138"/>
        <v>1036.1600000000001</v>
      </c>
      <c r="P855" s="17">
        <f t="shared" si="138"/>
        <v>1036.1600000000001</v>
      </c>
      <c r="Q855" s="17">
        <f t="shared" si="138"/>
        <v>1036.1600000000001</v>
      </c>
      <c r="R855" s="17">
        <f t="shared" si="138"/>
        <v>1036.1600000000001</v>
      </c>
      <c r="S855" s="17">
        <f t="shared" si="138"/>
        <v>1036.1600000000001</v>
      </c>
      <c r="T855" s="17">
        <f t="shared" si="138"/>
        <v>1036.1600000000001</v>
      </c>
      <c r="U855" s="15"/>
    </row>
    <row r="856" spans="1:21" ht="12.75" customHeight="1" outlineLevel="1">
      <c r="A856" s="356"/>
      <c r="B856" s="145"/>
      <c r="C856" s="20" t="s">
        <v>194</v>
      </c>
      <c r="D856" s="5" t="s">
        <v>79</v>
      </c>
      <c r="E856" s="5" t="s">
        <v>317</v>
      </c>
      <c r="F856" s="5"/>
      <c r="G856" s="17">
        <f t="shared" ref="G856:T856" si="139">IF((+G504+F856+IF(G152&lt;0,G152,0))&lt;0,0,(+G504+F856+IF(G152&lt;0,G152,0)))</f>
        <v>0</v>
      </c>
      <c r="H856" s="17">
        <f t="shared" si="139"/>
        <v>0</v>
      </c>
      <c r="I856" s="17">
        <f t="shared" si="139"/>
        <v>27440.483333333326</v>
      </c>
      <c r="J856" s="17">
        <f t="shared" si="139"/>
        <v>54880.966666666653</v>
      </c>
      <c r="K856" s="17">
        <f t="shared" si="139"/>
        <v>82321.449999999983</v>
      </c>
      <c r="L856" s="17">
        <f t="shared" si="139"/>
        <v>82321.449999999983</v>
      </c>
      <c r="M856" s="17">
        <f t="shared" si="139"/>
        <v>82321.449999999983</v>
      </c>
      <c r="N856" s="17">
        <f t="shared" si="139"/>
        <v>82321.449999999983</v>
      </c>
      <c r="O856" s="17">
        <f t="shared" si="139"/>
        <v>82321.449999999983</v>
      </c>
      <c r="P856" s="17">
        <f t="shared" si="139"/>
        <v>82321.449999999983</v>
      </c>
      <c r="Q856" s="17">
        <f t="shared" si="139"/>
        <v>82321.449999999983</v>
      </c>
      <c r="R856" s="17">
        <f t="shared" si="139"/>
        <v>82321.449999999983</v>
      </c>
      <c r="S856" s="17">
        <f t="shared" si="139"/>
        <v>82321.449999999983</v>
      </c>
      <c r="T856" s="17">
        <f t="shared" si="139"/>
        <v>82321.449999999983</v>
      </c>
      <c r="U856" s="15"/>
    </row>
    <row r="857" spans="1:21" ht="12.75" customHeight="1" outlineLevel="1">
      <c r="A857" s="356"/>
      <c r="B857" s="145"/>
      <c r="C857" s="20" t="s">
        <v>195</v>
      </c>
      <c r="D857" s="5" t="s">
        <v>79</v>
      </c>
      <c r="E857" s="5" t="s">
        <v>317</v>
      </c>
      <c r="F857" s="5"/>
      <c r="G857" s="17">
        <f t="shared" ref="G857:T857" si="140">IF((+G505+F857+IF(G153&lt;0,G153,0))&lt;0,0,(+G505+F857+IF(G153&lt;0,G153,0)))</f>
        <v>0</v>
      </c>
      <c r="H857" s="17">
        <f t="shared" si="140"/>
        <v>0</v>
      </c>
      <c r="I857" s="17">
        <f t="shared" si="140"/>
        <v>445.85714285714283</v>
      </c>
      <c r="J857" s="17">
        <f t="shared" si="140"/>
        <v>891.71428571428567</v>
      </c>
      <c r="K857" s="17">
        <f t="shared" si="140"/>
        <v>1337.5714285714284</v>
      </c>
      <c r="L857" s="17">
        <f t="shared" si="140"/>
        <v>1783.4285714285713</v>
      </c>
      <c r="M857" s="17">
        <f t="shared" si="140"/>
        <v>2229.2857142857142</v>
      </c>
      <c r="N857" s="17">
        <f t="shared" si="140"/>
        <v>2675.1428571428569</v>
      </c>
      <c r="O857" s="17">
        <f t="shared" si="140"/>
        <v>3120.9999999999995</v>
      </c>
      <c r="P857" s="17">
        <f t="shared" si="140"/>
        <v>3121</v>
      </c>
      <c r="Q857" s="17">
        <f t="shared" si="140"/>
        <v>3121</v>
      </c>
      <c r="R857" s="17">
        <f t="shared" si="140"/>
        <v>3121</v>
      </c>
      <c r="S857" s="17">
        <f t="shared" si="140"/>
        <v>3121</v>
      </c>
      <c r="T857" s="17">
        <f t="shared" si="140"/>
        <v>3121</v>
      </c>
      <c r="U857" s="15"/>
    </row>
    <row r="858" spans="1:21" ht="12.75" customHeight="1" outlineLevel="1">
      <c r="A858" s="356"/>
      <c r="B858" s="145"/>
      <c r="C858" s="20" t="s">
        <v>196</v>
      </c>
      <c r="D858" s="5" t="s">
        <v>79</v>
      </c>
      <c r="E858" s="5" t="s">
        <v>317</v>
      </c>
      <c r="F858" s="5"/>
      <c r="G858" s="17">
        <f t="shared" ref="G858:T858" si="141">IF((+G506+F858+IF(G154&lt;0,G154,0))&lt;0,0,(+G506+F858+IF(G154&lt;0,G154,0)))</f>
        <v>0</v>
      </c>
      <c r="H858" s="17">
        <f t="shared" si="141"/>
        <v>0</v>
      </c>
      <c r="I858" s="17">
        <f t="shared" si="141"/>
        <v>0</v>
      </c>
      <c r="J858" s="17">
        <f t="shared" si="141"/>
        <v>78600.007142857139</v>
      </c>
      <c r="K858" s="17">
        <f t="shared" si="141"/>
        <v>157200.01428571428</v>
      </c>
      <c r="L858" s="17">
        <f t="shared" si="141"/>
        <v>235800.02142857143</v>
      </c>
      <c r="M858" s="17">
        <f t="shared" si="141"/>
        <v>314400.02857142856</v>
      </c>
      <c r="N858" s="17">
        <f t="shared" si="141"/>
        <v>393000.03571428568</v>
      </c>
      <c r="O858" s="17">
        <f t="shared" si="141"/>
        <v>471600.04285714281</v>
      </c>
      <c r="P858" s="17">
        <f t="shared" si="141"/>
        <v>550200.04999999993</v>
      </c>
      <c r="Q858" s="17">
        <f t="shared" si="141"/>
        <v>550200.05000000005</v>
      </c>
      <c r="R858" s="17">
        <f t="shared" si="141"/>
        <v>550200.05000000005</v>
      </c>
      <c r="S858" s="17">
        <f t="shared" si="141"/>
        <v>550200.05000000005</v>
      </c>
      <c r="T858" s="17">
        <f t="shared" si="141"/>
        <v>550200.05000000005</v>
      </c>
      <c r="U858" s="15"/>
    </row>
    <row r="859" spans="1:21" ht="12.75" customHeight="1" outlineLevel="1">
      <c r="A859" s="356"/>
      <c r="B859" s="145"/>
      <c r="C859" s="20" t="s">
        <v>971</v>
      </c>
      <c r="D859" s="168" t="s">
        <v>79</v>
      </c>
      <c r="E859" s="168" t="s">
        <v>317</v>
      </c>
      <c r="F859" s="5"/>
      <c r="G859" s="17">
        <f t="shared" ref="G859:T859" si="142">IF((+G507+F859+IF(G155&lt;0,G155,0))&lt;0,0,(+G507+F859+IF(G155&lt;0,G155,0)))</f>
        <v>0</v>
      </c>
      <c r="H859" s="17">
        <f t="shared" si="142"/>
        <v>0</v>
      </c>
      <c r="I859" s="17">
        <f t="shared" si="142"/>
        <v>0</v>
      </c>
      <c r="J859" s="17">
        <f t="shared" si="142"/>
        <v>42217.936000000002</v>
      </c>
      <c r="K859" s="17">
        <f t="shared" si="142"/>
        <v>84435.872000000003</v>
      </c>
      <c r="L859" s="17">
        <f t="shared" si="142"/>
        <v>126653.808</v>
      </c>
      <c r="M859" s="17">
        <f t="shared" si="142"/>
        <v>168871.74400000001</v>
      </c>
      <c r="N859" s="17">
        <f t="shared" si="142"/>
        <v>211089.68</v>
      </c>
      <c r="O859" s="17">
        <f t="shared" si="142"/>
        <v>211089.68</v>
      </c>
      <c r="P859" s="17">
        <f t="shared" si="142"/>
        <v>211089.68</v>
      </c>
      <c r="Q859" s="17">
        <f t="shared" si="142"/>
        <v>211089.68</v>
      </c>
      <c r="R859" s="17">
        <f t="shared" si="142"/>
        <v>211089.68</v>
      </c>
      <c r="S859" s="17">
        <f t="shared" si="142"/>
        <v>211089.68</v>
      </c>
      <c r="T859" s="17">
        <f t="shared" si="142"/>
        <v>211089.68</v>
      </c>
      <c r="U859" s="15"/>
    </row>
    <row r="860" spans="1:21" ht="12.75" customHeight="1" outlineLevel="1">
      <c r="A860" s="356"/>
      <c r="B860" s="145"/>
      <c r="C860" s="20" t="s">
        <v>972</v>
      </c>
      <c r="D860" s="168" t="s">
        <v>79</v>
      </c>
      <c r="E860" s="168" t="s">
        <v>317</v>
      </c>
      <c r="F860" s="5"/>
      <c r="G860" s="17">
        <f t="shared" ref="G860:T860" si="143">IF((+G508+F860+IF(G156&lt;0,G156,0))&lt;0,0,(+G508+F860+IF(G156&lt;0,G156,0)))</f>
        <v>0</v>
      </c>
      <c r="H860" s="17">
        <f t="shared" si="143"/>
        <v>0</v>
      </c>
      <c r="I860" s="17">
        <f t="shared" si="143"/>
        <v>0</v>
      </c>
      <c r="J860" s="17">
        <f t="shared" si="143"/>
        <v>0</v>
      </c>
      <c r="K860" s="17">
        <f t="shared" si="143"/>
        <v>0</v>
      </c>
      <c r="L860" s="17">
        <f t="shared" si="143"/>
        <v>0</v>
      </c>
      <c r="M860" s="17">
        <f t="shared" si="143"/>
        <v>28804.582857142854</v>
      </c>
      <c r="N860" s="17">
        <f t="shared" si="143"/>
        <v>57609.165714285708</v>
      </c>
      <c r="O860" s="17">
        <f t="shared" si="143"/>
        <v>86413.748571428558</v>
      </c>
      <c r="P860" s="17">
        <f t="shared" si="143"/>
        <v>115218.33142857142</v>
      </c>
      <c r="Q860" s="17">
        <f t="shared" si="143"/>
        <v>144022.91428571427</v>
      </c>
      <c r="R860" s="17">
        <f t="shared" si="143"/>
        <v>172827.49714285712</v>
      </c>
      <c r="S860" s="17">
        <f t="shared" si="143"/>
        <v>201632.07999999996</v>
      </c>
      <c r="T860" s="17">
        <f t="shared" si="143"/>
        <v>201632.08</v>
      </c>
      <c r="U860" s="15"/>
    </row>
    <row r="861" spans="1:21" ht="12.75" customHeight="1" outlineLevel="1">
      <c r="A861" s="356"/>
      <c r="B861" s="145"/>
      <c r="C861" s="20" t="s">
        <v>973</v>
      </c>
      <c r="D861" s="168" t="s">
        <v>79</v>
      </c>
      <c r="E861" s="168" t="s">
        <v>317</v>
      </c>
      <c r="F861" s="5"/>
      <c r="G861" s="17">
        <f t="shared" ref="G861:T861" si="144">IF((+G509+F861+IF(G157&lt;0,G157,0))&lt;0,0,(+G509+F861+IF(G157&lt;0,G157,0)))</f>
        <v>0</v>
      </c>
      <c r="H861" s="17">
        <f t="shared" si="144"/>
        <v>0</v>
      </c>
      <c r="I861" s="17">
        <f t="shared" si="144"/>
        <v>0</v>
      </c>
      <c r="J861" s="17">
        <f t="shared" si="144"/>
        <v>10154.633000000002</v>
      </c>
      <c r="K861" s="17">
        <f t="shared" si="144"/>
        <v>20309.266000000003</v>
      </c>
      <c r="L861" s="17">
        <f t="shared" si="144"/>
        <v>30463.899000000005</v>
      </c>
      <c r="M861" s="17">
        <f t="shared" si="144"/>
        <v>40618.532000000007</v>
      </c>
      <c r="N861" s="17">
        <f t="shared" si="144"/>
        <v>50773.165000000008</v>
      </c>
      <c r="O861" s="17">
        <f t="shared" si="144"/>
        <v>60927.79800000001</v>
      </c>
      <c r="P861" s="17">
        <f t="shared" si="144"/>
        <v>71082.431000000011</v>
      </c>
      <c r="Q861" s="17">
        <f t="shared" si="144"/>
        <v>81237.064000000013</v>
      </c>
      <c r="R861" s="17">
        <f t="shared" si="144"/>
        <v>91391.697000000015</v>
      </c>
      <c r="S861" s="17">
        <f t="shared" si="144"/>
        <v>101546.33</v>
      </c>
      <c r="T861" s="17">
        <f t="shared" si="144"/>
        <v>101546.33</v>
      </c>
      <c r="U861" s="15"/>
    </row>
    <row r="862" spans="1:21" ht="12.75" customHeight="1" outlineLevel="1">
      <c r="A862" s="356"/>
      <c r="B862" s="145"/>
      <c r="C862" s="20" t="s">
        <v>973</v>
      </c>
      <c r="D862" s="168" t="s">
        <v>79</v>
      </c>
      <c r="E862" s="168" t="s">
        <v>317</v>
      </c>
      <c r="F862" s="5"/>
      <c r="G862" s="17">
        <f t="shared" ref="G862:T862" si="145">IF((+G510+F862+IF(G158&lt;0,G158,0))&lt;0,0,(+G510+F862+IF(G158&lt;0,G158,0)))</f>
        <v>0</v>
      </c>
      <c r="H862" s="17">
        <f t="shared" si="145"/>
        <v>0</v>
      </c>
      <c r="I862" s="17">
        <f t="shared" si="145"/>
        <v>0</v>
      </c>
      <c r="J862" s="17">
        <f t="shared" si="145"/>
        <v>0</v>
      </c>
      <c r="K862" s="17">
        <f t="shared" si="145"/>
        <v>6098.567</v>
      </c>
      <c r="L862" s="17">
        <f t="shared" si="145"/>
        <v>12197.134</v>
      </c>
      <c r="M862" s="17">
        <f t="shared" si="145"/>
        <v>18295.701000000001</v>
      </c>
      <c r="N862" s="17">
        <f t="shared" si="145"/>
        <v>24394.268</v>
      </c>
      <c r="O862" s="17">
        <f t="shared" si="145"/>
        <v>30492.834999999999</v>
      </c>
      <c r="P862" s="17">
        <f t="shared" si="145"/>
        <v>36591.402000000002</v>
      </c>
      <c r="Q862" s="17">
        <f t="shared" si="145"/>
        <v>42689.969000000005</v>
      </c>
      <c r="R862" s="17">
        <f t="shared" si="145"/>
        <v>48788.536000000007</v>
      </c>
      <c r="S862" s="17">
        <f t="shared" si="145"/>
        <v>54887.10300000001</v>
      </c>
      <c r="T862" s="17">
        <f t="shared" si="145"/>
        <v>60985.67</v>
      </c>
      <c r="U862" s="15"/>
    </row>
    <row r="863" spans="1:21" ht="12.75" customHeight="1" outlineLevel="1">
      <c r="A863" s="356"/>
      <c r="B863" s="145"/>
      <c r="C863" s="20" t="s">
        <v>197</v>
      </c>
      <c r="D863" s="5" t="s">
        <v>79</v>
      </c>
      <c r="E863" s="5" t="s">
        <v>317</v>
      </c>
      <c r="F863" s="5"/>
      <c r="G863" s="17">
        <f t="shared" ref="G863:T863" si="146">IF((+G511+F863+IF(G159&lt;0,G159,0))&lt;0,0,(+G511+F863+IF(G159&lt;0,G159,0)))</f>
        <v>0</v>
      </c>
      <c r="H863" s="17">
        <f t="shared" si="146"/>
        <v>0</v>
      </c>
      <c r="I863" s="17">
        <f t="shared" si="146"/>
        <v>0</v>
      </c>
      <c r="J863" s="17">
        <f t="shared" si="146"/>
        <v>0</v>
      </c>
      <c r="K863" s="17">
        <f t="shared" si="146"/>
        <v>28562.877142857142</v>
      </c>
      <c r="L863" s="17">
        <f t="shared" si="146"/>
        <v>57125.754285714283</v>
      </c>
      <c r="M863" s="17">
        <f t="shared" si="146"/>
        <v>88388.631428571418</v>
      </c>
      <c r="N863" s="17">
        <f t="shared" si="146"/>
        <v>119651.50857142857</v>
      </c>
      <c r="O863" s="17">
        <f t="shared" si="146"/>
        <v>150914.38571428572</v>
      </c>
      <c r="P863" s="17">
        <f t="shared" si="146"/>
        <v>182177.26285714286</v>
      </c>
      <c r="Q863" s="17">
        <f t="shared" si="146"/>
        <v>213440.14</v>
      </c>
      <c r="R863" s="17">
        <f t="shared" si="146"/>
        <v>218840.14</v>
      </c>
      <c r="S863" s="17">
        <f t="shared" si="146"/>
        <v>218840.14</v>
      </c>
      <c r="T863" s="17">
        <f t="shared" si="146"/>
        <v>218840.14</v>
      </c>
      <c r="U863" s="15"/>
    </row>
    <row r="864" spans="1:21" ht="12.75" customHeight="1" outlineLevel="1">
      <c r="A864" s="356"/>
      <c r="B864" s="145"/>
      <c r="C864" s="20" t="s">
        <v>198</v>
      </c>
      <c r="D864" s="5" t="s">
        <v>79</v>
      </c>
      <c r="E864" s="5" t="s">
        <v>317</v>
      </c>
      <c r="F864" s="5"/>
      <c r="G864" s="17">
        <f t="shared" ref="G864:T864" si="147">IF((+G512+F864+IF(G160&lt;0,G160,0))&lt;0,0,(+G512+F864+IF(G160&lt;0,G160,0)))</f>
        <v>0</v>
      </c>
      <c r="H864" s="17">
        <f t="shared" si="147"/>
        <v>0</v>
      </c>
      <c r="I864" s="17">
        <f t="shared" si="147"/>
        <v>0</v>
      </c>
      <c r="J864" s="17">
        <f t="shared" si="147"/>
        <v>0</v>
      </c>
      <c r="K864" s="17">
        <f t="shared" si="147"/>
        <v>23953.812857142857</v>
      </c>
      <c r="L864" s="17">
        <f t="shared" si="147"/>
        <v>47907.625714285714</v>
      </c>
      <c r="M864" s="17">
        <f t="shared" si="147"/>
        <v>71861.438571428575</v>
      </c>
      <c r="N864" s="17">
        <f t="shared" si="147"/>
        <v>95815.251428571428</v>
      </c>
      <c r="O864" s="17">
        <f t="shared" si="147"/>
        <v>119769.06428571428</v>
      </c>
      <c r="P864" s="17">
        <f t="shared" si="147"/>
        <v>143722.87714285715</v>
      </c>
      <c r="Q864" s="17">
        <f t="shared" si="147"/>
        <v>167676.69</v>
      </c>
      <c r="R864" s="17">
        <f t="shared" si="147"/>
        <v>167676.69</v>
      </c>
      <c r="S864" s="17">
        <f t="shared" si="147"/>
        <v>167676.69</v>
      </c>
      <c r="T864" s="17">
        <f t="shared" si="147"/>
        <v>167676.69</v>
      </c>
      <c r="U864" s="15"/>
    </row>
    <row r="865" spans="1:21" ht="12.75" customHeight="1" outlineLevel="1">
      <c r="A865" s="356"/>
      <c r="B865" s="145"/>
      <c r="C865" s="20" t="s">
        <v>199</v>
      </c>
      <c r="D865" s="5" t="s">
        <v>79</v>
      </c>
      <c r="E865" s="5" t="s">
        <v>317</v>
      </c>
      <c r="F865" s="5"/>
      <c r="G865" s="17">
        <f t="shared" ref="G865:T865" si="148">IF((+G513+F865+IF(G161&lt;0,G161,0))&lt;0,0,(+G513+F865+IF(G161&lt;0,G161,0)))</f>
        <v>0</v>
      </c>
      <c r="H865" s="17">
        <f t="shared" si="148"/>
        <v>0</v>
      </c>
      <c r="I865" s="17">
        <f t="shared" si="148"/>
        <v>0</v>
      </c>
      <c r="J865" s="17">
        <f t="shared" si="148"/>
        <v>0</v>
      </c>
      <c r="K865" s="17">
        <f t="shared" si="148"/>
        <v>0</v>
      </c>
      <c r="L865" s="17">
        <f t="shared" si="148"/>
        <v>0</v>
      </c>
      <c r="M865" s="17">
        <f t="shared" si="148"/>
        <v>2998.5914285714284</v>
      </c>
      <c r="N865" s="17">
        <f t="shared" si="148"/>
        <v>5997.1828571428568</v>
      </c>
      <c r="O865" s="17">
        <f t="shared" si="148"/>
        <v>8995.7742857142857</v>
      </c>
      <c r="P865" s="17">
        <f t="shared" si="148"/>
        <v>11994.365714285714</v>
      </c>
      <c r="Q865" s="17">
        <f t="shared" si="148"/>
        <v>14992.957142857142</v>
      </c>
      <c r="R865" s="17">
        <f t="shared" si="148"/>
        <v>17991.548571428571</v>
      </c>
      <c r="S865" s="17">
        <f t="shared" si="148"/>
        <v>20990.14</v>
      </c>
      <c r="T865" s="17">
        <f t="shared" si="148"/>
        <v>20990.14</v>
      </c>
      <c r="U865" s="15"/>
    </row>
    <row r="866" spans="1:21" ht="12.75" customHeight="1" outlineLevel="1">
      <c r="A866" s="356"/>
      <c r="B866" s="145"/>
      <c r="C866" s="20" t="s">
        <v>200</v>
      </c>
      <c r="D866" s="5" t="s">
        <v>79</v>
      </c>
      <c r="E866" s="5" t="s">
        <v>317</v>
      </c>
      <c r="F866" s="5"/>
      <c r="G866" s="17">
        <f t="shared" ref="G866:T866" si="149">IF((+G514+F866+IF(G162&lt;0,G162,0))&lt;0,0,(+G514+F866+IF(G162&lt;0,G162,0)))</f>
        <v>0</v>
      </c>
      <c r="H866" s="17">
        <f t="shared" si="149"/>
        <v>0</v>
      </c>
      <c r="I866" s="17">
        <f t="shared" si="149"/>
        <v>0</v>
      </c>
      <c r="J866" s="17">
        <f t="shared" si="149"/>
        <v>0</v>
      </c>
      <c r="K866" s="17">
        <f t="shared" si="149"/>
        <v>0</v>
      </c>
      <c r="L866" s="17">
        <f t="shared" si="149"/>
        <v>0</v>
      </c>
      <c r="M866" s="17">
        <f t="shared" si="149"/>
        <v>5780.52</v>
      </c>
      <c r="N866" s="17">
        <f t="shared" si="149"/>
        <v>11561.04</v>
      </c>
      <c r="O866" s="17">
        <f t="shared" si="149"/>
        <v>17341.560000000001</v>
      </c>
      <c r="P866" s="17">
        <f t="shared" si="149"/>
        <v>23122.080000000002</v>
      </c>
      <c r="Q866" s="17">
        <f t="shared" si="149"/>
        <v>23122.080000000002</v>
      </c>
      <c r="R866" s="17">
        <f t="shared" si="149"/>
        <v>23122.080000000002</v>
      </c>
      <c r="S866" s="17">
        <f t="shared" si="149"/>
        <v>23122.080000000002</v>
      </c>
      <c r="T866" s="17">
        <f t="shared" si="149"/>
        <v>23122.080000000002</v>
      </c>
      <c r="U866" s="15"/>
    </row>
    <row r="867" spans="1:21" ht="12.75" customHeight="1" outlineLevel="1">
      <c r="A867" s="356"/>
      <c r="B867" s="145"/>
      <c r="C867" s="20" t="s">
        <v>201</v>
      </c>
      <c r="D867" s="5" t="s">
        <v>79</v>
      </c>
      <c r="E867" s="5" t="s">
        <v>317</v>
      </c>
      <c r="F867" s="5"/>
      <c r="G867" s="17">
        <f t="shared" ref="G867:T867" si="150">IF((+G515+F867+IF(G163&lt;0,G163,0))&lt;0,0,(+G515+F867+IF(G163&lt;0,G163,0)))</f>
        <v>0</v>
      </c>
      <c r="H867" s="17">
        <f t="shared" si="150"/>
        <v>0</v>
      </c>
      <c r="I867" s="17">
        <f t="shared" si="150"/>
        <v>0</v>
      </c>
      <c r="J867" s="17">
        <f t="shared" si="150"/>
        <v>0</v>
      </c>
      <c r="K867" s="17">
        <f t="shared" si="150"/>
        <v>0</v>
      </c>
      <c r="L867" s="17">
        <f t="shared" si="150"/>
        <v>0</v>
      </c>
      <c r="M867" s="17">
        <f t="shared" si="150"/>
        <v>25173.174999999999</v>
      </c>
      <c r="N867" s="17">
        <f t="shared" si="150"/>
        <v>50346.35</v>
      </c>
      <c r="O867" s="17">
        <f t="shared" si="150"/>
        <v>75519.524999999994</v>
      </c>
      <c r="P867" s="17">
        <f t="shared" si="150"/>
        <v>100692.7</v>
      </c>
      <c r="Q867" s="17">
        <f t="shared" si="150"/>
        <v>100692.7</v>
      </c>
      <c r="R867" s="17">
        <f t="shared" si="150"/>
        <v>100692.7</v>
      </c>
      <c r="S867" s="17">
        <f t="shared" si="150"/>
        <v>100692.7</v>
      </c>
      <c r="T867" s="17">
        <f t="shared" si="150"/>
        <v>100692.7</v>
      </c>
      <c r="U867" s="15"/>
    </row>
    <row r="868" spans="1:21" ht="12.75" customHeight="1" outlineLevel="1">
      <c r="A868" s="356"/>
      <c r="B868" s="145"/>
      <c r="C868" s="20" t="s">
        <v>202</v>
      </c>
      <c r="D868" s="5" t="s">
        <v>79</v>
      </c>
      <c r="E868" s="5" t="s">
        <v>317</v>
      </c>
      <c r="F868" s="5"/>
      <c r="G868" s="17">
        <f t="shared" ref="G868:T868" si="151">IF((+G516+F868+IF(G164&lt;0,G164,0))&lt;0,0,(+G516+F868+IF(G164&lt;0,G164,0)))</f>
        <v>0</v>
      </c>
      <c r="H868" s="17">
        <f t="shared" si="151"/>
        <v>0</v>
      </c>
      <c r="I868" s="17">
        <f t="shared" si="151"/>
        <v>0</v>
      </c>
      <c r="J868" s="17">
        <f t="shared" si="151"/>
        <v>0</v>
      </c>
      <c r="K868" s="17">
        <f t="shared" si="151"/>
        <v>0</v>
      </c>
      <c r="L868" s="17">
        <f t="shared" si="151"/>
        <v>0</v>
      </c>
      <c r="M868" s="17">
        <f t="shared" si="151"/>
        <v>3580.9485714285711</v>
      </c>
      <c r="N868" s="17">
        <f t="shared" si="151"/>
        <v>7161.8971428571422</v>
      </c>
      <c r="O868" s="17">
        <f t="shared" si="151"/>
        <v>10742.845714285713</v>
      </c>
      <c r="P868" s="17">
        <f t="shared" si="151"/>
        <v>14323.794285714284</v>
      </c>
      <c r="Q868" s="17">
        <f t="shared" si="151"/>
        <v>17904.742857142854</v>
      </c>
      <c r="R868" s="17">
        <f t="shared" si="151"/>
        <v>21485.691428571423</v>
      </c>
      <c r="S868" s="17">
        <f t="shared" si="151"/>
        <v>25066.639999999992</v>
      </c>
      <c r="T868" s="17">
        <f t="shared" si="151"/>
        <v>25066.639999999999</v>
      </c>
      <c r="U868" s="15"/>
    </row>
    <row r="869" spans="1:21" ht="12.75" customHeight="1" outlineLevel="1">
      <c r="A869" s="355"/>
      <c r="B869" s="145"/>
      <c r="C869" s="20" t="s">
        <v>284</v>
      </c>
      <c r="D869" s="5" t="s">
        <v>79</v>
      </c>
      <c r="E869" s="5" t="s">
        <v>317</v>
      </c>
      <c r="F869" s="5"/>
      <c r="G869" s="17">
        <f t="shared" ref="G869:T869" si="152">IF((+G517+F869+IF(G165&lt;0,G165,0))&lt;0,0,(+G517+F869+IF(G165&lt;0,G165,0)))</f>
        <v>0</v>
      </c>
      <c r="H869" s="17">
        <f t="shared" si="152"/>
        <v>0</v>
      </c>
      <c r="I869" s="17">
        <f t="shared" si="152"/>
        <v>0</v>
      </c>
      <c r="J869" s="17">
        <f t="shared" si="152"/>
        <v>0</v>
      </c>
      <c r="K869" s="17">
        <f t="shared" si="152"/>
        <v>0</v>
      </c>
      <c r="L869" s="17">
        <f t="shared" si="152"/>
        <v>0</v>
      </c>
      <c r="M869" s="17">
        <f t="shared" si="152"/>
        <v>0</v>
      </c>
      <c r="N869" s="17">
        <f t="shared" si="152"/>
        <v>0</v>
      </c>
      <c r="O869" s="17">
        <f t="shared" si="152"/>
        <v>0</v>
      </c>
      <c r="P869" s="17">
        <f t="shared" si="152"/>
        <v>0</v>
      </c>
      <c r="Q869" s="17">
        <f t="shared" si="152"/>
        <v>0</v>
      </c>
      <c r="R869" s="17">
        <f t="shared" si="152"/>
        <v>0</v>
      </c>
      <c r="S869" s="17">
        <f t="shared" si="152"/>
        <v>0</v>
      </c>
      <c r="T869" s="17">
        <f t="shared" si="152"/>
        <v>0</v>
      </c>
      <c r="U869" s="15"/>
    </row>
    <row r="870" spans="1:21" ht="12.75" customHeight="1" outlineLevel="1">
      <c r="A870" s="355"/>
      <c r="B870" s="145"/>
      <c r="C870" s="20" t="s">
        <v>453</v>
      </c>
      <c r="D870" s="5" t="s">
        <v>79</v>
      </c>
      <c r="E870" s="5" t="s">
        <v>317</v>
      </c>
      <c r="F870" s="5"/>
      <c r="G870" s="17">
        <f t="shared" ref="G870:T870" si="153">IF((+G518+F870+IF(G166&lt;0,G166,0))&lt;0,0,(+G518+F870+IF(G166&lt;0,G166,0)))</f>
        <v>0</v>
      </c>
      <c r="H870" s="17">
        <f t="shared" si="153"/>
        <v>0</v>
      </c>
      <c r="I870" s="17">
        <f t="shared" si="153"/>
        <v>0</v>
      </c>
      <c r="J870" s="17">
        <f t="shared" si="153"/>
        <v>0</v>
      </c>
      <c r="K870" s="17">
        <f t="shared" si="153"/>
        <v>0</v>
      </c>
      <c r="L870" s="17">
        <f t="shared" si="153"/>
        <v>0</v>
      </c>
      <c r="M870" s="17">
        <f t="shared" si="153"/>
        <v>0</v>
      </c>
      <c r="N870" s="17">
        <f t="shared" si="153"/>
        <v>0</v>
      </c>
      <c r="O870" s="17">
        <f t="shared" si="153"/>
        <v>0</v>
      </c>
      <c r="P870" s="17">
        <f t="shared" si="153"/>
        <v>0</v>
      </c>
      <c r="Q870" s="17">
        <f t="shared" si="153"/>
        <v>0</v>
      </c>
      <c r="R870" s="17">
        <f t="shared" si="153"/>
        <v>0</v>
      </c>
      <c r="S870" s="17">
        <f t="shared" si="153"/>
        <v>0</v>
      </c>
      <c r="T870" s="17">
        <f t="shared" si="153"/>
        <v>0</v>
      </c>
      <c r="U870" s="15"/>
    </row>
    <row r="871" spans="1:21" ht="12.75" customHeight="1" outlineLevel="1">
      <c r="A871" s="355"/>
      <c r="B871" s="145"/>
      <c r="C871" s="20" t="s">
        <v>454</v>
      </c>
      <c r="D871" s="5" t="s">
        <v>79</v>
      </c>
      <c r="E871" s="5" t="s">
        <v>317</v>
      </c>
      <c r="F871" s="5"/>
      <c r="G871" s="17">
        <f t="shared" ref="G871:T871" si="154">IF((+G519+F871+IF(G167&lt;0,G167,0))&lt;0,0,(+G519+F871+IF(G167&lt;0,G167,0)))</f>
        <v>0</v>
      </c>
      <c r="H871" s="17">
        <f t="shared" si="154"/>
        <v>0</v>
      </c>
      <c r="I871" s="17">
        <f t="shared" si="154"/>
        <v>0</v>
      </c>
      <c r="J871" s="17">
        <f t="shared" si="154"/>
        <v>0</v>
      </c>
      <c r="K871" s="17">
        <f t="shared" si="154"/>
        <v>0</v>
      </c>
      <c r="L871" s="17">
        <f t="shared" si="154"/>
        <v>0</v>
      </c>
      <c r="M871" s="17">
        <f t="shared" si="154"/>
        <v>0</v>
      </c>
      <c r="N871" s="17">
        <f t="shared" si="154"/>
        <v>0</v>
      </c>
      <c r="O871" s="17">
        <f t="shared" si="154"/>
        <v>0</v>
      </c>
      <c r="P871" s="17">
        <f t="shared" si="154"/>
        <v>0</v>
      </c>
      <c r="Q871" s="17">
        <f t="shared" si="154"/>
        <v>0</v>
      </c>
      <c r="R871" s="17">
        <f t="shared" si="154"/>
        <v>0</v>
      </c>
      <c r="S871" s="17">
        <f t="shared" si="154"/>
        <v>0</v>
      </c>
      <c r="T871" s="17">
        <f t="shared" si="154"/>
        <v>0</v>
      </c>
      <c r="U871" s="15"/>
    </row>
    <row r="872" spans="1:21" ht="12.75" customHeight="1" outlineLevel="1">
      <c r="A872" s="355"/>
      <c r="B872" s="145"/>
      <c r="C872" s="20" t="s">
        <v>455</v>
      </c>
      <c r="D872" s="5" t="s">
        <v>79</v>
      </c>
      <c r="E872" s="5" t="s">
        <v>317</v>
      </c>
      <c r="F872" s="5"/>
      <c r="G872" s="17">
        <f t="shared" ref="G872:T872" si="155">IF((+G520+F872+IF(G168&lt;0,G168,0))&lt;0,0,(+G520+F872+IF(G168&lt;0,G168,0)))</f>
        <v>0</v>
      </c>
      <c r="H872" s="17">
        <f t="shared" si="155"/>
        <v>0</v>
      </c>
      <c r="I872" s="17">
        <f t="shared" si="155"/>
        <v>0</v>
      </c>
      <c r="J872" s="17">
        <f t="shared" si="155"/>
        <v>0</v>
      </c>
      <c r="K872" s="17">
        <f t="shared" si="155"/>
        <v>0</v>
      </c>
      <c r="L872" s="17">
        <f t="shared" si="155"/>
        <v>0</v>
      </c>
      <c r="M872" s="17">
        <f t="shared" si="155"/>
        <v>0</v>
      </c>
      <c r="N872" s="17">
        <f t="shared" si="155"/>
        <v>0</v>
      </c>
      <c r="O872" s="17">
        <f t="shared" si="155"/>
        <v>0</v>
      </c>
      <c r="P872" s="17">
        <f t="shared" si="155"/>
        <v>0</v>
      </c>
      <c r="Q872" s="17">
        <f t="shared" si="155"/>
        <v>0</v>
      </c>
      <c r="R872" s="17">
        <f t="shared" si="155"/>
        <v>0</v>
      </c>
      <c r="S872" s="17">
        <f t="shared" si="155"/>
        <v>0</v>
      </c>
      <c r="T872" s="17">
        <f t="shared" si="155"/>
        <v>19118.657142857144</v>
      </c>
      <c r="U872" s="15"/>
    </row>
    <row r="873" spans="1:21" ht="12.75" customHeight="1" outlineLevel="1">
      <c r="A873" s="355"/>
      <c r="B873" s="145"/>
      <c r="C873" s="20" t="s">
        <v>456</v>
      </c>
      <c r="D873" s="5" t="s">
        <v>79</v>
      </c>
      <c r="E873" s="5" t="s">
        <v>317</v>
      </c>
      <c r="F873" s="5"/>
      <c r="G873" s="17">
        <f t="shared" ref="G873:T873" si="156">IF((+G521+F873+IF(G169&lt;0,G169,0))&lt;0,0,(+G521+F873+IF(G169&lt;0,G169,0)))</f>
        <v>0</v>
      </c>
      <c r="H873" s="17">
        <f t="shared" si="156"/>
        <v>0</v>
      </c>
      <c r="I873" s="17">
        <f t="shared" si="156"/>
        <v>0</v>
      </c>
      <c r="J873" s="17">
        <f t="shared" si="156"/>
        <v>0</v>
      </c>
      <c r="K873" s="17">
        <f t="shared" si="156"/>
        <v>0</v>
      </c>
      <c r="L873" s="17">
        <f t="shared" si="156"/>
        <v>0</v>
      </c>
      <c r="M873" s="17">
        <f t="shared" si="156"/>
        <v>0</v>
      </c>
      <c r="N873" s="17">
        <f t="shared" si="156"/>
        <v>0</v>
      </c>
      <c r="O873" s="17">
        <f t="shared" si="156"/>
        <v>0</v>
      </c>
      <c r="P873" s="17">
        <f t="shared" si="156"/>
        <v>0</v>
      </c>
      <c r="Q873" s="17">
        <f t="shared" si="156"/>
        <v>372703.15571428573</v>
      </c>
      <c r="R873" s="17">
        <f t="shared" si="156"/>
        <v>745406.31142857147</v>
      </c>
      <c r="S873" s="17">
        <f t="shared" si="156"/>
        <v>1118109.4671428571</v>
      </c>
      <c r="T873" s="17">
        <f t="shared" si="156"/>
        <v>1540469.9085714286</v>
      </c>
      <c r="U873" s="15"/>
    </row>
    <row r="874" spans="1:21" ht="12.75" customHeight="1" outlineLevel="1">
      <c r="A874" s="355"/>
      <c r="B874" s="145"/>
      <c r="C874" s="20" t="s">
        <v>457</v>
      </c>
      <c r="D874" s="5" t="s">
        <v>79</v>
      </c>
      <c r="E874" s="5" t="s">
        <v>317</v>
      </c>
      <c r="F874" s="5"/>
      <c r="G874" s="17">
        <f t="shared" ref="G874:T874" si="157">IF((+G522+F874+IF(G170&lt;0,G170,0))&lt;0,0,(+G522+F874+IF(G170&lt;0,G170,0)))</f>
        <v>0</v>
      </c>
      <c r="H874" s="17">
        <f t="shared" si="157"/>
        <v>0</v>
      </c>
      <c r="I874" s="17">
        <f t="shared" si="157"/>
        <v>0</v>
      </c>
      <c r="J874" s="17">
        <f t="shared" si="157"/>
        <v>0</v>
      </c>
      <c r="K874" s="17">
        <f t="shared" si="157"/>
        <v>0</v>
      </c>
      <c r="L874" s="17">
        <f t="shared" si="157"/>
        <v>0</v>
      </c>
      <c r="M874" s="17">
        <f t="shared" si="157"/>
        <v>0</v>
      </c>
      <c r="N874" s="17">
        <f t="shared" si="157"/>
        <v>0</v>
      </c>
      <c r="O874" s="17">
        <f t="shared" si="157"/>
        <v>0</v>
      </c>
      <c r="P874" s="17">
        <f t="shared" si="157"/>
        <v>0</v>
      </c>
      <c r="Q874" s="17">
        <f t="shared" si="157"/>
        <v>0</v>
      </c>
      <c r="R874" s="17">
        <f t="shared" si="157"/>
        <v>0</v>
      </c>
      <c r="S874" s="17">
        <f t="shared" si="157"/>
        <v>0</v>
      </c>
      <c r="T874" s="17">
        <f t="shared" si="157"/>
        <v>13862.142857142857</v>
      </c>
      <c r="U874" s="15"/>
    </row>
    <row r="875" spans="1:21" ht="12.75" customHeight="1" outlineLevel="1">
      <c r="A875" s="355"/>
      <c r="B875" s="145"/>
      <c r="C875" s="20" t="s">
        <v>458</v>
      </c>
      <c r="D875" s="5" t="s">
        <v>79</v>
      </c>
      <c r="E875" s="5" t="s">
        <v>317</v>
      </c>
      <c r="F875" s="5"/>
      <c r="G875" s="17">
        <f t="shared" ref="G875:T875" si="158">IF((+G523+F875+IF(G171&lt;0,G171,0))&lt;0,0,(+G523+F875+IF(G171&lt;0,G171,0)))</f>
        <v>0</v>
      </c>
      <c r="H875" s="17">
        <f t="shared" si="158"/>
        <v>0</v>
      </c>
      <c r="I875" s="17">
        <f t="shared" si="158"/>
        <v>0</v>
      </c>
      <c r="J875" s="17">
        <f t="shared" si="158"/>
        <v>0</v>
      </c>
      <c r="K875" s="17">
        <f t="shared" si="158"/>
        <v>0</v>
      </c>
      <c r="L875" s="17">
        <f t="shared" si="158"/>
        <v>0</v>
      </c>
      <c r="M875" s="17">
        <f t="shared" si="158"/>
        <v>0</v>
      </c>
      <c r="N875" s="17">
        <f t="shared" si="158"/>
        <v>0</v>
      </c>
      <c r="O875" s="17">
        <f t="shared" si="158"/>
        <v>0</v>
      </c>
      <c r="P875" s="17">
        <f t="shared" si="158"/>
        <v>0</v>
      </c>
      <c r="Q875" s="17">
        <f t="shared" si="158"/>
        <v>0</v>
      </c>
      <c r="R875" s="17">
        <f t="shared" si="158"/>
        <v>0</v>
      </c>
      <c r="S875" s="17">
        <f t="shared" si="158"/>
        <v>0</v>
      </c>
      <c r="T875" s="17">
        <f t="shared" si="158"/>
        <v>13290.947999999999</v>
      </c>
      <c r="U875" s="15"/>
    </row>
    <row r="876" spans="1:21" ht="12.75" customHeight="1" outlineLevel="1">
      <c r="A876" s="355"/>
      <c r="B876" s="145"/>
      <c r="C876" s="20" t="s">
        <v>459</v>
      </c>
      <c r="D876" s="5" t="s">
        <v>79</v>
      </c>
      <c r="E876" s="5" t="s">
        <v>317</v>
      </c>
      <c r="F876" s="5"/>
      <c r="G876" s="17">
        <f t="shared" ref="G876:T876" si="159">IF((+G524+F876+IF(G172&lt;0,G172,0))&lt;0,0,(+G524+F876+IF(G172&lt;0,G172,0)))</f>
        <v>0</v>
      </c>
      <c r="H876" s="17">
        <f t="shared" si="159"/>
        <v>0</v>
      </c>
      <c r="I876" s="17">
        <f t="shared" si="159"/>
        <v>0</v>
      </c>
      <c r="J876" s="17">
        <f t="shared" si="159"/>
        <v>0</v>
      </c>
      <c r="K876" s="17">
        <f t="shared" si="159"/>
        <v>0</v>
      </c>
      <c r="L876" s="17">
        <f t="shared" si="159"/>
        <v>0</v>
      </c>
      <c r="M876" s="17">
        <f t="shared" si="159"/>
        <v>0</v>
      </c>
      <c r="N876" s="17">
        <f t="shared" si="159"/>
        <v>0</v>
      </c>
      <c r="O876" s="17">
        <f t="shared" si="159"/>
        <v>0</v>
      </c>
      <c r="P876" s="17">
        <f t="shared" si="159"/>
        <v>0</v>
      </c>
      <c r="Q876" s="17">
        <f t="shared" si="159"/>
        <v>0</v>
      </c>
      <c r="R876" s="17">
        <f t="shared" si="159"/>
        <v>0</v>
      </c>
      <c r="S876" s="17">
        <f t="shared" si="159"/>
        <v>0</v>
      </c>
      <c r="T876" s="17">
        <f t="shared" si="159"/>
        <v>9749.1459999999988</v>
      </c>
      <c r="U876" s="15"/>
    </row>
    <row r="877" spans="1:21" ht="12.75" customHeight="1" outlineLevel="1">
      <c r="A877" s="355"/>
      <c r="B877" s="145"/>
      <c r="C877" s="20" t="s">
        <v>461</v>
      </c>
      <c r="D877" s="5" t="s">
        <v>79</v>
      </c>
      <c r="E877" s="5" t="s">
        <v>317</v>
      </c>
      <c r="F877" s="5"/>
      <c r="G877" s="17">
        <f t="shared" ref="G877:T877" si="160">IF((+G525+F877+IF(G173&lt;0,G173,0))&lt;0,0,(+G525+F877+IF(G173&lt;0,G173,0)))</f>
        <v>0</v>
      </c>
      <c r="H877" s="17">
        <f t="shared" si="160"/>
        <v>0</v>
      </c>
      <c r="I877" s="17">
        <f t="shared" si="160"/>
        <v>0</v>
      </c>
      <c r="J877" s="17">
        <f t="shared" si="160"/>
        <v>0</v>
      </c>
      <c r="K877" s="17">
        <f t="shared" si="160"/>
        <v>0</v>
      </c>
      <c r="L877" s="17">
        <f t="shared" si="160"/>
        <v>0</v>
      </c>
      <c r="M877" s="17">
        <f t="shared" si="160"/>
        <v>0</v>
      </c>
      <c r="N877" s="17">
        <f t="shared" si="160"/>
        <v>0</v>
      </c>
      <c r="O877" s="17">
        <f t="shared" si="160"/>
        <v>0</v>
      </c>
      <c r="P877" s="17">
        <f t="shared" si="160"/>
        <v>0</v>
      </c>
      <c r="Q877" s="17">
        <f t="shared" si="160"/>
        <v>0</v>
      </c>
      <c r="R877" s="17">
        <f t="shared" si="160"/>
        <v>43529.566000000006</v>
      </c>
      <c r="S877" s="17">
        <f t="shared" si="160"/>
        <v>87059.132000000012</v>
      </c>
      <c r="T877" s="17">
        <f t="shared" si="160"/>
        <v>130588.69800000002</v>
      </c>
      <c r="U877" s="15"/>
    </row>
    <row r="878" spans="1:21" ht="12.75" customHeight="1" outlineLevel="1">
      <c r="A878" s="355"/>
      <c r="B878" s="145"/>
      <c r="C878" s="20" t="s">
        <v>462</v>
      </c>
      <c r="D878" s="5" t="s">
        <v>79</v>
      </c>
      <c r="E878" s="5" t="s">
        <v>317</v>
      </c>
      <c r="F878" s="5"/>
      <c r="G878" s="17">
        <f t="shared" ref="G878:T878" si="161">IF((+G526+F878+IF(G174&lt;0,G174,0))&lt;0,0,(+G526+F878+IF(G174&lt;0,G174,0)))</f>
        <v>0</v>
      </c>
      <c r="H878" s="17">
        <f t="shared" si="161"/>
        <v>0</v>
      </c>
      <c r="I878" s="17">
        <f t="shared" si="161"/>
        <v>0</v>
      </c>
      <c r="J878" s="17">
        <f t="shared" si="161"/>
        <v>0</v>
      </c>
      <c r="K878" s="17">
        <f t="shared" si="161"/>
        <v>0</v>
      </c>
      <c r="L878" s="17">
        <f t="shared" si="161"/>
        <v>0</v>
      </c>
      <c r="M878" s="17">
        <f t="shared" si="161"/>
        <v>0</v>
      </c>
      <c r="N878" s="17">
        <f t="shared" si="161"/>
        <v>0</v>
      </c>
      <c r="O878" s="17">
        <f t="shared" si="161"/>
        <v>0</v>
      </c>
      <c r="P878" s="17">
        <f t="shared" si="161"/>
        <v>0</v>
      </c>
      <c r="Q878" s="17">
        <f t="shared" si="161"/>
        <v>0</v>
      </c>
      <c r="R878" s="17">
        <f t="shared" si="161"/>
        <v>0</v>
      </c>
      <c r="S878" s="17">
        <f t="shared" si="161"/>
        <v>11195.701428571427</v>
      </c>
      <c r="T878" s="17">
        <f t="shared" si="161"/>
        <v>22391.402857142853</v>
      </c>
      <c r="U878" s="15"/>
    </row>
    <row r="879" spans="1:21" ht="12.75" customHeight="1" outlineLevel="1">
      <c r="A879" s="355"/>
      <c r="B879" s="145"/>
      <c r="C879" s="20" t="s">
        <v>463</v>
      </c>
      <c r="D879" s="5" t="s">
        <v>79</v>
      </c>
      <c r="E879" s="5" t="s">
        <v>317</v>
      </c>
      <c r="F879" s="5"/>
      <c r="G879" s="17">
        <f t="shared" ref="G879:T879" si="162">IF((+G527+F879+IF(G175&lt;0,G175,0))&lt;0,0,(+G527+F879+IF(G175&lt;0,G175,0)))</f>
        <v>0</v>
      </c>
      <c r="H879" s="17">
        <f t="shared" si="162"/>
        <v>0</v>
      </c>
      <c r="I879" s="17">
        <f t="shared" si="162"/>
        <v>0</v>
      </c>
      <c r="J879" s="17">
        <f t="shared" si="162"/>
        <v>0</v>
      </c>
      <c r="K879" s="17">
        <f t="shared" si="162"/>
        <v>0</v>
      </c>
      <c r="L879" s="17">
        <f t="shared" si="162"/>
        <v>0</v>
      </c>
      <c r="M879" s="17">
        <f t="shared" si="162"/>
        <v>0</v>
      </c>
      <c r="N879" s="17">
        <f t="shared" si="162"/>
        <v>0</v>
      </c>
      <c r="O879" s="17">
        <f t="shared" si="162"/>
        <v>0</v>
      </c>
      <c r="P879" s="17">
        <f t="shared" si="162"/>
        <v>0</v>
      </c>
      <c r="Q879" s="17">
        <f t="shared" si="162"/>
        <v>0</v>
      </c>
      <c r="R879" s="17">
        <f t="shared" si="162"/>
        <v>0</v>
      </c>
      <c r="S879" s="17">
        <f t="shared" si="162"/>
        <v>1075</v>
      </c>
      <c r="T879" s="17">
        <f t="shared" si="162"/>
        <v>2150</v>
      </c>
      <c r="U879" s="15"/>
    </row>
    <row r="880" spans="1:21" ht="12.75" customHeight="1" outlineLevel="1">
      <c r="A880" s="355"/>
      <c r="B880" s="145"/>
      <c r="C880" s="20" t="s">
        <v>464</v>
      </c>
      <c r="D880" s="5" t="s">
        <v>79</v>
      </c>
      <c r="E880" s="5" t="s">
        <v>317</v>
      </c>
      <c r="F880" s="5"/>
      <c r="G880" s="17">
        <f t="shared" ref="G880:T880" si="163">IF((+G528+F880+IF(G176&lt;0,G176,0))&lt;0,0,(+G528+F880+IF(G176&lt;0,G176,0)))</f>
        <v>0</v>
      </c>
      <c r="H880" s="17">
        <f t="shared" si="163"/>
        <v>0</v>
      </c>
      <c r="I880" s="17">
        <f t="shared" si="163"/>
        <v>0</v>
      </c>
      <c r="J880" s="17">
        <f t="shared" si="163"/>
        <v>0</v>
      </c>
      <c r="K880" s="17">
        <f t="shared" si="163"/>
        <v>0</v>
      </c>
      <c r="L880" s="17">
        <f t="shared" si="163"/>
        <v>0</v>
      </c>
      <c r="M880" s="17">
        <f t="shared" si="163"/>
        <v>0</v>
      </c>
      <c r="N880" s="17">
        <f t="shared" si="163"/>
        <v>0</v>
      </c>
      <c r="O880" s="17">
        <f t="shared" si="163"/>
        <v>0</v>
      </c>
      <c r="P880" s="17">
        <f t="shared" si="163"/>
        <v>0</v>
      </c>
      <c r="Q880" s="17">
        <f t="shared" si="163"/>
        <v>0</v>
      </c>
      <c r="R880" s="17">
        <f t="shared" si="163"/>
        <v>0</v>
      </c>
      <c r="S880" s="17">
        <f t="shared" si="163"/>
        <v>1009.3714285714286</v>
      </c>
      <c r="T880" s="17">
        <f t="shared" si="163"/>
        <v>2018.7428571428572</v>
      </c>
      <c r="U880" s="15"/>
    </row>
    <row r="881" spans="1:21" ht="12.75" customHeight="1" outlineLevel="1">
      <c r="A881" s="355"/>
      <c r="B881" s="145"/>
      <c r="C881" s="20" t="s">
        <v>465</v>
      </c>
      <c r="D881" s="5" t="s">
        <v>79</v>
      </c>
      <c r="E881" s="5" t="s">
        <v>317</v>
      </c>
      <c r="F881" s="5"/>
      <c r="G881" s="17">
        <f t="shared" ref="G881:T881" si="164">IF((+G529+F881+IF(G177&lt;0,G177,0))&lt;0,0,(+G529+F881+IF(G177&lt;0,G177,0)))</f>
        <v>0</v>
      </c>
      <c r="H881" s="17">
        <f t="shared" si="164"/>
        <v>0</v>
      </c>
      <c r="I881" s="17">
        <f t="shared" si="164"/>
        <v>0</v>
      </c>
      <c r="J881" s="17">
        <f t="shared" si="164"/>
        <v>0</v>
      </c>
      <c r="K881" s="17">
        <f t="shared" si="164"/>
        <v>0</v>
      </c>
      <c r="L881" s="17">
        <f t="shared" si="164"/>
        <v>0</v>
      </c>
      <c r="M881" s="17">
        <f t="shared" si="164"/>
        <v>0</v>
      </c>
      <c r="N881" s="17">
        <f t="shared" si="164"/>
        <v>0</v>
      </c>
      <c r="O881" s="17">
        <f t="shared" si="164"/>
        <v>0</v>
      </c>
      <c r="P881" s="17">
        <f t="shared" si="164"/>
        <v>0</v>
      </c>
      <c r="Q881" s="17">
        <f t="shared" si="164"/>
        <v>0</v>
      </c>
      <c r="R881" s="17">
        <f t="shared" si="164"/>
        <v>0</v>
      </c>
      <c r="S881" s="17">
        <f t="shared" si="164"/>
        <v>5430.67</v>
      </c>
      <c r="T881" s="17">
        <f t="shared" si="164"/>
        <v>10861.34</v>
      </c>
      <c r="U881" s="15"/>
    </row>
    <row r="882" spans="1:21" ht="12.75" customHeight="1" outlineLevel="1">
      <c r="A882" s="355"/>
      <c r="B882" s="145"/>
      <c r="C882" s="20" t="s">
        <v>196</v>
      </c>
      <c r="D882" s="5" t="s">
        <v>79</v>
      </c>
      <c r="E882" s="5" t="s">
        <v>317</v>
      </c>
      <c r="F882" s="5"/>
      <c r="G882" s="17">
        <f t="shared" ref="G882:T882" si="165">IF((+G530+F882+IF(G178&lt;0,G178,0))&lt;0,0,(+G530+F882+IF(G178&lt;0,G178,0)))</f>
        <v>0</v>
      </c>
      <c r="H882" s="17">
        <f t="shared" si="165"/>
        <v>0</v>
      </c>
      <c r="I882" s="17">
        <f t="shared" si="165"/>
        <v>0</v>
      </c>
      <c r="J882" s="17">
        <f t="shared" si="165"/>
        <v>0</v>
      </c>
      <c r="K882" s="17">
        <f t="shared" si="165"/>
        <v>0</v>
      </c>
      <c r="L882" s="17">
        <f t="shared" si="165"/>
        <v>0</v>
      </c>
      <c r="M882" s="17">
        <f t="shared" si="165"/>
        <v>0</v>
      </c>
      <c r="N882" s="17">
        <f t="shared" si="165"/>
        <v>0</v>
      </c>
      <c r="O882" s="17">
        <f t="shared" si="165"/>
        <v>0</v>
      </c>
      <c r="P882" s="17">
        <f t="shared" si="165"/>
        <v>0</v>
      </c>
      <c r="Q882" s="17">
        <f t="shared" si="165"/>
        <v>0</v>
      </c>
      <c r="R882" s="17">
        <f t="shared" si="165"/>
        <v>0</v>
      </c>
      <c r="S882" s="17">
        <f t="shared" si="165"/>
        <v>12669.138571428572</v>
      </c>
      <c r="T882" s="17">
        <f t="shared" si="165"/>
        <v>25338.277142857143</v>
      </c>
      <c r="U882" s="15"/>
    </row>
    <row r="883" spans="1:21" ht="12.75" customHeight="1" outlineLevel="1">
      <c r="A883" s="355"/>
      <c r="B883" s="145"/>
      <c r="C883" s="20" t="s">
        <v>466</v>
      </c>
      <c r="D883" s="5" t="s">
        <v>79</v>
      </c>
      <c r="E883" s="5" t="s">
        <v>317</v>
      </c>
      <c r="F883" s="5"/>
      <c r="G883" s="17">
        <f t="shared" ref="G883:T883" si="166">IF((+G531+F883+IF(G179&lt;0,G179,0))&lt;0,0,(+G531+F883+IF(G179&lt;0,G179,0)))</f>
        <v>0</v>
      </c>
      <c r="H883" s="17">
        <f t="shared" si="166"/>
        <v>0</v>
      </c>
      <c r="I883" s="17">
        <f t="shared" si="166"/>
        <v>0</v>
      </c>
      <c r="J883" s="17">
        <f t="shared" si="166"/>
        <v>0</v>
      </c>
      <c r="K883" s="17">
        <f t="shared" si="166"/>
        <v>0</v>
      </c>
      <c r="L883" s="17">
        <f t="shared" si="166"/>
        <v>0</v>
      </c>
      <c r="M883" s="17">
        <f t="shared" si="166"/>
        <v>0</v>
      </c>
      <c r="N883" s="17">
        <f t="shared" si="166"/>
        <v>0</v>
      </c>
      <c r="O883" s="17">
        <f t="shared" si="166"/>
        <v>0</v>
      </c>
      <c r="P883" s="17">
        <f t="shared" si="166"/>
        <v>0</v>
      </c>
      <c r="Q883" s="17">
        <f t="shared" si="166"/>
        <v>0</v>
      </c>
      <c r="R883" s="17">
        <f t="shared" si="166"/>
        <v>0</v>
      </c>
      <c r="S883" s="17">
        <f t="shared" si="166"/>
        <v>8280</v>
      </c>
      <c r="T883" s="17">
        <f t="shared" si="166"/>
        <v>16560</v>
      </c>
      <c r="U883" s="15"/>
    </row>
    <row r="884" spans="1:21" ht="12.75" customHeight="1" outlineLevel="1">
      <c r="A884" s="355"/>
      <c r="B884" s="145"/>
      <c r="C884" s="20" t="s">
        <v>467</v>
      </c>
      <c r="D884" s="5" t="s">
        <v>79</v>
      </c>
      <c r="E884" s="5" t="s">
        <v>317</v>
      </c>
      <c r="F884" s="5"/>
      <c r="G884" s="17">
        <f t="shared" ref="G884:T884" si="167">IF((+G532+F884+IF(G180&lt;0,G180,0))&lt;0,0,(+G532+F884+IF(G180&lt;0,G180,0)))</f>
        <v>0</v>
      </c>
      <c r="H884" s="17">
        <f t="shared" si="167"/>
        <v>0</v>
      </c>
      <c r="I884" s="17">
        <f t="shared" si="167"/>
        <v>0</v>
      </c>
      <c r="J884" s="17">
        <f t="shared" si="167"/>
        <v>0</v>
      </c>
      <c r="K884" s="17">
        <f t="shared" si="167"/>
        <v>0</v>
      </c>
      <c r="L884" s="17">
        <f t="shared" si="167"/>
        <v>0</v>
      </c>
      <c r="M884" s="17">
        <f t="shared" si="167"/>
        <v>0</v>
      </c>
      <c r="N884" s="17">
        <f t="shared" si="167"/>
        <v>0</v>
      </c>
      <c r="O884" s="17">
        <f t="shared" si="167"/>
        <v>0</v>
      </c>
      <c r="P884" s="17">
        <f t="shared" si="167"/>
        <v>0</v>
      </c>
      <c r="Q884" s="17">
        <f t="shared" si="167"/>
        <v>0</v>
      </c>
      <c r="R884" s="17">
        <f t="shared" si="167"/>
        <v>0</v>
      </c>
      <c r="S884" s="17">
        <f t="shared" si="167"/>
        <v>26587.860666666664</v>
      </c>
      <c r="T884" s="17">
        <f t="shared" si="167"/>
        <v>53175.721333333327</v>
      </c>
      <c r="U884" s="15"/>
    </row>
    <row r="885" spans="1:21" ht="12.75" customHeight="1" outlineLevel="1">
      <c r="A885" s="355"/>
      <c r="B885" s="145"/>
      <c r="C885" s="20" t="s">
        <v>460</v>
      </c>
      <c r="D885" s="5" t="s">
        <v>79</v>
      </c>
      <c r="E885" s="5" t="s">
        <v>317</v>
      </c>
      <c r="F885" s="5"/>
      <c r="G885" s="17">
        <f t="shared" ref="G885:T885" si="168">IF((+G533+F885+IF(G181&lt;0,G181,0))&lt;0,0,(+G533+F885+IF(G181&lt;0,G181,0)))</f>
        <v>0</v>
      </c>
      <c r="H885" s="17">
        <f t="shared" si="168"/>
        <v>0</v>
      </c>
      <c r="I885" s="17">
        <f t="shared" si="168"/>
        <v>0</v>
      </c>
      <c r="J885" s="17">
        <f t="shared" si="168"/>
        <v>0</v>
      </c>
      <c r="K885" s="17">
        <f t="shared" si="168"/>
        <v>0</v>
      </c>
      <c r="L885" s="17">
        <f t="shared" si="168"/>
        <v>0</v>
      </c>
      <c r="M885" s="17">
        <f t="shared" si="168"/>
        <v>0</v>
      </c>
      <c r="N885" s="17">
        <f t="shared" si="168"/>
        <v>0</v>
      </c>
      <c r="O885" s="17">
        <f t="shared" si="168"/>
        <v>0</v>
      </c>
      <c r="P885" s="17">
        <f t="shared" si="168"/>
        <v>0</v>
      </c>
      <c r="Q885" s="17">
        <f t="shared" si="168"/>
        <v>46811.612857142842</v>
      </c>
      <c r="R885" s="17">
        <f t="shared" si="168"/>
        <v>93623.225714285683</v>
      </c>
      <c r="S885" s="17">
        <f t="shared" si="168"/>
        <v>140434.83857142853</v>
      </c>
      <c r="T885" s="17">
        <f t="shared" si="168"/>
        <v>187246.45142857137</v>
      </c>
      <c r="U885" s="15"/>
    </row>
    <row r="886" spans="1:21" ht="12.75" customHeight="1" outlineLevel="1">
      <c r="A886" s="355"/>
      <c r="B886" s="145"/>
      <c r="C886" s="20" t="s">
        <v>203</v>
      </c>
      <c r="D886" s="5" t="s">
        <v>79</v>
      </c>
      <c r="E886" s="5" t="s">
        <v>317</v>
      </c>
      <c r="F886" s="5"/>
      <c r="G886" s="17">
        <f t="shared" ref="G886:T886" si="169">IF((+G534+F886+IF(G182&lt;0,G182,0))&lt;0,0,(+G534+F886+IF(G182&lt;0,G182,0)))</f>
        <v>0</v>
      </c>
      <c r="H886" s="17">
        <f t="shared" si="169"/>
        <v>0</v>
      </c>
      <c r="I886" s="17">
        <f t="shared" si="169"/>
        <v>0</v>
      </c>
      <c r="J886" s="17">
        <f t="shared" si="169"/>
        <v>0</v>
      </c>
      <c r="K886" s="17">
        <f t="shared" si="169"/>
        <v>0</v>
      </c>
      <c r="L886" s="17">
        <f t="shared" si="169"/>
        <v>0</v>
      </c>
      <c r="M886" s="17">
        <f t="shared" si="169"/>
        <v>0</v>
      </c>
      <c r="N886" s="17">
        <f t="shared" si="169"/>
        <v>7143.6214285714277</v>
      </c>
      <c r="O886" s="17">
        <f t="shared" si="169"/>
        <v>14287.242857142855</v>
      </c>
      <c r="P886" s="17">
        <f t="shared" si="169"/>
        <v>21430.864285714284</v>
      </c>
      <c r="Q886" s="17">
        <f t="shared" si="169"/>
        <v>28574.485714285711</v>
      </c>
      <c r="R886" s="17">
        <f t="shared" si="169"/>
        <v>35718.107142857138</v>
      </c>
      <c r="S886" s="17">
        <f t="shared" si="169"/>
        <v>42861.728571428568</v>
      </c>
      <c r="T886" s="17">
        <f t="shared" si="169"/>
        <v>50005.35</v>
      </c>
      <c r="U886" s="15"/>
    </row>
    <row r="887" spans="1:21" ht="12.75" customHeight="1" outlineLevel="1">
      <c r="A887" s="355"/>
      <c r="B887" s="145"/>
      <c r="C887" s="20" t="s">
        <v>204</v>
      </c>
      <c r="D887" s="5" t="s">
        <v>79</v>
      </c>
      <c r="E887" s="5" t="s">
        <v>317</v>
      </c>
      <c r="F887" s="5"/>
      <c r="G887" s="17">
        <f t="shared" ref="G887:T887" si="170">IF((+G535+F887+IF(G183&lt;0,G183,0))&lt;0,0,(+G535+F887+IF(G183&lt;0,G183,0)))</f>
        <v>0</v>
      </c>
      <c r="H887" s="17">
        <f t="shared" si="170"/>
        <v>0</v>
      </c>
      <c r="I887" s="17">
        <f t="shared" si="170"/>
        <v>0</v>
      </c>
      <c r="J887" s="17">
        <f t="shared" si="170"/>
        <v>0</v>
      </c>
      <c r="K887" s="17">
        <f t="shared" si="170"/>
        <v>0</v>
      </c>
      <c r="L887" s="17">
        <f t="shared" si="170"/>
        <v>0</v>
      </c>
      <c r="M887" s="17">
        <f t="shared" si="170"/>
        <v>0</v>
      </c>
      <c r="N887" s="17">
        <f t="shared" si="170"/>
        <v>0</v>
      </c>
      <c r="O887" s="17">
        <f t="shared" si="170"/>
        <v>0</v>
      </c>
      <c r="P887" s="17">
        <f t="shared" si="170"/>
        <v>8781.3885714285716</v>
      </c>
      <c r="Q887" s="17">
        <f t="shared" si="170"/>
        <v>17562.777142857143</v>
      </c>
      <c r="R887" s="17">
        <f t="shared" si="170"/>
        <v>26344.165714285715</v>
      </c>
      <c r="S887" s="17">
        <f t="shared" si="170"/>
        <v>48363.657142857148</v>
      </c>
      <c r="T887" s="17">
        <f t="shared" si="170"/>
        <v>70383.148571428581</v>
      </c>
      <c r="U887" s="15"/>
    </row>
    <row r="888" spans="1:21" ht="12.75" customHeight="1" outlineLevel="1">
      <c r="A888" s="355"/>
      <c r="B888" s="145"/>
      <c r="C888" s="20" t="s">
        <v>527</v>
      </c>
      <c r="D888" s="5" t="s">
        <v>79</v>
      </c>
      <c r="E888" s="5" t="s">
        <v>317</v>
      </c>
      <c r="F888" s="5"/>
      <c r="G888" s="17">
        <f t="shared" ref="G888:T888" si="171">IF((+G536+F888+IF(G184&lt;0,G184,0))&lt;0,0,(+G536+F888+IF(G184&lt;0,G184,0)))</f>
        <v>0</v>
      </c>
      <c r="H888" s="17">
        <f t="shared" si="171"/>
        <v>0</v>
      </c>
      <c r="I888" s="17">
        <f t="shared" si="171"/>
        <v>0</v>
      </c>
      <c r="J888" s="17">
        <f t="shared" si="171"/>
        <v>0</v>
      </c>
      <c r="K888" s="17">
        <f t="shared" si="171"/>
        <v>0</v>
      </c>
      <c r="L888" s="17">
        <f t="shared" si="171"/>
        <v>0</v>
      </c>
      <c r="M888" s="17">
        <f t="shared" si="171"/>
        <v>0</v>
      </c>
      <c r="N888" s="17">
        <f t="shared" si="171"/>
        <v>0</v>
      </c>
      <c r="O888" s="17">
        <f t="shared" si="171"/>
        <v>0</v>
      </c>
      <c r="P888" s="17">
        <f t="shared" si="171"/>
        <v>0</v>
      </c>
      <c r="Q888" s="17">
        <f t="shared" si="171"/>
        <v>0</v>
      </c>
      <c r="R888" s="17">
        <f t="shared" si="171"/>
        <v>0</v>
      </c>
      <c r="S888" s="17">
        <f t="shared" si="171"/>
        <v>0</v>
      </c>
      <c r="T888" s="17">
        <f t="shared" si="171"/>
        <v>0</v>
      </c>
      <c r="U888" s="15"/>
    </row>
    <row r="889" spans="1:21" ht="12.75" customHeight="1" outlineLevel="1" collapsed="1">
      <c r="A889" s="354"/>
      <c r="B889" s="390" t="s">
        <v>921</v>
      </c>
      <c r="C889" s="390"/>
      <c r="D889" s="391"/>
      <c r="E889" s="391"/>
      <c r="F889" s="5"/>
      <c r="G889" s="545"/>
      <c r="H889" s="545"/>
      <c r="I889" s="545"/>
      <c r="J889" s="545"/>
      <c r="K889" s="545"/>
      <c r="L889" s="545"/>
      <c r="M889" s="545"/>
      <c r="N889" s="545"/>
      <c r="O889" s="545"/>
      <c r="P889" s="545"/>
      <c r="Q889" s="545"/>
      <c r="R889" s="545"/>
      <c r="S889" s="545"/>
      <c r="T889" s="545"/>
      <c r="U889" s="15"/>
    </row>
    <row r="890" spans="1:21" ht="12.75" customHeight="1" outlineLevel="1">
      <c r="A890" s="357"/>
      <c r="B890" s="384"/>
      <c r="C890" s="58" t="s">
        <v>788</v>
      </c>
      <c r="D890" s="397"/>
      <c r="E890" s="397"/>
      <c r="F890" s="5"/>
      <c r="G890" s="546"/>
      <c r="H890" s="546"/>
      <c r="I890" s="546"/>
      <c r="J890" s="546"/>
      <c r="K890" s="546"/>
      <c r="L890" s="546"/>
      <c r="M890" s="546"/>
      <c r="N890" s="546"/>
      <c r="O890" s="546"/>
      <c r="P890" s="546"/>
      <c r="Q890" s="546"/>
      <c r="R890" s="546"/>
      <c r="S890" s="546"/>
      <c r="T890" s="546"/>
      <c r="U890" s="15"/>
    </row>
    <row r="891" spans="1:21" ht="12.75" customHeight="1" outlineLevel="1">
      <c r="A891" s="358"/>
      <c r="B891" s="145"/>
      <c r="C891" s="23" t="s">
        <v>528</v>
      </c>
      <c r="D891" s="5"/>
      <c r="E891" s="5"/>
      <c r="F891" s="5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5"/>
    </row>
    <row r="892" spans="1:21" ht="12.75" customHeight="1" outlineLevel="1">
      <c r="A892" s="359"/>
      <c r="B892" s="145"/>
      <c r="C892" s="275" t="s">
        <v>179</v>
      </c>
      <c r="D892" s="18"/>
      <c r="E892" s="18"/>
      <c r="F892" s="5"/>
      <c r="G892" s="454"/>
      <c r="H892" s="454"/>
      <c r="I892" s="454"/>
      <c r="J892" s="454"/>
      <c r="K892" s="454"/>
      <c r="L892" s="454"/>
      <c r="M892" s="454"/>
      <c r="N892" s="454"/>
      <c r="O892" s="454"/>
      <c r="P892" s="454"/>
      <c r="Q892" s="454"/>
      <c r="R892" s="454"/>
      <c r="S892" s="454"/>
      <c r="T892" s="454"/>
      <c r="U892" s="15"/>
    </row>
    <row r="893" spans="1:21" ht="12.75" customHeight="1" outlineLevel="1">
      <c r="A893" s="355"/>
      <c r="B893" s="145"/>
      <c r="C893" s="394" t="s">
        <v>210</v>
      </c>
      <c r="D893" s="381" t="s">
        <v>79</v>
      </c>
      <c r="E893" s="381" t="s">
        <v>317</v>
      </c>
      <c r="F893" s="5"/>
      <c r="G893" s="542">
        <f t="shared" ref="G893:T893" si="172">IF((+G541+F893+IF(G189&lt;0,G189,0))&lt;0,0,(+G541+F893+IF(G189&lt;0,G189,0)))</f>
        <v>0</v>
      </c>
      <c r="H893" s="542">
        <f t="shared" si="172"/>
        <v>0</v>
      </c>
      <c r="I893" s="542">
        <f t="shared" si="172"/>
        <v>0</v>
      </c>
      <c r="J893" s="542">
        <f t="shared" si="172"/>
        <v>0</v>
      </c>
      <c r="K893" s="542">
        <f t="shared" si="172"/>
        <v>0</v>
      </c>
      <c r="L893" s="542">
        <f t="shared" si="172"/>
        <v>2506648.7764352681</v>
      </c>
      <c r="M893" s="542">
        <f t="shared" si="172"/>
        <v>5013297.5528705362</v>
      </c>
      <c r="N893" s="542">
        <f t="shared" si="172"/>
        <v>7519946.3293058043</v>
      </c>
      <c r="O893" s="542">
        <f t="shared" si="172"/>
        <v>10026595.105741072</v>
      </c>
      <c r="P893" s="542">
        <f t="shared" si="172"/>
        <v>12533243.88217634</v>
      </c>
      <c r="Q893" s="542">
        <f t="shared" si="172"/>
        <v>15039892.658611607</v>
      </c>
      <c r="R893" s="542">
        <f t="shared" si="172"/>
        <v>17546541.435046874</v>
      </c>
      <c r="S893" s="542">
        <f t="shared" si="172"/>
        <v>20053190.211482141</v>
      </c>
      <c r="T893" s="542">
        <f t="shared" si="172"/>
        <v>22559838.987917408</v>
      </c>
      <c r="U893" s="15"/>
    </row>
    <row r="894" spans="1:21" ht="12.75" customHeight="1" outlineLevel="1">
      <c r="A894" s="355"/>
      <c r="B894" s="145"/>
      <c r="C894" s="276" t="s">
        <v>211</v>
      </c>
      <c r="D894" s="5" t="s">
        <v>79</v>
      </c>
      <c r="E894" s="5" t="s">
        <v>317</v>
      </c>
      <c r="F894" s="5"/>
      <c r="G894" s="17">
        <f t="shared" ref="G894:T894" si="173">IF((+G542+F894+IF(G190&lt;0,G190,0))&lt;0,0,(+G542+F894+IF(G190&lt;0,G190,0)))</f>
        <v>0</v>
      </c>
      <c r="H894" s="17">
        <f t="shared" si="173"/>
        <v>0</v>
      </c>
      <c r="I894" s="17">
        <f t="shared" si="173"/>
        <v>0</v>
      </c>
      <c r="J894" s="17">
        <f t="shared" si="173"/>
        <v>0</v>
      </c>
      <c r="K894" s="17">
        <f t="shared" si="173"/>
        <v>0</v>
      </c>
      <c r="L894" s="17">
        <f t="shared" si="173"/>
        <v>0</v>
      </c>
      <c r="M894" s="17">
        <f t="shared" si="173"/>
        <v>1916844.4396153847</v>
      </c>
      <c r="N894" s="17">
        <f t="shared" si="173"/>
        <v>3833688.8792307694</v>
      </c>
      <c r="O894" s="17">
        <f t="shared" si="173"/>
        <v>5750533.318846154</v>
      </c>
      <c r="P894" s="17">
        <f t="shared" si="173"/>
        <v>7667377.7584615387</v>
      </c>
      <c r="Q894" s="17">
        <f t="shared" si="173"/>
        <v>9584222.1980769224</v>
      </c>
      <c r="R894" s="17">
        <f t="shared" si="173"/>
        <v>11501066.637692306</v>
      </c>
      <c r="S894" s="17">
        <f t="shared" si="173"/>
        <v>13417911.07730769</v>
      </c>
      <c r="T894" s="17">
        <f t="shared" si="173"/>
        <v>15334755.516923074</v>
      </c>
      <c r="U894" s="15"/>
    </row>
    <row r="895" spans="1:21" ht="12.75" customHeight="1" outlineLevel="1" collapsed="1">
      <c r="A895" s="355"/>
      <c r="B895" s="145"/>
      <c r="C895" s="276" t="s">
        <v>212</v>
      </c>
      <c r="D895" s="5" t="s">
        <v>79</v>
      </c>
      <c r="E895" s="5" t="s">
        <v>317</v>
      </c>
      <c r="F895" s="5"/>
      <c r="G895" s="17">
        <f t="shared" ref="G895:T895" si="174">IF((+G543+F895+IF(G191&lt;0,G191,0))&lt;0,0,(+G543+F895+IF(G191&lt;0,G191,0)))</f>
        <v>0</v>
      </c>
      <c r="H895" s="17">
        <f t="shared" si="174"/>
        <v>0</v>
      </c>
      <c r="I895" s="17">
        <f t="shared" si="174"/>
        <v>0</v>
      </c>
      <c r="J895" s="17">
        <f t="shared" si="174"/>
        <v>0</v>
      </c>
      <c r="K895" s="17">
        <f t="shared" si="174"/>
        <v>0</v>
      </c>
      <c r="L895" s="17">
        <f t="shared" si="174"/>
        <v>196566.10692307694</v>
      </c>
      <c r="M895" s="17">
        <f t="shared" si="174"/>
        <v>393132.21384615387</v>
      </c>
      <c r="N895" s="17">
        <f t="shared" si="174"/>
        <v>589698.32076923084</v>
      </c>
      <c r="O895" s="17">
        <f t="shared" si="174"/>
        <v>786264.42769230774</v>
      </c>
      <c r="P895" s="17">
        <f t="shared" si="174"/>
        <v>982830.53461538465</v>
      </c>
      <c r="Q895" s="17">
        <f t="shared" si="174"/>
        <v>1179396.6415384617</v>
      </c>
      <c r="R895" s="17">
        <f t="shared" si="174"/>
        <v>1375962.7484615387</v>
      </c>
      <c r="S895" s="17">
        <f t="shared" si="174"/>
        <v>1572528.8553846157</v>
      </c>
      <c r="T895" s="17">
        <f t="shared" si="174"/>
        <v>1769094.9623076927</v>
      </c>
      <c r="U895" s="15"/>
    </row>
    <row r="896" spans="1:21" ht="12.75" customHeight="1" outlineLevel="1">
      <c r="A896" s="355"/>
      <c r="B896" s="145"/>
      <c r="C896" s="276" t="s">
        <v>213</v>
      </c>
      <c r="D896" s="5" t="s">
        <v>79</v>
      </c>
      <c r="E896" s="5" t="s">
        <v>317</v>
      </c>
      <c r="F896" s="5"/>
      <c r="G896" s="17">
        <f t="shared" ref="G896:T896" si="175">IF((+G544+F896+IF(G192&lt;0,G192,0))&lt;0,0,(+G544+F896+IF(G192&lt;0,G192,0)))</f>
        <v>0</v>
      </c>
      <c r="H896" s="17">
        <f t="shared" si="175"/>
        <v>0</v>
      </c>
      <c r="I896" s="17">
        <f t="shared" si="175"/>
        <v>0</v>
      </c>
      <c r="J896" s="17">
        <f t="shared" si="175"/>
        <v>0</v>
      </c>
      <c r="K896" s="17">
        <f t="shared" si="175"/>
        <v>0</v>
      </c>
      <c r="L896" s="17">
        <f t="shared" si="175"/>
        <v>0</v>
      </c>
      <c r="M896" s="17">
        <f t="shared" si="175"/>
        <v>435252.86038461537</v>
      </c>
      <c r="N896" s="17">
        <f t="shared" si="175"/>
        <v>870505.72076923074</v>
      </c>
      <c r="O896" s="17">
        <f t="shared" si="175"/>
        <v>1305758.5811538461</v>
      </c>
      <c r="P896" s="17">
        <f t="shared" si="175"/>
        <v>1741011.4415384615</v>
      </c>
      <c r="Q896" s="17">
        <f t="shared" si="175"/>
        <v>2176264.3019230766</v>
      </c>
      <c r="R896" s="17">
        <f t="shared" si="175"/>
        <v>2611517.1623076918</v>
      </c>
      <c r="S896" s="17">
        <f t="shared" si="175"/>
        <v>3046770.0226923069</v>
      </c>
      <c r="T896" s="17">
        <f t="shared" si="175"/>
        <v>3482022.883076922</v>
      </c>
      <c r="U896" s="15"/>
    </row>
    <row r="897" spans="1:21" ht="12.75" customHeight="1" outlineLevel="1">
      <c r="A897" s="355"/>
      <c r="B897" s="145"/>
      <c r="C897" s="276" t="s">
        <v>975</v>
      </c>
      <c r="D897" s="5" t="s">
        <v>79</v>
      </c>
      <c r="E897" s="5" t="s">
        <v>317</v>
      </c>
      <c r="F897" s="5"/>
      <c r="G897" s="17">
        <f t="shared" ref="G897:T897" si="176">IF((+G545+F897+IF(G193&lt;0,G193,0))&lt;0,0,(+G545+F897+IF(G193&lt;0,G193,0)))</f>
        <v>0</v>
      </c>
      <c r="H897" s="17">
        <f t="shared" si="176"/>
        <v>0</v>
      </c>
      <c r="I897" s="17">
        <f t="shared" si="176"/>
        <v>0</v>
      </c>
      <c r="J897" s="17">
        <f t="shared" si="176"/>
        <v>0</v>
      </c>
      <c r="K897" s="17">
        <f t="shared" si="176"/>
        <v>0</v>
      </c>
      <c r="L897" s="17">
        <f t="shared" si="176"/>
        <v>0</v>
      </c>
      <c r="M897" s="17">
        <f t="shared" si="176"/>
        <v>0</v>
      </c>
      <c r="N897" s="17">
        <f t="shared" si="176"/>
        <v>0</v>
      </c>
      <c r="O897" s="17">
        <f t="shared" si="176"/>
        <v>0</v>
      </c>
      <c r="P897" s="17">
        <f t="shared" si="176"/>
        <v>0</v>
      </c>
      <c r="Q897" s="17">
        <f t="shared" si="176"/>
        <v>0</v>
      </c>
      <c r="R897" s="17">
        <f t="shared" si="176"/>
        <v>0</v>
      </c>
      <c r="S897" s="17">
        <f t="shared" si="176"/>
        <v>0</v>
      </c>
      <c r="T897" s="17">
        <f t="shared" si="176"/>
        <v>0</v>
      </c>
      <c r="U897" s="15"/>
    </row>
    <row r="898" spans="1:21" ht="12.75" customHeight="1" outlineLevel="1">
      <c r="A898" s="355"/>
      <c r="B898" s="145"/>
      <c r="C898" s="276" t="s">
        <v>214</v>
      </c>
      <c r="D898" s="5" t="s">
        <v>79</v>
      </c>
      <c r="E898" s="5" t="s">
        <v>317</v>
      </c>
      <c r="F898" s="5"/>
      <c r="G898" s="17">
        <f t="shared" ref="G898:T898" si="177">IF((+G546+F898+IF(G194&lt;0,G194,0))&lt;0,0,(+G546+F898+IF(G194&lt;0,G194,0)))</f>
        <v>0</v>
      </c>
      <c r="H898" s="17">
        <f t="shared" si="177"/>
        <v>0</v>
      </c>
      <c r="I898" s="17">
        <f t="shared" si="177"/>
        <v>0</v>
      </c>
      <c r="J898" s="17">
        <f t="shared" si="177"/>
        <v>0</v>
      </c>
      <c r="K898" s="17">
        <f t="shared" si="177"/>
        <v>0</v>
      </c>
      <c r="L898" s="17">
        <f t="shared" si="177"/>
        <v>519351.57615384622</v>
      </c>
      <c r="M898" s="17">
        <f t="shared" si="177"/>
        <v>1038703.1523076924</v>
      </c>
      <c r="N898" s="17">
        <f t="shared" si="177"/>
        <v>1558054.7284615387</v>
      </c>
      <c r="O898" s="17">
        <f t="shared" si="177"/>
        <v>2077406.3046153849</v>
      </c>
      <c r="P898" s="17">
        <f t="shared" si="177"/>
        <v>2596757.8807692314</v>
      </c>
      <c r="Q898" s="17">
        <f t="shared" si="177"/>
        <v>3116109.4569230778</v>
      </c>
      <c r="R898" s="17">
        <f t="shared" si="177"/>
        <v>3635461.0330769243</v>
      </c>
      <c r="S898" s="17">
        <f t="shared" si="177"/>
        <v>4154812.6092307707</v>
      </c>
      <c r="T898" s="17">
        <f t="shared" si="177"/>
        <v>4674164.1853846172</v>
      </c>
      <c r="U898" s="15"/>
    </row>
    <row r="899" spans="1:21" ht="12.75" customHeight="1" outlineLevel="1">
      <c r="A899" s="355"/>
      <c r="B899" s="145"/>
      <c r="C899" s="276" t="s">
        <v>797</v>
      </c>
      <c r="D899" s="5" t="s">
        <v>79</v>
      </c>
      <c r="E899" s="5" t="s">
        <v>317</v>
      </c>
      <c r="F899" s="5"/>
      <c r="G899" s="17">
        <f t="shared" ref="G899:T899" si="178">IF((+G547+F899+IF(G195&lt;0,G195,0))&lt;0,0,(+G547+F899+IF(G195&lt;0,G195,0)))</f>
        <v>0</v>
      </c>
      <c r="H899" s="17">
        <f t="shared" si="178"/>
        <v>0</v>
      </c>
      <c r="I899" s="17">
        <f t="shared" si="178"/>
        <v>0</v>
      </c>
      <c r="J899" s="17">
        <f t="shared" si="178"/>
        <v>0</v>
      </c>
      <c r="K899" s="17">
        <f t="shared" si="178"/>
        <v>0</v>
      </c>
      <c r="L899" s="17">
        <f t="shared" si="178"/>
        <v>0</v>
      </c>
      <c r="M899" s="17">
        <f t="shared" si="178"/>
        <v>2055.500384615385</v>
      </c>
      <c r="N899" s="17">
        <f t="shared" si="178"/>
        <v>4111.0007692307699</v>
      </c>
      <c r="O899" s="17">
        <f t="shared" si="178"/>
        <v>6166.5011538461549</v>
      </c>
      <c r="P899" s="17">
        <f t="shared" si="178"/>
        <v>8222.0015384615399</v>
      </c>
      <c r="Q899" s="17">
        <f t="shared" si="178"/>
        <v>10277.501923076925</v>
      </c>
      <c r="R899" s="17">
        <f t="shared" si="178"/>
        <v>12333.00230769231</v>
      </c>
      <c r="S899" s="17">
        <f t="shared" si="178"/>
        <v>14388.502692307695</v>
      </c>
      <c r="T899" s="17">
        <f t="shared" si="178"/>
        <v>16444.00307692308</v>
      </c>
      <c r="U899" s="15"/>
    </row>
    <row r="900" spans="1:21" ht="12.75" customHeight="1" outlineLevel="1">
      <c r="A900" s="355"/>
      <c r="B900" s="145"/>
      <c r="C900" s="276" t="s">
        <v>798</v>
      </c>
      <c r="D900" s="5" t="s">
        <v>79</v>
      </c>
      <c r="E900" s="5" t="s">
        <v>317</v>
      </c>
      <c r="F900" s="5"/>
      <c r="G900" s="17">
        <f t="shared" ref="G900:T900" si="179">IF((+G548+F900+IF(G196&lt;0,G196,0))&lt;0,0,(+G548+F900+IF(G196&lt;0,G196,0)))</f>
        <v>0</v>
      </c>
      <c r="H900" s="17">
        <f t="shared" si="179"/>
        <v>0</v>
      </c>
      <c r="I900" s="17">
        <f t="shared" si="179"/>
        <v>0</v>
      </c>
      <c r="J900" s="17">
        <f t="shared" si="179"/>
        <v>0</v>
      </c>
      <c r="K900" s="17">
        <f t="shared" si="179"/>
        <v>0</v>
      </c>
      <c r="L900" s="17">
        <f t="shared" si="179"/>
        <v>48172.575348910963</v>
      </c>
      <c r="M900" s="17">
        <f t="shared" si="179"/>
        <v>96345.150697821926</v>
      </c>
      <c r="N900" s="17">
        <f t="shared" si="179"/>
        <v>144517.72604673289</v>
      </c>
      <c r="O900" s="17">
        <f t="shared" si="179"/>
        <v>192690.30139564385</v>
      </c>
      <c r="P900" s="17">
        <f t="shared" si="179"/>
        <v>240862.87674455481</v>
      </c>
      <c r="Q900" s="17">
        <f t="shared" si="179"/>
        <v>289035.45209346578</v>
      </c>
      <c r="R900" s="17">
        <f t="shared" si="179"/>
        <v>337208.02744237671</v>
      </c>
      <c r="S900" s="17">
        <f t="shared" si="179"/>
        <v>385380.6027912877</v>
      </c>
      <c r="T900" s="17">
        <f t="shared" si="179"/>
        <v>433553.1781401987</v>
      </c>
      <c r="U900" s="15"/>
    </row>
    <row r="901" spans="1:21" ht="12.75" customHeight="1" outlineLevel="1">
      <c r="A901" s="355"/>
      <c r="B901" s="145"/>
      <c r="C901" s="276" t="s">
        <v>799</v>
      </c>
      <c r="D901" s="5" t="s">
        <v>79</v>
      </c>
      <c r="E901" s="5" t="s">
        <v>317</v>
      </c>
      <c r="F901" s="5"/>
      <c r="G901" s="17">
        <f t="shared" ref="G901:T901" si="180">IF((+G549+F901+IF(G197&lt;0,G197,0))&lt;0,0,(+G549+F901+IF(G197&lt;0,G197,0)))</f>
        <v>0</v>
      </c>
      <c r="H901" s="17">
        <f t="shared" si="180"/>
        <v>0</v>
      </c>
      <c r="I901" s="17">
        <f t="shared" si="180"/>
        <v>0</v>
      </c>
      <c r="J901" s="17">
        <f t="shared" si="180"/>
        <v>0</v>
      </c>
      <c r="K901" s="17">
        <f t="shared" si="180"/>
        <v>0</v>
      </c>
      <c r="L901" s="17">
        <f t="shared" si="180"/>
        <v>9848.4255233664608</v>
      </c>
      <c r="M901" s="17">
        <f t="shared" si="180"/>
        <v>19696.851046732922</v>
      </c>
      <c r="N901" s="17">
        <f t="shared" si="180"/>
        <v>29545.276570099384</v>
      </c>
      <c r="O901" s="17">
        <f t="shared" si="180"/>
        <v>39393.702093465843</v>
      </c>
      <c r="P901" s="17">
        <f t="shared" si="180"/>
        <v>49242.127616832302</v>
      </c>
      <c r="Q901" s="17">
        <f t="shared" si="180"/>
        <v>59090.553140198761</v>
      </c>
      <c r="R901" s="17">
        <f t="shared" si="180"/>
        <v>68938.978663565227</v>
      </c>
      <c r="S901" s="17">
        <f t="shared" si="180"/>
        <v>78787.404186931686</v>
      </c>
      <c r="T901" s="17">
        <f t="shared" si="180"/>
        <v>88635.829710298145</v>
      </c>
      <c r="U901" s="15"/>
    </row>
    <row r="902" spans="1:21" ht="12.75" customHeight="1" outlineLevel="1">
      <c r="A902" s="355"/>
      <c r="B902" s="145"/>
      <c r="C902" s="276" t="s">
        <v>215</v>
      </c>
      <c r="D902" s="5" t="s">
        <v>79</v>
      </c>
      <c r="E902" s="5" t="s">
        <v>317</v>
      </c>
      <c r="F902" s="5"/>
      <c r="G902" s="17">
        <f t="shared" ref="G902:T902" si="181">IF((+G550+F902+IF(G198&lt;0,G198,0))&lt;0,0,(+G550+F902+IF(G198&lt;0,G198,0)))</f>
        <v>0</v>
      </c>
      <c r="H902" s="17">
        <f t="shared" si="181"/>
        <v>0</v>
      </c>
      <c r="I902" s="17">
        <f t="shared" si="181"/>
        <v>0</v>
      </c>
      <c r="J902" s="17">
        <f t="shared" si="181"/>
        <v>0</v>
      </c>
      <c r="K902" s="17">
        <f t="shared" si="181"/>
        <v>0</v>
      </c>
      <c r="L902" s="17">
        <f t="shared" si="181"/>
        <v>12670.070769230771</v>
      </c>
      <c r="M902" s="17">
        <f t="shared" si="181"/>
        <v>25340.141538461543</v>
      </c>
      <c r="N902" s="17">
        <f t="shared" si="181"/>
        <v>38010.212307692316</v>
      </c>
      <c r="O902" s="17">
        <f t="shared" si="181"/>
        <v>50680.283076923086</v>
      </c>
      <c r="P902" s="17">
        <f t="shared" si="181"/>
        <v>63350.353846153856</v>
      </c>
      <c r="Q902" s="17">
        <f t="shared" si="181"/>
        <v>76020.424615384632</v>
      </c>
      <c r="R902" s="17">
        <f t="shared" si="181"/>
        <v>88690.495384615409</v>
      </c>
      <c r="S902" s="17">
        <f t="shared" si="181"/>
        <v>101360.56615384619</v>
      </c>
      <c r="T902" s="17">
        <f t="shared" si="181"/>
        <v>114030.63692307696</v>
      </c>
      <c r="U902" s="15"/>
    </row>
    <row r="903" spans="1:21" ht="12.75" customHeight="1" outlineLevel="1">
      <c r="A903" s="355"/>
      <c r="B903" s="145"/>
      <c r="C903" s="276" t="s">
        <v>216</v>
      </c>
      <c r="D903" s="5" t="s">
        <v>79</v>
      </c>
      <c r="E903" s="5" t="s">
        <v>317</v>
      </c>
      <c r="F903" s="5"/>
      <c r="G903" s="17">
        <f t="shared" ref="G903:T903" si="182">IF((+G551+F903+IF(G199&lt;0,G199,0))&lt;0,0,(+G551+F903+IF(G199&lt;0,G199,0)))</f>
        <v>0</v>
      </c>
      <c r="H903" s="17">
        <f t="shared" si="182"/>
        <v>0</v>
      </c>
      <c r="I903" s="17">
        <f t="shared" si="182"/>
        <v>0</v>
      </c>
      <c r="J903" s="17">
        <f t="shared" si="182"/>
        <v>0</v>
      </c>
      <c r="K903" s="17">
        <f t="shared" si="182"/>
        <v>0</v>
      </c>
      <c r="L903" s="17">
        <f t="shared" si="182"/>
        <v>0</v>
      </c>
      <c r="M903" s="17">
        <f t="shared" si="182"/>
        <v>2064991.7334615386</v>
      </c>
      <c r="N903" s="17">
        <f t="shared" si="182"/>
        <v>4129983.4669230771</v>
      </c>
      <c r="O903" s="17">
        <f t="shared" si="182"/>
        <v>6194975.2003846159</v>
      </c>
      <c r="P903" s="17">
        <f t="shared" si="182"/>
        <v>8259966.9338461543</v>
      </c>
      <c r="Q903" s="17">
        <f t="shared" si="182"/>
        <v>10324958.667307694</v>
      </c>
      <c r="R903" s="17">
        <f t="shared" si="182"/>
        <v>12389950.400769232</v>
      </c>
      <c r="S903" s="17">
        <f t="shared" si="182"/>
        <v>14454942.13423077</v>
      </c>
      <c r="T903" s="17">
        <f t="shared" si="182"/>
        <v>16519933.867692309</v>
      </c>
      <c r="U903" s="15"/>
    </row>
    <row r="904" spans="1:21" ht="12.75" customHeight="1" outlineLevel="1">
      <c r="A904" s="355"/>
      <c r="B904" s="145"/>
      <c r="C904" s="276" t="s">
        <v>794</v>
      </c>
      <c r="D904" s="5" t="s">
        <v>79</v>
      </c>
      <c r="E904" s="5" t="s">
        <v>317</v>
      </c>
      <c r="F904" s="5"/>
      <c r="G904" s="17">
        <f t="shared" ref="G904:T904" si="183">IF((+G552+F904+IF(G200&lt;0,G200,0))&lt;0,0,(+G552+F904+IF(G200&lt;0,G200,0)))</f>
        <v>0</v>
      </c>
      <c r="H904" s="17">
        <f t="shared" si="183"/>
        <v>0</v>
      </c>
      <c r="I904" s="17">
        <f t="shared" si="183"/>
        <v>0</v>
      </c>
      <c r="J904" s="17">
        <f t="shared" si="183"/>
        <v>0</v>
      </c>
      <c r="K904" s="17">
        <f t="shared" si="183"/>
        <v>0</v>
      </c>
      <c r="L904" s="17">
        <f t="shared" si="183"/>
        <v>0</v>
      </c>
      <c r="M904" s="17">
        <f t="shared" si="183"/>
        <v>94922.038461538468</v>
      </c>
      <c r="N904" s="17">
        <f t="shared" si="183"/>
        <v>189844.07692307694</v>
      </c>
      <c r="O904" s="17">
        <f t="shared" si="183"/>
        <v>284766.11538461538</v>
      </c>
      <c r="P904" s="17">
        <f t="shared" si="183"/>
        <v>379688.15384615387</v>
      </c>
      <c r="Q904" s="17">
        <f t="shared" si="183"/>
        <v>474610.19230769237</v>
      </c>
      <c r="R904" s="17">
        <f t="shared" si="183"/>
        <v>569532.23076923087</v>
      </c>
      <c r="S904" s="17">
        <f t="shared" si="183"/>
        <v>664454.26923076937</v>
      </c>
      <c r="T904" s="17">
        <f t="shared" si="183"/>
        <v>759376.30769230786</v>
      </c>
      <c r="U904" s="15"/>
    </row>
    <row r="905" spans="1:21" ht="12.75" customHeight="1" outlineLevel="1">
      <c r="A905" s="355"/>
      <c r="B905" s="145"/>
      <c r="C905" s="276" t="s">
        <v>217</v>
      </c>
      <c r="D905" s="5" t="s">
        <v>79</v>
      </c>
      <c r="E905" s="5" t="s">
        <v>317</v>
      </c>
      <c r="F905" s="5"/>
      <c r="G905" s="17">
        <f t="shared" ref="G905:T905" si="184">IF((+G553+F905+IF(G201&lt;0,G201,0))&lt;0,0,(+G553+F905+IF(G201&lt;0,G201,0)))</f>
        <v>0</v>
      </c>
      <c r="H905" s="17">
        <f t="shared" si="184"/>
        <v>0</v>
      </c>
      <c r="I905" s="17">
        <f t="shared" si="184"/>
        <v>0</v>
      </c>
      <c r="J905" s="17">
        <f t="shared" si="184"/>
        <v>0</v>
      </c>
      <c r="K905" s="17">
        <f t="shared" si="184"/>
        <v>0</v>
      </c>
      <c r="L905" s="17">
        <f t="shared" si="184"/>
        <v>0</v>
      </c>
      <c r="M905" s="17">
        <f t="shared" si="184"/>
        <v>250869.25153846154</v>
      </c>
      <c r="N905" s="17">
        <f t="shared" si="184"/>
        <v>501738.50307692308</v>
      </c>
      <c r="O905" s="17">
        <f t="shared" si="184"/>
        <v>752607.75461538462</v>
      </c>
      <c r="P905" s="17">
        <f t="shared" si="184"/>
        <v>1003477.0061538462</v>
      </c>
      <c r="Q905" s="17">
        <f t="shared" si="184"/>
        <v>1254346.2576923077</v>
      </c>
      <c r="R905" s="17">
        <f t="shared" si="184"/>
        <v>1505215.5092307692</v>
      </c>
      <c r="S905" s="17">
        <f t="shared" si="184"/>
        <v>1756084.7607692308</v>
      </c>
      <c r="T905" s="17">
        <f t="shared" si="184"/>
        <v>2006954.0123076923</v>
      </c>
      <c r="U905" s="15"/>
    </row>
    <row r="906" spans="1:21" ht="12.75" customHeight="1" outlineLevel="1">
      <c r="A906" s="355"/>
      <c r="B906" s="145"/>
      <c r="C906" s="276" t="s">
        <v>793</v>
      </c>
      <c r="D906" s="5" t="s">
        <v>79</v>
      </c>
      <c r="E906" s="5" t="s">
        <v>317</v>
      </c>
      <c r="F906" s="5"/>
      <c r="G906" s="17">
        <f t="shared" ref="G906:T906" si="185">IF((+G554+F906+IF(G202&lt;0,G202,0))&lt;0,0,(+G554+F906+IF(G202&lt;0,G202,0)))</f>
        <v>0</v>
      </c>
      <c r="H906" s="17">
        <f t="shared" si="185"/>
        <v>0</v>
      </c>
      <c r="I906" s="17">
        <f t="shared" si="185"/>
        <v>0</v>
      </c>
      <c r="J906" s="17">
        <f t="shared" si="185"/>
        <v>0</v>
      </c>
      <c r="K906" s="17">
        <f t="shared" si="185"/>
        <v>0</v>
      </c>
      <c r="L906" s="17">
        <f t="shared" si="185"/>
        <v>0</v>
      </c>
      <c r="M906" s="17">
        <f t="shared" si="185"/>
        <v>7356.5553846153853</v>
      </c>
      <c r="N906" s="17">
        <f t="shared" si="185"/>
        <v>14713.110769230771</v>
      </c>
      <c r="O906" s="17">
        <f t="shared" si="185"/>
        <v>22069.666153846156</v>
      </c>
      <c r="P906" s="17">
        <f t="shared" si="185"/>
        <v>29426.221538461541</v>
      </c>
      <c r="Q906" s="17">
        <f t="shared" si="185"/>
        <v>36782.776923076926</v>
      </c>
      <c r="R906" s="17">
        <f t="shared" si="185"/>
        <v>44139.332307692312</v>
      </c>
      <c r="S906" s="17">
        <f t="shared" si="185"/>
        <v>51495.887692307697</v>
      </c>
      <c r="T906" s="17">
        <f t="shared" si="185"/>
        <v>58852.443076923082</v>
      </c>
      <c r="U906" s="15"/>
    </row>
    <row r="907" spans="1:21" ht="12.75" customHeight="1" outlineLevel="1">
      <c r="A907" s="355"/>
      <c r="B907" s="145"/>
      <c r="C907" s="276" t="s">
        <v>791</v>
      </c>
      <c r="D907" s="5" t="s">
        <v>79</v>
      </c>
      <c r="E907" s="5" t="s">
        <v>317</v>
      </c>
      <c r="F907" s="5"/>
      <c r="G907" s="17">
        <f t="shared" ref="G907:T907" si="186">IF((+G555+F907+IF(G203&lt;0,G203,0))&lt;0,0,(+G555+F907+IF(G203&lt;0,G203,0)))</f>
        <v>0</v>
      </c>
      <c r="H907" s="17">
        <f t="shared" si="186"/>
        <v>0</v>
      </c>
      <c r="I907" s="17">
        <f t="shared" si="186"/>
        <v>0</v>
      </c>
      <c r="J907" s="17">
        <f t="shared" si="186"/>
        <v>0</v>
      </c>
      <c r="K907" s="17">
        <f t="shared" si="186"/>
        <v>0</v>
      </c>
      <c r="L907" s="17">
        <f t="shared" si="186"/>
        <v>0</v>
      </c>
      <c r="M907" s="17">
        <f t="shared" si="186"/>
        <v>87446.146538461529</v>
      </c>
      <c r="N907" s="17">
        <f t="shared" si="186"/>
        <v>174892.29307692306</v>
      </c>
      <c r="O907" s="17">
        <f t="shared" si="186"/>
        <v>262338.43961538456</v>
      </c>
      <c r="P907" s="17">
        <f t="shared" si="186"/>
        <v>349784.58615384612</v>
      </c>
      <c r="Q907" s="17">
        <f t="shared" si="186"/>
        <v>437230.73269230768</v>
      </c>
      <c r="R907" s="17">
        <f t="shared" si="186"/>
        <v>524676.87923076923</v>
      </c>
      <c r="S907" s="17">
        <f t="shared" si="186"/>
        <v>612123.02576923079</v>
      </c>
      <c r="T907" s="17">
        <f t="shared" si="186"/>
        <v>699569.17230769235</v>
      </c>
      <c r="U907" s="15"/>
    </row>
    <row r="908" spans="1:21" ht="12.75" customHeight="1" outlineLevel="1">
      <c r="A908" s="355"/>
      <c r="B908" s="145"/>
      <c r="C908" s="276" t="s">
        <v>218</v>
      </c>
      <c r="D908" s="5" t="s">
        <v>79</v>
      </c>
      <c r="E908" s="5" t="s">
        <v>317</v>
      </c>
      <c r="F908" s="5"/>
      <c r="G908" s="17">
        <f t="shared" ref="G908:T908" si="187">IF((+G556+F908+IF(G204&lt;0,G204,0))&lt;0,0,(+G556+F908+IF(G204&lt;0,G204,0)))</f>
        <v>0</v>
      </c>
      <c r="H908" s="17">
        <f t="shared" si="187"/>
        <v>0</v>
      </c>
      <c r="I908" s="17">
        <f t="shared" si="187"/>
        <v>0</v>
      </c>
      <c r="J908" s="17">
        <f t="shared" si="187"/>
        <v>0</v>
      </c>
      <c r="K908" s="17">
        <f t="shared" si="187"/>
        <v>0</v>
      </c>
      <c r="L908" s="17">
        <f t="shared" si="187"/>
        <v>0</v>
      </c>
      <c r="M908" s="17">
        <f t="shared" si="187"/>
        <v>681913.7576923077</v>
      </c>
      <c r="N908" s="17">
        <f t="shared" si="187"/>
        <v>1363827.5153846154</v>
      </c>
      <c r="O908" s="17">
        <f t="shared" si="187"/>
        <v>2045741.2730769231</v>
      </c>
      <c r="P908" s="17">
        <f t="shared" si="187"/>
        <v>2727655.0307692308</v>
      </c>
      <c r="Q908" s="17">
        <f t="shared" si="187"/>
        <v>3409568.7884615385</v>
      </c>
      <c r="R908" s="17">
        <f t="shared" si="187"/>
        <v>4091482.5461538462</v>
      </c>
      <c r="S908" s="17">
        <f t="shared" si="187"/>
        <v>4773396.3038461544</v>
      </c>
      <c r="T908" s="17">
        <f t="shared" si="187"/>
        <v>5455310.0615384616</v>
      </c>
      <c r="U908" s="15"/>
    </row>
    <row r="909" spans="1:21" ht="12.75" customHeight="1" outlineLevel="1">
      <c r="A909" s="355"/>
      <c r="B909" s="145"/>
      <c r="C909" s="276" t="s">
        <v>219</v>
      </c>
      <c r="D909" s="5" t="s">
        <v>79</v>
      </c>
      <c r="E909" s="5" t="s">
        <v>317</v>
      </c>
      <c r="F909" s="5"/>
      <c r="G909" s="17">
        <f t="shared" ref="G909:T909" si="188">IF((+G557+F909+IF(G205&lt;0,G205,0))&lt;0,0,(+G557+F909+IF(G205&lt;0,G205,0)))</f>
        <v>0</v>
      </c>
      <c r="H909" s="17">
        <f t="shared" si="188"/>
        <v>0</v>
      </c>
      <c r="I909" s="17">
        <f t="shared" si="188"/>
        <v>0</v>
      </c>
      <c r="J909" s="17">
        <f t="shared" si="188"/>
        <v>0</v>
      </c>
      <c r="K909" s="17">
        <f t="shared" si="188"/>
        <v>0</v>
      </c>
      <c r="L909" s="17">
        <f t="shared" si="188"/>
        <v>0</v>
      </c>
      <c r="M909" s="17">
        <f t="shared" si="188"/>
        <v>370543.11923076923</v>
      </c>
      <c r="N909" s="17">
        <f t="shared" si="188"/>
        <v>741086.23846153845</v>
      </c>
      <c r="O909" s="17">
        <f t="shared" si="188"/>
        <v>1111629.3576923078</v>
      </c>
      <c r="P909" s="17">
        <f t="shared" si="188"/>
        <v>1482172.4769230769</v>
      </c>
      <c r="Q909" s="17">
        <f t="shared" si="188"/>
        <v>1852715.596153846</v>
      </c>
      <c r="R909" s="17">
        <f t="shared" si="188"/>
        <v>2223258.7153846151</v>
      </c>
      <c r="S909" s="17">
        <f t="shared" si="188"/>
        <v>2593801.8346153842</v>
      </c>
      <c r="T909" s="17">
        <f t="shared" si="188"/>
        <v>2964344.9538461533</v>
      </c>
      <c r="U909" s="15"/>
    </row>
    <row r="910" spans="1:21" ht="12.75" customHeight="1" outlineLevel="1">
      <c r="A910" s="355"/>
      <c r="B910" s="145"/>
      <c r="C910" s="276" t="s">
        <v>801</v>
      </c>
      <c r="D910" s="5" t="s">
        <v>79</v>
      </c>
      <c r="E910" s="5" t="s">
        <v>317</v>
      </c>
      <c r="F910" s="5"/>
      <c r="G910" s="17">
        <f t="shared" ref="G910:T910" si="189">IF((+G558+F910+IF(G206&lt;0,G206,0))&lt;0,0,(+G558+F910+IF(G206&lt;0,G206,0)))</f>
        <v>0</v>
      </c>
      <c r="H910" s="17">
        <f t="shared" si="189"/>
        <v>0</v>
      </c>
      <c r="I910" s="17">
        <f t="shared" si="189"/>
        <v>0</v>
      </c>
      <c r="J910" s="17">
        <f t="shared" si="189"/>
        <v>0</v>
      </c>
      <c r="K910" s="17">
        <f t="shared" si="189"/>
        <v>0</v>
      </c>
      <c r="L910" s="17">
        <f t="shared" si="189"/>
        <v>0</v>
      </c>
      <c r="M910" s="17">
        <f t="shared" si="189"/>
        <v>61277.275769230771</v>
      </c>
      <c r="N910" s="17">
        <f t="shared" si="189"/>
        <v>122554.55153846154</v>
      </c>
      <c r="O910" s="17">
        <f t="shared" si="189"/>
        <v>183831.82730769232</v>
      </c>
      <c r="P910" s="17">
        <f t="shared" si="189"/>
        <v>245109.10307692309</v>
      </c>
      <c r="Q910" s="17">
        <f t="shared" si="189"/>
        <v>306386.37884615385</v>
      </c>
      <c r="R910" s="17">
        <f t="shared" si="189"/>
        <v>367663.65461538464</v>
      </c>
      <c r="S910" s="17">
        <f t="shared" si="189"/>
        <v>428940.93038461544</v>
      </c>
      <c r="T910" s="17">
        <f t="shared" si="189"/>
        <v>490218.20615384623</v>
      </c>
      <c r="U910" s="15"/>
    </row>
    <row r="911" spans="1:21" ht="12.75" customHeight="1" outlineLevel="1">
      <c r="A911" s="355"/>
      <c r="B911" s="145"/>
      <c r="C911" s="276" t="s">
        <v>220</v>
      </c>
      <c r="D911" s="5" t="s">
        <v>79</v>
      </c>
      <c r="E911" s="5" t="s">
        <v>317</v>
      </c>
      <c r="F911" s="5"/>
      <c r="G911" s="17">
        <f t="shared" ref="G911:T911" si="190">IF((+G559+F911+IF(G207&lt;0,G207,0))&lt;0,0,(+G559+F911+IF(G207&lt;0,G207,0)))</f>
        <v>0</v>
      </c>
      <c r="H911" s="17">
        <f t="shared" si="190"/>
        <v>0</v>
      </c>
      <c r="I911" s="17">
        <f t="shared" si="190"/>
        <v>0</v>
      </c>
      <c r="J911" s="17">
        <f t="shared" si="190"/>
        <v>0</v>
      </c>
      <c r="K911" s="17">
        <f t="shared" si="190"/>
        <v>0</v>
      </c>
      <c r="L911" s="17">
        <f t="shared" si="190"/>
        <v>0</v>
      </c>
      <c r="M911" s="17">
        <f t="shared" si="190"/>
        <v>362154.30384615378</v>
      </c>
      <c r="N911" s="17">
        <f t="shared" si="190"/>
        <v>724308.60769230756</v>
      </c>
      <c r="O911" s="17">
        <f t="shared" si="190"/>
        <v>1086462.9115384612</v>
      </c>
      <c r="P911" s="17">
        <f t="shared" si="190"/>
        <v>1448617.2153846151</v>
      </c>
      <c r="Q911" s="17">
        <f t="shared" si="190"/>
        <v>1810771.519230769</v>
      </c>
      <c r="R911" s="17">
        <f t="shared" si="190"/>
        <v>2172925.8230769229</v>
      </c>
      <c r="S911" s="17">
        <f t="shared" si="190"/>
        <v>2535080.1269230768</v>
      </c>
      <c r="T911" s="17">
        <f t="shared" si="190"/>
        <v>2897234.4307692307</v>
      </c>
      <c r="U911" s="15"/>
    </row>
    <row r="912" spans="1:21" ht="12.75" customHeight="1" outlineLevel="1">
      <c r="A912" s="355"/>
      <c r="B912" s="145"/>
      <c r="C912" s="276" t="s">
        <v>800</v>
      </c>
      <c r="D912" s="5" t="s">
        <v>79</v>
      </c>
      <c r="E912" s="5" t="s">
        <v>317</v>
      </c>
      <c r="F912" s="5"/>
      <c r="G912" s="17">
        <f t="shared" ref="G912:T912" si="191">IF((+G560+F912+IF(G208&lt;0,G208,0))&lt;0,0,(+G560+F912+IF(G208&lt;0,G208,0)))</f>
        <v>0</v>
      </c>
      <c r="H912" s="17">
        <f t="shared" si="191"/>
        <v>0</v>
      </c>
      <c r="I912" s="17">
        <f t="shared" si="191"/>
        <v>0</v>
      </c>
      <c r="J912" s="17">
        <f t="shared" si="191"/>
        <v>0</v>
      </c>
      <c r="K912" s="17">
        <f t="shared" si="191"/>
        <v>0</v>
      </c>
      <c r="L912" s="17">
        <f t="shared" si="191"/>
        <v>0</v>
      </c>
      <c r="M912" s="17">
        <f t="shared" si="191"/>
        <v>7783.959230769211</v>
      </c>
      <c r="N912" s="17">
        <f t="shared" si="191"/>
        <v>15567.918461538422</v>
      </c>
      <c r="O912" s="17">
        <f t="shared" si="191"/>
        <v>23351.877692307633</v>
      </c>
      <c r="P912" s="17">
        <f t="shared" si="191"/>
        <v>31135.836923076844</v>
      </c>
      <c r="Q912" s="17">
        <f t="shared" si="191"/>
        <v>38919.796153846051</v>
      </c>
      <c r="R912" s="17">
        <f t="shared" si="191"/>
        <v>46703.755384615259</v>
      </c>
      <c r="S912" s="17">
        <f t="shared" si="191"/>
        <v>54487.714615384466</v>
      </c>
      <c r="T912" s="17">
        <f t="shared" si="191"/>
        <v>62271.673846153673</v>
      </c>
      <c r="U912" s="15"/>
    </row>
    <row r="913" spans="1:21" ht="12.75" customHeight="1" outlineLevel="1">
      <c r="A913" s="355"/>
      <c r="B913" s="145"/>
      <c r="C913" s="276" t="s">
        <v>221</v>
      </c>
      <c r="D913" s="5" t="s">
        <v>79</v>
      </c>
      <c r="E913" s="5" t="s">
        <v>317</v>
      </c>
      <c r="F913" s="5"/>
      <c r="G913" s="17">
        <f t="shared" ref="G913:T913" si="192">IF((+G561+F913+IF(G209&lt;0,G209,0))&lt;0,0,(+G561+F913+IF(G209&lt;0,G209,0)))</f>
        <v>0</v>
      </c>
      <c r="H913" s="17">
        <f t="shared" si="192"/>
        <v>0</v>
      </c>
      <c r="I913" s="17">
        <f t="shared" si="192"/>
        <v>0</v>
      </c>
      <c r="J913" s="17">
        <f t="shared" si="192"/>
        <v>0</v>
      </c>
      <c r="K913" s="17">
        <f t="shared" si="192"/>
        <v>0</v>
      </c>
      <c r="L913" s="17">
        <f t="shared" si="192"/>
        <v>0</v>
      </c>
      <c r="M913" s="17">
        <f t="shared" si="192"/>
        <v>810399.36884615407</v>
      </c>
      <c r="N913" s="17">
        <f t="shared" si="192"/>
        <v>1620798.7376923081</v>
      </c>
      <c r="O913" s="17">
        <f t="shared" si="192"/>
        <v>2431198.1065384625</v>
      </c>
      <c r="P913" s="17">
        <f t="shared" si="192"/>
        <v>3241597.4753846163</v>
      </c>
      <c r="Q913" s="17">
        <f t="shared" si="192"/>
        <v>4051996.8442307701</v>
      </c>
      <c r="R913" s="17">
        <f t="shared" si="192"/>
        <v>4862396.213076924</v>
      </c>
      <c r="S913" s="17">
        <f t="shared" si="192"/>
        <v>5672795.5819230778</v>
      </c>
      <c r="T913" s="17">
        <f t="shared" si="192"/>
        <v>6483194.9507692317</v>
      </c>
      <c r="U913" s="15"/>
    </row>
    <row r="914" spans="1:21" ht="12.75" customHeight="1" outlineLevel="1">
      <c r="A914" s="355"/>
      <c r="B914" s="145"/>
      <c r="C914" s="276" t="s">
        <v>792</v>
      </c>
      <c r="D914" s="5" t="s">
        <v>79</v>
      </c>
      <c r="E914" s="5" t="s">
        <v>317</v>
      </c>
      <c r="F914" s="5"/>
      <c r="G914" s="17">
        <f t="shared" ref="G914:T914" si="193">IF((+G562+F914+IF(G210&lt;0,G210,0))&lt;0,0,(+G562+F914+IF(G210&lt;0,G210,0)))</f>
        <v>0</v>
      </c>
      <c r="H914" s="17">
        <f t="shared" si="193"/>
        <v>0</v>
      </c>
      <c r="I914" s="17">
        <f t="shared" si="193"/>
        <v>0</v>
      </c>
      <c r="J914" s="17">
        <f t="shared" si="193"/>
        <v>0</v>
      </c>
      <c r="K914" s="17">
        <f t="shared" si="193"/>
        <v>0</v>
      </c>
      <c r="L914" s="17">
        <f t="shared" si="193"/>
        <v>0</v>
      </c>
      <c r="M914" s="17">
        <f t="shared" si="193"/>
        <v>467200.05730769224</v>
      </c>
      <c r="N914" s="17">
        <f t="shared" si="193"/>
        <v>934400.11461538449</v>
      </c>
      <c r="O914" s="17">
        <f t="shared" si="193"/>
        <v>1401600.1719230767</v>
      </c>
      <c r="P914" s="17">
        <f t="shared" si="193"/>
        <v>1868800.229230769</v>
      </c>
      <c r="Q914" s="17">
        <f t="shared" si="193"/>
        <v>2336000.2865384612</v>
      </c>
      <c r="R914" s="17">
        <f t="shared" si="193"/>
        <v>2803200.3438461535</v>
      </c>
      <c r="S914" s="17">
        <f t="shared" si="193"/>
        <v>3270400.4011538457</v>
      </c>
      <c r="T914" s="17">
        <f t="shared" si="193"/>
        <v>3737600.458461538</v>
      </c>
      <c r="U914" s="15"/>
    </row>
    <row r="915" spans="1:21" ht="12.75" customHeight="1" outlineLevel="1">
      <c r="A915" s="355"/>
      <c r="B915" s="145"/>
      <c r="C915" s="276" t="s">
        <v>796</v>
      </c>
      <c r="D915" s="5" t="s">
        <v>79</v>
      </c>
      <c r="E915" s="5" t="s">
        <v>317</v>
      </c>
      <c r="F915" s="5"/>
      <c r="G915" s="17">
        <f t="shared" ref="G915:T915" si="194">IF((+G563+F915+IF(G211&lt;0,G211,0))&lt;0,0,(+G563+F915+IF(G211&lt;0,G211,0)))</f>
        <v>0</v>
      </c>
      <c r="H915" s="17">
        <f t="shared" si="194"/>
        <v>0</v>
      </c>
      <c r="I915" s="17">
        <f t="shared" si="194"/>
        <v>0</v>
      </c>
      <c r="J915" s="17">
        <f t="shared" si="194"/>
        <v>0</v>
      </c>
      <c r="K915" s="17">
        <f t="shared" si="194"/>
        <v>0</v>
      </c>
      <c r="L915" s="17">
        <f t="shared" si="194"/>
        <v>0</v>
      </c>
      <c r="M915" s="17">
        <f t="shared" si="194"/>
        <v>0</v>
      </c>
      <c r="N915" s="17">
        <f t="shared" si="194"/>
        <v>507525.66384615388</v>
      </c>
      <c r="O915" s="17">
        <f t="shared" si="194"/>
        <v>1015051.3276923078</v>
      </c>
      <c r="P915" s="17">
        <f t="shared" si="194"/>
        <v>1522576.9915384618</v>
      </c>
      <c r="Q915" s="17">
        <f t="shared" si="194"/>
        <v>2030102.6553846155</v>
      </c>
      <c r="R915" s="17">
        <f t="shared" si="194"/>
        <v>2537628.3192307693</v>
      </c>
      <c r="S915" s="17">
        <f t="shared" si="194"/>
        <v>3045153.9830769231</v>
      </c>
      <c r="T915" s="17">
        <f t="shared" si="194"/>
        <v>3552679.6469230768</v>
      </c>
      <c r="U915" s="15"/>
    </row>
    <row r="916" spans="1:21" ht="12.75" customHeight="1" outlineLevel="1">
      <c r="A916" s="355"/>
      <c r="B916" s="145"/>
      <c r="C916" s="393" t="s">
        <v>795</v>
      </c>
      <c r="D916" s="379" t="s">
        <v>79</v>
      </c>
      <c r="E916" s="379" t="s">
        <v>317</v>
      </c>
      <c r="F916" s="5"/>
      <c r="G916" s="543">
        <f t="shared" ref="G916:T916" si="195">IF((+G564+F916+IF(G212&lt;0,G212,0))&lt;0,0,(+G564+F916+IF(G212&lt;0,G212,0)))</f>
        <v>0</v>
      </c>
      <c r="H916" s="543">
        <f t="shared" si="195"/>
        <v>0</v>
      </c>
      <c r="I916" s="543">
        <f t="shared" si="195"/>
        <v>0</v>
      </c>
      <c r="J916" s="543">
        <f t="shared" si="195"/>
        <v>0</v>
      </c>
      <c r="K916" s="543">
        <f t="shared" si="195"/>
        <v>0</v>
      </c>
      <c r="L916" s="543">
        <f t="shared" si="195"/>
        <v>0</v>
      </c>
      <c r="M916" s="543">
        <f t="shared" si="195"/>
        <v>0</v>
      </c>
      <c r="N916" s="543">
        <f t="shared" si="195"/>
        <v>0</v>
      </c>
      <c r="O916" s="543">
        <f t="shared" si="195"/>
        <v>0</v>
      </c>
      <c r="P916" s="543">
        <f t="shared" si="195"/>
        <v>0</v>
      </c>
      <c r="Q916" s="543">
        <f t="shared" si="195"/>
        <v>0</v>
      </c>
      <c r="R916" s="543">
        <f t="shared" si="195"/>
        <v>0</v>
      </c>
      <c r="S916" s="543">
        <f t="shared" si="195"/>
        <v>0</v>
      </c>
      <c r="T916" s="543">
        <f t="shared" si="195"/>
        <v>0</v>
      </c>
      <c r="U916" s="15"/>
    </row>
    <row r="917" spans="1:21" ht="12.75" customHeight="1" outlineLevel="1" collapsed="1">
      <c r="A917" s="355"/>
      <c r="B917" s="145"/>
      <c r="C917" s="275" t="s">
        <v>180</v>
      </c>
      <c r="D917" s="18"/>
      <c r="E917" s="18"/>
      <c r="F917" s="5"/>
      <c r="G917" s="454"/>
      <c r="H917" s="454"/>
      <c r="I917" s="454"/>
      <c r="J917" s="454"/>
      <c r="K917" s="454"/>
      <c r="L917" s="454"/>
      <c r="M917" s="454"/>
      <c r="N917" s="454"/>
      <c r="O917" s="454"/>
      <c r="P917" s="454"/>
      <c r="Q917" s="454"/>
      <c r="R917" s="454"/>
      <c r="S917" s="454"/>
      <c r="T917" s="454"/>
      <c r="U917" s="15"/>
    </row>
    <row r="918" spans="1:21" ht="12.75" customHeight="1" outlineLevel="1">
      <c r="A918" s="355"/>
      <c r="B918" s="145"/>
      <c r="C918" s="394" t="s">
        <v>259</v>
      </c>
      <c r="D918" s="381" t="s">
        <v>79</v>
      </c>
      <c r="E918" s="381" t="s">
        <v>317</v>
      </c>
      <c r="F918" s="5"/>
      <c r="G918" s="542">
        <f t="shared" ref="G918:T918" si="196">IF((+G566+F918+IF(G214&lt;0,G214,0))&lt;0,0,(+G566+F918+IF(G214&lt;0,G214,0)))</f>
        <v>0</v>
      </c>
      <c r="H918" s="542">
        <f t="shared" si="196"/>
        <v>0</v>
      </c>
      <c r="I918" s="542">
        <f t="shared" si="196"/>
        <v>0</v>
      </c>
      <c r="J918" s="542">
        <f t="shared" si="196"/>
        <v>717200.59200000006</v>
      </c>
      <c r="K918" s="542">
        <f t="shared" si="196"/>
        <v>1434401.1840000001</v>
      </c>
      <c r="L918" s="542">
        <f t="shared" si="196"/>
        <v>2151601.7760000001</v>
      </c>
      <c r="M918" s="542">
        <f t="shared" si="196"/>
        <v>2868802.3680000002</v>
      </c>
      <c r="N918" s="542">
        <f t="shared" si="196"/>
        <v>3586002.9600000004</v>
      </c>
      <c r="O918" s="542">
        <f t="shared" si="196"/>
        <v>4303203.5520000001</v>
      </c>
      <c r="P918" s="542">
        <f t="shared" si="196"/>
        <v>5020404.1440000003</v>
      </c>
      <c r="Q918" s="542">
        <f t="shared" si="196"/>
        <v>5737604.7360000005</v>
      </c>
      <c r="R918" s="542">
        <f t="shared" si="196"/>
        <v>6454805.3280000007</v>
      </c>
      <c r="S918" s="542">
        <f t="shared" si="196"/>
        <v>7172005.9200000009</v>
      </c>
      <c r="T918" s="542">
        <f t="shared" si="196"/>
        <v>7889206.512000001</v>
      </c>
      <c r="U918" s="15"/>
    </row>
    <row r="919" spans="1:21" ht="12.75" customHeight="1" outlineLevel="1">
      <c r="A919" s="355"/>
      <c r="B919" s="145"/>
      <c r="C919" s="276" t="s">
        <v>259</v>
      </c>
      <c r="D919" s="5" t="s">
        <v>79</v>
      </c>
      <c r="E919" s="5" t="s">
        <v>317</v>
      </c>
      <c r="F919" s="5"/>
      <c r="G919" s="17">
        <f t="shared" ref="G919:T919" si="197">IF((+G567+F919+IF(G215&lt;0,G215,0))&lt;0,0,(+G567+F919+IF(G215&lt;0,G215,0)))</f>
        <v>0</v>
      </c>
      <c r="H919" s="17">
        <f t="shared" si="197"/>
        <v>0</v>
      </c>
      <c r="I919" s="17">
        <f t="shared" si="197"/>
        <v>0</v>
      </c>
      <c r="J919" s="17">
        <f t="shared" si="197"/>
        <v>0</v>
      </c>
      <c r="K919" s="17">
        <f t="shared" si="197"/>
        <v>750299.56533333333</v>
      </c>
      <c r="L919" s="17">
        <f t="shared" si="197"/>
        <v>1500599.1306666667</v>
      </c>
      <c r="M919" s="17">
        <f t="shared" si="197"/>
        <v>2250898.696</v>
      </c>
      <c r="N919" s="17">
        <f t="shared" si="197"/>
        <v>3001198.2613333333</v>
      </c>
      <c r="O919" s="17">
        <f t="shared" si="197"/>
        <v>3751497.8266666667</v>
      </c>
      <c r="P919" s="17">
        <f t="shared" si="197"/>
        <v>4501797.392</v>
      </c>
      <c r="Q919" s="17">
        <f t="shared" si="197"/>
        <v>5252096.9573333338</v>
      </c>
      <c r="R919" s="17">
        <f t="shared" si="197"/>
        <v>6002396.5226666667</v>
      </c>
      <c r="S919" s="17">
        <f t="shared" si="197"/>
        <v>6752696.0879999995</v>
      </c>
      <c r="T919" s="17">
        <f t="shared" si="197"/>
        <v>7502995.6533333324</v>
      </c>
      <c r="U919" s="15"/>
    </row>
    <row r="920" spans="1:21" ht="12.75" customHeight="1" outlineLevel="1">
      <c r="A920" s="355"/>
      <c r="B920" s="145"/>
      <c r="C920" s="276" t="s">
        <v>260</v>
      </c>
      <c r="D920" s="5" t="s">
        <v>79</v>
      </c>
      <c r="E920" s="5" t="s">
        <v>317</v>
      </c>
      <c r="F920" s="5"/>
      <c r="G920" s="17">
        <f t="shared" ref="G920:T920" si="198">IF((+G568+F920+IF(G216&lt;0,G216,0))&lt;0,0,(+G568+F920+IF(G216&lt;0,G216,0)))</f>
        <v>0</v>
      </c>
      <c r="H920" s="17">
        <f t="shared" si="198"/>
        <v>0</v>
      </c>
      <c r="I920" s="17">
        <f t="shared" si="198"/>
        <v>0</v>
      </c>
      <c r="J920" s="17">
        <f t="shared" si="198"/>
        <v>0</v>
      </c>
      <c r="K920" s="17">
        <f t="shared" si="198"/>
        <v>0</v>
      </c>
      <c r="L920" s="17">
        <f t="shared" si="198"/>
        <v>0</v>
      </c>
      <c r="M920" s="17">
        <f t="shared" si="198"/>
        <v>0</v>
      </c>
      <c r="N920" s="17">
        <f t="shared" si="198"/>
        <v>0</v>
      </c>
      <c r="O920" s="17">
        <f t="shared" si="198"/>
        <v>0</v>
      </c>
      <c r="P920" s="17">
        <f t="shared" si="198"/>
        <v>0</v>
      </c>
      <c r="Q920" s="17">
        <f t="shared" si="198"/>
        <v>0</v>
      </c>
      <c r="R920" s="17">
        <f t="shared" si="198"/>
        <v>0</v>
      </c>
      <c r="S920" s="17">
        <f t="shared" si="198"/>
        <v>0</v>
      </c>
      <c r="T920" s="17">
        <f t="shared" si="198"/>
        <v>0</v>
      </c>
      <c r="U920" s="15"/>
    </row>
    <row r="921" spans="1:21" ht="12.75" customHeight="1" outlineLevel="1">
      <c r="A921" s="355"/>
      <c r="B921" s="145"/>
      <c r="C921" s="276" t="s">
        <v>937</v>
      </c>
      <c r="D921" s="5" t="s">
        <v>79</v>
      </c>
      <c r="E921" s="5" t="s">
        <v>317</v>
      </c>
      <c r="F921" s="5"/>
      <c r="G921" s="17">
        <f t="shared" ref="G921:T921" si="199">IF((+G569+F921+IF(G217&lt;0,G217,0))&lt;0,0,(+G569+F921+IF(G217&lt;0,G217,0)))</f>
        <v>0</v>
      </c>
      <c r="H921" s="17">
        <f t="shared" si="199"/>
        <v>0</v>
      </c>
      <c r="I921" s="17">
        <f t="shared" si="199"/>
        <v>0</v>
      </c>
      <c r="J921" s="17">
        <f t="shared" si="199"/>
        <v>48327.953999999998</v>
      </c>
      <c r="K921" s="17">
        <f t="shared" si="199"/>
        <v>96655.907999999996</v>
      </c>
      <c r="L921" s="17">
        <f t="shared" si="199"/>
        <v>144983.86199999999</v>
      </c>
      <c r="M921" s="17">
        <f t="shared" si="199"/>
        <v>193311.81599999999</v>
      </c>
      <c r="N921" s="17">
        <f t="shared" si="199"/>
        <v>241639.77</v>
      </c>
      <c r="O921" s="17">
        <f t="shared" si="199"/>
        <v>289967.72399999999</v>
      </c>
      <c r="P921" s="17">
        <f t="shared" si="199"/>
        <v>338295.67799999996</v>
      </c>
      <c r="Q921" s="17">
        <f t="shared" si="199"/>
        <v>386623.63199999998</v>
      </c>
      <c r="R921" s="17">
        <f t="shared" si="199"/>
        <v>434951.58600000001</v>
      </c>
      <c r="S921" s="17">
        <f t="shared" si="199"/>
        <v>483279.54</v>
      </c>
      <c r="T921" s="17">
        <f t="shared" si="199"/>
        <v>483279.54</v>
      </c>
      <c r="U921" s="15"/>
    </row>
    <row r="922" spans="1:21" ht="12.75" customHeight="1" outlineLevel="1">
      <c r="A922" s="355"/>
      <c r="B922" s="145"/>
      <c r="C922" s="276" t="s">
        <v>263</v>
      </c>
      <c r="D922" s="5" t="s">
        <v>79</v>
      </c>
      <c r="E922" s="5" t="s">
        <v>317</v>
      </c>
      <c r="F922" s="5"/>
      <c r="G922" s="17">
        <f t="shared" ref="G922:T922" si="200">IF((+G570+F922+IF(G218&lt;0,G218,0))&lt;0,0,(+G570+F922+IF(G218&lt;0,G218,0)))</f>
        <v>0</v>
      </c>
      <c r="H922" s="17">
        <f t="shared" si="200"/>
        <v>0</v>
      </c>
      <c r="I922" s="17">
        <f t="shared" si="200"/>
        <v>0</v>
      </c>
      <c r="J922" s="17">
        <f t="shared" si="200"/>
        <v>287113.88400000002</v>
      </c>
      <c r="K922" s="17">
        <f t="shared" si="200"/>
        <v>574227.76800000004</v>
      </c>
      <c r="L922" s="17">
        <f t="shared" si="200"/>
        <v>861341.652</v>
      </c>
      <c r="M922" s="17">
        <f t="shared" si="200"/>
        <v>1148455.5360000001</v>
      </c>
      <c r="N922" s="17">
        <f t="shared" si="200"/>
        <v>1435569.4200000002</v>
      </c>
      <c r="O922" s="17">
        <f t="shared" si="200"/>
        <v>1722683.3040000002</v>
      </c>
      <c r="P922" s="17">
        <f t="shared" si="200"/>
        <v>2009797.1880000003</v>
      </c>
      <c r="Q922" s="17">
        <f t="shared" si="200"/>
        <v>2296911.0720000002</v>
      </c>
      <c r="R922" s="17">
        <f t="shared" si="200"/>
        <v>2584024.9560000002</v>
      </c>
      <c r="S922" s="17">
        <f t="shared" si="200"/>
        <v>2871138.84</v>
      </c>
      <c r="T922" s="17">
        <f t="shared" si="200"/>
        <v>2871138.84</v>
      </c>
      <c r="U922" s="15"/>
    </row>
    <row r="923" spans="1:21" ht="12.75" customHeight="1" outlineLevel="1">
      <c r="A923" s="355"/>
      <c r="B923" s="145"/>
      <c r="C923" s="276" t="s">
        <v>264</v>
      </c>
      <c r="D923" s="5" t="s">
        <v>79</v>
      </c>
      <c r="E923" s="5" t="s">
        <v>317</v>
      </c>
      <c r="F923" s="5"/>
      <c r="G923" s="17">
        <f t="shared" ref="G923:T923" si="201">IF((+G571+F923+IF(G219&lt;0,G219,0))&lt;0,0,(+G571+F923+IF(G219&lt;0,G219,0)))</f>
        <v>0</v>
      </c>
      <c r="H923" s="17">
        <f t="shared" si="201"/>
        <v>0</v>
      </c>
      <c r="I923" s="17">
        <f t="shared" si="201"/>
        <v>0</v>
      </c>
      <c r="J923" s="17">
        <f t="shared" si="201"/>
        <v>0</v>
      </c>
      <c r="K923" s="17">
        <f t="shared" si="201"/>
        <v>58051.92571428571</v>
      </c>
      <c r="L923" s="17">
        <f t="shared" si="201"/>
        <v>116103.85142857142</v>
      </c>
      <c r="M923" s="17">
        <f t="shared" si="201"/>
        <v>174155.77714285714</v>
      </c>
      <c r="N923" s="17">
        <f t="shared" si="201"/>
        <v>232207.70285714284</v>
      </c>
      <c r="O923" s="17">
        <f t="shared" si="201"/>
        <v>290259.62857142853</v>
      </c>
      <c r="P923" s="17">
        <f t="shared" si="201"/>
        <v>348311.55428571423</v>
      </c>
      <c r="Q923" s="17">
        <f t="shared" si="201"/>
        <v>406363.47999999992</v>
      </c>
      <c r="R923" s="17">
        <f t="shared" si="201"/>
        <v>406363.48</v>
      </c>
      <c r="S923" s="17">
        <f t="shared" si="201"/>
        <v>406363.48</v>
      </c>
      <c r="T923" s="17">
        <f t="shared" si="201"/>
        <v>406363.48</v>
      </c>
      <c r="U923" s="15"/>
    </row>
    <row r="924" spans="1:21" ht="12.75" customHeight="1" outlineLevel="1">
      <c r="A924" s="355"/>
      <c r="B924" s="145"/>
      <c r="C924" s="276" t="s">
        <v>265</v>
      </c>
      <c r="D924" s="5" t="s">
        <v>79</v>
      </c>
      <c r="E924" s="5" t="s">
        <v>317</v>
      </c>
      <c r="F924" s="5"/>
      <c r="G924" s="17">
        <f t="shared" ref="G924:T924" si="202">IF((+G572+F924+IF(G220&lt;0,G220,0))&lt;0,0,(+G572+F924+IF(G220&lt;0,G220,0)))</f>
        <v>0</v>
      </c>
      <c r="H924" s="17">
        <f t="shared" si="202"/>
        <v>0</v>
      </c>
      <c r="I924" s="17">
        <f t="shared" si="202"/>
        <v>0</v>
      </c>
      <c r="J924" s="17">
        <f t="shared" si="202"/>
        <v>0</v>
      </c>
      <c r="K924" s="17">
        <f t="shared" si="202"/>
        <v>7779.6</v>
      </c>
      <c r="L924" s="17">
        <f t="shared" si="202"/>
        <v>15559.2</v>
      </c>
      <c r="M924" s="17">
        <f t="shared" si="202"/>
        <v>23338.800000000003</v>
      </c>
      <c r="N924" s="17">
        <f t="shared" si="202"/>
        <v>31118.400000000001</v>
      </c>
      <c r="O924" s="17">
        <f t="shared" si="202"/>
        <v>38898</v>
      </c>
      <c r="P924" s="17">
        <f t="shared" si="202"/>
        <v>38898</v>
      </c>
      <c r="Q924" s="17">
        <f t="shared" si="202"/>
        <v>38898</v>
      </c>
      <c r="R924" s="17">
        <f t="shared" si="202"/>
        <v>38898</v>
      </c>
      <c r="S924" s="17">
        <f t="shared" si="202"/>
        <v>38898</v>
      </c>
      <c r="T924" s="17">
        <f t="shared" si="202"/>
        <v>38898</v>
      </c>
      <c r="U924" s="15"/>
    </row>
    <row r="925" spans="1:21" ht="12.75" customHeight="1" outlineLevel="1">
      <c r="A925" s="355"/>
      <c r="B925" s="145"/>
      <c r="C925" s="276" t="s">
        <v>266</v>
      </c>
      <c r="D925" s="5" t="s">
        <v>79</v>
      </c>
      <c r="E925" s="5" t="s">
        <v>317</v>
      </c>
      <c r="F925" s="5"/>
      <c r="G925" s="17">
        <f t="shared" ref="G925:T925" si="203">IF((+G573+F925+IF(G221&lt;0,G221,0))&lt;0,0,(+G573+F925+IF(G221&lt;0,G221,0)))</f>
        <v>0</v>
      </c>
      <c r="H925" s="17">
        <f t="shared" si="203"/>
        <v>0</v>
      </c>
      <c r="I925" s="17">
        <f t="shared" si="203"/>
        <v>0</v>
      </c>
      <c r="J925" s="17">
        <f t="shared" si="203"/>
        <v>0</v>
      </c>
      <c r="K925" s="17">
        <f t="shared" si="203"/>
        <v>9559.4</v>
      </c>
      <c r="L925" s="17">
        <f t="shared" si="203"/>
        <v>19118.8</v>
      </c>
      <c r="M925" s="17">
        <f t="shared" si="203"/>
        <v>28678.199999999997</v>
      </c>
      <c r="N925" s="17">
        <f t="shared" si="203"/>
        <v>38237.599999999999</v>
      </c>
      <c r="O925" s="17">
        <f t="shared" si="203"/>
        <v>47797</v>
      </c>
      <c r="P925" s="17">
        <f t="shared" si="203"/>
        <v>47797</v>
      </c>
      <c r="Q925" s="17">
        <f t="shared" si="203"/>
        <v>47797</v>
      </c>
      <c r="R925" s="17">
        <f t="shared" si="203"/>
        <v>47797</v>
      </c>
      <c r="S925" s="17">
        <f t="shared" si="203"/>
        <v>47797</v>
      </c>
      <c r="T925" s="17">
        <f t="shared" si="203"/>
        <v>47797</v>
      </c>
      <c r="U925" s="15"/>
    </row>
    <row r="926" spans="1:21" ht="12.75" customHeight="1" outlineLevel="1">
      <c r="A926" s="355"/>
      <c r="B926" s="145"/>
      <c r="C926" s="276" t="s">
        <v>267</v>
      </c>
      <c r="D926" s="5" t="s">
        <v>79</v>
      </c>
      <c r="E926" s="5" t="s">
        <v>317</v>
      </c>
      <c r="F926" s="5"/>
      <c r="G926" s="17">
        <f t="shared" ref="G926:T926" si="204">IF((+G574+F926+IF(G222&lt;0,G222,0))&lt;0,0,(+G574+F926+IF(G222&lt;0,G222,0)))</f>
        <v>0</v>
      </c>
      <c r="H926" s="17">
        <f t="shared" si="204"/>
        <v>0</v>
      </c>
      <c r="I926" s="17">
        <f t="shared" si="204"/>
        <v>0</v>
      </c>
      <c r="J926" s="17">
        <f t="shared" si="204"/>
        <v>0</v>
      </c>
      <c r="K926" s="17">
        <f t="shared" si="204"/>
        <v>19598.571428571428</v>
      </c>
      <c r="L926" s="17">
        <f t="shared" si="204"/>
        <v>39197.142857142855</v>
      </c>
      <c r="M926" s="17">
        <f t="shared" si="204"/>
        <v>58795.714285714283</v>
      </c>
      <c r="N926" s="17">
        <f t="shared" si="204"/>
        <v>78394.28571428571</v>
      </c>
      <c r="O926" s="17">
        <f t="shared" si="204"/>
        <v>97992.85714285713</v>
      </c>
      <c r="P926" s="17">
        <f t="shared" si="204"/>
        <v>117591.42857142855</v>
      </c>
      <c r="Q926" s="17">
        <f t="shared" si="204"/>
        <v>137189.99999999997</v>
      </c>
      <c r="R926" s="17">
        <f t="shared" si="204"/>
        <v>137190</v>
      </c>
      <c r="S926" s="17">
        <f t="shared" si="204"/>
        <v>137190</v>
      </c>
      <c r="T926" s="17">
        <f t="shared" si="204"/>
        <v>137190</v>
      </c>
      <c r="U926" s="15"/>
    </row>
    <row r="927" spans="1:21" ht="12.75" customHeight="1" outlineLevel="1">
      <c r="A927" s="355"/>
      <c r="B927" s="145"/>
      <c r="C927" s="276" t="s">
        <v>268</v>
      </c>
      <c r="D927" s="5" t="s">
        <v>79</v>
      </c>
      <c r="E927" s="5" t="s">
        <v>317</v>
      </c>
      <c r="F927" s="5"/>
      <c r="G927" s="17">
        <f t="shared" ref="G927:T927" si="205">IF((+G575+F927+IF(G223&lt;0,G223,0))&lt;0,0,(+G575+F927+IF(G223&lt;0,G223,0)))</f>
        <v>0</v>
      </c>
      <c r="H927" s="17">
        <f t="shared" si="205"/>
        <v>0</v>
      </c>
      <c r="I927" s="17">
        <f t="shared" si="205"/>
        <v>0</v>
      </c>
      <c r="J927" s="17">
        <f t="shared" si="205"/>
        <v>0</v>
      </c>
      <c r="K927" s="17">
        <f t="shared" si="205"/>
        <v>12305.571428571428</v>
      </c>
      <c r="L927" s="17">
        <f t="shared" si="205"/>
        <v>24611.142857142855</v>
      </c>
      <c r="M927" s="17">
        <f t="shared" si="205"/>
        <v>36916.714285714283</v>
      </c>
      <c r="N927" s="17">
        <f t="shared" si="205"/>
        <v>49222.28571428571</v>
      </c>
      <c r="O927" s="17">
        <f t="shared" si="205"/>
        <v>61527.857142857138</v>
      </c>
      <c r="P927" s="17">
        <f t="shared" si="205"/>
        <v>73833.428571428565</v>
      </c>
      <c r="Q927" s="17">
        <f t="shared" si="205"/>
        <v>86139</v>
      </c>
      <c r="R927" s="17">
        <f t="shared" si="205"/>
        <v>86139</v>
      </c>
      <c r="S927" s="17">
        <f t="shared" si="205"/>
        <v>86139</v>
      </c>
      <c r="T927" s="17">
        <f t="shared" si="205"/>
        <v>86139</v>
      </c>
      <c r="U927" s="15"/>
    </row>
    <row r="928" spans="1:21" ht="12.75" customHeight="1" outlineLevel="1">
      <c r="A928" s="355"/>
      <c r="B928" s="145"/>
      <c r="C928" s="276" t="s">
        <v>269</v>
      </c>
      <c r="D928" s="5" t="s">
        <v>79</v>
      </c>
      <c r="E928" s="5" t="s">
        <v>317</v>
      </c>
      <c r="F928" s="5"/>
      <c r="G928" s="17">
        <f t="shared" ref="G928:T928" si="206">IF((+G576+F928+IF(G224&lt;0,G224,0))&lt;0,0,(+G576+F928+IF(G224&lt;0,G224,0)))</f>
        <v>0</v>
      </c>
      <c r="H928" s="17">
        <f t="shared" si="206"/>
        <v>0</v>
      </c>
      <c r="I928" s="17">
        <f t="shared" si="206"/>
        <v>0</v>
      </c>
      <c r="J928" s="17">
        <f t="shared" si="206"/>
        <v>0</v>
      </c>
      <c r="K928" s="17">
        <f t="shared" si="206"/>
        <v>3877.1180000000004</v>
      </c>
      <c r="L928" s="17">
        <f t="shared" si="206"/>
        <v>7754.2360000000008</v>
      </c>
      <c r="M928" s="17">
        <f t="shared" si="206"/>
        <v>11631.354000000001</v>
      </c>
      <c r="N928" s="17">
        <f t="shared" si="206"/>
        <v>15508.472000000002</v>
      </c>
      <c r="O928" s="17">
        <f t="shared" si="206"/>
        <v>19385.59</v>
      </c>
      <c r="P928" s="17">
        <f t="shared" si="206"/>
        <v>19385.59</v>
      </c>
      <c r="Q928" s="17">
        <f t="shared" si="206"/>
        <v>19385.59</v>
      </c>
      <c r="R928" s="17">
        <f t="shared" si="206"/>
        <v>19385.59</v>
      </c>
      <c r="S928" s="17">
        <f t="shared" si="206"/>
        <v>19385.59</v>
      </c>
      <c r="T928" s="17">
        <f t="shared" si="206"/>
        <v>19385.59</v>
      </c>
      <c r="U928" s="15"/>
    </row>
    <row r="929" spans="1:21" ht="12.75" customHeight="1" outlineLevel="1">
      <c r="A929" s="355"/>
      <c r="B929" s="145"/>
      <c r="C929" s="276" t="s">
        <v>270</v>
      </c>
      <c r="D929" s="5" t="s">
        <v>79</v>
      </c>
      <c r="E929" s="5" t="s">
        <v>317</v>
      </c>
      <c r="F929" s="5"/>
      <c r="G929" s="17">
        <f t="shared" ref="G929:T929" si="207">IF((+G577+F929+IF(G225&lt;0,G225,0))&lt;0,0,(+G577+F929+IF(G225&lt;0,G225,0)))</f>
        <v>0</v>
      </c>
      <c r="H929" s="17">
        <f t="shared" si="207"/>
        <v>0</v>
      </c>
      <c r="I929" s="17">
        <f t="shared" si="207"/>
        <v>0</v>
      </c>
      <c r="J929" s="17">
        <f t="shared" si="207"/>
        <v>0</v>
      </c>
      <c r="K929" s="17">
        <f t="shared" si="207"/>
        <v>38285.752</v>
      </c>
      <c r="L929" s="17">
        <f t="shared" si="207"/>
        <v>76571.504000000001</v>
      </c>
      <c r="M929" s="17">
        <f t="shared" si="207"/>
        <v>114857.25599999999</v>
      </c>
      <c r="N929" s="17">
        <f t="shared" si="207"/>
        <v>153143.008</v>
      </c>
      <c r="O929" s="17">
        <f t="shared" si="207"/>
        <v>191428.76</v>
      </c>
      <c r="P929" s="17">
        <f t="shared" si="207"/>
        <v>191428.76</v>
      </c>
      <c r="Q929" s="17">
        <f t="shared" si="207"/>
        <v>191428.76</v>
      </c>
      <c r="R929" s="17">
        <f t="shared" si="207"/>
        <v>191428.76</v>
      </c>
      <c r="S929" s="17">
        <f t="shared" si="207"/>
        <v>191428.76</v>
      </c>
      <c r="T929" s="17">
        <f t="shared" si="207"/>
        <v>191428.76</v>
      </c>
      <c r="U929" s="15"/>
    </row>
    <row r="930" spans="1:21" ht="12.75" customHeight="1" outlineLevel="1">
      <c r="A930" s="355"/>
      <c r="B930" s="145"/>
      <c r="C930" s="276" t="s">
        <v>207</v>
      </c>
      <c r="D930" s="5" t="s">
        <v>79</v>
      </c>
      <c r="E930" s="5" t="s">
        <v>317</v>
      </c>
      <c r="F930" s="5"/>
      <c r="G930" s="17">
        <f t="shared" ref="G930:T930" si="208">IF((+G578+F930+IF(G226&lt;0,G226,0))&lt;0,0,(+G578+F930+IF(G226&lt;0,G226,0)))</f>
        <v>0</v>
      </c>
      <c r="H930" s="17">
        <f t="shared" si="208"/>
        <v>0</v>
      </c>
      <c r="I930" s="17">
        <f t="shared" si="208"/>
        <v>0</v>
      </c>
      <c r="J930" s="17">
        <f t="shared" si="208"/>
        <v>0</v>
      </c>
      <c r="K930" s="17">
        <f t="shared" si="208"/>
        <v>208657.49428571426</v>
      </c>
      <c r="L930" s="17">
        <f t="shared" si="208"/>
        <v>484295.25142857141</v>
      </c>
      <c r="M930" s="17">
        <f t="shared" si="208"/>
        <v>759933.00857142848</v>
      </c>
      <c r="N930" s="17">
        <f t="shared" si="208"/>
        <v>1035570.7657142857</v>
      </c>
      <c r="O930" s="17">
        <f t="shared" si="208"/>
        <v>1311208.5228571428</v>
      </c>
      <c r="P930" s="17">
        <f t="shared" si="208"/>
        <v>1586846.28</v>
      </c>
      <c r="Q930" s="17">
        <f t="shared" si="208"/>
        <v>1862484.0371428572</v>
      </c>
      <c r="R930" s="17">
        <f t="shared" si="208"/>
        <v>1929464.3</v>
      </c>
      <c r="S930" s="17">
        <f t="shared" si="208"/>
        <v>1929464.3</v>
      </c>
      <c r="T930" s="17">
        <f t="shared" si="208"/>
        <v>1929464.3</v>
      </c>
      <c r="U930" s="15"/>
    </row>
    <row r="931" spans="1:21" ht="12.75" customHeight="1" outlineLevel="1">
      <c r="A931" s="355"/>
      <c r="B931" s="145"/>
      <c r="C931" s="276" t="s">
        <v>271</v>
      </c>
      <c r="D931" s="5" t="s">
        <v>79</v>
      </c>
      <c r="E931" s="5" t="s">
        <v>317</v>
      </c>
      <c r="F931" s="5"/>
      <c r="G931" s="17">
        <f t="shared" ref="G931:T931" si="209">IF((+G579+F931+IF(G227&lt;0,G227,0))&lt;0,0,(+G579+F931+IF(G227&lt;0,G227,0)))</f>
        <v>0</v>
      </c>
      <c r="H931" s="17">
        <f t="shared" si="209"/>
        <v>0</v>
      </c>
      <c r="I931" s="17">
        <f t="shared" si="209"/>
        <v>0</v>
      </c>
      <c r="J931" s="17">
        <f t="shared" si="209"/>
        <v>0</v>
      </c>
      <c r="K931" s="17">
        <f t="shared" si="209"/>
        <v>83228.628571428577</v>
      </c>
      <c r="L931" s="17">
        <f t="shared" si="209"/>
        <v>178829.37285714285</v>
      </c>
      <c r="M931" s="17">
        <f t="shared" si="209"/>
        <v>274430.11714285711</v>
      </c>
      <c r="N931" s="17">
        <f t="shared" si="209"/>
        <v>370030.8614285714</v>
      </c>
      <c r="O931" s="17">
        <f t="shared" si="209"/>
        <v>465631.60571428569</v>
      </c>
      <c r="P931" s="17">
        <f t="shared" si="209"/>
        <v>561232.35</v>
      </c>
      <c r="Q931" s="17">
        <f t="shared" si="209"/>
        <v>656833.09428571421</v>
      </c>
      <c r="R931" s="17">
        <f t="shared" si="209"/>
        <v>669205.21</v>
      </c>
      <c r="S931" s="17">
        <f t="shared" si="209"/>
        <v>669205.21</v>
      </c>
      <c r="T931" s="17">
        <f t="shared" si="209"/>
        <v>669205.21</v>
      </c>
      <c r="U931" s="15"/>
    </row>
    <row r="932" spans="1:21" ht="12.75" customHeight="1" outlineLevel="1">
      <c r="A932" s="355"/>
      <c r="B932" s="145"/>
      <c r="C932" s="276" t="s">
        <v>272</v>
      </c>
      <c r="D932" s="5" t="s">
        <v>79</v>
      </c>
      <c r="E932" s="5" t="s">
        <v>317</v>
      </c>
      <c r="F932" s="5"/>
      <c r="G932" s="17">
        <f t="shared" ref="G932:T932" si="210">IF((+G580+F932+IF(G228&lt;0,G228,0))&lt;0,0,(+G580+F932+IF(G228&lt;0,G228,0)))</f>
        <v>0</v>
      </c>
      <c r="H932" s="17">
        <f t="shared" si="210"/>
        <v>0</v>
      </c>
      <c r="I932" s="17">
        <f t="shared" si="210"/>
        <v>0</v>
      </c>
      <c r="J932" s="17">
        <f t="shared" si="210"/>
        <v>0</v>
      </c>
      <c r="K932" s="17">
        <f t="shared" si="210"/>
        <v>0</v>
      </c>
      <c r="L932" s="17">
        <f t="shared" si="210"/>
        <v>1739079.5889999997</v>
      </c>
      <c r="M932" s="17">
        <f t="shared" si="210"/>
        <v>3478159.1779999994</v>
      </c>
      <c r="N932" s="17">
        <f t="shared" si="210"/>
        <v>5217238.7669999991</v>
      </c>
      <c r="O932" s="17">
        <f t="shared" si="210"/>
        <v>6956318.3559999987</v>
      </c>
      <c r="P932" s="17">
        <f t="shared" si="210"/>
        <v>8695397.9449999984</v>
      </c>
      <c r="Q932" s="17">
        <f t="shared" si="210"/>
        <v>10434477.533999998</v>
      </c>
      <c r="R932" s="17">
        <f t="shared" si="210"/>
        <v>12173557.122999998</v>
      </c>
      <c r="S932" s="17">
        <f t="shared" si="210"/>
        <v>13912636.711999997</v>
      </c>
      <c r="T932" s="17">
        <f t="shared" si="210"/>
        <v>15651716.300999997</v>
      </c>
      <c r="U932" s="15"/>
    </row>
    <row r="933" spans="1:21" ht="12.75" customHeight="1" outlineLevel="1">
      <c r="A933" s="355"/>
      <c r="B933" s="145"/>
      <c r="C933" s="276" t="s">
        <v>209</v>
      </c>
      <c r="D933" s="5" t="s">
        <v>79</v>
      </c>
      <c r="E933" s="5" t="s">
        <v>317</v>
      </c>
      <c r="F933" s="5"/>
      <c r="G933" s="17">
        <f t="shared" ref="G933:T933" si="211">IF((+G581+F933+IF(G229&lt;0,G229,0))&lt;0,0,(+G581+F933+IF(G229&lt;0,G229,0)))</f>
        <v>0</v>
      </c>
      <c r="H933" s="17">
        <f t="shared" si="211"/>
        <v>0</v>
      </c>
      <c r="I933" s="17">
        <f t="shared" si="211"/>
        <v>0</v>
      </c>
      <c r="J933" s="17">
        <f t="shared" si="211"/>
        <v>0</v>
      </c>
      <c r="K933" s="17">
        <f t="shared" si="211"/>
        <v>0</v>
      </c>
      <c r="L933" s="17">
        <f t="shared" si="211"/>
        <v>118653.02857142856</v>
      </c>
      <c r="M933" s="17">
        <f t="shared" si="211"/>
        <v>237306.05714285711</v>
      </c>
      <c r="N933" s="17">
        <f t="shared" si="211"/>
        <v>355959.08571428567</v>
      </c>
      <c r="O933" s="17">
        <f t="shared" si="211"/>
        <v>474612.11428571423</v>
      </c>
      <c r="P933" s="17">
        <f t="shared" si="211"/>
        <v>593265.14285714272</v>
      </c>
      <c r="Q933" s="17">
        <f t="shared" si="211"/>
        <v>711918.17142857122</v>
      </c>
      <c r="R933" s="17">
        <f t="shared" si="211"/>
        <v>830571.19999999972</v>
      </c>
      <c r="S933" s="17">
        <f t="shared" si="211"/>
        <v>830571.2</v>
      </c>
      <c r="T933" s="17">
        <f t="shared" si="211"/>
        <v>830571.2</v>
      </c>
      <c r="U933" s="15"/>
    </row>
    <row r="934" spans="1:21" ht="12.75" customHeight="1" outlineLevel="1">
      <c r="A934" s="355"/>
      <c r="B934" s="145"/>
      <c r="C934" s="276" t="s">
        <v>274</v>
      </c>
      <c r="D934" s="5" t="s">
        <v>79</v>
      </c>
      <c r="E934" s="5" t="s">
        <v>317</v>
      </c>
      <c r="F934" s="5"/>
      <c r="G934" s="17">
        <f t="shared" ref="G934:T934" si="212">IF((+G582+F934+IF(G230&lt;0,G230,0))&lt;0,0,(+G582+F934+IF(G230&lt;0,G230,0)))</f>
        <v>0</v>
      </c>
      <c r="H934" s="17">
        <f t="shared" si="212"/>
        <v>0</v>
      </c>
      <c r="I934" s="17">
        <f t="shared" si="212"/>
        <v>0</v>
      </c>
      <c r="J934" s="17">
        <f t="shared" si="212"/>
        <v>0</v>
      </c>
      <c r="K934" s="17">
        <f t="shared" si="212"/>
        <v>0</v>
      </c>
      <c r="L934" s="17">
        <f t="shared" si="212"/>
        <v>1246364.3559999997</v>
      </c>
      <c r="M934" s="17">
        <f t="shared" si="212"/>
        <v>2492728.7119999994</v>
      </c>
      <c r="N934" s="17">
        <f t="shared" si="212"/>
        <v>3739093.067999999</v>
      </c>
      <c r="O934" s="17">
        <f t="shared" si="212"/>
        <v>4985457.4239999987</v>
      </c>
      <c r="P934" s="17">
        <f t="shared" si="212"/>
        <v>6231821.7799999984</v>
      </c>
      <c r="Q934" s="17">
        <f t="shared" si="212"/>
        <v>7478186.1359999981</v>
      </c>
      <c r="R934" s="17">
        <f t="shared" si="212"/>
        <v>8724550.4919999987</v>
      </c>
      <c r="S934" s="17">
        <f t="shared" si="212"/>
        <v>9970914.8479999974</v>
      </c>
      <c r="T934" s="17">
        <f t="shared" si="212"/>
        <v>11217279.203999996</v>
      </c>
      <c r="U934" s="15"/>
    </row>
    <row r="935" spans="1:21" ht="12.75" customHeight="1" outlineLevel="1">
      <c r="A935" s="355"/>
      <c r="B935" s="145"/>
      <c r="C935" s="276" t="s">
        <v>275</v>
      </c>
      <c r="D935" s="5" t="s">
        <v>79</v>
      </c>
      <c r="E935" s="5" t="s">
        <v>317</v>
      </c>
      <c r="F935" s="5"/>
      <c r="G935" s="17">
        <f t="shared" ref="G935:T935" si="213">IF((+G583+F935+IF(G231&lt;0,G231,0))&lt;0,0,(+G583+F935+IF(G231&lt;0,G231,0)))</f>
        <v>0</v>
      </c>
      <c r="H935" s="17">
        <f t="shared" si="213"/>
        <v>0</v>
      </c>
      <c r="I935" s="17">
        <f t="shared" si="213"/>
        <v>0</v>
      </c>
      <c r="J935" s="17">
        <f t="shared" si="213"/>
        <v>0</v>
      </c>
      <c r="K935" s="17">
        <f t="shared" si="213"/>
        <v>0</v>
      </c>
      <c r="L935" s="17">
        <f t="shared" si="213"/>
        <v>95842.879999999976</v>
      </c>
      <c r="M935" s="17">
        <f t="shared" si="213"/>
        <v>191685.75999999995</v>
      </c>
      <c r="N935" s="17">
        <f t="shared" si="213"/>
        <v>287528.6399999999</v>
      </c>
      <c r="O935" s="17">
        <f t="shared" si="213"/>
        <v>383371.5199999999</v>
      </c>
      <c r="P935" s="17">
        <f t="shared" si="213"/>
        <v>479214.39999999991</v>
      </c>
      <c r="Q935" s="17">
        <f t="shared" si="213"/>
        <v>575057.27999999991</v>
      </c>
      <c r="R935" s="17">
        <f t="shared" si="213"/>
        <v>670900.15999999992</v>
      </c>
      <c r="S935" s="17">
        <f t="shared" si="213"/>
        <v>766743.03999999992</v>
      </c>
      <c r="T935" s="17">
        <f t="shared" si="213"/>
        <v>862585.91999999993</v>
      </c>
      <c r="U935" s="15"/>
    </row>
    <row r="936" spans="1:21" ht="12.75" customHeight="1" outlineLevel="1">
      <c r="A936" s="355"/>
      <c r="B936" s="145"/>
      <c r="C936" s="276" t="s">
        <v>208</v>
      </c>
      <c r="D936" s="5" t="s">
        <v>79</v>
      </c>
      <c r="E936" s="5" t="s">
        <v>317</v>
      </c>
      <c r="F936" s="5"/>
      <c r="G936" s="17">
        <f t="shared" ref="G936:T936" si="214">IF((+G584+F936+IF(G232&lt;0,G232,0))&lt;0,0,(+G584+F936+IF(G232&lt;0,G232,0)))</f>
        <v>0</v>
      </c>
      <c r="H936" s="17">
        <f t="shared" si="214"/>
        <v>0</v>
      </c>
      <c r="I936" s="17">
        <f t="shared" si="214"/>
        <v>0</v>
      </c>
      <c r="J936" s="17">
        <f t="shared" si="214"/>
        <v>0</v>
      </c>
      <c r="K936" s="17">
        <f t="shared" si="214"/>
        <v>166722.45714285714</v>
      </c>
      <c r="L936" s="17">
        <f t="shared" si="214"/>
        <v>333444.91428571427</v>
      </c>
      <c r="M936" s="17">
        <f t="shared" si="214"/>
        <v>500167.37142857141</v>
      </c>
      <c r="N936" s="17">
        <f t="shared" si="214"/>
        <v>666889.82857142854</v>
      </c>
      <c r="O936" s="17">
        <f t="shared" si="214"/>
        <v>833612.28571428568</v>
      </c>
      <c r="P936" s="17">
        <f t="shared" si="214"/>
        <v>1000334.7428571428</v>
      </c>
      <c r="Q936" s="17">
        <f t="shared" si="214"/>
        <v>1167057.2</v>
      </c>
      <c r="R936" s="17">
        <f t="shared" si="214"/>
        <v>1167057.2</v>
      </c>
      <c r="S936" s="17">
        <f t="shared" si="214"/>
        <v>1167057.2</v>
      </c>
      <c r="T936" s="17">
        <f t="shared" si="214"/>
        <v>1167057.2</v>
      </c>
      <c r="U936" s="15"/>
    </row>
    <row r="937" spans="1:21" ht="12.75" customHeight="1" outlineLevel="1">
      <c r="A937" s="355"/>
      <c r="B937" s="145"/>
      <c r="C937" s="276" t="s">
        <v>276</v>
      </c>
      <c r="D937" s="5" t="s">
        <v>79</v>
      </c>
      <c r="E937" s="5" t="s">
        <v>317</v>
      </c>
      <c r="F937" s="5"/>
      <c r="G937" s="17">
        <f t="shared" ref="G937:T937" si="215">IF((+G585+F937+IF(G233&lt;0,G233,0))&lt;0,0,(+G585+F937+IF(G233&lt;0,G233,0)))</f>
        <v>0</v>
      </c>
      <c r="H937" s="17">
        <f t="shared" si="215"/>
        <v>0</v>
      </c>
      <c r="I937" s="17">
        <f t="shared" si="215"/>
        <v>0</v>
      </c>
      <c r="J937" s="17">
        <f t="shared" si="215"/>
        <v>0</v>
      </c>
      <c r="K937" s="17">
        <f t="shared" si="215"/>
        <v>0</v>
      </c>
      <c r="L937" s="17">
        <f t="shared" si="215"/>
        <v>353750.75133333332</v>
      </c>
      <c r="M937" s="17">
        <f t="shared" si="215"/>
        <v>707501.50266666664</v>
      </c>
      <c r="N937" s="17">
        <f t="shared" si="215"/>
        <v>1061252.254</v>
      </c>
      <c r="O937" s="17">
        <f t="shared" si="215"/>
        <v>1415003.0053333333</v>
      </c>
      <c r="P937" s="17">
        <f t="shared" si="215"/>
        <v>1768753.7566666666</v>
      </c>
      <c r="Q937" s="17">
        <f t="shared" si="215"/>
        <v>2122504.5079999999</v>
      </c>
      <c r="R937" s="17">
        <f t="shared" si="215"/>
        <v>2476255.259333333</v>
      </c>
      <c r="S937" s="17">
        <f t="shared" si="215"/>
        <v>2830006.0106666666</v>
      </c>
      <c r="T937" s="17">
        <f t="shared" si="215"/>
        <v>3183756.7620000001</v>
      </c>
      <c r="U937" s="15"/>
    </row>
    <row r="938" spans="1:21" ht="12.75" customHeight="1" outlineLevel="1">
      <c r="A938" s="355"/>
      <c r="B938" s="145"/>
      <c r="C938" s="276" t="s">
        <v>277</v>
      </c>
      <c r="D938" s="5" t="s">
        <v>79</v>
      </c>
      <c r="E938" s="5" t="s">
        <v>317</v>
      </c>
      <c r="F938" s="5"/>
      <c r="G938" s="17">
        <f t="shared" ref="G938:T938" si="216">IF((+G586+F938+IF(G234&lt;0,G234,0))&lt;0,0,(+G586+F938+IF(G234&lt;0,G234,0)))</f>
        <v>0</v>
      </c>
      <c r="H938" s="17">
        <f t="shared" si="216"/>
        <v>0</v>
      </c>
      <c r="I938" s="17">
        <f t="shared" si="216"/>
        <v>0</v>
      </c>
      <c r="J938" s="17">
        <f t="shared" si="216"/>
        <v>0</v>
      </c>
      <c r="K938" s="17">
        <f t="shared" si="216"/>
        <v>0</v>
      </c>
      <c r="L938" s="17">
        <f t="shared" si="216"/>
        <v>0</v>
      </c>
      <c r="M938" s="17">
        <f t="shared" si="216"/>
        <v>31057.778571428571</v>
      </c>
      <c r="N938" s="17">
        <f t="shared" si="216"/>
        <v>62115.557142857142</v>
      </c>
      <c r="O938" s="17">
        <f t="shared" si="216"/>
        <v>93173.335714285713</v>
      </c>
      <c r="P938" s="17">
        <f t="shared" si="216"/>
        <v>124231.11428571428</v>
      </c>
      <c r="Q938" s="17">
        <f t="shared" si="216"/>
        <v>155288.89285714284</v>
      </c>
      <c r="R938" s="17">
        <f t="shared" si="216"/>
        <v>186346.6714285714</v>
      </c>
      <c r="S938" s="17">
        <f t="shared" si="216"/>
        <v>217404.44999999995</v>
      </c>
      <c r="T938" s="17">
        <f t="shared" si="216"/>
        <v>217404.45</v>
      </c>
      <c r="U938" s="15"/>
    </row>
    <row r="939" spans="1:21" ht="12.75" customHeight="1" outlineLevel="1">
      <c r="A939" s="355"/>
      <c r="B939" s="145"/>
      <c r="C939" s="276" t="s">
        <v>278</v>
      </c>
      <c r="D939" s="5" t="s">
        <v>79</v>
      </c>
      <c r="E939" s="5" t="s">
        <v>317</v>
      </c>
      <c r="F939" s="5"/>
      <c r="G939" s="17">
        <f t="shared" ref="G939:T939" si="217">IF((+G587+F939+IF(G235&lt;0,G235,0))&lt;0,0,(+G587+F939+IF(G235&lt;0,G235,0)))</f>
        <v>0</v>
      </c>
      <c r="H939" s="17">
        <f t="shared" si="217"/>
        <v>0</v>
      </c>
      <c r="I939" s="17">
        <f t="shared" si="217"/>
        <v>0</v>
      </c>
      <c r="J939" s="17">
        <f t="shared" si="217"/>
        <v>0</v>
      </c>
      <c r="K939" s="17">
        <f t="shared" si="217"/>
        <v>0</v>
      </c>
      <c r="L939" s="17">
        <f t="shared" si="217"/>
        <v>0</v>
      </c>
      <c r="M939" s="17">
        <f t="shared" si="217"/>
        <v>563731.2699999999</v>
      </c>
      <c r="N939" s="17">
        <f t="shared" si="217"/>
        <v>1127462.5399999998</v>
      </c>
      <c r="O939" s="17">
        <f t="shared" si="217"/>
        <v>1691193.8099999996</v>
      </c>
      <c r="P939" s="17">
        <f t="shared" si="217"/>
        <v>2254925.0799999996</v>
      </c>
      <c r="Q939" s="17">
        <f t="shared" si="217"/>
        <v>2818656.3499999996</v>
      </c>
      <c r="R939" s="17">
        <f t="shared" si="217"/>
        <v>3382387.6199999996</v>
      </c>
      <c r="S939" s="17">
        <f t="shared" si="217"/>
        <v>3946118.8899999997</v>
      </c>
      <c r="T939" s="17">
        <f t="shared" si="217"/>
        <v>4509850.1599999992</v>
      </c>
      <c r="U939" s="15"/>
    </row>
    <row r="940" spans="1:21" ht="12.75" customHeight="1" outlineLevel="1">
      <c r="A940" s="355"/>
      <c r="B940" s="145"/>
      <c r="C940" s="393" t="s">
        <v>279</v>
      </c>
      <c r="D940" s="379" t="s">
        <v>79</v>
      </c>
      <c r="E940" s="379" t="s">
        <v>317</v>
      </c>
      <c r="F940" s="5"/>
      <c r="G940" s="543">
        <f t="shared" ref="G940:T940" si="218">IF((+G588+F940+IF(G236&lt;0,G236,0))&lt;0,0,(+G588+F940+IF(G236&lt;0,G236,0)))</f>
        <v>0</v>
      </c>
      <c r="H940" s="543">
        <f t="shared" si="218"/>
        <v>0</v>
      </c>
      <c r="I940" s="543">
        <f t="shared" si="218"/>
        <v>0</v>
      </c>
      <c r="J940" s="543">
        <f t="shared" si="218"/>
        <v>0</v>
      </c>
      <c r="K940" s="543">
        <f t="shared" si="218"/>
        <v>0</v>
      </c>
      <c r="L940" s="543">
        <f t="shared" si="218"/>
        <v>6280.6571428571424</v>
      </c>
      <c r="M940" s="543">
        <f t="shared" si="218"/>
        <v>12561.314285714285</v>
      </c>
      <c r="N940" s="543">
        <f t="shared" si="218"/>
        <v>18841.971428571429</v>
      </c>
      <c r="O940" s="543">
        <f t="shared" si="218"/>
        <v>25122.62857142857</v>
      </c>
      <c r="P940" s="543">
        <f t="shared" si="218"/>
        <v>31403.28571428571</v>
      </c>
      <c r="Q940" s="543">
        <f t="shared" si="218"/>
        <v>37683.942857142851</v>
      </c>
      <c r="R940" s="543">
        <f t="shared" si="218"/>
        <v>43964.599999999991</v>
      </c>
      <c r="S940" s="543">
        <f t="shared" si="218"/>
        <v>43964.6</v>
      </c>
      <c r="T940" s="543">
        <f t="shared" si="218"/>
        <v>43964.6</v>
      </c>
      <c r="U940" s="15"/>
    </row>
    <row r="941" spans="1:21" ht="12.75" customHeight="1" outlineLevel="1" collapsed="1">
      <c r="A941" s="355"/>
      <c r="B941" s="145"/>
      <c r="C941" s="275" t="s">
        <v>224</v>
      </c>
      <c r="D941" s="18"/>
      <c r="E941" s="18"/>
      <c r="F941" s="5"/>
      <c r="G941" s="454"/>
      <c r="H941" s="454"/>
      <c r="I941" s="454"/>
      <c r="J941" s="454"/>
      <c r="K941" s="454"/>
      <c r="L941" s="454"/>
      <c r="M941" s="454"/>
      <c r="N941" s="454"/>
      <c r="O941" s="454"/>
      <c r="P941" s="454"/>
      <c r="Q941" s="454"/>
      <c r="R941" s="454"/>
      <c r="S941" s="454"/>
      <c r="T941" s="454"/>
      <c r="U941" s="15"/>
    </row>
    <row r="942" spans="1:21" ht="12.75" customHeight="1" outlineLevel="1">
      <c r="A942" s="355"/>
      <c r="B942" s="145"/>
      <c r="C942" s="394" t="s">
        <v>280</v>
      </c>
      <c r="D942" s="381" t="s">
        <v>79</v>
      </c>
      <c r="E942" s="381" t="s">
        <v>317</v>
      </c>
      <c r="F942" s="5"/>
      <c r="G942" s="542">
        <f t="shared" ref="G942:T942" si="219">IF((+G590+F942+IF(G238&lt;0,G238,0))&lt;0,0,(+G590+F942+IF(G238&lt;0,G238,0)))</f>
        <v>0</v>
      </c>
      <c r="H942" s="542">
        <f t="shared" si="219"/>
        <v>0</v>
      </c>
      <c r="I942" s="542">
        <f t="shared" si="219"/>
        <v>0</v>
      </c>
      <c r="J942" s="542">
        <f t="shared" si="219"/>
        <v>0</v>
      </c>
      <c r="K942" s="542">
        <f t="shared" si="219"/>
        <v>0</v>
      </c>
      <c r="L942" s="542">
        <f t="shared" si="219"/>
        <v>35345.15</v>
      </c>
      <c r="M942" s="542">
        <f t="shared" si="219"/>
        <v>70690.3</v>
      </c>
      <c r="N942" s="542">
        <f t="shared" si="219"/>
        <v>106035.45000000001</v>
      </c>
      <c r="O942" s="542">
        <f t="shared" si="219"/>
        <v>106035.45000000001</v>
      </c>
      <c r="P942" s="542">
        <f t="shared" si="219"/>
        <v>106035.45000000001</v>
      </c>
      <c r="Q942" s="542">
        <f t="shared" si="219"/>
        <v>106035.45000000001</v>
      </c>
      <c r="R942" s="542">
        <f t="shared" si="219"/>
        <v>106035.45000000001</v>
      </c>
      <c r="S942" s="542">
        <f t="shared" si="219"/>
        <v>106035.45000000001</v>
      </c>
      <c r="T942" s="542">
        <f t="shared" si="219"/>
        <v>106035.45000000001</v>
      </c>
      <c r="U942" s="15"/>
    </row>
    <row r="943" spans="1:21" ht="12.45" customHeight="1" outlineLevel="1">
      <c r="A943" s="355"/>
      <c r="B943" s="145"/>
      <c r="C943" s="393" t="s">
        <v>281</v>
      </c>
      <c r="D943" s="379" t="s">
        <v>79</v>
      </c>
      <c r="E943" s="379" t="s">
        <v>317</v>
      </c>
      <c r="F943" s="5"/>
      <c r="G943" s="543">
        <f t="shared" ref="G943:T943" si="220">IF((+G591+F943+IF(G239&lt;0,G239,0))&lt;0,0,(+G591+F943+IF(G239&lt;0,G239,0)))</f>
        <v>0</v>
      </c>
      <c r="H943" s="543">
        <f t="shared" si="220"/>
        <v>0</v>
      </c>
      <c r="I943" s="543">
        <f t="shared" si="220"/>
        <v>0</v>
      </c>
      <c r="J943" s="543">
        <f t="shared" si="220"/>
        <v>0</v>
      </c>
      <c r="K943" s="543">
        <f t="shared" si="220"/>
        <v>0</v>
      </c>
      <c r="L943" s="543">
        <f t="shared" si="220"/>
        <v>0</v>
      </c>
      <c r="M943" s="543">
        <f t="shared" si="220"/>
        <v>1265210.1933333334</v>
      </c>
      <c r="N943" s="543">
        <f t="shared" si="220"/>
        <v>2530420.3866666667</v>
      </c>
      <c r="O943" s="543">
        <f t="shared" si="220"/>
        <v>3795630.58</v>
      </c>
      <c r="P943" s="543">
        <f t="shared" si="220"/>
        <v>3795630.5800000005</v>
      </c>
      <c r="Q943" s="543">
        <f t="shared" si="220"/>
        <v>3795630.5800000005</v>
      </c>
      <c r="R943" s="543">
        <f t="shared" si="220"/>
        <v>3795630.5800000005</v>
      </c>
      <c r="S943" s="543">
        <f t="shared" si="220"/>
        <v>3795630.5800000005</v>
      </c>
      <c r="T943" s="543">
        <f t="shared" si="220"/>
        <v>3795630.5800000005</v>
      </c>
      <c r="U943" s="15"/>
    </row>
    <row r="944" spans="1:21" ht="12.75" customHeight="1" outlineLevel="1" collapsed="1">
      <c r="A944" s="355"/>
      <c r="B944" s="145"/>
      <c r="C944" s="23" t="s">
        <v>1004</v>
      </c>
      <c r="D944" s="5"/>
      <c r="E944" s="5"/>
      <c r="F944" s="5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5"/>
    </row>
    <row r="945" spans="1:21" ht="12.75" customHeight="1" outlineLevel="1">
      <c r="A945" s="359"/>
      <c r="B945" s="145"/>
      <c r="C945" s="465" t="s">
        <v>179</v>
      </c>
      <c r="D945" s="582"/>
      <c r="E945" s="582"/>
      <c r="F945" s="5"/>
      <c r="G945" s="583"/>
      <c r="H945" s="583"/>
      <c r="I945" s="583"/>
      <c r="J945" s="583"/>
      <c r="K945" s="583"/>
      <c r="L945" s="583"/>
      <c r="M945" s="583"/>
      <c r="N945" s="583"/>
      <c r="O945" s="583"/>
      <c r="P945" s="583"/>
      <c r="Q945" s="583"/>
      <c r="R945" s="583"/>
      <c r="S945" s="583"/>
      <c r="T945" s="583"/>
      <c r="U945" s="15"/>
    </row>
    <row r="946" spans="1:21" ht="12.75" customHeight="1" outlineLevel="1">
      <c r="A946" s="355"/>
      <c r="B946" s="145"/>
      <c r="C946" s="276" t="s">
        <v>483</v>
      </c>
      <c r="D946" s="5" t="s">
        <v>79</v>
      </c>
      <c r="E946" s="5" t="s">
        <v>317</v>
      </c>
      <c r="F946" s="5"/>
      <c r="G946" s="17">
        <f t="shared" ref="G946:T946" si="221">IF((+G594+F946+IF(G242&lt;0,G242,0))&lt;0,0,(+G594+F946+IF(G242&lt;0,G242,0)))</f>
        <v>0</v>
      </c>
      <c r="H946" s="17">
        <f t="shared" si="221"/>
        <v>0</v>
      </c>
      <c r="I946" s="17">
        <f t="shared" si="221"/>
        <v>0</v>
      </c>
      <c r="J946" s="17">
        <f t="shared" si="221"/>
        <v>0</v>
      </c>
      <c r="K946" s="17">
        <f t="shared" si="221"/>
        <v>0</v>
      </c>
      <c r="L946" s="17">
        <f t="shared" si="221"/>
        <v>0</v>
      </c>
      <c r="M946" s="17">
        <f t="shared" si="221"/>
        <v>0</v>
      </c>
      <c r="N946" s="17">
        <f t="shared" si="221"/>
        <v>0</v>
      </c>
      <c r="O946" s="17">
        <f t="shared" si="221"/>
        <v>0</v>
      </c>
      <c r="P946" s="17">
        <f t="shared" si="221"/>
        <v>0</v>
      </c>
      <c r="Q946" s="17">
        <f t="shared" si="221"/>
        <v>0</v>
      </c>
      <c r="R946" s="17">
        <f t="shared" si="221"/>
        <v>0</v>
      </c>
      <c r="S946" s="17">
        <f t="shared" si="221"/>
        <v>0</v>
      </c>
      <c r="T946" s="17">
        <f t="shared" si="221"/>
        <v>13766.248031496063</v>
      </c>
      <c r="U946" s="15"/>
    </row>
    <row r="947" spans="1:21" ht="12.75" customHeight="1" outlineLevel="1">
      <c r="A947" s="355"/>
      <c r="B947" s="145"/>
      <c r="C947" s="393" t="s">
        <v>484</v>
      </c>
      <c r="D947" s="379" t="s">
        <v>79</v>
      </c>
      <c r="E947" s="379" t="s">
        <v>317</v>
      </c>
      <c r="F947" s="5"/>
      <c r="G947" s="543">
        <f t="shared" ref="G947:T947" si="222">IF((+G595+F947+IF(G243&lt;0,G243,0))&lt;0,0,(+G595+F947+IF(G243&lt;0,G243,0)))</f>
        <v>0</v>
      </c>
      <c r="H947" s="543">
        <f t="shared" si="222"/>
        <v>0</v>
      </c>
      <c r="I947" s="543">
        <f t="shared" si="222"/>
        <v>0</v>
      </c>
      <c r="J947" s="543">
        <f t="shared" si="222"/>
        <v>0</v>
      </c>
      <c r="K947" s="543">
        <f t="shared" si="222"/>
        <v>0</v>
      </c>
      <c r="L947" s="543">
        <f t="shared" si="222"/>
        <v>0</v>
      </c>
      <c r="M947" s="543">
        <f t="shared" si="222"/>
        <v>0</v>
      </c>
      <c r="N947" s="543">
        <f t="shared" si="222"/>
        <v>0</v>
      </c>
      <c r="O947" s="543">
        <f t="shared" si="222"/>
        <v>0</v>
      </c>
      <c r="P947" s="543">
        <f t="shared" si="222"/>
        <v>0</v>
      </c>
      <c r="Q947" s="543">
        <f t="shared" si="222"/>
        <v>0</v>
      </c>
      <c r="R947" s="543">
        <f t="shared" si="222"/>
        <v>0</v>
      </c>
      <c r="S947" s="543">
        <f t="shared" si="222"/>
        <v>0</v>
      </c>
      <c r="T947" s="543">
        <f t="shared" si="222"/>
        <v>308875.06166929135</v>
      </c>
      <c r="U947" s="15"/>
    </row>
    <row r="948" spans="1:21" ht="12.75" customHeight="1" outlineLevel="1" collapsed="1">
      <c r="A948" s="355"/>
      <c r="B948" s="145"/>
      <c r="C948" s="275" t="s">
        <v>180</v>
      </c>
      <c r="D948" s="18"/>
      <c r="E948" s="18"/>
      <c r="F948" s="5"/>
      <c r="G948" s="454"/>
      <c r="H948" s="454"/>
      <c r="I948" s="454"/>
      <c r="J948" s="454"/>
      <c r="K948" s="454"/>
      <c r="L948" s="454"/>
      <c r="M948" s="454"/>
      <c r="N948" s="454"/>
      <c r="O948" s="454"/>
      <c r="P948" s="454"/>
      <c r="Q948" s="454"/>
      <c r="R948" s="454"/>
      <c r="S948" s="454"/>
      <c r="T948" s="454"/>
      <c r="U948" s="15"/>
    </row>
    <row r="949" spans="1:21" ht="12.75" customHeight="1" outlineLevel="1">
      <c r="A949" s="355"/>
      <c r="B949" s="145"/>
      <c r="C949" s="394" t="s">
        <v>940</v>
      </c>
      <c r="D949" s="381" t="s">
        <v>79</v>
      </c>
      <c r="E949" s="381" t="s">
        <v>317</v>
      </c>
      <c r="F949" s="5"/>
      <c r="G949" s="542">
        <f t="shared" ref="G949:T949" si="223">IF((+G597+F949+IF(G245&lt;0,G245,0))&lt;0,0,(+G597+F949+IF(G245&lt;0,G245,0)))</f>
        <v>0</v>
      </c>
      <c r="H949" s="542">
        <f t="shared" si="223"/>
        <v>0</v>
      </c>
      <c r="I949" s="542">
        <f t="shared" si="223"/>
        <v>0</v>
      </c>
      <c r="J949" s="542">
        <f t="shared" si="223"/>
        <v>0</v>
      </c>
      <c r="K949" s="542">
        <f t="shared" si="223"/>
        <v>0</v>
      </c>
      <c r="L949" s="542">
        <f t="shared" si="223"/>
        <v>0</v>
      </c>
      <c r="M949" s="542">
        <f t="shared" si="223"/>
        <v>0</v>
      </c>
      <c r="N949" s="542">
        <f t="shared" si="223"/>
        <v>0</v>
      </c>
      <c r="O949" s="542">
        <f t="shared" si="223"/>
        <v>0</v>
      </c>
      <c r="P949" s="542">
        <f t="shared" si="223"/>
        <v>0</v>
      </c>
      <c r="Q949" s="542">
        <f t="shared" si="223"/>
        <v>0</v>
      </c>
      <c r="R949" s="542">
        <f t="shared" si="223"/>
        <v>0</v>
      </c>
      <c r="S949" s="542">
        <f t="shared" si="223"/>
        <v>0</v>
      </c>
      <c r="T949" s="542">
        <f t="shared" si="223"/>
        <v>636446.08321259846</v>
      </c>
      <c r="U949" s="15"/>
    </row>
    <row r="950" spans="1:21" ht="12.75" customHeight="1" outlineLevel="1">
      <c r="A950" s="355"/>
      <c r="B950" s="145"/>
      <c r="C950" s="393" t="s">
        <v>1005</v>
      </c>
      <c r="D950" s="379" t="s">
        <v>79</v>
      </c>
      <c r="E950" s="379" t="s">
        <v>317</v>
      </c>
      <c r="F950" s="5"/>
      <c r="G950" s="543">
        <f t="shared" ref="G950:T950" si="224">IF((+G598+F950+IF(G246&lt;0,G246,0))&lt;0,0,(+G598+F950+IF(G246&lt;0,G246,0)))</f>
        <v>0</v>
      </c>
      <c r="H950" s="543">
        <f t="shared" si="224"/>
        <v>0</v>
      </c>
      <c r="I950" s="543">
        <f t="shared" si="224"/>
        <v>0</v>
      </c>
      <c r="J950" s="543">
        <f t="shared" si="224"/>
        <v>0</v>
      </c>
      <c r="K950" s="543">
        <f t="shared" si="224"/>
        <v>0</v>
      </c>
      <c r="L950" s="543">
        <f t="shared" si="224"/>
        <v>0</v>
      </c>
      <c r="M950" s="543">
        <f t="shared" si="224"/>
        <v>0</v>
      </c>
      <c r="N950" s="543">
        <f t="shared" si="224"/>
        <v>0</v>
      </c>
      <c r="O950" s="543">
        <f t="shared" si="224"/>
        <v>0</v>
      </c>
      <c r="P950" s="543">
        <f t="shared" si="224"/>
        <v>0</v>
      </c>
      <c r="Q950" s="543">
        <f t="shared" si="224"/>
        <v>0</v>
      </c>
      <c r="R950" s="543">
        <f t="shared" si="224"/>
        <v>0</v>
      </c>
      <c r="S950" s="543">
        <f t="shared" si="224"/>
        <v>0</v>
      </c>
      <c r="T950" s="543">
        <f t="shared" si="224"/>
        <v>455961.32533333334</v>
      </c>
      <c r="U950" s="15"/>
    </row>
    <row r="951" spans="1:21" ht="12.75" customHeight="1" outlineLevel="1" collapsed="1">
      <c r="A951" s="355"/>
      <c r="B951" s="145"/>
      <c r="C951" s="23" t="s">
        <v>529</v>
      </c>
      <c r="D951" s="5"/>
      <c r="E951" s="5"/>
      <c r="F951" s="5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5"/>
    </row>
    <row r="952" spans="1:21" ht="12.75" customHeight="1" outlineLevel="1">
      <c r="A952" s="359"/>
      <c r="B952" s="145"/>
      <c r="C952" s="275" t="s">
        <v>179</v>
      </c>
      <c r="D952" s="18"/>
      <c r="E952" s="18"/>
      <c r="F952" s="5"/>
      <c r="G952" s="454"/>
      <c r="H952" s="454"/>
      <c r="I952" s="454"/>
      <c r="J952" s="454"/>
      <c r="K952" s="454"/>
      <c r="L952" s="454"/>
      <c r="M952" s="454"/>
      <c r="N952" s="454"/>
      <c r="O952" s="454"/>
      <c r="P952" s="454"/>
      <c r="Q952" s="454"/>
      <c r="R952" s="454"/>
      <c r="S952" s="454"/>
      <c r="T952" s="454"/>
      <c r="U952" s="15"/>
    </row>
    <row r="953" spans="1:21" ht="12.75" customHeight="1" outlineLevel="1">
      <c r="A953" s="360"/>
      <c r="B953" s="145"/>
      <c r="C953" s="394" t="s">
        <v>282</v>
      </c>
      <c r="D953" s="381" t="s">
        <v>79</v>
      </c>
      <c r="E953" s="381" t="s">
        <v>317</v>
      </c>
      <c r="F953" s="5"/>
      <c r="G953" s="542">
        <f t="shared" ref="G953:T953" si="225">IF((+G601+F953+IF(G249&lt;0,G249,0))&lt;0,0,(+G601+F953+IF(G249&lt;0,G249,0)))</f>
        <v>0</v>
      </c>
      <c r="H953" s="542">
        <f t="shared" si="225"/>
        <v>0</v>
      </c>
      <c r="I953" s="542">
        <f t="shared" si="225"/>
        <v>0</v>
      </c>
      <c r="J953" s="542">
        <f t="shared" si="225"/>
        <v>0</v>
      </c>
      <c r="K953" s="542">
        <f t="shared" si="225"/>
        <v>0</v>
      </c>
      <c r="L953" s="542">
        <f t="shared" si="225"/>
        <v>0</v>
      </c>
      <c r="M953" s="542">
        <f t="shared" si="225"/>
        <v>0</v>
      </c>
      <c r="N953" s="542">
        <f t="shared" si="225"/>
        <v>0</v>
      </c>
      <c r="O953" s="542">
        <f t="shared" si="225"/>
        <v>37799.939987562189</v>
      </c>
      <c r="P953" s="542">
        <f t="shared" si="225"/>
        <v>75599.879975124379</v>
      </c>
      <c r="Q953" s="542">
        <f t="shared" si="225"/>
        <v>113399.81996268657</v>
      </c>
      <c r="R953" s="542">
        <f t="shared" si="225"/>
        <v>151199.75995024876</v>
      </c>
      <c r="S953" s="542">
        <f t="shared" si="225"/>
        <v>188999.69993781095</v>
      </c>
      <c r="T953" s="542">
        <f t="shared" si="225"/>
        <v>226799.63992537314</v>
      </c>
      <c r="U953" s="15"/>
    </row>
    <row r="954" spans="1:21" ht="12.75" customHeight="1" outlineLevel="1">
      <c r="A954" s="355"/>
      <c r="B954" s="145"/>
      <c r="C954" s="276" t="s">
        <v>485</v>
      </c>
      <c r="D954" s="5" t="s">
        <v>79</v>
      </c>
      <c r="E954" s="5" t="s">
        <v>317</v>
      </c>
      <c r="F954" s="5"/>
      <c r="G954" s="17">
        <f t="shared" ref="G954:T954" si="226">IF((+G602+F954+IF(G250&lt;0,G250,0))&lt;0,0,(+G602+F954+IF(G250&lt;0,G250,0)))</f>
        <v>0</v>
      </c>
      <c r="H954" s="17">
        <f t="shared" si="226"/>
        <v>0</v>
      </c>
      <c r="I954" s="17">
        <f t="shared" si="226"/>
        <v>0</v>
      </c>
      <c r="J954" s="17">
        <f t="shared" si="226"/>
        <v>0</v>
      </c>
      <c r="K954" s="17">
        <f t="shared" si="226"/>
        <v>0</v>
      </c>
      <c r="L954" s="17">
        <f t="shared" si="226"/>
        <v>0</v>
      </c>
      <c r="M954" s="17">
        <f t="shared" si="226"/>
        <v>0</v>
      </c>
      <c r="N954" s="17">
        <f t="shared" si="226"/>
        <v>0</v>
      </c>
      <c r="O954" s="17">
        <f t="shared" si="226"/>
        <v>0</v>
      </c>
      <c r="P954" s="17">
        <f t="shared" si="226"/>
        <v>0</v>
      </c>
      <c r="Q954" s="17">
        <f t="shared" si="226"/>
        <v>0</v>
      </c>
      <c r="R954" s="17">
        <f t="shared" si="226"/>
        <v>0</v>
      </c>
      <c r="S954" s="17">
        <f t="shared" si="226"/>
        <v>0</v>
      </c>
      <c r="T954" s="17">
        <f t="shared" si="226"/>
        <v>0</v>
      </c>
      <c r="U954" s="15"/>
    </row>
    <row r="955" spans="1:21" ht="12.75" customHeight="1" outlineLevel="1">
      <c r="A955" s="355"/>
      <c r="B955" s="145"/>
      <c r="C955" s="276" t="s">
        <v>40</v>
      </c>
      <c r="D955" s="5" t="s">
        <v>79</v>
      </c>
      <c r="E955" s="5" t="s">
        <v>317</v>
      </c>
      <c r="F955" s="5"/>
      <c r="G955" s="17">
        <f t="shared" ref="G955:T955" si="227">IF((+G603+F955+IF(G251&lt;0,G251,0))&lt;0,0,(+G603+F955+IF(G251&lt;0,G251,0)))</f>
        <v>0</v>
      </c>
      <c r="H955" s="17">
        <f t="shared" si="227"/>
        <v>0</v>
      </c>
      <c r="I955" s="17">
        <f t="shared" si="227"/>
        <v>0</v>
      </c>
      <c r="J955" s="17">
        <f t="shared" si="227"/>
        <v>0</v>
      </c>
      <c r="K955" s="17">
        <f t="shared" si="227"/>
        <v>0</v>
      </c>
      <c r="L955" s="17">
        <f t="shared" si="227"/>
        <v>0</v>
      </c>
      <c r="M955" s="17">
        <f t="shared" si="227"/>
        <v>0</v>
      </c>
      <c r="N955" s="17">
        <f t="shared" si="227"/>
        <v>0</v>
      </c>
      <c r="O955" s="17">
        <f t="shared" si="227"/>
        <v>0</v>
      </c>
      <c r="P955" s="17">
        <f t="shared" si="227"/>
        <v>0</v>
      </c>
      <c r="Q955" s="17">
        <f t="shared" si="227"/>
        <v>0</v>
      </c>
      <c r="R955" s="17">
        <f t="shared" si="227"/>
        <v>0</v>
      </c>
      <c r="S955" s="17">
        <f t="shared" si="227"/>
        <v>0</v>
      </c>
      <c r="T955" s="17">
        <f t="shared" si="227"/>
        <v>0</v>
      </c>
      <c r="U955" s="15"/>
    </row>
    <row r="956" spans="1:21" ht="12.75" customHeight="1" outlineLevel="1">
      <c r="A956" s="361"/>
      <c r="B956" s="145"/>
      <c r="C956" s="276" t="s">
        <v>486</v>
      </c>
      <c r="D956" s="5" t="s">
        <v>79</v>
      </c>
      <c r="E956" s="5" t="s">
        <v>317</v>
      </c>
      <c r="F956" s="5"/>
      <c r="G956" s="17">
        <f t="shared" ref="G956:T956" si="228">IF((+G604+F956+IF(G252&lt;0,G252,0))&lt;0,0,(+G604+F956+IF(G252&lt;0,G252,0)))</f>
        <v>0</v>
      </c>
      <c r="H956" s="17">
        <f t="shared" si="228"/>
        <v>0</v>
      </c>
      <c r="I956" s="17">
        <f t="shared" si="228"/>
        <v>0</v>
      </c>
      <c r="J956" s="17">
        <f t="shared" si="228"/>
        <v>0</v>
      </c>
      <c r="K956" s="17">
        <f t="shared" si="228"/>
        <v>0</v>
      </c>
      <c r="L956" s="17">
        <f t="shared" si="228"/>
        <v>0</v>
      </c>
      <c r="M956" s="17">
        <f t="shared" si="228"/>
        <v>0</v>
      </c>
      <c r="N956" s="17">
        <f t="shared" si="228"/>
        <v>0</v>
      </c>
      <c r="O956" s="17">
        <f t="shared" si="228"/>
        <v>0</v>
      </c>
      <c r="P956" s="17">
        <f t="shared" si="228"/>
        <v>0</v>
      </c>
      <c r="Q956" s="17">
        <f t="shared" si="228"/>
        <v>0</v>
      </c>
      <c r="R956" s="17">
        <f t="shared" si="228"/>
        <v>0</v>
      </c>
      <c r="S956" s="17">
        <f t="shared" si="228"/>
        <v>0</v>
      </c>
      <c r="T956" s="17">
        <f t="shared" si="228"/>
        <v>0</v>
      </c>
      <c r="U956" s="15"/>
    </row>
    <row r="957" spans="1:21" ht="12.75" customHeight="1" outlineLevel="1">
      <c r="A957" s="361"/>
      <c r="B957" s="145"/>
      <c r="C957" s="276" t="s">
        <v>487</v>
      </c>
      <c r="D957" s="5" t="s">
        <v>79</v>
      </c>
      <c r="E957" s="5" t="s">
        <v>317</v>
      </c>
      <c r="F957" s="5"/>
      <c r="G957" s="17">
        <f t="shared" ref="G957:T957" si="229">IF((+G605+F957+IF(G253&lt;0,G253,0))&lt;0,0,(+G605+F957+IF(G253&lt;0,G253,0)))</f>
        <v>0</v>
      </c>
      <c r="H957" s="17">
        <f t="shared" si="229"/>
        <v>0</v>
      </c>
      <c r="I957" s="17">
        <f t="shared" si="229"/>
        <v>0</v>
      </c>
      <c r="J957" s="17">
        <f t="shared" si="229"/>
        <v>0</v>
      </c>
      <c r="K957" s="17">
        <f t="shared" si="229"/>
        <v>0</v>
      </c>
      <c r="L957" s="17">
        <f t="shared" si="229"/>
        <v>0</v>
      </c>
      <c r="M957" s="17">
        <f t="shared" si="229"/>
        <v>0</v>
      </c>
      <c r="N957" s="17">
        <f t="shared" si="229"/>
        <v>0</v>
      </c>
      <c r="O957" s="17">
        <f t="shared" si="229"/>
        <v>0</v>
      </c>
      <c r="P957" s="17">
        <f t="shared" si="229"/>
        <v>0</v>
      </c>
      <c r="Q957" s="17">
        <f t="shared" si="229"/>
        <v>0</v>
      </c>
      <c r="R957" s="17">
        <f t="shared" si="229"/>
        <v>0</v>
      </c>
      <c r="S957" s="17">
        <f t="shared" si="229"/>
        <v>0</v>
      </c>
      <c r="T957" s="17">
        <f t="shared" si="229"/>
        <v>0</v>
      </c>
      <c r="U957" s="15"/>
    </row>
    <row r="958" spans="1:21" ht="12.75" customHeight="1" outlineLevel="1">
      <c r="A958" s="361"/>
      <c r="B958" s="145"/>
      <c r="C958" s="276" t="s">
        <v>488</v>
      </c>
      <c r="D958" s="5" t="s">
        <v>79</v>
      </c>
      <c r="E958" s="5" t="s">
        <v>317</v>
      </c>
      <c r="F958" s="5"/>
      <c r="G958" s="17">
        <f t="shared" ref="G958:T958" si="230">IF((+G606+F958+IF(G254&lt;0,G254,0))&lt;0,0,(+G606+F958+IF(G254&lt;0,G254,0)))</f>
        <v>0</v>
      </c>
      <c r="H958" s="17">
        <f t="shared" si="230"/>
        <v>0</v>
      </c>
      <c r="I958" s="17">
        <f t="shared" si="230"/>
        <v>0</v>
      </c>
      <c r="J958" s="17">
        <f t="shared" si="230"/>
        <v>0</v>
      </c>
      <c r="K958" s="17">
        <f t="shared" si="230"/>
        <v>0</v>
      </c>
      <c r="L958" s="17">
        <f t="shared" si="230"/>
        <v>0</v>
      </c>
      <c r="M958" s="17">
        <f t="shared" si="230"/>
        <v>0</v>
      </c>
      <c r="N958" s="17">
        <f t="shared" si="230"/>
        <v>0</v>
      </c>
      <c r="O958" s="17">
        <f t="shared" si="230"/>
        <v>0</v>
      </c>
      <c r="P958" s="17">
        <f t="shared" si="230"/>
        <v>0</v>
      </c>
      <c r="Q958" s="17">
        <f t="shared" si="230"/>
        <v>0</v>
      </c>
      <c r="R958" s="17">
        <f t="shared" si="230"/>
        <v>0</v>
      </c>
      <c r="S958" s="17">
        <f t="shared" si="230"/>
        <v>0</v>
      </c>
      <c r="T958" s="17">
        <f t="shared" si="230"/>
        <v>11231.503854807259</v>
      </c>
      <c r="U958" s="15"/>
    </row>
    <row r="959" spans="1:21" ht="12.75" customHeight="1" outlineLevel="1">
      <c r="A959" s="361"/>
      <c r="B959" s="145"/>
      <c r="C959" s="276" t="s">
        <v>489</v>
      </c>
      <c r="D959" s="5" t="s">
        <v>79</v>
      </c>
      <c r="E959" s="5" t="s">
        <v>317</v>
      </c>
      <c r="F959" s="5"/>
      <c r="G959" s="17">
        <f t="shared" ref="G959:T959" si="231">IF((+G607+F959+IF(G255&lt;0,G255,0))&lt;0,0,(+G607+F959+IF(G255&lt;0,G255,0)))</f>
        <v>0</v>
      </c>
      <c r="H959" s="17">
        <f t="shared" si="231"/>
        <v>0</v>
      </c>
      <c r="I959" s="17">
        <f t="shared" si="231"/>
        <v>0</v>
      </c>
      <c r="J959" s="17">
        <f t="shared" si="231"/>
        <v>0</v>
      </c>
      <c r="K959" s="17">
        <f t="shared" si="231"/>
        <v>0</v>
      </c>
      <c r="L959" s="17">
        <f t="shared" si="231"/>
        <v>0</v>
      </c>
      <c r="M959" s="17">
        <f t="shared" si="231"/>
        <v>0</v>
      </c>
      <c r="N959" s="17">
        <f t="shared" si="231"/>
        <v>0</v>
      </c>
      <c r="O959" s="17">
        <f t="shared" si="231"/>
        <v>0</v>
      </c>
      <c r="P959" s="17">
        <f t="shared" si="231"/>
        <v>0</v>
      </c>
      <c r="Q959" s="17">
        <f t="shared" si="231"/>
        <v>0</v>
      </c>
      <c r="R959" s="17">
        <f t="shared" si="231"/>
        <v>0</v>
      </c>
      <c r="S959" s="17">
        <f t="shared" si="231"/>
        <v>0</v>
      </c>
      <c r="T959" s="17">
        <f t="shared" si="231"/>
        <v>6748.6555823051458</v>
      </c>
      <c r="U959" s="15"/>
    </row>
    <row r="960" spans="1:21" ht="12.75" customHeight="1" outlineLevel="1">
      <c r="A960" s="361"/>
      <c r="B960" s="145"/>
      <c r="C960" s="276" t="s">
        <v>490</v>
      </c>
      <c r="D960" s="5" t="s">
        <v>79</v>
      </c>
      <c r="E960" s="5" t="s">
        <v>317</v>
      </c>
      <c r="F960" s="5"/>
      <c r="G960" s="17">
        <f t="shared" ref="G960:T960" si="232">IF((+G608+F960+IF(G256&lt;0,G256,0))&lt;0,0,(+G608+F960+IF(G256&lt;0,G256,0)))</f>
        <v>0</v>
      </c>
      <c r="H960" s="17">
        <f t="shared" si="232"/>
        <v>0</v>
      </c>
      <c r="I960" s="17">
        <f t="shared" si="232"/>
        <v>0</v>
      </c>
      <c r="J960" s="17">
        <f t="shared" si="232"/>
        <v>0</v>
      </c>
      <c r="K960" s="17">
        <f t="shared" si="232"/>
        <v>0</v>
      </c>
      <c r="L960" s="17">
        <f t="shared" si="232"/>
        <v>0</v>
      </c>
      <c r="M960" s="17">
        <f t="shared" si="232"/>
        <v>0</v>
      </c>
      <c r="N960" s="17">
        <f t="shared" si="232"/>
        <v>0</v>
      </c>
      <c r="O960" s="17">
        <f t="shared" si="232"/>
        <v>0</v>
      </c>
      <c r="P960" s="17">
        <f t="shared" si="232"/>
        <v>0</v>
      </c>
      <c r="Q960" s="17">
        <f t="shared" si="232"/>
        <v>0</v>
      </c>
      <c r="R960" s="17">
        <f t="shared" si="232"/>
        <v>0</v>
      </c>
      <c r="S960" s="17">
        <f t="shared" si="232"/>
        <v>0</v>
      </c>
      <c r="T960" s="17">
        <f t="shared" si="232"/>
        <v>283646.53453957266</v>
      </c>
      <c r="U960" s="15"/>
    </row>
    <row r="961" spans="1:21" ht="12.75" customHeight="1" outlineLevel="1">
      <c r="A961" s="361"/>
      <c r="B961" s="145"/>
      <c r="C961" s="276" t="s">
        <v>491</v>
      </c>
      <c r="D961" s="5" t="s">
        <v>79</v>
      </c>
      <c r="E961" s="5" t="s">
        <v>317</v>
      </c>
      <c r="F961" s="5"/>
      <c r="G961" s="17">
        <f t="shared" ref="G961:T961" si="233">IF((+G609+F961+IF(G257&lt;0,G257,0))&lt;0,0,(+G609+F961+IF(G257&lt;0,G257,0)))</f>
        <v>0</v>
      </c>
      <c r="H961" s="17">
        <f t="shared" si="233"/>
        <v>0</v>
      </c>
      <c r="I961" s="17">
        <f t="shared" si="233"/>
        <v>0</v>
      </c>
      <c r="J961" s="17">
        <f t="shared" si="233"/>
        <v>0</v>
      </c>
      <c r="K961" s="17">
        <f t="shared" si="233"/>
        <v>0</v>
      </c>
      <c r="L961" s="17">
        <f t="shared" si="233"/>
        <v>0</v>
      </c>
      <c r="M961" s="17">
        <f t="shared" si="233"/>
        <v>0</v>
      </c>
      <c r="N961" s="17">
        <f t="shared" si="233"/>
        <v>0</v>
      </c>
      <c r="O961" s="17">
        <f t="shared" si="233"/>
        <v>0</v>
      </c>
      <c r="P961" s="17">
        <f t="shared" si="233"/>
        <v>0</v>
      </c>
      <c r="Q961" s="17">
        <f t="shared" si="233"/>
        <v>0</v>
      </c>
      <c r="R961" s="17">
        <f t="shared" si="233"/>
        <v>0</v>
      </c>
      <c r="S961" s="17">
        <f t="shared" si="233"/>
        <v>5424.3655584911194</v>
      </c>
      <c r="T961" s="17">
        <f t="shared" si="233"/>
        <v>10848.731116982239</v>
      </c>
      <c r="U961" s="15"/>
    </row>
    <row r="962" spans="1:21" ht="12.75" customHeight="1" outlineLevel="1">
      <c r="A962" s="361"/>
      <c r="B962" s="145"/>
      <c r="C962" s="276" t="s">
        <v>492</v>
      </c>
      <c r="D962" s="5" t="s">
        <v>79</v>
      </c>
      <c r="E962" s="5" t="s">
        <v>317</v>
      </c>
      <c r="F962" s="5"/>
      <c r="G962" s="17">
        <f t="shared" ref="G962:T962" si="234">IF((+G610+F962+IF(G258&lt;0,G258,0))&lt;0,0,(+G610+F962+IF(G258&lt;0,G258,0)))</f>
        <v>0</v>
      </c>
      <c r="H962" s="17">
        <f t="shared" si="234"/>
        <v>0</v>
      </c>
      <c r="I962" s="17">
        <f t="shared" si="234"/>
        <v>0</v>
      </c>
      <c r="J962" s="17">
        <f t="shared" si="234"/>
        <v>0</v>
      </c>
      <c r="K962" s="17">
        <f t="shared" si="234"/>
        <v>0</v>
      </c>
      <c r="L962" s="17">
        <f t="shared" si="234"/>
        <v>0</v>
      </c>
      <c r="M962" s="17">
        <f t="shared" si="234"/>
        <v>0</v>
      </c>
      <c r="N962" s="17">
        <f t="shared" si="234"/>
        <v>0</v>
      </c>
      <c r="O962" s="17">
        <f t="shared" si="234"/>
        <v>0</v>
      </c>
      <c r="P962" s="17">
        <f t="shared" si="234"/>
        <v>0</v>
      </c>
      <c r="Q962" s="17">
        <f t="shared" si="234"/>
        <v>755569.06395711494</v>
      </c>
      <c r="R962" s="17">
        <f t="shared" si="234"/>
        <v>1511138.1279142299</v>
      </c>
      <c r="S962" s="17">
        <f t="shared" si="234"/>
        <v>2266707.191871345</v>
      </c>
      <c r="T962" s="17">
        <f t="shared" si="234"/>
        <v>3022276.2558284597</v>
      </c>
      <c r="U962" s="15"/>
    </row>
    <row r="963" spans="1:21" ht="12.75" customHeight="1" outlineLevel="1">
      <c r="A963" s="361"/>
      <c r="B963" s="145"/>
      <c r="C963" s="276" t="s">
        <v>498</v>
      </c>
      <c r="D963" s="5" t="s">
        <v>79</v>
      </c>
      <c r="E963" s="5" t="s">
        <v>317</v>
      </c>
      <c r="F963" s="5"/>
      <c r="G963" s="17">
        <f t="shared" ref="G963:T963" si="235">IF((+G611+F963+IF(G259&lt;0,G259,0))&lt;0,0,(+G611+F963+IF(G259&lt;0,G259,0)))</f>
        <v>0</v>
      </c>
      <c r="H963" s="17">
        <f t="shared" si="235"/>
        <v>0</v>
      </c>
      <c r="I963" s="17">
        <f t="shared" si="235"/>
        <v>0</v>
      </c>
      <c r="J963" s="17">
        <f t="shared" si="235"/>
        <v>0</v>
      </c>
      <c r="K963" s="17">
        <f t="shared" si="235"/>
        <v>0</v>
      </c>
      <c r="L963" s="17">
        <f t="shared" si="235"/>
        <v>0</v>
      </c>
      <c r="M963" s="17">
        <f t="shared" si="235"/>
        <v>0</v>
      </c>
      <c r="N963" s="17">
        <f t="shared" si="235"/>
        <v>0</v>
      </c>
      <c r="O963" s="17">
        <f t="shared" si="235"/>
        <v>0</v>
      </c>
      <c r="P963" s="17">
        <f t="shared" si="235"/>
        <v>0</v>
      </c>
      <c r="Q963" s="17">
        <f t="shared" si="235"/>
        <v>0</v>
      </c>
      <c r="R963" s="17">
        <f t="shared" si="235"/>
        <v>5264.2723846653662</v>
      </c>
      <c r="S963" s="17">
        <f t="shared" si="235"/>
        <v>10528.544769330732</v>
      </c>
      <c r="T963" s="17">
        <f t="shared" si="235"/>
        <v>15792.817153996099</v>
      </c>
      <c r="U963" s="15"/>
    </row>
    <row r="964" spans="1:21" ht="12.75" customHeight="1" outlineLevel="1">
      <c r="A964" s="361"/>
      <c r="B964" s="145"/>
      <c r="C964" s="276" t="s">
        <v>499</v>
      </c>
      <c r="D964" s="5" t="s">
        <v>79</v>
      </c>
      <c r="E964" s="5" t="s">
        <v>317</v>
      </c>
      <c r="F964" s="5"/>
      <c r="G964" s="17">
        <f t="shared" ref="G964:T964" si="236">IF((+G612+F964+IF(G260&lt;0,G260,0))&lt;0,0,(+G612+F964+IF(G260&lt;0,G260,0)))</f>
        <v>0</v>
      </c>
      <c r="H964" s="17">
        <f t="shared" si="236"/>
        <v>0</v>
      </c>
      <c r="I964" s="17">
        <f t="shared" si="236"/>
        <v>0</v>
      </c>
      <c r="J964" s="17">
        <f t="shared" si="236"/>
        <v>0</v>
      </c>
      <c r="K964" s="17">
        <f t="shared" si="236"/>
        <v>0</v>
      </c>
      <c r="L964" s="17">
        <f t="shared" si="236"/>
        <v>0</v>
      </c>
      <c r="M964" s="17">
        <f t="shared" si="236"/>
        <v>0</v>
      </c>
      <c r="N964" s="17">
        <f t="shared" si="236"/>
        <v>0</v>
      </c>
      <c r="O964" s="17">
        <f t="shared" si="236"/>
        <v>0</v>
      </c>
      <c r="P964" s="17">
        <f t="shared" si="236"/>
        <v>0</v>
      </c>
      <c r="Q964" s="17">
        <f t="shared" si="236"/>
        <v>0</v>
      </c>
      <c r="R964" s="17">
        <f t="shared" si="236"/>
        <v>29901.966861598437</v>
      </c>
      <c r="S964" s="17">
        <f t="shared" si="236"/>
        <v>59803.933723196875</v>
      </c>
      <c r="T964" s="17">
        <f t="shared" si="236"/>
        <v>89705.900584795309</v>
      </c>
      <c r="U964" s="15"/>
    </row>
    <row r="965" spans="1:21" ht="12.75" customHeight="1" outlineLevel="1">
      <c r="A965" s="361"/>
      <c r="B965" s="145"/>
      <c r="C965" s="276" t="s">
        <v>789</v>
      </c>
      <c r="D965" s="5" t="s">
        <v>79</v>
      </c>
      <c r="E965" s="5" t="s">
        <v>317</v>
      </c>
      <c r="F965" s="5"/>
      <c r="G965" s="17">
        <f t="shared" ref="G965:T965" si="237">IF((+G613+F965+IF(G261&lt;0,G261,0))&lt;0,0,(+G613+F965+IF(G261&lt;0,G261,0)))</f>
        <v>0</v>
      </c>
      <c r="H965" s="17">
        <f t="shared" si="237"/>
        <v>0</v>
      </c>
      <c r="I965" s="17">
        <f t="shared" si="237"/>
        <v>0</v>
      </c>
      <c r="J965" s="17">
        <f t="shared" si="237"/>
        <v>0</v>
      </c>
      <c r="K965" s="17">
        <f t="shared" si="237"/>
        <v>0</v>
      </c>
      <c r="L965" s="17">
        <f t="shared" si="237"/>
        <v>0</v>
      </c>
      <c r="M965" s="17">
        <f t="shared" si="237"/>
        <v>0</v>
      </c>
      <c r="N965" s="17">
        <f t="shared" si="237"/>
        <v>0</v>
      </c>
      <c r="O965" s="17">
        <f t="shared" si="237"/>
        <v>0</v>
      </c>
      <c r="P965" s="17">
        <f t="shared" si="237"/>
        <v>0</v>
      </c>
      <c r="Q965" s="17">
        <f t="shared" si="237"/>
        <v>0</v>
      </c>
      <c r="R965" s="17">
        <f t="shared" si="237"/>
        <v>33703.231097645912</v>
      </c>
      <c r="S965" s="17">
        <f t="shared" si="237"/>
        <v>67406.462195291824</v>
      </c>
      <c r="T965" s="17">
        <f t="shared" si="237"/>
        <v>101109.69329293774</v>
      </c>
      <c r="U965" s="15"/>
    </row>
    <row r="966" spans="1:21" ht="12.75" customHeight="1" outlineLevel="1">
      <c r="A966" s="361"/>
      <c r="B966" s="145"/>
      <c r="C966" s="276" t="s">
        <v>493</v>
      </c>
      <c r="D966" s="5" t="s">
        <v>79</v>
      </c>
      <c r="E966" s="5" t="s">
        <v>317</v>
      </c>
      <c r="F966" s="5"/>
      <c r="G966" s="17">
        <f t="shared" ref="G966:T966" si="238">IF((+G614+F966+IF(G262&lt;0,G262,0))&lt;0,0,(+G614+F966+IF(G262&lt;0,G262,0)))</f>
        <v>0</v>
      </c>
      <c r="H966" s="17">
        <f t="shared" si="238"/>
        <v>0</v>
      </c>
      <c r="I966" s="17">
        <f t="shared" si="238"/>
        <v>0</v>
      </c>
      <c r="J966" s="17">
        <f t="shared" si="238"/>
        <v>0</v>
      </c>
      <c r="K966" s="17">
        <f t="shared" si="238"/>
        <v>0</v>
      </c>
      <c r="L966" s="17">
        <f t="shared" si="238"/>
        <v>0</v>
      </c>
      <c r="M966" s="17">
        <f t="shared" si="238"/>
        <v>0</v>
      </c>
      <c r="N966" s="17">
        <f t="shared" si="238"/>
        <v>0</v>
      </c>
      <c r="O966" s="17">
        <f t="shared" si="238"/>
        <v>0</v>
      </c>
      <c r="P966" s="17">
        <f t="shared" si="238"/>
        <v>0</v>
      </c>
      <c r="Q966" s="17">
        <f t="shared" si="238"/>
        <v>0</v>
      </c>
      <c r="R966" s="17">
        <f t="shared" si="238"/>
        <v>0</v>
      </c>
      <c r="S966" s="17">
        <f t="shared" si="238"/>
        <v>33284.56201420811</v>
      </c>
      <c r="T966" s="17">
        <f t="shared" si="238"/>
        <v>66569.12402841622</v>
      </c>
      <c r="U966" s="15"/>
    </row>
    <row r="967" spans="1:21" ht="12.75" customHeight="1" outlineLevel="1">
      <c r="A967" s="361"/>
      <c r="B967" s="145"/>
      <c r="C967" s="276" t="s">
        <v>790</v>
      </c>
      <c r="D967" s="5" t="s">
        <v>79</v>
      </c>
      <c r="E967" s="5" t="s">
        <v>317</v>
      </c>
      <c r="F967" s="5"/>
      <c r="G967" s="17">
        <f t="shared" ref="G967:T967" si="239">IF((+G615+F967+IF(G263&lt;0,G263,0))&lt;0,0,(+G615+F967+IF(G263&lt;0,G263,0)))</f>
        <v>0</v>
      </c>
      <c r="H967" s="17">
        <f t="shared" si="239"/>
        <v>0</v>
      </c>
      <c r="I967" s="17">
        <f t="shared" si="239"/>
        <v>0</v>
      </c>
      <c r="J967" s="17">
        <f t="shared" si="239"/>
        <v>0</v>
      </c>
      <c r="K967" s="17">
        <f t="shared" si="239"/>
        <v>0</v>
      </c>
      <c r="L967" s="17">
        <f t="shared" si="239"/>
        <v>0</v>
      </c>
      <c r="M967" s="17">
        <f t="shared" si="239"/>
        <v>0</v>
      </c>
      <c r="N967" s="17">
        <f t="shared" si="239"/>
        <v>0</v>
      </c>
      <c r="O967" s="17">
        <f t="shared" si="239"/>
        <v>0</v>
      </c>
      <c r="P967" s="17">
        <f t="shared" si="239"/>
        <v>0</v>
      </c>
      <c r="Q967" s="17">
        <f t="shared" si="239"/>
        <v>0</v>
      </c>
      <c r="R967" s="17">
        <f t="shared" si="239"/>
        <v>0</v>
      </c>
      <c r="S967" s="17">
        <f t="shared" si="239"/>
        <v>9606.6078678426438</v>
      </c>
      <c r="T967" s="17">
        <f t="shared" si="239"/>
        <v>19213.215735685288</v>
      </c>
      <c r="U967" s="15"/>
    </row>
    <row r="968" spans="1:21" ht="12.75" customHeight="1" outlineLevel="1">
      <c r="A968" s="361"/>
      <c r="B968" s="145"/>
      <c r="C968" s="276" t="s">
        <v>494</v>
      </c>
      <c r="D968" s="5" t="s">
        <v>79</v>
      </c>
      <c r="E968" s="5" t="s">
        <v>317</v>
      </c>
      <c r="F968" s="5"/>
      <c r="G968" s="17">
        <f t="shared" ref="G968:T968" si="240">IF((+G616+F968+IF(G264&lt;0,G264,0))&lt;0,0,(+G616+F968+IF(G264&lt;0,G264,0)))</f>
        <v>0</v>
      </c>
      <c r="H968" s="17">
        <f t="shared" si="240"/>
        <v>0</v>
      </c>
      <c r="I968" s="17">
        <f t="shared" si="240"/>
        <v>0</v>
      </c>
      <c r="J968" s="17">
        <f t="shared" si="240"/>
        <v>0</v>
      </c>
      <c r="K968" s="17">
        <f t="shared" si="240"/>
        <v>0</v>
      </c>
      <c r="L968" s="17">
        <f t="shared" si="240"/>
        <v>0</v>
      </c>
      <c r="M968" s="17">
        <f t="shared" si="240"/>
        <v>0</v>
      </c>
      <c r="N968" s="17">
        <f t="shared" si="240"/>
        <v>0</v>
      </c>
      <c r="O968" s="17">
        <f t="shared" si="240"/>
        <v>0</v>
      </c>
      <c r="P968" s="17">
        <f t="shared" si="240"/>
        <v>0</v>
      </c>
      <c r="Q968" s="17">
        <f t="shared" si="240"/>
        <v>0</v>
      </c>
      <c r="R968" s="17">
        <f t="shared" si="240"/>
        <v>0</v>
      </c>
      <c r="S968" s="17">
        <f t="shared" si="240"/>
        <v>39007.793298896126</v>
      </c>
      <c r="T968" s="17">
        <f t="shared" si="240"/>
        <v>78015.586597792251</v>
      </c>
      <c r="U968" s="15"/>
    </row>
    <row r="969" spans="1:21" ht="12.75" customHeight="1" outlineLevel="1">
      <c r="A969" s="361"/>
      <c r="B969" s="145"/>
      <c r="C969" s="276" t="s">
        <v>495</v>
      </c>
      <c r="D969" s="5" t="s">
        <v>79</v>
      </c>
      <c r="E969" s="5" t="s">
        <v>317</v>
      </c>
      <c r="F969" s="5"/>
      <c r="G969" s="17">
        <f t="shared" ref="G969:T969" si="241">IF((+G617+F969+IF(G265&lt;0,G265,0))&lt;0,0,(+G617+F969+IF(G265&lt;0,G265,0)))</f>
        <v>0</v>
      </c>
      <c r="H969" s="17">
        <f t="shared" si="241"/>
        <v>0</v>
      </c>
      <c r="I969" s="17">
        <f t="shared" si="241"/>
        <v>0</v>
      </c>
      <c r="J969" s="17">
        <f t="shared" si="241"/>
        <v>0</v>
      </c>
      <c r="K969" s="17">
        <f t="shared" si="241"/>
        <v>0</v>
      </c>
      <c r="L969" s="17">
        <f t="shared" si="241"/>
        <v>0</v>
      </c>
      <c r="M969" s="17">
        <f t="shared" si="241"/>
        <v>0</v>
      </c>
      <c r="N969" s="17">
        <f t="shared" si="241"/>
        <v>0</v>
      </c>
      <c r="O969" s="17">
        <f t="shared" si="241"/>
        <v>0</v>
      </c>
      <c r="P969" s="17">
        <f t="shared" si="241"/>
        <v>0</v>
      </c>
      <c r="Q969" s="17">
        <f t="shared" si="241"/>
        <v>0</v>
      </c>
      <c r="R969" s="17">
        <f t="shared" si="241"/>
        <v>0</v>
      </c>
      <c r="S969" s="17">
        <f t="shared" si="241"/>
        <v>63720.729061474827</v>
      </c>
      <c r="T969" s="17">
        <f t="shared" si="241"/>
        <v>127441.45812294965</v>
      </c>
      <c r="U969" s="15"/>
    </row>
    <row r="970" spans="1:21" ht="12.75" customHeight="1" outlineLevel="1">
      <c r="A970" s="361"/>
      <c r="B970" s="145"/>
      <c r="C970" s="276" t="s">
        <v>496</v>
      </c>
      <c r="D970" s="5" t="s">
        <v>79</v>
      </c>
      <c r="E970" s="5" t="s">
        <v>317</v>
      </c>
      <c r="F970" s="5"/>
      <c r="G970" s="17">
        <f t="shared" ref="G970:T970" si="242">IF((+G618+F970+IF(G266&lt;0,G266,0))&lt;0,0,(+G618+F970+IF(G266&lt;0,G266,0)))</f>
        <v>0</v>
      </c>
      <c r="H970" s="17">
        <f t="shared" si="242"/>
        <v>0</v>
      </c>
      <c r="I970" s="17">
        <f t="shared" si="242"/>
        <v>0</v>
      </c>
      <c r="J970" s="17">
        <f t="shared" si="242"/>
        <v>0</v>
      </c>
      <c r="K970" s="17">
        <f t="shared" si="242"/>
        <v>0</v>
      </c>
      <c r="L970" s="17">
        <f t="shared" si="242"/>
        <v>0</v>
      </c>
      <c r="M970" s="17">
        <f t="shared" si="242"/>
        <v>0</v>
      </c>
      <c r="N970" s="17">
        <f t="shared" si="242"/>
        <v>0</v>
      </c>
      <c r="O970" s="17">
        <f t="shared" si="242"/>
        <v>0</v>
      </c>
      <c r="P970" s="17">
        <f t="shared" si="242"/>
        <v>0</v>
      </c>
      <c r="Q970" s="17">
        <f t="shared" si="242"/>
        <v>45291.525236294896</v>
      </c>
      <c r="R970" s="17">
        <f t="shared" si="242"/>
        <v>90583.050472589792</v>
      </c>
      <c r="S970" s="17">
        <f t="shared" si="242"/>
        <v>135874.57570888469</v>
      </c>
      <c r="T970" s="17">
        <f t="shared" si="242"/>
        <v>181166.10094517958</v>
      </c>
      <c r="U970" s="15"/>
    </row>
    <row r="971" spans="1:21" ht="12.75" customHeight="1" outlineLevel="1">
      <c r="A971" s="361"/>
      <c r="B971" s="145"/>
      <c r="C971" s="276" t="s">
        <v>497</v>
      </c>
      <c r="D971" s="5" t="s">
        <v>79</v>
      </c>
      <c r="E971" s="5" t="s">
        <v>317</v>
      </c>
      <c r="F971" s="5"/>
      <c r="G971" s="17">
        <f t="shared" ref="G971:T971" si="243">IF((+G619+F971+IF(G267&lt;0,G267,0))&lt;0,0,(+G619+F971+IF(G267&lt;0,G267,0)))</f>
        <v>0</v>
      </c>
      <c r="H971" s="17">
        <f t="shared" si="243"/>
        <v>0</v>
      </c>
      <c r="I971" s="17">
        <f t="shared" si="243"/>
        <v>0</v>
      </c>
      <c r="J971" s="17">
        <f t="shared" si="243"/>
        <v>0</v>
      </c>
      <c r="K971" s="17">
        <f t="shared" si="243"/>
        <v>0</v>
      </c>
      <c r="L971" s="17">
        <f t="shared" si="243"/>
        <v>0</v>
      </c>
      <c r="M971" s="17">
        <f t="shared" si="243"/>
        <v>0</v>
      </c>
      <c r="N971" s="17">
        <f t="shared" si="243"/>
        <v>0</v>
      </c>
      <c r="O971" s="17">
        <f t="shared" si="243"/>
        <v>0</v>
      </c>
      <c r="P971" s="17">
        <f t="shared" si="243"/>
        <v>0</v>
      </c>
      <c r="Q971" s="17">
        <f t="shared" si="243"/>
        <v>13099.378422376796</v>
      </c>
      <c r="R971" s="17">
        <f t="shared" si="243"/>
        <v>26198.756844753592</v>
      </c>
      <c r="S971" s="17">
        <f t="shared" si="243"/>
        <v>39298.13526713039</v>
      </c>
      <c r="T971" s="17">
        <f t="shared" si="243"/>
        <v>52397.513689507185</v>
      </c>
      <c r="U971" s="15"/>
    </row>
    <row r="972" spans="1:21" ht="12.75" customHeight="1" outlineLevel="1">
      <c r="A972" s="361"/>
      <c r="B972" s="145"/>
      <c r="C972" s="276" t="s">
        <v>500</v>
      </c>
      <c r="D972" s="5" t="s">
        <v>79</v>
      </c>
      <c r="E972" s="5" t="s">
        <v>317</v>
      </c>
      <c r="F972" s="5"/>
      <c r="G972" s="17">
        <f t="shared" ref="G972:T972" si="244">IF((+G620+F972+IF(G268&lt;0,G268,0))&lt;0,0,(+G620+F972+IF(G268&lt;0,G268,0)))</f>
        <v>0</v>
      </c>
      <c r="H972" s="17">
        <f t="shared" si="244"/>
        <v>0</v>
      </c>
      <c r="I972" s="17">
        <f t="shared" si="244"/>
        <v>0</v>
      </c>
      <c r="J972" s="17">
        <f t="shared" si="244"/>
        <v>0</v>
      </c>
      <c r="K972" s="17">
        <f t="shared" si="244"/>
        <v>0</v>
      </c>
      <c r="L972" s="17">
        <f t="shared" si="244"/>
        <v>0</v>
      </c>
      <c r="M972" s="17">
        <f t="shared" si="244"/>
        <v>0</v>
      </c>
      <c r="N972" s="17">
        <f t="shared" si="244"/>
        <v>0</v>
      </c>
      <c r="O972" s="17">
        <f t="shared" si="244"/>
        <v>0</v>
      </c>
      <c r="P972" s="17">
        <f t="shared" si="244"/>
        <v>0</v>
      </c>
      <c r="Q972" s="17">
        <f t="shared" si="244"/>
        <v>0</v>
      </c>
      <c r="R972" s="17">
        <f t="shared" si="244"/>
        <v>0</v>
      </c>
      <c r="S972" s="17">
        <f t="shared" si="244"/>
        <v>0</v>
      </c>
      <c r="T972" s="17">
        <f t="shared" si="244"/>
        <v>131782.41827778614</v>
      </c>
      <c r="U972" s="15"/>
    </row>
    <row r="973" spans="1:21" ht="12.75" customHeight="1" outlineLevel="1">
      <c r="A973" s="361"/>
      <c r="B973" s="145"/>
      <c r="C973" s="393" t="s">
        <v>501</v>
      </c>
      <c r="D973" s="379" t="s">
        <v>79</v>
      </c>
      <c r="E973" s="379" t="s">
        <v>317</v>
      </c>
      <c r="F973" s="5"/>
      <c r="G973" s="543">
        <f t="shared" ref="G973:T973" si="245">IF((+G621+F973+IF(G269&lt;0,G269,0))&lt;0,0,(+G621+F973+IF(G269&lt;0,G269,0)))</f>
        <v>0</v>
      </c>
      <c r="H973" s="543">
        <f t="shared" si="245"/>
        <v>0</v>
      </c>
      <c r="I973" s="543">
        <f t="shared" si="245"/>
        <v>0</v>
      </c>
      <c r="J973" s="543">
        <f t="shared" si="245"/>
        <v>0</v>
      </c>
      <c r="K973" s="543">
        <f t="shared" si="245"/>
        <v>0</v>
      </c>
      <c r="L973" s="543">
        <f t="shared" si="245"/>
        <v>0</v>
      </c>
      <c r="M973" s="543">
        <f t="shared" si="245"/>
        <v>0</v>
      </c>
      <c r="N973" s="543">
        <f t="shared" si="245"/>
        <v>0</v>
      </c>
      <c r="O973" s="543">
        <f t="shared" si="245"/>
        <v>0</v>
      </c>
      <c r="P973" s="543">
        <f t="shared" si="245"/>
        <v>0</v>
      </c>
      <c r="Q973" s="543">
        <f t="shared" si="245"/>
        <v>0</v>
      </c>
      <c r="R973" s="543">
        <f t="shared" si="245"/>
        <v>0</v>
      </c>
      <c r="S973" s="543">
        <f t="shared" si="245"/>
        <v>0</v>
      </c>
      <c r="T973" s="543">
        <f t="shared" si="245"/>
        <v>94375.92532235515</v>
      </c>
      <c r="U973" s="15"/>
    </row>
    <row r="974" spans="1:21" ht="12.75" customHeight="1" outlineLevel="1" collapsed="1">
      <c r="A974" s="362"/>
      <c r="B974" s="145"/>
      <c r="C974" s="275" t="s">
        <v>180</v>
      </c>
      <c r="D974" s="18"/>
      <c r="E974" s="18"/>
      <c r="F974" s="5"/>
      <c r="G974" s="454"/>
      <c r="H974" s="454"/>
      <c r="I974" s="454"/>
      <c r="J974" s="454"/>
      <c r="K974" s="454"/>
      <c r="L974" s="454"/>
      <c r="M974" s="454"/>
      <c r="N974" s="454"/>
      <c r="O974" s="454"/>
      <c r="P974" s="454"/>
      <c r="Q974" s="454"/>
      <c r="R974" s="454"/>
      <c r="S974" s="454"/>
      <c r="T974" s="454"/>
      <c r="U974" s="15"/>
    </row>
    <row r="975" spans="1:21" ht="12.75" customHeight="1" outlineLevel="1">
      <c r="A975" s="361"/>
      <c r="B975" s="145"/>
      <c r="C975" s="394" t="s">
        <v>807</v>
      </c>
      <c r="D975" s="381" t="s">
        <v>79</v>
      </c>
      <c r="E975" s="381" t="s">
        <v>317</v>
      </c>
      <c r="F975" s="5"/>
      <c r="G975" s="542">
        <f t="shared" ref="G975:T975" si="246">IF((+G623+F975+IF(G271&lt;0,G271,0))&lt;0,0,(+G623+F975+IF(G271&lt;0,G271,0)))</f>
        <v>0</v>
      </c>
      <c r="H975" s="542">
        <f t="shared" si="246"/>
        <v>0</v>
      </c>
      <c r="I975" s="542">
        <f t="shared" si="246"/>
        <v>0</v>
      </c>
      <c r="J975" s="542">
        <f t="shared" si="246"/>
        <v>0</v>
      </c>
      <c r="K975" s="542">
        <f t="shared" si="246"/>
        <v>0</v>
      </c>
      <c r="L975" s="542">
        <f t="shared" si="246"/>
        <v>0</v>
      </c>
      <c r="M975" s="542">
        <f t="shared" si="246"/>
        <v>0</v>
      </c>
      <c r="N975" s="542">
        <f t="shared" si="246"/>
        <v>51428.571428571428</v>
      </c>
      <c r="O975" s="542">
        <f t="shared" si="246"/>
        <v>102857.14285714286</v>
      </c>
      <c r="P975" s="542">
        <f t="shared" si="246"/>
        <v>154285.71428571429</v>
      </c>
      <c r="Q975" s="542">
        <f t="shared" si="246"/>
        <v>205714.28571428571</v>
      </c>
      <c r="R975" s="542">
        <f t="shared" si="246"/>
        <v>257142.85714285713</v>
      </c>
      <c r="S975" s="542">
        <f t="shared" si="246"/>
        <v>308571.42857142858</v>
      </c>
      <c r="T975" s="542">
        <f t="shared" si="246"/>
        <v>360000</v>
      </c>
      <c r="U975" s="15"/>
    </row>
    <row r="976" spans="1:21" ht="12.75" customHeight="1" outlineLevel="1">
      <c r="A976" s="361"/>
      <c r="B976" s="145"/>
      <c r="C976" s="276" t="s">
        <v>802</v>
      </c>
      <c r="D976" s="5" t="s">
        <v>79</v>
      </c>
      <c r="E976" s="5" t="s">
        <v>317</v>
      </c>
      <c r="F976" s="5"/>
      <c r="G976" s="17">
        <f t="shared" ref="G976:T976" si="247">IF((+G624+F976+IF(G272&lt;0,G272,0))&lt;0,0,(+G624+F976+IF(G272&lt;0,G272,0)))</f>
        <v>0</v>
      </c>
      <c r="H976" s="17">
        <f t="shared" si="247"/>
        <v>0</v>
      </c>
      <c r="I976" s="17">
        <f t="shared" si="247"/>
        <v>0</v>
      </c>
      <c r="J976" s="17">
        <f t="shared" si="247"/>
        <v>0</v>
      </c>
      <c r="K976" s="17">
        <f t="shared" si="247"/>
        <v>0</v>
      </c>
      <c r="L976" s="17">
        <f t="shared" si="247"/>
        <v>0</v>
      </c>
      <c r="M976" s="17">
        <f t="shared" si="247"/>
        <v>0</v>
      </c>
      <c r="N976" s="17">
        <f t="shared" si="247"/>
        <v>254000</v>
      </c>
      <c r="O976" s="17">
        <f t="shared" si="247"/>
        <v>508000</v>
      </c>
      <c r="P976" s="17">
        <f t="shared" si="247"/>
        <v>762000</v>
      </c>
      <c r="Q976" s="17">
        <f t="shared" si="247"/>
        <v>1016000</v>
      </c>
      <c r="R976" s="17">
        <f t="shared" si="247"/>
        <v>1270000</v>
      </c>
      <c r="S976" s="17">
        <f t="shared" si="247"/>
        <v>1524000</v>
      </c>
      <c r="T976" s="17">
        <f t="shared" si="247"/>
        <v>1778000</v>
      </c>
      <c r="U976" s="15"/>
    </row>
    <row r="977" spans="1:21" ht="12.75" customHeight="1" outlineLevel="1">
      <c r="A977" s="361"/>
      <c r="B977" s="145"/>
      <c r="C977" s="276" t="s">
        <v>803</v>
      </c>
      <c r="D977" s="5" t="s">
        <v>79</v>
      </c>
      <c r="E977" s="5" t="s">
        <v>317</v>
      </c>
      <c r="F977" s="5"/>
      <c r="G977" s="17">
        <f t="shared" ref="G977:T977" si="248">IF((+G625+F977+IF(G273&lt;0,G273,0))&lt;0,0,(+G625+F977+IF(G273&lt;0,G273,0)))</f>
        <v>0</v>
      </c>
      <c r="H977" s="17">
        <f t="shared" si="248"/>
        <v>0</v>
      </c>
      <c r="I977" s="17">
        <f t="shared" si="248"/>
        <v>0</v>
      </c>
      <c r="J977" s="17">
        <f t="shared" si="248"/>
        <v>0</v>
      </c>
      <c r="K977" s="17">
        <f t="shared" si="248"/>
        <v>0</v>
      </c>
      <c r="L977" s="17">
        <f t="shared" si="248"/>
        <v>0</v>
      </c>
      <c r="M977" s="17">
        <f t="shared" si="248"/>
        <v>0</v>
      </c>
      <c r="N977" s="17">
        <f t="shared" si="248"/>
        <v>47000</v>
      </c>
      <c r="O977" s="17">
        <f t="shared" si="248"/>
        <v>94000</v>
      </c>
      <c r="P977" s="17">
        <f t="shared" si="248"/>
        <v>141000</v>
      </c>
      <c r="Q977" s="17">
        <f t="shared" si="248"/>
        <v>141000</v>
      </c>
      <c r="R977" s="17">
        <f t="shared" si="248"/>
        <v>141000</v>
      </c>
      <c r="S977" s="17">
        <f t="shared" si="248"/>
        <v>141000</v>
      </c>
      <c r="T977" s="17">
        <f t="shared" si="248"/>
        <v>141000</v>
      </c>
      <c r="U977" s="15"/>
    </row>
    <row r="978" spans="1:21" ht="12.75" customHeight="1" outlineLevel="1">
      <c r="A978" s="361"/>
      <c r="B978" s="145"/>
      <c r="C978" s="276" t="s">
        <v>804</v>
      </c>
      <c r="D978" s="5" t="s">
        <v>79</v>
      </c>
      <c r="E978" s="5" t="s">
        <v>317</v>
      </c>
      <c r="F978" s="5"/>
      <c r="G978" s="17">
        <f t="shared" ref="G978:T978" si="249">IF((+G626+F978+IF(G274&lt;0,G274,0))&lt;0,0,(+G626+F978+IF(G274&lt;0,G274,0)))</f>
        <v>0</v>
      </c>
      <c r="H978" s="17">
        <f t="shared" si="249"/>
        <v>0</v>
      </c>
      <c r="I978" s="17">
        <f t="shared" si="249"/>
        <v>0</v>
      </c>
      <c r="J978" s="17">
        <f t="shared" si="249"/>
        <v>0</v>
      </c>
      <c r="K978" s="17">
        <f t="shared" si="249"/>
        <v>0</v>
      </c>
      <c r="L978" s="17">
        <f t="shared" si="249"/>
        <v>0</v>
      </c>
      <c r="M978" s="17">
        <f t="shared" si="249"/>
        <v>0</v>
      </c>
      <c r="N978" s="17">
        <f t="shared" si="249"/>
        <v>208000</v>
      </c>
      <c r="O978" s="17">
        <f t="shared" si="249"/>
        <v>416000</v>
      </c>
      <c r="P978" s="17">
        <f t="shared" si="249"/>
        <v>624000</v>
      </c>
      <c r="Q978" s="17">
        <f t="shared" si="249"/>
        <v>832000</v>
      </c>
      <c r="R978" s="17">
        <f t="shared" si="249"/>
        <v>1040000</v>
      </c>
      <c r="S978" s="17">
        <f t="shared" si="249"/>
        <v>1248000</v>
      </c>
      <c r="T978" s="17">
        <f t="shared" si="249"/>
        <v>1456000</v>
      </c>
      <c r="U978" s="15"/>
    </row>
    <row r="979" spans="1:21" ht="12.75" customHeight="1" outlineLevel="1" collapsed="1">
      <c r="A979" s="361"/>
      <c r="B979" s="145"/>
      <c r="C979" s="276" t="s">
        <v>805</v>
      </c>
      <c r="D979" s="5" t="s">
        <v>79</v>
      </c>
      <c r="E979" s="5" t="s">
        <v>317</v>
      </c>
      <c r="F979" s="5"/>
      <c r="G979" s="17">
        <f t="shared" ref="G979:T979" si="250">IF((+G627+F979+IF(G275&lt;0,G275,0))&lt;0,0,(+G627+F979+IF(G275&lt;0,G275,0)))</f>
        <v>0</v>
      </c>
      <c r="H979" s="17">
        <f t="shared" si="250"/>
        <v>0</v>
      </c>
      <c r="I979" s="17">
        <f t="shared" si="250"/>
        <v>0</v>
      </c>
      <c r="J979" s="17">
        <f t="shared" si="250"/>
        <v>0</v>
      </c>
      <c r="K979" s="17">
        <f t="shared" si="250"/>
        <v>0</v>
      </c>
      <c r="L979" s="17">
        <f t="shared" si="250"/>
        <v>0</v>
      </c>
      <c r="M979" s="17">
        <f t="shared" si="250"/>
        <v>0</v>
      </c>
      <c r="N979" s="17">
        <f t="shared" si="250"/>
        <v>118857.14285714286</v>
      </c>
      <c r="O979" s="17">
        <f t="shared" si="250"/>
        <v>237714.28571428571</v>
      </c>
      <c r="P979" s="17">
        <f t="shared" si="250"/>
        <v>356571.42857142858</v>
      </c>
      <c r="Q979" s="17">
        <f t="shared" si="250"/>
        <v>475428.57142857142</v>
      </c>
      <c r="R979" s="17">
        <f t="shared" si="250"/>
        <v>594285.71428571432</v>
      </c>
      <c r="S979" s="17">
        <f t="shared" si="250"/>
        <v>713142.85714285716</v>
      </c>
      <c r="T979" s="17">
        <f t="shared" si="250"/>
        <v>832000</v>
      </c>
      <c r="U979" s="15"/>
    </row>
    <row r="980" spans="1:21" ht="12.75" customHeight="1" outlineLevel="1">
      <c r="A980" s="361"/>
      <c r="B980" s="145"/>
      <c r="C980" s="276" t="s">
        <v>809</v>
      </c>
      <c r="D980" s="5" t="s">
        <v>79</v>
      </c>
      <c r="E980" s="5" t="s">
        <v>317</v>
      </c>
      <c r="F980" s="5"/>
      <c r="G980" s="17">
        <f t="shared" ref="G980:T980" si="251">IF((+G628+F980+IF(G276&lt;0,G276,0))&lt;0,0,(+G628+F980+IF(G276&lt;0,G276,0)))</f>
        <v>0</v>
      </c>
      <c r="H980" s="17">
        <f t="shared" si="251"/>
        <v>0</v>
      </c>
      <c r="I980" s="17">
        <f t="shared" si="251"/>
        <v>0</v>
      </c>
      <c r="J980" s="17">
        <f t="shared" si="251"/>
        <v>0</v>
      </c>
      <c r="K980" s="17">
        <f t="shared" si="251"/>
        <v>0</v>
      </c>
      <c r="L980" s="17">
        <f t="shared" si="251"/>
        <v>0</v>
      </c>
      <c r="M980" s="17">
        <f t="shared" si="251"/>
        <v>0</v>
      </c>
      <c r="N980" s="17">
        <f t="shared" si="251"/>
        <v>118857.14285714286</v>
      </c>
      <c r="O980" s="17">
        <f t="shared" si="251"/>
        <v>237714.28571428571</v>
      </c>
      <c r="P980" s="17">
        <f t="shared" si="251"/>
        <v>356571.42857142858</v>
      </c>
      <c r="Q980" s="17">
        <f t="shared" si="251"/>
        <v>475428.57142857142</v>
      </c>
      <c r="R980" s="17">
        <f t="shared" si="251"/>
        <v>594285.71428571432</v>
      </c>
      <c r="S980" s="17">
        <f t="shared" si="251"/>
        <v>713142.85714285716</v>
      </c>
      <c r="T980" s="17">
        <f t="shared" si="251"/>
        <v>832000</v>
      </c>
      <c r="U980" s="15"/>
    </row>
    <row r="981" spans="1:21" ht="12.75" customHeight="1" outlineLevel="1">
      <c r="A981" s="356"/>
      <c r="B981" s="145"/>
      <c r="C981" s="276" t="s">
        <v>810</v>
      </c>
      <c r="D981" s="5" t="s">
        <v>79</v>
      </c>
      <c r="E981" s="5" t="s">
        <v>317</v>
      </c>
      <c r="F981" s="5"/>
      <c r="G981" s="17">
        <f t="shared" ref="G981:T981" si="252">IF((+G629+F981+IF(G277&lt;0,G277,0))&lt;0,0,(+G629+F981+IF(G277&lt;0,G277,0)))</f>
        <v>0</v>
      </c>
      <c r="H981" s="17">
        <f t="shared" si="252"/>
        <v>0</v>
      </c>
      <c r="I981" s="17">
        <f t="shared" si="252"/>
        <v>0</v>
      </c>
      <c r="J981" s="17">
        <f t="shared" si="252"/>
        <v>0</v>
      </c>
      <c r="K981" s="17">
        <f t="shared" si="252"/>
        <v>0</v>
      </c>
      <c r="L981" s="17">
        <f t="shared" si="252"/>
        <v>0</v>
      </c>
      <c r="M981" s="17">
        <f t="shared" si="252"/>
        <v>0</v>
      </c>
      <c r="N981" s="17">
        <f t="shared" si="252"/>
        <v>24428.571428571428</v>
      </c>
      <c r="O981" s="17">
        <f t="shared" si="252"/>
        <v>48857.142857142855</v>
      </c>
      <c r="P981" s="17">
        <f t="shared" si="252"/>
        <v>73285.71428571429</v>
      </c>
      <c r="Q981" s="17">
        <f t="shared" si="252"/>
        <v>97714.28571428571</v>
      </c>
      <c r="R981" s="17">
        <f t="shared" si="252"/>
        <v>122142.85714285713</v>
      </c>
      <c r="S981" s="17">
        <f t="shared" si="252"/>
        <v>146571.42857142855</v>
      </c>
      <c r="T981" s="17">
        <f t="shared" si="252"/>
        <v>170999.99999999997</v>
      </c>
      <c r="U981" s="15"/>
    </row>
    <row r="982" spans="1:21" ht="12.75" customHeight="1" outlineLevel="1">
      <c r="A982" s="361"/>
      <c r="B982" s="145"/>
      <c r="C982" s="276" t="s">
        <v>283</v>
      </c>
      <c r="D982" s="5" t="s">
        <v>79</v>
      </c>
      <c r="E982" s="5" t="s">
        <v>317</v>
      </c>
      <c r="F982" s="5"/>
      <c r="G982" s="17">
        <f t="shared" ref="G982:T982" si="253">IF((+G630+F982+IF(G278&lt;0,G278,0))&lt;0,0,(+G630+F982+IF(G278&lt;0,G278,0)))</f>
        <v>0</v>
      </c>
      <c r="H982" s="17">
        <f t="shared" si="253"/>
        <v>0</v>
      </c>
      <c r="I982" s="17">
        <f t="shared" si="253"/>
        <v>0</v>
      </c>
      <c r="J982" s="17">
        <f t="shared" si="253"/>
        <v>0</v>
      </c>
      <c r="K982" s="17">
        <f t="shared" si="253"/>
        <v>0</v>
      </c>
      <c r="L982" s="17">
        <f t="shared" si="253"/>
        <v>0</v>
      </c>
      <c r="M982" s="17">
        <f t="shared" si="253"/>
        <v>0</v>
      </c>
      <c r="N982" s="17">
        <f t="shared" si="253"/>
        <v>23571.428571428569</v>
      </c>
      <c r="O982" s="17">
        <f t="shared" si="253"/>
        <v>47142.857142857138</v>
      </c>
      <c r="P982" s="17">
        <f t="shared" si="253"/>
        <v>70714.28571428571</v>
      </c>
      <c r="Q982" s="17">
        <f t="shared" si="253"/>
        <v>94285.714285714275</v>
      </c>
      <c r="R982" s="17">
        <f t="shared" si="253"/>
        <v>117857.14285714284</v>
      </c>
      <c r="S982" s="17">
        <f t="shared" si="253"/>
        <v>141428.57142857142</v>
      </c>
      <c r="T982" s="17">
        <f t="shared" si="253"/>
        <v>165000</v>
      </c>
      <c r="U982" s="15"/>
    </row>
    <row r="983" spans="1:21" ht="12.75" customHeight="1" outlineLevel="1">
      <c r="A983" s="361"/>
      <c r="B983" s="145"/>
      <c r="C983" s="276" t="s">
        <v>806</v>
      </c>
      <c r="D983" s="5" t="s">
        <v>79</v>
      </c>
      <c r="E983" s="5" t="s">
        <v>317</v>
      </c>
      <c r="F983" s="5"/>
      <c r="G983" s="17">
        <f t="shared" ref="G983:T983" si="254">IF((+G631+F983+IF(G279&lt;0,G279,0))&lt;0,0,(+G631+F983+IF(G279&lt;0,G279,0)))</f>
        <v>0</v>
      </c>
      <c r="H983" s="17">
        <f t="shared" si="254"/>
        <v>0</v>
      </c>
      <c r="I983" s="17">
        <f t="shared" si="254"/>
        <v>0</v>
      </c>
      <c r="J983" s="17">
        <f t="shared" si="254"/>
        <v>0</v>
      </c>
      <c r="K983" s="17">
        <f t="shared" si="254"/>
        <v>0</v>
      </c>
      <c r="L983" s="17">
        <f t="shared" si="254"/>
        <v>0</v>
      </c>
      <c r="M983" s="17">
        <f t="shared" si="254"/>
        <v>0</v>
      </c>
      <c r="N983" s="17">
        <f t="shared" si="254"/>
        <v>55000</v>
      </c>
      <c r="O983" s="17">
        <f t="shared" si="254"/>
        <v>110000</v>
      </c>
      <c r="P983" s="17">
        <f t="shared" si="254"/>
        <v>165000</v>
      </c>
      <c r="Q983" s="17">
        <f t="shared" si="254"/>
        <v>165000</v>
      </c>
      <c r="R983" s="17">
        <f t="shared" si="254"/>
        <v>165000</v>
      </c>
      <c r="S983" s="17">
        <f t="shared" si="254"/>
        <v>165000</v>
      </c>
      <c r="T983" s="17">
        <f t="shared" si="254"/>
        <v>165000</v>
      </c>
      <c r="U983" s="15"/>
    </row>
    <row r="984" spans="1:21" ht="12.75" customHeight="1" outlineLevel="1">
      <c r="A984" s="361"/>
      <c r="B984" s="145"/>
      <c r="C984" s="276" t="s">
        <v>284</v>
      </c>
      <c r="D984" s="5" t="s">
        <v>79</v>
      </c>
      <c r="E984" s="5" t="s">
        <v>317</v>
      </c>
      <c r="F984" s="5"/>
      <c r="G984" s="17">
        <f t="shared" ref="G984:T984" si="255">IF((+G632+F984+IF(G280&lt;0,G280,0))&lt;0,0,(+G632+F984+IF(G280&lt;0,G280,0)))</f>
        <v>0</v>
      </c>
      <c r="H984" s="17">
        <f t="shared" si="255"/>
        <v>0</v>
      </c>
      <c r="I984" s="17">
        <f t="shared" si="255"/>
        <v>0</v>
      </c>
      <c r="J984" s="17">
        <f t="shared" si="255"/>
        <v>0</v>
      </c>
      <c r="K984" s="17">
        <f t="shared" si="255"/>
        <v>0</v>
      </c>
      <c r="L984" s="17">
        <f t="shared" si="255"/>
        <v>0</v>
      </c>
      <c r="M984" s="17">
        <f t="shared" si="255"/>
        <v>0</v>
      </c>
      <c r="N984" s="17">
        <f t="shared" si="255"/>
        <v>103714.28571428571</v>
      </c>
      <c r="O984" s="17">
        <f t="shared" si="255"/>
        <v>207428.57142857142</v>
      </c>
      <c r="P984" s="17">
        <f t="shared" si="255"/>
        <v>311142.85714285716</v>
      </c>
      <c r="Q984" s="17">
        <f t="shared" si="255"/>
        <v>414857.14285714284</v>
      </c>
      <c r="R984" s="17">
        <f t="shared" si="255"/>
        <v>518571.42857142852</v>
      </c>
      <c r="S984" s="17">
        <f t="shared" si="255"/>
        <v>622285.7142857142</v>
      </c>
      <c r="T984" s="17">
        <f t="shared" si="255"/>
        <v>725999.99999999988</v>
      </c>
      <c r="U984" s="15"/>
    </row>
    <row r="985" spans="1:21" ht="12.75" customHeight="1" outlineLevel="1">
      <c r="A985" s="361"/>
      <c r="B985" s="145"/>
      <c r="C985" s="276" t="s">
        <v>285</v>
      </c>
      <c r="D985" s="5" t="s">
        <v>79</v>
      </c>
      <c r="E985" s="5" t="s">
        <v>317</v>
      </c>
      <c r="F985" s="5"/>
      <c r="G985" s="17">
        <f t="shared" ref="G985:T985" si="256">IF((+G633+F985+IF(G281&lt;0,G281,0))&lt;0,0,(+G633+F985+IF(G281&lt;0,G281,0)))</f>
        <v>0</v>
      </c>
      <c r="H985" s="17">
        <f t="shared" si="256"/>
        <v>0</v>
      </c>
      <c r="I985" s="17">
        <f t="shared" si="256"/>
        <v>0</v>
      </c>
      <c r="J985" s="17">
        <f t="shared" si="256"/>
        <v>0</v>
      </c>
      <c r="K985" s="17">
        <f t="shared" si="256"/>
        <v>0</v>
      </c>
      <c r="L985" s="17">
        <f t="shared" si="256"/>
        <v>0</v>
      </c>
      <c r="M985" s="17">
        <f t="shared" si="256"/>
        <v>0</v>
      </c>
      <c r="N985" s="17">
        <f t="shared" si="256"/>
        <v>117714.28571428571</v>
      </c>
      <c r="O985" s="17">
        <f t="shared" si="256"/>
        <v>235428.57142857142</v>
      </c>
      <c r="P985" s="17">
        <f t="shared" si="256"/>
        <v>353142.85714285716</v>
      </c>
      <c r="Q985" s="17">
        <f t="shared" si="256"/>
        <v>470857.14285714284</v>
      </c>
      <c r="R985" s="17">
        <f t="shared" si="256"/>
        <v>588571.42857142852</v>
      </c>
      <c r="S985" s="17">
        <f t="shared" si="256"/>
        <v>706285.7142857142</v>
      </c>
      <c r="T985" s="17">
        <f t="shared" si="256"/>
        <v>823999.99999999988</v>
      </c>
      <c r="U985" s="15"/>
    </row>
    <row r="986" spans="1:21" ht="12.75" customHeight="1" outlineLevel="1">
      <c r="A986" s="361"/>
      <c r="B986" s="145"/>
      <c r="C986" s="276" t="s">
        <v>286</v>
      </c>
      <c r="D986" s="5" t="s">
        <v>79</v>
      </c>
      <c r="E986" s="5" t="s">
        <v>317</v>
      </c>
      <c r="F986" s="5"/>
      <c r="G986" s="17">
        <f t="shared" ref="G986:T986" si="257">IF((+G634+F986+IF(G282&lt;0,G282,0))&lt;0,0,(+G634+F986+IF(G282&lt;0,G282,0)))</f>
        <v>0</v>
      </c>
      <c r="H986" s="17">
        <f t="shared" si="257"/>
        <v>0</v>
      </c>
      <c r="I986" s="17">
        <f t="shared" si="257"/>
        <v>0</v>
      </c>
      <c r="J986" s="17">
        <f t="shared" si="257"/>
        <v>0</v>
      </c>
      <c r="K986" s="17">
        <f t="shared" si="257"/>
        <v>0</v>
      </c>
      <c r="L986" s="17">
        <f t="shared" si="257"/>
        <v>0</v>
      </c>
      <c r="M986" s="17">
        <f t="shared" si="257"/>
        <v>0</v>
      </c>
      <c r="N986" s="17">
        <f t="shared" si="257"/>
        <v>79428.57142857142</v>
      </c>
      <c r="O986" s="17">
        <f t="shared" si="257"/>
        <v>158857.14285714284</v>
      </c>
      <c r="P986" s="17">
        <f t="shared" si="257"/>
        <v>238285.71428571426</v>
      </c>
      <c r="Q986" s="17">
        <f t="shared" si="257"/>
        <v>317714.28571428568</v>
      </c>
      <c r="R986" s="17">
        <f t="shared" si="257"/>
        <v>397142.8571428571</v>
      </c>
      <c r="S986" s="17">
        <f t="shared" si="257"/>
        <v>476571.42857142852</v>
      </c>
      <c r="T986" s="17">
        <f t="shared" si="257"/>
        <v>556000</v>
      </c>
      <c r="U986" s="15"/>
    </row>
    <row r="987" spans="1:21" ht="12.75" customHeight="1" outlineLevel="1">
      <c r="A987" s="361"/>
      <c r="B987" s="145"/>
      <c r="C987" s="276" t="s">
        <v>808</v>
      </c>
      <c r="D987" s="5" t="s">
        <v>79</v>
      </c>
      <c r="E987" s="5" t="s">
        <v>317</v>
      </c>
      <c r="F987" s="5"/>
      <c r="G987" s="17">
        <f t="shared" ref="G987:T987" si="258">IF((+G635+F987+IF(G283&lt;0,G283,0))&lt;0,0,(+G635+F987+IF(G283&lt;0,G283,0)))</f>
        <v>0</v>
      </c>
      <c r="H987" s="17">
        <f t="shared" si="258"/>
        <v>0</v>
      </c>
      <c r="I987" s="17">
        <f t="shared" si="258"/>
        <v>0</v>
      </c>
      <c r="J987" s="17">
        <f t="shared" si="258"/>
        <v>0</v>
      </c>
      <c r="K987" s="17">
        <f t="shared" si="258"/>
        <v>0</v>
      </c>
      <c r="L987" s="17">
        <f t="shared" si="258"/>
        <v>0</v>
      </c>
      <c r="M987" s="17">
        <f t="shared" si="258"/>
        <v>0</v>
      </c>
      <c r="N987" s="17">
        <f t="shared" si="258"/>
        <v>193333.33333333331</v>
      </c>
      <c r="O987" s="17">
        <f t="shared" si="258"/>
        <v>386666.66666666663</v>
      </c>
      <c r="P987" s="17">
        <f t="shared" si="258"/>
        <v>580000</v>
      </c>
      <c r="Q987" s="17">
        <f t="shared" si="258"/>
        <v>580000</v>
      </c>
      <c r="R987" s="17">
        <f t="shared" si="258"/>
        <v>580000</v>
      </c>
      <c r="S987" s="17">
        <f t="shared" si="258"/>
        <v>580000</v>
      </c>
      <c r="T987" s="17">
        <f t="shared" si="258"/>
        <v>580000</v>
      </c>
      <c r="U987" s="15"/>
    </row>
    <row r="988" spans="1:21" ht="12.75" customHeight="1" outlineLevel="1">
      <c r="A988" s="355"/>
      <c r="B988" s="145"/>
      <c r="C988" s="276" t="s">
        <v>287</v>
      </c>
      <c r="D988" s="5" t="s">
        <v>79</v>
      </c>
      <c r="E988" s="5" t="s">
        <v>317</v>
      </c>
      <c r="F988" s="5"/>
      <c r="G988" s="17">
        <f t="shared" ref="G988:T988" si="259">IF((+G636+F988+IF(G284&lt;0,G284,0))&lt;0,0,(+G636+F988+IF(G284&lt;0,G284,0)))</f>
        <v>0</v>
      </c>
      <c r="H988" s="17">
        <f t="shared" si="259"/>
        <v>0</v>
      </c>
      <c r="I988" s="17">
        <f t="shared" si="259"/>
        <v>0</v>
      </c>
      <c r="J988" s="17">
        <f t="shared" si="259"/>
        <v>0</v>
      </c>
      <c r="K988" s="17">
        <f t="shared" si="259"/>
        <v>0</v>
      </c>
      <c r="L988" s="17">
        <f t="shared" si="259"/>
        <v>0</v>
      </c>
      <c r="M988" s="17">
        <f t="shared" si="259"/>
        <v>0</v>
      </c>
      <c r="N988" s="17">
        <f t="shared" si="259"/>
        <v>0</v>
      </c>
      <c r="O988" s="17">
        <f t="shared" si="259"/>
        <v>76803.48258706466</v>
      </c>
      <c r="P988" s="17">
        <f t="shared" si="259"/>
        <v>153606.96517412932</v>
      </c>
      <c r="Q988" s="17">
        <f t="shared" si="259"/>
        <v>230410.44776119397</v>
      </c>
      <c r="R988" s="17">
        <f t="shared" si="259"/>
        <v>307213.93034825864</v>
      </c>
      <c r="S988" s="17">
        <f t="shared" si="259"/>
        <v>413955.79579246615</v>
      </c>
      <c r="T988" s="17">
        <f t="shared" si="259"/>
        <v>520697.66123667365</v>
      </c>
      <c r="U988" s="15"/>
    </row>
    <row r="989" spans="1:21" ht="12.75" customHeight="1" outlineLevel="1">
      <c r="A989" s="361"/>
      <c r="B989" s="145"/>
      <c r="C989" s="276" t="s">
        <v>288</v>
      </c>
      <c r="D989" s="5" t="s">
        <v>79</v>
      </c>
      <c r="E989" s="5" t="s">
        <v>317</v>
      </c>
      <c r="F989" s="5"/>
      <c r="G989" s="17">
        <f t="shared" ref="G989:T989" si="260">IF((+G637+F989+IF(G285&lt;0,G285,0))&lt;0,0,(+G637+F989+IF(G285&lt;0,G285,0)))</f>
        <v>0</v>
      </c>
      <c r="H989" s="17">
        <f t="shared" si="260"/>
        <v>0</v>
      </c>
      <c r="I989" s="17">
        <f t="shared" si="260"/>
        <v>0</v>
      </c>
      <c r="J989" s="17">
        <f t="shared" si="260"/>
        <v>0</v>
      </c>
      <c r="K989" s="17">
        <f t="shared" si="260"/>
        <v>0</v>
      </c>
      <c r="L989" s="17">
        <f t="shared" si="260"/>
        <v>0</v>
      </c>
      <c r="M989" s="17">
        <f t="shared" si="260"/>
        <v>0</v>
      </c>
      <c r="N989" s="17">
        <f t="shared" si="260"/>
        <v>0</v>
      </c>
      <c r="O989" s="17">
        <f t="shared" si="260"/>
        <v>5714.2857142857138</v>
      </c>
      <c r="P989" s="17">
        <f t="shared" si="260"/>
        <v>11428.571428571428</v>
      </c>
      <c r="Q989" s="17">
        <f t="shared" si="260"/>
        <v>17142.857142857141</v>
      </c>
      <c r="R989" s="17">
        <f t="shared" si="260"/>
        <v>22857.142857142855</v>
      </c>
      <c r="S989" s="17">
        <f t="shared" si="260"/>
        <v>28571.428571428569</v>
      </c>
      <c r="T989" s="17">
        <f t="shared" si="260"/>
        <v>34285.714285714283</v>
      </c>
      <c r="U989" s="15"/>
    </row>
    <row r="990" spans="1:21" ht="12.75" customHeight="1" outlineLevel="1">
      <c r="A990" s="355"/>
      <c r="B990" s="145"/>
      <c r="C990" s="393" t="s">
        <v>505</v>
      </c>
      <c r="D990" s="379" t="s">
        <v>79</v>
      </c>
      <c r="E990" s="379" t="s">
        <v>317</v>
      </c>
      <c r="F990" s="5"/>
      <c r="G990" s="543">
        <f t="shared" ref="G990:T990" si="261">IF((+G638+F990+IF(G286&lt;0,G286,0))&lt;0,0,(+G638+F990+IF(G286&lt;0,G286,0)))</f>
        <v>0</v>
      </c>
      <c r="H990" s="543">
        <f t="shared" si="261"/>
        <v>0</v>
      </c>
      <c r="I990" s="543">
        <f t="shared" si="261"/>
        <v>0</v>
      </c>
      <c r="J990" s="543">
        <f t="shared" si="261"/>
        <v>0</v>
      </c>
      <c r="K990" s="543">
        <f t="shared" si="261"/>
        <v>0</v>
      </c>
      <c r="L990" s="543">
        <f t="shared" si="261"/>
        <v>0</v>
      </c>
      <c r="M990" s="543">
        <f t="shared" si="261"/>
        <v>0</v>
      </c>
      <c r="N990" s="543">
        <f t="shared" si="261"/>
        <v>0</v>
      </c>
      <c r="O990" s="543">
        <f t="shared" si="261"/>
        <v>0</v>
      </c>
      <c r="P990" s="543">
        <f t="shared" si="261"/>
        <v>0</v>
      </c>
      <c r="Q990" s="543">
        <f t="shared" si="261"/>
        <v>19878.486666666664</v>
      </c>
      <c r="R990" s="543">
        <f t="shared" si="261"/>
        <v>39756.973333333328</v>
      </c>
      <c r="S990" s="543">
        <f t="shared" si="261"/>
        <v>59635.459999999992</v>
      </c>
      <c r="T990" s="543">
        <f t="shared" si="261"/>
        <v>79513.946666666656</v>
      </c>
      <c r="U990" s="15"/>
    </row>
    <row r="991" spans="1:21" ht="12.75" customHeight="1" outlineLevel="1" collapsed="1">
      <c r="A991" s="362"/>
      <c r="B991" s="145"/>
      <c r="C991" s="275" t="s">
        <v>224</v>
      </c>
      <c r="D991" s="5"/>
      <c r="E991" s="5"/>
      <c r="F991" s="5"/>
      <c r="G991" s="454"/>
      <c r="H991" s="454"/>
      <c r="I991" s="454"/>
      <c r="J991" s="454"/>
      <c r="K991" s="454"/>
      <c r="L991" s="454"/>
      <c r="M991" s="454"/>
      <c r="N991" s="454"/>
      <c r="O991" s="454"/>
      <c r="P991" s="454"/>
      <c r="Q991" s="454"/>
      <c r="R991" s="454"/>
      <c r="S991" s="454"/>
      <c r="T991" s="454"/>
      <c r="U991" s="15"/>
    </row>
    <row r="992" spans="1:21" ht="12.75" customHeight="1" outlineLevel="1">
      <c r="A992" s="361"/>
      <c r="B992" s="145"/>
      <c r="C992" s="394" t="s">
        <v>289</v>
      </c>
      <c r="D992" s="381" t="s">
        <v>79</v>
      </c>
      <c r="E992" s="381" t="s">
        <v>317</v>
      </c>
      <c r="F992" s="5"/>
      <c r="G992" s="542">
        <f t="shared" ref="G992:T992" si="262">IF((+G640+F992+IF(G288&lt;0,G288,0))&lt;0,0,(+G640+F992+IF(G288&lt;0,G288,0)))</f>
        <v>0</v>
      </c>
      <c r="H992" s="542">
        <f t="shared" si="262"/>
        <v>0</v>
      </c>
      <c r="I992" s="542">
        <f t="shared" si="262"/>
        <v>0</v>
      </c>
      <c r="J992" s="542">
        <f t="shared" si="262"/>
        <v>0</v>
      </c>
      <c r="K992" s="542">
        <f t="shared" si="262"/>
        <v>0</v>
      </c>
      <c r="L992" s="542">
        <f t="shared" si="262"/>
        <v>0</v>
      </c>
      <c r="M992" s="542">
        <f t="shared" si="262"/>
        <v>0</v>
      </c>
      <c r="N992" s="542">
        <f t="shared" si="262"/>
        <v>0</v>
      </c>
      <c r="O992" s="542">
        <f t="shared" si="262"/>
        <v>0</v>
      </c>
      <c r="P992" s="542">
        <f t="shared" si="262"/>
        <v>257691.91454564038</v>
      </c>
      <c r="Q992" s="542">
        <f t="shared" si="262"/>
        <v>515383.82909128076</v>
      </c>
      <c r="R992" s="542">
        <f t="shared" si="262"/>
        <v>773075.74363692116</v>
      </c>
      <c r="S992" s="542">
        <f t="shared" si="262"/>
        <v>773075.74363692116</v>
      </c>
      <c r="T992" s="542">
        <f t="shared" si="262"/>
        <v>773075.74363692116</v>
      </c>
      <c r="U992" s="15"/>
    </row>
    <row r="993" spans="1:21" ht="12.75" customHeight="1" outlineLevel="1">
      <c r="A993" s="361"/>
      <c r="B993" s="145"/>
      <c r="C993" s="393" t="s">
        <v>970</v>
      </c>
      <c r="D993" s="379" t="s">
        <v>79</v>
      </c>
      <c r="E993" s="379" t="s">
        <v>317</v>
      </c>
      <c r="F993" s="5"/>
      <c r="G993" s="543">
        <f t="shared" ref="G993:T993" si="263">IF((+G641+F993+IF(G289&lt;0,G289,0))&lt;0,0,(+G641+F993+IF(G289&lt;0,G289,0)))</f>
        <v>0</v>
      </c>
      <c r="H993" s="543">
        <f t="shared" si="263"/>
        <v>0</v>
      </c>
      <c r="I993" s="543">
        <f t="shared" si="263"/>
        <v>0</v>
      </c>
      <c r="J993" s="543">
        <f t="shared" si="263"/>
        <v>0</v>
      </c>
      <c r="K993" s="543">
        <f t="shared" si="263"/>
        <v>0</v>
      </c>
      <c r="L993" s="543">
        <f t="shared" si="263"/>
        <v>0</v>
      </c>
      <c r="M993" s="543">
        <f t="shared" si="263"/>
        <v>0</v>
      </c>
      <c r="N993" s="543">
        <f t="shared" si="263"/>
        <v>0</v>
      </c>
      <c r="O993" s="543">
        <f t="shared" si="263"/>
        <v>0</v>
      </c>
      <c r="P993" s="543">
        <f t="shared" si="263"/>
        <v>0</v>
      </c>
      <c r="Q993" s="543">
        <f t="shared" si="263"/>
        <v>0</v>
      </c>
      <c r="R993" s="543">
        <f t="shared" si="263"/>
        <v>0</v>
      </c>
      <c r="S993" s="543">
        <f t="shared" si="263"/>
        <v>0</v>
      </c>
      <c r="T993" s="543">
        <f t="shared" si="263"/>
        <v>0</v>
      </c>
      <c r="U993" s="15"/>
    </row>
    <row r="994" spans="1:21" ht="12.75" customHeight="1" outlineLevel="1" collapsed="1">
      <c r="A994" s="355"/>
      <c r="B994" s="145"/>
      <c r="C994" s="6" t="s">
        <v>530</v>
      </c>
      <c r="D994" s="5"/>
      <c r="E994" s="5"/>
      <c r="F994" s="5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5"/>
    </row>
    <row r="995" spans="1:21" ht="12.75" customHeight="1" outlineLevel="1">
      <c r="A995" s="358"/>
      <c r="B995" s="145"/>
      <c r="C995" s="464" t="s">
        <v>531</v>
      </c>
      <c r="D995" s="582"/>
      <c r="E995" s="582"/>
      <c r="F995" s="5"/>
      <c r="G995" s="583"/>
      <c r="H995" s="583"/>
      <c r="I995" s="583"/>
      <c r="J995" s="583"/>
      <c r="K995" s="583"/>
      <c r="L995" s="583"/>
      <c r="M995" s="583"/>
      <c r="N995" s="583"/>
      <c r="O995" s="583"/>
      <c r="P995" s="583"/>
      <c r="Q995" s="583"/>
      <c r="R995" s="583"/>
      <c r="S995" s="583"/>
      <c r="T995" s="583"/>
      <c r="U995" s="15"/>
    </row>
    <row r="996" spans="1:21" ht="12.75" customHeight="1" outlineLevel="1">
      <c r="A996" s="361"/>
      <c r="B996" s="145"/>
      <c r="C996" s="21" t="s">
        <v>222</v>
      </c>
      <c r="D996" s="5" t="s">
        <v>79</v>
      </c>
      <c r="E996" s="5" t="s">
        <v>317</v>
      </c>
      <c r="F996" s="5"/>
      <c r="G996" s="17">
        <f t="shared" ref="G996:T996" si="264">IF((+G644+F996+IF(G292&lt;0,G292,0))&lt;0,0,(+G644+F996+IF(G292&lt;0,G292,0)))</f>
        <v>0</v>
      </c>
      <c r="H996" s="17">
        <f t="shared" si="264"/>
        <v>3156.25</v>
      </c>
      <c r="I996" s="17">
        <f t="shared" si="264"/>
        <v>6312.5</v>
      </c>
      <c r="J996" s="17">
        <f t="shared" si="264"/>
        <v>9468.75</v>
      </c>
      <c r="K996" s="17">
        <f t="shared" si="264"/>
        <v>9468.75</v>
      </c>
      <c r="L996" s="17">
        <f t="shared" si="264"/>
        <v>9468.75</v>
      </c>
      <c r="M996" s="17">
        <f t="shared" si="264"/>
        <v>9468.75</v>
      </c>
      <c r="N996" s="17">
        <f t="shared" si="264"/>
        <v>9468.75</v>
      </c>
      <c r="O996" s="17">
        <f t="shared" si="264"/>
        <v>9468.75</v>
      </c>
      <c r="P996" s="17">
        <f t="shared" si="264"/>
        <v>9468.75</v>
      </c>
      <c r="Q996" s="17">
        <f t="shared" si="264"/>
        <v>9468.75</v>
      </c>
      <c r="R996" s="17">
        <f t="shared" si="264"/>
        <v>9468.75</v>
      </c>
      <c r="S996" s="17">
        <f t="shared" si="264"/>
        <v>9468.75</v>
      </c>
      <c r="T996" s="17">
        <f t="shared" si="264"/>
        <v>9468.75</v>
      </c>
      <c r="U996" s="15"/>
    </row>
    <row r="997" spans="1:21" ht="12.75" customHeight="1" outlineLevel="1">
      <c r="A997" s="361"/>
      <c r="B997" s="145"/>
      <c r="C997" s="21" t="s">
        <v>223</v>
      </c>
      <c r="D997" s="5" t="s">
        <v>79</v>
      </c>
      <c r="E997" s="5" t="s">
        <v>317</v>
      </c>
      <c r="F997" s="5"/>
      <c r="G997" s="17">
        <f t="shared" ref="G997:T997" si="265">IF((+G645+F997+IF(G293&lt;0,G293,0))&lt;0,0,(+G645+F997+IF(G293&lt;0,G293,0)))</f>
        <v>0</v>
      </c>
      <c r="H997" s="17">
        <f t="shared" si="265"/>
        <v>0</v>
      </c>
      <c r="I997" s="17">
        <f t="shared" si="265"/>
        <v>0</v>
      </c>
      <c r="J997" s="17">
        <f t="shared" si="265"/>
        <v>233589.77666666667</v>
      </c>
      <c r="K997" s="17">
        <f t="shared" si="265"/>
        <v>572530.80666666664</v>
      </c>
      <c r="L997" s="17">
        <f t="shared" si="265"/>
        <v>1124200.04</v>
      </c>
      <c r="M997" s="17">
        <f t="shared" si="265"/>
        <v>2520489.2633333332</v>
      </c>
      <c r="N997" s="17">
        <f t="shared" si="265"/>
        <v>3795226.2938105077</v>
      </c>
      <c r="O997" s="17">
        <f t="shared" si="265"/>
        <v>3795226.2938105077</v>
      </c>
      <c r="P997" s="17">
        <f t="shared" si="265"/>
        <v>3824090.5238105082</v>
      </c>
      <c r="Q997" s="17">
        <f t="shared" si="265"/>
        <v>3824090.5238105082</v>
      </c>
      <c r="R997" s="17">
        <f t="shared" si="265"/>
        <v>3824090.5238105082</v>
      </c>
      <c r="S997" s="17">
        <f t="shared" si="265"/>
        <v>3824090.5238105082</v>
      </c>
      <c r="T997" s="17">
        <f t="shared" si="265"/>
        <v>3824090.5238105082</v>
      </c>
      <c r="U997" s="15"/>
    </row>
    <row r="998" spans="1:21" ht="12.75" customHeight="1" outlineLevel="1">
      <c r="A998" s="361"/>
      <c r="B998" s="145"/>
      <c r="C998" s="21" t="s">
        <v>224</v>
      </c>
      <c r="D998" s="5" t="s">
        <v>79</v>
      </c>
      <c r="E998" s="5" t="s">
        <v>317</v>
      </c>
      <c r="F998" s="5"/>
      <c r="G998" s="17">
        <f t="shared" ref="G998:T998" si="266">IF((+G646+F998+IF(G294&lt;0,G294,0))&lt;0,0,(+G646+F998+IF(G294&lt;0,G294,0)))</f>
        <v>0</v>
      </c>
      <c r="H998" s="17">
        <f t="shared" si="266"/>
        <v>0</v>
      </c>
      <c r="I998" s="17">
        <f t="shared" si="266"/>
        <v>0</v>
      </c>
      <c r="J998" s="17">
        <f t="shared" si="266"/>
        <v>0</v>
      </c>
      <c r="K998" s="17">
        <f t="shared" si="266"/>
        <v>36375.346666666665</v>
      </c>
      <c r="L998" s="17">
        <f t="shared" si="266"/>
        <v>72750.693333333329</v>
      </c>
      <c r="M998" s="17">
        <f t="shared" si="266"/>
        <v>109126.04</v>
      </c>
      <c r="N998" s="17">
        <f t="shared" si="266"/>
        <v>109126.04</v>
      </c>
      <c r="O998" s="17">
        <f t="shared" si="266"/>
        <v>109126.04</v>
      </c>
      <c r="P998" s="17">
        <f t="shared" si="266"/>
        <v>109126.04</v>
      </c>
      <c r="Q998" s="17">
        <f t="shared" si="266"/>
        <v>109126.04</v>
      </c>
      <c r="R998" s="17">
        <f t="shared" si="266"/>
        <v>109126.04</v>
      </c>
      <c r="S998" s="17">
        <f t="shared" si="266"/>
        <v>109126.04</v>
      </c>
      <c r="T998" s="17">
        <f t="shared" si="266"/>
        <v>109126.04</v>
      </c>
      <c r="U998" s="15"/>
    </row>
    <row r="999" spans="1:21" ht="12.75" customHeight="1" outlineLevel="1">
      <c r="A999" s="361"/>
      <c r="B999" s="145"/>
      <c r="C999" s="21" t="s">
        <v>225</v>
      </c>
      <c r="D999" s="5" t="s">
        <v>79</v>
      </c>
      <c r="E999" s="5" t="s">
        <v>317</v>
      </c>
      <c r="F999" s="5"/>
      <c r="G999" s="17">
        <f t="shared" ref="G999:T999" si="267">IF((+G647+F999+IF(G295&lt;0,G295,0))&lt;0,0,(+G647+F999+IF(G295&lt;0,G295,0)))</f>
        <v>0</v>
      </c>
      <c r="H999" s="17">
        <f t="shared" si="267"/>
        <v>0</v>
      </c>
      <c r="I999" s="17">
        <f t="shared" si="267"/>
        <v>0</v>
      </c>
      <c r="J999" s="17">
        <f t="shared" si="267"/>
        <v>0</v>
      </c>
      <c r="K999" s="17">
        <f t="shared" si="267"/>
        <v>0</v>
      </c>
      <c r="L999" s="17">
        <f t="shared" si="267"/>
        <v>0</v>
      </c>
      <c r="M999" s="17">
        <f t="shared" si="267"/>
        <v>0</v>
      </c>
      <c r="N999" s="17">
        <f t="shared" si="267"/>
        <v>0</v>
      </c>
      <c r="O999" s="17">
        <f t="shared" si="267"/>
        <v>25709.987499999977</v>
      </c>
      <c r="P999" s="17">
        <f t="shared" si="267"/>
        <v>51419.974999999955</v>
      </c>
      <c r="Q999" s="17">
        <f t="shared" si="267"/>
        <v>77129.962499999936</v>
      </c>
      <c r="R999" s="17">
        <f t="shared" si="267"/>
        <v>102839.94999999991</v>
      </c>
      <c r="S999" s="17">
        <f t="shared" si="267"/>
        <v>128549.93749999988</v>
      </c>
      <c r="T999" s="17">
        <f t="shared" si="267"/>
        <v>154259.92499999987</v>
      </c>
      <c r="U999" s="15"/>
    </row>
    <row r="1000" spans="1:21" ht="12.75" customHeight="1" outlineLevel="1">
      <c r="A1000" s="361"/>
      <c r="B1000" s="145"/>
      <c r="C1000" s="21" t="s">
        <v>226</v>
      </c>
      <c r="D1000" s="5" t="s">
        <v>79</v>
      </c>
      <c r="E1000" s="5" t="s">
        <v>317</v>
      </c>
      <c r="F1000" s="5"/>
      <c r="G1000" s="17">
        <f t="shared" ref="G1000:T1000" si="268">IF((+G648+F1000+IF(G296&lt;0,G296,0))&lt;0,0,(+G648+F1000+IF(G296&lt;0,G296,0)))</f>
        <v>0</v>
      </c>
      <c r="H1000" s="17">
        <f t="shared" si="268"/>
        <v>0</v>
      </c>
      <c r="I1000" s="17">
        <f t="shared" si="268"/>
        <v>0</v>
      </c>
      <c r="J1000" s="17">
        <f t="shared" si="268"/>
        <v>0</v>
      </c>
      <c r="K1000" s="17">
        <f t="shared" si="268"/>
        <v>0</v>
      </c>
      <c r="L1000" s="17">
        <f t="shared" si="268"/>
        <v>0</v>
      </c>
      <c r="M1000" s="17">
        <f t="shared" si="268"/>
        <v>225379.93501458707</v>
      </c>
      <c r="N1000" s="17">
        <f t="shared" si="268"/>
        <v>450759.87002917414</v>
      </c>
      <c r="O1000" s="17">
        <f t="shared" si="268"/>
        <v>676139.80504376115</v>
      </c>
      <c r="P1000" s="17">
        <f t="shared" si="268"/>
        <v>901519.74005834828</v>
      </c>
      <c r="Q1000" s="17">
        <f t="shared" si="268"/>
        <v>1126899.6750729354</v>
      </c>
      <c r="R1000" s="17">
        <f t="shared" si="268"/>
        <v>1352279.6100875225</v>
      </c>
      <c r="S1000" s="17">
        <f t="shared" si="268"/>
        <v>1577659.5451021097</v>
      </c>
      <c r="T1000" s="17">
        <f t="shared" si="268"/>
        <v>1803039.4801166968</v>
      </c>
      <c r="U1000" s="15"/>
    </row>
    <row r="1001" spans="1:21" ht="12.45" customHeight="1" outlineLevel="1">
      <c r="A1001" s="361"/>
      <c r="B1001" s="145"/>
      <c r="C1001" s="21" t="s">
        <v>227</v>
      </c>
      <c r="D1001" s="5" t="s">
        <v>79</v>
      </c>
      <c r="E1001" s="5" t="s">
        <v>317</v>
      </c>
      <c r="F1001" s="5"/>
      <c r="G1001" s="17">
        <f t="shared" ref="G1001:T1001" si="269">IF((+G649+F1001+IF(G297&lt;0,G297,0))&lt;0,0,(+G649+F1001+IF(G297&lt;0,G297,0)))</f>
        <v>0</v>
      </c>
      <c r="H1001" s="17">
        <f t="shared" si="269"/>
        <v>0</v>
      </c>
      <c r="I1001" s="17">
        <f t="shared" si="269"/>
        <v>0</v>
      </c>
      <c r="J1001" s="17">
        <f t="shared" si="269"/>
        <v>0</v>
      </c>
      <c r="K1001" s="17">
        <f t="shared" si="269"/>
        <v>0</v>
      </c>
      <c r="L1001" s="17">
        <f t="shared" si="269"/>
        <v>0</v>
      </c>
      <c r="M1001" s="17">
        <f t="shared" si="269"/>
        <v>9536.4973631059238</v>
      </c>
      <c r="N1001" s="17">
        <f t="shared" si="269"/>
        <v>19072.994726211848</v>
      </c>
      <c r="O1001" s="17">
        <f t="shared" si="269"/>
        <v>28609.49208931777</v>
      </c>
      <c r="P1001" s="17">
        <f t="shared" si="269"/>
        <v>38145.989452423695</v>
      </c>
      <c r="Q1001" s="17">
        <f t="shared" si="269"/>
        <v>47682.486815529621</v>
      </c>
      <c r="R1001" s="17">
        <f t="shared" si="269"/>
        <v>57218.984178635546</v>
      </c>
      <c r="S1001" s="17">
        <f t="shared" si="269"/>
        <v>66755.481541741465</v>
      </c>
      <c r="T1001" s="17">
        <f t="shared" si="269"/>
        <v>76291.97890484739</v>
      </c>
      <c r="U1001" s="15"/>
    </row>
    <row r="1002" spans="1:21" ht="12.75" customHeight="1" outlineLevel="1">
      <c r="A1002" s="401"/>
      <c r="B1002" s="145"/>
      <c r="C1002" s="21" t="s">
        <v>228</v>
      </c>
      <c r="D1002" s="5" t="s">
        <v>79</v>
      </c>
      <c r="E1002" s="5" t="s">
        <v>317</v>
      </c>
      <c r="F1002" s="5"/>
      <c r="G1002" s="17">
        <f t="shared" ref="G1002:T1002" si="270">IF((+G650+F1002+IF(G298&lt;0,G298,0))&lt;0,0,(+G650+F1002+IF(G298&lt;0,G298,0)))</f>
        <v>0</v>
      </c>
      <c r="H1002" s="17">
        <f t="shared" si="270"/>
        <v>0</v>
      </c>
      <c r="I1002" s="17">
        <f t="shared" si="270"/>
        <v>0</v>
      </c>
      <c r="J1002" s="17">
        <f t="shared" si="270"/>
        <v>0</v>
      </c>
      <c r="K1002" s="17">
        <f t="shared" si="270"/>
        <v>0</v>
      </c>
      <c r="L1002" s="17">
        <f t="shared" si="270"/>
        <v>0</v>
      </c>
      <c r="M1002" s="17">
        <f t="shared" si="270"/>
        <v>99243.192083333328</v>
      </c>
      <c r="N1002" s="17">
        <f t="shared" si="270"/>
        <v>198486.38416666666</v>
      </c>
      <c r="O1002" s="17">
        <f t="shared" si="270"/>
        <v>297729.57624999998</v>
      </c>
      <c r="P1002" s="17">
        <f t="shared" si="270"/>
        <v>396972.76833333331</v>
      </c>
      <c r="Q1002" s="17">
        <f t="shared" si="270"/>
        <v>496215.96041666664</v>
      </c>
      <c r="R1002" s="17">
        <f t="shared" si="270"/>
        <v>595459.15249999997</v>
      </c>
      <c r="S1002" s="17">
        <f t="shared" si="270"/>
        <v>694702.34458333324</v>
      </c>
      <c r="T1002" s="17">
        <f t="shared" si="270"/>
        <v>793945.53666666662</v>
      </c>
      <c r="U1002" s="15"/>
    </row>
    <row r="1003" spans="1:21" ht="12.75" customHeight="1" outlineLevel="1">
      <c r="A1003" s="361"/>
      <c r="B1003" s="145"/>
      <c r="C1003" s="21" t="s">
        <v>229</v>
      </c>
      <c r="D1003" s="5" t="s">
        <v>79</v>
      </c>
      <c r="E1003" s="5" t="s">
        <v>317</v>
      </c>
      <c r="F1003" s="5"/>
      <c r="G1003" s="17">
        <f t="shared" ref="G1003:T1003" si="271">IF((+G651+F1003+IF(G299&lt;0,G299,0))&lt;0,0,(+G651+F1003+IF(G299&lt;0,G299,0)))</f>
        <v>0</v>
      </c>
      <c r="H1003" s="17">
        <f t="shared" si="271"/>
        <v>0</v>
      </c>
      <c r="I1003" s="17">
        <f t="shared" si="271"/>
        <v>0</v>
      </c>
      <c r="J1003" s="17">
        <f t="shared" si="271"/>
        <v>0</v>
      </c>
      <c r="K1003" s="17">
        <f t="shared" si="271"/>
        <v>0</v>
      </c>
      <c r="L1003" s="17">
        <f t="shared" si="271"/>
        <v>0</v>
      </c>
      <c r="M1003" s="17">
        <f t="shared" si="271"/>
        <v>14884.461226436266</v>
      </c>
      <c r="N1003" s="17">
        <f t="shared" si="271"/>
        <v>29768.922452872532</v>
      </c>
      <c r="O1003" s="17">
        <f t="shared" si="271"/>
        <v>44653.383679308798</v>
      </c>
      <c r="P1003" s="17">
        <f t="shared" si="271"/>
        <v>59537.844905745063</v>
      </c>
      <c r="Q1003" s="17">
        <f t="shared" si="271"/>
        <v>74422.306132181329</v>
      </c>
      <c r="R1003" s="17">
        <f t="shared" si="271"/>
        <v>89306.767358617595</v>
      </c>
      <c r="S1003" s="17">
        <f t="shared" si="271"/>
        <v>104191.22858505386</v>
      </c>
      <c r="T1003" s="17">
        <f t="shared" si="271"/>
        <v>119075.68981149013</v>
      </c>
      <c r="U1003" s="15"/>
    </row>
    <row r="1004" spans="1:21" ht="12.75" customHeight="1" outlineLevel="1">
      <c r="A1004" s="361"/>
      <c r="B1004" s="145"/>
      <c r="C1004" s="21" t="s">
        <v>230</v>
      </c>
      <c r="D1004" s="5" t="s">
        <v>79</v>
      </c>
      <c r="E1004" s="5" t="s">
        <v>317</v>
      </c>
      <c r="F1004" s="5"/>
      <c r="G1004" s="17">
        <f t="shared" ref="G1004:T1004" si="272">IF((+G652+F1004+IF(G300&lt;0,G300,0))&lt;0,0,(+G652+F1004+IF(G300&lt;0,G300,0)))</f>
        <v>0</v>
      </c>
      <c r="H1004" s="17">
        <f t="shared" si="272"/>
        <v>0</v>
      </c>
      <c r="I1004" s="17">
        <f t="shared" si="272"/>
        <v>0</v>
      </c>
      <c r="J1004" s="17">
        <f t="shared" si="272"/>
        <v>0</v>
      </c>
      <c r="K1004" s="17">
        <f t="shared" si="272"/>
        <v>0</v>
      </c>
      <c r="L1004" s="17">
        <f t="shared" si="272"/>
        <v>0</v>
      </c>
      <c r="M1004" s="17">
        <f t="shared" si="272"/>
        <v>213.03833333333336</v>
      </c>
      <c r="N1004" s="17">
        <f t="shared" si="272"/>
        <v>426.07666666666671</v>
      </c>
      <c r="O1004" s="17">
        <f t="shared" si="272"/>
        <v>639.11500000000001</v>
      </c>
      <c r="P1004" s="17">
        <f t="shared" si="272"/>
        <v>852.15333333333342</v>
      </c>
      <c r="Q1004" s="17">
        <f t="shared" si="272"/>
        <v>1065.1916666666668</v>
      </c>
      <c r="R1004" s="17">
        <f t="shared" si="272"/>
        <v>1278.2300000000002</v>
      </c>
      <c r="S1004" s="17">
        <f t="shared" si="272"/>
        <v>1491.2683333333337</v>
      </c>
      <c r="T1004" s="17">
        <f t="shared" si="272"/>
        <v>1704.3066666666671</v>
      </c>
      <c r="U1004" s="15"/>
    </row>
    <row r="1005" spans="1:21" ht="12.75" customHeight="1" outlineLevel="1">
      <c r="A1005" s="401"/>
      <c r="B1005" s="145"/>
      <c r="C1005" s="21" t="s">
        <v>231</v>
      </c>
      <c r="D1005" s="5" t="s">
        <v>79</v>
      </c>
      <c r="E1005" s="5" t="s">
        <v>317</v>
      </c>
      <c r="F1005" s="5"/>
      <c r="G1005" s="17">
        <f t="shared" ref="G1005:T1005" si="273">IF((+G653+F1005+IF(G301&lt;0,G301,0))&lt;0,0,(+G653+F1005+IF(G301&lt;0,G301,0)))</f>
        <v>0</v>
      </c>
      <c r="H1005" s="17">
        <f t="shared" si="273"/>
        <v>0</v>
      </c>
      <c r="I1005" s="17">
        <f t="shared" si="273"/>
        <v>0</v>
      </c>
      <c r="J1005" s="17">
        <f t="shared" si="273"/>
        <v>0</v>
      </c>
      <c r="K1005" s="17">
        <f t="shared" si="273"/>
        <v>0</v>
      </c>
      <c r="L1005" s="17">
        <f t="shared" si="273"/>
        <v>0</v>
      </c>
      <c r="M1005" s="17">
        <f t="shared" si="273"/>
        <v>11940.552333931777</v>
      </c>
      <c r="N1005" s="17">
        <f t="shared" si="273"/>
        <v>23881.104667863554</v>
      </c>
      <c r="O1005" s="17">
        <f t="shared" si="273"/>
        <v>35821.657001795335</v>
      </c>
      <c r="P1005" s="17">
        <f t="shared" si="273"/>
        <v>47762.209335727108</v>
      </c>
      <c r="Q1005" s="17">
        <f t="shared" si="273"/>
        <v>59702.761669658881</v>
      </c>
      <c r="R1005" s="17">
        <f t="shared" si="273"/>
        <v>71643.314003590654</v>
      </c>
      <c r="S1005" s="17">
        <f t="shared" si="273"/>
        <v>83583.866337522428</v>
      </c>
      <c r="T1005" s="17">
        <f t="shared" si="273"/>
        <v>95524.418671454201</v>
      </c>
      <c r="U1005" s="15"/>
    </row>
    <row r="1006" spans="1:21" ht="12.75" customHeight="1" outlineLevel="1">
      <c r="A1006" s="401"/>
      <c r="B1006" s="145"/>
      <c r="C1006" s="21" t="s">
        <v>232</v>
      </c>
      <c r="D1006" s="5" t="s">
        <v>79</v>
      </c>
      <c r="E1006" s="5" t="s">
        <v>317</v>
      </c>
      <c r="F1006" s="5"/>
      <c r="G1006" s="17">
        <f t="shared" ref="G1006:T1006" si="274">IF((+G654+F1006+IF(G302&lt;0,G302,0))&lt;0,0,(+G654+F1006+IF(G302&lt;0,G302,0)))</f>
        <v>0</v>
      </c>
      <c r="H1006" s="17">
        <f t="shared" si="274"/>
        <v>0</v>
      </c>
      <c r="I1006" s="17">
        <f t="shared" si="274"/>
        <v>0</v>
      </c>
      <c r="J1006" s="17">
        <f t="shared" si="274"/>
        <v>0</v>
      </c>
      <c r="K1006" s="17">
        <f t="shared" si="274"/>
        <v>0</v>
      </c>
      <c r="L1006" s="17">
        <f t="shared" si="274"/>
        <v>0</v>
      </c>
      <c r="M1006" s="17">
        <f t="shared" si="274"/>
        <v>51634.710665394974</v>
      </c>
      <c r="N1006" s="17">
        <f t="shared" si="274"/>
        <v>103269.42133078995</v>
      </c>
      <c r="O1006" s="17">
        <f t="shared" si="274"/>
        <v>154904.13199618494</v>
      </c>
      <c r="P1006" s="17">
        <f t="shared" si="274"/>
        <v>206538.8426615799</v>
      </c>
      <c r="Q1006" s="17">
        <f t="shared" si="274"/>
        <v>258173.55332697486</v>
      </c>
      <c r="R1006" s="17">
        <f t="shared" si="274"/>
        <v>309808.26399236982</v>
      </c>
      <c r="S1006" s="17">
        <f t="shared" si="274"/>
        <v>361442.97465776477</v>
      </c>
      <c r="T1006" s="17">
        <f t="shared" si="274"/>
        <v>413077.68532315973</v>
      </c>
      <c r="U1006" s="15"/>
    </row>
    <row r="1007" spans="1:21" ht="12.75" customHeight="1" outlineLevel="1">
      <c r="A1007" s="361"/>
      <c r="B1007" s="145"/>
      <c r="C1007" s="21" t="s">
        <v>233</v>
      </c>
      <c r="D1007" s="5" t="s">
        <v>79</v>
      </c>
      <c r="E1007" s="5" t="s">
        <v>317</v>
      </c>
      <c r="F1007" s="5"/>
      <c r="G1007" s="17">
        <f t="shared" ref="G1007:T1007" si="275">IF((+G655+F1007+IF(G303&lt;0,G303,0))&lt;0,0,(+G655+F1007+IF(G303&lt;0,G303,0)))</f>
        <v>0</v>
      </c>
      <c r="H1007" s="17">
        <f t="shared" si="275"/>
        <v>0</v>
      </c>
      <c r="I1007" s="17">
        <f t="shared" si="275"/>
        <v>0</v>
      </c>
      <c r="J1007" s="17">
        <f t="shared" si="275"/>
        <v>0</v>
      </c>
      <c r="K1007" s="17">
        <f t="shared" si="275"/>
        <v>0</v>
      </c>
      <c r="L1007" s="17">
        <f t="shared" si="275"/>
        <v>0</v>
      </c>
      <c r="M1007" s="17">
        <f t="shared" si="275"/>
        <v>1023.9003590664273</v>
      </c>
      <c r="N1007" s="17">
        <f t="shared" si="275"/>
        <v>2047.8007181328546</v>
      </c>
      <c r="O1007" s="17">
        <f t="shared" si="275"/>
        <v>3071.7010771992818</v>
      </c>
      <c r="P1007" s="17">
        <f t="shared" si="275"/>
        <v>4095.6014362657093</v>
      </c>
      <c r="Q1007" s="17">
        <f t="shared" si="275"/>
        <v>5119.5017953321367</v>
      </c>
      <c r="R1007" s="17">
        <f t="shared" si="275"/>
        <v>6143.4021543985637</v>
      </c>
      <c r="S1007" s="17">
        <f t="shared" si="275"/>
        <v>7167.3025134649906</v>
      </c>
      <c r="T1007" s="17">
        <f t="shared" si="275"/>
        <v>8191.2028725314176</v>
      </c>
      <c r="U1007" s="15"/>
    </row>
    <row r="1008" spans="1:21" ht="12.75" customHeight="1" outlineLevel="1">
      <c r="A1008" s="361"/>
      <c r="B1008" s="145"/>
      <c r="C1008" s="21" t="s">
        <v>234</v>
      </c>
      <c r="D1008" s="5" t="s">
        <v>79</v>
      </c>
      <c r="E1008" s="5" t="s">
        <v>317</v>
      </c>
      <c r="F1008" s="5"/>
      <c r="G1008" s="17">
        <f t="shared" ref="G1008:T1008" si="276">IF((+G656+F1008+IF(G304&lt;0,G304,0))&lt;0,0,(+G656+F1008+IF(G304&lt;0,G304,0)))</f>
        <v>0</v>
      </c>
      <c r="H1008" s="17">
        <f t="shared" si="276"/>
        <v>0</v>
      </c>
      <c r="I1008" s="17">
        <f t="shared" si="276"/>
        <v>0</v>
      </c>
      <c r="J1008" s="17">
        <f t="shared" si="276"/>
        <v>0</v>
      </c>
      <c r="K1008" s="17">
        <f t="shared" si="276"/>
        <v>0</v>
      </c>
      <c r="L1008" s="17">
        <f t="shared" si="276"/>
        <v>0</v>
      </c>
      <c r="M1008" s="17">
        <f t="shared" si="276"/>
        <v>2209.7530857271095</v>
      </c>
      <c r="N1008" s="17">
        <f t="shared" si="276"/>
        <v>4419.5061714542189</v>
      </c>
      <c r="O1008" s="17">
        <f t="shared" si="276"/>
        <v>6629.2592571813284</v>
      </c>
      <c r="P1008" s="17">
        <f t="shared" si="276"/>
        <v>8839.0123429084379</v>
      </c>
      <c r="Q1008" s="17">
        <f t="shared" si="276"/>
        <v>11048.765428635546</v>
      </c>
      <c r="R1008" s="17">
        <f t="shared" si="276"/>
        <v>13258.518514362655</v>
      </c>
      <c r="S1008" s="17">
        <f t="shared" si="276"/>
        <v>15468.271600089764</v>
      </c>
      <c r="T1008" s="17">
        <f t="shared" si="276"/>
        <v>17678.024685816872</v>
      </c>
      <c r="U1008" s="15"/>
    </row>
    <row r="1009" spans="1:21" ht="12.75" customHeight="1" outlineLevel="1">
      <c r="A1009" s="361"/>
      <c r="B1009" s="145"/>
      <c r="C1009" s="21" t="s">
        <v>235</v>
      </c>
      <c r="D1009" s="5" t="s">
        <v>79</v>
      </c>
      <c r="E1009" s="5" t="s">
        <v>317</v>
      </c>
      <c r="F1009" s="5"/>
      <c r="G1009" s="17">
        <f t="shared" ref="G1009:T1009" si="277">IF((+G657+F1009+IF(G305&lt;0,G305,0))&lt;0,0,(+G657+F1009+IF(G305&lt;0,G305,0)))</f>
        <v>0</v>
      </c>
      <c r="H1009" s="17">
        <f t="shared" si="277"/>
        <v>0</v>
      </c>
      <c r="I1009" s="17">
        <f t="shared" si="277"/>
        <v>0</v>
      </c>
      <c r="J1009" s="17">
        <f t="shared" si="277"/>
        <v>0</v>
      </c>
      <c r="K1009" s="17">
        <f t="shared" si="277"/>
        <v>0</v>
      </c>
      <c r="L1009" s="17">
        <f t="shared" si="277"/>
        <v>0</v>
      </c>
      <c r="M1009" s="17">
        <f t="shared" si="277"/>
        <v>150815.87233505386</v>
      </c>
      <c r="N1009" s="17">
        <f t="shared" si="277"/>
        <v>301631.74467010773</v>
      </c>
      <c r="O1009" s="17">
        <f t="shared" si="277"/>
        <v>452447.61700516159</v>
      </c>
      <c r="P1009" s="17">
        <f t="shared" si="277"/>
        <v>603263.48934021546</v>
      </c>
      <c r="Q1009" s="17">
        <f t="shared" si="277"/>
        <v>754079.36167526932</v>
      </c>
      <c r="R1009" s="17">
        <f t="shared" si="277"/>
        <v>904895.23401032318</v>
      </c>
      <c r="S1009" s="17">
        <f t="shared" si="277"/>
        <v>1055711.1063453769</v>
      </c>
      <c r="T1009" s="17">
        <f t="shared" si="277"/>
        <v>1206526.9786804309</v>
      </c>
      <c r="U1009" s="15"/>
    </row>
    <row r="1010" spans="1:21" ht="12.75" customHeight="1" outlineLevel="1">
      <c r="A1010" s="361"/>
      <c r="B1010" s="145"/>
      <c r="C1010" s="21" t="s">
        <v>236</v>
      </c>
      <c r="D1010" s="5" t="s">
        <v>79</v>
      </c>
      <c r="E1010" s="5" t="s">
        <v>317</v>
      </c>
      <c r="F1010" s="5"/>
      <c r="G1010" s="17">
        <f t="shared" ref="G1010:T1010" si="278">IF((+G658+F1010+IF(G306&lt;0,G306,0))&lt;0,0,(+G658+F1010+IF(G306&lt;0,G306,0)))</f>
        <v>0</v>
      </c>
      <c r="H1010" s="17">
        <f t="shared" si="278"/>
        <v>0</v>
      </c>
      <c r="I1010" s="17">
        <f t="shared" si="278"/>
        <v>0</v>
      </c>
      <c r="J1010" s="17">
        <f t="shared" si="278"/>
        <v>0</v>
      </c>
      <c r="K1010" s="17">
        <f t="shared" si="278"/>
        <v>0</v>
      </c>
      <c r="L1010" s="17">
        <f t="shared" si="278"/>
        <v>0</v>
      </c>
      <c r="M1010" s="17">
        <f t="shared" si="278"/>
        <v>72676.939777827647</v>
      </c>
      <c r="N1010" s="17">
        <f t="shared" si="278"/>
        <v>145353.87955565529</v>
      </c>
      <c r="O1010" s="17">
        <f t="shared" si="278"/>
        <v>218030.81933348294</v>
      </c>
      <c r="P1010" s="17">
        <f t="shared" si="278"/>
        <v>290707.75911131059</v>
      </c>
      <c r="Q1010" s="17">
        <f t="shared" si="278"/>
        <v>363384.69888913824</v>
      </c>
      <c r="R1010" s="17">
        <f t="shared" si="278"/>
        <v>436061.63866696588</v>
      </c>
      <c r="S1010" s="17">
        <f t="shared" si="278"/>
        <v>508738.57844479353</v>
      </c>
      <c r="T1010" s="17">
        <f t="shared" si="278"/>
        <v>581415.51822262118</v>
      </c>
      <c r="U1010" s="15"/>
    </row>
    <row r="1011" spans="1:21" ht="12.75" customHeight="1" outlineLevel="1">
      <c r="A1011" s="361"/>
      <c r="B1011" s="145"/>
      <c r="C1011" s="21" t="s">
        <v>237</v>
      </c>
      <c r="D1011" s="5" t="s">
        <v>79</v>
      </c>
      <c r="E1011" s="5" t="s">
        <v>317</v>
      </c>
      <c r="F1011" s="5"/>
      <c r="G1011" s="17">
        <f t="shared" ref="G1011:T1011" si="279">IF((+G659+F1011+IF(G307&lt;0,G307,0))&lt;0,0,(+G659+F1011+IF(G307&lt;0,G307,0)))</f>
        <v>0</v>
      </c>
      <c r="H1011" s="17">
        <f t="shared" si="279"/>
        <v>0</v>
      </c>
      <c r="I1011" s="17">
        <f t="shared" si="279"/>
        <v>0</v>
      </c>
      <c r="J1011" s="17">
        <f t="shared" si="279"/>
        <v>0</v>
      </c>
      <c r="K1011" s="17">
        <f t="shared" si="279"/>
        <v>0</v>
      </c>
      <c r="L1011" s="17">
        <f t="shared" si="279"/>
        <v>0</v>
      </c>
      <c r="M1011" s="17">
        <f t="shared" si="279"/>
        <v>4051.716247755834</v>
      </c>
      <c r="N1011" s="17">
        <f t="shared" si="279"/>
        <v>8103.4324955116681</v>
      </c>
      <c r="O1011" s="17">
        <f t="shared" si="279"/>
        <v>12155.148743267502</v>
      </c>
      <c r="P1011" s="17">
        <f t="shared" si="279"/>
        <v>16206.864991023336</v>
      </c>
      <c r="Q1011" s="17">
        <f t="shared" si="279"/>
        <v>20258.58123877917</v>
      </c>
      <c r="R1011" s="17">
        <f t="shared" si="279"/>
        <v>24310.297486535004</v>
      </c>
      <c r="S1011" s="17">
        <f t="shared" si="279"/>
        <v>28362.013734290838</v>
      </c>
      <c r="T1011" s="17">
        <f t="shared" si="279"/>
        <v>32413.729982046672</v>
      </c>
      <c r="U1011" s="15"/>
    </row>
    <row r="1012" spans="1:21" ht="12.75" customHeight="1" outlineLevel="1">
      <c r="A1012" s="361"/>
      <c r="B1012" s="145"/>
      <c r="C1012" s="21" t="s">
        <v>238</v>
      </c>
      <c r="D1012" s="5" t="s">
        <v>79</v>
      </c>
      <c r="E1012" s="5" t="s">
        <v>317</v>
      </c>
      <c r="F1012" s="5"/>
      <c r="G1012" s="17">
        <f t="shared" ref="G1012:T1012" si="280">IF((+G660+F1012+IF(G308&lt;0,G308,0))&lt;0,0,(+G660+F1012+IF(G308&lt;0,G308,0)))</f>
        <v>0</v>
      </c>
      <c r="H1012" s="17">
        <f t="shared" si="280"/>
        <v>0</v>
      </c>
      <c r="I1012" s="17">
        <f t="shared" si="280"/>
        <v>0</v>
      </c>
      <c r="J1012" s="17">
        <f t="shared" si="280"/>
        <v>0</v>
      </c>
      <c r="K1012" s="17">
        <f t="shared" si="280"/>
        <v>0</v>
      </c>
      <c r="L1012" s="17">
        <f t="shared" si="280"/>
        <v>0</v>
      </c>
      <c r="M1012" s="17">
        <f t="shared" si="280"/>
        <v>45023.459358168759</v>
      </c>
      <c r="N1012" s="17">
        <f t="shared" si="280"/>
        <v>90046.918716337517</v>
      </c>
      <c r="O1012" s="17">
        <f t="shared" si="280"/>
        <v>135070.37807450627</v>
      </c>
      <c r="P1012" s="17">
        <f t="shared" si="280"/>
        <v>180093.83743267503</v>
      </c>
      <c r="Q1012" s="17">
        <f t="shared" si="280"/>
        <v>225117.2967908438</v>
      </c>
      <c r="R1012" s="17">
        <f t="shared" si="280"/>
        <v>270140.75614901254</v>
      </c>
      <c r="S1012" s="17">
        <f t="shared" si="280"/>
        <v>315164.2155071813</v>
      </c>
      <c r="T1012" s="17">
        <f t="shared" si="280"/>
        <v>360187.67486535007</v>
      </c>
      <c r="U1012" s="15"/>
    </row>
    <row r="1013" spans="1:21" ht="12.75" customHeight="1" outlineLevel="1">
      <c r="A1013" s="361"/>
      <c r="B1013" s="145"/>
      <c r="C1013" s="21" t="s">
        <v>239</v>
      </c>
      <c r="D1013" s="5" t="s">
        <v>79</v>
      </c>
      <c r="E1013" s="5" t="s">
        <v>317</v>
      </c>
      <c r="F1013" s="5"/>
      <c r="G1013" s="17">
        <f t="shared" ref="G1013:T1013" si="281">IF((+G661+F1013+IF(G309&lt;0,G309,0))&lt;0,0,(+G661+F1013+IF(G309&lt;0,G309,0)))</f>
        <v>0</v>
      </c>
      <c r="H1013" s="17">
        <f t="shared" si="281"/>
        <v>0</v>
      </c>
      <c r="I1013" s="17">
        <f t="shared" si="281"/>
        <v>0</v>
      </c>
      <c r="J1013" s="17">
        <f t="shared" si="281"/>
        <v>0</v>
      </c>
      <c r="K1013" s="17">
        <f t="shared" si="281"/>
        <v>0</v>
      </c>
      <c r="L1013" s="17">
        <f t="shared" si="281"/>
        <v>0</v>
      </c>
      <c r="M1013" s="17">
        <f t="shared" si="281"/>
        <v>41878.44619614003</v>
      </c>
      <c r="N1013" s="17">
        <f t="shared" si="281"/>
        <v>83756.89239228006</v>
      </c>
      <c r="O1013" s="17">
        <f t="shared" si="281"/>
        <v>125635.3385884201</v>
      </c>
      <c r="P1013" s="17">
        <f t="shared" si="281"/>
        <v>167513.78478456012</v>
      </c>
      <c r="Q1013" s="17">
        <f t="shared" si="281"/>
        <v>209392.23098070014</v>
      </c>
      <c r="R1013" s="17">
        <f t="shared" si="281"/>
        <v>251270.67717684017</v>
      </c>
      <c r="S1013" s="17">
        <f t="shared" si="281"/>
        <v>293149.12337298022</v>
      </c>
      <c r="T1013" s="17">
        <f t="shared" si="281"/>
        <v>335027.56956912024</v>
      </c>
      <c r="U1013" s="15"/>
    </row>
    <row r="1014" spans="1:21" ht="12.75" customHeight="1" outlineLevel="1">
      <c r="A1014" s="361"/>
      <c r="B1014" s="145"/>
      <c r="C1014" s="21" t="s">
        <v>240</v>
      </c>
      <c r="D1014" s="5" t="s">
        <v>79</v>
      </c>
      <c r="E1014" s="5" t="s">
        <v>317</v>
      </c>
      <c r="F1014" s="5"/>
      <c r="G1014" s="17">
        <f t="shared" ref="G1014:T1014" si="282">IF((+G662+F1014+IF(G310&lt;0,G310,0))&lt;0,0,(+G662+F1014+IF(G310&lt;0,G310,0)))</f>
        <v>0</v>
      </c>
      <c r="H1014" s="17">
        <f t="shared" si="282"/>
        <v>0</v>
      </c>
      <c r="I1014" s="17">
        <f t="shared" si="282"/>
        <v>0</v>
      </c>
      <c r="J1014" s="17">
        <f t="shared" si="282"/>
        <v>0</v>
      </c>
      <c r="K1014" s="17">
        <f t="shared" si="282"/>
        <v>0</v>
      </c>
      <c r="L1014" s="17">
        <f t="shared" si="282"/>
        <v>0</v>
      </c>
      <c r="M1014" s="17">
        <f t="shared" si="282"/>
        <v>34164.024983168754</v>
      </c>
      <c r="N1014" s="17">
        <f t="shared" si="282"/>
        <v>68328.049966337509</v>
      </c>
      <c r="O1014" s="17">
        <f t="shared" si="282"/>
        <v>102492.07494950626</v>
      </c>
      <c r="P1014" s="17">
        <f t="shared" si="282"/>
        <v>136656.09993267502</v>
      </c>
      <c r="Q1014" s="17">
        <f t="shared" si="282"/>
        <v>170820.12491584377</v>
      </c>
      <c r="R1014" s="17">
        <f t="shared" si="282"/>
        <v>204984.14989901253</v>
      </c>
      <c r="S1014" s="17">
        <f t="shared" si="282"/>
        <v>239148.17488218128</v>
      </c>
      <c r="T1014" s="17">
        <f t="shared" si="282"/>
        <v>273312.19986535003</v>
      </c>
      <c r="U1014" s="15"/>
    </row>
    <row r="1015" spans="1:21" ht="12.75" customHeight="1" outlineLevel="1">
      <c r="A1015" s="401"/>
      <c r="B1015" s="145"/>
      <c r="C1015" s="21" t="s">
        <v>241</v>
      </c>
      <c r="D1015" s="5" t="s">
        <v>79</v>
      </c>
      <c r="E1015" s="5" t="s">
        <v>317</v>
      </c>
      <c r="F1015" s="5"/>
      <c r="G1015" s="17">
        <f t="shared" ref="G1015:T1015" si="283">IF((+G663+F1015+IF(G311&lt;0,G311,0))&lt;0,0,(+G663+F1015+IF(G311&lt;0,G311,0)))</f>
        <v>0</v>
      </c>
      <c r="H1015" s="17">
        <f t="shared" si="283"/>
        <v>0</v>
      </c>
      <c r="I1015" s="17">
        <f t="shared" si="283"/>
        <v>0</v>
      </c>
      <c r="J1015" s="17">
        <f t="shared" si="283"/>
        <v>0</v>
      </c>
      <c r="K1015" s="17">
        <f t="shared" si="283"/>
        <v>0</v>
      </c>
      <c r="L1015" s="17">
        <f t="shared" si="283"/>
        <v>0</v>
      </c>
      <c r="M1015" s="17">
        <f t="shared" si="283"/>
        <v>60718.056760547603</v>
      </c>
      <c r="N1015" s="17">
        <f t="shared" si="283"/>
        <v>121436.11352109521</v>
      </c>
      <c r="O1015" s="17">
        <f t="shared" si="283"/>
        <v>182154.17028164282</v>
      </c>
      <c r="P1015" s="17">
        <f t="shared" si="283"/>
        <v>242872.22704219041</v>
      </c>
      <c r="Q1015" s="17">
        <f t="shared" si="283"/>
        <v>303590.28380273801</v>
      </c>
      <c r="R1015" s="17">
        <f t="shared" si="283"/>
        <v>364308.34056328563</v>
      </c>
      <c r="S1015" s="17">
        <f t="shared" si="283"/>
        <v>425026.39732383325</v>
      </c>
      <c r="T1015" s="17">
        <f t="shared" si="283"/>
        <v>485744.45408438088</v>
      </c>
      <c r="U1015" s="15"/>
    </row>
    <row r="1016" spans="1:21" ht="12.75" customHeight="1" outlineLevel="1">
      <c r="A1016" s="401"/>
      <c r="B1016" s="145"/>
      <c r="C1016" s="21" t="s">
        <v>242</v>
      </c>
      <c r="D1016" s="5" t="s">
        <v>79</v>
      </c>
      <c r="E1016" s="5" t="s">
        <v>317</v>
      </c>
      <c r="F1016" s="5"/>
      <c r="G1016" s="17">
        <f t="shared" ref="G1016:T1016" si="284">IF((+G664+F1016+IF(G312&lt;0,G312,0))&lt;0,0,(+G664+F1016+IF(G312&lt;0,G312,0)))</f>
        <v>0</v>
      </c>
      <c r="H1016" s="17">
        <f t="shared" si="284"/>
        <v>0</v>
      </c>
      <c r="I1016" s="17">
        <f t="shared" si="284"/>
        <v>0</v>
      </c>
      <c r="J1016" s="17">
        <f t="shared" si="284"/>
        <v>0</v>
      </c>
      <c r="K1016" s="17">
        <f t="shared" si="284"/>
        <v>0</v>
      </c>
      <c r="L1016" s="17">
        <f t="shared" si="284"/>
        <v>0</v>
      </c>
      <c r="M1016" s="17">
        <f t="shared" si="284"/>
        <v>57039.058264138228</v>
      </c>
      <c r="N1016" s="17">
        <f t="shared" si="284"/>
        <v>114078.11652827646</v>
      </c>
      <c r="O1016" s="17">
        <f t="shared" si="284"/>
        <v>171117.17479241468</v>
      </c>
      <c r="P1016" s="17">
        <f t="shared" si="284"/>
        <v>228156.23305655291</v>
      </c>
      <c r="Q1016" s="17">
        <f t="shared" si="284"/>
        <v>285195.29132069112</v>
      </c>
      <c r="R1016" s="17">
        <f t="shared" si="284"/>
        <v>342234.34958482935</v>
      </c>
      <c r="S1016" s="17">
        <f t="shared" si="284"/>
        <v>399273.40784896759</v>
      </c>
      <c r="T1016" s="17">
        <f t="shared" si="284"/>
        <v>456312.46611310582</v>
      </c>
      <c r="U1016" s="15"/>
    </row>
    <row r="1017" spans="1:21" ht="12.75" customHeight="1" outlineLevel="1">
      <c r="A1017" s="361"/>
      <c r="B1017" s="145"/>
      <c r="C1017" s="21" t="s">
        <v>243</v>
      </c>
      <c r="D1017" s="5" t="s">
        <v>79</v>
      </c>
      <c r="E1017" s="5" t="s">
        <v>317</v>
      </c>
      <c r="F1017" s="5"/>
      <c r="G1017" s="17">
        <f t="shared" ref="G1017:T1017" si="285">IF((+G665+F1017+IF(G313&lt;0,G313,0))&lt;0,0,(+G665+F1017+IF(G313&lt;0,G313,0)))</f>
        <v>0</v>
      </c>
      <c r="H1017" s="17">
        <f t="shared" si="285"/>
        <v>0</v>
      </c>
      <c r="I1017" s="17">
        <f t="shared" si="285"/>
        <v>0</v>
      </c>
      <c r="J1017" s="17">
        <f t="shared" si="285"/>
        <v>0</v>
      </c>
      <c r="K1017" s="17">
        <f t="shared" si="285"/>
        <v>0</v>
      </c>
      <c r="L1017" s="17">
        <f t="shared" si="285"/>
        <v>0</v>
      </c>
      <c r="M1017" s="17">
        <f t="shared" si="285"/>
        <v>22312.133410008981</v>
      </c>
      <c r="N1017" s="17">
        <f t="shared" si="285"/>
        <v>44624.266820017961</v>
      </c>
      <c r="O1017" s="17">
        <f t="shared" si="285"/>
        <v>66936.400230026949</v>
      </c>
      <c r="P1017" s="17">
        <f t="shared" si="285"/>
        <v>89248.533640035923</v>
      </c>
      <c r="Q1017" s="17">
        <f t="shared" si="285"/>
        <v>111560.6670500449</v>
      </c>
      <c r="R1017" s="17">
        <f t="shared" si="285"/>
        <v>133872.80046005387</v>
      </c>
      <c r="S1017" s="17">
        <f t="shared" si="285"/>
        <v>156184.93387006284</v>
      </c>
      <c r="T1017" s="17">
        <f t="shared" si="285"/>
        <v>178497.06728007182</v>
      </c>
      <c r="U1017" s="15"/>
    </row>
    <row r="1018" spans="1:21" ht="12.75" customHeight="1" outlineLevel="1">
      <c r="A1018" s="361"/>
      <c r="B1018" s="145"/>
      <c r="C1018" s="21" t="s">
        <v>244</v>
      </c>
      <c r="D1018" s="5" t="s">
        <v>79</v>
      </c>
      <c r="E1018" s="5" t="s">
        <v>317</v>
      </c>
      <c r="F1018" s="5"/>
      <c r="G1018" s="17">
        <f t="shared" ref="G1018:T1018" si="286">IF((+G666+F1018+IF(G314&lt;0,G314,0))&lt;0,0,(+G666+F1018+IF(G314&lt;0,G314,0)))</f>
        <v>0</v>
      </c>
      <c r="H1018" s="17">
        <f t="shared" si="286"/>
        <v>0</v>
      </c>
      <c r="I1018" s="17">
        <f t="shared" si="286"/>
        <v>0</v>
      </c>
      <c r="J1018" s="17">
        <f t="shared" si="286"/>
        <v>0</v>
      </c>
      <c r="K1018" s="17">
        <f t="shared" si="286"/>
        <v>0</v>
      </c>
      <c r="L1018" s="17">
        <f t="shared" si="286"/>
        <v>0</v>
      </c>
      <c r="M1018" s="17">
        <f t="shared" si="286"/>
        <v>15146.144355924596</v>
      </c>
      <c r="N1018" s="17">
        <f t="shared" si="286"/>
        <v>30292.288711849193</v>
      </c>
      <c r="O1018" s="17">
        <f t="shared" si="286"/>
        <v>45438.433067773789</v>
      </c>
      <c r="P1018" s="17">
        <f t="shared" si="286"/>
        <v>60584.577423698385</v>
      </c>
      <c r="Q1018" s="17">
        <f t="shared" si="286"/>
        <v>75730.721779622982</v>
      </c>
      <c r="R1018" s="17">
        <f t="shared" si="286"/>
        <v>90876.866135547578</v>
      </c>
      <c r="S1018" s="17">
        <f t="shared" si="286"/>
        <v>106023.01049147217</v>
      </c>
      <c r="T1018" s="17">
        <f t="shared" si="286"/>
        <v>121169.15484739677</v>
      </c>
      <c r="U1018" s="15"/>
    </row>
    <row r="1019" spans="1:21" ht="12.75" customHeight="1" outlineLevel="1">
      <c r="A1019" s="361"/>
      <c r="B1019" s="145"/>
      <c r="C1019" s="21" t="s">
        <v>245</v>
      </c>
      <c r="D1019" s="5" t="s">
        <v>79</v>
      </c>
      <c r="E1019" s="5" t="s">
        <v>317</v>
      </c>
      <c r="F1019" s="5"/>
      <c r="G1019" s="17">
        <f t="shared" ref="G1019:T1019" si="287">IF((+G667+F1019+IF(G315&lt;0,G315,0))&lt;0,0,(+G667+F1019+IF(G315&lt;0,G315,0)))</f>
        <v>0</v>
      </c>
      <c r="H1019" s="17">
        <f t="shared" si="287"/>
        <v>0</v>
      </c>
      <c r="I1019" s="17">
        <f t="shared" si="287"/>
        <v>0</v>
      </c>
      <c r="J1019" s="17">
        <f t="shared" si="287"/>
        <v>0</v>
      </c>
      <c r="K1019" s="17">
        <f t="shared" si="287"/>
        <v>0</v>
      </c>
      <c r="L1019" s="17">
        <f t="shared" si="287"/>
        <v>0</v>
      </c>
      <c r="M1019" s="17">
        <f t="shared" si="287"/>
        <v>2214.7988666965889</v>
      </c>
      <c r="N1019" s="17">
        <f t="shared" si="287"/>
        <v>4429.5977333931778</v>
      </c>
      <c r="O1019" s="17">
        <f t="shared" si="287"/>
        <v>6644.3966000897672</v>
      </c>
      <c r="P1019" s="17">
        <f t="shared" si="287"/>
        <v>8859.1954667863556</v>
      </c>
      <c r="Q1019" s="17">
        <f t="shared" si="287"/>
        <v>11073.994333482944</v>
      </c>
      <c r="R1019" s="17">
        <f t="shared" si="287"/>
        <v>13288.793200179533</v>
      </c>
      <c r="S1019" s="17">
        <f t="shared" si="287"/>
        <v>15503.592066876121</v>
      </c>
      <c r="T1019" s="17">
        <f t="shared" si="287"/>
        <v>17718.390933572711</v>
      </c>
      <c r="U1019" s="15"/>
    </row>
    <row r="1020" spans="1:21" ht="12.75" customHeight="1" outlineLevel="1">
      <c r="A1020" s="401"/>
      <c r="B1020" s="145"/>
      <c r="C1020" s="21" t="s">
        <v>246</v>
      </c>
      <c r="D1020" s="5" t="s">
        <v>79</v>
      </c>
      <c r="E1020" s="5" t="s">
        <v>317</v>
      </c>
      <c r="F1020" s="5"/>
      <c r="G1020" s="17">
        <f t="shared" ref="G1020:T1020" si="288">IF((+G668+F1020+IF(G316&lt;0,G316,0))&lt;0,0,(+G668+F1020+IF(G316&lt;0,G316,0)))</f>
        <v>0</v>
      </c>
      <c r="H1020" s="17">
        <f t="shared" si="288"/>
        <v>0</v>
      </c>
      <c r="I1020" s="17">
        <f t="shared" si="288"/>
        <v>0</v>
      </c>
      <c r="J1020" s="17">
        <f t="shared" si="288"/>
        <v>0</v>
      </c>
      <c r="K1020" s="17">
        <f t="shared" si="288"/>
        <v>0</v>
      </c>
      <c r="L1020" s="17">
        <f t="shared" si="288"/>
        <v>0</v>
      </c>
      <c r="M1020" s="17">
        <f t="shared" si="288"/>
        <v>33966.741500224416</v>
      </c>
      <c r="N1020" s="17">
        <f t="shared" si="288"/>
        <v>67933.483000448832</v>
      </c>
      <c r="O1020" s="17">
        <f t="shared" si="288"/>
        <v>101900.22450067324</v>
      </c>
      <c r="P1020" s="17">
        <f t="shared" si="288"/>
        <v>135866.96600089766</v>
      </c>
      <c r="Q1020" s="17">
        <f t="shared" si="288"/>
        <v>169833.70750112209</v>
      </c>
      <c r="R1020" s="17">
        <f t="shared" si="288"/>
        <v>203800.44900134651</v>
      </c>
      <c r="S1020" s="17">
        <f t="shared" si="288"/>
        <v>237767.19050157093</v>
      </c>
      <c r="T1020" s="17">
        <f t="shared" si="288"/>
        <v>271733.93200179533</v>
      </c>
      <c r="U1020" s="15"/>
    </row>
    <row r="1021" spans="1:21" ht="12.75" customHeight="1" outlineLevel="1">
      <c r="A1021" s="401"/>
      <c r="B1021" s="145"/>
      <c r="C1021" s="21" t="s">
        <v>247</v>
      </c>
      <c r="D1021" s="5" t="s">
        <v>79</v>
      </c>
      <c r="E1021" s="5" t="s">
        <v>317</v>
      </c>
      <c r="F1021" s="5"/>
      <c r="G1021" s="17">
        <f t="shared" ref="G1021:T1021" si="289">IF((+G669+F1021+IF(G317&lt;0,G317,0))&lt;0,0,(+G669+F1021+IF(G317&lt;0,G317,0)))</f>
        <v>0</v>
      </c>
      <c r="H1021" s="17">
        <f t="shared" si="289"/>
        <v>0</v>
      </c>
      <c r="I1021" s="17">
        <f t="shared" si="289"/>
        <v>0</v>
      </c>
      <c r="J1021" s="17">
        <f t="shared" si="289"/>
        <v>0</v>
      </c>
      <c r="K1021" s="17">
        <f t="shared" si="289"/>
        <v>0</v>
      </c>
      <c r="L1021" s="17">
        <f t="shared" si="289"/>
        <v>0</v>
      </c>
      <c r="M1021" s="17">
        <f t="shared" si="289"/>
        <v>10689.231418312382</v>
      </c>
      <c r="N1021" s="17">
        <f t="shared" si="289"/>
        <v>21378.462836624763</v>
      </c>
      <c r="O1021" s="17">
        <f t="shared" si="289"/>
        <v>32067.694254937145</v>
      </c>
      <c r="P1021" s="17">
        <f t="shared" si="289"/>
        <v>42756.925673249527</v>
      </c>
      <c r="Q1021" s="17">
        <f t="shared" si="289"/>
        <v>53446.157091561909</v>
      </c>
      <c r="R1021" s="17">
        <f t="shared" si="289"/>
        <v>64135.38850987429</v>
      </c>
      <c r="S1021" s="17">
        <f t="shared" si="289"/>
        <v>74824.619928186672</v>
      </c>
      <c r="T1021" s="17">
        <f t="shared" si="289"/>
        <v>85513.851346499054</v>
      </c>
      <c r="U1021" s="15"/>
    </row>
    <row r="1022" spans="1:21" ht="12.75" customHeight="1" outlineLevel="1">
      <c r="A1022" s="401"/>
      <c r="B1022" s="145"/>
      <c r="C1022" s="21" t="s">
        <v>248</v>
      </c>
      <c r="D1022" s="5" t="s">
        <v>79</v>
      </c>
      <c r="E1022" s="5" t="s">
        <v>317</v>
      </c>
      <c r="F1022" s="5"/>
      <c r="G1022" s="17">
        <f t="shared" ref="G1022:T1022" si="290">IF((+G670+F1022+IF(G318&lt;0,G318,0))&lt;0,0,(+G670+F1022+IF(G318&lt;0,G318,0)))</f>
        <v>0</v>
      </c>
      <c r="H1022" s="17">
        <f t="shared" si="290"/>
        <v>0</v>
      </c>
      <c r="I1022" s="17">
        <f t="shared" si="290"/>
        <v>0</v>
      </c>
      <c r="J1022" s="17">
        <f t="shared" si="290"/>
        <v>0</v>
      </c>
      <c r="K1022" s="17">
        <f t="shared" si="290"/>
        <v>0</v>
      </c>
      <c r="L1022" s="17">
        <f t="shared" si="290"/>
        <v>0</v>
      </c>
      <c r="M1022" s="17">
        <f t="shared" si="290"/>
        <v>8762.4884874326744</v>
      </c>
      <c r="N1022" s="17">
        <f t="shared" si="290"/>
        <v>17524.976974865349</v>
      </c>
      <c r="O1022" s="17">
        <f t="shared" si="290"/>
        <v>26287.465462298023</v>
      </c>
      <c r="P1022" s="17">
        <f t="shared" si="290"/>
        <v>35049.953949730698</v>
      </c>
      <c r="Q1022" s="17">
        <f t="shared" si="290"/>
        <v>43812.442437163372</v>
      </c>
      <c r="R1022" s="17">
        <f t="shared" si="290"/>
        <v>52574.930924596047</v>
      </c>
      <c r="S1022" s="17">
        <f t="shared" si="290"/>
        <v>61337.419412028721</v>
      </c>
      <c r="T1022" s="17">
        <f t="shared" si="290"/>
        <v>70099.907899461396</v>
      </c>
      <c r="U1022" s="15"/>
    </row>
    <row r="1023" spans="1:21" ht="12.75" customHeight="1" outlineLevel="1">
      <c r="A1023" s="401"/>
      <c r="B1023" s="145"/>
      <c r="C1023" s="21" t="s">
        <v>249</v>
      </c>
      <c r="D1023" s="5" t="s">
        <v>79</v>
      </c>
      <c r="E1023" s="5" t="s">
        <v>317</v>
      </c>
      <c r="F1023" s="5"/>
      <c r="G1023" s="17">
        <f t="shared" ref="G1023:T1023" si="291">IF((+G671+F1023+IF(G319&lt;0,G319,0))&lt;0,0,(+G671+F1023+IF(G319&lt;0,G319,0)))</f>
        <v>0</v>
      </c>
      <c r="H1023" s="17">
        <f t="shared" si="291"/>
        <v>0</v>
      </c>
      <c r="I1023" s="17">
        <f t="shared" si="291"/>
        <v>0</v>
      </c>
      <c r="J1023" s="17">
        <f t="shared" si="291"/>
        <v>0</v>
      </c>
      <c r="K1023" s="17">
        <f t="shared" si="291"/>
        <v>0</v>
      </c>
      <c r="L1023" s="17">
        <f t="shared" si="291"/>
        <v>0</v>
      </c>
      <c r="M1023" s="17">
        <f t="shared" si="291"/>
        <v>430.03815080789946</v>
      </c>
      <c r="N1023" s="17">
        <f t="shared" si="291"/>
        <v>860.07630161579891</v>
      </c>
      <c r="O1023" s="17">
        <f t="shared" si="291"/>
        <v>1290.1144524236984</v>
      </c>
      <c r="P1023" s="17">
        <f t="shared" si="291"/>
        <v>1720.1526032315978</v>
      </c>
      <c r="Q1023" s="17">
        <f t="shared" si="291"/>
        <v>2150.1907540394973</v>
      </c>
      <c r="R1023" s="17">
        <f t="shared" si="291"/>
        <v>2580.2289048473967</v>
      </c>
      <c r="S1023" s="17">
        <f t="shared" si="291"/>
        <v>3010.2670556552962</v>
      </c>
      <c r="T1023" s="17">
        <f t="shared" si="291"/>
        <v>3440.3052064631956</v>
      </c>
      <c r="U1023" s="15"/>
    </row>
    <row r="1024" spans="1:21" ht="12.75" customHeight="1" outlineLevel="1">
      <c r="A1024" s="401"/>
      <c r="B1024" s="145"/>
      <c r="C1024" s="21" t="s">
        <v>250</v>
      </c>
      <c r="D1024" s="5" t="s">
        <v>79</v>
      </c>
      <c r="E1024" s="5" t="s">
        <v>317</v>
      </c>
      <c r="F1024" s="5"/>
      <c r="G1024" s="17">
        <f t="shared" ref="G1024:T1024" si="292">IF((+G672+F1024+IF(G320&lt;0,G320,0))&lt;0,0,(+G672+F1024+IF(G320&lt;0,G320,0)))</f>
        <v>0</v>
      </c>
      <c r="H1024" s="17">
        <f t="shared" si="292"/>
        <v>0</v>
      </c>
      <c r="I1024" s="17">
        <f t="shared" si="292"/>
        <v>0</v>
      </c>
      <c r="J1024" s="17">
        <f t="shared" si="292"/>
        <v>0</v>
      </c>
      <c r="K1024" s="17">
        <f t="shared" si="292"/>
        <v>0</v>
      </c>
      <c r="L1024" s="17">
        <f t="shared" si="292"/>
        <v>0</v>
      </c>
      <c r="M1024" s="17">
        <f t="shared" si="292"/>
        <v>127205.89320578995</v>
      </c>
      <c r="N1024" s="17">
        <f t="shared" si="292"/>
        <v>254411.7864115799</v>
      </c>
      <c r="O1024" s="17">
        <f t="shared" si="292"/>
        <v>381617.67961736984</v>
      </c>
      <c r="P1024" s="17">
        <f t="shared" si="292"/>
        <v>508823.5728231598</v>
      </c>
      <c r="Q1024" s="17">
        <f t="shared" si="292"/>
        <v>636029.46602894971</v>
      </c>
      <c r="R1024" s="17">
        <f t="shared" si="292"/>
        <v>763235.35923473968</v>
      </c>
      <c r="S1024" s="17">
        <f t="shared" si="292"/>
        <v>890441.25244052964</v>
      </c>
      <c r="T1024" s="17">
        <f t="shared" si="292"/>
        <v>1017647.1456463196</v>
      </c>
      <c r="U1024" s="15"/>
    </row>
    <row r="1025" spans="1:21" ht="12.75" customHeight="1" outlineLevel="1">
      <c r="A1025" s="361"/>
      <c r="B1025" s="145"/>
      <c r="C1025" s="21" t="s">
        <v>251</v>
      </c>
      <c r="D1025" s="5" t="s">
        <v>79</v>
      </c>
      <c r="E1025" s="5" t="s">
        <v>317</v>
      </c>
      <c r="F1025" s="5"/>
      <c r="G1025" s="17">
        <f t="shared" ref="G1025:T1025" si="293">IF((+G673+F1025+IF(G321&lt;0,G321,0))&lt;0,0,(+G673+F1025+IF(G321&lt;0,G321,0)))</f>
        <v>0</v>
      </c>
      <c r="H1025" s="17">
        <f t="shared" si="293"/>
        <v>0</v>
      </c>
      <c r="I1025" s="17">
        <f t="shared" si="293"/>
        <v>0</v>
      </c>
      <c r="J1025" s="17">
        <f t="shared" si="293"/>
        <v>0</v>
      </c>
      <c r="K1025" s="17">
        <f t="shared" si="293"/>
        <v>0</v>
      </c>
      <c r="L1025" s="17">
        <f t="shared" si="293"/>
        <v>0</v>
      </c>
      <c r="M1025" s="17">
        <f t="shared" si="293"/>
        <v>0</v>
      </c>
      <c r="N1025" s="17">
        <f t="shared" si="293"/>
        <v>1766.7448445449404</v>
      </c>
      <c r="O1025" s="17">
        <f t="shared" si="293"/>
        <v>3533.4896890898808</v>
      </c>
      <c r="P1025" s="17">
        <f t="shared" si="293"/>
        <v>5300.2345336348208</v>
      </c>
      <c r="Q1025" s="17">
        <f t="shared" si="293"/>
        <v>7066.9793781797616</v>
      </c>
      <c r="R1025" s="17">
        <f t="shared" si="293"/>
        <v>8833.7242227247025</v>
      </c>
      <c r="S1025" s="17">
        <f t="shared" si="293"/>
        <v>10600.469067269643</v>
      </c>
      <c r="T1025" s="17">
        <f t="shared" si="293"/>
        <v>12367.213911814584</v>
      </c>
      <c r="U1025" s="15"/>
    </row>
    <row r="1026" spans="1:21" ht="12.75" customHeight="1" outlineLevel="1">
      <c r="A1026" s="401"/>
      <c r="B1026" s="145"/>
      <c r="C1026" s="21" t="s">
        <v>252</v>
      </c>
      <c r="D1026" s="5" t="s">
        <v>79</v>
      </c>
      <c r="E1026" s="5" t="s">
        <v>317</v>
      </c>
      <c r="F1026" s="5"/>
      <c r="G1026" s="17">
        <f t="shared" ref="G1026:T1026" si="294">IF((+G674+F1026+IF(G322&lt;0,G322,0))&lt;0,0,(+G674+F1026+IF(G322&lt;0,G322,0)))</f>
        <v>0</v>
      </c>
      <c r="H1026" s="17">
        <f t="shared" si="294"/>
        <v>0</v>
      </c>
      <c r="I1026" s="17">
        <f t="shared" si="294"/>
        <v>0</v>
      </c>
      <c r="J1026" s="17">
        <f t="shared" si="294"/>
        <v>0</v>
      </c>
      <c r="K1026" s="17">
        <f t="shared" si="294"/>
        <v>0</v>
      </c>
      <c r="L1026" s="17">
        <f t="shared" si="294"/>
        <v>0</v>
      </c>
      <c r="M1026" s="17">
        <f t="shared" si="294"/>
        <v>0</v>
      </c>
      <c r="N1026" s="17">
        <f t="shared" si="294"/>
        <v>14204.348248587568</v>
      </c>
      <c r="O1026" s="17">
        <f t="shared" si="294"/>
        <v>28408.696497175137</v>
      </c>
      <c r="P1026" s="17">
        <f t="shared" si="294"/>
        <v>42613.044745762701</v>
      </c>
      <c r="Q1026" s="17">
        <f t="shared" si="294"/>
        <v>56817.392994350274</v>
      </c>
      <c r="R1026" s="17">
        <f t="shared" si="294"/>
        <v>71021.741242937846</v>
      </c>
      <c r="S1026" s="17">
        <f t="shared" si="294"/>
        <v>85226.089491525418</v>
      </c>
      <c r="T1026" s="17">
        <f t="shared" si="294"/>
        <v>99430.43774011299</v>
      </c>
      <c r="U1026" s="15"/>
    </row>
    <row r="1027" spans="1:21" ht="12.75" customHeight="1" outlineLevel="1">
      <c r="A1027" s="401"/>
      <c r="B1027" s="145"/>
      <c r="C1027" s="21" t="s">
        <v>253</v>
      </c>
      <c r="D1027" s="5" t="s">
        <v>79</v>
      </c>
      <c r="E1027" s="5" t="s">
        <v>317</v>
      </c>
      <c r="F1027" s="5"/>
      <c r="G1027" s="17">
        <f t="shared" ref="G1027:T1027" si="295">IF((+G675+F1027+IF(G323&lt;0,G323,0))&lt;0,0,(+G675+F1027+IF(G323&lt;0,G323,0)))</f>
        <v>0</v>
      </c>
      <c r="H1027" s="17">
        <f t="shared" si="295"/>
        <v>0</v>
      </c>
      <c r="I1027" s="17">
        <f t="shared" si="295"/>
        <v>0</v>
      </c>
      <c r="J1027" s="17">
        <f t="shared" si="295"/>
        <v>0</v>
      </c>
      <c r="K1027" s="17">
        <f t="shared" si="295"/>
        <v>0</v>
      </c>
      <c r="L1027" s="17">
        <f t="shared" si="295"/>
        <v>0</v>
      </c>
      <c r="M1027" s="17">
        <f t="shared" si="295"/>
        <v>0</v>
      </c>
      <c r="N1027" s="17">
        <f t="shared" si="295"/>
        <v>0</v>
      </c>
      <c r="O1027" s="17">
        <f t="shared" si="295"/>
        <v>10582.340164126625</v>
      </c>
      <c r="P1027" s="17">
        <f t="shared" si="295"/>
        <v>21164.680328253249</v>
      </c>
      <c r="Q1027" s="17">
        <f t="shared" si="295"/>
        <v>31747.020492379874</v>
      </c>
      <c r="R1027" s="17">
        <f t="shared" si="295"/>
        <v>42329.360656506498</v>
      </c>
      <c r="S1027" s="17">
        <f t="shared" si="295"/>
        <v>52911.700820633123</v>
      </c>
      <c r="T1027" s="17">
        <f t="shared" si="295"/>
        <v>63494.040984759748</v>
      </c>
      <c r="U1027" s="15"/>
    </row>
    <row r="1028" spans="1:21" ht="12.75" customHeight="1" outlineLevel="1">
      <c r="A1028" s="401"/>
      <c r="B1028" s="145"/>
      <c r="C1028" s="21" t="s">
        <v>254</v>
      </c>
      <c r="D1028" s="5" t="s">
        <v>79</v>
      </c>
      <c r="E1028" s="5" t="s">
        <v>317</v>
      </c>
      <c r="F1028" s="5"/>
      <c r="G1028" s="17">
        <f t="shared" ref="G1028:T1028" si="296">IF((+G676+F1028+IF(G324&lt;0,G324,0))&lt;0,0,(+G676+F1028+IF(G324&lt;0,G324,0)))</f>
        <v>0</v>
      </c>
      <c r="H1028" s="17">
        <f t="shared" si="296"/>
        <v>0</v>
      </c>
      <c r="I1028" s="17">
        <f t="shared" si="296"/>
        <v>0</v>
      </c>
      <c r="J1028" s="17">
        <f t="shared" si="296"/>
        <v>0</v>
      </c>
      <c r="K1028" s="17">
        <f t="shared" si="296"/>
        <v>0</v>
      </c>
      <c r="L1028" s="17">
        <f t="shared" si="296"/>
        <v>0</v>
      </c>
      <c r="M1028" s="17">
        <f t="shared" si="296"/>
        <v>0</v>
      </c>
      <c r="N1028" s="17">
        <f t="shared" si="296"/>
        <v>1044.2790225988701</v>
      </c>
      <c r="O1028" s="17">
        <f t="shared" si="296"/>
        <v>2088.5580451977403</v>
      </c>
      <c r="P1028" s="17">
        <f t="shared" si="296"/>
        <v>3132.8370677966104</v>
      </c>
      <c r="Q1028" s="17">
        <f t="shared" si="296"/>
        <v>4177.1160903954806</v>
      </c>
      <c r="R1028" s="17">
        <f t="shared" si="296"/>
        <v>5221.3951129943507</v>
      </c>
      <c r="S1028" s="17">
        <f t="shared" si="296"/>
        <v>6265.6741355932209</v>
      </c>
      <c r="T1028" s="17">
        <f t="shared" si="296"/>
        <v>7309.953158192091</v>
      </c>
      <c r="U1028" s="15"/>
    </row>
    <row r="1029" spans="1:21" ht="12.75" customHeight="1" outlineLevel="1">
      <c r="A1029" s="401"/>
      <c r="B1029" s="145"/>
      <c r="C1029" s="21" t="s">
        <v>255</v>
      </c>
      <c r="D1029" s="5" t="s">
        <v>79</v>
      </c>
      <c r="E1029" s="5" t="s">
        <v>317</v>
      </c>
      <c r="F1029" s="5"/>
      <c r="G1029" s="17">
        <f t="shared" ref="G1029:T1029" si="297">IF((+G677+F1029+IF(G325&lt;0,G325,0))&lt;0,0,(+G677+F1029+IF(G325&lt;0,G325,0)))</f>
        <v>0</v>
      </c>
      <c r="H1029" s="17">
        <f t="shared" si="297"/>
        <v>0</v>
      </c>
      <c r="I1029" s="17">
        <f t="shared" si="297"/>
        <v>0</v>
      </c>
      <c r="J1029" s="17">
        <f t="shared" si="297"/>
        <v>0</v>
      </c>
      <c r="K1029" s="17">
        <f t="shared" si="297"/>
        <v>0</v>
      </c>
      <c r="L1029" s="17">
        <f t="shared" si="297"/>
        <v>0</v>
      </c>
      <c r="M1029" s="17">
        <f t="shared" si="297"/>
        <v>0</v>
      </c>
      <c r="N1029" s="17">
        <f t="shared" si="297"/>
        <v>36171.635689265531</v>
      </c>
      <c r="O1029" s="17">
        <f t="shared" si="297"/>
        <v>72343.271378531063</v>
      </c>
      <c r="P1029" s="17">
        <f t="shared" si="297"/>
        <v>108514.90706779659</v>
      </c>
      <c r="Q1029" s="17">
        <f t="shared" si="297"/>
        <v>144686.54275706213</v>
      </c>
      <c r="R1029" s="17">
        <f t="shared" si="297"/>
        <v>180858.17844632766</v>
      </c>
      <c r="S1029" s="17">
        <f t="shared" si="297"/>
        <v>217029.81413559319</v>
      </c>
      <c r="T1029" s="17">
        <f t="shared" si="297"/>
        <v>253201.44982485872</v>
      </c>
      <c r="U1029" s="15"/>
    </row>
    <row r="1030" spans="1:21" ht="12.75" customHeight="1" outlineLevel="1">
      <c r="A1030" s="401"/>
      <c r="B1030" s="145"/>
      <c r="C1030" s="21" t="s">
        <v>256</v>
      </c>
      <c r="D1030" s="5" t="s">
        <v>79</v>
      </c>
      <c r="E1030" s="5" t="s">
        <v>317</v>
      </c>
      <c r="F1030" s="5"/>
      <c r="G1030" s="17">
        <f t="shared" ref="G1030:T1030" si="298">IF((+G678+F1030+IF(G326&lt;0,G326,0))&lt;0,0,(+G678+F1030+IF(G326&lt;0,G326,0)))</f>
        <v>0</v>
      </c>
      <c r="H1030" s="17">
        <f t="shared" si="298"/>
        <v>0</v>
      </c>
      <c r="I1030" s="17">
        <f t="shared" si="298"/>
        <v>0</v>
      </c>
      <c r="J1030" s="17">
        <f t="shared" si="298"/>
        <v>0</v>
      </c>
      <c r="K1030" s="17">
        <f t="shared" si="298"/>
        <v>0</v>
      </c>
      <c r="L1030" s="17">
        <f t="shared" si="298"/>
        <v>0</v>
      </c>
      <c r="M1030" s="17">
        <f t="shared" si="298"/>
        <v>0</v>
      </c>
      <c r="N1030" s="17">
        <f t="shared" si="298"/>
        <v>2147.0145480225983</v>
      </c>
      <c r="O1030" s="17">
        <f t="shared" si="298"/>
        <v>4294.0290960451966</v>
      </c>
      <c r="P1030" s="17">
        <f t="shared" si="298"/>
        <v>6441.043644067795</v>
      </c>
      <c r="Q1030" s="17">
        <f t="shared" si="298"/>
        <v>8588.0581920903933</v>
      </c>
      <c r="R1030" s="17">
        <f t="shared" si="298"/>
        <v>10735.072740112992</v>
      </c>
      <c r="S1030" s="17">
        <f t="shared" si="298"/>
        <v>12882.08728813559</v>
      </c>
      <c r="T1030" s="17">
        <f t="shared" si="298"/>
        <v>15029.101836158188</v>
      </c>
      <c r="U1030" s="15"/>
    </row>
    <row r="1031" spans="1:21" ht="12.75" customHeight="1" outlineLevel="1">
      <c r="A1031" s="401"/>
      <c r="B1031" s="145"/>
      <c r="C1031" s="21" t="s">
        <v>257</v>
      </c>
      <c r="D1031" s="5" t="s">
        <v>79</v>
      </c>
      <c r="E1031" s="5" t="s">
        <v>317</v>
      </c>
      <c r="F1031" s="5"/>
      <c r="G1031" s="17">
        <f t="shared" ref="G1031:T1031" si="299">IF((+G679+F1031+IF(G327&lt;0,G327,0))&lt;0,0,(+G679+F1031+IF(G327&lt;0,G327,0)))</f>
        <v>0</v>
      </c>
      <c r="H1031" s="17">
        <f t="shared" si="299"/>
        <v>0</v>
      </c>
      <c r="I1031" s="17">
        <f t="shared" si="299"/>
        <v>0</v>
      </c>
      <c r="J1031" s="17">
        <f t="shared" si="299"/>
        <v>0</v>
      </c>
      <c r="K1031" s="17">
        <f t="shared" si="299"/>
        <v>0</v>
      </c>
      <c r="L1031" s="17">
        <f t="shared" si="299"/>
        <v>0</v>
      </c>
      <c r="M1031" s="17">
        <f t="shared" si="299"/>
        <v>0</v>
      </c>
      <c r="N1031" s="17">
        <f t="shared" si="299"/>
        <v>17282.677824858754</v>
      </c>
      <c r="O1031" s="17">
        <f t="shared" si="299"/>
        <v>34565.355649717509</v>
      </c>
      <c r="P1031" s="17">
        <f t="shared" si="299"/>
        <v>51848.033474576267</v>
      </c>
      <c r="Q1031" s="17">
        <f t="shared" si="299"/>
        <v>69130.711299435017</v>
      </c>
      <c r="R1031" s="17">
        <f t="shared" si="299"/>
        <v>86413.389124293768</v>
      </c>
      <c r="S1031" s="17">
        <f t="shared" si="299"/>
        <v>103696.06694915252</v>
      </c>
      <c r="T1031" s="17">
        <f t="shared" si="299"/>
        <v>120978.74477401127</v>
      </c>
      <c r="U1031" s="15"/>
    </row>
    <row r="1032" spans="1:21" ht="12.75" customHeight="1" outlineLevel="1">
      <c r="A1032" s="401"/>
      <c r="B1032" s="145"/>
      <c r="C1032" s="21" t="s">
        <v>258</v>
      </c>
      <c r="D1032" s="5" t="s">
        <v>79</v>
      </c>
      <c r="E1032" s="5" t="s">
        <v>317</v>
      </c>
      <c r="F1032" s="5"/>
      <c r="G1032" s="17">
        <f t="shared" ref="G1032:T1032" si="300">IF((+G680+F1032+IF(G328&lt;0,G328,0))&lt;0,0,(+G680+F1032+IF(G328&lt;0,G328,0)))</f>
        <v>0</v>
      </c>
      <c r="H1032" s="17">
        <f t="shared" si="300"/>
        <v>0</v>
      </c>
      <c r="I1032" s="17">
        <f t="shared" si="300"/>
        <v>0</v>
      </c>
      <c r="J1032" s="17">
        <f t="shared" si="300"/>
        <v>0</v>
      </c>
      <c r="K1032" s="17">
        <f t="shared" si="300"/>
        <v>0</v>
      </c>
      <c r="L1032" s="17">
        <f t="shared" si="300"/>
        <v>0</v>
      </c>
      <c r="M1032" s="17">
        <f t="shared" si="300"/>
        <v>0</v>
      </c>
      <c r="N1032" s="17">
        <f t="shared" si="300"/>
        <v>12059.954689265534</v>
      </c>
      <c r="O1032" s="17">
        <f t="shared" si="300"/>
        <v>24119.909378531069</v>
      </c>
      <c r="P1032" s="17">
        <f t="shared" si="300"/>
        <v>36179.864067796603</v>
      </c>
      <c r="Q1032" s="17">
        <f t="shared" si="300"/>
        <v>48239.818757062138</v>
      </c>
      <c r="R1032" s="17">
        <f t="shared" si="300"/>
        <v>60299.773446327672</v>
      </c>
      <c r="S1032" s="17">
        <f t="shared" si="300"/>
        <v>72359.728135593206</v>
      </c>
      <c r="T1032" s="17">
        <f t="shared" si="300"/>
        <v>84419.682824858741</v>
      </c>
      <c r="U1032" s="15"/>
    </row>
    <row r="1033" spans="1:21" ht="12.75" customHeight="1" outlineLevel="1">
      <c r="A1033" s="361"/>
      <c r="B1033" s="145"/>
      <c r="C1033" s="21" t="s">
        <v>220</v>
      </c>
      <c r="D1033" s="5" t="s">
        <v>79</v>
      </c>
      <c r="E1033" s="5" t="s">
        <v>317</v>
      </c>
      <c r="F1033" s="5"/>
      <c r="G1033" s="17">
        <f t="shared" ref="G1033:T1033" si="301">IF((+G681+F1033+IF(G329&lt;0,G329,0))&lt;0,0,(+G681+F1033+IF(G329&lt;0,G329,0)))</f>
        <v>0</v>
      </c>
      <c r="H1033" s="17">
        <f t="shared" si="301"/>
        <v>0</v>
      </c>
      <c r="I1033" s="17">
        <f t="shared" si="301"/>
        <v>0</v>
      </c>
      <c r="J1033" s="17">
        <f t="shared" si="301"/>
        <v>0</v>
      </c>
      <c r="K1033" s="17">
        <f t="shared" si="301"/>
        <v>0</v>
      </c>
      <c r="L1033" s="17">
        <f t="shared" si="301"/>
        <v>0</v>
      </c>
      <c r="M1033" s="17">
        <f t="shared" si="301"/>
        <v>0</v>
      </c>
      <c r="N1033" s="17">
        <f t="shared" si="301"/>
        <v>31996.338742487282</v>
      </c>
      <c r="O1033" s="17">
        <f t="shared" si="301"/>
        <v>63992.677484974563</v>
      </c>
      <c r="P1033" s="17">
        <f t="shared" si="301"/>
        <v>95989.016227461849</v>
      </c>
      <c r="Q1033" s="17">
        <f t="shared" si="301"/>
        <v>127985.35496994913</v>
      </c>
      <c r="R1033" s="17">
        <f t="shared" si="301"/>
        <v>159981.69371243642</v>
      </c>
      <c r="S1033" s="17">
        <f t="shared" si="301"/>
        <v>191978.0324549237</v>
      </c>
      <c r="T1033" s="17">
        <f t="shared" si="301"/>
        <v>223974.37119741098</v>
      </c>
      <c r="U1033" s="15"/>
    </row>
    <row r="1034" spans="1:21" ht="12.75" customHeight="1" outlineLevel="1">
      <c r="A1034" s="361"/>
      <c r="B1034" s="145"/>
      <c r="C1034" s="396" t="s">
        <v>502</v>
      </c>
      <c r="D1034" s="379" t="s">
        <v>79</v>
      </c>
      <c r="E1034" s="379" t="s">
        <v>317</v>
      </c>
      <c r="F1034" s="5"/>
      <c r="G1034" s="543">
        <f t="shared" ref="G1034:T1034" si="302">IF((+G682+F1034+IF(G330&lt;0,G330,0))&lt;0,0,(+G682+F1034+IF(G330&lt;0,G330,0)))</f>
        <v>0</v>
      </c>
      <c r="H1034" s="543">
        <f t="shared" si="302"/>
        <v>0</v>
      </c>
      <c r="I1034" s="543">
        <f t="shared" si="302"/>
        <v>0</v>
      </c>
      <c r="J1034" s="543">
        <f t="shared" si="302"/>
        <v>0</v>
      </c>
      <c r="K1034" s="543">
        <f t="shared" si="302"/>
        <v>0</v>
      </c>
      <c r="L1034" s="543">
        <f t="shared" si="302"/>
        <v>0</v>
      </c>
      <c r="M1034" s="543">
        <f t="shared" si="302"/>
        <v>0</v>
      </c>
      <c r="N1034" s="543">
        <f t="shared" si="302"/>
        <v>0</v>
      </c>
      <c r="O1034" s="543">
        <f t="shared" si="302"/>
        <v>0</v>
      </c>
      <c r="P1034" s="543">
        <f t="shared" si="302"/>
        <v>0</v>
      </c>
      <c r="Q1034" s="543">
        <f t="shared" si="302"/>
        <v>0</v>
      </c>
      <c r="R1034" s="543">
        <f t="shared" si="302"/>
        <v>112000</v>
      </c>
      <c r="S1034" s="543">
        <f t="shared" si="302"/>
        <v>261363.6</v>
      </c>
      <c r="T1034" s="543">
        <f t="shared" si="302"/>
        <v>410727.2</v>
      </c>
      <c r="U1034" s="15"/>
    </row>
    <row r="1035" spans="1:21" ht="12.75" customHeight="1" outlineLevel="1" collapsed="1">
      <c r="A1035" s="361"/>
      <c r="B1035" s="145"/>
      <c r="C1035" s="23" t="s">
        <v>180</v>
      </c>
      <c r="D1035" s="18"/>
      <c r="E1035" s="18"/>
      <c r="F1035" s="5"/>
      <c r="G1035" s="454"/>
      <c r="H1035" s="454"/>
      <c r="I1035" s="454"/>
      <c r="J1035" s="454"/>
      <c r="K1035" s="454"/>
      <c r="L1035" s="454"/>
      <c r="M1035" s="454"/>
      <c r="N1035" s="454"/>
      <c r="O1035" s="454"/>
      <c r="P1035" s="454"/>
      <c r="Q1035" s="454"/>
      <c r="R1035" s="454"/>
      <c r="S1035" s="454"/>
      <c r="T1035" s="454"/>
      <c r="U1035" s="15"/>
    </row>
    <row r="1036" spans="1:21" ht="12.75" customHeight="1" outlineLevel="1">
      <c r="A1036" s="361"/>
      <c r="B1036" s="145"/>
      <c r="C1036" s="395" t="s">
        <v>263</v>
      </c>
      <c r="D1036" s="381" t="s">
        <v>79</v>
      </c>
      <c r="E1036" s="381" t="s">
        <v>317</v>
      </c>
      <c r="F1036" s="5"/>
      <c r="G1036" s="542">
        <f t="shared" ref="G1036:T1036" si="303">IF((+G684+F1036+IF(G332&lt;0,G332,0))&lt;0,0,(+G684+F1036+IF(G332&lt;0,G332,0)))</f>
        <v>0</v>
      </c>
      <c r="H1036" s="542">
        <f t="shared" si="303"/>
        <v>82637.186000000002</v>
      </c>
      <c r="I1036" s="542">
        <f t="shared" si="303"/>
        <v>165274.372</v>
      </c>
      <c r="J1036" s="542">
        <f t="shared" si="303"/>
        <v>247911.55800000002</v>
      </c>
      <c r="K1036" s="542">
        <f t="shared" si="303"/>
        <v>330548.74400000001</v>
      </c>
      <c r="L1036" s="542">
        <f t="shared" si="303"/>
        <v>413185.93</v>
      </c>
      <c r="M1036" s="542">
        <f t="shared" si="303"/>
        <v>495823.11599999998</v>
      </c>
      <c r="N1036" s="542">
        <f t="shared" si="303"/>
        <v>578460.30200000003</v>
      </c>
      <c r="O1036" s="542">
        <f t="shared" si="303"/>
        <v>661097.48800000001</v>
      </c>
      <c r="P1036" s="542">
        <f t="shared" si="303"/>
        <v>743734.674</v>
      </c>
      <c r="Q1036" s="542">
        <f t="shared" si="303"/>
        <v>826371.86</v>
      </c>
      <c r="R1036" s="542">
        <f t="shared" si="303"/>
        <v>826371.86</v>
      </c>
      <c r="S1036" s="542">
        <f t="shared" si="303"/>
        <v>826371.86</v>
      </c>
      <c r="T1036" s="542">
        <f t="shared" si="303"/>
        <v>826371.86</v>
      </c>
      <c r="U1036" s="15"/>
    </row>
    <row r="1037" spans="1:21" ht="12.75" customHeight="1" outlineLevel="1">
      <c r="A1037" s="361"/>
      <c r="B1037" s="145"/>
      <c r="C1037" s="21" t="s">
        <v>208</v>
      </c>
      <c r="D1037" s="5" t="s">
        <v>79</v>
      </c>
      <c r="E1037" s="5" t="s">
        <v>317</v>
      </c>
      <c r="F1037" s="5"/>
      <c r="G1037" s="17">
        <f t="shared" ref="G1037:T1037" si="304">IF((+G685+F1037+IF(G333&lt;0,G333,0))&lt;0,0,(+G685+F1037+IF(G333&lt;0,G333,0)))</f>
        <v>0</v>
      </c>
      <c r="H1037" s="17">
        <f t="shared" si="304"/>
        <v>0</v>
      </c>
      <c r="I1037" s="17">
        <f t="shared" si="304"/>
        <v>0</v>
      </c>
      <c r="J1037" s="17">
        <f t="shared" si="304"/>
        <v>0</v>
      </c>
      <c r="K1037" s="17">
        <f t="shared" si="304"/>
        <v>0</v>
      </c>
      <c r="L1037" s="17">
        <f t="shared" si="304"/>
        <v>0</v>
      </c>
      <c r="M1037" s="17">
        <f t="shared" si="304"/>
        <v>0</v>
      </c>
      <c r="N1037" s="17">
        <f t="shared" si="304"/>
        <v>0</v>
      </c>
      <c r="O1037" s="17">
        <f t="shared" si="304"/>
        <v>0</v>
      </c>
      <c r="P1037" s="17">
        <f t="shared" si="304"/>
        <v>0</v>
      </c>
      <c r="Q1037" s="17">
        <f t="shared" si="304"/>
        <v>0</v>
      </c>
      <c r="R1037" s="17">
        <f t="shared" si="304"/>
        <v>0</v>
      </c>
      <c r="S1037" s="17">
        <f t="shared" si="304"/>
        <v>0</v>
      </c>
      <c r="T1037" s="17">
        <f t="shared" si="304"/>
        <v>0</v>
      </c>
      <c r="U1037" s="15"/>
    </row>
    <row r="1038" spans="1:21" ht="12.75" customHeight="1" outlineLevel="1">
      <c r="A1038" s="361"/>
      <c r="B1038" s="145"/>
      <c r="C1038" s="21" t="s">
        <v>187</v>
      </c>
      <c r="D1038" s="5" t="s">
        <v>79</v>
      </c>
      <c r="E1038" s="5" t="s">
        <v>317</v>
      </c>
      <c r="F1038" s="5"/>
      <c r="G1038" s="17">
        <f t="shared" ref="G1038:T1038" si="305">IF((+G686+F1038+IF(G334&lt;0,G334,0))&lt;0,0,(+G686+F1038+IF(G334&lt;0,G334,0)))</f>
        <v>0</v>
      </c>
      <c r="H1038" s="17">
        <f t="shared" si="305"/>
        <v>828.57857142857142</v>
      </c>
      <c r="I1038" s="17">
        <f t="shared" si="305"/>
        <v>1657.1571428571428</v>
      </c>
      <c r="J1038" s="17">
        <f t="shared" si="305"/>
        <v>2485.7357142857145</v>
      </c>
      <c r="K1038" s="17">
        <f t="shared" si="305"/>
        <v>3314.3142857142857</v>
      </c>
      <c r="L1038" s="17">
        <f t="shared" si="305"/>
        <v>4142.8928571428569</v>
      </c>
      <c r="M1038" s="17">
        <f t="shared" si="305"/>
        <v>4971.4714285714281</v>
      </c>
      <c r="N1038" s="17">
        <f t="shared" si="305"/>
        <v>5800.0499999999993</v>
      </c>
      <c r="O1038" s="17">
        <f t="shared" si="305"/>
        <v>5800.05</v>
      </c>
      <c r="P1038" s="17">
        <f t="shared" si="305"/>
        <v>5800.05</v>
      </c>
      <c r="Q1038" s="17">
        <f t="shared" si="305"/>
        <v>5800.05</v>
      </c>
      <c r="R1038" s="17">
        <f t="shared" si="305"/>
        <v>5800.05</v>
      </c>
      <c r="S1038" s="17">
        <f t="shared" si="305"/>
        <v>5800.05</v>
      </c>
      <c r="T1038" s="17">
        <f t="shared" si="305"/>
        <v>5800.05</v>
      </c>
      <c r="U1038" s="15"/>
    </row>
    <row r="1039" spans="1:21" ht="12.75" customHeight="1" outlineLevel="1">
      <c r="A1039" s="361"/>
      <c r="B1039" s="145"/>
      <c r="C1039" s="21" t="s">
        <v>291</v>
      </c>
      <c r="D1039" s="5" t="s">
        <v>79</v>
      </c>
      <c r="E1039" s="5" t="s">
        <v>317</v>
      </c>
      <c r="F1039" s="5"/>
      <c r="G1039" s="17">
        <f t="shared" ref="G1039:T1039" si="306">IF((+G687+F1039+IF(G335&lt;0,G335,0))&lt;0,0,(+G687+F1039+IF(G335&lt;0,G335,0)))</f>
        <v>0</v>
      </c>
      <c r="H1039" s="17">
        <f t="shared" si="306"/>
        <v>0</v>
      </c>
      <c r="I1039" s="17">
        <f t="shared" si="306"/>
        <v>7827.96</v>
      </c>
      <c r="J1039" s="17">
        <f t="shared" si="306"/>
        <v>15655.92</v>
      </c>
      <c r="K1039" s="17">
        <f t="shared" si="306"/>
        <v>23483.88</v>
      </c>
      <c r="L1039" s="17">
        <f t="shared" si="306"/>
        <v>31311.84</v>
      </c>
      <c r="M1039" s="17">
        <f t="shared" si="306"/>
        <v>39139.800000000003</v>
      </c>
      <c r="N1039" s="17">
        <f t="shared" si="306"/>
        <v>46967.76</v>
      </c>
      <c r="O1039" s="17">
        <f t="shared" si="306"/>
        <v>54795.72</v>
      </c>
      <c r="P1039" s="17">
        <f t="shared" si="306"/>
        <v>54795.72</v>
      </c>
      <c r="Q1039" s="17">
        <f t="shared" si="306"/>
        <v>54795.72</v>
      </c>
      <c r="R1039" s="17">
        <f t="shared" si="306"/>
        <v>54795.72</v>
      </c>
      <c r="S1039" s="17">
        <f t="shared" si="306"/>
        <v>54795.72</v>
      </c>
      <c r="T1039" s="17">
        <f t="shared" si="306"/>
        <v>54795.72</v>
      </c>
      <c r="U1039" s="15"/>
    </row>
    <row r="1040" spans="1:21" ht="12.75" customHeight="1" outlineLevel="1">
      <c r="A1040" s="361"/>
      <c r="B1040" s="145"/>
      <c r="C1040" s="21" t="s">
        <v>292</v>
      </c>
      <c r="D1040" s="5" t="s">
        <v>79</v>
      </c>
      <c r="E1040" s="5" t="s">
        <v>317</v>
      </c>
      <c r="F1040" s="5"/>
      <c r="G1040" s="17">
        <f t="shared" ref="G1040:T1040" si="307">IF((+G688+F1040+IF(G336&lt;0,G336,0))&lt;0,0,(+G688+F1040+IF(G336&lt;0,G336,0)))</f>
        <v>0</v>
      </c>
      <c r="H1040" s="17">
        <f t="shared" si="307"/>
        <v>0</v>
      </c>
      <c r="I1040" s="17">
        <f t="shared" si="307"/>
        <v>0</v>
      </c>
      <c r="J1040" s="17">
        <f t="shared" si="307"/>
        <v>0</v>
      </c>
      <c r="K1040" s="17">
        <f t="shared" si="307"/>
        <v>0</v>
      </c>
      <c r="L1040" s="17">
        <f t="shared" si="307"/>
        <v>0</v>
      </c>
      <c r="M1040" s="17">
        <f t="shared" si="307"/>
        <v>0</v>
      </c>
      <c r="N1040" s="17">
        <f t="shared" si="307"/>
        <v>0</v>
      </c>
      <c r="O1040" s="17">
        <f t="shared" si="307"/>
        <v>0</v>
      </c>
      <c r="P1040" s="17">
        <f t="shared" si="307"/>
        <v>0</v>
      </c>
      <c r="Q1040" s="17">
        <f t="shared" si="307"/>
        <v>0</v>
      </c>
      <c r="R1040" s="17">
        <f t="shared" si="307"/>
        <v>0</v>
      </c>
      <c r="S1040" s="17">
        <f t="shared" si="307"/>
        <v>57093.475714285712</v>
      </c>
      <c r="T1040" s="17">
        <f t="shared" si="307"/>
        <v>114186.95142857142</v>
      </c>
      <c r="U1040" s="15"/>
    </row>
    <row r="1041" spans="1:21" ht="12.75" customHeight="1" outlineLevel="1">
      <c r="A1041" s="361"/>
      <c r="B1041" s="145"/>
      <c r="C1041" s="21" t="s">
        <v>293</v>
      </c>
      <c r="D1041" s="5" t="s">
        <v>79</v>
      </c>
      <c r="E1041" s="5" t="s">
        <v>317</v>
      </c>
      <c r="F1041" s="5"/>
      <c r="G1041" s="17">
        <f t="shared" ref="G1041:T1041" si="308">IF((+G689+F1041+IF(G337&lt;0,G337,0))&lt;0,0,(+G689+F1041+IF(G337&lt;0,G337,0)))</f>
        <v>0</v>
      </c>
      <c r="H1041" s="17">
        <f t="shared" si="308"/>
        <v>0</v>
      </c>
      <c r="I1041" s="17">
        <f t="shared" si="308"/>
        <v>0</v>
      </c>
      <c r="J1041" s="17">
        <f t="shared" si="308"/>
        <v>23953.812857142857</v>
      </c>
      <c r="K1041" s="17">
        <f t="shared" si="308"/>
        <v>47907.625714285714</v>
      </c>
      <c r="L1041" s="17">
        <f t="shared" si="308"/>
        <v>71861.438571428575</v>
      </c>
      <c r="M1041" s="17">
        <f t="shared" si="308"/>
        <v>95815.251428571428</v>
      </c>
      <c r="N1041" s="17">
        <f t="shared" si="308"/>
        <v>119769.06428571428</v>
      </c>
      <c r="O1041" s="17">
        <f t="shared" si="308"/>
        <v>143722.87714285715</v>
      </c>
      <c r="P1041" s="17">
        <f t="shared" si="308"/>
        <v>167676.69</v>
      </c>
      <c r="Q1041" s="17">
        <f t="shared" si="308"/>
        <v>167676.69</v>
      </c>
      <c r="R1041" s="17">
        <f t="shared" si="308"/>
        <v>167676.69</v>
      </c>
      <c r="S1041" s="17">
        <f t="shared" si="308"/>
        <v>167676.69</v>
      </c>
      <c r="T1041" s="17">
        <f t="shared" si="308"/>
        <v>167676.69</v>
      </c>
      <c r="U1041" s="15"/>
    </row>
    <row r="1042" spans="1:21" ht="12.75" customHeight="1" outlineLevel="1">
      <c r="A1042" s="361"/>
      <c r="B1042" s="145"/>
      <c r="C1042" s="21" t="s">
        <v>285</v>
      </c>
      <c r="D1042" s="5" t="s">
        <v>79</v>
      </c>
      <c r="E1042" s="5" t="s">
        <v>317</v>
      </c>
      <c r="F1042" s="5"/>
      <c r="G1042" s="17">
        <f t="shared" ref="G1042:T1042" si="309">IF((+G690+F1042+IF(G338&lt;0,G338,0))&lt;0,0,(+G690+F1042+IF(G338&lt;0,G338,0)))</f>
        <v>0</v>
      </c>
      <c r="H1042" s="17">
        <f t="shared" si="309"/>
        <v>0</v>
      </c>
      <c r="I1042" s="17">
        <f t="shared" si="309"/>
        <v>0</v>
      </c>
      <c r="J1042" s="17">
        <f t="shared" si="309"/>
        <v>0</v>
      </c>
      <c r="K1042" s="17">
        <f t="shared" si="309"/>
        <v>81404.299999999988</v>
      </c>
      <c r="L1042" s="17">
        <f t="shared" si="309"/>
        <v>162808.59999999998</v>
      </c>
      <c r="M1042" s="17">
        <f t="shared" si="309"/>
        <v>244212.89999999997</v>
      </c>
      <c r="N1042" s="17">
        <f t="shared" si="309"/>
        <v>325617.19999999995</v>
      </c>
      <c r="O1042" s="17">
        <f t="shared" si="309"/>
        <v>407021.49999999994</v>
      </c>
      <c r="P1042" s="17">
        <f t="shared" si="309"/>
        <v>488425.79999999993</v>
      </c>
      <c r="Q1042" s="17">
        <f t="shared" si="309"/>
        <v>569830.09999999986</v>
      </c>
      <c r="R1042" s="17">
        <f t="shared" si="309"/>
        <v>569830.1</v>
      </c>
      <c r="S1042" s="17">
        <f t="shared" si="309"/>
        <v>569830.1</v>
      </c>
      <c r="T1042" s="17">
        <f t="shared" si="309"/>
        <v>569830.1</v>
      </c>
      <c r="U1042" s="15"/>
    </row>
    <row r="1043" spans="1:21" ht="12.75" customHeight="1" outlineLevel="1">
      <c r="A1043" s="361"/>
      <c r="B1043" s="145"/>
      <c r="C1043" s="21" t="s">
        <v>294</v>
      </c>
      <c r="D1043" s="5" t="s">
        <v>79</v>
      </c>
      <c r="E1043" s="5" t="s">
        <v>317</v>
      </c>
      <c r="F1043" s="5"/>
      <c r="G1043" s="17">
        <f t="shared" ref="G1043:T1043" si="310">IF((+G691+F1043+IF(G339&lt;0,G339,0))&lt;0,0,(+G691+F1043+IF(G339&lt;0,G339,0)))</f>
        <v>0</v>
      </c>
      <c r="H1043" s="17">
        <f t="shared" si="310"/>
        <v>0</v>
      </c>
      <c r="I1043" s="17">
        <f t="shared" si="310"/>
        <v>0</v>
      </c>
      <c r="J1043" s="17">
        <f t="shared" si="310"/>
        <v>0</v>
      </c>
      <c r="K1043" s="17">
        <f t="shared" si="310"/>
        <v>0</v>
      </c>
      <c r="L1043" s="17">
        <f t="shared" si="310"/>
        <v>0</v>
      </c>
      <c r="M1043" s="17">
        <f t="shared" si="310"/>
        <v>31536.495714285713</v>
      </c>
      <c r="N1043" s="17">
        <f t="shared" si="310"/>
        <v>63072.991428571426</v>
      </c>
      <c r="O1043" s="17">
        <f t="shared" si="310"/>
        <v>94609.487142857135</v>
      </c>
      <c r="P1043" s="17">
        <f t="shared" si="310"/>
        <v>126145.98285714285</v>
      </c>
      <c r="Q1043" s="17">
        <f t="shared" si="310"/>
        <v>157682.47857142857</v>
      </c>
      <c r="R1043" s="17">
        <f t="shared" si="310"/>
        <v>189218.97428571427</v>
      </c>
      <c r="S1043" s="17">
        <f t="shared" si="310"/>
        <v>220755.46999999997</v>
      </c>
      <c r="T1043" s="17">
        <f t="shared" si="310"/>
        <v>220755.47</v>
      </c>
      <c r="U1043" s="15"/>
    </row>
    <row r="1044" spans="1:21" ht="12.75" customHeight="1" outlineLevel="1">
      <c r="A1044" s="361"/>
      <c r="B1044" s="145"/>
      <c r="C1044" s="21" t="s">
        <v>295</v>
      </c>
      <c r="D1044" s="5" t="s">
        <v>79</v>
      </c>
      <c r="E1044" s="5" t="s">
        <v>317</v>
      </c>
      <c r="F1044" s="5"/>
      <c r="G1044" s="17">
        <f t="shared" ref="G1044:T1044" si="311">IF((+G692+F1044+IF(G340&lt;0,G340,0))&lt;0,0,(+G692+F1044+IF(G340&lt;0,G340,0)))</f>
        <v>0</v>
      </c>
      <c r="H1044" s="17">
        <f t="shared" si="311"/>
        <v>0</v>
      </c>
      <c r="I1044" s="17">
        <f t="shared" si="311"/>
        <v>0</v>
      </c>
      <c r="J1044" s="17">
        <f t="shared" si="311"/>
        <v>0</v>
      </c>
      <c r="K1044" s="17">
        <f t="shared" si="311"/>
        <v>0</v>
      </c>
      <c r="L1044" s="17">
        <f t="shared" si="311"/>
        <v>0</v>
      </c>
      <c r="M1044" s="17">
        <f t="shared" si="311"/>
        <v>10993.152</v>
      </c>
      <c r="N1044" s="17">
        <f t="shared" si="311"/>
        <v>21986.304</v>
      </c>
      <c r="O1044" s="17">
        <f t="shared" si="311"/>
        <v>32979.455999999998</v>
      </c>
      <c r="P1044" s="17">
        <f t="shared" si="311"/>
        <v>43972.608</v>
      </c>
      <c r="Q1044" s="17">
        <f t="shared" si="311"/>
        <v>54965.759999999995</v>
      </c>
      <c r="R1044" s="17">
        <f t="shared" si="311"/>
        <v>54965.759999999995</v>
      </c>
      <c r="S1044" s="17">
        <f t="shared" si="311"/>
        <v>54965.759999999995</v>
      </c>
      <c r="T1044" s="17">
        <f t="shared" si="311"/>
        <v>54965.759999999995</v>
      </c>
      <c r="U1044" s="15"/>
    </row>
    <row r="1045" spans="1:21" ht="12.75" customHeight="1" outlineLevel="1">
      <c r="A1045" s="361"/>
      <c r="B1045" s="145"/>
      <c r="C1045" s="21" t="s">
        <v>296</v>
      </c>
      <c r="D1045" s="5" t="s">
        <v>79</v>
      </c>
      <c r="E1045" s="5" t="s">
        <v>317</v>
      </c>
      <c r="F1045" s="5"/>
      <c r="G1045" s="17">
        <f t="shared" ref="G1045:T1045" si="312">IF((+G693+F1045+IF(G341&lt;0,G341,0))&lt;0,0,(+G693+F1045+IF(G341&lt;0,G341,0)))</f>
        <v>0</v>
      </c>
      <c r="H1045" s="17">
        <f t="shared" si="312"/>
        <v>0</v>
      </c>
      <c r="I1045" s="17">
        <f t="shared" si="312"/>
        <v>0</v>
      </c>
      <c r="J1045" s="17">
        <f t="shared" si="312"/>
        <v>0</v>
      </c>
      <c r="K1045" s="17">
        <f t="shared" si="312"/>
        <v>0</v>
      </c>
      <c r="L1045" s="17">
        <f t="shared" si="312"/>
        <v>0</v>
      </c>
      <c r="M1045" s="17">
        <f t="shared" si="312"/>
        <v>12229.622500000001</v>
      </c>
      <c r="N1045" s="17">
        <f t="shared" si="312"/>
        <v>24459.245000000003</v>
      </c>
      <c r="O1045" s="17">
        <f t="shared" si="312"/>
        <v>36688.867500000008</v>
      </c>
      <c r="P1045" s="17">
        <f t="shared" si="312"/>
        <v>48918.490000000005</v>
      </c>
      <c r="Q1045" s="17">
        <f t="shared" si="312"/>
        <v>48918.490000000005</v>
      </c>
      <c r="R1045" s="17">
        <f t="shared" si="312"/>
        <v>48918.490000000005</v>
      </c>
      <c r="S1045" s="17">
        <f t="shared" si="312"/>
        <v>48918.490000000005</v>
      </c>
      <c r="T1045" s="17">
        <f t="shared" si="312"/>
        <v>48918.490000000005</v>
      </c>
      <c r="U1045" s="15"/>
    </row>
    <row r="1046" spans="1:21" ht="12.75" customHeight="1" outlineLevel="1">
      <c r="A1046" s="361"/>
      <c r="B1046" s="145"/>
      <c r="C1046" s="21" t="s">
        <v>297</v>
      </c>
      <c r="D1046" s="5" t="s">
        <v>79</v>
      </c>
      <c r="E1046" s="5" t="s">
        <v>317</v>
      </c>
      <c r="F1046" s="5"/>
      <c r="G1046" s="17">
        <f t="shared" ref="G1046:T1046" si="313">IF((+G694+F1046+IF(G342&lt;0,G342,0))&lt;0,0,(+G694+F1046+IF(G342&lt;0,G342,0)))</f>
        <v>0</v>
      </c>
      <c r="H1046" s="17">
        <f t="shared" si="313"/>
        <v>0</v>
      </c>
      <c r="I1046" s="17">
        <f t="shared" si="313"/>
        <v>0</v>
      </c>
      <c r="J1046" s="17">
        <f t="shared" si="313"/>
        <v>0</v>
      </c>
      <c r="K1046" s="17">
        <f t="shared" si="313"/>
        <v>0</v>
      </c>
      <c r="L1046" s="17">
        <f t="shared" si="313"/>
        <v>0</v>
      </c>
      <c r="M1046" s="17">
        <f t="shared" si="313"/>
        <v>0</v>
      </c>
      <c r="N1046" s="17">
        <f t="shared" si="313"/>
        <v>1368.9313333333334</v>
      </c>
      <c r="O1046" s="17">
        <f t="shared" si="313"/>
        <v>2737.8626666666669</v>
      </c>
      <c r="P1046" s="17">
        <f t="shared" si="313"/>
        <v>4106.7939999999999</v>
      </c>
      <c r="Q1046" s="17">
        <f t="shared" si="313"/>
        <v>5475.7253333333338</v>
      </c>
      <c r="R1046" s="17">
        <f t="shared" si="313"/>
        <v>6844.6566666666677</v>
      </c>
      <c r="S1046" s="17">
        <f t="shared" si="313"/>
        <v>8213.5880000000016</v>
      </c>
      <c r="T1046" s="17">
        <f t="shared" si="313"/>
        <v>9582.5193333333355</v>
      </c>
      <c r="U1046" s="15"/>
    </row>
    <row r="1047" spans="1:21" ht="12.75" customHeight="1" outlineLevel="1">
      <c r="A1047" s="361"/>
      <c r="B1047" s="145"/>
      <c r="C1047" s="21" t="s">
        <v>298</v>
      </c>
      <c r="D1047" s="5" t="s">
        <v>79</v>
      </c>
      <c r="E1047" s="5" t="s">
        <v>317</v>
      </c>
      <c r="F1047" s="5"/>
      <c r="G1047" s="17">
        <f t="shared" ref="G1047:T1047" si="314">IF((+G695+F1047+IF(G343&lt;0,G343,0))&lt;0,0,(+G695+F1047+IF(G343&lt;0,G343,0)))</f>
        <v>0</v>
      </c>
      <c r="H1047" s="17">
        <f t="shared" si="314"/>
        <v>0</v>
      </c>
      <c r="I1047" s="17">
        <f t="shared" si="314"/>
        <v>0</v>
      </c>
      <c r="J1047" s="17">
        <f t="shared" si="314"/>
        <v>0</v>
      </c>
      <c r="K1047" s="17">
        <f t="shared" si="314"/>
        <v>0</v>
      </c>
      <c r="L1047" s="17">
        <f t="shared" si="314"/>
        <v>0</v>
      </c>
      <c r="M1047" s="17">
        <f t="shared" si="314"/>
        <v>0</v>
      </c>
      <c r="N1047" s="17">
        <f t="shared" si="314"/>
        <v>46270.290999999997</v>
      </c>
      <c r="O1047" s="17">
        <f t="shared" si="314"/>
        <v>92540.581999999995</v>
      </c>
      <c r="P1047" s="17">
        <f t="shared" si="314"/>
        <v>138810.87299999999</v>
      </c>
      <c r="Q1047" s="17">
        <f t="shared" si="314"/>
        <v>185081.16399999999</v>
      </c>
      <c r="R1047" s="17">
        <f t="shared" si="314"/>
        <v>231351.45499999999</v>
      </c>
      <c r="S1047" s="17">
        <f t="shared" si="314"/>
        <v>277621.74599999998</v>
      </c>
      <c r="T1047" s="17">
        <f t="shared" si="314"/>
        <v>323892.03700000001</v>
      </c>
      <c r="U1047" s="15"/>
    </row>
    <row r="1048" spans="1:21" ht="12.75" customHeight="1" outlineLevel="1">
      <c r="A1048" s="361"/>
      <c r="B1048" s="145"/>
      <c r="C1048" s="21" t="s">
        <v>299</v>
      </c>
      <c r="D1048" s="5" t="s">
        <v>79</v>
      </c>
      <c r="E1048" s="5" t="s">
        <v>317</v>
      </c>
      <c r="F1048" s="5"/>
      <c r="G1048" s="17">
        <f t="shared" ref="G1048:T1048" si="315">IF((+G696+F1048+IF(G344&lt;0,G344,0))&lt;0,0,(+G696+F1048+IF(G344&lt;0,G344,0)))</f>
        <v>0</v>
      </c>
      <c r="H1048" s="17">
        <f t="shared" si="315"/>
        <v>0</v>
      </c>
      <c r="I1048" s="17">
        <f t="shared" si="315"/>
        <v>0</v>
      </c>
      <c r="J1048" s="17">
        <f t="shared" si="315"/>
        <v>0</v>
      </c>
      <c r="K1048" s="17">
        <f t="shared" si="315"/>
        <v>0</v>
      </c>
      <c r="L1048" s="17">
        <f t="shared" si="315"/>
        <v>0</v>
      </c>
      <c r="M1048" s="17">
        <f t="shared" si="315"/>
        <v>0</v>
      </c>
      <c r="N1048" s="17">
        <f t="shared" si="315"/>
        <v>0</v>
      </c>
      <c r="O1048" s="17">
        <f t="shared" si="315"/>
        <v>0</v>
      </c>
      <c r="P1048" s="17">
        <f t="shared" si="315"/>
        <v>22928.571428571428</v>
      </c>
      <c r="Q1048" s="17">
        <f t="shared" si="315"/>
        <v>212235.65714285709</v>
      </c>
      <c r="R1048" s="17">
        <f t="shared" si="315"/>
        <v>401542.74285714276</v>
      </c>
      <c r="S1048" s="17">
        <f t="shared" si="315"/>
        <v>590849.82857142843</v>
      </c>
      <c r="T1048" s="17">
        <f t="shared" si="315"/>
        <v>780156.91428571404</v>
      </c>
      <c r="U1048" s="15"/>
    </row>
    <row r="1049" spans="1:21" ht="12.75" customHeight="1" outlineLevel="1">
      <c r="A1049" s="361"/>
      <c r="B1049" s="145"/>
      <c r="C1049" s="21" t="s">
        <v>300</v>
      </c>
      <c r="D1049" s="5" t="s">
        <v>79</v>
      </c>
      <c r="E1049" s="5" t="s">
        <v>317</v>
      </c>
      <c r="F1049" s="5"/>
      <c r="G1049" s="17">
        <f t="shared" ref="G1049:T1049" si="316">IF((+G697+F1049+IF(G345&lt;0,G345,0))&lt;0,0,(+G697+F1049+IF(G345&lt;0,G345,0)))</f>
        <v>0</v>
      </c>
      <c r="H1049" s="17">
        <f t="shared" si="316"/>
        <v>0</v>
      </c>
      <c r="I1049" s="17">
        <f t="shared" si="316"/>
        <v>0</v>
      </c>
      <c r="J1049" s="17">
        <f t="shared" si="316"/>
        <v>0</v>
      </c>
      <c r="K1049" s="17">
        <f t="shared" si="316"/>
        <v>0</v>
      </c>
      <c r="L1049" s="17">
        <f t="shared" si="316"/>
        <v>0</v>
      </c>
      <c r="M1049" s="17">
        <f t="shared" si="316"/>
        <v>0</v>
      </c>
      <c r="N1049" s="17">
        <f t="shared" si="316"/>
        <v>0</v>
      </c>
      <c r="O1049" s="17">
        <f t="shared" si="316"/>
        <v>0</v>
      </c>
      <c r="P1049" s="17">
        <f t="shared" si="316"/>
        <v>155999.70000000001</v>
      </c>
      <c r="Q1049" s="17">
        <f t="shared" si="316"/>
        <v>311999.40000000002</v>
      </c>
      <c r="R1049" s="17">
        <f t="shared" si="316"/>
        <v>467999.10000000003</v>
      </c>
      <c r="S1049" s="17">
        <f t="shared" si="316"/>
        <v>623998.80000000005</v>
      </c>
      <c r="T1049" s="17">
        <f t="shared" si="316"/>
        <v>779998.5</v>
      </c>
      <c r="U1049" s="15"/>
    </row>
    <row r="1050" spans="1:21" ht="12.75" customHeight="1" outlineLevel="1">
      <c r="A1050" s="361"/>
      <c r="B1050" s="145"/>
      <c r="C1050" s="21" t="s">
        <v>301</v>
      </c>
      <c r="D1050" s="5" t="s">
        <v>79</v>
      </c>
      <c r="E1050" s="5" t="s">
        <v>317</v>
      </c>
      <c r="F1050" s="5"/>
      <c r="G1050" s="17">
        <f t="shared" ref="G1050:T1050" si="317">IF((+G698+F1050+IF(G346&lt;0,G346,0))&lt;0,0,(+G698+F1050+IF(G346&lt;0,G346,0)))</f>
        <v>0</v>
      </c>
      <c r="H1050" s="17">
        <f t="shared" si="317"/>
        <v>0</v>
      </c>
      <c r="I1050" s="17">
        <f t="shared" si="317"/>
        <v>0</v>
      </c>
      <c r="J1050" s="17">
        <f t="shared" si="317"/>
        <v>0</v>
      </c>
      <c r="K1050" s="17">
        <f t="shared" si="317"/>
        <v>0</v>
      </c>
      <c r="L1050" s="17">
        <f t="shared" si="317"/>
        <v>0</v>
      </c>
      <c r="M1050" s="17">
        <f t="shared" si="317"/>
        <v>0</v>
      </c>
      <c r="N1050" s="17">
        <f t="shared" si="317"/>
        <v>0</v>
      </c>
      <c r="O1050" s="17">
        <f t="shared" si="317"/>
        <v>0</v>
      </c>
      <c r="P1050" s="17">
        <f t="shared" si="317"/>
        <v>80608.09</v>
      </c>
      <c r="Q1050" s="17">
        <f t="shared" si="317"/>
        <v>186165.59428571427</v>
      </c>
      <c r="R1050" s="17">
        <f t="shared" si="317"/>
        <v>291723.09857142856</v>
      </c>
      <c r="S1050" s="17">
        <f t="shared" si="317"/>
        <v>533720.32000000007</v>
      </c>
      <c r="T1050" s="17">
        <f t="shared" si="317"/>
        <v>775717.54142857157</v>
      </c>
      <c r="U1050" s="15"/>
    </row>
    <row r="1051" spans="1:21" ht="12.75" customHeight="1" outlineLevel="1">
      <c r="A1051" s="361"/>
      <c r="B1051" s="145"/>
      <c r="C1051" s="21" t="s">
        <v>302</v>
      </c>
      <c r="D1051" s="5" t="s">
        <v>79</v>
      </c>
      <c r="E1051" s="5" t="s">
        <v>317</v>
      </c>
      <c r="F1051" s="5"/>
      <c r="G1051" s="17">
        <f t="shared" ref="G1051:T1051" si="318">IF((+G699+F1051+IF(G347&lt;0,G347,0))&lt;0,0,(+G699+F1051+IF(G347&lt;0,G347,0)))</f>
        <v>0</v>
      </c>
      <c r="H1051" s="17">
        <f t="shared" si="318"/>
        <v>0</v>
      </c>
      <c r="I1051" s="17">
        <f t="shared" si="318"/>
        <v>0</v>
      </c>
      <c r="J1051" s="17">
        <f t="shared" si="318"/>
        <v>0</v>
      </c>
      <c r="K1051" s="17">
        <f t="shared" si="318"/>
        <v>0</v>
      </c>
      <c r="L1051" s="17">
        <f t="shared" si="318"/>
        <v>0</v>
      </c>
      <c r="M1051" s="17">
        <f t="shared" si="318"/>
        <v>0</v>
      </c>
      <c r="N1051" s="17">
        <f t="shared" si="318"/>
        <v>0</v>
      </c>
      <c r="O1051" s="17">
        <f t="shared" si="318"/>
        <v>0</v>
      </c>
      <c r="P1051" s="17">
        <f t="shared" si="318"/>
        <v>16907</v>
      </c>
      <c r="Q1051" s="17">
        <f t="shared" si="318"/>
        <v>33814</v>
      </c>
      <c r="R1051" s="17">
        <f t="shared" si="318"/>
        <v>50721</v>
      </c>
      <c r="S1051" s="17">
        <f t="shared" si="318"/>
        <v>67628</v>
      </c>
      <c r="T1051" s="17">
        <f t="shared" si="318"/>
        <v>84535</v>
      </c>
      <c r="U1051" s="15"/>
    </row>
    <row r="1052" spans="1:21" ht="12.75" customHeight="1" outlineLevel="1">
      <c r="A1052" s="355"/>
      <c r="B1052" s="145"/>
      <c r="C1052" s="21" t="s">
        <v>261</v>
      </c>
      <c r="D1052" s="5" t="s">
        <v>79</v>
      </c>
      <c r="E1052" s="5" t="s">
        <v>317</v>
      </c>
      <c r="F1052" s="5"/>
      <c r="G1052" s="17">
        <f t="shared" ref="G1052:T1052" si="319">IF((+G700+F1052+IF(G348&lt;0,G348,0))&lt;0,0,(+G700+F1052+IF(G348&lt;0,G348,0)))</f>
        <v>0</v>
      </c>
      <c r="H1052" s="17">
        <f t="shared" si="319"/>
        <v>0</v>
      </c>
      <c r="I1052" s="17">
        <f t="shared" si="319"/>
        <v>0</v>
      </c>
      <c r="J1052" s="17">
        <f t="shared" si="319"/>
        <v>0</v>
      </c>
      <c r="K1052" s="17">
        <f t="shared" si="319"/>
        <v>0</v>
      </c>
      <c r="L1052" s="17">
        <f t="shared" si="319"/>
        <v>0</v>
      </c>
      <c r="M1052" s="17">
        <f t="shared" si="319"/>
        <v>0</v>
      </c>
      <c r="N1052" s="17">
        <f t="shared" si="319"/>
        <v>0</v>
      </c>
      <c r="O1052" s="17">
        <f t="shared" si="319"/>
        <v>0</v>
      </c>
      <c r="P1052" s="17">
        <f t="shared" si="319"/>
        <v>0</v>
      </c>
      <c r="Q1052" s="17">
        <f t="shared" si="319"/>
        <v>28928.571428571428</v>
      </c>
      <c r="R1052" s="17">
        <f t="shared" si="319"/>
        <v>57857.142857142855</v>
      </c>
      <c r="S1052" s="17">
        <f t="shared" si="319"/>
        <v>86785.71428571429</v>
      </c>
      <c r="T1052" s="17">
        <f t="shared" si="319"/>
        <v>115714.28571428571</v>
      </c>
      <c r="U1052" s="15"/>
    </row>
    <row r="1053" spans="1:21" ht="12.75" customHeight="1" outlineLevel="1">
      <c r="A1053" s="355"/>
      <c r="B1053" s="145"/>
      <c r="C1053" s="21" t="s">
        <v>262</v>
      </c>
      <c r="D1053" s="5" t="s">
        <v>79</v>
      </c>
      <c r="E1053" s="5" t="s">
        <v>317</v>
      </c>
      <c r="F1053" s="5"/>
      <c r="G1053" s="17">
        <f t="shared" ref="G1053:T1053" si="320">IF((+G701+F1053+IF(G349&lt;0,G349,0))&lt;0,0,(+G701+F1053+IF(G349&lt;0,G349,0)))</f>
        <v>0</v>
      </c>
      <c r="H1053" s="17">
        <f t="shared" si="320"/>
        <v>0</v>
      </c>
      <c r="I1053" s="17">
        <f t="shared" si="320"/>
        <v>0</v>
      </c>
      <c r="J1053" s="17">
        <f t="shared" si="320"/>
        <v>0</v>
      </c>
      <c r="K1053" s="17">
        <f t="shared" si="320"/>
        <v>0</v>
      </c>
      <c r="L1053" s="17">
        <f t="shared" si="320"/>
        <v>0</v>
      </c>
      <c r="M1053" s="17">
        <f t="shared" si="320"/>
        <v>0</v>
      </c>
      <c r="N1053" s="17">
        <f t="shared" si="320"/>
        <v>0</v>
      </c>
      <c r="O1053" s="17">
        <f t="shared" si="320"/>
        <v>0</v>
      </c>
      <c r="P1053" s="17">
        <f t="shared" si="320"/>
        <v>0</v>
      </c>
      <c r="Q1053" s="17">
        <f t="shared" si="320"/>
        <v>24403.18</v>
      </c>
      <c r="R1053" s="17">
        <f t="shared" si="320"/>
        <v>48806.36</v>
      </c>
      <c r="S1053" s="17">
        <f t="shared" si="320"/>
        <v>73209.540000000008</v>
      </c>
      <c r="T1053" s="17">
        <f t="shared" si="320"/>
        <v>97612.72</v>
      </c>
      <c r="U1053" s="15"/>
    </row>
    <row r="1054" spans="1:21" ht="12.75" customHeight="1" outlineLevel="1">
      <c r="A1054" s="355"/>
      <c r="B1054" s="145"/>
      <c r="C1054" s="396" t="s">
        <v>290</v>
      </c>
      <c r="D1054" s="379" t="s">
        <v>79</v>
      </c>
      <c r="E1054" s="379" t="s">
        <v>317</v>
      </c>
      <c r="F1054" s="5"/>
      <c r="G1054" s="543">
        <f t="shared" ref="G1054:T1054" si="321">IF((+G702+F1054+IF(G350&lt;0,G350,0))&lt;0,0,(+G702+F1054+IF(G350&lt;0,G350,0)))</f>
        <v>0</v>
      </c>
      <c r="H1054" s="543">
        <f t="shared" si="321"/>
        <v>0</v>
      </c>
      <c r="I1054" s="543">
        <f t="shared" si="321"/>
        <v>0</v>
      </c>
      <c r="J1054" s="543">
        <f t="shared" si="321"/>
        <v>0</v>
      </c>
      <c r="K1054" s="543">
        <f t="shared" si="321"/>
        <v>0</v>
      </c>
      <c r="L1054" s="543">
        <f t="shared" si="321"/>
        <v>0</v>
      </c>
      <c r="M1054" s="543">
        <f t="shared" si="321"/>
        <v>0</v>
      </c>
      <c r="N1054" s="543">
        <f t="shared" si="321"/>
        <v>0</v>
      </c>
      <c r="O1054" s="543">
        <f t="shared" si="321"/>
        <v>0</v>
      </c>
      <c r="P1054" s="543">
        <f t="shared" si="321"/>
        <v>0</v>
      </c>
      <c r="Q1054" s="543">
        <f t="shared" si="321"/>
        <v>0</v>
      </c>
      <c r="R1054" s="543">
        <f t="shared" si="321"/>
        <v>0</v>
      </c>
      <c r="S1054" s="543">
        <f t="shared" si="321"/>
        <v>0</v>
      </c>
      <c r="T1054" s="543">
        <f t="shared" si="321"/>
        <v>0</v>
      </c>
      <c r="U1054" s="15"/>
    </row>
    <row r="1055" spans="1:21" ht="12.75" customHeight="1" outlineLevel="1" collapsed="1">
      <c r="A1055" s="362"/>
      <c r="B1055" s="385"/>
      <c r="C1055" s="398" t="s">
        <v>918</v>
      </c>
      <c r="D1055" s="387"/>
      <c r="E1055" s="387"/>
      <c r="F1055" s="5"/>
      <c r="G1055" s="544"/>
      <c r="H1055" s="544"/>
      <c r="I1055" s="544"/>
      <c r="J1055" s="544"/>
      <c r="K1055" s="544"/>
      <c r="L1055" s="544"/>
      <c r="M1055" s="544"/>
      <c r="N1055" s="544"/>
      <c r="O1055" s="544"/>
      <c r="P1055" s="544"/>
      <c r="Q1055" s="544"/>
      <c r="R1055" s="544"/>
      <c r="S1055" s="544"/>
      <c r="T1055" s="544"/>
      <c r="U1055" s="15"/>
    </row>
    <row r="1056" spans="1:21" ht="12.75" customHeight="1" outlineLevel="1">
      <c r="A1056" s="361"/>
      <c r="B1056" s="145"/>
      <c r="C1056" s="21" t="s">
        <v>303</v>
      </c>
      <c r="D1056" s="5" t="s">
        <v>79</v>
      </c>
      <c r="E1056" s="5" t="s">
        <v>317</v>
      </c>
      <c r="F1056" s="5"/>
      <c r="G1056" s="17">
        <f t="shared" ref="G1056:T1056" si="322">IF((+G704+F1056+IF(G352&lt;0,G352,0))&lt;0,0,(+G704+F1056+IF(G352&lt;0,G352,0)))</f>
        <v>0</v>
      </c>
      <c r="H1056" s="17">
        <f t="shared" si="322"/>
        <v>1199.6666666666665</v>
      </c>
      <c r="I1056" s="17">
        <f t="shared" si="322"/>
        <v>97826.10416658828</v>
      </c>
      <c r="J1056" s="17">
        <f t="shared" si="322"/>
        <v>1173981.290833255</v>
      </c>
      <c r="K1056" s="17">
        <f t="shared" si="322"/>
        <v>2267624.5774999214</v>
      </c>
      <c r="L1056" s="17">
        <f t="shared" si="322"/>
        <v>3523298.5974999215</v>
      </c>
      <c r="M1056" s="17">
        <f t="shared" si="322"/>
        <v>4356791.6900000004</v>
      </c>
      <c r="N1056" s="17">
        <f t="shared" si="322"/>
        <v>4356791.6900000004</v>
      </c>
      <c r="O1056" s="17">
        <f t="shared" si="322"/>
        <v>4460866.12</v>
      </c>
      <c r="P1056" s="17">
        <f t="shared" si="322"/>
        <v>4460866.12</v>
      </c>
      <c r="Q1056" s="17">
        <f t="shared" si="322"/>
        <v>4460866.12</v>
      </c>
      <c r="R1056" s="17">
        <f t="shared" si="322"/>
        <v>4658758.41</v>
      </c>
      <c r="S1056" s="17">
        <f t="shared" si="322"/>
        <v>4658758.41</v>
      </c>
      <c r="T1056" s="17">
        <f t="shared" si="322"/>
        <v>4658758.41</v>
      </c>
      <c r="U1056" s="15"/>
    </row>
    <row r="1057" spans="1:21" ht="12.75" customHeight="1" outlineLevel="1">
      <c r="A1057" s="361"/>
      <c r="B1057" s="145"/>
      <c r="C1057" s="21" t="s">
        <v>503</v>
      </c>
      <c r="D1057" s="5" t="s">
        <v>79</v>
      </c>
      <c r="E1057" s="5" t="s">
        <v>317</v>
      </c>
      <c r="F1057" s="5"/>
      <c r="G1057" s="17">
        <f t="shared" ref="G1057:T1057" si="323">IF((+G705+F1057+IF(G353&lt;0,G353,0))&lt;0,0,(+G705+F1057+IF(G353&lt;0,G353,0)))</f>
        <v>0</v>
      </c>
      <c r="H1057" s="17">
        <f t="shared" si="323"/>
        <v>0</v>
      </c>
      <c r="I1057" s="17">
        <f t="shared" si="323"/>
        <v>0</v>
      </c>
      <c r="J1057" s="17">
        <f t="shared" si="323"/>
        <v>0</v>
      </c>
      <c r="K1057" s="17">
        <f t="shared" si="323"/>
        <v>0</v>
      </c>
      <c r="L1057" s="17">
        <f t="shared" si="323"/>
        <v>0</v>
      </c>
      <c r="M1057" s="17">
        <f t="shared" si="323"/>
        <v>0</v>
      </c>
      <c r="N1057" s="17">
        <f t="shared" si="323"/>
        <v>0</v>
      </c>
      <c r="O1057" s="17">
        <f t="shared" si="323"/>
        <v>0</v>
      </c>
      <c r="P1057" s="17">
        <f t="shared" si="323"/>
        <v>0</v>
      </c>
      <c r="Q1057" s="17">
        <f t="shared" si="323"/>
        <v>0</v>
      </c>
      <c r="R1057" s="17">
        <f t="shared" si="323"/>
        <v>217540.59333333332</v>
      </c>
      <c r="S1057" s="17">
        <f t="shared" si="323"/>
        <v>435081.18666666665</v>
      </c>
      <c r="T1057" s="17">
        <f t="shared" si="323"/>
        <v>652621.78</v>
      </c>
      <c r="U1057" s="15"/>
    </row>
    <row r="1058" spans="1:21" ht="12.75" customHeight="1" outlineLevel="1">
      <c r="A1058" s="361"/>
      <c r="B1058" s="385"/>
      <c r="C1058" s="388" t="s">
        <v>504</v>
      </c>
      <c r="D1058" s="8" t="s">
        <v>79</v>
      </c>
      <c r="E1058" s="8" t="s">
        <v>317</v>
      </c>
      <c r="F1058" s="5"/>
      <c r="G1058" s="547">
        <f t="shared" ref="G1058:T1058" si="324">IF((+G706+F1058+IF(G354&lt;0,G354,0))&lt;0,0,(+G706+F1058+IF(G354&lt;0,G354,0)))</f>
        <v>0</v>
      </c>
      <c r="H1058" s="547">
        <f t="shared" si="324"/>
        <v>0</v>
      </c>
      <c r="I1058" s="547">
        <f t="shared" si="324"/>
        <v>0</v>
      </c>
      <c r="J1058" s="547">
        <f t="shared" si="324"/>
        <v>0</v>
      </c>
      <c r="K1058" s="547">
        <f t="shared" si="324"/>
        <v>0</v>
      </c>
      <c r="L1058" s="547">
        <f t="shared" si="324"/>
        <v>0</v>
      </c>
      <c r="M1058" s="547">
        <f t="shared" si="324"/>
        <v>0</v>
      </c>
      <c r="N1058" s="547">
        <f t="shared" si="324"/>
        <v>0</v>
      </c>
      <c r="O1058" s="547">
        <f t="shared" si="324"/>
        <v>0</v>
      </c>
      <c r="P1058" s="547">
        <f t="shared" si="324"/>
        <v>0</v>
      </c>
      <c r="Q1058" s="547">
        <f t="shared" si="324"/>
        <v>0</v>
      </c>
      <c r="R1058" s="547">
        <f t="shared" si="324"/>
        <v>0</v>
      </c>
      <c r="S1058" s="547">
        <f t="shared" si="324"/>
        <v>61931.213333333333</v>
      </c>
      <c r="T1058" s="547">
        <f t="shared" si="324"/>
        <v>123862.42666666667</v>
      </c>
      <c r="U1058" s="15"/>
    </row>
    <row r="1059" spans="1:21" ht="12.6" customHeight="1" outlineLevel="1">
      <c r="B1059" s="145"/>
      <c r="D1059" s="5"/>
      <c r="E1059" s="5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1">
      <c r="A1060" s="279" t="s">
        <v>817</v>
      </c>
      <c r="B1060" s="64" t="s">
        <v>307</v>
      </c>
      <c r="C1060" s="63"/>
      <c r="D1060" s="63"/>
      <c r="E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</row>
    <row r="1062" spans="1:21" outlineLevel="1">
      <c r="B1062" s="12" t="str">
        <f>+B360</f>
        <v>Stock inicial</v>
      </c>
    </row>
    <row r="1063" spans="1:21" outlineLevel="1">
      <c r="B1063" s="152"/>
      <c r="C1063" s="11" t="str">
        <f>+C361</f>
        <v>Infraestructura y obras</v>
      </c>
      <c r="D1063" s="10" t="s">
        <v>79</v>
      </c>
      <c r="E1063" s="10" t="s">
        <v>317</v>
      </c>
      <c r="G1063" s="17">
        <f t="shared" ref="G1063:T1063" si="325">IF(G9+F1063-(G713-F713)&lt;0,0,G9+F1063-(G713-F713))</f>
        <v>30527949</v>
      </c>
      <c r="H1063" s="17">
        <f t="shared" si="325"/>
        <v>29510350.699999999</v>
      </c>
      <c r="I1063" s="17">
        <f t="shared" si="325"/>
        <v>28492752.399999999</v>
      </c>
      <c r="J1063" s="17">
        <f t="shared" si="325"/>
        <v>27475154.099999998</v>
      </c>
      <c r="K1063" s="17">
        <f t="shared" si="325"/>
        <v>26457555.799999997</v>
      </c>
      <c r="L1063" s="17">
        <f t="shared" si="325"/>
        <v>25439957.499999996</v>
      </c>
      <c r="M1063" s="17">
        <f t="shared" si="325"/>
        <v>24422359.199999996</v>
      </c>
      <c r="N1063" s="17">
        <f t="shared" si="325"/>
        <v>23404760.899999995</v>
      </c>
      <c r="O1063" s="17">
        <f t="shared" si="325"/>
        <v>22387162.599999994</v>
      </c>
      <c r="P1063" s="17">
        <f t="shared" si="325"/>
        <v>21369564.299999993</v>
      </c>
      <c r="Q1063" s="17">
        <f t="shared" si="325"/>
        <v>20351965.999999993</v>
      </c>
      <c r="R1063" s="17">
        <f t="shared" si="325"/>
        <v>19334367.699999992</v>
      </c>
      <c r="S1063" s="17">
        <f t="shared" si="325"/>
        <v>18316769.399999991</v>
      </c>
      <c r="T1063" s="17">
        <f t="shared" si="325"/>
        <v>17299171.09999999</v>
      </c>
    </row>
    <row r="1064" spans="1:21" outlineLevel="1">
      <c r="B1064" s="152"/>
      <c r="C1064" s="11" t="str">
        <f>+C362</f>
        <v>Equipamiento</v>
      </c>
      <c r="D1064" s="10" t="s">
        <v>79</v>
      </c>
      <c r="E1064" s="10" t="s">
        <v>317</v>
      </c>
      <c r="G1064" s="17">
        <f t="shared" ref="G1064:T1064" si="326">IF(G10+F1064-(G714-F714)&lt;0,0,G10+F1064-(G714-F714))</f>
        <v>27780819</v>
      </c>
      <c r="H1064" s="17">
        <f t="shared" si="326"/>
        <v>25002737.100000001</v>
      </c>
      <c r="I1064" s="17">
        <f t="shared" si="326"/>
        <v>22224655.200000003</v>
      </c>
      <c r="J1064" s="17">
        <f t="shared" si="326"/>
        <v>19446573.300000004</v>
      </c>
      <c r="K1064" s="17">
        <f t="shared" si="326"/>
        <v>16668491.400000004</v>
      </c>
      <c r="L1064" s="17">
        <f t="shared" si="326"/>
        <v>13890409.500000004</v>
      </c>
      <c r="M1064" s="17">
        <f t="shared" si="326"/>
        <v>11112327.600000003</v>
      </c>
      <c r="N1064" s="17">
        <f t="shared" si="326"/>
        <v>8334245.7000000011</v>
      </c>
      <c r="O1064" s="17">
        <f t="shared" si="326"/>
        <v>5556163.8000000026</v>
      </c>
      <c r="P1064" s="17">
        <f t="shared" si="326"/>
        <v>2778081.9000000041</v>
      </c>
      <c r="Q1064" s="17">
        <f t="shared" si="326"/>
        <v>5.5879354476928711E-9</v>
      </c>
      <c r="R1064" s="17">
        <f t="shared" si="326"/>
        <v>5.5879354476928711E-9</v>
      </c>
      <c r="S1064" s="17">
        <f t="shared" si="326"/>
        <v>5.5879354476928711E-9</v>
      </c>
      <c r="T1064" s="17">
        <f t="shared" si="326"/>
        <v>5.5879354476928711E-9</v>
      </c>
    </row>
    <row r="1065" spans="1:21" outlineLevel="1"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</row>
    <row r="1066" spans="1:21" ht="12.45" customHeight="1" outlineLevel="1">
      <c r="B1066" s="64" t="s">
        <v>920</v>
      </c>
      <c r="C1066" s="64"/>
      <c r="D1066" s="389"/>
      <c r="E1066" s="389"/>
      <c r="F1066" s="5"/>
      <c r="G1066" s="416"/>
      <c r="H1066" s="416"/>
      <c r="I1066" s="416"/>
      <c r="J1066" s="416"/>
      <c r="K1066" s="416"/>
      <c r="L1066" s="416"/>
      <c r="M1066" s="416"/>
      <c r="N1066" s="416"/>
      <c r="O1066" s="416"/>
      <c r="P1066" s="416"/>
      <c r="Q1066" s="416"/>
      <c r="R1066" s="416"/>
      <c r="S1066" s="416"/>
      <c r="T1066" s="416"/>
    </row>
    <row r="1067" spans="1:21" ht="12.75" customHeight="1" outlineLevel="1">
      <c r="B1067" s="384"/>
      <c r="C1067" s="136" t="s">
        <v>525</v>
      </c>
      <c r="D1067" s="59"/>
      <c r="E1067" s="59"/>
      <c r="F1067" s="5"/>
      <c r="G1067" s="541"/>
      <c r="H1067" s="541"/>
      <c r="I1067" s="541"/>
      <c r="J1067" s="541"/>
      <c r="K1067" s="541"/>
      <c r="L1067" s="541"/>
      <c r="M1067" s="541"/>
      <c r="N1067" s="541"/>
      <c r="O1067" s="541"/>
      <c r="P1067" s="541"/>
      <c r="Q1067" s="541"/>
      <c r="R1067" s="541"/>
      <c r="S1067" s="541"/>
      <c r="T1067" s="541"/>
    </row>
    <row r="1068" spans="1:21" ht="12.75" customHeight="1" outlineLevel="1">
      <c r="A1068" s="354"/>
      <c r="B1068" s="145"/>
      <c r="C1068" s="380" t="s">
        <v>756</v>
      </c>
      <c r="D1068" s="381" t="s">
        <v>79</v>
      </c>
      <c r="E1068" s="381" t="s">
        <v>317</v>
      </c>
      <c r="F1068" s="5"/>
      <c r="G1068" s="542">
        <f t="shared" ref="G1068:T1068" si="327">IF(G14+F1068-(G718-F718)&lt;0,0,G14+F1068-(G718-F718))</f>
        <v>47395.262375740436</v>
      </c>
      <c r="H1068" s="542">
        <f t="shared" si="327"/>
        <v>69762.781807320032</v>
      </c>
      <c r="I1068" s="542">
        <f t="shared" si="327"/>
        <v>146173.41986799389</v>
      </c>
      <c r="J1068" s="542">
        <f t="shared" si="327"/>
        <v>122762.34364295345</v>
      </c>
      <c r="K1068" s="542">
        <f t="shared" si="327"/>
        <v>99364.858846484451</v>
      </c>
      <c r="L1068" s="542">
        <f t="shared" si="327"/>
        <v>75967.374050015467</v>
      </c>
      <c r="M1068" s="542">
        <f t="shared" si="327"/>
        <v>52569.889253546469</v>
      </c>
      <c r="N1068" s="542">
        <f t="shared" si="327"/>
        <v>29172.404457077486</v>
      </c>
      <c r="O1068" s="542">
        <f t="shared" si="327"/>
        <v>5774.9196606085025</v>
      </c>
      <c r="P1068" s="542">
        <f t="shared" si="327"/>
        <v>95.139999999970314</v>
      </c>
      <c r="Q1068" s="542">
        <f t="shared" si="327"/>
        <v>95.139999999970314</v>
      </c>
      <c r="R1068" s="542">
        <f t="shared" si="327"/>
        <v>95.139999999970314</v>
      </c>
      <c r="S1068" s="542">
        <f t="shared" si="327"/>
        <v>95.139999999970314</v>
      </c>
      <c r="T1068" s="542">
        <f t="shared" si="327"/>
        <v>95.139999999970314</v>
      </c>
      <c r="U1068" s="15"/>
    </row>
    <row r="1069" spans="1:21" ht="12.75" customHeight="1" outlineLevel="1">
      <c r="A1069" s="355"/>
      <c r="B1069" s="145"/>
      <c r="C1069" s="20" t="s">
        <v>757</v>
      </c>
      <c r="D1069" s="5" t="s">
        <v>79</v>
      </c>
      <c r="E1069" s="5" t="s">
        <v>317</v>
      </c>
      <c r="F1069" s="5"/>
      <c r="G1069" s="17">
        <f t="shared" ref="G1069:T1069" si="328">IF(G15+F1069-(G719-F719)&lt;0,0,G15+F1069-(G719-F719))</f>
        <v>0</v>
      </c>
      <c r="H1069" s="17">
        <f t="shared" si="328"/>
        <v>0</v>
      </c>
      <c r="I1069" s="17">
        <f t="shared" si="328"/>
        <v>9883.74</v>
      </c>
      <c r="J1069" s="17">
        <f t="shared" si="328"/>
        <v>9389.5529999999999</v>
      </c>
      <c r="K1069" s="17">
        <f t="shared" si="328"/>
        <v>8895.366</v>
      </c>
      <c r="L1069" s="17">
        <f t="shared" si="328"/>
        <v>8401.1790000000001</v>
      </c>
      <c r="M1069" s="17">
        <f t="shared" si="328"/>
        <v>7906.9920000000002</v>
      </c>
      <c r="N1069" s="17">
        <f t="shared" si="328"/>
        <v>7412.8050000000003</v>
      </c>
      <c r="O1069" s="17">
        <f t="shared" si="328"/>
        <v>6918.6180000000004</v>
      </c>
      <c r="P1069" s="17">
        <f t="shared" si="328"/>
        <v>6424.4310000000005</v>
      </c>
      <c r="Q1069" s="17">
        <f t="shared" si="328"/>
        <v>5930.2440000000006</v>
      </c>
      <c r="R1069" s="17">
        <f t="shared" si="328"/>
        <v>5436.0570000000007</v>
      </c>
      <c r="S1069" s="17">
        <f t="shared" si="328"/>
        <v>4941.8700000000008</v>
      </c>
      <c r="T1069" s="17">
        <f t="shared" si="328"/>
        <v>4447.6830000000009</v>
      </c>
      <c r="U1069" s="15"/>
    </row>
    <row r="1070" spans="1:21" ht="12.75" customHeight="1" outlineLevel="1">
      <c r="A1070" s="355"/>
      <c r="B1070" s="145"/>
      <c r="C1070" s="20" t="s">
        <v>758</v>
      </c>
      <c r="D1070" s="5" t="s">
        <v>79</v>
      </c>
      <c r="E1070" s="5" t="s">
        <v>317</v>
      </c>
      <c r="F1070" s="5"/>
      <c r="G1070" s="17">
        <f t="shared" ref="G1070:T1070" si="329">IF(G16+F1070-(G720-F720)&lt;0,0,G16+F1070-(G720-F720))</f>
        <v>6268.3973716160326</v>
      </c>
      <c r="H1070" s="17">
        <f t="shared" si="329"/>
        <v>6076.7730295589272</v>
      </c>
      <c r="I1070" s="17">
        <f t="shared" si="329"/>
        <v>5863.7311448278151</v>
      </c>
      <c r="J1070" s="17">
        <f t="shared" si="329"/>
        <v>5650.6892600967021</v>
      </c>
      <c r="K1070" s="17">
        <f t="shared" si="329"/>
        <v>5437.6473753655901</v>
      </c>
      <c r="L1070" s="17">
        <f t="shared" si="329"/>
        <v>5224.605490634478</v>
      </c>
      <c r="M1070" s="17">
        <f t="shared" si="329"/>
        <v>5011.5636059033659</v>
      </c>
      <c r="N1070" s="17">
        <f t="shared" si="329"/>
        <v>4798.5217211722538</v>
      </c>
      <c r="O1070" s="17">
        <f t="shared" si="329"/>
        <v>4585.4798364411417</v>
      </c>
      <c r="P1070" s="17">
        <f t="shared" si="329"/>
        <v>4372.4379517100297</v>
      </c>
      <c r="Q1070" s="17">
        <f t="shared" si="329"/>
        <v>4159.3960669789176</v>
      </c>
      <c r="R1070" s="17">
        <f t="shared" si="329"/>
        <v>3946.3541822478051</v>
      </c>
      <c r="S1070" s="17">
        <f t="shared" si="329"/>
        <v>3733.3122975166925</v>
      </c>
      <c r="T1070" s="17">
        <f t="shared" si="329"/>
        <v>3520.27041278558</v>
      </c>
      <c r="U1070" s="15"/>
    </row>
    <row r="1071" spans="1:21" ht="12.75" customHeight="1" outlineLevel="1">
      <c r="A1071" s="355"/>
      <c r="B1071" s="145"/>
      <c r="C1071" s="20" t="s">
        <v>759</v>
      </c>
      <c r="D1071" s="5" t="s">
        <v>79</v>
      </c>
      <c r="E1071" s="5" t="s">
        <v>317</v>
      </c>
      <c r="F1071" s="5"/>
      <c r="G1071" s="17">
        <f t="shared" ref="G1071:T1071" si="330">IF(G17+F1071-(G721-F721)&lt;0,0,G17+F1071-(G721-F721))</f>
        <v>3698.3528219782174</v>
      </c>
      <c r="H1071" s="17">
        <f t="shared" si="330"/>
        <v>3585.0615380287577</v>
      </c>
      <c r="I1071" s="17">
        <f t="shared" si="330"/>
        <v>3459.1331395361035</v>
      </c>
      <c r="J1071" s="17">
        <f t="shared" si="330"/>
        <v>3333.2047410434493</v>
      </c>
      <c r="K1071" s="17">
        <f t="shared" si="330"/>
        <v>3207.2763425507951</v>
      </c>
      <c r="L1071" s="17">
        <f t="shared" si="330"/>
        <v>3081.3479440581409</v>
      </c>
      <c r="M1071" s="17">
        <f t="shared" si="330"/>
        <v>2955.4195455654867</v>
      </c>
      <c r="N1071" s="17">
        <f t="shared" si="330"/>
        <v>2829.4911470728325</v>
      </c>
      <c r="O1071" s="17">
        <f t="shared" si="330"/>
        <v>2703.5627485801783</v>
      </c>
      <c r="P1071" s="17">
        <f t="shared" si="330"/>
        <v>2577.6343500875241</v>
      </c>
      <c r="Q1071" s="17">
        <f t="shared" si="330"/>
        <v>2451.7059515948699</v>
      </c>
      <c r="R1071" s="17">
        <f t="shared" si="330"/>
        <v>2325.7775531022157</v>
      </c>
      <c r="S1071" s="17">
        <f t="shared" si="330"/>
        <v>2199.8491546095615</v>
      </c>
      <c r="T1071" s="17">
        <f t="shared" si="330"/>
        <v>2073.9207561169073</v>
      </c>
      <c r="U1071" s="15"/>
    </row>
    <row r="1072" spans="1:21" ht="12.75" customHeight="1" outlineLevel="1">
      <c r="A1072" s="355"/>
      <c r="B1072" s="145"/>
      <c r="C1072" s="20" t="s">
        <v>760</v>
      </c>
      <c r="D1072" s="5" t="s">
        <v>79</v>
      </c>
      <c r="E1072" s="5" t="s">
        <v>317</v>
      </c>
      <c r="F1072" s="5"/>
      <c r="G1072" s="17">
        <f t="shared" ref="G1072:T1072" si="331">IF(G18+F1072-(G722-F722)&lt;0,0,G18+F1072-(G722-F722))</f>
        <v>0</v>
      </c>
      <c r="H1072" s="17">
        <f t="shared" si="331"/>
        <v>9712.134971025258</v>
      </c>
      <c r="I1072" s="17">
        <f t="shared" si="331"/>
        <v>9381.204307804177</v>
      </c>
      <c r="J1072" s="17">
        <f t="shared" si="331"/>
        <v>9050.273644583096</v>
      </c>
      <c r="K1072" s="17">
        <f t="shared" si="331"/>
        <v>8719.3429813620151</v>
      </c>
      <c r="L1072" s="17">
        <f t="shared" si="331"/>
        <v>8388.4123181409341</v>
      </c>
      <c r="M1072" s="17">
        <f t="shared" si="331"/>
        <v>8057.4816549198531</v>
      </c>
      <c r="N1072" s="17">
        <f t="shared" si="331"/>
        <v>7726.5509916987721</v>
      </c>
      <c r="O1072" s="17">
        <f t="shared" si="331"/>
        <v>7395.6203284776911</v>
      </c>
      <c r="P1072" s="17">
        <f t="shared" si="331"/>
        <v>7064.6896652566102</v>
      </c>
      <c r="Q1072" s="17">
        <f t="shared" si="331"/>
        <v>6733.7590020355292</v>
      </c>
      <c r="R1072" s="17">
        <f t="shared" si="331"/>
        <v>6402.8283388144482</v>
      </c>
      <c r="S1072" s="17">
        <f t="shared" si="331"/>
        <v>6071.8976755933672</v>
      </c>
      <c r="T1072" s="17">
        <f t="shared" si="331"/>
        <v>5740.9670123722863</v>
      </c>
      <c r="U1072" s="15"/>
    </row>
    <row r="1073" spans="1:21" ht="12.75" customHeight="1" outlineLevel="1">
      <c r="A1073" s="355"/>
      <c r="B1073" s="145"/>
      <c r="C1073" s="20" t="s">
        <v>761</v>
      </c>
      <c r="D1073" s="5" t="s">
        <v>79</v>
      </c>
      <c r="E1073" s="5" t="s">
        <v>317</v>
      </c>
      <c r="F1073" s="5"/>
      <c r="G1073" s="17">
        <f t="shared" ref="G1073:T1073" si="332">IF(G19+F1073-(G723-F723)&lt;0,0,G19+F1073-(G723-F723))</f>
        <v>0</v>
      </c>
      <c r="H1073" s="17">
        <f t="shared" si="332"/>
        <v>0</v>
      </c>
      <c r="I1073" s="17">
        <f t="shared" si="332"/>
        <v>9207.77</v>
      </c>
      <c r="J1073" s="17">
        <f t="shared" si="332"/>
        <v>8886.3127020564334</v>
      </c>
      <c r="K1073" s="17">
        <f t="shared" si="332"/>
        <v>8564.8554041128664</v>
      </c>
      <c r="L1073" s="17">
        <f t="shared" si="332"/>
        <v>8243.3981061692994</v>
      </c>
      <c r="M1073" s="17">
        <f t="shared" si="332"/>
        <v>7921.9408082257314</v>
      </c>
      <c r="N1073" s="17">
        <f t="shared" si="332"/>
        <v>7600.4835102821635</v>
      </c>
      <c r="O1073" s="17">
        <f t="shared" si="332"/>
        <v>7279.0262123385955</v>
      </c>
      <c r="P1073" s="17">
        <f t="shared" si="332"/>
        <v>6957.5689143950276</v>
      </c>
      <c r="Q1073" s="17">
        <f t="shared" si="332"/>
        <v>6636.1116164514597</v>
      </c>
      <c r="R1073" s="17">
        <f t="shared" si="332"/>
        <v>6314.6543185078917</v>
      </c>
      <c r="S1073" s="17">
        <f t="shared" si="332"/>
        <v>5993.1970205643238</v>
      </c>
      <c r="T1073" s="17">
        <f t="shared" si="332"/>
        <v>5671.7397226207559</v>
      </c>
      <c r="U1073" s="15"/>
    </row>
    <row r="1074" spans="1:21" ht="12.75" customHeight="1" outlineLevel="1">
      <c r="A1074" s="355"/>
      <c r="B1074" s="145"/>
      <c r="C1074" s="20" t="s">
        <v>762</v>
      </c>
      <c r="D1074" s="5" t="s">
        <v>79</v>
      </c>
      <c r="E1074" s="5" t="s">
        <v>317</v>
      </c>
      <c r="F1074" s="5"/>
      <c r="G1074" s="17">
        <f t="shared" ref="G1074:T1074" si="333">IF(G20+F1074-(G724-F724)&lt;0,0,G20+F1074-(G724-F724))</f>
        <v>0</v>
      </c>
      <c r="H1074" s="17">
        <f t="shared" si="333"/>
        <v>0</v>
      </c>
      <c r="I1074" s="17">
        <f t="shared" si="333"/>
        <v>11550.62</v>
      </c>
      <c r="J1074" s="17">
        <f t="shared" si="333"/>
        <v>11131.203336649423</v>
      </c>
      <c r="K1074" s="17">
        <f t="shared" si="333"/>
        <v>10711.786673298846</v>
      </c>
      <c r="L1074" s="17">
        <f t="shared" si="333"/>
        <v>10292.370009948268</v>
      </c>
      <c r="M1074" s="17">
        <f t="shared" si="333"/>
        <v>9872.9533465976911</v>
      </c>
      <c r="N1074" s="17">
        <f t="shared" si="333"/>
        <v>9453.5366832471136</v>
      </c>
      <c r="O1074" s="17">
        <f t="shared" si="333"/>
        <v>9034.1200198965362</v>
      </c>
      <c r="P1074" s="17">
        <f t="shared" si="333"/>
        <v>8614.7033565459587</v>
      </c>
      <c r="Q1074" s="17">
        <f t="shared" si="333"/>
        <v>8195.2866931953813</v>
      </c>
      <c r="R1074" s="17">
        <f t="shared" si="333"/>
        <v>7775.8700298448039</v>
      </c>
      <c r="S1074" s="17">
        <f t="shared" si="333"/>
        <v>7356.4533664942264</v>
      </c>
      <c r="T1074" s="17">
        <f t="shared" si="333"/>
        <v>6937.0367031436499</v>
      </c>
      <c r="U1074" s="15"/>
    </row>
    <row r="1075" spans="1:21" ht="12.75" customHeight="1" outlineLevel="1" collapsed="1">
      <c r="A1075" s="355"/>
      <c r="B1075" s="145"/>
      <c r="C1075" s="20" t="s">
        <v>763</v>
      </c>
      <c r="D1075" s="5" t="s">
        <v>79</v>
      </c>
      <c r="E1075" s="5" t="s">
        <v>317</v>
      </c>
      <c r="F1075" s="5"/>
      <c r="G1075" s="17">
        <f t="shared" ref="G1075:T1075" si="334">IF(G21+F1075-(G725-F725)&lt;0,0,G21+F1075-(G725-F725))</f>
        <v>0</v>
      </c>
      <c r="H1075" s="17">
        <f t="shared" si="334"/>
        <v>4130.92</v>
      </c>
      <c r="I1075" s="17">
        <f t="shared" si="334"/>
        <v>2753.9466666666667</v>
      </c>
      <c r="J1075" s="17">
        <f t="shared" si="334"/>
        <v>1376.9733333333334</v>
      </c>
      <c r="K1075" s="17">
        <f t="shared" si="334"/>
        <v>0</v>
      </c>
      <c r="L1075" s="17">
        <f t="shared" si="334"/>
        <v>0</v>
      </c>
      <c r="M1075" s="17">
        <f t="shared" si="334"/>
        <v>0</v>
      </c>
      <c r="N1075" s="17">
        <f t="shared" si="334"/>
        <v>0</v>
      </c>
      <c r="O1075" s="17">
        <f t="shared" si="334"/>
        <v>0</v>
      </c>
      <c r="P1075" s="17">
        <f t="shared" si="334"/>
        <v>0</v>
      </c>
      <c r="Q1075" s="17">
        <f t="shared" si="334"/>
        <v>0</v>
      </c>
      <c r="R1075" s="17">
        <f t="shared" si="334"/>
        <v>0</v>
      </c>
      <c r="S1075" s="17">
        <f t="shared" si="334"/>
        <v>0</v>
      </c>
      <c r="T1075" s="17">
        <f t="shared" si="334"/>
        <v>0</v>
      </c>
      <c r="U1075" s="15"/>
    </row>
    <row r="1076" spans="1:21" ht="12.75" customHeight="1" outlineLevel="1">
      <c r="A1076" s="355"/>
      <c r="B1076" s="145"/>
      <c r="C1076" s="20" t="s">
        <v>764</v>
      </c>
      <c r="D1076" s="5" t="s">
        <v>79</v>
      </c>
      <c r="E1076" s="5" t="s">
        <v>317</v>
      </c>
      <c r="F1076" s="5"/>
      <c r="G1076" s="17">
        <f t="shared" ref="G1076:T1076" si="335">IF(G22+F1076-(G726-F726)&lt;0,0,G22+F1076-(G726-F726))</f>
        <v>0</v>
      </c>
      <c r="H1076" s="17">
        <f t="shared" si="335"/>
        <v>0</v>
      </c>
      <c r="I1076" s="17">
        <f t="shared" si="335"/>
        <v>0</v>
      </c>
      <c r="J1076" s="17">
        <f t="shared" si="335"/>
        <v>3080</v>
      </c>
      <c r="K1076" s="17">
        <f t="shared" si="335"/>
        <v>2053.3333333333335</v>
      </c>
      <c r="L1076" s="17">
        <f t="shared" si="335"/>
        <v>1026.666666666667</v>
      </c>
      <c r="M1076" s="17">
        <f t="shared" si="335"/>
        <v>4.5474735088646412E-13</v>
      </c>
      <c r="N1076" s="17">
        <f t="shared" si="335"/>
        <v>0</v>
      </c>
      <c r="O1076" s="17">
        <f t="shared" si="335"/>
        <v>0</v>
      </c>
      <c r="P1076" s="17">
        <f t="shared" si="335"/>
        <v>0</v>
      </c>
      <c r="Q1076" s="17">
        <f t="shared" si="335"/>
        <v>0</v>
      </c>
      <c r="R1076" s="17">
        <f t="shared" si="335"/>
        <v>0</v>
      </c>
      <c r="S1076" s="17">
        <f t="shared" si="335"/>
        <v>0</v>
      </c>
      <c r="T1076" s="17">
        <f t="shared" si="335"/>
        <v>0</v>
      </c>
      <c r="U1076" s="15"/>
    </row>
    <row r="1077" spans="1:21" ht="12.75" customHeight="1" outlineLevel="1">
      <c r="A1077" s="355"/>
      <c r="B1077" s="145"/>
      <c r="C1077" s="20" t="s">
        <v>765</v>
      </c>
      <c r="D1077" s="5" t="s">
        <v>79</v>
      </c>
      <c r="E1077" s="5" t="s">
        <v>317</v>
      </c>
      <c r="F1077" s="5"/>
      <c r="G1077" s="17">
        <f t="shared" ref="G1077:T1077" si="336">IF(G23+F1077-(G727-F727)&lt;0,0,G23+F1077-(G727-F727))</f>
        <v>0</v>
      </c>
      <c r="H1077" s="17">
        <f t="shared" si="336"/>
        <v>313.73593760505094</v>
      </c>
      <c r="I1077" s="17">
        <f t="shared" si="336"/>
        <v>235.30601559873728</v>
      </c>
      <c r="J1077" s="17">
        <f t="shared" si="336"/>
        <v>156.87101559873727</v>
      </c>
      <c r="K1077" s="17">
        <f t="shared" si="336"/>
        <v>78.436015598737271</v>
      </c>
      <c r="L1077" s="17">
        <f t="shared" si="336"/>
        <v>1.0155987372399977E-3</v>
      </c>
      <c r="M1077" s="17">
        <f t="shared" si="336"/>
        <v>0</v>
      </c>
      <c r="N1077" s="17">
        <f t="shared" si="336"/>
        <v>0</v>
      </c>
      <c r="O1077" s="17">
        <f t="shared" si="336"/>
        <v>0</v>
      </c>
      <c r="P1077" s="17">
        <f t="shared" si="336"/>
        <v>0</v>
      </c>
      <c r="Q1077" s="17">
        <f t="shared" si="336"/>
        <v>0</v>
      </c>
      <c r="R1077" s="17">
        <f t="shared" si="336"/>
        <v>0</v>
      </c>
      <c r="S1077" s="17">
        <f t="shared" si="336"/>
        <v>0</v>
      </c>
      <c r="T1077" s="17">
        <f t="shared" si="336"/>
        <v>0</v>
      </c>
      <c r="U1077" s="15"/>
    </row>
    <row r="1078" spans="1:21" ht="12.75" customHeight="1" outlineLevel="1">
      <c r="A1078" s="355"/>
      <c r="B1078" s="145"/>
      <c r="C1078" s="20" t="s">
        <v>474</v>
      </c>
      <c r="D1078" s="5" t="s">
        <v>79</v>
      </c>
      <c r="E1078" s="5" t="s">
        <v>317</v>
      </c>
      <c r="F1078" s="5"/>
      <c r="G1078" s="17">
        <f t="shared" ref="G1078:T1078" si="337">IF(G24+F1078-(G728-F728)&lt;0,0,G24+F1078-(G728-F728))</f>
        <v>201674.13987272503</v>
      </c>
      <c r="H1078" s="17">
        <f t="shared" si="337"/>
        <v>612232.13303755538</v>
      </c>
      <c r="I1078" s="17">
        <f t="shared" si="337"/>
        <v>787992.44097356324</v>
      </c>
      <c r="J1078" s="17">
        <f t="shared" si="337"/>
        <v>734713.28890957113</v>
      </c>
      <c r="K1078" s="17">
        <f t="shared" si="337"/>
        <v>631048.27541700751</v>
      </c>
      <c r="L1078" s="17">
        <f t="shared" si="337"/>
        <v>485062.45049587259</v>
      </c>
      <c r="M1078" s="17">
        <f t="shared" si="337"/>
        <v>340400.95414616616</v>
      </c>
      <c r="N1078" s="17">
        <f t="shared" si="337"/>
        <v>195739.45779645984</v>
      </c>
      <c r="O1078" s="17">
        <f t="shared" si="337"/>
        <v>51077.961446753528</v>
      </c>
      <c r="P1078" s="17">
        <f t="shared" si="337"/>
        <v>9270.2999999998719</v>
      </c>
      <c r="Q1078" s="17">
        <f t="shared" si="337"/>
        <v>9270.2999999998719</v>
      </c>
      <c r="R1078" s="17">
        <f t="shared" si="337"/>
        <v>9270.2999999998719</v>
      </c>
      <c r="S1078" s="17">
        <f t="shared" si="337"/>
        <v>9270.2999999998719</v>
      </c>
      <c r="T1078" s="17">
        <f t="shared" si="337"/>
        <v>9270.2999999998719</v>
      </c>
      <c r="U1078" s="15"/>
    </row>
    <row r="1079" spans="1:21" ht="12.75" customHeight="1" outlineLevel="1">
      <c r="A1079" s="355"/>
      <c r="B1079" s="145"/>
      <c r="C1079" s="20" t="s">
        <v>766</v>
      </c>
      <c r="D1079" s="5" t="s">
        <v>79</v>
      </c>
      <c r="E1079" s="5" t="s">
        <v>317</v>
      </c>
      <c r="F1079" s="5"/>
      <c r="G1079" s="17">
        <f t="shared" ref="G1079:T1079" si="338">IF(G25+F1079-(G729-F729)&lt;0,0,G25+F1079-(G729-F729))</f>
        <v>29573.319889672697</v>
      </c>
      <c r="H1079" s="17">
        <f t="shared" si="338"/>
        <v>297738.40116989048</v>
      </c>
      <c r="I1079" s="17">
        <f t="shared" si="338"/>
        <v>371350.67781167181</v>
      </c>
      <c r="J1079" s="17">
        <f t="shared" si="338"/>
        <v>351961.16795345308</v>
      </c>
      <c r="K1079" s="17">
        <f t="shared" si="338"/>
        <v>332571.65809523436</v>
      </c>
      <c r="L1079" s="17">
        <f t="shared" si="338"/>
        <v>313182.14823701564</v>
      </c>
      <c r="M1079" s="17">
        <f t="shared" si="338"/>
        <v>293792.63837879692</v>
      </c>
      <c r="N1079" s="17">
        <f t="shared" si="338"/>
        <v>274403.1285205782</v>
      </c>
      <c r="O1079" s="17">
        <f t="shared" si="338"/>
        <v>255013.61866235948</v>
      </c>
      <c r="P1079" s="17">
        <f t="shared" si="338"/>
        <v>237275.74830414078</v>
      </c>
      <c r="Q1079" s="17">
        <f t="shared" si="338"/>
        <v>219537.87794592208</v>
      </c>
      <c r="R1079" s="17">
        <f t="shared" si="338"/>
        <v>201800.00758770338</v>
      </c>
      <c r="S1079" s="17">
        <f t="shared" si="338"/>
        <v>184062.13722948468</v>
      </c>
      <c r="T1079" s="17">
        <f t="shared" si="338"/>
        <v>166324.26687126598</v>
      </c>
      <c r="U1079" s="15"/>
    </row>
    <row r="1080" spans="1:21" ht="12.75" customHeight="1" outlineLevel="1">
      <c r="A1080" s="355"/>
      <c r="B1080" s="145"/>
      <c r="C1080" s="20" t="s">
        <v>767</v>
      </c>
      <c r="D1080" s="5" t="s">
        <v>79</v>
      </c>
      <c r="E1080" s="5" t="s">
        <v>317</v>
      </c>
      <c r="F1080" s="5"/>
      <c r="G1080" s="17">
        <f t="shared" ref="G1080:T1080" si="339">IF(G26+F1080-(G730-F730)&lt;0,0,G26+F1080-(G730-F730))</f>
        <v>0</v>
      </c>
      <c r="H1080" s="17">
        <f t="shared" si="339"/>
        <v>0</v>
      </c>
      <c r="I1080" s="17">
        <f t="shared" si="339"/>
        <v>0</v>
      </c>
      <c r="J1080" s="17">
        <f t="shared" si="339"/>
        <v>12217.16</v>
      </c>
      <c r="K1080" s="17">
        <f t="shared" si="339"/>
        <v>11728.473599999999</v>
      </c>
      <c r="L1080" s="17">
        <f t="shared" si="339"/>
        <v>11239.787199999999</v>
      </c>
      <c r="M1080" s="17">
        <f t="shared" si="339"/>
        <v>10751.100799999998</v>
      </c>
      <c r="N1080" s="17">
        <f t="shared" si="339"/>
        <v>10262.414399999998</v>
      </c>
      <c r="O1080" s="17">
        <f t="shared" si="339"/>
        <v>9773.7279999999973</v>
      </c>
      <c r="P1080" s="17">
        <f t="shared" si="339"/>
        <v>9285.0415999999968</v>
      </c>
      <c r="Q1080" s="17">
        <f t="shared" si="339"/>
        <v>8796.3551999999963</v>
      </c>
      <c r="R1080" s="17">
        <f t="shared" si="339"/>
        <v>8307.6687999999958</v>
      </c>
      <c r="S1080" s="17">
        <f t="shared" si="339"/>
        <v>7818.9823999999953</v>
      </c>
      <c r="T1080" s="17">
        <f t="shared" si="339"/>
        <v>7330.2959999999957</v>
      </c>
      <c r="U1080" s="15"/>
    </row>
    <row r="1081" spans="1:21" ht="12.75" customHeight="1" outlineLevel="1">
      <c r="A1081" s="355"/>
      <c r="B1081" s="145"/>
      <c r="C1081" s="20" t="s">
        <v>768</v>
      </c>
      <c r="D1081" s="5" t="s">
        <v>79</v>
      </c>
      <c r="E1081" s="5" t="s">
        <v>317</v>
      </c>
      <c r="F1081" s="5"/>
      <c r="G1081" s="17">
        <f t="shared" ref="G1081:T1081" si="340">IF(G27+F1081-(G731-F731)&lt;0,0,G27+F1081-(G731-F731))</f>
        <v>0</v>
      </c>
      <c r="H1081" s="17">
        <f t="shared" si="340"/>
        <v>0</v>
      </c>
      <c r="I1081" s="17">
        <f t="shared" si="340"/>
        <v>9525.36</v>
      </c>
      <c r="J1081" s="17">
        <f t="shared" si="340"/>
        <v>9180.7513767469536</v>
      </c>
      <c r="K1081" s="17">
        <f t="shared" si="340"/>
        <v>8836.1427534939066</v>
      </c>
      <c r="L1081" s="17">
        <f t="shared" si="340"/>
        <v>8491.5341302408597</v>
      </c>
      <c r="M1081" s="17">
        <f t="shared" si="340"/>
        <v>8146.9255069878118</v>
      </c>
      <c r="N1081" s="17">
        <f t="shared" si="340"/>
        <v>7802.3168837347639</v>
      </c>
      <c r="O1081" s="17">
        <f t="shared" si="340"/>
        <v>7457.708260481716</v>
      </c>
      <c r="P1081" s="17">
        <f t="shared" si="340"/>
        <v>7113.0996372286681</v>
      </c>
      <c r="Q1081" s="17">
        <f t="shared" si="340"/>
        <v>6768.4910139756203</v>
      </c>
      <c r="R1081" s="17">
        <f t="shared" si="340"/>
        <v>6423.8823907225724</v>
      </c>
      <c r="S1081" s="17">
        <f t="shared" si="340"/>
        <v>6079.2737674695245</v>
      </c>
      <c r="T1081" s="17">
        <f t="shared" si="340"/>
        <v>5734.6651442164766</v>
      </c>
      <c r="U1081" s="15"/>
    </row>
    <row r="1082" spans="1:21" ht="12.75" customHeight="1" outlineLevel="1">
      <c r="A1082" s="355"/>
      <c r="B1082" s="145"/>
      <c r="C1082" s="20" t="s">
        <v>769</v>
      </c>
      <c r="D1082" s="5" t="s">
        <v>79</v>
      </c>
      <c r="E1082" s="5" t="s">
        <v>317</v>
      </c>
      <c r="F1082" s="5"/>
      <c r="G1082" s="17">
        <f t="shared" ref="G1082:T1082" si="341">IF(G28+F1082-(G732-F732)&lt;0,0,G28+F1082-(G732-F732))</f>
        <v>0</v>
      </c>
      <c r="H1082" s="17">
        <f t="shared" si="341"/>
        <v>7886.5539717786851</v>
      </c>
      <c r="I1082" s="17">
        <f t="shared" si="341"/>
        <v>7617.6523183738072</v>
      </c>
      <c r="J1082" s="17">
        <f t="shared" si="341"/>
        <v>7348.7506649689294</v>
      </c>
      <c r="K1082" s="17">
        <f t="shared" si="341"/>
        <v>7079.8490115640516</v>
      </c>
      <c r="L1082" s="17">
        <f t="shared" si="341"/>
        <v>6810.9473581591737</v>
      </c>
      <c r="M1082" s="17">
        <f t="shared" si="341"/>
        <v>6542.0457047542959</v>
      </c>
      <c r="N1082" s="17">
        <f t="shared" si="341"/>
        <v>6273.1440513494181</v>
      </c>
      <c r="O1082" s="17">
        <f t="shared" si="341"/>
        <v>6004.2423979445402</v>
      </c>
      <c r="P1082" s="17">
        <f t="shared" si="341"/>
        <v>5735.3407445396624</v>
      </c>
      <c r="Q1082" s="17">
        <f t="shared" si="341"/>
        <v>5466.4390911347846</v>
      </c>
      <c r="R1082" s="17">
        <f t="shared" si="341"/>
        <v>5197.5374377299067</v>
      </c>
      <c r="S1082" s="17">
        <f t="shared" si="341"/>
        <v>4928.6357843250289</v>
      </c>
      <c r="T1082" s="17">
        <f t="shared" si="341"/>
        <v>4659.7341309201511</v>
      </c>
      <c r="U1082" s="15"/>
    </row>
    <row r="1083" spans="1:21" ht="12.75" customHeight="1" outlineLevel="1">
      <c r="A1083" s="355"/>
      <c r="B1083" s="145"/>
      <c r="C1083" s="20" t="s">
        <v>185</v>
      </c>
      <c r="D1083" s="5" t="s">
        <v>79</v>
      </c>
      <c r="E1083" s="5" t="s">
        <v>317</v>
      </c>
      <c r="F1083" s="5"/>
      <c r="G1083" s="17">
        <f t="shared" ref="G1083:T1083" si="342">IF(G29+F1083-(G733-F733)&lt;0,0,G29+F1083-(G733-F733))</f>
        <v>0</v>
      </c>
      <c r="H1083" s="17">
        <f t="shared" si="342"/>
        <v>67228.97</v>
      </c>
      <c r="I1083" s="17">
        <f t="shared" si="342"/>
        <v>44819.313333333339</v>
      </c>
      <c r="J1083" s="17">
        <f t="shared" si="342"/>
        <v>22409.656666666673</v>
      </c>
      <c r="K1083" s="17">
        <f t="shared" si="342"/>
        <v>3.637978807091713E-12</v>
      </c>
      <c r="L1083" s="17">
        <f t="shared" si="342"/>
        <v>5870.0000000000036</v>
      </c>
      <c r="M1083" s="17">
        <f t="shared" si="342"/>
        <v>3.637978807091713E-12</v>
      </c>
      <c r="N1083" s="17">
        <f t="shared" si="342"/>
        <v>3.637978807091713E-12</v>
      </c>
      <c r="O1083" s="17">
        <f t="shared" si="342"/>
        <v>3.637978807091713E-12</v>
      </c>
      <c r="P1083" s="17">
        <f t="shared" si="342"/>
        <v>3.637978807091713E-12</v>
      </c>
      <c r="Q1083" s="17">
        <f t="shared" si="342"/>
        <v>3.637978807091713E-12</v>
      </c>
      <c r="R1083" s="17">
        <f t="shared" si="342"/>
        <v>3.637978807091713E-12</v>
      </c>
      <c r="S1083" s="17">
        <f t="shared" si="342"/>
        <v>3.637978807091713E-12</v>
      </c>
      <c r="T1083" s="17">
        <f t="shared" si="342"/>
        <v>3.637978807091713E-12</v>
      </c>
      <c r="U1083" s="15"/>
    </row>
    <row r="1084" spans="1:21" ht="12.75" customHeight="1" outlineLevel="1">
      <c r="A1084" s="355"/>
      <c r="B1084" s="145"/>
      <c r="C1084" s="20" t="s">
        <v>770</v>
      </c>
      <c r="D1084" s="5" t="s">
        <v>79</v>
      </c>
      <c r="E1084" s="5" t="s">
        <v>317</v>
      </c>
      <c r="F1084" s="5"/>
      <c r="G1084" s="17">
        <f t="shared" ref="G1084:T1084" si="343">IF(G30+F1084-(G734-F734)&lt;0,0,G30+F1084-(G734-F734))</f>
        <v>0</v>
      </c>
      <c r="H1084" s="17">
        <f t="shared" si="343"/>
        <v>12618.758571910113</v>
      </c>
      <c r="I1084" s="17">
        <f t="shared" si="343"/>
        <v>10816.078775922955</v>
      </c>
      <c r="J1084" s="17">
        <f t="shared" si="343"/>
        <v>9013.3989799357969</v>
      </c>
      <c r="K1084" s="17">
        <f t="shared" si="343"/>
        <v>7210.7191839486386</v>
      </c>
      <c r="L1084" s="17">
        <f t="shared" si="343"/>
        <v>5408.0393879614794</v>
      </c>
      <c r="M1084" s="17">
        <f t="shared" si="343"/>
        <v>3605.3595919743202</v>
      </c>
      <c r="N1084" s="17">
        <f t="shared" si="343"/>
        <v>1802.6797959871619</v>
      </c>
      <c r="O1084" s="17">
        <f t="shared" si="343"/>
        <v>3.637978807091713E-12</v>
      </c>
      <c r="P1084" s="17">
        <f t="shared" si="343"/>
        <v>1.8189894035458565E-12</v>
      </c>
      <c r="Q1084" s="17">
        <f t="shared" si="343"/>
        <v>1.8189894035458565E-12</v>
      </c>
      <c r="R1084" s="17">
        <f t="shared" si="343"/>
        <v>1.8189894035458565E-12</v>
      </c>
      <c r="S1084" s="17">
        <f t="shared" si="343"/>
        <v>1.8189894035458565E-12</v>
      </c>
      <c r="T1084" s="17">
        <f t="shared" si="343"/>
        <v>1.8189894035458565E-12</v>
      </c>
      <c r="U1084" s="15"/>
    </row>
    <row r="1085" spans="1:21" ht="12.75" customHeight="1" outlineLevel="1">
      <c r="A1085" s="355"/>
      <c r="B1085" s="145"/>
      <c r="C1085" s="20" t="s">
        <v>771</v>
      </c>
      <c r="D1085" s="5" t="s">
        <v>79</v>
      </c>
      <c r="E1085" s="5" t="s">
        <v>317</v>
      </c>
      <c r="F1085" s="5"/>
      <c r="G1085" s="17">
        <f t="shared" ref="G1085:T1085" si="344">IF(G31+F1085-(G735-F735)&lt;0,0,G31+F1085-(G735-F735))</f>
        <v>0</v>
      </c>
      <c r="H1085" s="17">
        <f t="shared" si="344"/>
        <v>4967.96</v>
      </c>
      <c r="I1085" s="17">
        <f t="shared" si="344"/>
        <v>4258.2514285714287</v>
      </c>
      <c r="J1085" s="17">
        <f t="shared" si="344"/>
        <v>3548.5428571428574</v>
      </c>
      <c r="K1085" s="17">
        <f t="shared" si="344"/>
        <v>2838.8342857142861</v>
      </c>
      <c r="L1085" s="17">
        <f t="shared" si="344"/>
        <v>2129.1257142857148</v>
      </c>
      <c r="M1085" s="17">
        <f t="shared" si="344"/>
        <v>1419.4171428571435</v>
      </c>
      <c r="N1085" s="17">
        <f t="shared" si="344"/>
        <v>709.70857142857176</v>
      </c>
      <c r="O1085" s="17">
        <f t="shared" si="344"/>
        <v>4.5474735088646412E-13</v>
      </c>
      <c r="P1085" s="17">
        <f t="shared" si="344"/>
        <v>4.5474735088646412E-13</v>
      </c>
      <c r="Q1085" s="17">
        <f t="shared" si="344"/>
        <v>4.5474735088646412E-13</v>
      </c>
      <c r="R1085" s="17">
        <f t="shared" si="344"/>
        <v>4.5474735088646412E-13</v>
      </c>
      <c r="S1085" s="17">
        <f t="shared" si="344"/>
        <v>4.5474735088646412E-13</v>
      </c>
      <c r="T1085" s="17">
        <f t="shared" si="344"/>
        <v>4.5474735088646412E-13</v>
      </c>
      <c r="U1085" s="15"/>
    </row>
    <row r="1086" spans="1:21" ht="12.75" customHeight="1" outlineLevel="1">
      <c r="A1086" s="355"/>
      <c r="B1086" s="145"/>
      <c r="C1086" s="20" t="s">
        <v>772</v>
      </c>
      <c r="D1086" s="5" t="s">
        <v>79</v>
      </c>
      <c r="E1086" s="5" t="s">
        <v>317</v>
      </c>
      <c r="F1086" s="5"/>
      <c r="G1086" s="17">
        <f t="shared" ref="G1086:T1086" si="345">IF(G32+F1086-(G736-F736)&lt;0,0,G32+F1086-(G736-F736))</f>
        <v>0</v>
      </c>
      <c r="H1086" s="17">
        <f t="shared" si="345"/>
        <v>3457.1512905198779</v>
      </c>
      <c r="I1086" s="17">
        <f t="shared" si="345"/>
        <v>2963.272534731324</v>
      </c>
      <c r="J1086" s="17">
        <f t="shared" si="345"/>
        <v>2469.39377894277</v>
      </c>
      <c r="K1086" s="17">
        <f t="shared" si="345"/>
        <v>1975.5150231542161</v>
      </c>
      <c r="L1086" s="17">
        <f t="shared" si="345"/>
        <v>1481.6362673656622</v>
      </c>
      <c r="M1086" s="17">
        <f t="shared" si="345"/>
        <v>987.75751157710806</v>
      </c>
      <c r="N1086" s="17">
        <f t="shared" si="345"/>
        <v>493.87875578855414</v>
      </c>
      <c r="O1086" s="17">
        <f t="shared" si="345"/>
        <v>2.2737367544323206E-13</v>
      </c>
      <c r="P1086" s="17">
        <f t="shared" si="345"/>
        <v>2.2737367544323206E-13</v>
      </c>
      <c r="Q1086" s="17">
        <f t="shared" si="345"/>
        <v>2.2737367544323206E-13</v>
      </c>
      <c r="R1086" s="17">
        <f t="shared" si="345"/>
        <v>2.2737367544323206E-13</v>
      </c>
      <c r="S1086" s="17">
        <f t="shared" si="345"/>
        <v>2.2737367544323206E-13</v>
      </c>
      <c r="T1086" s="17">
        <f t="shared" si="345"/>
        <v>2.2737367544323206E-13</v>
      </c>
      <c r="U1086" s="15"/>
    </row>
    <row r="1087" spans="1:21" ht="12.75" customHeight="1" outlineLevel="1">
      <c r="A1087" s="355"/>
      <c r="B1087" s="145"/>
      <c r="C1087" s="20" t="s">
        <v>773</v>
      </c>
      <c r="D1087" s="5" t="s">
        <v>79</v>
      </c>
      <c r="E1087" s="5" t="s">
        <v>317</v>
      </c>
      <c r="F1087" s="5"/>
      <c r="G1087" s="17">
        <f t="shared" ref="G1087:T1087" si="346">IF(G33+F1087-(G737-F737)&lt;0,0,G33+F1087-(G737-F737))</f>
        <v>0</v>
      </c>
      <c r="H1087" s="17">
        <f t="shared" si="346"/>
        <v>28969</v>
      </c>
      <c r="I1087" s="17">
        <f t="shared" si="346"/>
        <v>24830.571428571428</v>
      </c>
      <c r="J1087" s="17">
        <f t="shared" si="346"/>
        <v>20692.142857142855</v>
      </c>
      <c r="K1087" s="17">
        <f t="shared" si="346"/>
        <v>16553.714285714283</v>
      </c>
      <c r="L1087" s="17">
        <f t="shared" si="346"/>
        <v>12415.28571428571</v>
      </c>
      <c r="M1087" s="17">
        <f t="shared" si="346"/>
        <v>8276.8571428571377</v>
      </c>
      <c r="N1087" s="17">
        <f t="shared" si="346"/>
        <v>4138.4285714285652</v>
      </c>
      <c r="O1087" s="17">
        <f t="shared" si="346"/>
        <v>0</v>
      </c>
      <c r="P1087" s="17">
        <f t="shared" si="346"/>
        <v>0</v>
      </c>
      <c r="Q1087" s="17">
        <f t="shared" si="346"/>
        <v>0</v>
      </c>
      <c r="R1087" s="17">
        <f t="shared" si="346"/>
        <v>0</v>
      </c>
      <c r="S1087" s="17">
        <f t="shared" si="346"/>
        <v>0</v>
      </c>
      <c r="T1087" s="17">
        <f t="shared" si="346"/>
        <v>0</v>
      </c>
      <c r="U1087" s="15"/>
    </row>
    <row r="1088" spans="1:21" ht="12.75" customHeight="1" outlineLevel="1">
      <c r="A1088" s="355"/>
      <c r="B1088" s="145"/>
      <c r="C1088" s="20" t="s">
        <v>774</v>
      </c>
      <c r="D1088" s="5" t="s">
        <v>79</v>
      </c>
      <c r="E1088" s="5" t="s">
        <v>317</v>
      </c>
      <c r="F1088" s="5"/>
      <c r="G1088" s="17">
        <f t="shared" ref="G1088:T1088" si="347">IF(G34+F1088-(G738-F738)&lt;0,0,G34+F1088-(G738-F738))</f>
        <v>0</v>
      </c>
      <c r="H1088" s="17">
        <f t="shared" si="347"/>
        <v>0</v>
      </c>
      <c r="I1088" s="17">
        <f t="shared" si="347"/>
        <v>1387.12</v>
      </c>
      <c r="J1088" s="17">
        <f t="shared" si="347"/>
        <v>1188.96</v>
      </c>
      <c r="K1088" s="17">
        <f t="shared" si="347"/>
        <v>990.80000000000007</v>
      </c>
      <c r="L1088" s="17">
        <f t="shared" si="347"/>
        <v>792.6400000000001</v>
      </c>
      <c r="M1088" s="17">
        <f t="shared" si="347"/>
        <v>594.48000000000013</v>
      </c>
      <c r="N1088" s="17">
        <f t="shared" si="347"/>
        <v>396.32000000000016</v>
      </c>
      <c r="O1088" s="17">
        <f t="shared" si="347"/>
        <v>198.1600000000002</v>
      </c>
      <c r="P1088" s="17">
        <f t="shared" si="347"/>
        <v>1.1368683772161603E-13</v>
      </c>
      <c r="Q1088" s="17">
        <f t="shared" si="347"/>
        <v>1.1368683772161603E-13</v>
      </c>
      <c r="R1088" s="17">
        <f t="shared" si="347"/>
        <v>1.1368683772161603E-13</v>
      </c>
      <c r="S1088" s="17">
        <f t="shared" si="347"/>
        <v>1.1368683772161603E-13</v>
      </c>
      <c r="T1088" s="17">
        <f t="shared" si="347"/>
        <v>1.1368683772161603E-13</v>
      </c>
      <c r="U1088" s="15"/>
    </row>
    <row r="1089" spans="1:21" ht="12.75" customHeight="1" outlineLevel="1">
      <c r="A1089" s="355"/>
      <c r="B1089" s="145"/>
      <c r="C1089" s="20" t="s">
        <v>775</v>
      </c>
      <c r="D1089" s="5" t="s">
        <v>79</v>
      </c>
      <c r="E1089" s="5" t="s">
        <v>317</v>
      </c>
      <c r="F1089" s="5"/>
      <c r="G1089" s="17">
        <f t="shared" ref="G1089:T1089" si="348">IF(G35+F1089-(G739-F739)&lt;0,0,G35+F1089-(G739-F739))</f>
        <v>0</v>
      </c>
      <c r="H1089" s="17">
        <f t="shared" si="348"/>
        <v>0</v>
      </c>
      <c r="I1089" s="17">
        <f t="shared" si="348"/>
        <v>8383.61</v>
      </c>
      <c r="J1089" s="17">
        <f t="shared" si="348"/>
        <v>7185.9514285714295</v>
      </c>
      <c r="K1089" s="17">
        <f t="shared" si="348"/>
        <v>5988.2928571428583</v>
      </c>
      <c r="L1089" s="17">
        <f t="shared" si="348"/>
        <v>4790.6342857142863</v>
      </c>
      <c r="M1089" s="17">
        <f t="shared" si="348"/>
        <v>3592.9757142857152</v>
      </c>
      <c r="N1089" s="17">
        <f t="shared" si="348"/>
        <v>2395.3171428571441</v>
      </c>
      <c r="O1089" s="17">
        <f t="shared" si="348"/>
        <v>1197.6585714285729</v>
      </c>
      <c r="P1089" s="17">
        <f t="shared" si="348"/>
        <v>1.8189894035458565E-12</v>
      </c>
      <c r="Q1089" s="17">
        <f t="shared" si="348"/>
        <v>0</v>
      </c>
      <c r="R1089" s="17">
        <f t="shared" si="348"/>
        <v>0</v>
      </c>
      <c r="S1089" s="17">
        <f t="shared" si="348"/>
        <v>0</v>
      </c>
      <c r="T1089" s="17">
        <f t="shared" si="348"/>
        <v>0</v>
      </c>
      <c r="U1089" s="15"/>
    </row>
    <row r="1090" spans="1:21" ht="12.75" customHeight="1" outlineLevel="1">
      <c r="A1090" s="355"/>
      <c r="B1090" s="145"/>
      <c r="C1090" s="20" t="s">
        <v>775</v>
      </c>
      <c r="D1090" s="5" t="s">
        <v>79</v>
      </c>
      <c r="E1090" s="5" t="s">
        <v>317</v>
      </c>
      <c r="F1090" s="5"/>
      <c r="G1090" s="17">
        <f t="shared" ref="G1090:T1090" si="349">IF(G36+F1090-(G740-F740)&lt;0,0,G36+F1090-(G740-F740))</f>
        <v>0</v>
      </c>
      <c r="H1090" s="17">
        <f t="shared" si="349"/>
        <v>0</v>
      </c>
      <c r="I1090" s="17">
        <f t="shared" si="349"/>
        <v>7714.4</v>
      </c>
      <c r="J1090" s="17">
        <f t="shared" si="349"/>
        <v>6612.3428571428567</v>
      </c>
      <c r="K1090" s="17">
        <f t="shared" si="349"/>
        <v>5510.2857142857138</v>
      </c>
      <c r="L1090" s="17">
        <f t="shared" si="349"/>
        <v>4408.2285714285717</v>
      </c>
      <c r="M1090" s="17">
        <f t="shared" si="349"/>
        <v>3306.1714285714288</v>
      </c>
      <c r="N1090" s="17">
        <f t="shared" si="349"/>
        <v>2204.1142857142859</v>
      </c>
      <c r="O1090" s="17">
        <f t="shared" si="349"/>
        <v>1102.0571428571429</v>
      </c>
      <c r="P1090" s="17">
        <f t="shared" si="349"/>
        <v>0</v>
      </c>
      <c r="Q1090" s="17">
        <f t="shared" si="349"/>
        <v>0</v>
      </c>
      <c r="R1090" s="17">
        <f t="shared" si="349"/>
        <v>0</v>
      </c>
      <c r="S1090" s="17">
        <f t="shared" si="349"/>
        <v>0</v>
      </c>
      <c r="T1090" s="17">
        <f t="shared" si="349"/>
        <v>0</v>
      </c>
      <c r="U1090" s="15"/>
    </row>
    <row r="1091" spans="1:21" ht="12.75" customHeight="1" outlineLevel="1">
      <c r="A1091" s="355"/>
      <c r="B1091" s="145"/>
      <c r="C1091" s="20" t="s">
        <v>776</v>
      </c>
      <c r="D1091" s="5" t="s">
        <v>79</v>
      </c>
      <c r="E1091" s="5" t="s">
        <v>317</v>
      </c>
      <c r="F1091" s="5"/>
      <c r="G1091" s="17">
        <f t="shared" ref="G1091:T1091" si="350">IF(G37+F1091-(G741-F741)&lt;0,0,G37+F1091-(G741-F741))</f>
        <v>0</v>
      </c>
      <c r="H1091" s="17">
        <f t="shared" si="350"/>
        <v>0</v>
      </c>
      <c r="I1091" s="17">
        <f t="shared" si="350"/>
        <v>0</v>
      </c>
      <c r="J1091" s="17">
        <f t="shared" si="350"/>
        <v>12144.49</v>
      </c>
      <c r="K1091" s="17">
        <f t="shared" si="350"/>
        <v>10409.562857142857</v>
      </c>
      <c r="L1091" s="17">
        <f t="shared" si="350"/>
        <v>8674.6357142857141</v>
      </c>
      <c r="M1091" s="17">
        <f t="shared" si="350"/>
        <v>6939.7085714285713</v>
      </c>
      <c r="N1091" s="17">
        <f t="shared" si="350"/>
        <v>5204.7814285714285</v>
      </c>
      <c r="O1091" s="17">
        <f t="shared" si="350"/>
        <v>3469.8542857142857</v>
      </c>
      <c r="P1091" s="17">
        <f t="shared" si="350"/>
        <v>1734.9271428571428</v>
      </c>
      <c r="Q1091" s="17">
        <f t="shared" si="350"/>
        <v>0</v>
      </c>
      <c r="R1091" s="17">
        <f t="shared" si="350"/>
        <v>0</v>
      </c>
      <c r="S1091" s="17">
        <f t="shared" si="350"/>
        <v>0</v>
      </c>
      <c r="T1091" s="17">
        <f t="shared" si="350"/>
        <v>0</v>
      </c>
      <c r="U1091" s="15"/>
    </row>
    <row r="1092" spans="1:21" ht="12.75" customHeight="1" outlineLevel="1">
      <c r="A1092" s="355"/>
      <c r="B1092" s="145"/>
      <c r="C1092" s="20" t="s">
        <v>777</v>
      </c>
      <c r="D1092" s="5" t="s">
        <v>79</v>
      </c>
      <c r="E1092" s="5" t="s">
        <v>317</v>
      </c>
      <c r="F1092" s="5"/>
      <c r="G1092" s="17">
        <f t="shared" ref="G1092:T1092" si="351">IF(G38+F1092-(G742-F742)&lt;0,0,G38+F1092-(G742-F742))</f>
        <v>0</v>
      </c>
      <c r="H1092" s="17">
        <f t="shared" si="351"/>
        <v>0</v>
      </c>
      <c r="I1092" s="17">
        <f t="shared" si="351"/>
        <v>0</v>
      </c>
      <c r="J1092" s="17">
        <f t="shared" si="351"/>
        <v>80524.84</v>
      </c>
      <c r="K1092" s="17">
        <f t="shared" si="351"/>
        <v>69021.291428571421</v>
      </c>
      <c r="L1092" s="17">
        <f t="shared" si="351"/>
        <v>57517.742857142854</v>
      </c>
      <c r="M1092" s="17">
        <f t="shared" si="351"/>
        <v>46014.194285714286</v>
      </c>
      <c r="N1092" s="17">
        <f t="shared" si="351"/>
        <v>34510.645714285718</v>
      </c>
      <c r="O1092" s="17">
        <f t="shared" si="351"/>
        <v>23007.09714285715</v>
      </c>
      <c r="P1092" s="17">
        <f t="shared" si="351"/>
        <v>11503.548571428575</v>
      </c>
      <c r="Q1092" s="17">
        <f t="shared" si="351"/>
        <v>0</v>
      </c>
      <c r="R1092" s="17">
        <f t="shared" si="351"/>
        <v>0</v>
      </c>
      <c r="S1092" s="17">
        <f t="shared" si="351"/>
        <v>0</v>
      </c>
      <c r="T1092" s="17">
        <f t="shared" si="351"/>
        <v>0</v>
      </c>
      <c r="U1092" s="15"/>
    </row>
    <row r="1093" spans="1:21" ht="12.75" customHeight="1" outlineLevel="1">
      <c r="A1093" s="355"/>
      <c r="B1093" s="145"/>
      <c r="C1093" s="20" t="s">
        <v>778</v>
      </c>
      <c r="D1093" s="5" t="s">
        <v>79</v>
      </c>
      <c r="E1093" s="5" t="s">
        <v>317</v>
      </c>
      <c r="F1093" s="5"/>
      <c r="G1093" s="17">
        <f t="shared" ref="G1093:T1093" si="352">IF(G39+F1093-(G743-F743)&lt;0,0,G39+F1093-(G743-F743))</f>
        <v>0</v>
      </c>
      <c r="H1093" s="17">
        <f t="shared" si="352"/>
        <v>0</v>
      </c>
      <c r="I1093" s="17">
        <f t="shared" si="352"/>
        <v>0</v>
      </c>
      <c r="J1093" s="17">
        <f t="shared" si="352"/>
        <v>16408.61</v>
      </c>
      <c r="K1093" s="17">
        <f t="shared" si="352"/>
        <v>14064.522857142858</v>
      </c>
      <c r="L1093" s="17">
        <f t="shared" si="352"/>
        <v>11720.435714285715</v>
      </c>
      <c r="M1093" s="17">
        <f t="shared" si="352"/>
        <v>9376.3485714285725</v>
      </c>
      <c r="N1093" s="17">
        <f t="shared" si="352"/>
        <v>7032.2614285714299</v>
      </c>
      <c r="O1093" s="17">
        <f t="shared" si="352"/>
        <v>4688.1742857142872</v>
      </c>
      <c r="P1093" s="17">
        <f t="shared" si="352"/>
        <v>2344.0871428571445</v>
      </c>
      <c r="Q1093" s="17">
        <f t="shared" si="352"/>
        <v>0</v>
      </c>
      <c r="R1093" s="17">
        <f t="shared" si="352"/>
        <v>0</v>
      </c>
      <c r="S1093" s="17">
        <f t="shared" si="352"/>
        <v>0</v>
      </c>
      <c r="T1093" s="17">
        <f t="shared" si="352"/>
        <v>0</v>
      </c>
      <c r="U1093" s="15"/>
    </row>
    <row r="1094" spans="1:21" ht="12.75" customHeight="1" outlineLevel="1">
      <c r="A1094" s="355"/>
      <c r="B1094" s="145"/>
      <c r="C1094" s="20" t="s">
        <v>779</v>
      </c>
      <c r="D1094" s="5" t="s">
        <v>79</v>
      </c>
      <c r="E1094" s="5" t="s">
        <v>317</v>
      </c>
      <c r="F1094" s="5"/>
      <c r="G1094" s="17">
        <f t="shared" ref="G1094:T1094" si="353">IF(G40+F1094-(G744-F744)&lt;0,0,G40+F1094-(G744-F744))</f>
        <v>0</v>
      </c>
      <c r="H1094" s="17">
        <f t="shared" si="353"/>
        <v>0</v>
      </c>
      <c r="I1094" s="17">
        <f t="shared" si="353"/>
        <v>0</v>
      </c>
      <c r="J1094" s="17">
        <f t="shared" si="353"/>
        <v>0</v>
      </c>
      <c r="K1094" s="17">
        <f t="shared" si="353"/>
        <v>34291.870000000003</v>
      </c>
      <c r="L1094" s="17">
        <f t="shared" si="353"/>
        <v>29393.03142857143</v>
      </c>
      <c r="M1094" s="17">
        <f t="shared" si="353"/>
        <v>24494.192857142858</v>
      </c>
      <c r="N1094" s="17">
        <f t="shared" si="353"/>
        <v>19595.354285714289</v>
      </c>
      <c r="O1094" s="17">
        <f t="shared" si="353"/>
        <v>14696.515714285717</v>
      </c>
      <c r="P1094" s="17">
        <f t="shared" si="353"/>
        <v>9797.6771428571446</v>
      </c>
      <c r="Q1094" s="17">
        <f t="shared" si="353"/>
        <v>4898.8385714285723</v>
      </c>
      <c r="R1094" s="17">
        <f t="shared" si="353"/>
        <v>0</v>
      </c>
      <c r="S1094" s="17">
        <f t="shared" si="353"/>
        <v>0</v>
      </c>
      <c r="T1094" s="17">
        <f t="shared" si="353"/>
        <v>0</v>
      </c>
      <c r="U1094" s="15"/>
    </row>
    <row r="1095" spans="1:21" ht="12.75" customHeight="1" outlineLevel="1">
      <c r="A1095" s="355"/>
      <c r="B1095" s="145"/>
      <c r="C1095" s="20" t="s">
        <v>780</v>
      </c>
      <c r="D1095" s="5" t="s">
        <v>79</v>
      </c>
      <c r="E1095" s="5" t="s">
        <v>317</v>
      </c>
      <c r="F1095" s="5"/>
      <c r="G1095" s="17">
        <f t="shared" ref="G1095:T1095" si="354">IF(G41+F1095-(G745-F745)&lt;0,0,G41+F1095-(G745-F745))</f>
        <v>0</v>
      </c>
      <c r="H1095" s="17">
        <f t="shared" si="354"/>
        <v>0</v>
      </c>
      <c r="I1095" s="17">
        <f t="shared" si="354"/>
        <v>0</v>
      </c>
      <c r="J1095" s="17">
        <f t="shared" si="354"/>
        <v>0</v>
      </c>
      <c r="K1095" s="17">
        <f t="shared" si="354"/>
        <v>0</v>
      </c>
      <c r="L1095" s="17">
        <f t="shared" si="354"/>
        <v>51670</v>
      </c>
      <c r="M1095" s="17">
        <f t="shared" si="354"/>
        <v>44288.571428571428</v>
      </c>
      <c r="N1095" s="17">
        <f t="shared" si="354"/>
        <v>36907.142857142855</v>
      </c>
      <c r="O1095" s="17">
        <f t="shared" si="354"/>
        <v>29525.714285714286</v>
      </c>
      <c r="P1095" s="17">
        <f t="shared" si="354"/>
        <v>22144.285714285714</v>
      </c>
      <c r="Q1095" s="17">
        <f t="shared" si="354"/>
        <v>14762.857142857141</v>
      </c>
      <c r="R1095" s="17">
        <f t="shared" si="354"/>
        <v>7381.4285714285688</v>
      </c>
      <c r="S1095" s="17">
        <f t="shared" si="354"/>
        <v>0</v>
      </c>
      <c r="T1095" s="17">
        <f t="shared" si="354"/>
        <v>0</v>
      </c>
      <c r="U1095" s="15"/>
    </row>
    <row r="1096" spans="1:21" ht="12.75" customHeight="1" outlineLevel="1">
      <c r="A1096" s="355"/>
      <c r="B1096" s="145"/>
      <c r="C1096" s="20" t="s">
        <v>781</v>
      </c>
      <c r="D1096" s="5" t="s">
        <v>79</v>
      </c>
      <c r="E1096" s="5" t="s">
        <v>317</v>
      </c>
      <c r="F1096" s="5"/>
      <c r="G1096" s="17">
        <f t="shared" ref="G1096:T1096" si="355">IF(G42+F1096-(G746-F746)&lt;0,0,G42+F1096-(G746-F746))</f>
        <v>0</v>
      </c>
      <c r="H1096" s="17">
        <f t="shared" si="355"/>
        <v>113008.20999999999</v>
      </c>
      <c r="I1096" s="17">
        <f t="shared" si="355"/>
        <v>105474.32933333333</v>
      </c>
      <c r="J1096" s="17">
        <f t="shared" si="355"/>
        <v>97940.448666666663</v>
      </c>
      <c r="K1096" s="17">
        <f t="shared" si="355"/>
        <v>90406.567999999999</v>
      </c>
      <c r="L1096" s="17">
        <f t="shared" si="355"/>
        <v>82872.687333333335</v>
      </c>
      <c r="M1096" s="17">
        <f t="shared" si="355"/>
        <v>75338.806666666671</v>
      </c>
      <c r="N1096" s="17">
        <f t="shared" si="355"/>
        <v>67804.926000000007</v>
      </c>
      <c r="O1096" s="17">
        <f t="shared" si="355"/>
        <v>60271.045333333343</v>
      </c>
      <c r="P1096" s="17">
        <f t="shared" si="355"/>
        <v>52737.164666666678</v>
      </c>
      <c r="Q1096" s="17">
        <f t="shared" si="355"/>
        <v>45203.284000000007</v>
      </c>
      <c r="R1096" s="17">
        <f t="shared" si="355"/>
        <v>37669.403333333343</v>
      </c>
      <c r="S1096" s="17">
        <f t="shared" si="355"/>
        <v>30135.522666666679</v>
      </c>
      <c r="T1096" s="17">
        <f t="shared" si="355"/>
        <v>22601.642000000014</v>
      </c>
      <c r="U1096" s="15"/>
    </row>
    <row r="1097" spans="1:21" ht="12.75" customHeight="1" outlineLevel="1">
      <c r="A1097" s="355"/>
      <c r="B1097" s="145"/>
      <c r="C1097" s="20" t="s">
        <v>782</v>
      </c>
      <c r="D1097" s="5" t="s">
        <v>79</v>
      </c>
      <c r="E1097" s="5" t="s">
        <v>317</v>
      </c>
      <c r="F1097" s="5"/>
      <c r="G1097" s="17">
        <f t="shared" ref="G1097:T1097" si="356">IF(G43+F1097-(G747-F747)&lt;0,0,G43+F1097-(G747-F747))</f>
        <v>0</v>
      </c>
      <c r="H1097" s="17">
        <f t="shared" si="356"/>
        <v>0</v>
      </c>
      <c r="I1097" s="17">
        <f t="shared" si="356"/>
        <v>133315.81</v>
      </c>
      <c r="J1097" s="17">
        <f t="shared" si="356"/>
        <v>124428.08933333334</v>
      </c>
      <c r="K1097" s="17">
        <f t="shared" si="356"/>
        <v>115540.36866666668</v>
      </c>
      <c r="L1097" s="17">
        <f t="shared" si="356"/>
        <v>106652.64800000002</v>
      </c>
      <c r="M1097" s="17">
        <f t="shared" si="356"/>
        <v>97764.927333333355</v>
      </c>
      <c r="N1097" s="17">
        <f t="shared" si="356"/>
        <v>88877.206666666694</v>
      </c>
      <c r="O1097" s="17">
        <f t="shared" si="356"/>
        <v>79989.486000000034</v>
      </c>
      <c r="P1097" s="17">
        <f t="shared" si="356"/>
        <v>71101.765333333373</v>
      </c>
      <c r="Q1097" s="17">
        <f t="shared" si="356"/>
        <v>62214.044666666712</v>
      </c>
      <c r="R1097" s="17">
        <f t="shared" si="356"/>
        <v>53326.324000000051</v>
      </c>
      <c r="S1097" s="17">
        <f t="shared" si="356"/>
        <v>44438.603333333391</v>
      </c>
      <c r="T1097" s="17">
        <f t="shared" si="356"/>
        <v>35550.88266666673</v>
      </c>
      <c r="U1097" s="15"/>
    </row>
    <row r="1098" spans="1:21" ht="12.75" customHeight="1" outlineLevel="1">
      <c r="A1098" s="355"/>
      <c r="B1098" s="145"/>
      <c r="C1098" s="20" t="s">
        <v>783</v>
      </c>
      <c r="D1098" s="5" t="s">
        <v>79</v>
      </c>
      <c r="E1098" s="5" t="s">
        <v>317</v>
      </c>
      <c r="F1098" s="5"/>
      <c r="G1098" s="17">
        <f t="shared" ref="G1098:T1098" si="357">IF(G44+F1098-(G748-F748)&lt;0,0,G44+F1098-(G748-F748))</f>
        <v>189002.56055125355</v>
      </c>
      <c r="H1098" s="17">
        <f t="shared" si="357"/>
        <v>179755.81197243731</v>
      </c>
      <c r="I1098" s="17">
        <f t="shared" si="357"/>
        <v>170295.51497243732</v>
      </c>
      <c r="J1098" s="17">
        <f t="shared" si="357"/>
        <v>160835.21797243733</v>
      </c>
      <c r="K1098" s="17">
        <f t="shared" si="357"/>
        <v>151374.92097243734</v>
      </c>
      <c r="L1098" s="17">
        <f t="shared" si="357"/>
        <v>141914.62397243734</v>
      </c>
      <c r="M1098" s="17">
        <f t="shared" si="357"/>
        <v>132454.32697243735</v>
      </c>
      <c r="N1098" s="17">
        <f t="shared" si="357"/>
        <v>122994.02997243736</v>
      </c>
      <c r="O1098" s="17">
        <f t="shared" si="357"/>
        <v>113533.73297243736</v>
      </c>
      <c r="P1098" s="17">
        <f t="shared" si="357"/>
        <v>104073.43597243735</v>
      </c>
      <c r="Q1098" s="17">
        <f t="shared" si="357"/>
        <v>94613.138972437344</v>
      </c>
      <c r="R1098" s="17">
        <f t="shared" si="357"/>
        <v>85152.841972437338</v>
      </c>
      <c r="S1098" s="17">
        <f t="shared" si="357"/>
        <v>75692.544972437332</v>
      </c>
      <c r="T1098" s="17">
        <f t="shared" si="357"/>
        <v>66232.247972437326</v>
      </c>
      <c r="U1098" s="15"/>
    </row>
    <row r="1099" spans="1:21" ht="12.75" customHeight="1" outlineLevel="1">
      <c r="A1099" s="355"/>
      <c r="B1099" s="145"/>
      <c r="C1099" s="20" t="s">
        <v>784</v>
      </c>
      <c r="D1099" s="5" t="s">
        <v>79</v>
      </c>
      <c r="E1099" s="5" t="s">
        <v>317</v>
      </c>
      <c r="F1099" s="5"/>
      <c r="G1099" s="17">
        <f t="shared" ref="G1099:T1099" si="358">IF(G45+F1099-(G749-F749)&lt;0,0,G45+F1099-(G749-F749))</f>
        <v>0</v>
      </c>
      <c r="H1099" s="17">
        <f t="shared" si="358"/>
        <v>0</v>
      </c>
      <c r="I1099" s="17">
        <f t="shared" si="358"/>
        <v>0</v>
      </c>
      <c r="J1099" s="17">
        <f t="shared" si="358"/>
        <v>0</v>
      </c>
      <c r="K1099" s="17">
        <f t="shared" si="358"/>
        <v>348255.19</v>
      </c>
      <c r="L1099" s="17">
        <f t="shared" si="358"/>
        <v>330842.43050000002</v>
      </c>
      <c r="M1099" s="17">
        <f t="shared" si="358"/>
        <v>313429.67100000003</v>
      </c>
      <c r="N1099" s="17">
        <f t="shared" si="358"/>
        <v>296016.91150000005</v>
      </c>
      <c r="O1099" s="17">
        <f t="shared" si="358"/>
        <v>278604.15200000006</v>
      </c>
      <c r="P1099" s="17">
        <f t="shared" si="358"/>
        <v>261191.39250000007</v>
      </c>
      <c r="Q1099" s="17">
        <f t="shared" si="358"/>
        <v>243778.63300000009</v>
      </c>
      <c r="R1099" s="17">
        <f t="shared" si="358"/>
        <v>226365.8735000001</v>
      </c>
      <c r="S1099" s="17">
        <f t="shared" si="358"/>
        <v>208953.11400000012</v>
      </c>
      <c r="T1099" s="17">
        <f t="shared" si="358"/>
        <v>191540.35450000013</v>
      </c>
      <c r="U1099" s="15"/>
    </row>
    <row r="1100" spans="1:21" ht="12.75" customHeight="1" outlineLevel="1">
      <c r="A1100" s="355"/>
      <c r="B1100" s="145"/>
      <c r="C1100" s="20" t="s">
        <v>785</v>
      </c>
      <c r="D1100" s="5" t="s">
        <v>79</v>
      </c>
      <c r="E1100" s="5" t="s">
        <v>317</v>
      </c>
      <c r="F1100" s="5"/>
      <c r="G1100" s="17">
        <f t="shared" ref="G1100:T1100" si="359">IF(G46+F1100-(G750-F750)&lt;0,0,G46+F1100-(G750-F750))</f>
        <v>0</v>
      </c>
      <c r="H1100" s="17">
        <f t="shared" si="359"/>
        <v>0</v>
      </c>
      <c r="I1100" s="17">
        <f t="shared" si="359"/>
        <v>2766.69</v>
      </c>
      <c r="J1100" s="17">
        <f t="shared" si="359"/>
        <v>2672.505906547286</v>
      </c>
      <c r="K1100" s="17">
        <f t="shared" si="359"/>
        <v>2578.321813094572</v>
      </c>
      <c r="L1100" s="17">
        <f t="shared" si="359"/>
        <v>2484.137719641858</v>
      </c>
      <c r="M1100" s="17">
        <f t="shared" si="359"/>
        <v>2389.953626189144</v>
      </c>
      <c r="N1100" s="17">
        <f t="shared" si="359"/>
        <v>2295.7695327364299</v>
      </c>
      <c r="O1100" s="17">
        <f t="shared" si="359"/>
        <v>2201.5854392837159</v>
      </c>
      <c r="P1100" s="17">
        <f t="shared" si="359"/>
        <v>2107.4013458310019</v>
      </c>
      <c r="Q1100" s="17">
        <f t="shared" si="359"/>
        <v>2013.2172523782879</v>
      </c>
      <c r="R1100" s="17">
        <f t="shared" si="359"/>
        <v>1919.0331589255738</v>
      </c>
      <c r="S1100" s="17">
        <f t="shared" si="359"/>
        <v>1824.8490654728598</v>
      </c>
      <c r="T1100" s="17">
        <f t="shared" si="359"/>
        <v>1730.6649720201458</v>
      </c>
      <c r="U1100" s="15"/>
    </row>
    <row r="1101" spans="1:21" ht="12.75" customHeight="1" outlineLevel="1">
      <c r="A1101" s="355"/>
      <c r="B1101" s="145"/>
      <c r="C1101" s="20" t="s">
        <v>181</v>
      </c>
      <c r="D1101" s="5" t="s">
        <v>79</v>
      </c>
      <c r="E1101" s="5" t="s">
        <v>317</v>
      </c>
      <c r="F1101" s="5"/>
      <c r="G1101" s="17">
        <f t="shared" ref="G1101:T1101" si="360">IF(G47+F1101-(G751-F751)&lt;0,0,G47+F1101-(G751-F751))</f>
        <v>0</v>
      </c>
      <c r="H1101" s="17">
        <f t="shared" si="360"/>
        <v>5161.7979509202451</v>
      </c>
      <c r="I1101" s="17">
        <f t="shared" si="360"/>
        <v>4424.4026198861729</v>
      </c>
      <c r="J1101" s="17">
        <f t="shared" si="360"/>
        <v>3687.0022874346741</v>
      </c>
      <c r="K1101" s="17">
        <f t="shared" si="360"/>
        <v>2949.6019549831749</v>
      </c>
      <c r="L1101" s="17">
        <f t="shared" si="360"/>
        <v>2212.2016225316761</v>
      </c>
      <c r="M1101" s="17">
        <f t="shared" si="360"/>
        <v>1474.8012900801773</v>
      </c>
      <c r="N1101" s="17">
        <f t="shared" si="360"/>
        <v>737.4009576286785</v>
      </c>
      <c r="O1101" s="17">
        <f t="shared" si="360"/>
        <v>6.2517717969967634E-4</v>
      </c>
      <c r="P1101" s="17">
        <f t="shared" si="360"/>
        <v>4.5474735088646412E-13</v>
      </c>
      <c r="Q1101" s="17">
        <f t="shared" si="360"/>
        <v>4.5474735088646412E-13</v>
      </c>
      <c r="R1101" s="17">
        <f t="shared" si="360"/>
        <v>4.5474735088646412E-13</v>
      </c>
      <c r="S1101" s="17">
        <f t="shared" si="360"/>
        <v>4.5474735088646412E-13</v>
      </c>
      <c r="T1101" s="17">
        <f t="shared" si="360"/>
        <v>4.5474735088646412E-13</v>
      </c>
      <c r="U1101" s="15"/>
    </row>
    <row r="1102" spans="1:21" ht="12.75" customHeight="1" outlineLevel="1">
      <c r="A1102" s="355"/>
      <c r="B1102" s="145"/>
      <c r="C1102" s="20" t="s">
        <v>182</v>
      </c>
      <c r="D1102" s="5" t="s">
        <v>79</v>
      </c>
      <c r="E1102" s="5" t="s">
        <v>317</v>
      </c>
      <c r="F1102" s="5"/>
      <c r="G1102" s="17">
        <f t="shared" ref="G1102:T1102" si="361">IF(G48+F1102-(G752-F752)&lt;0,0,G48+F1102-(G752-F752))</f>
        <v>0</v>
      </c>
      <c r="H1102" s="17">
        <f t="shared" si="361"/>
        <v>2520.0576728395063</v>
      </c>
      <c r="I1102" s="17">
        <f t="shared" si="361"/>
        <v>2431.757677583058</v>
      </c>
      <c r="J1102" s="17">
        <f t="shared" si="361"/>
        <v>2343.4576823266098</v>
      </c>
      <c r="K1102" s="17">
        <f t="shared" si="361"/>
        <v>2255.1576870701615</v>
      </c>
      <c r="L1102" s="17">
        <f t="shared" si="361"/>
        <v>2166.8576918137132</v>
      </c>
      <c r="M1102" s="17">
        <f t="shared" si="361"/>
        <v>2078.557696557265</v>
      </c>
      <c r="N1102" s="17">
        <f t="shared" si="361"/>
        <v>1990.2577013008167</v>
      </c>
      <c r="O1102" s="17">
        <f t="shared" si="361"/>
        <v>1901.9577060443685</v>
      </c>
      <c r="P1102" s="17">
        <f t="shared" si="361"/>
        <v>1813.6577107879202</v>
      </c>
      <c r="Q1102" s="17">
        <f t="shared" si="361"/>
        <v>1725.357715531472</v>
      </c>
      <c r="R1102" s="17">
        <f t="shared" si="361"/>
        <v>1637.0577202750237</v>
      </c>
      <c r="S1102" s="17">
        <f t="shared" si="361"/>
        <v>1548.7577250185755</v>
      </c>
      <c r="T1102" s="17">
        <f t="shared" si="361"/>
        <v>1460.4577297621272</v>
      </c>
      <c r="U1102" s="15"/>
    </row>
    <row r="1103" spans="1:21" ht="12.75" customHeight="1" outlineLevel="1">
      <c r="A1103" s="355"/>
      <c r="B1103" s="145"/>
      <c r="C1103" s="20" t="s">
        <v>183</v>
      </c>
      <c r="D1103" s="5" t="s">
        <v>79</v>
      </c>
      <c r="E1103" s="5" t="s">
        <v>317</v>
      </c>
      <c r="F1103" s="5"/>
      <c r="G1103" s="17">
        <f t="shared" ref="G1103:T1103" si="362">IF(G49+F1103-(G753-F753)&lt;0,0,G49+F1103-(G753-F753))</f>
        <v>0</v>
      </c>
      <c r="H1103" s="17">
        <f t="shared" si="362"/>
        <v>0</v>
      </c>
      <c r="I1103" s="17">
        <f t="shared" si="362"/>
        <v>258648.6</v>
      </c>
      <c r="J1103" s="17">
        <f t="shared" si="362"/>
        <v>249402.10254652303</v>
      </c>
      <c r="K1103" s="17">
        <f t="shared" si="362"/>
        <v>240155.60509304606</v>
      </c>
      <c r="L1103" s="17">
        <f t="shared" si="362"/>
        <v>230909.10763956909</v>
      </c>
      <c r="M1103" s="17">
        <f t="shared" si="362"/>
        <v>221662.61018609209</v>
      </c>
      <c r="N1103" s="17">
        <f t="shared" si="362"/>
        <v>212416.11273261509</v>
      </c>
      <c r="O1103" s="17">
        <f t="shared" si="362"/>
        <v>203169.61527913809</v>
      </c>
      <c r="P1103" s="17">
        <f t="shared" si="362"/>
        <v>193923.11782566109</v>
      </c>
      <c r="Q1103" s="17">
        <f t="shared" si="362"/>
        <v>184676.62037218412</v>
      </c>
      <c r="R1103" s="17">
        <f t="shared" si="362"/>
        <v>175430.12291870714</v>
      </c>
      <c r="S1103" s="17">
        <f t="shared" si="362"/>
        <v>166183.62546523014</v>
      </c>
      <c r="T1103" s="17">
        <f t="shared" si="362"/>
        <v>156937.12801175314</v>
      </c>
      <c r="U1103" s="15"/>
    </row>
    <row r="1104" spans="1:21" ht="12.75" customHeight="1" outlineLevel="1">
      <c r="A1104" s="355"/>
      <c r="B1104" s="145"/>
      <c r="C1104" s="20" t="s">
        <v>186</v>
      </c>
      <c r="D1104" s="5" t="s">
        <v>79</v>
      </c>
      <c r="E1104" s="5" t="s">
        <v>317</v>
      </c>
      <c r="F1104" s="5"/>
      <c r="G1104" s="17">
        <f t="shared" ref="G1104:T1104" si="363">IF(G50+F1104-(G754-F754)&lt;0,0,G50+F1104-(G754-F754))</f>
        <v>0</v>
      </c>
      <c r="H1104" s="17">
        <f t="shared" si="363"/>
        <v>0</v>
      </c>
      <c r="I1104" s="17">
        <f t="shared" si="363"/>
        <v>136265.60000000001</v>
      </c>
      <c r="J1104" s="17">
        <f t="shared" si="363"/>
        <v>139110.13571428572</v>
      </c>
      <c r="K1104" s="17">
        <f t="shared" si="363"/>
        <v>116456.32857142857</v>
      </c>
      <c r="L1104" s="17">
        <f t="shared" si="363"/>
        <v>98077.521428571432</v>
      </c>
      <c r="M1104" s="17">
        <f t="shared" si="363"/>
        <v>104243</v>
      </c>
      <c r="N1104" s="17">
        <f t="shared" si="363"/>
        <v>76774.192857142858</v>
      </c>
      <c r="O1104" s="17">
        <f t="shared" si="363"/>
        <v>49305.385714285716</v>
      </c>
      <c r="P1104" s="17">
        <f t="shared" si="363"/>
        <v>21836.578571428574</v>
      </c>
      <c r="Q1104" s="17">
        <f t="shared" si="363"/>
        <v>0</v>
      </c>
      <c r="R1104" s="17">
        <f t="shared" si="363"/>
        <v>0</v>
      </c>
      <c r="S1104" s="17">
        <f t="shared" si="363"/>
        <v>0</v>
      </c>
      <c r="T1104" s="17">
        <f t="shared" si="363"/>
        <v>0</v>
      </c>
      <c r="U1104" s="15"/>
    </row>
    <row r="1105" spans="1:21" ht="12.75" customHeight="1" outlineLevel="1">
      <c r="A1105" s="355"/>
      <c r="B1105" s="145"/>
      <c r="C1105" s="20" t="s">
        <v>184</v>
      </c>
      <c r="D1105" s="5" t="s">
        <v>79</v>
      </c>
      <c r="E1105" s="5" t="s">
        <v>317</v>
      </c>
      <c r="F1105" s="5"/>
      <c r="G1105" s="17">
        <f t="shared" ref="G1105:T1105" si="364">IF(G51+F1105-(G755-F755)&lt;0,0,G51+F1105-(G755-F755))</f>
        <v>0</v>
      </c>
      <c r="H1105" s="17">
        <f t="shared" si="364"/>
        <v>0</v>
      </c>
      <c r="I1105" s="17">
        <f t="shared" si="364"/>
        <v>0</v>
      </c>
      <c r="J1105" s="17">
        <f t="shared" si="364"/>
        <v>0</v>
      </c>
      <c r="K1105" s="17">
        <f t="shared" si="364"/>
        <v>0</v>
      </c>
      <c r="L1105" s="17">
        <f t="shared" si="364"/>
        <v>8350</v>
      </c>
      <c r="M1105" s="17">
        <f t="shared" si="364"/>
        <v>7157.1428571428569</v>
      </c>
      <c r="N1105" s="17">
        <f t="shared" si="364"/>
        <v>5964.2857142857138</v>
      </c>
      <c r="O1105" s="17">
        <f t="shared" si="364"/>
        <v>4771.4285714285706</v>
      </c>
      <c r="P1105" s="17">
        <f t="shared" si="364"/>
        <v>3578.5714285714275</v>
      </c>
      <c r="Q1105" s="17">
        <f t="shared" si="364"/>
        <v>2385.7142857142844</v>
      </c>
      <c r="R1105" s="17">
        <f t="shared" si="364"/>
        <v>1192.8571428571413</v>
      </c>
      <c r="S1105" s="17">
        <f t="shared" si="364"/>
        <v>0</v>
      </c>
      <c r="T1105" s="17">
        <f t="shared" si="364"/>
        <v>0</v>
      </c>
      <c r="U1105" s="15"/>
    </row>
    <row r="1106" spans="1:21" ht="12.75" customHeight="1" outlineLevel="1" collapsed="1">
      <c r="A1106" s="355"/>
      <c r="B1106" s="145"/>
      <c r="C1106" s="20" t="s">
        <v>468</v>
      </c>
      <c r="D1106" s="5" t="s">
        <v>79</v>
      </c>
      <c r="E1106" s="5" t="s">
        <v>317</v>
      </c>
      <c r="F1106" s="5"/>
      <c r="G1106" s="17">
        <f t="shared" ref="G1106:T1106" si="365">IF(G52+F1106-(G756-F756)&lt;0,0,G52+F1106-(G756-F756))</f>
        <v>0</v>
      </c>
      <c r="H1106" s="17">
        <f t="shared" si="365"/>
        <v>0</v>
      </c>
      <c r="I1106" s="17">
        <f t="shared" si="365"/>
        <v>0</v>
      </c>
      <c r="J1106" s="17">
        <f t="shared" si="365"/>
        <v>0</v>
      </c>
      <c r="K1106" s="17">
        <f t="shared" si="365"/>
        <v>0</v>
      </c>
      <c r="L1106" s="17">
        <f t="shared" si="365"/>
        <v>0</v>
      </c>
      <c r="M1106" s="17">
        <f t="shared" si="365"/>
        <v>0</v>
      </c>
      <c r="N1106" s="17">
        <f t="shared" si="365"/>
        <v>0</v>
      </c>
      <c r="O1106" s="17">
        <f t="shared" si="365"/>
        <v>0</v>
      </c>
      <c r="P1106" s="17">
        <f t="shared" si="365"/>
        <v>0</v>
      </c>
      <c r="Q1106" s="17">
        <f t="shared" si="365"/>
        <v>0</v>
      </c>
      <c r="R1106" s="17">
        <f t="shared" si="365"/>
        <v>0</v>
      </c>
      <c r="S1106" s="17">
        <f t="shared" si="365"/>
        <v>0</v>
      </c>
      <c r="T1106" s="17">
        <f t="shared" si="365"/>
        <v>374721.56</v>
      </c>
      <c r="U1106" s="15"/>
    </row>
    <row r="1107" spans="1:21" ht="12.75" customHeight="1" outlineLevel="1">
      <c r="A1107" s="355"/>
      <c r="B1107" s="145"/>
      <c r="C1107" s="20" t="s">
        <v>469</v>
      </c>
      <c r="D1107" s="5" t="s">
        <v>79</v>
      </c>
      <c r="E1107" s="5" t="s">
        <v>317</v>
      </c>
      <c r="F1107" s="5"/>
      <c r="G1107" s="17">
        <f t="shared" ref="G1107:T1107" si="366">IF(G53+F1107-(G757-F757)&lt;0,0,G53+F1107-(G757-F757))</f>
        <v>0</v>
      </c>
      <c r="H1107" s="17">
        <f t="shared" si="366"/>
        <v>0</v>
      </c>
      <c r="I1107" s="17">
        <f t="shared" si="366"/>
        <v>0</v>
      </c>
      <c r="J1107" s="17">
        <f t="shared" si="366"/>
        <v>0</v>
      </c>
      <c r="K1107" s="17">
        <f t="shared" si="366"/>
        <v>0</v>
      </c>
      <c r="L1107" s="17">
        <f t="shared" si="366"/>
        <v>0</v>
      </c>
      <c r="M1107" s="17">
        <f t="shared" si="366"/>
        <v>0</v>
      </c>
      <c r="N1107" s="17">
        <f t="shared" si="366"/>
        <v>0</v>
      </c>
      <c r="O1107" s="17">
        <f t="shared" si="366"/>
        <v>0</v>
      </c>
      <c r="P1107" s="17">
        <f t="shared" si="366"/>
        <v>0</v>
      </c>
      <c r="Q1107" s="17">
        <f t="shared" si="366"/>
        <v>0</v>
      </c>
      <c r="R1107" s="17">
        <f t="shared" si="366"/>
        <v>0</v>
      </c>
      <c r="S1107" s="17">
        <f t="shared" si="366"/>
        <v>0</v>
      </c>
      <c r="T1107" s="17">
        <f t="shared" si="366"/>
        <v>109807.74</v>
      </c>
      <c r="U1107" s="15"/>
    </row>
    <row r="1108" spans="1:21" ht="12.75" customHeight="1" outlineLevel="1">
      <c r="A1108" s="355"/>
      <c r="B1108" s="145"/>
      <c r="C1108" s="20" t="s">
        <v>470</v>
      </c>
      <c r="D1108" s="5" t="s">
        <v>79</v>
      </c>
      <c r="E1108" s="5" t="s">
        <v>317</v>
      </c>
      <c r="F1108" s="5"/>
      <c r="G1108" s="17">
        <f t="shared" ref="G1108:T1108" si="367">IF(G54+F1108-(G758-F758)&lt;0,0,G54+F1108-(G758-F758))</f>
        <v>0</v>
      </c>
      <c r="H1108" s="17">
        <f t="shared" si="367"/>
        <v>0</v>
      </c>
      <c r="I1108" s="17">
        <f t="shared" si="367"/>
        <v>0</v>
      </c>
      <c r="J1108" s="17">
        <f t="shared" si="367"/>
        <v>0</v>
      </c>
      <c r="K1108" s="17">
        <f t="shared" si="367"/>
        <v>0</v>
      </c>
      <c r="L1108" s="17">
        <f t="shared" si="367"/>
        <v>0</v>
      </c>
      <c r="M1108" s="17">
        <f t="shared" si="367"/>
        <v>0</v>
      </c>
      <c r="N1108" s="17">
        <f t="shared" si="367"/>
        <v>0</v>
      </c>
      <c r="O1108" s="17">
        <f t="shared" si="367"/>
        <v>0</v>
      </c>
      <c r="P1108" s="17">
        <f t="shared" si="367"/>
        <v>0</v>
      </c>
      <c r="Q1108" s="17">
        <f t="shared" si="367"/>
        <v>0</v>
      </c>
      <c r="R1108" s="17">
        <f t="shared" si="367"/>
        <v>0</v>
      </c>
      <c r="S1108" s="17">
        <f t="shared" si="367"/>
        <v>0</v>
      </c>
      <c r="T1108" s="17">
        <f t="shared" si="367"/>
        <v>15359.25</v>
      </c>
      <c r="U1108" s="15"/>
    </row>
    <row r="1109" spans="1:21" ht="12.75" customHeight="1" outlineLevel="1">
      <c r="A1109" s="355"/>
      <c r="B1109" s="145"/>
      <c r="C1109" s="20" t="s">
        <v>471</v>
      </c>
      <c r="D1109" s="5" t="s">
        <v>79</v>
      </c>
      <c r="E1109" s="5" t="s">
        <v>317</v>
      </c>
      <c r="F1109" s="5"/>
      <c r="G1109" s="17">
        <f t="shared" ref="G1109:T1109" si="368">IF(G55+F1109-(G759-F759)&lt;0,0,G55+F1109-(G759-F759))</f>
        <v>0</v>
      </c>
      <c r="H1109" s="17">
        <f t="shared" si="368"/>
        <v>0</v>
      </c>
      <c r="I1109" s="17">
        <f t="shared" si="368"/>
        <v>0</v>
      </c>
      <c r="J1109" s="17">
        <f t="shared" si="368"/>
        <v>0</v>
      </c>
      <c r="K1109" s="17">
        <f t="shared" si="368"/>
        <v>0</v>
      </c>
      <c r="L1109" s="17">
        <f t="shared" si="368"/>
        <v>0</v>
      </c>
      <c r="M1109" s="17">
        <f t="shared" si="368"/>
        <v>0</v>
      </c>
      <c r="N1109" s="17">
        <f t="shared" si="368"/>
        <v>0</v>
      </c>
      <c r="O1109" s="17">
        <f t="shared" si="368"/>
        <v>0</v>
      </c>
      <c r="P1109" s="17">
        <f t="shared" si="368"/>
        <v>0</v>
      </c>
      <c r="Q1109" s="17">
        <f t="shared" si="368"/>
        <v>0</v>
      </c>
      <c r="R1109" s="17">
        <f t="shared" si="368"/>
        <v>0</v>
      </c>
      <c r="S1109" s="17">
        <f t="shared" si="368"/>
        <v>0</v>
      </c>
      <c r="T1109" s="17">
        <f t="shared" si="368"/>
        <v>43040.97</v>
      </c>
      <c r="U1109" s="15"/>
    </row>
    <row r="1110" spans="1:21" ht="12.75" customHeight="1" outlineLevel="1">
      <c r="A1110" s="356"/>
      <c r="B1110" s="145"/>
      <c r="C1110" s="20" t="s">
        <v>879</v>
      </c>
      <c r="D1110" s="5" t="s">
        <v>79</v>
      </c>
      <c r="E1110" s="5" t="s">
        <v>317</v>
      </c>
      <c r="F1110" s="5"/>
      <c r="G1110" s="17">
        <f t="shared" ref="G1110:T1110" si="369">IF(G56+F1110-(G760-F760)&lt;0,0,G56+F1110-(G760-F760))</f>
        <v>0</v>
      </c>
      <c r="H1110" s="17">
        <f t="shared" si="369"/>
        <v>0</v>
      </c>
      <c r="I1110" s="17">
        <f t="shared" si="369"/>
        <v>0</v>
      </c>
      <c r="J1110" s="17">
        <f t="shared" si="369"/>
        <v>0</v>
      </c>
      <c r="K1110" s="17">
        <f t="shared" si="369"/>
        <v>0</v>
      </c>
      <c r="L1110" s="17">
        <f t="shared" si="369"/>
        <v>0</v>
      </c>
      <c r="M1110" s="17">
        <f t="shared" si="369"/>
        <v>0</v>
      </c>
      <c r="N1110" s="17">
        <f t="shared" si="369"/>
        <v>0</v>
      </c>
      <c r="O1110" s="17">
        <f t="shared" si="369"/>
        <v>0</v>
      </c>
      <c r="P1110" s="17">
        <f t="shared" si="369"/>
        <v>0</v>
      </c>
      <c r="Q1110" s="17">
        <f t="shared" si="369"/>
        <v>0</v>
      </c>
      <c r="R1110" s="17">
        <f t="shared" si="369"/>
        <v>0</v>
      </c>
      <c r="S1110" s="17">
        <f t="shared" si="369"/>
        <v>669788.66</v>
      </c>
      <c r="T1110" s="17">
        <f t="shared" si="369"/>
        <v>631222.1888058054</v>
      </c>
      <c r="U1110" s="15"/>
    </row>
    <row r="1111" spans="1:21" ht="12.75" customHeight="1" outlineLevel="1">
      <c r="A1111" s="356"/>
      <c r="B1111" s="145"/>
      <c r="C1111" s="20" t="s">
        <v>880</v>
      </c>
      <c r="D1111" s="5" t="s">
        <v>79</v>
      </c>
      <c r="E1111" s="5" t="s">
        <v>317</v>
      </c>
      <c r="F1111" s="5"/>
      <c r="G1111" s="17">
        <f t="shared" ref="G1111:T1111" si="370">IF(G57+F1111-(G761-F761)&lt;0,0,G57+F1111-(G761-F761))</f>
        <v>0</v>
      </c>
      <c r="H1111" s="17">
        <f t="shared" si="370"/>
        <v>0</v>
      </c>
      <c r="I1111" s="17">
        <f t="shared" si="370"/>
        <v>0</v>
      </c>
      <c r="J1111" s="17">
        <f t="shared" si="370"/>
        <v>0</v>
      </c>
      <c r="K1111" s="17">
        <f t="shared" si="370"/>
        <v>0</v>
      </c>
      <c r="L1111" s="17">
        <f t="shared" si="370"/>
        <v>0</v>
      </c>
      <c r="M1111" s="17">
        <f t="shared" si="370"/>
        <v>0</v>
      </c>
      <c r="N1111" s="17">
        <f t="shared" si="370"/>
        <v>0</v>
      </c>
      <c r="O1111" s="17">
        <f t="shared" si="370"/>
        <v>0</v>
      </c>
      <c r="P1111" s="17">
        <f t="shared" si="370"/>
        <v>0</v>
      </c>
      <c r="Q1111" s="17">
        <f t="shared" si="370"/>
        <v>0</v>
      </c>
      <c r="R1111" s="17">
        <f t="shared" si="370"/>
        <v>0</v>
      </c>
      <c r="S1111" s="17">
        <f t="shared" si="370"/>
        <v>809012.16</v>
      </c>
      <c r="T1111" s="17">
        <f t="shared" si="370"/>
        <v>764480.49985824164</v>
      </c>
      <c r="U1111" s="15"/>
    </row>
    <row r="1112" spans="1:21" ht="12.75" customHeight="1" outlineLevel="1">
      <c r="A1112" s="355"/>
      <c r="B1112" s="145"/>
      <c r="C1112" s="20" t="s">
        <v>472</v>
      </c>
      <c r="D1112" s="5" t="s">
        <v>79</v>
      </c>
      <c r="E1112" s="5" t="s">
        <v>317</v>
      </c>
      <c r="F1112" s="5"/>
      <c r="G1112" s="17">
        <f t="shared" ref="G1112:T1112" si="371">IF(G58+F1112-(G762-F762)&lt;0,0,G58+F1112-(G762-F762))</f>
        <v>0</v>
      </c>
      <c r="H1112" s="17">
        <f t="shared" si="371"/>
        <v>0</v>
      </c>
      <c r="I1112" s="17">
        <f t="shared" si="371"/>
        <v>0</v>
      </c>
      <c r="J1112" s="17">
        <f t="shared" si="371"/>
        <v>0</v>
      </c>
      <c r="K1112" s="17">
        <f t="shared" si="371"/>
        <v>0</v>
      </c>
      <c r="L1112" s="17">
        <f t="shared" si="371"/>
        <v>0</v>
      </c>
      <c r="M1112" s="17">
        <f t="shared" si="371"/>
        <v>0</v>
      </c>
      <c r="N1112" s="17">
        <f t="shared" si="371"/>
        <v>0</v>
      </c>
      <c r="O1112" s="17">
        <f t="shared" si="371"/>
        <v>0</v>
      </c>
      <c r="P1112" s="17">
        <f t="shared" si="371"/>
        <v>0</v>
      </c>
      <c r="Q1112" s="17">
        <f t="shared" si="371"/>
        <v>0</v>
      </c>
      <c r="R1112" s="17">
        <f t="shared" si="371"/>
        <v>0</v>
      </c>
      <c r="S1112" s="17">
        <f t="shared" si="371"/>
        <v>21200</v>
      </c>
      <c r="T1112" s="17">
        <f t="shared" si="371"/>
        <v>19985.433997802542</v>
      </c>
      <c r="U1112" s="15"/>
    </row>
    <row r="1113" spans="1:21" ht="12.75" customHeight="1" outlineLevel="1">
      <c r="A1113" s="355"/>
      <c r="B1113" s="145"/>
      <c r="C1113" s="20" t="s">
        <v>473</v>
      </c>
      <c r="D1113" s="5" t="s">
        <v>79</v>
      </c>
      <c r="E1113" s="5" t="s">
        <v>317</v>
      </c>
      <c r="F1113" s="5"/>
      <c r="G1113" s="17">
        <f t="shared" ref="G1113:T1113" si="372">IF(G59+F1113-(G763-F763)&lt;0,0,G59+F1113-(G763-F763))</f>
        <v>0</v>
      </c>
      <c r="H1113" s="17">
        <f t="shared" si="372"/>
        <v>0</v>
      </c>
      <c r="I1113" s="17">
        <f t="shared" si="372"/>
        <v>0</v>
      </c>
      <c r="J1113" s="17">
        <f t="shared" si="372"/>
        <v>0</v>
      </c>
      <c r="K1113" s="17">
        <f t="shared" si="372"/>
        <v>0</v>
      </c>
      <c r="L1113" s="17">
        <f t="shared" si="372"/>
        <v>0</v>
      </c>
      <c r="M1113" s="17">
        <f t="shared" si="372"/>
        <v>0</v>
      </c>
      <c r="N1113" s="17">
        <f t="shared" si="372"/>
        <v>0</v>
      </c>
      <c r="O1113" s="17">
        <f t="shared" si="372"/>
        <v>0</v>
      </c>
      <c r="P1113" s="17">
        <f t="shared" si="372"/>
        <v>0</v>
      </c>
      <c r="Q1113" s="17">
        <f t="shared" si="372"/>
        <v>0</v>
      </c>
      <c r="R1113" s="17">
        <f t="shared" si="372"/>
        <v>11988.1</v>
      </c>
      <c r="S1113" s="17">
        <f t="shared" si="372"/>
        <v>11361.304913336198</v>
      </c>
      <c r="T1113" s="17">
        <f t="shared" si="372"/>
        <v>10734.509826672396</v>
      </c>
      <c r="U1113" s="15"/>
    </row>
    <row r="1114" spans="1:21" ht="12.75" customHeight="1" outlineLevel="1">
      <c r="A1114" s="355"/>
      <c r="B1114" s="145"/>
      <c r="C1114" s="20" t="s">
        <v>474</v>
      </c>
      <c r="D1114" s="5" t="s">
        <v>79</v>
      </c>
      <c r="E1114" s="5" t="s">
        <v>317</v>
      </c>
      <c r="F1114" s="5"/>
      <c r="G1114" s="17">
        <f t="shared" ref="G1114:T1114" si="373">IF(G60+F1114-(G764-F764)&lt;0,0,G60+F1114-(G764-F764))</f>
        <v>0</v>
      </c>
      <c r="H1114" s="17">
        <f t="shared" si="373"/>
        <v>0</v>
      </c>
      <c r="I1114" s="17">
        <f t="shared" si="373"/>
        <v>0</v>
      </c>
      <c r="J1114" s="17">
        <f t="shared" si="373"/>
        <v>0</v>
      </c>
      <c r="K1114" s="17">
        <f t="shared" si="373"/>
        <v>0</v>
      </c>
      <c r="L1114" s="17">
        <f t="shared" si="373"/>
        <v>0</v>
      </c>
      <c r="M1114" s="17">
        <f t="shared" si="373"/>
        <v>0</v>
      </c>
      <c r="N1114" s="17">
        <f t="shared" si="373"/>
        <v>0</v>
      </c>
      <c r="O1114" s="17">
        <f t="shared" si="373"/>
        <v>0</v>
      </c>
      <c r="P1114" s="17">
        <f t="shared" si="373"/>
        <v>0</v>
      </c>
      <c r="Q1114" s="17">
        <f t="shared" si="373"/>
        <v>0</v>
      </c>
      <c r="R1114" s="17">
        <f t="shared" si="373"/>
        <v>5401.27</v>
      </c>
      <c r="S1114" s="17">
        <f t="shared" si="373"/>
        <v>4629.6600000000008</v>
      </c>
      <c r="T1114" s="17">
        <f t="shared" si="373"/>
        <v>3858.0500000000006</v>
      </c>
      <c r="U1114" s="15"/>
    </row>
    <row r="1115" spans="1:21" ht="12.75" customHeight="1" outlineLevel="1">
      <c r="A1115" s="355"/>
      <c r="B1115" s="145"/>
      <c r="C1115" s="20" t="s">
        <v>475</v>
      </c>
      <c r="D1115" s="5" t="s">
        <v>79</v>
      </c>
      <c r="E1115" s="5" t="s">
        <v>317</v>
      </c>
      <c r="F1115" s="5"/>
      <c r="G1115" s="17">
        <f t="shared" ref="G1115:T1115" si="374">IF(G61+F1115-(G765-F765)&lt;0,0,G61+F1115-(G765-F765))</f>
        <v>0</v>
      </c>
      <c r="H1115" s="17">
        <f t="shared" si="374"/>
        <v>0</v>
      </c>
      <c r="I1115" s="17">
        <f t="shared" si="374"/>
        <v>0</v>
      </c>
      <c r="J1115" s="17">
        <f t="shared" si="374"/>
        <v>0</v>
      </c>
      <c r="K1115" s="17">
        <f t="shared" si="374"/>
        <v>0</v>
      </c>
      <c r="L1115" s="17">
        <f t="shared" si="374"/>
        <v>0</v>
      </c>
      <c r="M1115" s="17">
        <f t="shared" si="374"/>
        <v>0</v>
      </c>
      <c r="N1115" s="17">
        <f t="shared" si="374"/>
        <v>0</v>
      </c>
      <c r="O1115" s="17">
        <f t="shared" si="374"/>
        <v>0</v>
      </c>
      <c r="P1115" s="17">
        <f t="shared" si="374"/>
        <v>0</v>
      </c>
      <c r="Q1115" s="17">
        <f t="shared" si="374"/>
        <v>0</v>
      </c>
      <c r="R1115" s="17">
        <f t="shared" si="374"/>
        <v>15349.45</v>
      </c>
      <c r="S1115" s="17">
        <f t="shared" si="374"/>
        <v>13156.67142857143</v>
      </c>
      <c r="T1115" s="17">
        <f t="shared" si="374"/>
        <v>10963.892857142859</v>
      </c>
      <c r="U1115" s="15"/>
    </row>
    <row r="1116" spans="1:21" ht="12.75" customHeight="1" outlineLevel="1">
      <c r="A1116" s="355"/>
      <c r="B1116" s="145"/>
      <c r="C1116" s="20" t="s">
        <v>476</v>
      </c>
      <c r="D1116" s="5" t="s">
        <v>79</v>
      </c>
      <c r="E1116" s="5" t="s">
        <v>317</v>
      </c>
      <c r="F1116" s="5"/>
      <c r="G1116" s="17">
        <f t="shared" ref="G1116:T1116" si="375">IF(G62+F1116-(G766-F766)&lt;0,0,G62+F1116-(G766-F766))</f>
        <v>0</v>
      </c>
      <c r="H1116" s="17">
        <f t="shared" si="375"/>
        <v>0</v>
      </c>
      <c r="I1116" s="17">
        <f t="shared" si="375"/>
        <v>0</v>
      </c>
      <c r="J1116" s="17">
        <f t="shared" si="375"/>
        <v>0</v>
      </c>
      <c r="K1116" s="17">
        <f t="shared" si="375"/>
        <v>0</v>
      </c>
      <c r="L1116" s="17">
        <f t="shared" si="375"/>
        <v>0</v>
      </c>
      <c r="M1116" s="17">
        <f t="shared" si="375"/>
        <v>0</v>
      </c>
      <c r="N1116" s="17">
        <f t="shared" si="375"/>
        <v>0</v>
      </c>
      <c r="O1116" s="17">
        <f t="shared" si="375"/>
        <v>0</v>
      </c>
      <c r="P1116" s="17">
        <f t="shared" si="375"/>
        <v>0</v>
      </c>
      <c r="Q1116" s="17">
        <f t="shared" si="375"/>
        <v>0</v>
      </c>
      <c r="R1116" s="17">
        <f t="shared" si="375"/>
        <v>0</v>
      </c>
      <c r="S1116" s="17">
        <f t="shared" si="375"/>
        <v>0</v>
      </c>
      <c r="T1116" s="17">
        <f t="shared" si="375"/>
        <v>173790.88</v>
      </c>
      <c r="U1116" s="15"/>
    </row>
    <row r="1117" spans="1:21" ht="12.75" customHeight="1" outlineLevel="1">
      <c r="A1117" s="355"/>
      <c r="B1117" s="145"/>
      <c r="C1117" s="20" t="s">
        <v>477</v>
      </c>
      <c r="D1117" s="5" t="s">
        <v>79</v>
      </c>
      <c r="E1117" s="5" t="s">
        <v>317</v>
      </c>
      <c r="F1117" s="5"/>
      <c r="G1117" s="17">
        <f t="shared" ref="G1117:T1117" si="376">IF(G63+F1117-(G767-F767)&lt;0,0,G63+F1117-(G767-F767))</f>
        <v>0</v>
      </c>
      <c r="H1117" s="17">
        <f t="shared" si="376"/>
        <v>0</v>
      </c>
      <c r="I1117" s="17">
        <f t="shared" si="376"/>
        <v>0</v>
      </c>
      <c r="J1117" s="17">
        <f t="shared" si="376"/>
        <v>0</v>
      </c>
      <c r="K1117" s="17">
        <f t="shared" si="376"/>
        <v>0</v>
      </c>
      <c r="L1117" s="17">
        <f t="shared" si="376"/>
        <v>0</v>
      </c>
      <c r="M1117" s="17">
        <f t="shared" si="376"/>
        <v>0</v>
      </c>
      <c r="N1117" s="17">
        <f t="shared" si="376"/>
        <v>0</v>
      </c>
      <c r="O1117" s="17">
        <f t="shared" si="376"/>
        <v>0</v>
      </c>
      <c r="P1117" s="17">
        <f t="shared" si="376"/>
        <v>0</v>
      </c>
      <c r="Q1117" s="17">
        <f t="shared" si="376"/>
        <v>0</v>
      </c>
      <c r="R1117" s="17">
        <f t="shared" si="376"/>
        <v>0</v>
      </c>
      <c r="S1117" s="17">
        <f t="shared" si="376"/>
        <v>0</v>
      </c>
      <c r="T1117" s="17">
        <f t="shared" si="376"/>
        <v>1036501.63</v>
      </c>
      <c r="U1117" s="15"/>
    </row>
    <row r="1118" spans="1:21" ht="12.75" customHeight="1" outlineLevel="1">
      <c r="A1118" s="355"/>
      <c r="B1118" s="145"/>
      <c r="C1118" s="20" t="s">
        <v>478</v>
      </c>
      <c r="D1118" s="5" t="s">
        <v>79</v>
      </c>
      <c r="E1118" s="5" t="s">
        <v>317</v>
      </c>
      <c r="F1118" s="5"/>
      <c r="G1118" s="17">
        <f t="shared" ref="G1118:T1118" si="377">IF(G64+F1118-(G768-F768)&lt;0,0,G64+F1118-(G768-F768))</f>
        <v>0</v>
      </c>
      <c r="H1118" s="17">
        <f t="shared" si="377"/>
        <v>0</v>
      </c>
      <c r="I1118" s="17">
        <f t="shared" si="377"/>
        <v>0</v>
      </c>
      <c r="J1118" s="17">
        <f t="shared" si="377"/>
        <v>0</v>
      </c>
      <c r="K1118" s="17">
        <f t="shared" si="377"/>
        <v>0</v>
      </c>
      <c r="L1118" s="17">
        <f t="shared" si="377"/>
        <v>0</v>
      </c>
      <c r="M1118" s="17">
        <f t="shared" si="377"/>
        <v>0</v>
      </c>
      <c r="N1118" s="17">
        <f t="shared" si="377"/>
        <v>0</v>
      </c>
      <c r="O1118" s="17">
        <f t="shared" si="377"/>
        <v>0</v>
      </c>
      <c r="P1118" s="17">
        <f t="shared" si="377"/>
        <v>0</v>
      </c>
      <c r="Q1118" s="17">
        <f t="shared" si="377"/>
        <v>14014</v>
      </c>
      <c r="R1118" s="17">
        <f t="shared" si="377"/>
        <v>13318.82332155477</v>
      </c>
      <c r="S1118" s="17">
        <f t="shared" si="377"/>
        <v>12623.64664310954</v>
      </c>
      <c r="T1118" s="17">
        <f t="shared" si="377"/>
        <v>11928.469964664309</v>
      </c>
      <c r="U1118" s="15"/>
    </row>
    <row r="1119" spans="1:21" ht="12.75" customHeight="1" outlineLevel="1">
      <c r="A1119" s="355"/>
      <c r="B1119" s="145"/>
      <c r="C1119" s="20" t="s">
        <v>479</v>
      </c>
      <c r="D1119" s="5" t="s">
        <v>79</v>
      </c>
      <c r="E1119" s="5" t="s">
        <v>317</v>
      </c>
      <c r="F1119" s="5"/>
      <c r="G1119" s="17">
        <f t="shared" ref="G1119:T1119" si="378">IF(G65+F1119-(G769-F769)&lt;0,0,G65+F1119-(G769-F769))</f>
        <v>0</v>
      </c>
      <c r="H1119" s="17">
        <f t="shared" si="378"/>
        <v>0</v>
      </c>
      <c r="I1119" s="17">
        <f t="shared" si="378"/>
        <v>0</v>
      </c>
      <c r="J1119" s="17">
        <f t="shared" si="378"/>
        <v>0</v>
      </c>
      <c r="K1119" s="17">
        <f t="shared" si="378"/>
        <v>0</v>
      </c>
      <c r="L1119" s="17">
        <f t="shared" si="378"/>
        <v>0</v>
      </c>
      <c r="M1119" s="17">
        <f t="shared" si="378"/>
        <v>0</v>
      </c>
      <c r="N1119" s="17">
        <f t="shared" si="378"/>
        <v>0</v>
      </c>
      <c r="O1119" s="17">
        <f t="shared" si="378"/>
        <v>0</v>
      </c>
      <c r="P1119" s="17">
        <f t="shared" si="378"/>
        <v>0</v>
      </c>
      <c r="Q1119" s="17">
        <f t="shared" si="378"/>
        <v>77943</v>
      </c>
      <c r="R1119" s="17">
        <f t="shared" si="378"/>
        <v>74045.850000000006</v>
      </c>
      <c r="S1119" s="17">
        <f t="shared" si="378"/>
        <v>70148.700000000012</v>
      </c>
      <c r="T1119" s="17">
        <f t="shared" si="378"/>
        <v>66251.550000000017</v>
      </c>
      <c r="U1119" s="15"/>
    </row>
    <row r="1120" spans="1:21" ht="12.75" customHeight="1" outlineLevel="1">
      <c r="A1120" s="355"/>
      <c r="B1120" s="145"/>
      <c r="C1120" s="20" t="s">
        <v>480</v>
      </c>
      <c r="D1120" s="5" t="s">
        <v>79</v>
      </c>
      <c r="E1120" s="5" t="s">
        <v>317</v>
      </c>
      <c r="F1120" s="5"/>
      <c r="G1120" s="17">
        <f t="shared" ref="G1120:T1120" si="379">IF(G66+F1120-(G770-F770)&lt;0,0,G66+F1120-(G770-F770))</f>
        <v>0</v>
      </c>
      <c r="H1120" s="17">
        <f t="shared" si="379"/>
        <v>0</v>
      </c>
      <c r="I1120" s="17">
        <f t="shared" si="379"/>
        <v>0</v>
      </c>
      <c r="J1120" s="17">
        <f t="shared" si="379"/>
        <v>0</v>
      </c>
      <c r="K1120" s="17">
        <f t="shared" si="379"/>
        <v>0</v>
      </c>
      <c r="L1120" s="17">
        <f t="shared" si="379"/>
        <v>0</v>
      </c>
      <c r="M1120" s="17">
        <f t="shared" si="379"/>
        <v>0</v>
      </c>
      <c r="N1120" s="17">
        <f t="shared" si="379"/>
        <v>0</v>
      </c>
      <c r="O1120" s="17">
        <f t="shared" si="379"/>
        <v>0</v>
      </c>
      <c r="P1120" s="17">
        <f t="shared" si="379"/>
        <v>0</v>
      </c>
      <c r="Q1120" s="17">
        <f t="shared" si="379"/>
        <v>17162.599999999999</v>
      </c>
      <c r="R1120" s="17">
        <f t="shared" si="379"/>
        <v>16300.217153083699</v>
      </c>
      <c r="S1120" s="17">
        <f t="shared" si="379"/>
        <v>15437.834306167399</v>
      </c>
      <c r="T1120" s="17">
        <f t="shared" si="379"/>
        <v>14575.451459251099</v>
      </c>
      <c r="U1120" s="15"/>
    </row>
    <row r="1121" spans="1:21" ht="12.75" customHeight="1" outlineLevel="1">
      <c r="A1121" s="355"/>
      <c r="B1121" s="145"/>
      <c r="C1121" s="20" t="s">
        <v>481</v>
      </c>
      <c r="D1121" s="5" t="s">
        <v>79</v>
      </c>
      <c r="E1121" s="5" t="s">
        <v>317</v>
      </c>
      <c r="F1121" s="5"/>
      <c r="G1121" s="17">
        <f t="shared" ref="G1121:T1121" si="380">IF(G67+F1121-(G771-F771)&lt;0,0,G67+F1121-(G771-F771))</f>
        <v>0</v>
      </c>
      <c r="H1121" s="17">
        <f t="shared" si="380"/>
        <v>0</v>
      </c>
      <c r="I1121" s="17">
        <f t="shared" si="380"/>
        <v>0</v>
      </c>
      <c r="J1121" s="17">
        <f t="shared" si="380"/>
        <v>0</v>
      </c>
      <c r="K1121" s="17">
        <f t="shared" si="380"/>
        <v>0</v>
      </c>
      <c r="L1121" s="17">
        <f t="shared" si="380"/>
        <v>0</v>
      </c>
      <c r="M1121" s="17">
        <f t="shared" si="380"/>
        <v>0</v>
      </c>
      <c r="N1121" s="17">
        <f t="shared" si="380"/>
        <v>0</v>
      </c>
      <c r="O1121" s="17">
        <f t="shared" si="380"/>
        <v>0</v>
      </c>
      <c r="P1121" s="17">
        <f t="shared" si="380"/>
        <v>0</v>
      </c>
      <c r="Q1121" s="17">
        <f t="shared" si="380"/>
        <v>72706.7</v>
      </c>
      <c r="R1121" s="17">
        <f t="shared" si="380"/>
        <v>69024.965052719199</v>
      </c>
      <c r="S1121" s="17">
        <f t="shared" si="380"/>
        <v>65343.230105438401</v>
      </c>
      <c r="T1121" s="17">
        <f t="shared" si="380"/>
        <v>61661.495158157602</v>
      </c>
      <c r="U1121" s="15"/>
    </row>
    <row r="1122" spans="1:21" ht="12.75" customHeight="1" outlineLevel="1">
      <c r="A1122" s="355"/>
      <c r="B1122" s="145"/>
      <c r="C1122" s="20" t="s">
        <v>482</v>
      </c>
      <c r="D1122" s="5" t="s">
        <v>79</v>
      </c>
      <c r="E1122" s="5" t="s">
        <v>317</v>
      </c>
      <c r="F1122" s="5"/>
      <c r="G1122" s="17">
        <f t="shared" ref="G1122:T1122" si="381">IF(G68+F1122-(G772-F772)&lt;0,0,G68+F1122-(G772-F772))</f>
        <v>0</v>
      </c>
      <c r="H1122" s="17">
        <f t="shared" si="381"/>
        <v>0</v>
      </c>
      <c r="I1122" s="17">
        <f t="shared" si="381"/>
        <v>0</v>
      </c>
      <c r="J1122" s="17">
        <f t="shared" si="381"/>
        <v>0</v>
      </c>
      <c r="K1122" s="17">
        <f t="shared" si="381"/>
        <v>0</v>
      </c>
      <c r="L1122" s="17">
        <f t="shared" si="381"/>
        <v>0</v>
      </c>
      <c r="M1122" s="17">
        <f t="shared" si="381"/>
        <v>0</v>
      </c>
      <c r="N1122" s="17">
        <f t="shared" si="381"/>
        <v>0</v>
      </c>
      <c r="O1122" s="17">
        <f t="shared" si="381"/>
        <v>0</v>
      </c>
      <c r="P1122" s="17">
        <f t="shared" si="381"/>
        <v>0</v>
      </c>
      <c r="Q1122" s="17">
        <f t="shared" si="381"/>
        <v>150973.29999999999</v>
      </c>
      <c r="R1122" s="17">
        <f t="shared" si="381"/>
        <v>143258.71866162674</v>
      </c>
      <c r="S1122" s="17">
        <f t="shared" si="381"/>
        <v>135544.1373232535</v>
      </c>
      <c r="T1122" s="17">
        <f t="shared" si="381"/>
        <v>127829.55598488027</v>
      </c>
      <c r="U1122" s="15"/>
    </row>
    <row r="1123" spans="1:21" ht="12.75" customHeight="1" outlineLevel="1">
      <c r="A1123" s="356"/>
      <c r="B1123" s="145"/>
      <c r="C1123" s="20" t="s">
        <v>881</v>
      </c>
      <c r="D1123" s="5" t="s">
        <v>79</v>
      </c>
      <c r="E1123" s="5" t="s">
        <v>317</v>
      </c>
      <c r="F1123" s="5"/>
      <c r="G1123" s="17">
        <f t="shared" ref="G1123:T1123" si="382">IF(G69+F1123-(G773-F773)&lt;0,0,G69+F1123-(G773-F773))</f>
        <v>0</v>
      </c>
      <c r="H1123" s="17">
        <f t="shared" si="382"/>
        <v>0</v>
      </c>
      <c r="I1123" s="17">
        <f t="shared" si="382"/>
        <v>0</v>
      </c>
      <c r="J1123" s="17">
        <f t="shared" si="382"/>
        <v>0</v>
      </c>
      <c r="K1123" s="17">
        <f t="shared" si="382"/>
        <v>0</v>
      </c>
      <c r="L1123" s="17">
        <f t="shared" si="382"/>
        <v>0</v>
      </c>
      <c r="M1123" s="17">
        <f t="shared" si="382"/>
        <v>0</v>
      </c>
      <c r="N1123" s="17">
        <f t="shared" si="382"/>
        <v>0</v>
      </c>
      <c r="O1123" s="17">
        <f t="shared" si="382"/>
        <v>0</v>
      </c>
      <c r="P1123" s="17">
        <f t="shared" si="382"/>
        <v>0</v>
      </c>
      <c r="Q1123" s="17">
        <f t="shared" si="382"/>
        <v>0</v>
      </c>
      <c r="R1123" s="17">
        <f t="shared" si="382"/>
        <v>25900</v>
      </c>
      <c r="S1123" s="17">
        <f t="shared" si="382"/>
        <v>24496.570665083134</v>
      </c>
      <c r="T1123" s="17">
        <f t="shared" si="382"/>
        <v>23093.141330166269</v>
      </c>
      <c r="U1123" s="15"/>
    </row>
    <row r="1124" spans="1:21" ht="12.75" customHeight="1" outlineLevel="1">
      <c r="A1124" s="356"/>
      <c r="B1124" s="145"/>
      <c r="C1124" s="20" t="s">
        <v>882</v>
      </c>
      <c r="D1124" s="5" t="s">
        <v>79</v>
      </c>
      <c r="E1124" s="5" t="s">
        <v>317</v>
      </c>
      <c r="F1124" s="5"/>
      <c r="G1124" s="17">
        <f t="shared" ref="G1124:T1124" si="383">IF(G70+F1124-(G774-F774)&lt;0,0,G70+F1124-(G774-F774))</f>
        <v>0</v>
      </c>
      <c r="H1124" s="17">
        <f t="shared" si="383"/>
        <v>0</v>
      </c>
      <c r="I1124" s="17">
        <f t="shared" si="383"/>
        <v>0</v>
      </c>
      <c r="J1124" s="17">
        <f t="shared" si="383"/>
        <v>0</v>
      </c>
      <c r="K1124" s="17">
        <f t="shared" si="383"/>
        <v>0</v>
      </c>
      <c r="L1124" s="17">
        <f t="shared" si="383"/>
        <v>0</v>
      </c>
      <c r="M1124" s="17">
        <f t="shared" si="383"/>
        <v>0</v>
      </c>
      <c r="N1124" s="17">
        <f t="shared" si="383"/>
        <v>0</v>
      </c>
      <c r="O1124" s="17">
        <f t="shared" si="383"/>
        <v>0</v>
      </c>
      <c r="P1124" s="17">
        <f t="shared" si="383"/>
        <v>0</v>
      </c>
      <c r="Q1124" s="17">
        <f t="shared" si="383"/>
        <v>0</v>
      </c>
      <c r="R1124" s="17">
        <f t="shared" si="383"/>
        <v>118142.64</v>
      </c>
      <c r="S1124" s="17">
        <f t="shared" si="383"/>
        <v>111770.23515294812</v>
      </c>
      <c r="T1124" s="17">
        <f t="shared" si="383"/>
        <v>105397.83030589625</v>
      </c>
      <c r="U1124" s="15"/>
    </row>
    <row r="1125" spans="1:21" ht="12.75" customHeight="1" outlineLevel="1">
      <c r="A1125" s="356"/>
      <c r="B1125" s="145"/>
      <c r="C1125" s="20" t="s">
        <v>883</v>
      </c>
      <c r="D1125" s="5" t="s">
        <v>79</v>
      </c>
      <c r="E1125" s="5" t="s">
        <v>317</v>
      </c>
      <c r="F1125" s="5"/>
      <c r="G1125" s="17">
        <f t="shared" ref="G1125:T1125" si="384">IF(G71+F1125-(G775-F775)&lt;0,0,G71+F1125-(G775-F775))</f>
        <v>0</v>
      </c>
      <c r="H1125" s="17">
        <f t="shared" si="384"/>
        <v>0</v>
      </c>
      <c r="I1125" s="17">
        <f t="shared" si="384"/>
        <v>0</v>
      </c>
      <c r="J1125" s="17">
        <f t="shared" si="384"/>
        <v>0</v>
      </c>
      <c r="K1125" s="17">
        <f t="shared" si="384"/>
        <v>0</v>
      </c>
      <c r="L1125" s="17">
        <f t="shared" si="384"/>
        <v>0</v>
      </c>
      <c r="M1125" s="17">
        <f t="shared" si="384"/>
        <v>0</v>
      </c>
      <c r="N1125" s="17">
        <f t="shared" si="384"/>
        <v>0</v>
      </c>
      <c r="O1125" s="17">
        <f t="shared" si="384"/>
        <v>0</v>
      </c>
      <c r="P1125" s="17">
        <f t="shared" si="384"/>
        <v>0</v>
      </c>
      <c r="Q1125" s="17">
        <f t="shared" si="384"/>
        <v>0</v>
      </c>
      <c r="R1125" s="17">
        <f t="shared" si="384"/>
        <v>187835.77</v>
      </c>
      <c r="S1125" s="17">
        <f t="shared" si="384"/>
        <v>177905.28679461181</v>
      </c>
      <c r="T1125" s="17">
        <f t="shared" si="384"/>
        <v>167974.80358922362</v>
      </c>
      <c r="U1125" s="15"/>
    </row>
    <row r="1126" spans="1:21" ht="12.75" customHeight="1" outlineLevel="1">
      <c r="A1126" s="356"/>
      <c r="B1126" s="145"/>
      <c r="C1126" s="378" t="s">
        <v>884</v>
      </c>
      <c r="D1126" s="379" t="s">
        <v>79</v>
      </c>
      <c r="E1126" s="379" t="s">
        <v>317</v>
      </c>
      <c r="F1126" s="5"/>
      <c r="G1126" s="543">
        <f t="shared" ref="G1126:T1126" si="385">IF(G72+F1126-(G776-F776)&lt;0,0,G72+F1126-(G776-F776))</f>
        <v>0</v>
      </c>
      <c r="H1126" s="543">
        <f t="shared" si="385"/>
        <v>0</v>
      </c>
      <c r="I1126" s="543">
        <f t="shared" si="385"/>
        <v>0</v>
      </c>
      <c r="J1126" s="543">
        <f t="shared" si="385"/>
        <v>0</v>
      </c>
      <c r="K1126" s="543">
        <f t="shared" si="385"/>
        <v>0</v>
      </c>
      <c r="L1126" s="543">
        <f t="shared" si="385"/>
        <v>0</v>
      </c>
      <c r="M1126" s="543">
        <f t="shared" si="385"/>
        <v>0</v>
      </c>
      <c r="N1126" s="543">
        <f t="shared" si="385"/>
        <v>0</v>
      </c>
      <c r="O1126" s="543">
        <f t="shared" si="385"/>
        <v>0</v>
      </c>
      <c r="P1126" s="543">
        <f t="shared" si="385"/>
        <v>0</v>
      </c>
      <c r="Q1126" s="543">
        <f t="shared" si="385"/>
        <v>0</v>
      </c>
      <c r="R1126" s="543">
        <f t="shared" si="385"/>
        <v>52650</v>
      </c>
      <c r="S1126" s="543">
        <f t="shared" si="385"/>
        <v>49897.206703910611</v>
      </c>
      <c r="T1126" s="543">
        <f t="shared" si="385"/>
        <v>47144.413407821223</v>
      </c>
      <c r="U1126" s="15"/>
    </row>
    <row r="1127" spans="1:21" ht="12.75" customHeight="1" outlineLevel="1" collapsed="1">
      <c r="A1127" s="355"/>
      <c r="B1127" s="145"/>
      <c r="C1127" s="24" t="s">
        <v>526</v>
      </c>
      <c r="D1127" s="18"/>
      <c r="E1127" s="18"/>
      <c r="F1127" s="5"/>
      <c r="G1127" s="454"/>
      <c r="H1127" s="454"/>
      <c r="I1127" s="454"/>
      <c r="J1127" s="454"/>
      <c r="K1127" s="454"/>
      <c r="L1127" s="454"/>
      <c r="M1127" s="454"/>
      <c r="N1127" s="454"/>
      <c r="O1127" s="454"/>
      <c r="P1127" s="454"/>
      <c r="Q1127" s="454"/>
      <c r="R1127" s="454"/>
      <c r="S1127" s="454"/>
      <c r="T1127" s="454"/>
      <c r="U1127" s="15"/>
    </row>
    <row r="1128" spans="1:21" ht="12.75" customHeight="1" outlineLevel="1">
      <c r="A1128" s="355"/>
      <c r="B1128" s="145"/>
      <c r="C1128" s="380" t="s">
        <v>187</v>
      </c>
      <c r="D1128" s="381" t="s">
        <v>79</v>
      </c>
      <c r="E1128" s="381" t="s">
        <v>317</v>
      </c>
      <c r="F1128" s="5"/>
      <c r="G1128" s="542">
        <f t="shared" ref="G1128:T1128" si="386">IF(G74+F1128-(G778-F778)&lt;0,0,G74+F1128-(G778-F778))</f>
        <v>610329.86011924851</v>
      </c>
      <c r="H1128" s="542">
        <f t="shared" si="386"/>
        <v>547888.58278500894</v>
      </c>
      <c r="I1128" s="542">
        <f t="shared" si="386"/>
        <v>510923.09701437864</v>
      </c>
      <c r="J1128" s="542">
        <f t="shared" si="386"/>
        <v>357527.1010143786</v>
      </c>
      <c r="K1128" s="542">
        <f t="shared" si="386"/>
        <v>213453.13901437854</v>
      </c>
      <c r="L1128" s="542">
        <f t="shared" si="386"/>
        <v>69379.177014378482</v>
      </c>
      <c r="M1128" s="542">
        <f t="shared" si="386"/>
        <v>46610.170000000042</v>
      </c>
      <c r="N1128" s="542">
        <f t="shared" si="386"/>
        <v>46610.170000000042</v>
      </c>
      <c r="O1128" s="542">
        <f t="shared" si="386"/>
        <v>46610.170000000042</v>
      </c>
      <c r="P1128" s="542">
        <f t="shared" si="386"/>
        <v>46610.170000000042</v>
      </c>
      <c r="Q1128" s="542">
        <f t="shared" si="386"/>
        <v>46610.170000000042</v>
      </c>
      <c r="R1128" s="542">
        <f t="shared" si="386"/>
        <v>46610.170000000042</v>
      </c>
      <c r="S1128" s="542">
        <f t="shared" si="386"/>
        <v>46610.170000000042</v>
      </c>
      <c r="T1128" s="542">
        <f t="shared" si="386"/>
        <v>46610.170000000042</v>
      </c>
      <c r="U1128" s="15"/>
    </row>
    <row r="1129" spans="1:21" ht="12.75" customHeight="1" outlineLevel="1">
      <c r="A1129" s="355"/>
      <c r="B1129" s="145"/>
      <c r="C1129" s="20" t="s">
        <v>786</v>
      </c>
      <c r="D1129" s="5" t="s">
        <v>79</v>
      </c>
      <c r="E1129" s="5" t="s">
        <v>317</v>
      </c>
      <c r="F1129" s="5"/>
      <c r="G1129" s="17">
        <f t="shared" ref="G1129:T1129" si="387">IF(G75+F1129-(G779-F779)&lt;0,0,G75+F1129-(G779-F779))</f>
        <v>500129.35601626721</v>
      </c>
      <c r="H1129" s="17">
        <f t="shared" si="387"/>
        <v>405291.63442616223</v>
      </c>
      <c r="I1129" s="17">
        <f t="shared" si="387"/>
        <v>304228.13767086342</v>
      </c>
      <c r="J1129" s="17">
        <f t="shared" si="387"/>
        <v>203164.63567086344</v>
      </c>
      <c r="K1129" s="17">
        <f t="shared" si="387"/>
        <v>102101.13367086346</v>
      </c>
      <c r="L1129" s="17">
        <f t="shared" si="387"/>
        <v>1037.631670863484</v>
      </c>
      <c r="M1129" s="17">
        <f t="shared" si="387"/>
        <v>0</v>
      </c>
      <c r="N1129" s="17">
        <f t="shared" si="387"/>
        <v>0</v>
      </c>
      <c r="O1129" s="17">
        <f t="shared" si="387"/>
        <v>0</v>
      </c>
      <c r="P1129" s="17">
        <f t="shared" si="387"/>
        <v>0</v>
      </c>
      <c r="Q1129" s="17">
        <f t="shared" si="387"/>
        <v>0</v>
      </c>
      <c r="R1129" s="17">
        <f t="shared" si="387"/>
        <v>0</v>
      </c>
      <c r="S1129" s="17">
        <f t="shared" si="387"/>
        <v>0</v>
      </c>
      <c r="T1129" s="17">
        <f t="shared" si="387"/>
        <v>0</v>
      </c>
      <c r="U1129" s="15"/>
    </row>
    <row r="1130" spans="1:21" ht="12.75" customHeight="1" outlineLevel="1">
      <c r="A1130" s="355"/>
      <c r="B1130" s="145"/>
      <c r="C1130" s="20" t="s">
        <v>188</v>
      </c>
      <c r="D1130" s="5" t="s">
        <v>79</v>
      </c>
      <c r="E1130" s="5" t="s">
        <v>317</v>
      </c>
      <c r="F1130" s="5"/>
      <c r="G1130" s="17">
        <f t="shared" ref="G1130:T1130" si="388">IF(G76+F1130-(G780-F780)&lt;0,0,G76+F1130-(G780-F780))</f>
        <v>6772.7108583095596</v>
      </c>
      <c r="H1130" s="17">
        <f t="shared" si="388"/>
        <v>5488.4261846265554</v>
      </c>
      <c r="I1130" s="17">
        <f t="shared" si="388"/>
        <v>4119.8325133688613</v>
      </c>
      <c r="J1130" s="17">
        <f t="shared" si="388"/>
        <v>2751.2405133688612</v>
      </c>
      <c r="K1130" s="17">
        <f t="shared" si="388"/>
        <v>1382.6485133688607</v>
      </c>
      <c r="L1130" s="17">
        <f t="shared" si="388"/>
        <v>14.056513368860124</v>
      </c>
      <c r="M1130" s="17">
        <f t="shared" si="388"/>
        <v>8.3562884660750569E-3</v>
      </c>
      <c r="N1130" s="17">
        <f t="shared" si="388"/>
        <v>8.3562884660750569E-3</v>
      </c>
      <c r="O1130" s="17">
        <f t="shared" si="388"/>
        <v>8.3562884660750569E-3</v>
      </c>
      <c r="P1130" s="17">
        <f t="shared" si="388"/>
        <v>8.3562884660750569E-3</v>
      </c>
      <c r="Q1130" s="17">
        <f t="shared" si="388"/>
        <v>8.3562884660750569E-3</v>
      </c>
      <c r="R1130" s="17">
        <f t="shared" si="388"/>
        <v>8.3562884660750569E-3</v>
      </c>
      <c r="S1130" s="17">
        <f t="shared" si="388"/>
        <v>8.3562884660750569E-3</v>
      </c>
      <c r="T1130" s="17">
        <f t="shared" si="388"/>
        <v>8.3562884660750569E-3</v>
      </c>
      <c r="U1130" s="15"/>
    </row>
    <row r="1131" spans="1:21" ht="12.75" customHeight="1" outlineLevel="1">
      <c r="A1131" s="355"/>
      <c r="B1131" s="145"/>
      <c r="C1131" s="20" t="s">
        <v>189</v>
      </c>
      <c r="D1131" s="5" t="s">
        <v>79</v>
      </c>
      <c r="E1131" s="5" t="s">
        <v>317</v>
      </c>
      <c r="F1131" s="5"/>
      <c r="G1131" s="17">
        <f t="shared" ref="G1131:T1131" si="389">IF(G77+F1131-(G781-F781)&lt;0,0,G77+F1131-(G781-F781))</f>
        <v>0</v>
      </c>
      <c r="H1131" s="17">
        <f t="shared" si="389"/>
        <v>17647.771040863532</v>
      </c>
      <c r="I1131" s="17">
        <f t="shared" si="389"/>
        <v>14118.216832690825</v>
      </c>
      <c r="J1131" s="17">
        <f t="shared" si="389"/>
        <v>10588.662832690825</v>
      </c>
      <c r="K1131" s="17">
        <f t="shared" si="389"/>
        <v>7059.1088326908248</v>
      </c>
      <c r="L1131" s="17">
        <f t="shared" si="389"/>
        <v>3529.5548326908247</v>
      </c>
      <c r="M1131" s="17">
        <f t="shared" si="389"/>
        <v>1.040863531670766E-3</v>
      </c>
      <c r="N1131" s="17">
        <f t="shared" si="389"/>
        <v>1.040863531670766E-3</v>
      </c>
      <c r="O1131" s="17">
        <f t="shared" si="389"/>
        <v>1.040863531670766E-3</v>
      </c>
      <c r="P1131" s="17">
        <f t="shared" si="389"/>
        <v>1.040863531670766E-3</v>
      </c>
      <c r="Q1131" s="17">
        <f t="shared" si="389"/>
        <v>1.040863531670766E-3</v>
      </c>
      <c r="R1131" s="17">
        <f t="shared" si="389"/>
        <v>1.040863531670766E-3</v>
      </c>
      <c r="S1131" s="17">
        <f t="shared" si="389"/>
        <v>1.040863531670766E-3</v>
      </c>
      <c r="T1131" s="17">
        <f t="shared" si="389"/>
        <v>1.040863531670766E-3</v>
      </c>
      <c r="U1131" s="15"/>
    </row>
    <row r="1132" spans="1:21" ht="12.75" customHeight="1" outlineLevel="1">
      <c r="A1132" s="355"/>
      <c r="B1132" s="145"/>
      <c r="C1132" s="378" t="s">
        <v>190</v>
      </c>
      <c r="D1132" s="379" t="s">
        <v>79</v>
      </c>
      <c r="E1132" s="379" t="s">
        <v>317</v>
      </c>
      <c r="F1132" s="5"/>
      <c r="G1132" s="543">
        <f t="shared" ref="G1132:T1132" si="390">IF(G78+F1132-(G782-F782)&lt;0,0,G78+F1132-(G782-F782))</f>
        <v>0</v>
      </c>
      <c r="H1132" s="543">
        <f t="shared" si="390"/>
        <v>0</v>
      </c>
      <c r="I1132" s="543">
        <f t="shared" si="390"/>
        <v>0</v>
      </c>
      <c r="J1132" s="543">
        <f t="shared" si="390"/>
        <v>0</v>
      </c>
      <c r="K1132" s="543">
        <f t="shared" si="390"/>
        <v>0</v>
      </c>
      <c r="L1132" s="543">
        <f t="shared" si="390"/>
        <v>57194.94</v>
      </c>
      <c r="M1132" s="543">
        <f t="shared" si="390"/>
        <v>45755.952000000005</v>
      </c>
      <c r="N1132" s="543">
        <f t="shared" si="390"/>
        <v>34316.964000000007</v>
      </c>
      <c r="O1132" s="543">
        <f t="shared" si="390"/>
        <v>22877.976000000002</v>
      </c>
      <c r="P1132" s="543">
        <f t="shared" si="390"/>
        <v>11438.988000000005</v>
      </c>
      <c r="Q1132" s="543">
        <f t="shared" si="390"/>
        <v>7.2759576141834259E-12</v>
      </c>
      <c r="R1132" s="543">
        <f t="shared" si="390"/>
        <v>7.2759576141834259E-12</v>
      </c>
      <c r="S1132" s="543">
        <f t="shared" si="390"/>
        <v>7.2759576141834259E-12</v>
      </c>
      <c r="T1132" s="543">
        <f t="shared" si="390"/>
        <v>7.2759576141834259E-12</v>
      </c>
      <c r="U1132" s="15"/>
    </row>
    <row r="1133" spans="1:21" ht="12.75" customHeight="1" outlineLevel="1" collapsed="1">
      <c r="A1133" s="355"/>
      <c r="B1133" s="145"/>
      <c r="C1133" s="24" t="s">
        <v>205</v>
      </c>
      <c r="D1133" s="18"/>
      <c r="E1133" s="18"/>
      <c r="F1133" s="5"/>
      <c r="G1133" s="454"/>
      <c r="H1133" s="454"/>
      <c r="I1133" s="454"/>
      <c r="J1133" s="454"/>
      <c r="K1133" s="454"/>
      <c r="L1133" s="454"/>
      <c r="M1133" s="454"/>
      <c r="N1133" s="454"/>
      <c r="O1133" s="454"/>
      <c r="P1133" s="454"/>
      <c r="Q1133" s="454"/>
      <c r="R1133" s="454"/>
      <c r="S1133" s="454"/>
      <c r="T1133" s="454"/>
      <c r="U1133" s="15"/>
    </row>
    <row r="1134" spans="1:21" ht="12.75" customHeight="1" outlineLevel="1">
      <c r="A1134" s="356"/>
      <c r="B1134" s="145"/>
      <c r="C1134" s="380" t="s">
        <v>885</v>
      </c>
      <c r="D1134" s="381" t="s">
        <v>79</v>
      </c>
      <c r="E1134" s="381" t="s">
        <v>317</v>
      </c>
      <c r="F1134" s="5"/>
      <c r="G1134" s="542">
        <f t="shared" ref="G1134:T1134" si="391">IF(G80+F1134-(G784-F784)&lt;0,0,G80+F1134-(G784-F784))</f>
        <v>735.64763337326644</v>
      </c>
      <c r="H1134" s="542">
        <f t="shared" si="391"/>
        <v>490.60972517737127</v>
      </c>
      <c r="I1134" s="542">
        <f t="shared" si="391"/>
        <v>245.3345241878846</v>
      </c>
      <c r="J1134" s="542">
        <f t="shared" si="391"/>
        <v>5.9323198397919441E-2</v>
      </c>
      <c r="K1134" s="542">
        <f t="shared" si="391"/>
        <v>0</v>
      </c>
      <c r="L1134" s="542">
        <f t="shared" si="391"/>
        <v>0</v>
      </c>
      <c r="M1134" s="542">
        <f t="shared" si="391"/>
        <v>0</v>
      </c>
      <c r="N1134" s="542">
        <f t="shared" si="391"/>
        <v>0</v>
      </c>
      <c r="O1134" s="542">
        <f t="shared" si="391"/>
        <v>0</v>
      </c>
      <c r="P1134" s="542">
        <f t="shared" si="391"/>
        <v>0</v>
      </c>
      <c r="Q1134" s="542">
        <f t="shared" si="391"/>
        <v>0</v>
      </c>
      <c r="R1134" s="542">
        <f t="shared" si="391"/>
        <v>0</v>
      </c>
      <c r="S1134" s="542">
        <f t="shared" si="391"/>
        <v>0</v>
      </c>
      <c r="T1134" s="542">
        <f t="shared" si="391"/>
        <v>0</v>
      </c>
      <c r="U1134" s="15"/>
    </row>
    <row r="1135" spans="1:21" ht="12.75" customHeight="1" outlineLevel="1">
      <c r="A1135" s="356"/>
      <c r="B1135" s="145"/>
      <c r="C1135" s="20" t="s">
        <v>886</v>
      </c>
      <c r="D1135" s="5" t="s">
        <v>79</v>
      </c>
      <c r="E1135" s="5" t="s">
        <v>317</v>
      </c>
      <c r="F1135" s="5"/>
      <c r="G1135" s="17">
        <f t="shared" ref="G1135:T1135" si="392">IF(G81+F1135-(G785-F785)&lt;0,0,G81+F1135-(G785-F785))</f>
        <v>0</v>
      </c>
      <c r="H1135" s="17">
        <f t="shared" si="392"/>
        <v>0</v>
      </c>
      <c r="I1135" s="17">
        <f t="shared" si="392"/>
        <v>0</v>
      </c>
      <c r="J1135" s="17">
        <f t="shared" si="392"/>
        <v>0</v>
      </c>
      <c r="K1135" s="17">
        <f t="shared" si="392"/>
        <v>0</v>
      </c>
      <c r="L1135" s="17">
        <f t="shared" si="392"/>
        <v>0</v>
      </c>
      <c r="M1135" s="17">
        <f t="shared" si="392"/>
        <v>0</v>
      </c>
      <c r="N1135" s="17">
        <f t="shared" si="392"/>
        <v>581.4</v>
      </c>
      <c r="O1135" s="17">
        <f t="shared" si="392"/>
        <v>387.6</v>
      </c>
      <c r="P1135" s="17">
        <f t="shared" si="392"/>
        <v>193.80000000000004</v>
      </c>
      <c r="Q1135" s="17">
        <f t="shared" si="392"/>
        <v>2.8421709430404007E-14</v>
      </c>
      <c r="R1135" s="17">
        <f t="shared" si="392"/>
        <v>2.8421709430404007E-14</v>
      </c>
      <c r="S1135" s="17">
        <f t="shared" si="392"/>
        <v>2.8421709430404007E-14</v>
      </c>
      <c r="T1135" s="17">
        <f t="shared" si="392"/>
        <v>2.8421709430404007E-14</v>
      </c>
      <c r="U1135" s="15"/>
    </row>
    <row r="1136" spans="1:21" ht="12.75" customHeight="1" outlineLevel="1">
      <c r="A1136" s="356"/>
      <c r="B1136" s="145"/>
      <c r="C1136" s="20" t="s">
        <v>887</v>
      </c>
      <c r="D1136" s="5" t="s">
        <v>79</v>
      </c>
      <c r="E1136" s="5" t="s">
        <v>317</v>
      </c>
      <c r="F1136" s="5"/>
      <c r="G1136" s="17">
        <f t="shared" ref="G1136:T1136" si="393">IF(G82+F1136-(G786-F786)&lt;0,0,G82+F1136-(G786-F786))</f>
        <v>0</v>
      </c>
      <c r="H1136" s="17">
        <f t="shared" si="393"/>
        <v>665.31999999999994</v>
      </c>
      <c r="I1136" s="17">
        <f t="shared" si="393"/>
        <v>532.25599999999997</v>
      </c>
      <c r="J1136" s="17">
        <f t="shared" si="393"/>
        <v>399.19200000000001</v>
      </c>
      <c r="K1136" s="17">
        <f t="shared" si="393"/>
        <v>266.12799999999999</v>
      </c>
      <c r="L1136" s="17">
        <f t="shared" si="393"/>
        <v>133.06400000000002</v>
      </c>
      <c r="M1136" s="17">
        <f t="shared" si="393"/>
        <v>5.6843418860808015E-14</v>
      </c>
      <c r="N1136" s="17">
        <f t="shared" si="393"/>
        <v>5.6843418860808015E-14</v>
      </c>
      <c r="O1136" s="17">
        <f t="shared" si="393"/>
        <v>5.6843418860808015E-14</v>
      </c>
      <c r="P1136" s="17">
        <f t="shared" si="393"/>
        <v>5.6843418860808015E-14</v>
      </c>
      <c r="Q1136" s="17">
        <f t="shared" si="393"/>
        <v>5.6843418860808015E-14</v>
      </c>
      <c r="R1136" s="17">
        <f t="shared" si="393"/>
        <v>5.6843418860808015E-14</v>
      </c>
      <c r="S1136" s="17">
        <f t="shared" si="393"/>
        <v>5.6843418860808015E-14</v>
      </c>
      <c r="T1136" s="17">
        <f t="shared" si="393"/>
        <v>5.6843418860808015E-14</v>
      </c>
      <c r="U1136" s="15"/>
    </row>
    <row r="1137" spans="1:21" ht="12.75" customHeight="1" outlineLevel="1">
      <c r="A1137" s="356"/>
      <c r="B1137" s="145"/>
      <c r="C1137" s="20" t="s">
        <v>888</v>
      </c>
      <c r="D1137" s="5" t="s">
        <v>79</v>
      </c>
      <c r="E1137" s="5" t="s">
        <v>317</v>
      </c>
      <c r="F1137" s="5"/>
      <c r="G1137" s="17">
        <f t="shared" ref="G1137:T1137" si="394">IF(G83+F1137-(G787-F787)&lt;0,0,G83+F1137-(G787-F787))</f>
        <v>0</v>
      </c>
      <c r="H1137" s="17">
        <f t="shared" si="394"/>
        <v>0</v>
      </c>
      <c r="I1137" s="17">
        <f t="shared" si="394"/>
        <v>0</v>
      </c>
      <c r="J1137" s="17">
        <f t="shared" si="394"/>
        <v>0</v>
      </c>
      <c r="K1137" s="17">
        <f t="shared" si="394"/>
        <v>0</v>
      </c>
      <c r="L1137" s="17">
        <f t="shared" si="394"/>
        <v>5007.79</v>
      </c>
      <c r="M1137" s="17">
        <f t="shared" si="394"/>
        <v>4006.232</v>
      </c>
      <c r="N1137" s="17">
        <f t="shared" si="394"/>
        <v>3004.674</v>
      </c>
      <c r="O1137" s="17">
        <f t="shared" si="394"/>
        <v>2003.116</v>
      </c>
      <c r="P1137" s="17">
        <f t="shared" si="394"/>
        <v>1001.558</v>
      </c>
      <c r="Q1137" s="17">
        <f t="shared" si="394"/>
        <v>0</v>
      </c>
      <c r="R1137" s="17">
        <f t="shared" si="394"/>
        <v>0</v>
      </c>
      <c r="S1137" s="17">
        <f t="shared" si="394"/>
        <v>0</v>
      </c>
      <c r="T1137" s="17">
        <f t="shared" si="394"/>
        <v>0</v>
      </c>
      <c r="U1137" s="15"/>
    </row>
    <row r="1138" spans="1:21" ht="12.75" customHeight="1" outlineLevel="1">
      <c r="A1138" s="356"/>
      <c r="B1138" s="145"/>
      <c r="C1138" s="20" t="s">
        <v>889</v>
      </c>
      <c r="D1138" s="5" t="s">
        <v>79</v>
      </c>
      <c r="E1138" s="5" t="s">
        <v>317</v>
      </c>
      <c r="F1138" s="5"/>
      <c r="G1138" s="17">
        <f t="shared" ref="G1138:T1138" si="395">IF(G84+F1138-(G788-F788)&lt;0,0,G84+F1138-(G788-F788))</f>
        <v>0</v>
      </c>
      <c r="H1138" s="17">
        <f t="shared" si="395"/>
        <v>0</v>
      </c>
      <c r="I1138" s="17">
        <f t="shared" si="395"/>
        <v>0</v>
      </c>
      <c r="J1138" s="17">
        <f t="shared" si="395"/>
        <v>0</v>
      </c>
      <c r="K1138" s="17">
        <f t="shared" si="395"/>
        <v>0</v>
      </c>
      <c r="L1138" s="17">
        <f t="shared" si="395"/>
        <v>0</v>
      </c>
      <c r="M1138" s="17">
        <f t="shared" si="395"/>
        <v>3025.01</v>
      </c>
      <c r="N1138" s="17">
        <f t="shared" si="395"/>
        <v>2420.0080000000003</v>
      </c>
      <c r="O1138" s="17">
        <f t="shared" si="395"/>
        <v>1815.0060000000003</v>
      </c>
      <c r="P1138" s="17">
        <f t="shared" si="395"/>
        <v>1210.0040000000001</v>
      </c>
      <c r="Q1138" s="17">
        <f t="shared" si="395"/>
        <v>605.00200000000018</v>
      </c>
      <c r="R1138" s="17">
        <f t="shared" si="395"/>
        <v>2.2737367544323206E-13</v>
      </c>
      <c r="S1138" s="17">
        <f t="shared" si="395"/>
        <v>2.2737367544323206E-13</v>
      </c>
      <c r="T1138" s="17">
        <f t="shared" si="395"/>
        <v>2.2737367544323206E-13</v>
      </c>
      <c r="U1138" s="15"/>
    </row>
    <row r="1139" spans="1:21" ht="12.75" customHeight="1" outlineLevel="1">
      <c r="A1139" s="356"/>
      <c r="B1139" s="145"/>
      <c r="C1139" s="20" t="s">
        <v>890</v>
      </c>
      <c r="D1139" s="5" t="s">
        <v>79</v>
      </c>
      <c r="E1139" s="5" t="s">
        <v>317</v>
      </c>
      <c r="F1139" s="5"/>
      <c r="G1139" s="17">
        <f t="shared" ref="G1139:T1139" si="396">IF(G85+F1139-(G789-F789)&lt;0,0,G85+F1139-(G789-F789))</f>
        <v>0</v>
      </c>
      <c r="H1139" s="17">
        <f t="shared" si="396"/>
        <v>0</v>
      </c>
      <c r="I1139" s="17">
        <f t="shared" si="396"/>
        <v>0</v>
      </c>
      <c r="J1139" s="17">
        <f t="shared" si="396"/>
        <v>0</v>
      </c>
      <c r="K1139" s="17">
        <f t="shared" si="396"/>
        <v>0</v>
      </c>
      <c r="L1139" s="17">
        <f t="shared" si="396"/>
        <v>0</v>
      </c>
      <c r="M1139" s="17">
        <f t="shared" si="396"/>
        <v>0</v>
      </c>
      <c r="N1139" s="17">
        <f t="shared" si="396"/>
        <v>0</v>
      </c>
      <c r="O1139" s="17">
        <f t="shared" si="396"/>
        <v>0</v>
      </c>
      <c r="P1139" s="17">
        <f t="shared" si="396"/>
        <v>0</v>
      </c>
      <c r="Q1139" s="17">
        <f t="shared" si="396"/>
        <v>30312.029999999995</v>
      </c>
      <c r="R1139" s="17">
        <f t="shared" si="396"/>
        <v>20208.019999999997</v>
      </c>
      <c r="S1139" s="17">
        <f t="shared" si="396"/>
        <v>10104.009999999998</v>
      </c>
      <c r="T1139" s="17">
        <f t="shared" si="396"/>
        <v>0</v>
      </c>
      <c r="U1139" s="15"/>
    </row>
    <row r="1140" spans="1:21" ht="12.75" customHeight="1" outlineLevel="1">
      <c r="A1140" s="356"/>
      <c r="B1140" s="145"/>
      <c r="C1140" s="20" t="s">
        <v>891</v>
      </c>
      <c r="D1140" s="5" t="s">
        <v>79</v>
      </c>
      <c r="E1140" s="5" t="s">
        <v>317</v>
      </c>
      <c r="F1140" s="5"/>
      <c r="G1140" s="17">
        <f t="shared" ref="G1140:T1140" si="397">IF(G86+F1140-(G790-F790)&lt;0,0,G86+F1140-(G790-F790))</f>
        <v>435113.04872485186</v>
      </c>
      <c r="H1140" s="17">
        <f t="shared" si="397"/>
        <v>526713.62142654893</v>
      </c>
      <c r="I1140" s="17">
        <f t="shared" si="397"/>
        <v>506614.75594045775</v>
      </c>
      <c r="J1140" s="17">
        <f t="shared" si="397"/>
        <v>413343.55249769654</v>
      </c>
      <c r="K1140" s="17">
        <f t="shared" si="397"/>
        <v>320101.49191207823</v>
      </c>
      <c r="L1140" s="17">
        <f t="shared" si="397"/>
        <v>249190.34989788849</v>
      </c>
      <c r="M1140" s="17">
        <f t="shared" si="397"/>
        <v>154099.84788369876</v>
      </c>
      <c r="N1140" s="17">
        <f t="shared" si="397"/>
        <v>59009.345869509038</v>
      </c>
      <c r="O1140" s="17">
        <f t="shared" si="397"/>
        <v>8421.8499999999767</v>
      </c>
      <c r="P1140" s="17">
        <f t="shared" si="397"/>
        <v>13414.419999999976</v>
      </c>
      <c r="Q1140" s="17">
        <f t="shared" si="397"/>
        <v>9670.8500000000276</v>
      </c>
      <c r="R1140" s="17">
        <f t="shared" si="397"/>
        <v>8941.2600000000275</v>
      </c>
      <c r="S1140" s="17">
        <f t="shared" si="397"/>
        <v>18960.849999999995</v>
      </c>
      <c r="T1140" s="17">
        <f t="shared" si="397"/>
        <v>8421.8499999999949</v>
      </c>
      <c r="U1140" s="15"/>
    </row>
    <row r="1141" spans="1:21" ht="12.75" customHeight="1" outlineLevel="1">
      <c r="A1141" s="356"/>
      <c r="B1141" s="145"/>
      <c r="C1141" s="20" t="s">
        <v>892</v>
      </c>
      <c r="D1141" s="5" t="s">
        <v>79</v>
      </c>
      <c r="E1141" s="5" t="s">
        <v>317</v>
      </c>
      <c r="F1141" s="5"/>
      <c r="G1141" s="17">
        <f t="shared" ref="G1141:T1141" si="398">IF(G87+F1141-(G791-F791)&lt;0,0,G87+F1141-(G791-F791))</f>
        <v>0</v>
      </c>
      <c r="H1141" s="17">
        <f t="shared" si="398"/>
        <v>0</v>
      </c>
      <c r="I1141" s="17">
        <f t="shared" si="398"/>
        <v>0</v>
      </c>
      <c r="J1141" s="17">
        <f t="shared" si="398"/>
        <v>0</v>
      </c>
      <c r="K1141" s="17">
        <f t="shared" si="398"/>
        <v>0</v>
      </c>
      <c r="L1141" s="17">
        <f t="shared" si="398"/>
        <v>0</v>
      </c>
      <c r="M1141" s="17">
        <f t="shared" si="398"/>
        <v>0</v>
      </c>
      <c r="N1141" s="17">
        <f t="shared" si="398"/>
        <v>0</v>
      </c>
      <c r="O1141" s="17">
        <f t="shared" si="398"/>
        <v>0</v>
      </c>
      <c r="P1141" s="17">
        <f t="shared" si="398"/>
        <v>0</v>
      </c>
      <c r="Q1141" s="17">
        <f t="shared" si="398"/>
        <v>0</v>
      </c>
      <c r="R1141" s="17">
        <f t="shared" si="398"/>
        <v>0</v>
      </c>
      <c r="S1141" s="17">
        <f t="shared" si="398"/>
        <v>0</v>
      </c>
      <c r="T1141" s="17">
        <f t="shared" si="398"/>
        <v>0</v>
      </c>
      <c r="U1141" s="15"/>
    </row>
    <row r="1142" spans="1:21" ht="12.75" customHeight="1" outlineLevel="1">
      <c r="A1142" s="356"/>
      <c r="B1142" s="145"/>
      <c r="C1142" s="378" t="s">
        <v>893</v>
      </c>
      <c r="D1142" s="379" t="s">
        <v>79</v>
      </c>
      <c r="E1142" s="379" t="s">
        <v>317</v>
      </c>
      <c r="F1142" s="5"/>
      <c r="G1142" s="543">
        <f t="shared" ref="G1142:T1142" si="399">IF(G88+F1142-(G792-F792)&lt;0,0,G88+F1142-(G792-F792))</f>
        <v>0</v>
      </c>
      <c r="H1142" s="543">
        <f t="shared" si="399"/>
        <v>0</v>
      </c>
      <c r="I1142" s="543">
        <f t="shared" si="399"/>
        <v>0</v>
      </c>
      <c r="J1142" s="543">
        <f t="shared" si="399"/>
        <v>0</v>
      </c>
      <c r="K1142" s="543">
        <f t="shared" si="399"/>
        <v>0</v>
      </c>
      <c r="L1142" s="543">
        <f t="shared" si="399"/>
        <v>0</v>
      </c>
      <c r="M1142" s="543">
        <f t="shared" si="399"/>
        <v>0</v>
      </c>
      <c r="N1142" s="543">
        <f t="shared" si="399"/>
        <v>0</v>
      </c>
      <c r="O1142" s="543">
        <f t="shared" si="399"/>
        <v>0</v>
      </c>
      <c r="P1142" s="543">
        <f t="shared" si="399"/>
        <v>0</v>
      </c>
      <c r="Q1142" s="543">
        <f t="shared" si="399"/>
        <v>0</v>
      </c>
      <c r="R1142" s="543">
        <f t="shared" si="399"/>
        <v>0</v>
      </c>
      <c r="S1142" s="543">
        <f t="shared" si="399"/>
        <v>0</v>
      </c>
      <c r="T1142" s="543">
        <f t="shared" si="399"/>
        <v>0</v>
      </c>
      <c r="U1142" s="15"/>
    </row>
    <row r="1143" spans="1:21" ht="12.75" customHeight="1" outlineLevel="1" collapsed="1">
      <c r="A1143" s="354"/>
      <c r="B1143" s="145"/>
      <c r="C1143" s="24" t="s">
        <v>206</v>
      </c>
      <c r="D1143" s="18"/>
      <c r="E1143" s="18"/>
      <c r="F1143" s="5"/>
      <c r="G1143" s="454"/>
      <c r="H1143" s="454"/>
      <c r="I1143" s="454"/>
      <c r="J1143" s="454"/>
      <c r="K1143" s="454"/>
      <c r="L1143" s="454"/>
      <c r="M1143" s="454"/>
      <c r="N1143" s="454"/>
      <c r="O1143" s="454"/>
      <c r="P1143" s="454"/>
      <c r="Q1143" s="454"/>
      <c r="R1143" s="454"/>
      <c r="S1143" s="454"/>
      <c r="T1143" s="454"/>
      <c r="U1143" s="15"/>
    </row>
    <row r="1144" spans="1:21" ht="12.75" customHeight="1" outlineLevel="1">
      <c r="A1144" s="355"/>
      <c r="B1144" s="145"/>
      <c r="C1144" s="380" t="s">
        <v>894</v>
      </c>
      <c r="D1144" s="381" t="s">
        <v>79</v>
      </c>
      <c r="E1144" s="381" t="s">
        <v>317</v>
      </c>
      <c r="F1144" s="5"/>
      <c r="G1144" s="542">
        <f t="shared" ref="G1144:T1144" si="400">IF(G90+F1144-(G794-F794)&lt;0,0,G90+F1144-(G794-F794))</f>
        <v>708.59135395380542</v>
      </c>
      <c r="H1144" s="542">
        <f t="shared" si="400"/>
        <v>472.58581336975823</v>
      </c>
      <c r="I1144" s="542">
        <f t="shared" si="400"/>
        <v>236.3248362516382</v>
      </c>
      <c r="J1144" s="542">
        <f t="shared" si="400"/>
        <v>6.3859133518235467E-2</v>
      </c>
      <c r="K1144" s="542">
        <f t="shared" si="400"/>
        <v>0</v>
      </c>
      <c r="L1144" s="542">
        <f t="shared" si="400"/>
        <v>0</v>
      </c>
      <c r="M1144" s="542">
        <f t="shared" si="400"/>
        <v>0</v>
      </c>
      <c r="N1144" s="542">
        <f t="shared" si="400"/>
        <v>0</v>
      </c>
      <c r="O1144" s="542">
        <f t="shared" si="400"/>
        <v>0</v>
      </c>
      <c r="P1144" s="542">
        <f t="shared" si="400"/>
        <v>0</v>
      </c>
      <c r="Q1144" s="542">
        <f t="shared" si="400"/>
        <v>0</v>
      </c>
      <c r="R1144" s="542">
        <f t="shared" si="400"/>
        <v>0</v>
      </c>
      <c r="S1144" s="542">
        <f t="shared" si="400"/>
        <v>0</v>
      </c>
      <c r="T1144" s="542">
        <f t="shared" si="400"/>
        <v>0</v>
      </c>
      <c r="U1144" s="15"/>
    </row>
    <row r="1145" spans="1:21" ht="12.75" customHeight="1" outlineLevel="1">
      <c r="A1145" s="355"/>
      <c r="B1145" s="145"/>
      <c r="C1145" s="20" t="s">
        <v>206</v>
      </c>
      <c r="D1145" s="5" t="s">
        <v>79</v>
      </c>
      <c r="E1145" s="5" t="s">
        <v>317</v>
      </c>
      <c r="F1145" s="5"/>
      <c r="G1145" s="17">
        <f t="shared" ref="G1145:T1145" si="401">IF(G91+F1145-(G795-F795)&lt;0,0,G91+F1145-(G795-F795))</f>
        <v>569177.67711061519</v>
      </c>
      <c r="H1145" s="17">
        <f t="shared" si="401"/>
        <v>800107.60611606692</v>
      </c>
      <c r="I1145" s="17">
        <f t="shared" si="401"/>
        <v>566420.58662064292</v>
      </c>
      <c r="J1145" s="17">
        <f t="shared" si="401"/>
        <v>367718.81045855221</v>
      </c>
      <c r="K1145" s="17">
        <f t="shared" si="401"/>
        <v>0</v>
      </c>
      <c r="L1145" s="17">
        <f t="shared" si="401"/>
        <v>59313.72000000003</v>
      </c>
      <c r="M1145" s="17">
        <f t="shared" si="401"/>
        <v>5.8207660913467407E-11</v>
      </c>
      <c r="N1145" s="17">
        <f t="shared" si="401"/>
        <v>5.8207660913467407E-11</v>
      </c>
      <c r="O1145" s="17">
        <f t="shared" si="401"/>
        <v>5.8207660913467407E-11</v>
      </c>
      <c r="P1145" s="17">
        <f t="shared" si="401"/>
        <v>46990.08000000006</v>
      </c>
      <c r="Q1145" s="17">
        <f t="shared" si="401"/>
        <v>48905.109999999986</v>
      </c>
      <c r="R1145" s="17">
        <f t="shared" si="401"/>
        <v>22739.169999999882</v>
      </c>
      <c r="S1145" s="17">
        <f t="shared" si="401"/>
        <v>0</v>
      </c>
      <c r="T1145" s="17">
        <f t="shared" si="401"/>
        <v>0</v>
      </c>
      <c r="U1145" s="15"/>
    </row>
    <row r="1146" spans="1:21" ht="12.75" customHeight="1" outlineLevel="1">
      <c r="A1146" s="355"/>
      <c r="B1146" s="145"/>
      <c r="C1146" s="20" t="s">
        <v>895</v>
      </c>
      <c r="D1146" s="5" t="s">
        <v>79</v>
      </c>
      <c r="E1146" s="5" t="s">
        <v>317</v>
      </c>
      <c r="F1146" s="5"/>
      <c r="G1146" s="17">
        <f t="shared" ref="G1146:T1146" si="402">IF(G92+F1146-(G796-F796)&lt;0,0,G92+F1146-(G796-F796))</f>
        <v>0</v>
      </c>
      <c r="H1146" s="17">
        <f t="shared" si="402"/>
        <v>0</v>
      </c>
      <c r="I1146" s="17">
        <f t="shared" si="402"/>
        <v>0</v>
      </c>
      <c r="J1146" s="17">
        <f t="shared" si="402"/>
        <v>0</v>
      </c>
      <c r="K1146" s="17">
        <f t="shared" si="402"/>
        <v>0</v>
      </c>
      <c r="L1146" s="17">
        <f t="shared" si="402"/>
        <v>0</v>
      </c>
      <c r="M1146" s="17">
        <f t="shared" si="402"/>
        <v>1953.8</v>
      </c>
      <c r="N1146" s="17">
        <f t="shared" si="402"/>
        <v>1302.5333333333333</v>
      </c>
      <c r="O1146" s="17">
        <f t="shared" si="402"/>
        <v>651.26666666666665</v>
      </c>
      <c r="P1146" s="17">
        <f t="shared" si="402"/>
        <v>0</v>
      </c>
      <c r="Q1146" s="17">
        <f t="shared" si="402"/>
        <v>0</v>
      </c>
      <c r="R1146" s="17">
        <f t="shared" si="402"/>
        <v>0</v>
      </c>
      <c r="S1146" s="17">
        <f t="shared" si="402"/>
        <v>0</v>
      </c>
      <c r="T1146" s="17">
        <f t="shared" si="402"/>
        <v>0</v>
      </c>
      <c r="U1146" s="15"/>
    </row>
    <row r="1147" spans="1:21" ht="12.75" customHeight="1" outlineLevel="1">
      <c r="A1147" s="355"/>
      <c r="B1147" s="145"/>
      <c r="C1147" s="20" t="s">
        <v>896</v>
      </c>
      <c r="D1147" s="5" t="s">
        <v>79</v>
      </c>
      <c r="E1147" s="5" t="s">
        <v>317</v>
      </c>
      <c r="F1147" s="5"/>
      <c r="G1147" s="17">
        <f t="shared" ref="G1147:T1147" si="403">IF(G93+F1147-(G797-F797)&lt;0,0,G93+F1147-(G797-F797))</f>
        <v>0</v>
      </c>
      <c r="H1147" s="17">
        <f t="shared" si="403"/>
        <v>0</v>
      </c>
      <c r="I1147" s="17">
        <f t="shared" si="403"/>
        <v>0</v>
      </c>
      <c r="J1147" s="17">
        <f t="shared" si="403"/>
        <v>0</v>
      </c>
      <c r="K1147" s="17">
        <f t="shared" si="403"/>
        <v>0</v>
      </c>
      <c r="L1147" s="17">
        <f t="shared" si="403"/>
        <v>0</v>
      </c>
      <c r="M1147" s="17">
        <f t="shared" si="403"/>
        <v>2778.08</v>
      </c>
      <c r="N1147" s="17">
        <f t="shared" si="403"/>
        <v>1852.0533333333333</v>
      </c>
      <c r="O1147" s="17">
        <f t="shared" si="403"/>
        <v>926.02666666666664</v>
      </c>
      <c r="P1147" s="17">
        <f t="shared" si="403"/>
        <v>0</v>
      </c>
      <c r="Q1147" s="17">
        <f t="shared" si="403"/>
        <v>0</v>
      </c>
      <c r="R1147" s="17">
        <f t="shared" si="403"/>
        <v>0</v>
      </c>
      <c r="S1147" s="17">
        <f t="shared" si="403"/>
        <v>0</v>
      </c>
      <c r="T1147" s="17">
        <f t="shared" si="403"/>
        <v>0</v>
      </c>
      <c r="U1147" s="15"/>
    </row>
    <row r="1148" spans="1:21" ht="12.75" customHeight="1" outlineLevel="1">
      <c r="A1148" s="355"/>
      <c r="B1148" s="145"/>
      <c r="C1148" s="20" t="s">
        <v>897</v>
      </c>
      <c r="D1148" s="5" t="s">
        <v>79</v>
      </c>
      <c r="E1148" s="5" t="s">
        <v>317</v>
      </c>
      <c r="F1148" s="5"/>
      <c r="G1148" s="17">
        <f t="shared" ref="G1148:T1148" si="404">IF(G94+F1148-(G798-F798)&lt;0,0,G94+F1148-(G798-F798))</f>
        <v>0</v>
      </c>
      <c r="H1148" s="17">
        <f t="shared" si="404"/>
        <v>0</v>
      </c>
      <c r="I1148" s="17">
        <f t="shared" si="404"/>
        <v>4294.87</v>
      </c>
      <c r="J1148" s="17">
        <f t="shared" si="404"/>
        <v>3435.8959999999997</v>
      </c>
      <c r="K1148" s="17">
        <f t="shared" si="404"/>
        <v>2576.9219999999996</v>
      </c>
      <c r="L1148" s="17">
        <f t="shared" si="404"/>
        <v>1717.9479999999996</v>
      </c>
      <c r="M1148" s="17">
        <f t="shared" si="404"/>
        <v>858.97399999999948</v>
      </c>
      <c r="N1148" s="17">
        <f t="shared" si="404"/>
        <v>0</v>
      </c>
      <c r="O1148" s="17">
        <f t="shared" si="404"/>
        <v>0</v>
      </c>
      <c r="P1148" s="17">
        <f t="shared" si="404"/>
        <v>0</v>
      </c>
      <c r="Q1148" s="17">
        <f t="shared" si="404"/>
        <v>0</v>
      </c>
      <c r="R1148" s="17">
        <f t="shared" si="404"/>
        <v>0</v>
      </c>
      <c r="S1148" s="17">
        <f t="shared" si="404"/>
        <v>0</v>
      </c>
      <c r="T1148" s="17">
        <f t="shared" si="404"/>
        <v>0</v>
      </c>
      <c r="U1148" s="15"/>
    </row>
    <row r="1149" spans="1:21" ht="12.75" customHeight="1" outlineLevel="1">
      <c r="A1149" s="355"/>
      <c r="B1149" s="145"/>
      <c r="C1149" s="20" t="s">
        <v>898</v>
      </c>
      <c r="D1149" s="5" t="s">
        <v>79</v>
      </c>
      <c r="E1149" s="5" t="s">
        <v>317</v>
      </c>
      <c r="F1149" s="5"/>
      <c r="G1149" s="17">
        <f t="shared" ref="G1149:T1149" si="405">IF(G95+F1149-(G799-F799)&lt;0,0,G95+F1149-(G799-F799))</f>
        <v>0</v>
      </c>
      <c r="H1149" s="17">
        <f t="shared" si="405"/>
        <v>0</v>
      </c>
      <c r="I1149" s="17">
        <f t="shared" si="405"/>
        <v>0</v>
      </c>
      <c r="J1149" s="17">
        <f t="shared" si="405"/>
        <v>0</v>
      </c>
      <c r="K1149" s="17">
        <f t="shared" si="405"/>
        <v>0</v>
      </c>
      <c r="L1149" s="17">
        <f t="shared" si="405"/>
        <v>0</v>
      </c>
      <c r="M1149" s="17">
        <f t="shared" si="405"/>
        <v>3564.8999999999996</v>
      </c>
      <c r="N1149" s="17">
        <f t="shared" si="405"/>
        <v>2851.9199999999996</v>
      </c>
      <c r="O1149" s="17">
        <f t="shared" si="405"/>
        <v>2138.9399999999996</v>
      </c>
      <c r="P1149" s="17">
        <f t="shared" si="405"/>
        <v>1425.9599999999996</v>
      </c>
      <c r="Q1149" s="17">
        <f t="shared" si="405"/>
        <v>712.97999999999956</v>
      </c>
      <c r="R1149" s="17">
        <f t="shared" si="405"/>
        <v>0</v>
      </c>
      <c r="S1149" s="17">
        <f t="shared" si="405"/>
        <v>0</v>
      </c>
      <c r="T1149" s="17">
        <f t="shared" si="405"/>
        <v>0</v>
      </c>
      <c r="U1149" s="15"/>
    </row>
    <row r="1150" spans="1:21" ht="12.75" customHeight="1" outlineLevel="1">
      <c r="A1150" s="355"/>
      <c r="B1150" s="145"/>
      <c r="C1150" s="20" t="s">
        <v>899</v>
      </c>
      <c r="D1150" s="5" t="s">
        <v>79</v>
      </c>
      <c r="E1150" s="5" t="s">
        <v>317</v>
      </c>
      <c r="F1150" s="5"/>
      <c r="G1150" s="17">
        <f t="shared" ref="G1150:T1150" si="406">IF(G96+F1150-(G800-F800)&lt;0,0,G96+F1150-(G800-F800))</f>
        <v>427916.84989610175</v>
      </c>
      <c r="H1150" s="17">
        <f t="shared" si="406"/>
        <v>481736.76702943631</v>
      </c>
      <c r="I1150" s="17">
        <f t="shared" si="406"/>
        <v>415289.39194571879</v>
      </c>
      <c r="J1150" s="17">
        <f t="shared" si="406"/>
        <v>345140.01543342986</v>
      </c>
      <c r="K1150" s="17">
        <f t="shared" si="406"/>
        <v>340716.79892114096</v>
      </c>
      <c r="L1150" s="17">
        <f t="shared" si="406"/>
        <v>249436.43955170922</v>
      </c>
      <c r="M1150" s="17">
        <f t="shared" si="406"/>
        <v>293857.33446799172</v>
      </c>
      <c r="N1150" s="17">
        <f t="shared" si="406"/>
        <v>245514.21224141709</v>
      </c>
      <c r="O1150" s="17">
        <f t="shared" si="406"/>
        <v>165094.07430055668</v>
      </c>
      <c r="P1150" s="17">
        <f t="shared" si="406"/>
        <v>48184.622073982027</v>
      </c>
      <c r="Q1150" s="17">
        <f t="shared" si="406"/>
        <v>38701.489999999641</v>
      </c>
      <c r="R1150" s="17">
        <f t="shared" si="406"/>
        <v>38701.489999999641</v>
      </c>
      <c r="S1150" s="17">
        <f t="shared" si="406"/>
        <v>38701.489999999641</v>
      </c>
      <c r="T1150" s="17">
        <f t="shared" si="406"/>
        <v>38701.489999999641</v>
      </c>
      <c r="U1150" s="15"/>
    </row>
    <row r="1151" spans="1:21" ht="12.75" customHeight="1" outlineLevel="1">
      <c r="A1151" s="355"/>
      <c r="B1151" s="145"/>
      <c r="C1151" s="20" t="s">
        <v>900</v>
      </c>
      <c r="D1151" s="5" t="s">
        <v>79</v>
      </c>
      <c r="E1151" s="5" t="s">
        <v>317</v>
      </c>
      <c r="F1151" s="5"/>
      <c r="G1151" s="17">
        <f t="shared" ref="G1151:T1151" si="407">IF(G97+F1151-(G801-F801)&lt;0,0,G97+F1151-(G801-F801))</f>
        <v>0</v>
      </c>
      <c r="H1151" s="17">
        <f t="shared" si="407"/>
        <v>0</v>
      </c>
      <c r="I1151" s="17">
        <f t="shared" si="407"/>
        <v>0</v>
      </c>
      <c r="J1151" s="17">
        <f t="shared" si="407"/>
        <v>0</v>
      </c>
      <c r="K1151" s="17">
        <f t="shared" si="407"/>
        <v>2200</v>
      </c>
      <c r="L1151" s="17">
        <f t="shared" si="407"/>
        <v>2053.3333333333335</v>
      </c>
      <c r="M1151" s="17">
        <f t="shared" si="407"/>
        <v>1906.6666666666667</v>
      </c>
      <c r="N1151" s="17">
        <f t="shared" si="407"/>
        <v>1760</v>
      </c>
      <c r="O1151" s="17">
        <f t="shared" si="407"/>
        <v>1613.3333333333335</v>
      </c>
      <c r="P1151" s="17">
        <f t="shared" si="407"/>
        <v>1466.666666666667</v>
      </c>
      <c r="Q1151" s="17">
        <f t="shared" si="407"/>
        <v>1320.0000000000005</v>
      </c>
      <c r="R1151" s="17">
        <f t="shared" si="407"/>
        <v>1173.3333333333339</v>
      </c>
      <c r="S1151" s="17">
        <f t="shared" si="407"/>
        <v>1026.6666666666672</v>
      </c>
      <c r="T1151" s="17">
        <f t="shared" si="407"/>
        <v>880.00000000000045</v>
      </c>
      <c r="U1151" s="15"/>
    </row>
    <row r="1152" spans="1:21" ht="12.75" customHeight="1" outlineLevel="1">
      <c r="A1152" s="355"/>
      <c r="B1152" s="145"/>
      <c r="C1152" s="20" t="s">
        <v>901</v>
      </c>
      <c r="D1152" s="5" t="s">
        <v>79</v>
      </c>
      <c r="E1152" s="5" t="s">
        <v>317</v>
      </c>
      <c r="F1152" s="5"/>
      <c r="G1152" s="17">
        <f t="shared" ref="G1152:T1152" si="408">IF(G98+F1152-(G802-F802)&lt;0,0,G98+F1152-(G802-F802))</f>
        <v>0</v>
      </c>
      <c r="H1152" s="17">
        <f t="shared" si="408"/>
        <v>0</v>
      </c>
      <c r="I1152" s="17">
        <f t="shared" si="408"/>
        <v>0</v>
      </c>
      <c r="J1152" s="17">
        <f t="shared" si="408"/>
        <v>0</v>
      </c>
      <c r="K1152" s="17">
        <f t="shared" si="408"/>
        <v>0</v>
      </c>
      <c r="L1152" s="17">
        <f t="shared" si="408"/>
        <v>1448.75</v>
      </c>
      <c r="M1152" s="17">
        <f t="shared" si="408"/>
        <v>1352.1666666666667</v>
      </c>
      <c r="N1152" s="17">
        <f t="shared" si="408"/>
        <v>1255.5833333333335</v>
      </c>
      <c r="O1152" s="17">
        <f t="shared" si="408"/>
        <v>1159.0000000000002</v>
      </c>
      <c r="P1152" s="17">
        <f t="shared" si="408"/>
        <v>1062.416666666667</v>
      </c>
      <c r="Q1152" s="17">
        <f t="shared" si="408"/>
        <v>965.83333333333371</v>
      </c>
      <c r="R1152" s="17">
        <f t="shared" si="408"/>
        <v>869.25000000000034</v>
      </c>
      <c r="S1152" s="17">
        <f t="shared" si="408"/>
        <v>772.66666666666697</v>
      </c>
      <c r="T1152" s="17">
        <f t="shared" si="408"/>
        <v>676.0833333333336</v>
      </c>
      <c r="U1152" s="15"/>
    </row>
    <row r="1153" spans="1:21" ht="12.75" customHeight="1" outlineLevel="1">
      <c r="A1153" s="355"/>
      <c r="B1153" s="145"/>
      <c r="C1153" s="20" t="s">
        <v>902</v>
      </c>
      <c r="D1153" s="5" t="s">
        <v>79</v>
      </c>
      <c r="E1153" s="5" t="s">
        <v>317</v>
      </c>
      <c r="F1153" s="5"/>
      <c r="G1153" s="17">
        <f t="shared" ref="G1153:T1153" si="409">IF(G99+F1153-(G803-F803)&lt;0,0,G99+F1153-(G803-F803))</f>
        <v>0</v>
      </c>
      <c r="H1153" s="17">
        <f t="shared" si="409"/>
        <v>17311.46</v>
      </c>
      <c r="I1153" s="17">
        <f t="shared" si="409"/>
        <v>59130.047000000006</v>
      </c>
      <c r="J1153" s="17">
        <f t="shared" si="409"/>
        <v>56130.266000000003</v>
      </c>
      <c r="K1153" s="17">
        <f t="shared" si="409"/>
        <v>53130.485000000001</v>
      </c>
      <c r="L1153" s="17">
        <f t="shared" si="409"/>
        <v>50130.703999999998</v>
      </c>
      <c r="M1153" s="17">
        <f t="shared" si="409"/>
        <v>47130.922999999995</v>
      </c>
      <c r="N1153" s="17">
        <f t="shared" si="409"/>
        <v>44131.141999999993</v>
      </c>
      <c r="O1153" s="17">
        <f t="shared" si="409"/>
        <v>41131.36099999999</v>
      </c>
      <c r="P1153" s="17">
        <f t="shared" si="409"/>
        <v>38131.579999999987</v>
      </c>
      <c r="Q1153" s="17">
        <f t="shared" si="409"/>
        <v>35131.798999999985</v>
      </c>
      <c r="R1153" s="17">
        <f t="shared" si="409"/>
        <v>32132.017999999985</v>
      </c>
      <c r="S1153" s="17">
        <f t="shared" si="409"/>
        <v>29132.236999999986</v>
      </c>
      <c r="T1153" s="17">
        <f t="shared" si="409"/>
        <v>26132.455999999987</v>
      </c>
      <c r="U1153" s="15"/>
    </row>
    <row r="1154" spans="1:21" ht="12.75" customHeight="1" outlineLevel="1">
      <c r="A1154" s="355"/>
      <c r="B1154" s="145"/>
      <c r="C1154" s="20" t="s">
        <v>903</v>
      </c>
      <c r="D1154" s="5" t="s">
        <v>79</v>
      </c>
      <c r="E1154" s="5" t="s">
        <v>317</v>
      </c>
      <c r="F1154" s="5"/>
      <c r="G1154" s="17">
        <f t="shared" ref="G1154:T1154" si="410">IF(G100+F1154-(G804-F804)&lt;0,0,G100+F1154-(G804-F804))</f>
        <v>0</v>
      </c>
      <c r="H1154" s="17">
        <f t="shared" si="410"/>
        <v>0</v>
      </c>
      <c r="I1154" s="17">
        <f t="shared" si="410"/>
        <v>0</v>
      </c>
      <c r="J1154" s="17">
        <f t="shared" si="410"/>
        <v>0</v>
      </c>
      <c r="K1154" s="17">
        <f t="shared" si="410"/>
        <v>0</v>
      </c>
      <c r="L1154" s="17">
        <f t="shared" si="410"/>
        <v>0</v>
      </c>
      <c r="M1154" s="17">
        <f t="shared" si="410"/>
        <v>0</v>
      </c>
      <c r="N1154" s="17">
        <f t="shared" si="410"/>
        <v>0</v>
      </c>
      <c r="O1154" s="17">
        <f t="shared" si="410"/>
        <v>0</v>
      </c>
      <c r="P1154" s="17">
        <f t="shared" si="410"/>
        <v>0</v>
      </c>
      <c r="Q1154" s="17">
        <f t="shared" si="410"/>
        <v>0</v>
      </c>
      <c r="R1154" s="17">
        <f t="shared" si="410"/>
        <v>0</v>
      </c>
      <c r="S1154" s="17">
        <f t="shared" si="410"/>
        <v>0</v>
      </c>
      <c r="T1154" s="17">
        <f t="shared" si="410"/>
        <v>20124.79</v>
      </c>
      <c r="U1154" s="15"/>
    </row>
    <row r="1155" spans="1:21" ht="12.75" customHeight="1" outlineLevel="1">
      <c r="A1155" s="355"/>
      <c r="B1155" s="145"/>
      <c r="C1155" s="20" t="s">
        <v>904</v>
      </c>
      <c r="D1155" s="5" t="s">
        <v>79</v>
      </c>
      <c r="E1155" s="5" t="s">
        <v>317</v>
      </c>
      <c r="F1155" s="5"/>
      <c r="G1155" s="17">
        <f t="shared" ref="G1155:T1155" si="411">IF(G101+F1155-(G805-F805)&lt;0,0,G101+F1155-(G805-F805))</f>
        <v>0</v>
      </c>
      <c r="H1155" s="17">
        <f t="shared" si="411"/>
        <v>0</v>
      </c>
      <c r="I1155" s="17">
        <f t="shared" si="411"/>
        <v>0</v>
      </c>
      <c r="J1155" s="17">
        <f t="shared" si="411"/>
        <v>0</v>
      </c>
      <c r="K1155" s="17">
        <f t="shared" si="411"/>
        <v>0</v>
      </c>
      <c r="L1155" s="17">
        <f t="shared" si="411"/>
        <v>0</v>
      </c>
      <c r="M1155" s="17">
        <f t="shared" si="411"/>
        <v>0</v>
      </c>
      <c r="N1155" s="17">
        <f t="shared" si="411"/>
        <v>0</v>
      </c>
      <c r="O1155" s="17">
        <f t="shared" si="411"/>
        <v>0</v>
      </c>
      <c r="P1155" s="17">
        <f t="shared" si="411"/>
        <v>0</v>
      </c>
      <c r="Q1155" s="17">
        <f t="shared" si="411"/>
        <v>0</v>
      </c>
      <c r="R1155" s="17">
        <f t="shared" si="411"/>
        <v>0</v>
      </c>
      <c r="S1155" s="17">
        <f t="shared" si="411"/>
        <v>20400</v>
      </c>
      <c r="T1155" s="17">
        <f t="shared" si="411"/>
        <v>19283.992805755395</v>
      </c>
      <c r="U1155" s="15"/>
    </row>
    <row r="1156" spans="1:21" ht="12.75" customHeight="1" outlineLevel="1">
      <c r="A1156" s="355"/>
      <c r="B1156" s="145"/>
      <c r="C1156" s="20" t="s">
        <v>905</v>
      </c>
      <c r="D1156" s="5" t="s">
        <v>79</v>
      </c>
      <c r="E1156" s="5" t="s">
        <v>317</v>
      </c>
      <c r="F1156" s="5"/>
      <c r="G1156" s="17">
        <f t="shared" ref="G1156:T1156" si="412">IF(G102+F1156-(G806-F806)&lt;0,0,G102+F1156-(G806-F806))</f>
        <v>0</v>
      </c>
      <c r="H1156" s="17">
        <f t="shared" si="412"/>
        <v>0</v>
      </c>
      <c r="I1156" s="17">
        <f t="shared" si="412"/>
        <v>0</v>
      </c>
      <c r="J1156" s="17">
        <f t="shared" si="412"/>
        <v>0</v>
      </c>
      <c r="K1156" s="17">
        <f t="shared" si="412"/>
        <v>0</v>
      </c>
      <c r="L1156" s="17">
        <f t="shared" si="412"/>
        <v>0</v>
      </c>
      <c r="M1156" s="17">
        <f t="shared" si="412"/>
        <v>0</v>
      </c>
      <c r="N1156" s="17">
        <f t="shared" si="412"/>
        <v>0</v>
      </c>
      <c r="O1156" s="17">
        <f t="shared" si="412"/>
        <v>0</v>
      </c>
      <c r="P1156" s="17">
        <f t="shared" si="412"/>
        <v>98983.66</v>
      </c>
      <c r="Q1156" s="17">
        <f t="shared" si="412"/>
        <v>79186.928</v>
      </c>
      <c r="R1156" s="17">
        <f t="shared" si="412"/>
        <v>59390.195999999996</v>
      </c>
      <c r="S1156" s="17">
        <f t="shared" si="412"/>
        <v>39593.463999999993</v>
      </c>
      <c r="T1156" s="17">
        <f t="shared" si="412"/>
        <v>19796.731999999989</v>
      </c>
      <c r="U1156" s="15"/>
    </row>
    <row r="1157" spans="1:21" ht="12.75" customHeight="1" outlineLevel="1">
      <c r="A1157" s="355"/>
      <c r="B1157" s="145"/>
      <c r="C1157" s="20" t="s">
        <v>906</v>
      </c>
      <c r="D1157" s="5" t="s">
        <v>79</v>
      </c>
      <c r="E1157" s="5" t="s">
        <v>317</v>
      </c>
      <c r="F1157" s="5"/>
      <c r="G1157" s="17">
        <f t="shared" ref="G1157:T1157" si="413">IF(G103+F1157-(G807-F807)&lt;0,0,G103+F1157-(G807-F807))</f>
        <v>0</v>
      </c>
      <c r="H1157" s="17">
        <f t="shared" si="413"/>
        <v>0</v>
      </c>
      <c r="I1157" s="17">
        <f t="shared" si="413"/>
        <v>0</v>
      </c>
      <c r="J1157" s="17">
        <f t="shared" si="413"/>
        <v>0</v>
      </c>
      <c r="K1157" s="17">
        <f t="shared" si="413"/>
        <v>0</v>
      </c>
      <c r="L1157" s="17">
        <f t="shared" si="413"/>
        <v>0</v>
      </c>
      <c r="M1157" s="17">
        <f t="shared" si="413"/>
        <v>0</v>
      </c>
      <c r="N1157" s="17">
        <f t="shared" si="413"/>
        <v>0</v>
      </c>
      <c r="O1157" s="17">
        <f t="shared" si="413"/>
        <v>0</v>
      </c>
      <c r="P1157" s="17">
        <f t="shared" si="413"/>
        <v>8103</v>
      </c>
      <c r="Q1157" s="17">
        <f t="shared" si="413"/>
        <v>6482.4</v>
      </c>
      <c r="R1157" s="17">
        <f t="shared" si="413"/>
        <v>4861.7999999999993</v>
      </c>
      <c r="S1157" s="17">
        <f t="shared" si="413"/>
        <v>3241.1999999999994</v>
      </c>
      <c r="T1157" s="17">
        <f t="shared" si="413"/>
        <v>1620.599999999999</v>
      </c>
      <c r="U1157" s="15"/>
    </row>
    <row r="1158" spans="1:21" ht="12.75" customHeight="1" outlineLevel="1">
      <c r="A1158" s="355"/>
      <c r="B1158" s="145"/>
      <c r="C1158" s="20" t="s">
        <v>907</v>
      </c>
      <c r="D1158" s="5" t="s">
        <v>79</v>
      </c>
      <c r="E1158" s="5" t="s">
        <v>317</v>
      </c>
      <c r="F1158" s="5"/>
      <c r="G1158" s="17">
        <f t="shared" ref="G1158:T1158" si="414">IF(G104+F1158-(G808-F808)&lt;0,0,G104+F1158-(G808-F808))</f>
        <v>0</v>
      </c>
      <c r="H1158" s="17">
        <f t="shared" si="414"/>
        <v>0</v>
      </c>
      <c r="I1158" s="17">
        <f t="shared" si="414"/>
        <v>0</v>
      </c>
      <c r="J1158" s="17">
        <f t="shared" si="414"/>
        <v>0</v>
      </c>
      <c r="K1158" s="17">
        <f t="shared" si="414"/>
        <v>0</v>
      </c>
      <c r="L1158" s="17">
        <f t="shared" si="414"/>
        <v>0</v>
      </c>
      <c r="M1158" s="17">
        <f t="shared" si="414"/>
        <v>0</v>
      </c>
      <c r="N1158" s="17">
        <f t="shared" si="414"/>
        <v>0</v>
      </c>
      <c r="O1158" s="17">
        <f t="shared" si="414"/>
        <v>0</v>
      </c>
      <c r="P1158" s="17">
        <f t="shared" si="414"/>
        <v>58917.65</v>
      </c>
      <c r="Q1158" s="17">
        <f t="shared" si="414"/>
        <v>47134.12</v>
      </c>
      <c r="R1158" s="17">
        <f t="shared" si="414"/>
        <v>35350.590000000004</v>
      </c>
      <c r="S1158" s="17">
        <f t="shared" si="414"/>
        <v>23567.06</v>
      </c>
      <c r="T1158" s="17">
        <f t="shared" si="414"/>
        <v>11783.530000000002</v>
      </c>
      <c r="U1158" s="15"/>
    </row>
    <row r="1159" spans="1:21" ht="12.75" customHeight="1" outlineLevel="1">
      <c r="A1159" s="355"/>
      <c r="B1159" s="145"/>
      <c r="C1159" s="20" t="s">
        <v>908</v>
      </c>
      <c r="D1159" s="5" t="s">
        <v>79</v>
      </c>
      <c r="E1159" s="5" t="s">
        <v>317</v>
      </c>
      <c r="F1159" s="5"/>
      <c r="G1159" s="17">
        <f t="shared" ref="G1159:T1159" si="415">IF(G105+F1159-(G809-F809)&lt;0,0,G105+F1159-(G809-F809))</f>
        <v>0</v>
      </c>
      <c r="H1159" s="17">
        <f t="shared" si="415"/>
        <v>0</v>
      </c>
      <c r="I1159" s="17">
        <f t="shared" si="415"/>
        <v>0</v>
      </c>
      <c r="J1159" s="17">
        <f t="shared" si="415"/>
        <v>0</v>
      </c>
      <c r="K1159" s="17">
        <f t="shared" si="415"/>
        <v>0</v>
      </c>
      <c r="L1159" s="17">
        <f t="shared" si="415"/>
        <v>0</v>
      </c>
      <c r="M1159" s="17">
        <f t="shared" si="415"/>
        <v>0</v>
      </c>
      <c r="N1159" s="17">
        <f t="shared" si="415"/>
        <v>0</v>
      </c>
      <c r="O1159" s="17">
        <f t="shared" si="415"/>
        <v>0</v>
      </c>
      <c r="P1159" s="17">
        <f t="shared" si="415"/>
        <v>19974.36</v>
      </c>
      <c r="Q1159" s="17">
        <f t="shared" si="415"/>
        <v>15979.488000000001</v>
      </c>
      <c r="R1159" s="17">
        <f t="shared" si="415"/>
        <v>11984.616000000002</v>
      </c>
      <c r="S1159" s="17">
        <f t="shared" si="415"/>
        <v>7989.7440000000006</v>
      </c>
      <c r="T1159" s="17">
        <f t="shared" si="415"/>
        <v>3994.8720000000012</v>
      </c>
      <c r="U1159" s="15"/>
    </row>
    <row r="1160" spans="1:21" ht="12.75" customHeight="1" outlineLevel="1">
      <c r="A1160" s="355"/>
      <c r="B1160" s="145"/>
      <c r="C1160" s="20" t="s">
        <v>909</v>
      </c>
      <c r="D1160" s="5" t="s">
        <v>79</v>
      </c>
      <c r="E1160" s="5" t="s">
        <v>317</v>
      </c>
      <c r="F1160" s="5"/>
      <c r="G1160" s="17">
        <f t="shared" ref="G1160:T1160" si="416">IF(G106+F1160-(G810-F810)&lt;0,0,G106+F1160-(G810-F810))</f>
        <v>0</v>
      </c>
      <c r="H1160" s="17">
        <f t="shared" si="416"/>
        <v>0</v>
      </c>
      <c r="I1160" s="17">
        <f t="shared" si="416"/>
        <v>0</v>
      </c>
      <c r="J1160" s="17">
        <f t="shared" si="416"/>
        <v>0</v>
      </c>
      <c r="K1160" s="17">
        <f t="shared" si="416"/>
        <v>0</v>
      </c>
      <c r="L1160" s="17">
        <f t="shared" si="416"/>
        <v>0</v>
      </c>
      <c r="M1160" s="17">
        <f t="shared" si="416"/>
        <v>0</v>
      </c>
      <c r="N1160" s="17">
        <f t="shared" si="416"/>
        <v>0</v>
      </c>
      <c r="O1160" s="17">
        <f t="shared" si="416"/>
        <v>0</v>
      </c>
      <c r="P1160" s="17">
        <f t="shared" si="416"/>
        <v>1501.23</v>
      </c>
      <c r="Q1160" s="17">
        <f t="shared" si="416"/>
        <v>1200.9839999999999</v>
      </c>
      <c r="R1160" s="17">
        <f t="shared" si="416"/>
        <v>900.73799999999983</v>
      </c>
      <c r="S1160" s="17">
        <f t="shared" si="416"/>
        <v>600.49199999999985</v>
      </c>
      <c r="T1160" s="17">
        <f t="shared" si="416"/>
        <v>300.24599999999975</v>
      </c>
      <c r="U1160" s="15"/>
    </row>
    <row r="1161" spans="1:21" ht="12.75" customHeight="1" outlineLevel="1">
      <c r="A1161" s="355"/>
      <c r="B1161" s="145"/>
      <c r="C1161" s="20" t="s">
        <v>910</v>
      </c>
      <c r="D1161" s="5" t="s">
        <v>79</v>
      </c>
      <c r="E1161" s="5" t="s">
        <v>317</v>
      </c>
      <c r="F1161" s="5"/>
      <c r="G1161" s="17">
        <f t="shared" ref="G1161:T1161" si="417">IF(G107+F1161-(G811-F811)&lt;0,0,G107+F1161-(G811-F811))</f>
        <v>0</v>
      </c>
      <c r="H1161" s="17">
        <f t="shared" si="417"/>
        <v>0</v>
      </c>
      <c r="I1161" s="17">
        <f t="shared" si="417"/>
        <v>0</v>
      </c>
      <c r="J1161" s="17">
        <f t="shared" si="417"/>
        <v>0</v>
      </c>
      <c r="K1161" s="17">
        <f t="shared" si="417"/>
        <v>0</v>
      </c>
      <c r="L1161" s="17">
        <f t="shared" si="417"/>
        <v>0</v>
      </c>
      <c r="M1161" s="17">
        <f t="shared" si="417"/>
        <v>0</v>
      </c>
      <c r="N1161" s="17">
        <f t="shared" si="417"/>
        <v>0</v>
      </c>
      <c r="O1161" s="17">
        <f t="shared" si="417"/>
        <v>0</v>
      </c>
      <c r="P1161" s="17">
        <f t="shared" si="417"/>
        <v>0</v>
      </c>
      <c r="Q1161" s="17">
        <f t="shared" si="417"/>
        <v>301654.86</v>
      </c>
      <c r="R1161" s="17">
        <f t="shared" si="417"/>
        <v>241323.88799999998</v>
      </c>
      <c r="S1161" s="17">
        <f t="shared" si="417"/>
        <v>180992.91599999997</v>
      </c>
      <c r="T1161" s="17">
        <f t="shared" si="417"/>
        <v>120661.94399999997</v>
      </c>
      <c r="U1161" s="15"/>
    </row>
    <row r="1162" spans="1:21" ht="12.75" customHeight="1" outlineLevel="1">
      <c r="A1162" s="355"/>
      <c r="B1162" s="145"/>
      <c r="C1162" s="20" t="s">
        <v>591</v>
      </c>
      <c r="D1162" s="5" t="s">
        <v>79</v>
      </c>
      <c r="E1162" s="5" t="s">
        <v>317</v>
      </c>
      <c r="F1162" s="5"/>
      <c r="G1162" s="17">
        <f t="shared" ref="G1162:T1162" si="418">IF(G108+F1162-(G812-F812)&lt;0,0,G108+F1162-(G812-F812))</f>
        <v>0</v>
      </c>
      <c r="H1162" s="17">
        <f t="shared" si="418"/>
        <v>0</v>
      </c>
      <c r="I1162" s="17">
        <f t="shared" si="418"/>
        <v>0</v>
      </c>
      <c r="J1162" s="17">
        <f t="shared" si="418"/>
        <v>0</v>
      </c>
      <c r="K1162" s="17">
        <f t="shared" si="418"/>
        <v>0</v>
      </c>
      <c r="L1162" s="17">
        <f t="shared" si="418"/>
        <v>0</v>
      </c>
      <c r="M1162" s="17">
        <f t="shared" si="418"/>
        <v>0</v>
      </c>
      <c r="N1162" s="17">
        <f t="shared" si="418"/>
        <v>0</v>
      </c>
      <c r="O1162" s="17">
        <f t="shared" si="418"/>
        <v>0</v>
      </c>
      <c r="P1162" s="17">
        <f t="shared" si="418"/>
        <v>0</v>
      </c>
      <c r="Q1162" s="17">
        <f t="shared" si="418"/>
        <v>0</v>
      </c>
      <c r="R1162" s="17">
        <f t="shared" si="418"/>
        <v>4500</v>
      </c>
      <c r="S1162" s="17">
        <f t="shared" si="418"/>
        <v>3000</v>
      </c>
      <c r="T1162" s="17">
        <f t="shared" si="418"/>
        <v>1500</v>
      </c>
      <c r="U1162" s="15"/>
    </row>
    <row r="1163" spans="1:21" ht="12.75" customHeight="1" outlineLevel="1">
      <c r="A1163" s="355"/>
      <c r="B1163" s="145"/>
      <c r="C1163" s="20" t="s">
        <v>911</v>
      </c>
      <c r="D1163" s="5" t="s">
        <v>79</v>
      </c>
      <c r="E1163" s="5" t="s">
        <v>317</v>
      </c>
      <c r="F1163" s="5"/>
      <c r="G1163" s="17">
        <f t="shared" ref="G1163:T1163" si="419">IF(G109+F1163-(G813-F813)&lt;0,0,G109+F1163-(G813-F813))</f>
        <v>0</v>
      </c>
      <c r="H1163" s="17">
        <f t="shared" si="419"/>
        <v>0</v>
      </c>
      <c r="I1163" s="17">
        <f t="shared" si="419"/>
        <v>0</v>
      </c>
      <c r="J1163" s="17">
        <f t="shared" si="419"/>
        <v>0</v>
      </c>
      <c r="K1163" s="17">
        <f t="shared" si="419"/>
        <v>0</v>
      </c>
      <c r="L1163" s="17">
        <f t="shared" si="419"/>
        <v>0</v>
      </c>
      <c r="M1163" s="17">
        <f t="shared" si="419"/>
        <v>0</v>
      </c>
      <c r="N1163" s="17">
        <f t="shared" si="419"/>
        <v>0</v>
      </c>
      <c r="O1163" s="17">
        <f t="shared" si="419"/>
        <v>0</v>
      </c>
      <c r="P1163" s="17">
        <f t="shared" si="419"/>
        <v>0</v>
      </c>
      <c r="Q1163" s="17">
        <f t="shared" si="419"/>
        <v>0</v>
      </c>
      <c r="R1163" s="17">
        <f t="shared" si="419"/>
        <v>0</v>
      </c>
      <c r="S1163" s="17">
        <f t="shared" si="419"/>
        <v>0</v>
      </c>
      <c r="T1163" s="17">
        <f t="shared" si="419"/>
        <v>0</v>
      </c>
      <c r="U1163" s="15"/>
    </row>
    <row r="1164" spans="1:21" ht="12.75" customHeight="1" outlineLevel="1">
      <c r="A1164" s="355"/>
      <c r="B1164" s="145"/>
      <c r="C1164" s="20" t="s">
        <v>912</v>
      </c>
      <c r="D1164" s="5" t="s">
        <v>79</v>
      </c>
      <c r="E1164" s="5" t="s">
        <v>317</v>
      </c>
      <c r="F1164" s="5"/>
      <c r="G1164" s="17">
        <f t="shared" ref="G1164:T1164" si="420">IF(G110+F1164-(G814-F814)&lt;0,0,G110+F1164-(G814-F814))</f>
        <v>0</v>
      </c>
      <c r="H1164" s="17">
        <f t="shared" si="420"/>
        <v>0</v>
      </c>
      <c r="I1164" s="17">
        <f t="shared" si="420"/>
        <v>0</v>
      </c>
      <c r="J1164" s="17">
        <f t="shared" si="420"/>
        <v>0</v>
      </c>
      <c r="K1164" s="17">
        <f t="shared" si="420"/>
        <v>0</v>
      </c>
      <c r="L1164" s="17">
        <f t="shared" si="420"/>
        <v>0</v>
      </c>
      <c r="M1164" s="17">
        <f t="shared" si="420"/>
        <v>0</v>
      </c>
      <c r="N1164" s="17">
        <f t="shared" si="420"/>
        <v>0</v>
      </c>
      <c r="O1164" s="17">
        <f t="shared" si="420"/>
        <v>0</v>
      </c>
      <c r="P1164" s="17">
        <f t="shared" si="420"/>
        <v>0</v>
      </c>
      <c r="Q1164" s="17">
        <f t="shared" si="420"/>
        <v>0</v>
      </c>
      <c r="R1164" s="17">
        <f t="shared" si="420"/>
        <v>0</v>
      </c>
      <c r="S1164" s="17">
        <f t="shared" si="420"/>
        <v>0</v>
      </c>
      <c r="T1164" s="17">
        <f t="shared" si="420"/>
        <v>0</v>
      </c>
      <c r="U1164" s="15"/>
    </row>
    <row r="1165" spans="1:21" ht="12.75" customHeight="1" outlineLevel="1">
      <c r="A1165" s="355"/>
      <c r="B1165" s="145"/>
      <c r="C1165" s="378" t="s">
        <v>913</v>
      </c>
      <c r="D1165" s="379" t="s">
        <v>79</v>
      </c>
      <c r="E1165" s="379" t="s">
        <v>317</v>
      </c>
      <c r="F1165" s="5"/>
      <c r="G1165" s="543">
        <f t="shared" ref="G1165:T1165" si="421">IF(G111+F1165-(G815-F815)&lt;0,0,G111+F1165-(G815-F815))</f>
        <v>0</v>
      </c>
      <c r="H1165" s="543">
        <f t="shared" si="421"/>
        <v>0</v>
      </c>
      <c r="I1165" s="543">
        <f t="shared" si="421"/>
        <v>0</v>
      </c>
      <c r="J1165" s="543">
        <f t="shared" si="421"/>
        <v>0</v>
      </c>
      <c r="K1165" s="543">
        <f t="shared" si="421"/>
        <v>0</v>
      </c>
      <c r="L1165" s="543">
        <f t="shared" si="421"/>
        <v>0</v>
      </c>
      <c r="M1165" s="543">
        <f t="shared" si="421"/>
        <v>0</v>
      </c>
      <c r="N1165" s="543">
        <f t="shared" si="421"/>
        <v>0</v>
      </c>
      <c r="O1165" s="543">
        <f t="shared" si="421"/>
        <v>0</v>
      </c>
      <c r="P1165" s="543">
        <f t="shared" si="421"/>
        <v>0</v>
      </c>
      <c r="Q1165" s="543">
        <f t="shared" si="421"/>
        <v>0</v>
      </c>
      <c r="R1165" s="543">
        <f t="shared" si="421"/>
        <v>0</v>
      </c>
      <c r="S1165" s="543">
        <f t="shared" si="421"/>
        <v>0</v>
      </c>
      <c r="T1165" s="543">
        <f t="shared" si="421"/>
        <v>0</v>
      </c>
      <c r="U1165" s="15"/>
    </row>
    <row r="1166" spans="1:21" ht="12.75" customHeight="1" outlineLevel="1" collapsed="1">
      <c r="A1166" s="354"/>
      <c r="B1166" s="145"/>
      <c r="C1166" s="24" t="s">
        <v>191</v>
      </c>
      <c r="D1166" s="18"/>
      <c r="E1166" s="18"/>
      <c r="F1166" s="5"/>
      <c r="G1166" s="454"/>
      <c r="H1166" s="454"/>
      <c r="I1166" s="454"/>
      <c r="J1166" s="454"/>
      <c r="K1166" s="454"/>
      <c r="L1166" s="454"/>
      <c r="M1166" s="454"/>
      <c r="N1166" s="454"/>
      <c r="O1166" s="454"/>
      <c r="P1166" s="454"/>
      <c r="Q1166" s="454"/>
      <c r="R1166" s="454"/>
      <c r="S1166" s="454"/>
      <c r="T1166" s="454"/>
      <c r="U1166" s="15"/>
    </row>
    <row r="1167" spans="1:21" ht="12.75" customHeight="1" outlineLevel="1">
      <c r="A1167" s="356"/>
      <c r="B1167" s="145"/>
      <c r="C1167" s="380" t="s">
        <v>191</v>
      </c>
      <c r="D1167" s="381" t="s">
        <v>79</v>
      </c>
      <c r="E1167" s="381" t="s">
        <v>317</v>
      </c>
      <c r="F1167" s="5"/>
      <c r="G1167" s="542">
        <f t="shared" ref="G1167:T1167" si="422">IF(G113+F1167-(G817-F817)&lt;0,0,G113+F1167-(G817-F817))</f>
        <v>250240.86251071526</v>
      </c>
      <c r="H1167" s="542">
        <f t="shared" si="422"/>
        <v>284718.34559760225</v>
      </c>
      <c r="I1167" s="542">
        <f t="shared" si="422"/>
        <v>196695.7236849257</v>
      </c>
      <c r="J1167" s="542">
        <f t="shared" si="422"/>
        <v>100547.09035159252</v>
      </c>
      <c r="K1167" s="542">
        <f t="shared" si="422"/>
        <v>119408.21368492441</v>
      </c>
      <c r="L1167" s="542">
        <f t="shared" si="422"/>
        <v>183948.85035159288</v>
      </c>
      <c r="M1167" s="542">
        <f t="shared" si="422"/>
        <v>801294.88035159709</v>
      </c>
      <c r="N1167" s="542">
        <f t="shared" si="422"/>
        <v>387286.29035159631</v>
      </c>
      <c r="O1167" s="542">
        <f t="shared" si="422"/>
        <v>184981.17701825243</v>
      </c>
      <c r="P1167" s="542">
        <f t="shared" si="422"/>
        <v>136395.67999999982</v>
      </c>
      <c r="Q1167" s="542">
        <f t="shared" si="422"/>
        <v>235817.08999999962</v>
      </c>
      <c r="R1167" s="542">
        <f t="shared" si="422"/>
        <v>294245.04999999981</v>
      </c>
      <c r="S1167" s="542">
        <f t="shared" si="422"/>
        <v>143596.58666666783</v>
      </c>
      <c r="T1167" s="542">
        <f t="shared" si="422"/>
        <v>406135.28999999957</v>
      </c>
      <c r="U1167" s="15"/>
    </row>
    <row r="1168" spans="1:21" ht="12.75" customHeight="1" outlineLevel="1">
      <c r="A1168" s="356"/>
      <c r="B1168" s="145"/>
      <c r="C1168" s="20" t="s">
        <v>914</v>
      </c>
      <c r="D1168" s="5" t="s">
        <v>79</v>
      </c>
      <c r="E1168" s="5" t="s">
        <v>317</v>
      </c>
      <c r="F1168" s="5"/>
      <c r="G1168" s="17">
        <f t="shared" ref="G1168:T1168" si="423">IF(G114+F1168-(G818-F818)&lt;0,0,G114+F1168-(G818-F818))</f>
        <v>0</v>
      </c>
      <c r="H1168" s="17">
        <f t="shared" si="423"/>
        <v>0</v>
      </c>
      <c r="I1168" s="17">
        <f t="shared" si="423"/>
        <v>0</v>
      </c>
      <c r="J1168" s="17">
        <f t="shared" si="423"/>
        <v>0</v>
      </c>
      <c r="K1168" s="17">
        <f t="shared" si="423"/>
        <v>0</v>
      </c>
      <c r="L1168" s="17">
        <f t="shared" si="423"/>
        <v>0</v>
      </c>
      <c r="M1168" s="17">
        <f t="shared" si="423"/>
        <v>0</v>
      </c>
      <c r="N1168" s="17">
        <f t="shared" si="423"/>
        <v>0</v>
      </c>
      <c r="O1168" s="17">
        <f t="shared" si="423"/>
        <v>0</v>
      </c>
      <c r="P1168" s="17">
        <f t="shared" si="423"/>
        <v>0</v>
      </c>
      <c r="Q1168" s="17">
        <f t="shared" si="423"/>
        <v>687615.13</v>
      </c>
      <c r="R1168" s="17">
        <f t="shared" si="423"/>
        <v>458410.08666666667</v>
      </c>
      <c r="S1168" s="17">
        <f t="shared" si="423"/>
        <v>229205.04333333333</v>
      </c>
      <c r="T1168" s="17">
        <f t="shared" si="423"/>
        <v>0</v>
      </c>
      <c r="U1168" s="15"/>
    </row>
    <row r="1169" spans="1:21" ht="12.75" customHeight="1" outlineLevel="1">
      <c r="A1169" s="356"/>
      <c r="B1169" s="145"/>
      <c r="C1169" s="20" t="s">
        <v>915</v>
      </c>
      <c r="D1169" s="5" t="s">
        <v>79</v>
      </c>
      <c r="E1169" s="5" t="s">
        <v>317</v>
      </c>
      <c r="F1169" s="5"/>
      <c r="G1169" s="17">
        <f t="shared" ref="G1169:T1169" si="424">IF(G115+F1169-(G819-F819)&lt;0,0,G115+F1169-(G819-F819))</f>
        <v>0</v>
      </c>
      <c r="H1169" s="17">
        <f t="shared" si="424"/>
        <v>0</v>
      </c>
      <c r="I1169" s="17">
        <f t="shared" si="424"/>
        <v>0</v>
      </c>
      <c r="J1169" s="17">
        <f t="shared" si="424"/>
        <v>0</v>
      </c>
      <c r="K1169" s="17">
        <f t="shared" si="424"/>
        <v>0</v>
      </c>
      <c r="L1169" s="17">
        <f t="shared" si="424"/>
        <v>0</v>
      </c>
      <c r="M1169" s="17">
        <f t="shared" si="424"/>
        <v>0</v>
      </c>
      <c r="N1169" s="17">
        <f t="shared" si="424"/>
        <v>0</v>
      </c>
      <c r="O1169" s="17">
        <f t="shared" si="424"/>
        <v>0</v>
      </c>
      <c r="P1169" s="17">
        <f t="shared" si="424"/>
        <v>0</v>
      </c>
      <c r="Q1169" s="17">
        <f t="shared" si="424"/>
        <v>477810.45</v>
      </c>
      <c r="R1169" s="17">
        <f t="shared" si="424"/>
        <v>318540.30000000005</v>
      </c>
      <c r="S1169" s="17">
        <f t="shared" si="424"/>
        <v>159270.15000000005</v>
      </c>
      <c r="T1169" s="17">
        <f t="shared" si="424"/>
        <v>8.7311491370201111E-11</v>
      </c>
      <c r="U1169" s="15"/>
    </row>
    <row r="1170" spans="1:21" ht="12.75" customHeight="1" outlineLevel="1">
      <c r="A1170" s="356"/>
      <c r="B1170" s="145"/>
      <c r="C1170" s="20" t="s">
        <v>916</v>
      </c>
      <c r="D1170" s="5" t="s">
        <v>79</v>
      </c>
      <c r="E1170" s="5" t="s">
        <v>317</v>
      </c>
      <c r="F1170" s="5"/>
      <c r="G1170" s="17">
        <f t="shared" ref="G1170:T1170" si="425">IF(G116+F1170-(G820-F820)&lt;0,0,G116+F1170-(G820-F820))</f>
        <v>0</v>
      </c>
      <c r="H1170" s="17">
        <f t="shared" si="425"/>
        <v>0</v>
      </c>
      <c r="I1170" s="17">
        <f t="shared" si="425"/>
        <v>0</v>
      </c>
      <c r="J1170" s="17">
        <f t="shared" si="425"/>
        <v>0</v>
      </c>
      <c r="K1170" s="17">
        <f t="shared" si="425"/>
        <v>0</v>
      </c>
      <c r="L1170" s="17">
        <f t="shared" si="425"/>
        <v>0</v>
      </c>
      <c r="M1170" s="17">
        <f t="shared" si="425"/>
        <v>0</v>
      </c>
      <c r="N1170" s="17">
        <f t="shared" si="425"/>
        <v>0</v>
      </c>
      <c r="O1170" s="17">
        <f t="shared" si="425"/>
        <v>0</v>
      </c>
      <c r="P1170" s="17">
        <f t="shared" si="425"/>
        <v>0</v>
      </c>
      <c r="Q1170" s="17">
        <f t="shared" si="425"/>
        <v>0</v>
      </c>
      <c r="R1170" s="17">
        <f t="shared" si="425"/>
        <v>493387.58000000083</v>
      </c>
      <c r="S1170" s="17">
        <f t="shared" si="425"/>
        <v>328925.05333333393</v>
      </c>
      <c r="T1170" s="17">
        <f t="shared" si="425"/>
        <v>164462.52666666699</v>
      </c>
      <c r="U1170" s="15"/>
    </row>
    <row r="1171" spans="1:21" ht="12.75" customHeight="1" outlineLevel="1">
      <c r="A1171" s="356"/>
      <c r="B1171" s="145"/>
      <c r="C1171" s="378" t="s">
        <v>917</v>
      </c>
      <c r="D1171" s="379" t="s">
        <v>79</v>
      </c>
      <c r="E1171" s="379" t="s">
        <v>317</v>
      </c>
      <c r="F1171" s="5"/>
      <c r="G1171" s="543">
        <f t="shared" ref="G1171:T1171" si="426">IF(G117+F1171-(G821-F821)&lt;0,0,G117+F1171-(G821-F821))</f>
        <v>0</v>
      </c>
      <c r="H1171" s="543">
        <f t="shared" si="426"/>
        <v>0</v>
      </c>
      <c r="I1171" s="543">
        <f t="shared" si="426"/>
        <v>0</v>
      </c>
      <c r="J1171" s="543">
        <f t="shared" si="426"/>
        <v>0</v>
      </c>
      <c r="K1171" s="543">
        <f t="shared" si="426"/>
        <v>0</v>
      </c>
      <c r="L1171" s="543">
        <f t="shared" si="426"/>
        <v>0</v>
      </c>
      <c r="M1171" s="543">
        <f t="shared" si="426"/>
        <v>0</v>
      </c>
      <c r="N1171" s="543">
        <f t="shared" si="426"/>
        <v>0</v>
      </c>
      <c r="O1171" s="543">
        <f t="shared" si="426"/>
        <v>0</v>
      </c>
      <c r="P1171" s="543">
        <f t="shared" si="426"/>
        <v>0</v>
      </c>
      <c r="Q1171" s="543">
        <f t="shared" si="426"/>
        <v>0</v>
      </c>
      <c r="R1171" s="543">
        <f t="shared" si="426"/>
        <v>0</v>
      </c>
      <c r="S1171" s="543">
        <f t="shared" si="426"/>
        <v>0</v>
      </c>
      <c r="T1171" s="543">
        <f t="shared" si="426"/>
        <v>0</v>
      </c>
      <c r="U1171" s="15"/>
    </row>
    <row r="1172" spans="1:21" ht="12.75" customHeight="1" outlineLevel="1" collapsed="1">
      <c r="A1172" s="354"/>
      <c r="B1172" s="145"/>
      <c r="C1172" s="459" t="s">
        <v>787</v>
      </c>
      <c r="D1172" s="548"/>
      <c r="E1172" s="548"/>
      <c r="F1172" s="5"/>
      <c r="G1172" s="549"/>
      <c r="H1172" s="549"/>
      <c r="I1172" s="549"/>
      <c r="J1172" s="549"/>
      <c r="K1172" s="549"/>
      <c r="L1172" s="549"/>
      <c r="M1172" s="549"/>
      <c r="N1172" s="549"/>
      <c r="O1172" s="549"/>
      <c r="P1172" s="549"/>
      <c r="Q1172" s="549"/>
      <c r="R1172" s="549"/>
      <c r="S1172" s="549"/>
      <c r="T1172" s="549"/>
      <c r="U1172" s="15"/>
    </row>
    <row r="1173" spans="1:21" ht="12.75" customHeight="1" outlineLevel="1">
      <c r="A1173" s="356"/>
      <c r="B1173" s="145"/>
      <c r="C1173" s="20" t="s">
        <v>207</v>
      </c>
      <c r="D1173" s="5" t="s">
        <v>79</v>
      </c>
      <c r="E1173" s="5" t="s">
        <v>317</v>
      </c>
      <c r="F1173" s="5"/>
      <c r="G1173" s="17">
        <f t="shared" ref="G1173:T1173" si="427">IF(G119+F1173-(G823-F823)&lt;0,0,G119+F1173-(G823-F823))</f>
        <v>38291.535801364073</v>
      </c>
      <c r="H1173" s="17">
        <f t="shared" si="427"/>
        <v>32831.316401169206</v>
      </c>
      <c r="I1173" s="17">
        <f t="shared" si="427"/>
        <v>27359.669985786139</v>
      </c>
      <c r="J1173" s="17">
        <f t="shared" si="427"/>
        <v>21888.021791842646</v>
      </c>
      <c r="K1173" s="17">
        <f t="shared" si="427"/>
        <v>16416.373597899154</v>
      </c>
      <c r="L1173" s="17">
        <f t="shared" si="427"/>
        <v>10944.725403955661</v>
      </c>
      <c r="M1173" s="17">
        <f t="shared" si="427"/>
        <v>5473.0772100121685</v>
      </c>
      <c r="N1173" s="17">
        <f t="shared" si="427"/>
        <v>1.4290160686796298</v>
      </c>
      <c r="O1173" s="17">
        <f t="shared" si="427"/>
        <v>0</v>
      </c>
      <c r="P1173" s="17">
        <f t="shared" si="427"/>
        <v>0</v>
      </c>
      <c r="Q1173" s="17">
        <f t="shared" si="427"/>
        <v>0</v>
      </c>
      <c r="R1173" s="17">
        <f t="shared" si="427"/>
        <v>0</v>
      </c>
      <c r="S1173" s="17">
        <f t="shared" si="427"/>
        <v>0</v>
      </c>
      <c r="T1173" s="17">
        <f t="shared" si="427"/>
        <v>0</v>
      </c>
      <c r="U1173" s="15"/>
    </row>
    <row r="1174" spans="1:21" ht="12.75" customHeight="1" outlineLevel="1">
      <c r="A1174" s="356"/>
      <c r="B1174" s="145"/>
      <c r="C1174" s="20" t="s">
        <v>941</v>
      </c>
      <c r="D1174" s="5" t="s">
        <v>79</v>
      </c>
      <c r="E1174" s="5" t="s">
        <v>317</v>
      </c>
      <c r="F1174" s="5"/>
      <c r="G1174" s="17">
        <f t="shared" ref="G1174:T1174" si="428">IF(G120+F1174-(G824-F824)&lt;0,0,G120+F1174-(G824-F824))</f>
        <v>0</v>
      </c>
      <c r="H1174" s="17">
        <f t="shared" si="428"/>
        <v>854</v>
      </c>
      <c r="I1174" s="17">
        <f t="shared" si="428"/>
        <v>569.33333333333337</v>
      </c>
      <c r="J1174" s="17">
        <f t="shared" si="428"/>
        <v>284.66666666666674</v>
      </c>
      <c r="K1174" s="17">
        <f t="shared" si="428"/>
        <v>1.1368683772161603E-13</v>
      </c>
      <c r="L1174" s="17">
        <f t="shared" si="428"/>
        <v>0</v>
      </c>
      <c r="M1174" s="17">
        <f t="shared" si="428"/>
        <v>0</v>
      </c>
      <c r="N1174" s="17">
        <f t="shared" si="428"/>
        <v>0</v>
      </c>
      <c r="O1174" s="17">
        <f t="shared" si="428"/>
        <v>0</v>
      </c>
      <c r="P1174" s="17">
        <f t="shared" si="428"/>
        <v>0</v>
      </c>
      <c r="Q1174" s="17">
        <f t="shared" si="428"/>
        <v>0</v>
      </c>
      <c r="R1174" s="17">
        <f t="shared" si="428"/>
        <v>0</v>
      </c>
      <c r="S1174" s="17">
        <f t="shared" si="428"/>
        <v>0</v>
      </c>
      <c r="T1174" s="17">
        <f t="shared" si="428"/>
        <v>0</v>
      </c>
      <c r="U1174" s="15"/>
    </row>
    <row r="1175" spans="1:21" ht="12.75" customHeight="1" outlineLevel="1">
      <c r="A1175" s="356"/>
      <c r="B1175" s="145"/>
      <c r="C1175" s="20" t="s">
        <v>942</v>
      </c>
      <c r="D1175" s="5" t="s">
        <v>79</v>
      </c>
      <c r="E1175" s="5" t="s">
        <v>317</v>
      </c>
      <c r="F1175" s="5"/>
      <c r="G1175" s="17">
        <f t="shared" ref="G1175:T1175" si="429">IF(G121+F1175-(G825-F825)&lt;0,0,G121+F1175-(G825-F825))</f>
        <v>19254.816932695107</v>
      </c>
      <c r="H1175" s="17">
        <f t="shared" si="429"/>
        <v>15603.595612521331</v>
      </c>
      <c r="I1175" s="17">
        <f t="shared" si="429"/>
        <v>11712.68381270926</v>
      </c>
      <c r="J1175" s="17">
        <f t="shared" si="429"/>
        <v>7821.7720128971887</v>
      </c>
      <c r="K1175" s="17">
        <f t="shared" si="429"/>
        <v>3930.8602130851177</v>
      </c>
      <c r="L1175" s="17">
        <f t="shared" si="429"/>
        <v>39.948413273046754</v>
      </c>
      <c r="M1175" s="17">
        <f t="shared" si="429"/>
        <v>0</v>
      </c>
      <c r="N1175" s="17">
        <f t="shared" si="429"/>
        <v>0</v>
      </c>
      <c r="O1175" s="17">
        <f t="shared" si="429"/>
        <v>0</v>
      </c>
      <c r="P1175" s="17">
        <f t="shared" si="429"/>
        <v>0</v>
      </c>
      <c r="Q1175" s="17">
        <f t="shared" si="429"/>
        <v>0</v>
      </c>
      <c r="R1175" s="17">
        <f t="shared" si="429"/>
        <v>0</v>
      </c>
      <c r="S1175" s="17">
        <f t="shared" si="429"/>
        <v>0</v>
      </c>
      <c r="T1175" s="17">
        <f t="shared" si="429"/>
        <v>0</v>
      </c>
      <c r="U1175" s="15"/>
    </row>
    <row r="1176" spans="1:21" ht="12.75" customHeight="1" outlineLevel="1">
      <c r="A1176" s="356"/>
      <c r="B1176" s="145"/>
      <c r="C1176" s="20" t="s">
        <v>943</v>
      </c>
      <c r="D1176" s="5" t="s">
        <v>79</v>
      </c>
      <c r="E1176" s="5" t="s">
        <v>317</v>
      </c>
      <c r="F1176" s="5"/>
      <c r="G1176" s="17">
        <f t="shared" ref="G1176:T1176" si="430">IF(G122+F1176-(G826-F826)&lt;0,0,G122+F1176-(G826-F826))</f>
        <v>0</v>
      </c>
      <c r="H1176" s="17">
        <f t="shared" si="430"/>
        <v>0</v>
      </c>
      <c r="I1176" s="17">
        <f t="shared" si="430"/>
        <v>51980</v>
      </c>
      <c r="J1176" s="17">
        <f t="shared" si="430"/>
        <v>44554.285714285717</v>
      </c>
      <c r="K1176" s="17">
        <f t="shared" si="430"/>
        <v>37128.571428571435</v>
      </c>
      <c r="L1176" s="17">
        <f t="shared" si="430"/>
        <v>29702.857142857152</v>
      </c>
      <c r="M1176" s="17">
        <f t="shared" si="430"/>
        <v>22277.142857142866</v>
      </c>
      <c r="N1176" s="17">
        <f t="shared" si="430"/>
        <v>14851.42857142858</v>
      </c>
      <c r="O1176" s="17">
        <f t="shared" si="430"/>
        <v>7425.7142857142971</v>
      </c>
      <c r="P1176" s="17">
        <f t="shared" si="430"/>
        <v>1.4551915228366852E-11</v>
      </c>
      <c r="Q1176" s="17">
        <f t="shared" si="430"/>
        <v>7.2759576141834259E-12</v>
      </c>
      <c r="R1176" s="17">
        <f t="shared" si="430"/>
        <v>7.2759576141834259E-12</v>
      </c>
      <c r="S1176" s="17">
        <f t="shared" si="430"/>
        <v>7.2759576141834259E-12</v>
      </c>
      <c r="T1176" s="17">
        <f t="shared" si="430"/>
        <v>7.2759576141834259E-12</v>
      </c>
      <c r="U1176" s="15"/>
    </row>
    <row r="1177" spans="1:21" ht="12.75" customHeight="1" outlineLevel="1">
      <c r="A1177" s="356"/>
      <c r="B1177" s="145"/>
      <c r="C1177" s="20" t="s">
        <v>944</v>
      </c>
      <c r="D1177" s="5" t="s">
        <v>79</v>
      </c>
      <c r="E1177" s="5" t="s">
        <v>317</v>
      </c>
      <c r="F1177" s="5"/>
      <c r="G1177" s="17">
        <f t="shared" ref="G1177:T1177" si="431">IF(G123+F1177-(G827-F827)&lt;0,0,G123+F1177-(G827-F827))</f>
        <v>0</v>
      </c>
      <c r="H1177" s="17">
        <f t="shared" si="431"/>
        <v>0</v>
      </c>
      <c r="I1177" s="17">
        <f t="shared" si="431"/>
        <v>25990</v>
      </c>
      <c r="J1177" s="17">
        <f t="shared" si="431"/>
        <v>22277.142857142859</v>
      </c>
      <c r="K1177" s="17">
        <f t="shared" si="431"/>
        <v>18564.285714285717</v>
      </c>
      <c r="L1177" s="17">
        <f t="shared" si="431"/>
        <v>14851.428571428576</v>
      </c>
      <c r="M1177" s="17">
        <f t="shared" si="431"/>
        <v>11138.571428571433</v>
      </c>
      <c r="N1177" s="17">
        <f t="shared" si="431"/>
        <v>7425.7142857142899</v>
      </c>
      <c r="O1177" s="17">
        <f t="shared" si="431"/>
        <v>3712.8571428571486</v>
      </c>
      <c r="P1177" s="17">
        <f t="shared" si="431"/>
        <v>7.2759576141834259E-12</v>
      </c>
      <c r="Q1177" s="17">
        <f t="shared" si="431"/>
        <v>3.637978807091713E-12</v>
      </c>
      <c r="R1177" s="17">
        <f t="shared" si="431"/>
        <v>3.637978807091713E-12</v>
      </c>
      <c r="S1177" s="17">
        <f t="shared" si="431"/>
        <v>3.637978807091713E-12</v>
      </c>
      <c r="T1177" s="17">
        <f t="shared" si="431"/>
        <v>3.637978807091713E-12</v>
      </c>
      <c r="U1177" s="15"/>
    </row>
    <row r="1178" spans="1:21" ht="12.75" customHeight="1" outlineLevel="1">
      <c r="A1178" s="356"/>
      <c r="B1178" s="145"/>
      <c r="C1178" s="20" t="s">
        <v>945</v>
      </c>
      <c r="D1178" s="5" t="s">
        <v>79</v>
      </c>
      <c r="E1178" s="5" t="s">
        <v>317</v>
      </c>
      <c r="F1178" s="5"/>
      <c r="G1178" s="17">
        <f t="shared" ref="G1178:T1178" si="432">IF(G124+F1178-(G828-F828)&lt;0,0,G124+F1178-(G828-F828))</f>
        <v>0</v>
      </c>
      <c r="H1178" s="17">
        <f t="shared" si="432"/>
        <v>0</v>
      </c>
      <c r="I1178" s="17">
        <f t="shared" si="432"/>
        <v>474310</v>
      </c>
      <c r="J1178" s="17">
        <f t="shared" si="432"/>
        <v>406551.42857142858</v>
      </c>
      <c r="K1178" s="17">
        <f t="shared" si="432"/>
        <v>338792.85714285716</v>
      </c>
      <c r="L1178" s="17">
        <f t="shared" si="432"/>
        <v>271034.28571428574</v>
      </c>
      <c r="M1178" s="17">
        <f t="shared" si="432"/>
        <v>203275.71428571432</v>
      </c>
      <c r="N1178" s="17">
        <f t="shared" si="432"/>
        <v>135517.1428571429</v>
      </c>
      <c r="O1178" s="17">
        <f t="shared" si="432"/>
        <v>67758.571428571478</v>
      </c>
      <c r="P1178" s="17">
        <f t="shared" si="432"/>
        <v>5.8207660913467407E-11</v>
      </c>
      <c r="Q1178" s="17">
        <f t="shared" si="432"/>
        <v>0</v>
      </c>
      <c r="R1178" s="17">
        <f t="shared" si="432"/>
        <v>0</v>
      </c>
      <c r="S1178" s="17">
        <f t="shared" si="432"/>
        <v>0</v>
      </c>
      <c r="T1178" s="17">
        <f t="shared" si="432"/>
        <v>0</v>
      </c>
      <c r="U1178" s="15"/>
    </row>
    <row r="1179" spans="1:21" ht="12.75" customHeight="1" outlineLevel="1">
      <c r="A1179" s="356"/>
      <c r="B1179" s="145"/>
      <c r="C1179" s="20" t="s">
        <v>946</v>
      </c>
      <c r="D1179" s="5" t="s">
        <v>79</v>
      </c>
      <c r="E1179" s="5" t="s">
        <v>317</v>
      </c>
      <c r="F1179" s="5"/>
      <c r="G1179" s="17">
        <f t="shared" ref="G1179:T1179" si="433">IF(G125+F1179-(G829-F829)&lt;0,0,G125+F1179-(G829-F829))</f>
        <v>0</v>
      </c>
      <c r="H1179" s="17">
        <f t="shared" si="433"/>
        <v>0</v>
      </c>
      <c r="I1179" s="17">
        <f t="shared" si="433"/>
        <v>113018.77999999998</v>
      </c>
      <c r="J1179" s="17">
        <f t="shared" si="433"/>
        <v>96873.239999999991</v>
      </c>
      <c r="K1179" s="17">
        <f t="shared" si="433"/>
        <v>80727.7</v>
      </c>
      <c r="L1179" s="17">
        <f t="shared" si="433"/>
        <v>64582.159999999996</v>
      </c>
      <c r="M1179" s="17">
        <f t="shared" si="433"/>
        <v>48436.62</v>
      </c>
      <c r="N1179" s="17">
        <f t="shared" si="433"/>
        <v>32291.080000000009</v>
      </c>
      <c r="O1179" s="17">
        <f t="shared" si="433"/>
        <v>16145.540000000015</v>
      </c>
      <c r="P1179" s="17">
        <f t="shared" si="433"/>
        <v>2.1827872842550278E-11</v>
      </c>
      <c r="Q1179" s="17">
        <f t="shared" si="433"/>
        <v>7.2759576141834259E-12</v>
      </c>
      <c r="R1179" s="17">
        <f t="shared" si="433"/>
        <v>7.2759576141834259E-12</v>
      </c>
      <c r="S1179" s="17">
        <f t="shared" si="433"/>
        <v>7.2759576141834259E-12</v>
      </c>
      <c r="T1179" s="17">
        <f t="shared" si="433"/>
        <v>7.2759576141834259E-12</v>
      </c>
      <c r="U1179" s="15"/>
    </row>
    <row r="1180" spans="1:21" ht="12.75" customHeight="1" outlineLevel="1">
      <c r="A1180" s="356"/>
      <c r="B1180" s="145"/>
      <c r="C1180" s="20" t="s">
        <v>947</v>
      </c>
      <c r="D1180" s="5" t="s">
        <v>79</v>
      </c>
      <c r="E1180" s="5" t="s">
        <v>317</v>
      </c>
      <c r="F1180" s="5"/>
      <c r="G1180" s="17">
        <f t="shared" ref="G1180:T1180" si="434">IF(G126+F1180-(G830-F830)&lt;0,0,G126+F1180-(G830-F830))</f>
        <v>0</v>
      </c>
      <c r="H1180" s="17">
        <f t="shared" si="434"/>
        <v>8969</v>
      </c>
      <c r="I1180" s="17">
        <f t="shared" si="434"/>
        <v>5979.3333333333339</v>
      </c>
      <c r="J1180" s="17">
        <f t="shared" si="434"/>
        <v>2989.6666666666674</v>
      </c>
      <c r="K1180" s="17">
        <f t="shared" si="434"/>
        <v>4.5474735088646412E-13</v>
      </c>
      <c r="L1180" s="17">
        <f t="shared" si="434"/>
        <v>4.5474735088646412E-13</v>
      </c>
      <c r="M1180" s="17">
        <f t="shared" si="434"/>
        <v>4.5474735088646412E-13</v>
      </c>
      <c r="N1180" s="17">
        <f t="shared" si="434"/>
        <v>4.5474735088646412E-13</v>
      </c>
      <c r="O1180" s="17">
        <f t="shared" si="434"/>
        <v>4.5474735088646412E-13</v>
      </c>
      <c r="P1180" s="17">
        <f t="shared" si="434"/>
        <v>4.5474735088646412E-13</v>
      </c>
      <c r="Q1180" s="17">
        <f t="shared" si="434"/>
        <v>4.5474735088646412E-13</v>
      </c>
      <c r="R1180" s="17">
        <f t="shared" si="434"/>
        <v>4.5474735088646412E-13</v>
      </c>
      <c r="S1180" s="17">
        <f t="shared" si="434"/>
        <v>4.5474735088646412E-13</v>
      </c>
      <c r="T1180" s="17">
        <f t="shared" si="434"/>
        <v>4.5474735088646412E-13</v>
      </c>
      <c r="U1180" s="15"/>
    </row>
    <row r="1181" spans="1:21" ht="12.75" customHeight="1" outlineLevel="1">
      <c r="A1181" s="356"/>
      <c r="B1181" s="145"/>
      <c r="C1181" s="20" t="s">
        <v>948</v>
      </c>
      <c r="D1181" s="5" t="s">
        <v>79</v>
      </c>
      <c r="E1181" s="5" t="s">
        <v>317</v>
      </c>
      <c r="F1181" s="5"/>
      <c r="G1181" s="17">
        <f t="shared" ref="G1181:T1181" si="435">IF(G127+F1181-(G831-F831)&lt;0,0,G127+F1181-(G831-F831))</f>
        <v>22489.212718772837</v>
      </c>
      <c r="H1181" s="17">
        <f t="shared" si="435"/>
        <v>131312.06532588965</v>
      </c>
      <c r="I1181" s="17">
        <f t="shared" si="435"/>
        <v>112094.23532588965</v>
      </c>
      <c r="J1181" s="17">
        <f t="shared" si="435"/>
        <v>92876.405325889646</v>
      </c>
      <c r="K1181" s="17">
        <f t="shared" si="435"/>
        <v>73658.575325889644</v>
      </c>
      <c r="L1181" s="17">
        <f t="shared" si="435"/>
        <v>54440.745325889642</v>
      </c>
      <c r="M1181" s="17">
        <f t="shared" si="435"/>
        <v>35222.91532588964</v>
      </c>
      <c r="N1181" s="17">
        <f t="shared" si="435"/>
        <v>16005.085325889639</v>
      </c>
      <c r="O1181" s="17">
        <f t="shared" si="435"/>
        <v>0</v>
      </c>
      <c r="P1181" s="17">
        <f t="shared" si="435"/>
        <v>0</v>
      </c>
      <c r="Q1181" s="17">
        <f t="shared" si="435"/>
        <v>0</v>
      </c>
      <c r="R1181" s="17">
        <f t="shared" si="435"/>
        <v>0</v>
      </c>
      <c r="S1181" s="17">
        <f t="shared" si="435"/>
        <v>0</v>
      </c>
      <c r="T1181" s="17">
        <f t="shared" si="435"/>
        <v>0</v>
      </c>
      <c r="U1181" s="15"/>
    </row>
    <row r="1182" spans="1:21" ht="12.75" customHeight="1" outlineLevel="1">
      <c r="A1182" s="356"/>
      <c r="B1182" s="145"/>
      <c r="C1182" s="20" t="s">
        <v>949</v>
      </c>
      <c r="D1182" s="5" t="s">
        <v>79</v>
      </c>
      <c r="E1182" s="5" t="s">
        <v>317</v>
      </c>
      <c r="F1182" s="5"/>
      <c r="G1182" s="17">
        <f t="shared" ref="G1182:T1182" si="436">IF(G128+F1182-(G832-F832)&lt;0,0,G128+F1182-(G832-F832))</f>
        <v>0</v>
      </c>
      <c r="H1182" s="17">
        <f t="shared" si="436"/>
        <v>16400</v>
      </c>
      <c r="I1182" s="17">
        <f t="shared" si="436"/>
        <v>14057.142857142857</v>
      </c>
      <c r="J1182" s="17">
        <f t="shared" si="436"/>
        <v>11714.285714285714</v>
      </c>
      <c r="K1182" s="17">
        <f t="shared" si="436"/>
        <v>9371.4285714285725</v>
      </c>
      <c r="L1182" s="17">
        <f t="shared" si="436"/>
        <v>7028.5714285714294</v>
      </c>
      <c r="M1182" s="17">
        <f t="shared" si="436"/>
        <v>4685.7142857142862</v>
      </c>
      <c r="N1182" s="17">
        <f t="shared" si="436"/>
        <v>2342.8571428571431</v>
      </c>
      <c r="O1182" s="17">
        <f t="shared" si="436"/>
        <v>0</v>
      </c>
      <c r="P1182" s="17">
        <f t="shared" si="436"/>
        <v>0</v>
      </c>
      <c r="Q1182" s="17">
        <f t="shared" si="436"/>
        <v>0</v>
      </c>
      <c r="R1182" s="17">
        <f t="shared" si="436"/>
        <v>0</v>
      </c>
      <c r="S1182" s="17">
        <f t="shared" si="436"/>
        <v>0</v>
      </c>
      <c r="T1182" s="17">
        <f t="shared" si="436"/>
        <v>0</v>
      </c>
      <c r="U1182" s="15"/>
    </row>
    <row r="1183" spans="1:21" ht="12.75" customHeight="1" outlineLevel="1">
      <c r="A1183" s="356"/>
      <c r="B1183" s="145"/>
      <c r="C1183" s="20" t="s">
        <v>950</v>
      </c>
      <c r="D1183" s="5" t="s">
        <v>79</v>
      </c>
      <c r="E1183" s="5" t="s">
        <v>317</v>
      </c>
      <c r="F1183" s="5"/>
      <c r="G1183" s="17">
        <f t="shared" ref="G1183:T1183" si="437">IF(G129+F1183-(G833-F833)&lt;0,0,G129+F1183-(G833-F833))</f>
        <v>0</v>
      </c>
      <c r="H1183" s="17">
        <f t="shared" si="437"/>
        <v>3000</v>
      </c>
      <c r="I1183" s="17">
        <f t="shared" si="437"/>
        <v>2571.4285714285716</v>
      </c>
      <c r="J1183" s="17">
        <f t="shared" si="437"/>
        <v>2142.8571428571431</v>
      </c>
      <c r="K1183" s="17">
        <f t="shared" si="437"/>
        <v>1714.2857142857144</v>
      </c>
      <c r="L1183" s="17">
        <f t="shared" si="437"/>
        <v>1285.714285714286</v>
      </c>
      <c r="M1183" s="17">
        <f t="shared" si="437"/>
        <v>857.14285714285757</v>
      </c>
      <c r="N1183" s="17">
        <f t="shared" si="437"/>
        <v>428.57142857142912</v>
      </c>
      <c r="O1183" s="17">
        <f t="shared" si="437"/>
        <v>6.8212102632969618E-13</v>
      </c>
      <c r="P1183" s="17">
        <f t="shared" si="437"/>
        <v>2.2737367544323206E-13</v>
      </c>
      <c r="Q1183" s="17">
        <f t="shared" si="437"/>
        <v>2.2737367544323206E-13</v>
      </c>
      <c r="R1183" s="17">
        <f t="shared" si="437"/>
        <v>2.2737367544323206E-13</v>
      </c>
      <c r="S1183" s="17">
        <f t="shared" si="437"/>
        <v>2.2737367544323206E-13</v>
      </c>
      <c r="T1183" s="17">
        <f t="shared" si="437"/>
        <v>2.2737367544323206E-13</v>
      </c>
      <c r="U1183" s="15"/>
    </row>
    <row r="1184" spans="1:21" ht="12.75" customHeight="1" outlineLevel="1">
      <c r="A1184" s="356"/>
      <c r="B1184" s="145"/>
      <c r="C1184" s="20" t="s">
        <v>951</v>
      </c>
      <c r="D1184" s="5" t="s">
        <v>79</v>
      </c>
      <c r="E1184" s="5" t="s">
        <v>317</v>
      </c>
      <c r="F1184" s="5"/>
      <c r="G1184" s="17">
        <f t="shared" ref="G1184:T1184" si="438">IF(G130+F1184-(G834-F834)&lt;0,0,G130+F1184-(G834-F834))</f>
        <v>0</v>
      </c>
      <c r="H1184" s="17">
        <f t="shared" si="438"/>
        <v>0</v>
      </c>
      <c r="I1184" s="17">
        <f t="shared" si="438"/>
        <v>0</v>
      </c>
      <c r="J1184" s="17">
        <f t="shared" si="438"/>
        <v>152159.80999999997</v>
      </c>
      <c r="K1184" s="17">
        <f t="shared" si="438"/>
        <v>130422.69428571426</v>
      </c>
      <c r="L1184" s="17">
        <f t="shared" si="438"/>
        <v>108685.57857142854</v>
      </c>
      <c r="M1184" s="17">
        <f t="shared" si="438"/>
        <v>86948.462857142847</v>
      </c>
      <c r="N1184" s="17">
        <f t="shared" si="438"/>
        <v>65211.347142857136</v>
      </c>
      <c r="O1184" s="17">
        <f t="shared" si="438"/>
        <v>43474.231428571424</v>
      </c>
      <c r="P1184" s="17">
        <f t="shared" si="438"/>
        <v>21737.115714285712</v>
      </c>
      <c r="Q1184" s="17">
        <f t="shared" si="438"/>
        <v>0</v>
      </c>
      <c r="R1184" s="17">
        <f t="shared" si="438"/>
        <v>0</v>
      </c>
      <c r="S1184" s="17">
        <f t="shared" si="438"/>
        <v>0</v>
      </c>
      <c r="T1184" s="17">
        <f t="shared" si="438"/>
        <v>0</v>
      </c>
      <c r="U1184" s="15"/>
    </row>
    <row r="1185" spans="1:21" ht="12.75" customHeight="1" outlineLevel="1">
      <c r="A1185" s="356"/>
      <c r="B1185" s="145"/>
      <c r="C1185" s="20" t="s">
        <v>952</v>
      </c>
      <c r="D1185" s="5" t="s">
        <v>79</v>
      </c>
      <c r="E1185" s="5" t="s">
        <v>317</v>
      </c>
      <c r="F1185" s="5"/>
      <c r="G1185" s="17">
        <f t="shared" ref="G1185:T1185" si="439">IF(G131+F1185-(G835-F835)&lt;0,0,G131+F1185-(G835-F835))</f>
        <v>0</v>
      </c>
      <c r="H1185" s="17">
        <f t="shared" si="439"/>
        <v>0</v>
      </c>
      <c r="I1185" s="17">
        <f t="shared" si="439"/>
        <v>0</v>
      </c>
      <c r="J1185" s="17">
        <f t="shared" si="439"/>
        <v>53314.22</v>
      </c>
      <c r="K1185" s="17">
        <f t="shared" si="439"/>
        <v>45697.902857142857</v>
      </c>
      <c r="L1185" s="17">
        <f t="shared" si="439"/>
        <v>38081.585714285713</v>
      </c>
      <c r="M1185" s="17">
        <f t="shared" si="439"/>
        <v>30465.268571428573</v>
      </c>
      <c r="N1185" s="17">
        <f t="shared" si="439"/>
        <v>22848.951428571429</v>
      </c>
      <c r="O1185" s="17">
        <f t="shared" si="439"/>
        <v>15232.634285714284</v>
      </c>
      <c r="P1185" s="17">
        <f t="shared" si="439"/>
        <v>7616.3171428571404</v>
      </c>
      <c r="Q1185" s="17">
        <f t="shared" si="439"/>
        <v>0</v>
      </c>
      <c r="R1185" s="17">
        <f t="shared" si="439"/>
        <v>0</v>
      </c>
      <c r="S1185" s="17">
        <f t="shared" si="439"/>
        <v>0</v>
      </c>
      <c r="T1185" s="17">
        <f t="shared" si="439"/>
        <v>0</v>
      </c>
      <c r="U1185" s="15"/>
    </row>
    <row r="1186" spans="1:21" ht="12.75" customHeight="1" outlineLevel="1">
      <c r="A1186" s="356"/>
      <c r="B1186" s="145"/>
      <c r="C1186" s="20" t="s">
        <v>953</v>
      </c>
      <c r="D1186" s="5" t="s">
        <v>79</v>
      </c>
      <c r="E1186" s="5" t="s">
        <v>317</v>
      </c>
      <c r="F1186" s="5"/>
      <c r="G1186" s="17">
        <f t="shared" ref="G1186:T1186" si="440">IF(G132+F1186-(G836-F836)&lt;0,0,G132+F1186-(G836-F836))</f>
        <v>0</v>
      </c>
      <c r="H1186" s="17">
        <f t="shared" si="440"/>
        <v>2000</v>
      </c>
      <c r="I1186" s="17">
        <f t="shared" si="440"/>
        <v>1800</v>
      </c>
      <c r="J1186" s="17">
        <f t="shared" si="440"/>
        <v>1600</v>
      </c>
      <c r="K1186" s="17">
        <f t="shared" si="440"/>
        <v>1400</v>
      </c>
      <c r="L1186" s="17">
        <f t="shared" si="440"/>
        <v>1200</v>
      </c>
      <c r="M1186" s="17">
        <f t="shared" si="440"/>
        <v>1000</v>
      </c>
      <c r="N1186" s="17">
        <f t="shared" si="440"/>
        <v>800</v>
      </c>
      <c r="O1186" s="17">
        <f t="shared" si="440"/>
        <v>600</v>
      </c>
      <c r="P1186" s="17">
        <f t="shared" si="440"/>
        <v>400</v>
      </c>
      <c r="Q1186" s="17">
        <f t="shared" si="440"/>
        <v>200</v>
      </c>
      <c r="R1186" s="17">
        <f t="shared" si="440"/>
        <v>0</v>
      </c>
      <c r="S1186" s="17">
        <f t="shared" si="440"/>
        <v>0</v>
      </c>
      <c r="T1186" s="17">
        <f t="shared" si="440"/>
        <v>0</v>
      </c>
      <c r="U1186" s="15"/>
    </row>
    <row r="1187" spans="1:21" ht="12.75" customHeight="1" outlineLevel="1">
      <c r="A1187" s="356"/>
      <c r="B1187" s="145"/>
      <c r="C1187" s="20" t="s">
        <v>953</v>
      </c>
      <c r="D1187" s="5" t="s">
        <v>79</v>
      </c>
      <c r="E1187" s="5" t="s">
        <v>317</v>
      </c>
      <c r="F1187" s="5"/>
      <c r="G1187" s="17">
        <f t="shared" ref="G1187:T1187" si="441">IF(G133+F1187-(G837-F837)&lt;0,0,G133+F1187-(G837-F837))</f>
        <v>0</v>
      </c>
      <c r="H1187" s="17">
        <f t="shared" si="441"/>
        <v>5000</v>
      </c>
      <c r="I1187" s="17">
        <f t="shared" si="441"/>
        <v>4500</v>
      </c>
      <c r="J1187" s="17">
        <f t="shared" si="441"/>
        <v>4000</v>
      </c>
      <c r="K1187" s="17">
        <f t="shared" si="441"/>
        <v>3500</v>
      </c>
      <c r="L1187" s="17">
        <f t="shared" si="441"/>
        <v>3000</v>
      </c>
      <c r="M1187" s="17">
        <f t="shared" si="441"/>
        <v>2500</v>
      </c>
      <c r="N1187" s="17">
        <f t="shared" si="441"/>
        <v>2000</v>
      </c>
      <c r="O1187" s="17">
        <f t="shared" si="441"/>
        <v>1500</v>
      </c>
      <c r="P1187" s="17">
        <f t="shared" si="441"/>
        <v>1000</v>
      </c>
      <c r="Q1187" s="17">
        <f t="shared" si="441"/>
        <v>500</v>
      </c>
      <c r="R1187" s="17">
        <f t="shared" si="441"/>
        <v>0</v>
      </c>
      <c r="S1187" s="17">
        <f t="shared" si="441"/>
        <v>0</v>
      </c>
      <c r="T1187" s="17">
        <f t="shared" si="441"/>
        <v>0</v>
      </c>
      <c r="U1187" s="15"/>
    </row>
    <row r="1188" spans="1:21" ht="12.75" customHeight="1" outlineLevel="1">
      <c r="A1188" s="356"/>
      <c r="B1188" s="145"/>
      <c r="C1188" s="20" t="s">
        <v>954</v>
      </c>
      <c r="D1188" s="5" t="s">
        <v>79</v>
      </c>
      <c r="E1188" s="5" t="s">
        <v>317</v>
      </c>
      <c r="F1188" s="5"/>
      <c r="G1188" s="17">
        <f t="shared" ref="G1188:T1188" si="442">IF(G134+F1188-(G838-F838)&lt;0,0,G134+F1188-(G838-F838))</f>
        <v>1551.02</v>
      </c>
      <c r="H1188" s="17">
        <f t="shared" si="442"/>
        <v>6472.2262698840213</v>
      </c>
      <c r="I1188" s="17">
        <f t="shared" si="442"/>
        <v>5515.9690476556916</v>
      </c>
      <c r="J1188" s="17">
        <f t="shared" si="442"/>
        <v>4559.7118254273628</v>
      </c>
      <c r="K1188" s="17">
        <f t="shared" si="442"/>
        <v>3603.454603199033</v>
      </c>
      <c r="L1188" s="17">
        <f t="shared" si="442"/>
        <v>2647.1973809707033</v>
      </c>
      <c r="M1188" s="17">
        <f t="shared" si="442"/>
        <v>1690.9401587423736</v>
      </c>
      <c r="N1188" s="17">
        <f t="shared" si="442"/>
        <v>734.68293651404383</v>
      </c>
      <c r="O1188" s="17">
        <f t="shared" si="442"/>
        <v>0</v>
      </c>
      <c r="P1188" s="17">
        <f t="shared" si="442"/>
        <v>0</v>
      </c>
      <c r="Q1188" s="17">
        <f t="shared" si="442"/>
        <v>0</v>
      </c>
      <c r="R1188" s="17">
        <f t="shared" si="442"/>
        <v>0</v>
      </c>
      <c r="S1188" s="17">
        <f t="shared" si="442"/>
        <v>0</v>
      </c>
      <c r="T1188" s="17">
        <f t="shared" si="442"/>
        <v>0</v>
      </c>
      <c r="U1188" s="15"/>
    </row>
    <row r="1189" spans="1:21" ht="12.75" customHeight="1" outlineLevel="1">
      <c r="A1189" s="356"/>
      <c r="B1189" s="145"/>
      <c r="C1189" s="20" t="s">
        <v>955</v>
      </c>
      <c r="D1189" s="5" t="s">
        <v>79</v>
      </c>
      <c r="E1189" s="5" t="s">
        <v>317</v>
      </c>
      <c r="F1189" s="5"/>
      <c r="G1189" s="17">
        <f t="shared" ref="G1189:T1189" si="443">IF(G135+F1189-(G839-F839)&lt;0,0,G135+F1189-(G839-F839))</f>
        <v>0</v>
      </c>
      <c r="H1189" s="17">
        <f t="shared" si="443"/>
        <v>40057.166976208755</v>
      </c>
      <c r="I1189" s="17">
        <f t="shared" si="443"/>
        <v>34334.714551036079</v>
      </c>
      <c r="J1189" s="17">
        <f t="shared" si="443"/>
        <v>28612.262125863399</v>
      </c>
      <c r="K1189" s="17">
        <f t="shared" si="443"/>
        <v>22889.809700690719</v>
      </c>
      <c r="L1189" s="17">
        <f t="shared" si="443"/>
        <v>17167.357275518039</v>
      </c>
      <c r="M1189" s="17">
        <f t="shared" si="443"/>
        <v>11444.90485034536</v>
      </c>
      <c r="N1189" s="17">
        <f t="shared" si="443"/>
        <v>5722.4524251726834</v>
      </c>
      <c r="O1189" s="17">
        <f t="shared" si="443"/>
        <v>7.2759576141834259E-12</v>
      </c>
      <c r="P1189" s="17">
        <f t="shared" si="443"/>
        <v>0</v>
      </c>
      <c r="Q1189" s="17">
        <f t="shared" si="443"/>
        <v>0</v>
      </c>
      <c r="R1189" s="17">
        <f t="shared" si="443"/>
        <v>0</v>
      </c>
      <c r="S1189" s="17">
        <f t="shared" si="443"/>
        <v>0</v>
      </c>
      <c r="T1189" s="17">
        <f t="shared" si="443"/>
        <v>0</v>
      </c>
      <c r="U1189" s="15"/>
    </row>
    <row r="1190" spans="1:21" ht="12.75" customHeight="1" outlineLevel="1">
      <c r="A1190" s="356"/>
      <c r="B1190" s="145"/>
      <c r="C1190" s="20" t="s">
        <v>956</v>
      </c>
      <c r="D1190" s="5" t="s">
        <v>79</v>
      </c>
      <c r="E1190" s="5" t="s">
        <v>317</v>
      </c>
      <c r="F1190" s="5"/>
      <c r="G1190" s="17">
        <f t="shared" ref="G1190:T1190" si="444">IF(G136+F1190-(G840-F840)&lt;0,0,G136+F1190-(G840-F840))</f>
        <v>0</v>
      </c>
      <c r="H1190" s="17">
        <f t="shared" si="444"/>
        <v>0</v>
      </c>
      <c r="I1190" s="17">
        <f t="shared" si="444"/>
        <v>8400</v>
      </c>
      <c r="J1190" s="17">
        <f t="shared" si="444"/>
        <v>7200</v>
      </c>
      <c r="K1190" s="17">
        <f t="shared" si="444"/>
        <v>6000</v>
      </c>
      <c r="L1190" s="17">
        <f t="shared" si="444"/>
        <v>4800</v>
      </c>
      <c r="M1190" s="17">
        <f t="shared" si="444"/>
        <v>3600</v>
      </c>
      <c r="N1190" s="17">
        <f t="shared" si="444"/>
        <v>2400</v>
      </c>
      <c r="O1190" s="17">
        <f t="shared" si="444"/>
        <v>1200</v>
      </c>
      <c r="P1190" s="17">
        <f t="shared" si="444"/>
        <v>0</v>
      </c>
      <c r="Q1190" s="17">
        <f t="shared" si="444"/>
        <v>0</v>
      </c>
      <c r="R1190" s="17">
        <f t="shared" si="444"/>
        <v>0</v>
      </c>
      <c r="S1190" s="17">
        <f t="shared" si="444"/>
        <v>0</v>
      </c>
      <c r="T1190" s="17">
        <f t="shared" si="444"/>
        <v>0</v>
      </c>
      <c r="U1190" s="15"/>
    </row>
    <row r="1191" spans="1:21" ht="12.75" customHeight="1" outlineLevel="1">
      <c r="A1191" s="356"/>
      <c r="B1191" s="145"/>
      <c r="C1191" s="20" t="s">
        <v>957</v>
      </c>
      <c r="D1191" s="5" t="s">
        <v>79</v>
      </c>
      <c r="E1191" s="5" t="s">
        <v>317</v>
      </c>
      <c r="F1191" s="5"/>
      <c r="G1191" s="17">
        <f t="shared" ref="G1191:T1191" si="445">IF(G137+F1191-(G841-F841)&lt;0,0,G137+F1191-(G841-F841))</f>
        <v>0</v>
      </c>
      <c r="H1191" s="17">
        <f t="shared" si="445"/>
        <v>0</v>
      </c>
      <c r="I1191" s="17">
        <f t="shared" si="445"/>
        <v>58000</v>
      </c>
      <c r="J1191" s="17">
        <f t="shared" si="445"/>
        <v>49714.285714285717</v>
      </c>
      <c r="K1191" s="17">
        <f t="shared" si="445"/>
        <v>41428.571428571435</v>
      </c>
      <c r="L1191" s="17">
        <f t="shared" si="445"/>
        <v>33142.857142857145</v>
      </c>
      <c r="M1191" s="17">
        <f t="shared" si="445"/>
        <v>24857.142857142862</v>
      </c>
      <c r="N1191" s="17">
        <f t="shared" si="445"/>
        <v>16571.42857142858</v>
      </c>
      <c r="O1191" s="17">
        <f t="shared" si="445"/>
        <v>8285.7142857142971</v>
      </c>
      <c r="P1191" s="17">
        <f t="shared" si="445"/>
        <v>1.4551915228366852E-11</v>
      </c>
      <c r="Q1191" s="17">
        <f t="shared" si="445"/>
        <v>0</v>
      </c>
      <c r="R1191" s="17">
        <f t="shared" si="445"/>
        <v>0</v>
      </c>
      <c r="S1191" s="17">
        <f t="shared" si="445"/>
        <v>0</v>
      </c>
      <c r="T1191" s="17">
        <f t="shared" si="445"/>
        <v>0</v>
      </c>
      <c r="U1191" s="15"/>
    </row>
    <row r="1192" spans="1:21" ht="12.75" customHeight="1" outlineLevel="1">
      <c r="A1192" s="356"/>
      <c r="B1192" s="145"/>
      <c r="C1192" s="20" t="s">
        <v>958</v>
      </c>
      <c r="D1192" s="5" t="s">
        <v>79</v>
      </c>
      <c r="E1192" s="5" t="s">
        <v>317</v>
      </c>
      <c r="F1192" s="5"/>
      <c r="G1192" s="17">
        <f t="shared" ref="G1192:T1192" si="446">IF(G138+F1192-(G842-F842)&lt;0,0,G138+F1192-(G842-F842))</f>
        <v>0</v>
      </c>
      <c r="H1192" s="17">
        <f t="shared" si="446"/>
        <v>0</v>
      </c>
      <c r="I1192" s="17">
        <f t="shared" si="446"/>
        <v>14872.06</v>
      </c>
      <c r="J1192" s="17">
        <f t="shared" si="446"/>
        <v>12747.48</v>
      </c>
      <c r="K1192" s="17">
        <f t="shared" si="446"/>
        <v>10622.9</v>
      </c>
      <c r="L1192" s="17">
        <f t="shared" si="446"/>
        <v>8498.32</v>
      </c>
      <c r="M1192" s="17">
        <f t="shared" si="446"/>
        <v>6373.74</v>
      </c>
      <c r="N1192" s="17">
        <f t="shared" si="446"/>
        <v>4249.16</v>
      </c>
      <c r="O1192" s="17">
        <f t="shared" si="446"/>
        <v>2124.58</v>
      </c>
      <c r="P1192" s="17">
        <f t="shared" si="446"/>
        <v>0</v>
      </c>
      <c r="Q1192" s="17">
        <f t="shared" si="446"/>
        <v>0</v>
      </c>
      <c r="R1192" s="17">
        <f t="shared" si="446"/>
        <v>0</v>
      </c>
      <c r="S1192" s="17">
        <f t="shared" si="446"/>
        <v>0</v>
      </c>
      <c r="T1192" s="17">
        <f t="shared" si="446"/>
        <v>0</v>
      </c>
      <c r="U1192" s="15"/>
    </row>
    <row r="1193" spans="1:21" ht="12.75" customHeight="1" outlineLevel="1">
      <c r="A1193" s="356"/>
      <c r="B1193" s="145"/>
      <c r="C1193" s="20" t="s">
        <v>959</v>
      </c>
      <c r="D1193" s="5" t="s">
        <v>79</v>
      </c>
      <c r="E1193" s="5" t="s">
        <v>317</v>
      </c>
      <c r="F1193" s="5"/>
      <c r="G1193" s="17">
        <f t="shared" ref="G1193:T1193" si="447">IF(G139+F1193-(G843-F843)&lt;0,0,G139+F1193-(G843-F843))</f>
        <v>0</v>
      </c>
      <c r="H1193" s="17">
        <f t="shared" si="447"/>
        <v>0</v>
      </c>
      <c r="I1193" s="17">
        <f t="shared" si="447"/>
        <v>6200</v>
      </c>
      <c r="J1193" s="17">
        <f t="shared" si="447"/>
        <v>5314.2857142857147</v>
      </c>
      <c r="K1193" s="17">
        <f t="shared" si="447"/>
        <v>4428.5714285714294</v>
      </c>
      <c r="L1193" s="17">
        <f t="shared" si="447"/>
        <v>3542.857142857144</v>
      </c>
      <c r="M1193" s="17">
        <f t="shared" si="447"/>
        <v>2657.1428571428582</v>
      </c>
      <c r="N1193" s="17">
        <f t="shared" si="447"/>
        <v>1771.4285714285725</v>
      </c>
      <c r="O1193" s="17">
        <f t="shared" si="447"/>
        <v>885.71428571428714</v>
      </c>
      <c r="P1193" s="17">
        <f t="shared" si="447"/>
        <v>1.8189894035458565E-12</v>
      </c>
      <c r="Q1193" s="17">
        <f t="shared" si="447"/>
        <v>9.0949470177292824E-13</v>
      </c>
      <c r="R1193" s="17">
        <f t="shared" si="447"/>
        <v>9.0949470177292824E-13</v>
      </c>
      <c r="S1193" s="17">
        <f t="shared" si="447"/>
        <v>9.0949470177292824E-13</v>
      </c>
      <c r="T1193" s="17">
        <f t="shared" si="447"/>
        <v>9.0949470177292824E-13</v>
      </c>
      <c r="U1193" s="15"/>
    </row>
    <row r="1194" spans="1:21" ht="12.75" customHeight="1" outlineLevel="1">
      <c r="A1194" s="356"/>
      <c r="B1194" s="145"/>
      <c r="C1194" s="20" t="s">
        <v>960</v>
      </c>
      <c r="D1194" s="5" t="s">
        <v>79</v>
      </c>
      <c r="E1194" s="5" t="s">
        <v>317</v>
      </c>
      <c r="F1194" s="5"/>
      <c r="G1194" s="17">
        <f t="shared" ref="G1194:T1194" si="448">IF(G140+F1194-(G844-F844)&lt;0,0,G140+F1194-(G844-F844))</f>
        <v>0</v>
      </c>
      <c r="H1194" s="17">
        <f t="shared" si="448"/>
        <v>0</v>
      </c>
      <c r="I1194" s="17">
        <f t="shared" si="448"/>
        <v>0</v>
      </c>
      <c r="J1194" s="17">
        <f t="shared" si="448"/>
        <v>0</v>
      </c>
      <c r="K1194" s="17">
        <f t="shared" si="448"/>
        <v>8100</v>
      </c>
      <c r="L1194" s="17">
        <f t="shared" si="448"/>
        <v>6942.8571428571431</v>
      </c>
      <c r="M1194" s="17">
        <f t="shared" si="448"/>
        <v>5785.7142857142862</v>
      </c>
      <c r="N1194" s="17">
        <f t="shared" si="448"/>
        <v>4628.5714285714294</v>
      </c>
      <c r="O1194" s="17">
        <f t="shared" si="448"/>
        <v>3471.4285714285725</v>
      </c>
      <c r="P1194" s="17">
        <f t="shared" si="448"/>
        <v>2314.2857142857156</v>
      </c>
      <c r="Q1194" s="17">
        <f t="shared" si="448"/>
        <v>1157.1428571428587</v>
      </c>
      <c r="R1194" s="17">
        <f t="shared" si="448"/>
        <v>1.8189894035458565E-12</v>
      </c>
      <c r="S1194" s="17">
        <f t="shared" si="448"/>
        <v>9.0949470177292824E-13</v>
      </c>
      <c r="T1194" s="17">
        <f t="shared" si="448"/>
        <v>9.0949470177292824E-13</v>
      </c>
      <c r="U1194" s="15"/>
    </row>
    <row r="1195" spans="1:21" ht="12.75" customHeight="1" outlineLevel="1">
      <c r="A1195" s="356"/>
      <c r="B1195" s="145"/>
      <c r="C1195" s="20" t="s">
        <v>961</v>
      </c>
      <c r="D1195" s="5" t="s">
        <v>79</v>
      </c>
      <c r="E1195" s="5" t="s">
        <v>317</v>
      </c>
      <c r="F1195" s="5"/>
      <c r="G1195" s="17">
        <f t="shared" ref="G1195:T1195" si="449">IF(G141+F1195-(G845-F845)&lt;0,0,G141+F1195-(G845-F845))</f>
        <v>0</v>
      </c>
      <c r="H1195" s="17">
        <f t="shared" si="449"/>
        <v>0</v>
      </c>
      <c r="I1195" s="17">
        <f t="shared" si="449"/>
        <v>0</v>
      </c>
      <c r="J1195" s="17">
        <f t="shared" si="449"/>
        <v>0</v>
      </c>
      <c r="K1195" s="17">
        <f t="shared" si="449"/>
        <v>43744.54</v>
      </c>
      <c r="L1195" s="17">
        <f t="shared" si="449"/>
        <v>37495.32</v>
      </c>
      <c r="M1195" s="17">
        <f t="shared" si="449"/>
        <v>31246.1</v>
      </c>
      <c r="N1195" s="17">
        <f t="shared" si="449"/>
        <v>24996.880000000001</v>
      </c>
      <c r="O1195" s="17">
        <f t="shared" si="449"/>
        <v>18747.66</v>
      </c>
      <c r="P1195" s="17">
        <f t="shared" si="449"/>
        <v>12498.439999999999</v>
      </c>
      <c r="Q1195" s="17">
        <f t="shared" si="449"/>
        <v>6249.2199999999975</v>
      </c>
      <c r="R1195" s="17">
        <f t="shared" si="449"/>
        <v>0</v>
      </c>
      <c r="S1195" s="17">
        <f t="shared" si="449"/>
        <v>0</v>
      </c>
      <c r="T1195" s="17">
        <f t="shared" si="449"/>
        <v>0</v>
      </c>
      <c r="U1195" s="15"/>
    </row>
    <row r="1196" spans="1:21" ht="12.75" customHeight="1" outlineLevel="1">
      <c r="A1196" s="356"/>
      <c r="B1196" s="145"/>
      <c r="C1196" s="20" t="s">
        <v>962</v>
      </c>
      <c r="D1196" s="5" t="s">
        <v>79</v>
      </c>
      <c r="E1196" s="5" t="s">
        <v>317</v>
      </c>
      <c r="F1196" s="5"/>
      <c r="G1196" s="17">
        <f t="shared" ref="G1196:T1196" si="450">IF(G142+F1196-(G846-F846)&lt;0,0,G142+F1196-(G846-F846))</f>
        <v>8153.4167736819536</v>
      </c>
      <c r="H1196" s="17">
        <f t="shared" si="450"/>
        <v>7338.075096313758</v>
      </c>
      <c r="I1196" s="17">
        <f t="shared" si="450"/>
        <v>6536.8310963137583</v>
      </c>
      <c r="J1196" s="17">
        <f t="shared" si="450"/>
        <v>5735.5870963137586</v>
      </c>
      <c r="K1196" s="17">
        <f t="shared" si="450"/>
        <v>4934.343096313758</v>
      </c>
      <c r="L1196" s="17">
        <f t="shared" si="450"/>
        <v>4133.0990963137574</v>
      </c>
      <c r="M1196" s="17">
        <f t="shared" si="450"/>
        <v>3331.8550963137573</v>
      </c>
      <c r="N1196" s="17">
        <f t="shared" si="450"/>
        <v>2530.6110963137576</v>
      </c>
      <c r="O1196" s="17">
        <f t="shared" si="450"/>
        <v>1729.3670963137579</v>
      </c>
      <c r="P1196" s="17">
        <f t="shared" si="450"/>
        <v>928.1230963137582</v>
      </c>
      <c r="Q1196" s="17">
        <f t="shared" si="450"/>
        <v>140.97677368195355</v>
      </c>
      <c r="R1196" s="17">
        <f t="shared" si="450"/>
        <v>140.97677368195355</v>
      </c>
      <c r="S1196" s="17">
        <f t="shared" si="450"/>
        <v>140.97677368195355</v>
      </c>
      <c r="T1196" s="17">
        <f t="shared" si="450"/>
        <v>140.97677368195355</v>
      </c>
      <c r="U1196" s="15"/>
    </row>
    <row r="1197" spans="1:21" ht="12.75" customHeight="1" outlineLevel="1">
      <c r="A1197" s="356"/>
      <c r="B1197" s="145"/>
      <c r="C1197" s="20" t="s">
        <v>963</v>
      </c>
      <c r="D1197" s="5" t="s">
        <v>79</v>
      </c>
      <c r="E1197" s="5" t="s">
        <v>317</v>
      </c>
      <c r="F1197" s="5"/>
      <c r="G1197" s="17">
        <f t="shared" ref="G1197:T1197" si="451">IF(G143+F1197-(G847-F847)&lt;0,0,G143+F1197-(G847-F847))</f>
        <v>549.71852992335107</v>
      </c>
      <c r="H1197" s="17">
        <f t="shared" si="451"/>
        <v>498.47156073679287</v>
      </c>
      <c r="I1197" s="17">
        <f t="shared" si="451"/>
        <v>443.12721936388004</v>
      </c>
      <c r="J1197" s="17">
        <f t="shared" si="451"/>
        <v>387.78287799096722</v>
      </c>
      <c r="K1197" s="17">
        <f t="shared" si="451"/>
        <v>332.4385366180544</v>
      </c>
      <c r="L1197" s="17">
        <f t="shared" si="451"/>
        <v>277.09419524514158</v>
      </c>
      <c r="M1197" s="17">
        <f t="shared" si="451"/>
        <v>221.74985387222875</v>
      </c>
      <c r="N1197" s="17">
        <f t="shared" si="451"/>
        <v>166.40551249931593</v>
      </c>
      <c r="O1197" s="17">
        <f t="shared" si="451"/>
        <v>111.06117112640311</v>
      </c>
      <c r="P1197" s="17">
        <f t="shared" si="451"/>
        <v>55.716829753490288</v>
      </c>
      <c r="Q1197" s="17">
        <f t="shared" si="451"/>
        <v>0.37248838057746525</v>
      </c>
      <c r="R1197" s="17">
        <f t="shared" si="451"/>
        <v>0</v>
      </c>
      <c r="S1197" s="17">
        <f t="shared" si="451"/>
        <v>0</v>
      </c>
      <c r="T1197" s="17">
        <f t="shared" si="451"/>
        <v>0</v>
      </c>
      <c r="U1197" s="15"/>
    </row>
    <row r="1198" spans="1:21" ht="12.75" customHeight="1" outlineLevel="1">
      <c r="A1198" s="356"/>
      <c r="B1198" s="145"/>
      <c r="C1198" s="20" t="s">
        <v>964</v>
      </c>
      <c r="D1198" s="5" t="s">
        <v>79</v>
      </c>
      <c r="E1198" s="5" t="s">
        <v>317</v>
      </c>
      <c r="F1198" s="5"/>
      <c r="G1198" s="17">
        <f t="shared" ref="G1198:T1198" si="452">IF(G144+F1198-(G848-F848)&lt;0,0,G144+F1198-(G848-F848))</f>
        <v>0</v>
      </c>
      <c r="H1198" s="17">
        <f t="shared" si="452"/>
        <v>31561.663541263941</v>
      </c>
      <c r="I1198" s="17">
        <f t="shared" si="452"/>
        <v>28405.497187137546</v>
      </c>
      <c r="J1198" s="17">
        <f t="shared" si="452"/>
        <v>25249.33083301115</v>
      </c>
      <c r="K1198" s="17">
        <f t="shared" si="452"/>
        <v>22093.164478884755</v>
      </c>
      <c r="L1198" s="17">
        <f t="shared" si="452"/>
        <v>18936.99812475836</v>
      </c>
      <c r="M1198" s="17">
        <f t="shared" si="452"/>
        <v>15780.831770631965</v>
      </c>
      <c r="N1198" s="17">
        <f t="shared" si="452"/>
        <v>12624.66541650557</v>
      </c>
      <c r="O1198" s="17">
        <f t="shared" si="452"/>
        <v>9468.4990623791746</v>
      </c>
      <c r="P1198" s="17">
        <f t="shared" si="452"/>
        <v>6312.3327082527794</v>
      </c>
      <c r="Q1198" s="17">
        <f t="shared" si="452"/>
        <v>3156.1663541263842</v>
      </c>
      <c r="R1198" s="17">
        <f t="shared" si="452"/>
        <v>0</v>
      </c>
      <c r="S1198" s="17">
        <f t="shared" si="452"/>
        <v>0</v>
      </c>
      <c r="T1198" s="17">
        <f t="shared" si="452"/>
        <v>0</v>
      </c>
      <c r="U1198" s="15"/>
    </row>
    <row r="1199" spans="1:21" ht="12.75" customHeight="1" outlineLevel="1">
      <c r="A1199" s="356"/>
      <c r="B1199" s="145"/>
      <c r="C1199" s="20" t="s">
        <v>965</v>
      </c>
      <c r="D1199" s="5" t="s">
        <v>79</v>
      </c>
      <c r="E1199" s="5" t="s">
        <v>317</v>
      </c>
      <c r="F1199" s="5"/>
      <c r="G1199" s="17">
        <f t="shared" ref="G1199:T1199" si="453">IF(G145+F1199-(G849-F849)&lt;0,0,G145+F1199-(G849-F849))</f>
        <v>0</v>
      </c>
      <c r="H1199" s="17">
        <f t="shared" si="453"/>
        <v>629.5</v>
      </c>
      <c r="I1199" s="17">
        <f t="shared" si="453"/>
        <v>566.54999999999995</v>
      </c>
      <c r="J1199" s="17">
        <f t="shared" si="453"/>
        <v>503.59999999999997</v>
      </c>
      <c r="K1199" s="17">
        <f t="shared" si="453"/>
        <v>440.65</v>
      </c>
      <c r="L1199" s="17">
        <f t="shared" si="453"/>
        <v>377.7</v>
      </c>
      <c r="M1199" s="17">
        <f t="shared" si="453"/>
        <v>314.75</v>
      </c>
      <c r="N1199" s="17">
        <f t="shared" si="453"/>
        <v>251.8</v>
      </c>
      <c r="O1199" s="17">
        <f t="shared" si="453"/>
        <v>188.85000000000002</v>
      </c>
      <c r="P1199" s="17">
        <f t="shared" si="453"/>
        <v>125.90000000000003</v>
      </c>
      <c r="Q1199" s="17">
        <f t="shared" si="453"/>
        <v>62.950000000000045</v>
      </c>
      <c r="R1199" s="17">
        <f t="shared" si="453"/>
        <v>0</v>
      </c>
      <c r="S1199" s="17">
        <f t="shared" si="453"/>
        <v>0</v>
      </c>
      <c r="T1199" s="17">
        <f t="shared" si="453"/>
        <v>0</v>
      </c>
      <c r="U1199" s="15"/>
    </row>
    <row r="1200" spans="1:21" ht="12.75" customHeight="1" outlineLevel="1">
      <c r="A1200" s="356"/>
      <c r="B1200" s="145"/>
      <c r="C1200" s="20" t="s">
        <v>966</v>
      </c>
      <c r="D1200" s="5" t="s">
        <v>79</v>
      </c>
      <c r="E1200" s="5" t="s">
        <v>317</v>
      </c>
      <c r="F1200" s="5"/>
      <c r="G1200" s="17">
        <f t="shared" ref="G1200:T1200" si="454">IF(G146+F1200-(G850-F850)&lt;0,0,G146+F1200-(G850-F850))</f>
        <v>0</v>
      </c>
      <c r="H1200" s="17">
        <f t="shared" si="454"/>
        <v>905.24</v>
      </c>
      <c r="I1200" s="17">
        <f t="shared" si="454"/>
        <v>814.71600000000001</v>
      </c>
      <c r="J1200" s="17">
        <f t="shared" si="454"/>
        <v>724.19200000000001</v>
      </c>
      <c r="K1200" s="17">
        <f t="shared" si="454"/>
        <v>633.66800000000001</v>
      </c>
      <c r="L1200" s="17">
        <f t="shared" si="454"/>
        <v>543.14400000000001</v>
      </c>
      <c r="M1200" s="17">
        <f t="shared" si="454"/>
        <v>452.62</v>
      </c>
      <c r="N1200" s="17">
        <f t="shared" si="454"/>
        <v>362.096</v>
      </c>
      <c r="O1200" s="17">
        <f t="shared" si="454"/>
        <v>271.572</v>
      </c>
      <c r="P1200" s="17">
        <f t="shared" si="454"/>
        <v>181.048</v>
      </c>
      <c r="Q1200" s="17">
        <f t="shared" si="454"/>
        <v>90.524000000000001</v>
      </c>
      <c r="R1200" s="17">
        <f t="shared" si="454"/>
        <v>0</v>
      </c>
      <c r="S1200" s="17">
        <f t="shared" si="454"/>
        <v>0</v>
      </c>
      <c r="T1200" s="17">
        <f t="shared" si="454"/>
        <v>0</v>
      </c>
      <c r="U1200" s="15"/>
    </row>
    <row r="1201" spans="1:21" ht="12.75" customHeight="1" outlineLevel="1">
      <c r="A1201" s="356"/>
      <c r="B1201" s="145"/>
      <c r="C1201" s="20" t="s">
        <v>967</v>
      </c>
      <c r="D1201" s="5" t="s">
        <v>79</v>
      </c>
      <c r="E1201" s="5" t="s">
        <v>317</v>
      </c>
      <c r="F1201" s="5"/>
      <c r="G1201" s="17">
        <f t="shared" ref="G1201:T1201" si="455">IF(G147+F1201-(G851-F851)&lt;0,0,G147+F1201-(G851-F851))</f>
        <v>0</v>
      </c>
      <c r="H1201" s="17">
        <f t="shared" si="455"/>
        <v>0</v>
      </c>
      <c r="I1201" s="17">
        <f t="shared" si="455"/>
        <v>0</v>
      </c>
      <c r="J1201" s="17">
        <f t="shared" si="455"/>
        <v>0</v>
      </c>
      <c r="K1201" s="17">
        <f t="shared" si="455"/>
        <v>685</v>
      </c>
      <c r="L1201" s="17">
        <f t="shared" si="455"/>
        <v>616.5</v>
      </c>
      <c r="M1201" s="17">
        <f t="shared" si="455"/>
        <v>548</v>
      </c>
      <c r="N1201" s="17">
        <f t="shared" si="455"/>
        <v>479.5</v>
      </c>
      <c r="O1201" s="17">
        <f t="shared" si="455"/>
        <v>411</v>
      </c>
      <c r="P1201" s="17">
        <f t="shared" si="455"/>
        <v>342.5</v>
      </c>
      <c r="Q1201" s="17">
        <f t="shared" si="455"/>
        <v>274</v>
      </c>
      <c r="R1201" s="17">
        <f t="shared" si="455"/>
        <v>205.5</v>
      </c>
      <c r="S1201" s="17">
        <f t="shared" si="455"/>
        <v>137</v>
      </c>
      <c r="T1201" s="17">
        <f t="shared" si="455"/>
        <v>68.5</v>
      </c>
      <c r="U1201" s="15"/>
    </row>
    <row r="1202" spans="1:21" ht="12.75" customHeight="1" outlineLevel="1">
      <c r="A1202" s="356"/>
      <c r="B1202" s="145"/>
      <c r="C1202" s="20" t="s">
        <v>968</v>
      </c>
      <c r="D1202" s="5" t="s">
        <v>79</v>
      </c>
      <c r="E1202" s="5" t="s">
        <v>317</v>
      </c>
      <c r="F1202" s="5"/>
      <c r="G1202" s="17">
        <f t="shared" ref="G1202:T1202" si="456">IF(G148+F1202-(G852-F852)&lt;0,0,G148+F1202-(G852-F852))</f>
        <v>0</v>
      </c>
      <c r="H1202" s="17">
        <f t="shared" si="456"/>
        <v>0</v>
      </c>
      <c r="I1202" s="17">
        <f t="shared" si="456"/>
        <v>102161.11</v>
      </c>
      <c r="J1202" s="17">
        <f t="shared" si="456"/>
        <v>95350.369333333336</v>
      </c>
      <c r="K1202" s="17">
        <f t="shared" si="456"/>
        <v>88539.628666666671</v>
      </c>
      <c r="L1202" s="17">
        <f t="shared" si="456"/>
        <v>81728.888000000006</v>
      </c>
      <c r="M1202" s="17">
        <f t="shared" si="456"/>
        <v>74918.147333333342</v>
      </c>
      <c r="N1202" s="17">
        <f t="shared" si="456"/>
        <v>68107.406666666677</v>
      </c>
      <c r="O1202" s="17">
        <f t="shared" si="456"/>
        <v>61296.666000000012</v>
      </c>
      <c r="P1202" s="17">
        <f t="shared" si="456"/>
        <v>54485.925333333347</v>
      </c>
      <c r="Q1202" s="17">
        <f t="shared" si="456"/>
        <v>47675.184666666682</v>
      </c>
      <c r="R1202" s="17">
        <f t="shared" si="456"/>
        <v>40864.444000000018</v>
      </c>
      <c r="S1202" s="17">
        <f t="shared" si="456"/>
        <v>34053.703333333346</v>
      </c>
      <c r="T1202" s="17">
        <f t="shared" si="456"/>
        <v>27242.962666666681</v>
      </c>
      <c r="U1202" s="15"/>
    </row>
    <row r="1203" spans="1:21" ht="12.75" customHeight="1" outlineLevel="1">
      <c r="A1203" s="356"/>
      <c r="B1203" s="145"/>
      <c r="C1203" s="20" t="s">
        <v>969</v>
      </c>
      <c r="D1203" s="5" t="s">
        <v>79</v>
      </c>
      <c r="E1203" s="5" t="s">
        <v>317</v>
      </c>
      <c r="F1203" s="5"/>
      <c r="G1203" s="17">
        <f t="shared" ref="G1203:T1203" si="457">IF(G149+F1203-(G853-F853)&lt;0,0,G149+F1203-(G853-F853))</f>
        <v>0</v>
      </c>
      <c r="H1203" s="17">
        <f t="shared" si="457"/>
        <v>0</v>
      </c>
      <c r="I1203" s="17">
        <f t="shared" si="457"/>
        <v>38622.559999999998</v>
      </c>
      <c r="J1203" s="17">
        <f t="shared" si="457"/>
        <v>36047.722666666668</v>
      </c>
      <c r="K1203" s="17">
        <f t="shared" si="457"/>
        <v>33472.885333333339</v>
      </c>
      <c r="L1203" s="17">
        <f t="shared" si="457"/>
        <v>30898.048000000006</v>
      </c>
      <c r="M1203" s="17">
        <f t="shared" si="457"/>
        <v>28323.210666666673</v>
      </c>
      <c r="N1203" s="17">
        <f t="shared" si="457"/>
        <v>25748.37333333334</v>
      </c>
      <c r="O1203" s="17">
        <f t="shared" si="457"/>
        <v>23173.536000000007</v>
      </c>
      <c r="P1203" s="17">
        <f t="shared" si="457"/>
        <v>20598.698666666674</v>
      </c>
      <c r="Q1203" s="17">
        <f t="shared" si="457"/>
        <v>18023.861333333341</v>
      </c>
      <c r="R1203" s="17">
        <f t="shared" si="457"/>
        <v>15449.024000000009</v>
      </c>
      <c r="S1203" s="17">
        <f t="shared" si="457"/>
        <v>12874.186666666676</v>
      </c>
      <c r="T1203" s="17">
        <f t="shared" si="457"/>
        <v>10299.349333333343</v>
      </c>
      <c r="U1203" s="15"/>
    </row>
    <row r="1204" spans="1:21" ht="12.75" customHeight="1" outlineLevel="1">
      <c r="A1204" s="356"/>
      <c r="B1204" s="145"/>
      <c r="C1204" s="20" t="s">
        <v>192</v>
      </c>
      <c r="D1204" s="5" t="s">
        <v>79</v>
      </c>
      <c r="E1204" s="5" t="s">
        <v>317</v>
      </c>
      <c r="F1204" s="5"/>
      <c r="G1204" s="17">
        <f t="shared" ref="G1204:T1204" si="458">IF(G150+F1204-(G854-F854)&lt;0,0,G150+F1204-(G854-F854))</f>
        <v>0</v>
      </c>
      <c r="H1204" s="17">
        <f t="shared" si="458"/>
        <v>0</v>
      </c>
      <c r="I1204" s="17">
        <f t="shared" si="458"/>
        <v>259651.31</v>
      </c>
      <c r="J1204" s="17">
        <f t="shared" si="458"/>
        <v>222558.26571428572</v>
      </c>
      <c r="K1204" s="17">
        <f t="shared" si="458"/>
        <v>185465.22142857144</v>
      </c>
      <c r="L1204" s="17">
        <f t="shared" si="458"/>
        <v>148372.17714285717</v>
      </c>
      <c r="M1204" s="17">
        <f t="shared" si="458"/>
        <v>111279.13285714289</v>
      </c>
      <c r="N1204" s="17">
        <f t="shared" si="458"/>
        <v>74186.088571428612</v>
      </c>
      <c r="O1204" s="17">
        <f t="shared" si="458"/>
        <v>37093.044285714335</v>
      </c>
      <c r="P1204" s="17">
        <f t="shared" si="458"/>
        <v>5.8207660913467407E-11</v>
      </c>
      <c r="Q1204" s="17">
        <f t="shared" si="458"/>
        <v>2.9103830456733704E-11</v>
      </c>
      <c r="R1204" s="17">
        <f t="shared" si="458"/>
        <v>2.9103830456733704E-11</v>
      </c>
      <c r="S1204" s="17">
        <f t="shared" si="458"/>
        <v>2.9103830456733704E-11</v>
      </c>
      <c r="T1204" s="17">
        <f t="shared" si="458"/>
        <v>2.9103830456733704E-11</v>
      </c>
      <c r="U1204" s="15"/>
    </row>
    <row r="1205" spans="1:21" ht="12.75" customHeight="1" outlineLevel="1">
      <c r="A1205" s="356"/>
      <c r="B1205" s="145"/>
      <c r="C1205" s="20" t="s">
        <v>193</v>
      </c>
      <c r="D1205" s="5" t="s">
        <v>79</v>
      </c>
      <c r="E1205" s="5" t="s">
        <v>317</v>
      </c>
      <c r="F1205" s="5"/>
      <c r="G1205" s="17">
        <f t="shared" ref="G1205:T1205" si="459">IF(G151+F1205-(G855-F855)&lt;0,0,G151+F1205-(G855-F855))</f>
        <v>0</v>
      </c>
      <c r="H1205" s="17">
        <f t="shared" si="459"/>
        <v>1036.1600000000001</v>
      </c>
      <c r="I1205" s="17">
        <f t="shared" si="459"/>
        <v>690.77333333333343</v>
      </c>
      <c r="J1205" s="17">
        <f t="shared" si="459"/>
        <v>345.38666666666677</v>
      </c>
      <c r="K1205" s="17">
        <f t="shared" si="459"/>
        <v>2.2737367544323206E-13</v>
      </c>
      <c r="L1205" s="17">
        <f t="shared" si="459"/>
        <v>0</v>
      </c>
      <c r="M1205" s="17">
        <f t="shared" si="459"/>
        <v>0</v>
      </c>
      <c r="N1205" s="17">
        <f t="shared" si="459"/>
        <v>0</v>
      </c>
      <c r="O1205" s="17">
        <f t="shared" si="459"/>
        <v>0</v>
      </c>
      <c r="P1205" s="17">
        <f t="shared" si="459"/>
        <v>0</v>
      </c>
      <c r="Q1205" s="17">
        <f t="shared" si="459"/>
        <v>0</v>
      </c>
      <c r="R1205" s="17">
        <f t="shared" si="459"/>
        <v>0</v>
      </c>
      <c r="S1205" s="17">
        <f t="shared" si="459"/>
        <v>0</v>
      </c>
      <c r="T1205" s="17">
        <f t="shared" si="459"/>
        <v>0</v>
      </c>
      <c r="U1205" s="15"/>
    </row>
    <row r="1206" spans="1:21" ht="12.75" customHeight="1" outlineLevel="1">
      <c r="A1206" s="356"/>
      <c r="B1206" s="145"/>
      <c r="C1206" s="20" t="s">
        <v>194</v>
      </c>
      <c r="D1206" s="5" t="s">
        <v>79</v>
      </c>
      <c r="E1206" s="5" t="s">
        <v>317</v>
      </c>
      <c r="F1206" s="5"/>
      <c r="G1206" s="17">
        <f t="shared" ref="G1206:T1206" si="460">IF(G152+F1206-(G856-F856)&lt;0,0,G152+F1206-(G856-F856))</f>
        <v>0</v>
      </c>
      <c r="H1206" s="17">
        <f t="shared" si="460"/>
        <v>82321.449999999983</v>
      </c>
      <c r="I1206" s="17">
        <f t="shared" si="460"/>
        <v>54880.96666666666</v>
      </c>
      <c r="J1206" s="17">
        <f t="shared" si="460"/>
        <v>27440.483333333334</v>
      </c>
      <c r="K1206" s="17">
        <f t="shared" si="460"/>
        <v>3.637978807091713E-12</v>
      </c>
      <c r="L1206" s="17">
        <f t="shared" si="460"/>
        <v>3.637978807091713E-12</v>
      </c>
      <c r="M1206" s="17">
        <f t="shared" si="460"/>
        <v>3.637978807091713E-12</v>
      </c>
      <c r="N1206" s="17">
        <f t="shared" si="460"/>
        <v>3.637978807091713E-12</v>
      </c>
      <c r="O1206" s="17">
        <f t="shared" si="460"/>
        <v>3.637978807091713E-12</v>
      </c>
      <c r="P1206" s="17">
        <f t="shared" si="460"/>
        <v>3.637978807091713E-12</v>
      </c>
      <c r="Q1206" s="17">
        <f t="shared" si="460"/>
        <v>3.637978807091713E-12</v>
      </c>
      <c r="R1206" s="17">
        <f t="shared" si="460"/>
        <v>3.637978807091713E-12</v>
      </c>
      <c r="S1206" s="17">
        <f t="shared" si="460"/>
        <v>3.637978807091713E-12</v>
      </c>
      <c r="T1206" s="17">
        <f t="shared" si="460"/>
        <v>3.637978807091713E-12</v>
      </c>
      <c r="U1206" s="15"/>
    </row>
    <row r="1207" spans="1:21" ht="12.75" customHeight="1" outlineLevel="1">
      <c r="A1207" s="356"/>
      <c r="B1207" s="145"/>
      <c r="C1207" s="20" t="s">
        <v>195</v>
      </c>
      <c r="D1207" s="5" t="s">
        <v>79</v>
      </c>
      <c r="E1207" s="5" t="s">
        <v>317</v>
      </c>
      <c r="F1207" s="5"/>
      <c r="G1207" s="17">
        <f t="shared" ref="G1207:T1207" si="461">IF(G153+F1207-(G857-F857)&lt;0,0,G153+F1207-(G857-F857))</f>
        <v>0</v>
      </c>
      <c r="H1207" s="17">
        <f t="shared" si="461"/>
        <v>3121</v>
      </c>
      <c r="I1207" s="17">
        <f t="shared" si="461"/>
        <v>2675.1428571428573</v>
      </c>
      <c r="J1207" s="17">
        <f t="shared" si="461"/>
        <v>2229.2857142857147</v>
      </c>
      <c r="K1207" s="17">
        <f t="shared" si="461"/>
        <v>1783.428571428572</v>
      </c>
      <c r="L1207" s="17">
        <f t="shared" si="461"/>
        <v>1337.5714285714291</v>
      </c>
      <c r="M1207" s="17">
        <f t="shared" si="461"/>
        <v>891.71428571428623</v>
      </c>
      <c r="N1207" s="17">
        <f t="shared" si="461"/>
        <v>445.85714285714357</v>
      </c>
      <c r="O1207" s="17">
        <f t="shared" si="461"/>
        <v>9.0949470177292824E-13</v>
      </c>
      <c r="P1207" s="17">
        <f t="shared" si="461"/>
        <v>4.5474735088646412E-13</v>
      </c>
      <c r="Q1207" s="17">
        <f t="shared" si="461"/>
        <v>4.5474735088646412E-13</v>
      </c>
      <c r="R1207" s="17">
        <f t="shared" si="461"/>
        <v>4.5474735088646412E-13</v>
      </c>
      <c r="S1207" s="17">
        <f t="shared" si="461"/>
        <v>4.5474735088646412E-13</v>
      </c>
      <c r="T1207" s="17">
        <f t="shared" si="461"/>
        <v>4.5474735088646412E-13</v>
      </c>
      <c r="U1207" s="15"/>
    </row>
    <row r="1208" spans="1:21" ht="12.75" customHeight="1" outlineLevel="1">
      <c r="A1208" s="356"/>
      <c r="B1208" s="145"/>
      <c r="C1208" s="20" t="s">
        <v>196</v>
      </c>
      <c r="D1208" s="5" t="s">
        <v>79</v>
      </c>
      <c r="E1208" s="5" t="s">
        <v>317</v>
      </c>
      <c r="F1208" s="5"/>
      <c r="G1208" s="17">
        <f t="shared" ref="G1208:T1208" si="462">IF(G154+F1208-(G858-F858)&lt;0,0,G154+F1208-(G858-F858))</f>
        <v>0</v>
      </c>
      <c r="H1208" s="17">
        <f t="shared" si="462"/>
        <v>0</v>
      </c>
      <c r="I1208" s="17">
        <f t="shared" si="462"/>
        <v>550200.05000000005</v>
      </c>
      <c r="J1208" s="17">
        <f t="shared" si="462"/>
        <v>471600.04285714292</v>
      </c>
      <c r="K1208" s="17">
        <f t="shared" si="462"/>
        <v>393000.0357142858</v>
      </c>
      <c r="L1208" s="17">
        <f t="shared" si="462"/>
        <v>314400.02857142861</v>
      </c>
      <c r="M1208" s="17">
        <f t="shared" si="462"/>
        <v>235800.02142857149</v>
      </c>
      <c r="N1208" s="17">
        <f t="shared" si="462"/>
        <v>157200.01428571437</v>
      </c>
      <c r="O1208" s="17">
        <f t="shared" si="462"/>
        <v>78600.007142857241</v>
      </c>
      <c r="P1208" s="17">
        <f t="shared" si="462"/>
        <v>1.1641532182693481E-10</v>
      </c>
      <c r="Q1208" s="17">
        <f t="shared" si="462"/>
        <v>0</v>
      </c>
      <c r="R1208" s="17">
        <f t="shared" si="462"/>
        <v>0</v>
      </c>
      <c r="S1208" s="17">
        <f t="shared" si="462"/>
        <v>0</v>
      </c>
      <c r="T1208" s="17">
        <f t="shared" si="462"/>
        <v>0</v>
      </c>
      <c r="U1208" s="15"/>
    </row>
    <row r="1209" spans="1:21" ht="12.75" customHeight="1" outlineLevel="1">
      <c r="A1209" s="356"/>
      <c r="B1209" s="145"/>
      <c r="C1209" s="20" t="s">
        <v>971</v>
      </c>
      <c r="D1209" s="168" t="s">
        <v>79</v>
      </c>
      <c r="E1209" s="168" t="s">
        <v>317</v>
      </c>
      <c r="F1209" s="5"/>
      <c r="G1209" s="17">
        <f t="shared" ref="G1209:T1209" si="463">IF(G155+F1209-(G859-F859)&lt;0,0,G155+F1209-(G859-F859))</f>
        <v>0</v>
      </c>
      <c r="H1209" s="17">
        <f t="shared" si="463"/>
        <v>0</v>
      </c>
      <c r="I1209" s="17">
        <f t="shared" si="463"/>
        <v>211089.68</v>
      </c>
      <c r="J1209" s="17">
        <f t="shared" si="463"/>
        <v>168871.74400000001</v>
      </c>
      <c r="K1209" s="17">
        <f t="shared" si="463"/>
        <v>126653.808</v>
      </c>
      <c r="L1209" s="17">
        <f t="shared" si="463"/>
        <v>84435.872000000003</v>
      </c>
      <c r="M1209" s="17">
        <f t="shared" si="463"/>
        <v>42217.936000000002</v>
      </c>
      <c r="N1209" s="17">
        <f t="shared" si="463"/>
        <v>1.4551915228366852E-11</v>
      </c>
      <c r="O1209" s="17">
        <f t="shared" si="463"/>
        <v>1.4551915228366852E-11</v>
      </c>
      <c r="P1209" s="17">
        <f t="shared" si="463"/>
        <v>1.4551915228366852E-11</v>
      </c>
      <c r="Q1209" s="17">
        <f t="shared" si="463"/>
        <v>1.4551915228366852E-11</v>
      </c>
      <c r="R1209" s="17">
        <f t="shared" si="463"/>
        <v>1.4551915228366852E-11</v>
      </c>
      <c r="S1209" s="17">
        <f t="shared" si="463"/>
        <v>1.4551915228366852E-11</v>
      </c>
      <c r="T1209" s="17">
        <f t="shared" si="463"/>
        <v>1.4551915228366852E-11</v>
      </c>
      <c r="U1209" s="15"/>
    </row>
    <row r="1210" spans="1:21" ht="12.75" customHeight="1" outlineLevel="1">
      <c r="A1210" s="356"/>
      <c r="B1210" s="145"/>
      <c r="C1210" s="20" t="s">
        <v>972</v>
      </c>
      <c r="D1210" s="168" t="s">
        <v>79</v>
      </c>
      <c r="E1210" s="168" t="s">
        <v>317</v>
      </c>
      <c r="F1210" s="5"/>
      <c r="G1210" s="17">
        <f t="shared" ref="G1210:T1210" si="464">IF(G156+F1210-(G860-F860)&lt;0,0,G156+F1210-(G860-F860))</f>
        <v>0</v>
      </c>
      <c r="H1210" s="17">
        <f t="shared" si="464"/>
        <v>0</v>
      </c>
      <c r="I1210" s="17">
        <f t="shared" si="464"/>
        <v>0</v>
      </c>
      <c r="J1210" s="17">
        <f t="shared" si="464"/>
        <v>0</v>
      </c>
      <c r="K1210" s="17">
        <f t="shared" si="464"/>
        <v>0</v>
      </c>
      <c r="L1210" s="17">
        <f t="shared" si="464"/>
        <v>201632.08</v>
      </c>
      <c r="M1210" s="17">
        <f t="shared" si="464"/>
        <v>172827.49714285714</v>
      </c>
      <c r="N1210" s="17">
        <f t="shared" si="464"/>
        <v>144022.9142857143</v>
      </c>
      <c r="O1210" s="17">
        <f t="shared" si="464"/>
        <v>115218.33142857146</v>
      </c>
      <c r="P1210" s="17">
        <f t="shared" si="464"/>
        <v>86413.748571428601</v>
      </c>
      <c r="Q1210" s="17">
        <f t="shared" si="464"/>
        <v>57609.165714285744</v>
      </c>
      <c r="R1210" s="17">
        <f t="shared" si="464"/>
        <v>28804.582857142901</v>
      </c>
      <c r="S1210" s="17">
        <f t="shared" si="464"/>
        <v>5.8207660913467407E-11</v>
      </c>
      <c r="T1210" s="17">
        <f t="shared" si="464"/>
        <v>2.9103830456733704E-11</v>
      </c>
      <c r="U1210" s="15"/>
    </row>
    <row r="1211" spans="1:21" ht="12.75" customHeight="1" outlineLevel="1">
      <c r="A1211" s="356"/>
      <c r="B1211" s="145"/>
      <c r="C1211" s="20" t="s">
        <v>973</v>
      </c>
      <c r="D1211" s="168" t="s">
        <v>79</v>
      </c>
      <c r="E1211" s="168" t="s">
        <v>317</v>
      </c>
      <c r="F1211" s="5"/>
      <c r="G1211" s="17">
        <f t="shared" ref="G1211:T1211" si="465">IF(G157+F1211-(G861-F861)&lt;0,0,G157+F1211-(G861-F861))</f>
        <v>0</v>
      </c>
      <c r="H1211" s="17">
        <f t="shared" si="465"/>
        <v>0</v>
      </c>
      <c r="I1211" s="17">
        <f t="shared" si="465"/>
        <v>101546.33</v>
      </c>
      <c r="J1211" s="17">
        <f t="shared" si="465"/>
        <v>91391.697</v>
      </c>
      <c r="K1211" s="17">
        <f t="shared" si="465"/>
        <v>81237.063999999998</v>
      </c>
      <c r="L1211" s="17">
        <f t="shared" si="465"/>
        <v>71082.430999999997</v>
      </c>
      <c r="M1211" s="17">
        <f t="shared" si="465"/>
        <v>60927.797999999995</v>
      </c>
      <c r="N1211" s="17">
        <f t="shared" si="465"/>
        <v>50773.164999999994</v>
      </c>
      <c r="O1211" s="17">
        <f t="shared" si="465"/>
        <v>40618.531999999992</v>
      </c>
      <c r="P1211" s="17">
        <f t="shared" si="465"/>
        <v>30463.89899999999</v>
      </c>
      <c r="Q1211" s="17">
        <f t="shared" si="465"/>
        <v>20309.265999999989</v>
      </c>
      <c r="R1211" s="17">
        <f t="shared" si="465"/>
        <v>10154.632999999987</v>
      </c>
      <c r="S1211" s="17">
        <f t="shared" si="465"/>
        <v>0</v>
      </c>
      <c r="T1211" s="17">
        <f t="shared" si="465"/>
        <v>0</v>
      </c>
      <c r="U1211" s="15"/>
    </row>
    <row r="1212" spans="1:21" ht="12.75" customHeight="1" outlineLevel="1">
      <c r="A1212" s="356"/>
      <c r="B1212" s="145"/>
      <c r="C1212" s="20" t="s">
        <v>973</v>
      </c>
      <c r="D1212" s="168" t="s">
        <v>79</v>
      </c>
      <c r="E1212" s="168" t="s">
        <v>317</v>
      </c>
      <c r="F1212" s="5"/>
      <c r="G1212" s="17">
        <f t="shared" ref="G1212:T1212" si="466">IF(G158+F1212-(G862-F862)&lt;0,0,G158+F1212-(G862-F862))</f>
        <v>0</v>
      </c>
      <c r="H1212" s="17">
        <f t="shared" si="466"/>
        <v>0</v>
      </c>
      <c r="I1212" s="17">
        <f t="shared" si="466"/>
        <v>0</v>
      </c>
      <c r="J1212" s="17">
        <f t="shared" si="466"/>
        <v>60985.67</v>
      </c>
      <c r="K1212" s="17">
        <f t="shared" si="466"/>
        <v>54887.102999999996</v>
      </c>
      <c r="L1212" s="17">
        <f t="shared" si="466"/>
        <v>48788.535999999993</v>
      </c>
      <c r="M1212" s="17">
        <f t="shared" si="466"/>
        <v>42689.96899999999</v>
      </c>
      <c r="N1212" s="17">
        <f t="shared" si="466"/>
        <v>36591.401999999987</v>
      </c>
      <c r="O1212" s="17">
        <f t="shared" si="466"/>
        <v>30492.834999999988</v>
      </c>
      <c r="P1212" s="17">
        <f t="shared" si="466"/>
        <v>24394.267999999985</v>
      </c>
      <c r="Q1212" s="17">
        <f t="shared" si="466"/>
        <v>18295.700999999983</v>
      </c>
      <c r="R1212" s="17">
        <f t="shared" si="466"/>
        <v>12197.13399999998</v>
      </c>
      <c r="S1212" s="17">
        <f t="shared" si="466"/>
        <v>6098.5669999999773</v>
      </c>
      <c r="T1212" s="17">
        <f t="shared" si="466"/>
        <v>0</v>
      </c>
      <c r="U1212" s="15"/>
    </row>
    <row r="1213" spans="1:21" ht="12.75" customHeight="1" outlineLevel="1">
      <c r="A1213" s="356"/>
      <c r="B1213" s="145"/>
      <c r="C1213" s="20" t="s">
        <v>197</v>
      </c>
      <c r="D1213" s="5" t="s">
        <v>79</v>
      </c>
      <c r="E1213" s="5" t="s">
        <v>317</v>
      </c>
      <c r="F1213" s="5"/>
      <c r="G1213" s="17">
        <f t="shared" ref="G1213:T1213" si="467">IF(G159+F1213-(G863-F863)&lt;0,0,G159+F1213-(G863-F863))</f>
        <v>0</v>
      </c>
      <c r="H1213" s="17">
        <f t="shared" si="467"/>
        <v>0</v>
      </c>
      <c r="I1213" s="17">
        <f t="shared" si="467"/>
        <v>0</v>
      </c>
      <c r="J1213" s="17">
        <f t="shared" si="467"/>
        <v>199940.14</v>
      </c>
      <c r="K1213" s="17">
        <f t="shared" si="467"/>
        <v>171377.26285714286</v>
      </c>
      <c r="L1213" s="17">
        <f t="shared" si="467"/>
        <v>161714.38571428572</v>
      </c>
      <c r="M1213" s="17">
        <f t="shared" si="467"/>
        <v>130451.50857142858</v>
      </c>
      <c r="N1213" s="17">
        <f t="shared" si="467"/>
        <v>99188.631428571432</v>
      </c>
      <c r="O1213" s="17">
        <f t="shared" si="467"/>
        <v>67925.754285714283</v>
      </c>
      <c r="P1213" s="17">
        <f t="shared" si="467"/>
        <v>36662.877142857134</v>
      </c>
      <c r="Q1213" s="17">
        <f t="shared" si="467"/>
        <v>5399.9999999999854</v>
      </c>
      <c r="R1213" s="17">
        <f t="shared" si="467"/>
        <v>0</v>
      </c>
      <c r="S1213" s="17">
        <f t="shared" si="467"/>
        <v>0</v>
      </c>
      <c r="T1213" s="17">
        <f t="shared" si="467"/>
        <v>0</v>
      </c>
      <c r="U1213" s="15"/>
    </row>
    <row r="1214" spans="1:21" ht="12.75" customHeight="1" outlineLevel="1">
      <c r="A1214" s="356"/>
      <c r="B1214" s="145"/>
      <c r="C1214" s="20" t="s">
        <v>198</v>
      </c>
      <c r="D1214" s="5" t="s">
        <v>79</v>
      </c>
      <c r="E1214" s="5" t="s">
        <v>317</v>
      </c>
      <c r="F1214" s="5"/>
      <c r="G1214" s="17">
        <f t="shared" ref="G1214:T1214" si="468">IF(G160+F1214-(G864-F864)&lt;0,0,G160+F1214-(G864-F864))</f>
        <v>0</v>
      </c>
      <c r="H1214" s="17">
        <f t="shared" si="468"/>
        <v>0</v>
      </c>
      <c r="I1214" s="17">
        <f t="shared" si="468"/>
        <v>0</v>
      </c>
      <c r="J1214" s="17">
        <f t="shared" si="468"/>
        <v>167676.69</v>
      </c>
      <c r="K1214" s="17">
        <f t="shared" si="468"/>
        <v>143722.87714285715</v>
      </c>
      <c r="L1214" s="17">
        <f t="shared" si="468"/>
        <v>119769.0642857143</v>
      </c>
      <c r="M1214" s="17">
        <f t="shared" si="468"/>
        <v>95815.251428571442</v>
      </c>
      <c r="N1214" s="17">
        <f t="shared" si="468"/>
        <v>71861.438571428589</v>
      </c>
      <c r="O1214" s="17">
        <f t="shared" si="468"/>
        <v>47907.625714285736</v>
      </c>
      <c r="P1214" s="17">
        <f t="shared" si="468"/>
        <v>23953.812857142868</v>
      </c>
      <c r="Q1214" s="17">
        <f t="shared" si="468"/>
        <v>1.4551915228366852E-11</v>
      </c>
      <c r="R1214" s="17">
        <f t="shared" si="468"/>
        <v>1.4551915228366852E-11</v>
      </c>
      <c r="S1214" s="17">
        <f t="shared" si="468"/>
        <v>1.4551915228366852E-11</v>
      </c>
      <c r="T1214" s="17">
        <f t="shared" si="468"/>
        <v>1.4551915228366852E-11</v>
      </c>
      <c r="U1214" s="15"/>
    </row>
    <row r="1215" spans="1:21" ht="12.75" customHeight="1" outlineLevel="1">
      <c r="A1215" s="356"/>
      <c r="B1215" s="145"/>
      <c r="C1215" s="20" t="s">
        <v>199</v>
      </c>
      <c r="D1215" s="5" t="s">
        <v>79</v>
      </c>
      <c r="E1215" s="5" t="s">
        <v>317</v>
      </c>
      <c r="F1215" s="5"/>
      <c r="G1215" s="17">
        <f t="shared" ref="G1215:T1215" si="469">IF(G161+F1215-(G865-F865)&lt;0,0,G161+F1215-(G865-F865))</f>
        <v>0</v>
      </c>
      <c r="H1215" s="17">
        <f t="shared" si="469"/>
        <v>0</v>
      </c>
      <c r="I1215" s="17">
        <f t="shared" si="469"/>
        <v>0</v>
      </c>
      <c r="J1215" s="17">
        <f t="shared" si="469"/>
        <v>0</v>
      </c>
      <c r="K1215" s="17">
        <f t="shared" si="469"/>
        <v>0</v>
      </c>
      <c r="L1215" s="17">
        <f t="shared" si="469"/>
        <v>20990.14</v>
      </c>
      <c r="M1215" s="17">
        <f t="shared" si="469"/>
        <v>17991.548571428571</v>
      </c>
      <c r="N1215" s="17">
        <f t="shared" si="469"/>
        <v>14992.957142857143</v>
      </c>
      <c r="O1215" s="17">
        <f t="shared" si="469"/>
        <v>11994.365714285716</v>
      </c>
      <c r="P1215" s="17">
        <f t="shared" si="469"/>
        <v>8995.7742857142875</v>
      </c>
      <c r="Q1215" s="17">
        <f t="shared" si="469"/>
        <v>5997.1828571428596</v>
      </c>
      <c r="R1215" s="17">
        <f t="shared" si="469"/>
        <v>2998.5914285714298</v>
      </c>
      <c r="S1215" s="17">
        <f t="shared" si="469"/>
        <v>1.8189894035458565E-12</v>
      </c>
      <c r="T1215" s="17">
        <f t="shared" si="469"/>
        <v>1.8189894035458565E-12</v>
      </c>
      <c r="U1215" s="15"/>
    </row>
    <row r="1216" spans="1:21" ht="12.75" customHeight="1" outlineLevel="1">
      <c r="A1216" s="356"/>
      <c r="B1216" s="145"/>
      <c r="C1216" s="20" t="s">
        <v>200</v>
      </c>
      <c r="D1216" s="5" t="s">
        <v>79</v>
      </c>
      <c r="E1216" s="5" t="s">
        <v>317</v>
      </c>
      <c r="F1216" s="5"/>
      <c r="G1216" s="17">
        <f t="shared" ref="G1216:T1216" si="470">IF(G162+F1216-(G866-F866)&lt;0,0,G162+F1216-(G866-F866))</f>
        <v>0</v>
      </c>
      <c r="H1216" s="17">
        <f t="shared" si="470"/>
        <v>0</v>
      </c>
      <c r="I1216" s="17">
        <f t="shared" si="470"/>
        <v>0</v>
      </c>
      <c r="J1216" s="17">
        <f t="shared" si="470"/>
        <v>0</v>
      </c>
      <c r="K1216" s="17">
        <f t="shared" si="470"/>
        <v>0</v>
      </c>
      <c r="L1216" s="17">
        <f t="shared" si="470"/>
        <v>23122.080000000002</v>
      </c>
      <c r="M1216" s="17">
        <f t="shared" si="470"/>
        <v>17341.560000000001</v>
      </c>
      <c r="N1216" s="17">
        <f t="shared" si="470"/>
        <v>11561.04</v>
      </c>
      <c r="O1216" s="17">
        <f t="shared" si="470"/>
        <v>5780.52</v>
      </c>
      <c r="P1216" s="17">
        <f t="shared" si="470"/>
        <v>0</v>
      </c>
      <c r="Q1216" s="17">
        <f t="shared" si="470"/>
        <v>0</v>
      </c>
      <c r="R1216" s="17">
        <f t="shared" si="470"/>
        <v>0</v>
      </c>
      <c r="S1216" s="17">
        <f t="shared" si="470"/>
        <v>0</v>
      </c>
      <c r="T1216" s="17">
        <f t="shared" si="470"/>
        <v>0</v>
      </c>
      <c r="U1216" s="15"/>
    </row>
    <row r="1217" spans="1:21" ht="12.75" customHeight="1" outlineLevel="1">
      <c r="A1217" s="356"/>
      <c r="B1217" s="145"/>
      <c r="C1217" s="20" t="s">
        <v>201</v>
      </c>
      <c r="D1217" s="5" t="s">
        <v>79</v>
      </c>
      <c r="E1217" s="5" t="s">
        <v>317</v>
      </c>
      <c r="F1217" s="5"/>
      <c r="G1217" s="17">
        <f t="shared" ref="G1217:T1217" si="471">IF(G163+F1217-(G867-F867)&lt;0,0,G163+F1217-(G867-F867))</f>
        <v>0</v>
      </c>
      <c r="H1217" s="17">
        <f t="shared" si="471"/>
        <v>0</v>
      </c>
      <c r="I1217" s="17">
        <f t="shared" si="471"/>
        <v>0</v>
      </c>
      <c r="J1217" s="17">
        <f t="shared" si="471"/>
        <v>0</v>
      </c>
      <c r="K1217" s="17">
        <f t="shared" si="471"/>
        <v>0</v>
      </c>
      <c r="L1217" s="17">
        <f t="shared" si="471"/>
        <v>100692.7</v>
      </c>
      <c r="M1217" s="17">
        <f t="shared" si="471"/>
        <v>75519.524999999994</v>
      </c>
      <c r="N1217" s="17">
        <f t="shared" si="471"/>
        <v>50346.349999999991</v>
      </c>
      <c r="O1217" s="17">
        <f t="shared" si="471"/>
        <v>25173.174999999996</v>
      </c>
      <c r="P1217" s="17">
        <f t="shared" si="471"/>
        <v>0</v>
      </c>
      <c r="Q1217" s="17">
        <f t="shared" si="471"/>
        <v>0</v>
      </c>
      <c r="R1217" s="17">
        <f t="shared" si="471"/>
        <v>0</v>
      </c>
      <c r="S1217" s="17">
        <f t="shared" si="471"/>
        <v>0</v>
      </c>
      <c r="T1217" s="17">
        <f t="shared" si="471"/>
        <v>0</v>
      </c>
      <c r="U1217" s="15"/>
    </row>
    <row r="1218" spans="1:21" ht="12.75" customHeight="1" outlineLevel="1">
      <c r="A1218" s="356"/>
      <c r="B1218" s="145"/>
      <c r="C1218" s="20" t="s">
        <v>202</v>
      </c>
      <c r="D1218" s="5" t="s">
        <v>79</v>
      </c>
      <c r="E1218" s="5" t="s">
        <v>317</v>
      </c>
      <c r="F1218" s="5"/>
      <c r="G1218" s="17">
        <f t="shared" ref="G1218:T1218" si="472">IF(G164+F1218-(G868-F868)&lt;0,0,G164+F1218-(G868-F868))</f>
        <v>0</v>
      </c>
      <c r="H1218" s="17">
        <f t="shared" si="472"/>
        <v>0</v>
      </c>
      <c r="I1218" s="17">
        <f t="shared" si="472"/>
        <v>0</v>
      </c>
      <c r="J1218" s="17">
        <f t="shared" si="472"/>
        <v>0</v>
      </c>
      <c r="K1218" s="17">
        <f t="shared" si="472"/>
        <v>0</v>
      </c>
      <c r="L1218" s="17">
        <f t="shared" si="472"/>
        <v>25066.639999999999</v>
      </c>
      <c r="M1218" s="17">
        <f t="shared" si="472"/>
        <v>21485.69142857143</v>
      </c>
      <c r="N1218" s="17">
        <f t="shared" si="472"/>
        <v>17904.742857142861</v>
      </c>
      <c r="O1218" s="17">
        <f t="shared" si="472"/>
        <v>14323.79428571429</v>
      </c>
      <c r="P1218" s="17">
        <f t="shared" si="472"/>
        <v>10742.845714285719</v>
      </c>
      <c r="Q1218" s="17">
        <f t="shared" si="472"/>
        <v>7161.8971428571494</v>
      </c>
      <c r="R1218" s="17">
        <f t="shared" si="472"/>
        <v>3580.9485714285802</v>
      </c>
      <c r="S1218" s="17">
        <f t="shared" si="472"/>
        <v>1.0913936421275139E-11</v>
      </c>
      <c r="T1218" s="17">
        <f t="shared" si="472"/>
        <v>3.637978807091713E-12</v>
      </c>
      <c r="U1218" s="15"/>
    </row>
    <row r="1219" spans="1:21" ht="12.75" customHeight="1" outlineLevel="1">
      <c r="A1219" s="355"/>
      <c r="B1219" s="145"/>
      <c r="C1219" s="20" t="s">
        <v>284</v>
      </c>
      <c r="D1219" s="5" t="s">
        <v>79</v>
      </c>
      <c r="E1219" s="5" t="s">
        <v>317</v>
      </c>
      <c r="F1219" s="5"/>
      <c r="G1219" s="17">
        <f t="shared" ref="G1219:T1219" si="473">IF(G165+F1219-(G869-F869)&lt;0,0,G165+F1219-(G869-F869))</f>
        <v>0</v>
      </c>
      <c r="H1219" s="17">
        <f t="shared" si="473"/>
        <v>0</v>
      </c>
      <c r="I1219" s="17">
        <f t="shared" si="473"/>
        <v>0</v>
      </c>
      <c r="J1219" s="17">
        <f t="shared" si="473"/>
        <v>0</v>
      </c>
      <c r="K1219" s="17">
        <f t="shared" si="473"/>
        <v>0</v>
      </c>
      <c r="L1219" s="17">
        <f t="shared" si="473"/>
        <v>0</v>
      </c>
      <c r="M1219" s="17">
        <f t="shared" si="473"/>
        <v>0</v>
      </c>
      <c r="N1219" s="17">
        <f t="shared" si="473"/>
        <v>0</v>
      </c>
      <c r="O1219" s="17">
        <f t="shared" si="473"/>
        <v>0</v>
      </c>
      <c r="P1219" s="17">
        <f t="shared" si="473"/>
        <v>0</v>
      </c>
      <c r="Q1219" s="17">
        <f t="shared" si="473"/>
        <v>0</v>
      </c>
      <c r="R1219" s="17">
        <f t="shared" si="473"/>
        <v>0</v>
      </c>
      <c r="S1219" s="17">
        <f t="shared" si="473"/>
        <v>0</v>
      </c>
      <c r="T1219" s="17">
        <f t="shared" si="473"/>
        <v>222800.85</v>
      </c>
      <c r="U1219" s="15"/>
    </row>
    <row r="1220" spans="1:21" ht="12.75" customHeight="1" outlineLevel="1">
      <c r="A1220" s="355"/>
      <c r="B1220" s="145"/>
      <c r="C1220" s="20" t="s">
        <v>453</v>
      </c>
      <c r="D1220" s="5" t="s">
        <v>79</v>
      </c>
      <c r="E1220" s="5" t="s">
        <v>317</v>
      </c>
      <c r="F1220" s="5"/>
      <c r="G1220" s="17">
        <f t="shared" ref="G1220:T1220" si="474">IF(G166+F1220-(G870-F870)&lt;0,0,G166+F1220-(G870-F870))</f>
        <v>0</v>
      </c>
      <c r="H1220" s="17">
        <f t="shared" si="474"/>
        <v>0</v>
      </c>
      <c r="I1220" s="17">
        <f t="shared" si="474"/>
        <v>0</v>
      </c>
      <c r="J1220" s="17">
        <f t="shared" si="474"/>
        <v>0</v>
      </c>
      <c r="K1220" s="17">
        <f t="shared" si="474"/>
        <v>0</v>
      </c>
      <c r="L1220" s="17">
        <f t="shared" si="474"/>
        <v>0</v>
      </c>
      <c r="M1220" s="17">
        <f t="shared" si="474"/>
        <v>0</v>
      </c>
      <c r="N1220" s="17">
        <f t="shared" si="474"/>
        <v>0</v>
      </c>
      <c r="O1220" s="17">
        <f t="shared" si="474"/>
        <v>0</v>
      </c>
      <c r="P1220" s="17">
        <f t="shared" si="474"/>
        <v>0</v>
      </c>
      <c r="Q1220" s="17">
        <f t="shared" si="474"/>
        <v>0</v>
      </c>
      <c r="R1220" s="17">
        <f t="shared" si="474"/>
        <v>0</v>
      </c>
      <c r="S1220" s="17">
        <f t="shared" si="474"/>
        <v>0</v>
      </c>
      <c r="T1220" s="17">
        <f t="shared" si="474"/>
        <v>104470.8</v>
      </c>
      <c r="U1220" s="15"/>
    </row>
    <row r="1221" spans="1:21" ht="12.75" customHeight="1" outlineLevel="1">
      <c r="A1221" s="355"/>
      <c r="B1221" s="145"/>
      <c r="C1221" s="20" t="s">
        <v>454</v>
      </c>
      <c r="D1221" s="5" t="s">
        <v>79</v>
      </c>
      <c r="E1221" s="5" t="s">
        <v>317</v>
      </c>
      <c r="F1221" s="5"/>
      <c r="G1221" s="17">
        <f t="shared" ref="G1221:T1221" si="475">IF(G167+F1221-(G871-F871)&lt;0,0,G167+F1221-(G871-F871))</f>
        <v>0</v>
      </c>
      <c r="H1221" s="17">
        <f t="shared" si="475"/>
        <v>0</v>
      </c>
      <c r="I1221" s="17">
        <f t="shared" si="475"/>
        <v>0</v>
      </c>
      <c r="J1221" s="17">
        <f t="shared" si="475"/>
        <v>0</v>
      </c>
      <c r="K1221" s="17">
        <f t="shared" si="475"/>
        <v>0</v>
      </c>
      <c r="L1221" s="17">
        <f t="shared" si="475"/>
        <v>0</v>
      </c>
      <c r="M1221" s="17">
        <f t="shared" si="475"/>
        <v>0</v>
      </c>
      <c r="N1221" s="17">
        <f t="shared" si="475"/>
        <v>0</v>
      </c>
      <c r="O1221" s="17">
        <f t="shared" si="475"/>
        <v>0</v>
      </c>
      <c r="P1221" s="17">
        <f t="shared" si="475"/>
        <v>0</v>
      </c>
      <c r="Q1221" s="17">
        <f t="shared" si="475"/>
        <v>0</v>
      </c>
      <c r="R1221" s="17">
        <f t="shared" si="475"/>
        <v>0</v>
      </c>
      <c r="S1221" s="17">
        <f t="shared" si="475"/>
        <v>0</v>
      </c>
      <c r="T1221" s="17">
        <f t="shared" si="475"/>
        <v>1327875.6599999999</v>
      </c>
      <c r="U1221" s="15"/>
    </row>
    <row r="1222" spans="1:21" ht="12.75" customHeight="1" outlineLevel="1">
      <c r="A1222" s="355"/>
      <c r="B1222" s="145"/>
      <c r="C1222" s="20" t="s">
        <v>455</v>
      </c>
      <c r="D1222" s="5" t="s">
        <v>79</v>
      </c>
      <c r="E1222" s="5" t="s">
        <v>317</v>
      </c>
      <c r="F1222" s="5"/>
      <c r="G1222" s="17">
        <f t="shared" ref="G1222:T1222" si="476">IF(G168+F1222-(G872-F872)&lt;0,0,G168+F1222-(G872-F872))</f>
        <v>0</v>
      </c>
      <c r="H1222" s="17">
        <f t="shared" si="476"/>
        <v>0</v>
      </c>
      <c r="I1222" s="17">
        <f t="shared" si="476"/>
        <v>0</v>
      </c>
      <c r="J1222" s="17">
        <f t="shared" si="476"/>
        <v>0</v>
      </c>
      <c r="K1222" s="17">
        <f t="shared" si="476"/>
        <v>0</v>
      </c>
      <c r="L1222" s="17">
        <f t="shared" si="476"/>
        <v>0</v>
      </c>
      <c r="M1222" s="17">
        <f t="shared" si="476"/>
        <v>0</v>
      </c>
      <c r="N1222" s="17">
        <f t="shared" si="476"/>
        <v>0</v>
      </c>
      <c r="O1222" s="17">
        <f t="shared" si="476"/>
        <v>0</v>
      </c>
      <c r="P1222" s="17">
        <f t="shared" si="476"/>
        <v>0</v>
      </c>
      <c r="Q1222" s="17">
        <f t="shared" si="476"/>
        <v>0</v>
      </c>
      <c r="R1222" s="17">
        <f t="shared" si="476"/>
        <v>0</v>
      </c>
      <c r="S1222" s="17">
        <f t="shared" si="476"/>
        <v>133830.6</v>
      </c>
      <c r="T1222" s="17">
        <f t="shared" si="476"/>
        <v>114711.94285714286</v>
      </c>
      <c r="U1222" s="15"/>
    </row>
    <row r="1223" spans="1:21" ht="12.75" customHeight="1" outlineLevel="1">
      <c r="A1223" s="355"/>
      <c r="B1223" s="145"/>
      <c r="C1223" s="20" t="s">
        <v>456</v>
      </c>
      <c r="D1223" s="5" t="s">
        <v>79</v>
      </c>
      <c r="E1223" s="5" t="s">
        <v>317</v>
      </c>
      <c r="F1223" s="5"/>
      <c r="G1223" s="17">
        <f t="shared" ref="G1223:T1223" si="477">IF(G169+F1223-(G873-F873)&lt;0,0,G169+F1223-(G873-F873))</f>
        <v>0</v>
      </c>
      <c r="H1223" s="17">
        <f t="shared" si="477"/>
        <v>0</v>
      </c>
      <c r="I1223" s="17">
        <f t="shared" si="477"/>
        <v>0</v>
      </c>
      <c r="J1223" s="17">
        <f t="shared" si="477"/>
        <v>0</v>
      </c>
      <c r="K1223" s="17">
        <f t="shared" si="477"/>
        <v>0</v>
      </c>
      <c r="L1223" s="17">
        <f t="shared" si="477"/>
        <v>0</v>
      </c>
      <c r="M1223" s="17">
        <f t="shared" si="477"/>
        <v>0</v>
      </c>
      <c r="N1223" s="17">
        <f t="shared" si="477"/>
        <v>0</v>
      </c>
      <c r="O1223" s="17">
        <f t="shared" si="477"/>
        <v>0</v>
      </c>
      <c r="P1223" s="17">
        <f t="shared" si="477"/>
        <v>2608922.0900000003</v>
      </c>
      <c r="Q1223" s="17">
        <f t="shared" si="477"/>
        <v>2236218.9342857148</v>
      </c>
      <c r="R1223" s="17">
        <f t="shared" si="477"/>
        <v>1863515.778571429</v>
      </c>
      <c r="S1223" s="17">
        <f t="shared" si="477"/>
        <v>1838413.6228571432</v>
      </c>
      <c r="T1223" s="17">
        <f t="shared" si="477"/>
        <v>1416053.1814285717</v>
      </c>
      <c r="U1223" s="15"/>
    </row>
    <row r="1224" spans="1:21" ht="12.75" customHeight="1" outlineLevel="1">
      <c r="A1224" s="355"/>
      <c r="B1224" s="145"/>
      <c r="C1224" s="20" t="s">
        <v>457</v>
      </c>
      <c r="D1224" s="5" t="s">
        <v>79</v>
      </c>
      <c r="E1224" s="5" t="s">
        <v>317</v>
      </c>
      <c r="F1224" s="5"/>
      <c r="G1224" s="17">
        <f t="shared" ref="G1224:T1224" si="478">IF(G170+F1224-(G874-F874)&lt;0,0,G170+F1224-(G874-F874))</f>
        <v>0</v>
      </c>
      <c r="H1224" s="17">
        <f t="shared" si="478"/>
        <v>0</v>
      </c>
      <c r="I1224" s="17">
        <f t="shared" si="478"/>
        <v>0</v>
      </c>
      <c r="J1224" s="17">
        <f t="shared" si="478"/>
        <v>0</v>
      </c>
      <c r="K1224" s="17">
        <f t="shared" si="478"/>
        <v>0</v>
      </c>
      <c r="L1224" s="17">
        <f t="shared" si="478"/>
        <v>0</v>
      </c>
      <c r="M1224" s="17">
        <f t="shared" si="478"/>
        <v>0</v>
      </c>
      <c r="N1224" s="17">
        <f t="shared" si="478"/>
        <v>0</v>
      </c>
      <c r="O1224" s="17">
        <f t="shared" si="478"/>
        <v>0</v>
      </c>
      <c r="P1224" s="17">
        <f t="shared" si="478"/>
        <v>0</v>
      </c>
      <c r="Q1224" s="17">
        <f t="shared" si="478"/>
        <v>0</v>
      </c>
      <c r="R1224" s="17">
        <f t="shared" si="478"/>
        <v>0</v>
      </c>
      <c r="S1224" s="17">
        <f t="shared" si="478"/>
        <v>97035</v>
      </c>
      <c r="T1224" s="17">
        <f t="shared" si="478"/>
        <v>83172.857142857145</v>
      </c>
      <c r="U1224" s="15"/>
    </row>
    <row r="1225" spans="1:21" ht="12.75" customHeight="1" outlineLevel="1">
      <c r="A1225" s="355"/>
      <c r="B1225" s="145"/>
      <c r="C1225" s="20" t="s">
        <v>458</v>
      </c>
      <c r="D1225" s="5" t="s">
        <v>79</v>
      </c>
      <c r="E1225" s="5" t="s">
        <v>317</v>
      </c>
      <c r="F1225" s="5"/>
      <c r="G1225" s="17">
        <f t="shared" ref="G1225:T1225" si="479">IF(G171+F1225-(G875-F875)&lt;0,0,G171+F1225-(G875-F875))</f>
        <v>0</v>
      </c>
      <c r="H1225" s="17">
        <f t="shared" si="479"/>
        <v>0</v>
      </c>
      <c r="I1225" s="17">
        <f t="shared" si="479"/>
        <v>0</v>
      </c>
      <c r="J1225" s="17">
        <f t="shared" si="479"/>
        <v>0</v>
      </c>
      <c r="K1225" s="17">
        <f t="shared" si="479"/>
        <v>0</v>
      </c>
      <c r="L1225" s="17">
        <f t="shared" si="479"/>
        <v>0</v>
      </c>
      <c r="M1225" s="17">
        <f t="shared" si="479"/>
        <v>0</v>
      </c>
      <c r="N1225" s="17">
        <f t="shared" si="479"/>
        <v>0</v>
      </c>
      <c r="O1225" s="17">
        <f t="shared" si="479"/>
        <v>0</v>
      </c>
      <c r="P1225" s="17">
        <f t="shared" si="479"/>
        <v>0</v>
      </c>
      <c r="Q1225" s="17">
        <f t="shared" si="479"/>
        <v>0</v>
      </c>
      <c r="R1225" s="17">
        <f t="shared" si="479"/>
        <v>0</v>
      </c>
      <c r="S1225" s="17">
        <f t="shared" si="479"/>
        <v>66454.739999999991</v>
      </c>
      <c r="T1225" s="17">
        <f t="shared" si="479"/>
        <v>53163.791999999994</v>
      </c>
      <c r="U1225" s="15"/>
    </row>
    <row r="1226" spans="1:21" ht="12.75" customHeight="1" outlineLevel="1">
      <c r="A1226" s="355"/>
      <c r="B1226" s="145"/>
      <c r="C1226" s="20" t="s">
        <v>459</v>
      </c>
      <c r="D1226" s="5" t="s">
        <v>79</v>
      </c>
      <c r="E1226" s="5" t="s">
        <v>317</v>
      </c>
      <c r="F1226" s="5"/>
      <c r="G1226" s="17">
        <f t="shared" ref="G1226:T1226" si="480">IF(G172+F1226-(G876-F876)&lt;0,0,G172+F1226-(G876-F876))</f>
        <v>0</v>
      </c>
      <c r="H1226" s="17">
        <f t="shared" si="480"/>
        <v>0</v>
      </c>
      <c r="I1226" s="17">
        <f t="shared" si="480"/>
        <v>0</v>
      </c>
      <c r="J1226" s="17">
        <f t="shared" si="480"/>
        <v>0</v>
      </c>
      <c r="K1226" s="17">
        <f t="shared" si="480"/>
        <v>0</v>
      </c>
      <c r="L1226" s="17">
        <f t="shared" si="480"/>
        <v>0</v>
      </c>
      <c r="M1226" s="17">
        <f t="shared" si="480"/>
        <v>0</v>
      </c>
      <c r="N1226" s="17">
        <f t="shared" si="480"/>
        <v>0</v>
      </c>
      <c r="O1226" s="17">
        <f t="shared" si="480"/>
        <v>0</v>
      </c>
      <c r="P1226" s="17">
        <f t="shared" si="480"/>
        <v>0</v>
      </c>
      <c r="Q1226" s="17">
        <f t="shared" si="480"/>
        <v>0</v>
      </c>
      <c r="R1226" s="17">
        <f t="shared" si="480"/>
        <v>0</v>
      </c>
      <c r="S1226" s="17">
        <f t="shared" si="480"/>
        <v>48745.729999999996</v>
      </c>
      <c r="T1226" s="17">
        <f t="shared" si="480"/>
        <v>38996.583999999995</v>
      </c>
      <c r="U1226" s="15"/>
    </row>
    <row r="1227" spans="1:21" ht="12.75" customHeight="1" outlineLevel="1">
      <c r="A1227" s="355"/>
      <c r="B1227" s="145"/>
      <c r="C1227" s="20" t="s">
        <v>461</v>
      </c>
      <c r="D1227" s="5" t="s">
        <v>79</v>
      </c>
      <c r="E1227" s="5" t="s">
        <v>317</v>
      </c>
      <c r="F1227" s="5"/>
      <c r="G1227" s="17">
        <f t="shared" ref="G1227:T1227" si="481">IF(G173+F1227-(G877-F877)&lt;0,0,G173+F1227-(G877-F877))</f>
        <v>0</v>
      </c>
      <c r="H1227" s="17">
        <f t="shared" si="481"/>
        <v>0</v>
      </c>
      <c r="I1227" s="17">
        <f t="shared" si="481"/>
        <v>0</v>
      </c>
      <c r="J1227" s="17">
        <f t="shared" si="481"/>
        <v>0</v>
      </c>
      <c r="K1227" s="17">
        <f t="shared" si="481"/>
        <v>0</v>
      </c>
      <c r="L1227" s="17">
        <f t="shared" si="481"/>
        <v>0</v>
      </c>
      <c r="M1227" s="17">
        <f t="shared" si="481"/>
        <v>0</v>
      </c>
      <c r="N1227" s="17">
        <f t="shared" si="481"/>
        <v>0</v>
      </c>
      <c r="O1227" s="17">
        <f t="shared" si="481"/>
        <v>0</v>
      </c>
      <c r="P1227" s="17">
        <f t="shared" si="481"/>
        <v>0</v>
      </c>
      <c r="Q1227" s="17">
        <f t="shared" si="481"/>
        <v>217647.83000000002</v>
      </c>
      <c r="R1227" s="17">
        <f t="shared" si="481"/>
        <v>174118.26400000002</v>
      </c>
      <c r="S1227" s="17">
        <f t="shared" si="481"/>
        <v>130588.69800000002</v>
      </c>
      <c r="T1227" s="17">
        <f t="shared" si="481"/>
        <v>87059.132000000012</v>
      </c>
      <c r="U1227" s="15"/>
    </row>
    <row r="1228" spans="1:21" ht="12.75" customHeight="1" outlineLevel="1">
      <c r="A1228" s="355"/>
      <c r="B1228" s="145"/>
      <c r="C1228" s="20" t="s">
        <v>462</v>
      </c>
      <c r="D1228" s="5" t="s">
        <v>79</v>
      </c>
      <c r="E1228" s="5" t="s">
        <v>317</v>
      </c>
      <c r="F1228" s="5"/>
      <c r="G1228" s="17">
        <f t="shared" ref="G1228:T1228" si="482">IF(G174+F1228-(G878-F878)&lt;0,0,G174+F1228-(G878-F878))</f>
        <v>0</v>
      </c>
      <c r="H1228" s="17">
        <f t="shared" si="482"/>
        <v>0</v>
      </c>
      <c r="I1228" s="17">
        <f t="shared" si="482"/>
        <v>0</v>
      </c>
      <c r="J1228" s="17">
        <f t="shared" si="482"/>
        <v>0</v>
      </c>
      <c r="K1228" s="17">
        <f t="shared" si="482"/>
        <v>0</v>
      </c>
      <c r="L1228" s="17">
        <f t="shared" si="482"/>
        <v>0</v>
      </c>
      <c r="M1228" s="17">
        <f t="shared" si="482"/>
        <v>0</v>
      </c>
      <c r="N1228" s="17">
        <f t="shared" si="482"/>
        <v>0</v>
      </c>
      <c r="O1228" s="17">
        <f t="shared" si="482"/>
        <v>0</v>
      </c>
      <c r="P1228" s="17">
        <f t="shared" si="482"/>
        <v>0</v>
      </c>
      <c r="Q1228" s="17">
        <f t="shared" si="482"/>
        <v>0</v>
      </c>
      <c r="R1228" s="17">
        <f t="shared" si="482"/>
        <v>78369.909999999989</v>
      </c>
      <c r="S1228" s="17">
        <f t="shared" si="482"/>
        <v>67174.208571428564</v>
      </c>
      <c r="T1228" s="17">
        <f t="shared" si="482"/>
        <v>55978.507142857139</v>
      </c>
      <c r="U1228" s="15"/>
    </row>
    <row r="1229" spans="1:21" ht="12.75" customHeight="1" outlineLevel="1">
      <c r="A1229" s="355"/>
      <c r="B1229" s="145"/>
      <c r="C1229" s="20" t="s">
        <v>463</v>
      </c>
      <c r="D1229" s="5" t="s">
        <v>79</v>
      </c>
      <c r="E1229" s="5" t="s">
        <v>317</v>
      </c>
      <c r="F1229" s="5"/>
      <c r="G1229" s="17">
        <f t="shared" ref="G1229:T1229" si="483">IF(G175+F1229-(G879-F879)&lt;0,0,G175+F1229-(G879-F879))</f>
        <v>0</v>
      </c>
      <c r="H1229" s="17">
        <f t="shared" si="483"/>
        <v>0</v>
      </c>
      <c r="I1229" s="17">
        <f t="shared" si="483"/>
        <v>0</v>
      </c>
      <c r="J1229" s="17">
        <f t="shared" si="483"/>
        <v>0</v>
      </c>
      <c r="K1229" s="17">
        <f t="shared" si="483"/>
        <v>0</v>
      </c>
      <c r="L1229" s="17">
        <f t="shared" si="483"/>
        <v>0</v>
      </c>
      <c r="M1229" s="17">
        <f t="shared" si="483"/>
        <v>0</v>
      </c>
      <c r="N1229" s="17">
        <f t="shared" si="483"/>
        <v>0</v>
      </c>
      <c r="O1229" s="17">
        <f t="shared" si="483"/>
        <v>0</v>
      </c>
      <c r="P1229" s="17">
        <f t="shared" si="483"/>
        <v>0</v>
      </c>
      <c r="Q1229" s="17">
        <f t="shared" si="483"/>
        <v>0</v>
      </c>
      <c r="R1229" s="17">
        <f t="shared" si="483"/>
        <v>10750</v>
      </c>
      <c r="S1229" s="17">
        <f t="shared" si="483"/>
        <v>9675</v>
      </c>
      <c r="T1229" s="17">
        <f t="shared" si="483"/>
        <v>8600</v>
      </c>
      <c r="U1229" s="15"/>
    </row>
    <row r="1230" spans="1:21" ht="12.75" customHeight="1" outlineLevel="1">
      <c r="A1230" s="355"/>
      <c r="B1230" s="145"/>
      <c r="C1230" s="20" t="s">
        <v>464</v>
      </c>
      <c r="D1230" s="5" t="s">
        <v>79</v>
      </c>
      <c r="E1230" s="5" t="s">
        <v>317</v>
      </c>
      <c r="F1230" s="5"/>
      <c r="G1230" s="17">
        <f t="shared" ref="G1230:T1230" si="484">IF(G176+F1230-(G880-F880)&lt;0,0,G176+F1230-(G880-F880))</f>
        <v>0</v>
      </c>
      <c r="H1230" s="17">
        <f t="shared" si="484"/>
        <v>0</v>
      </c>
      <c r="I1230" s="17">
        <f t="shared" si="484"/>
        <v>0</v>
      </c>
      <c r="J1230" s="17">
        <f t="shared" si="484"/>
        <v>0</v>
      </c>
      <c r="K1230" s="17">
        <f t="shared" si="484"/>
        <v>0</v>
      </c>
      <c r="L1230" s="17">
        <f t="shared" si="484"/>
        <v>0</v>
      </c>
      <c r="M1230" s="17">
        <f t="shared" si="484"/>
        <v>0</v>
      </c>
      <c r="N1230" s="17">
        <f t="shared" si="484"/>
        <v>0</v>
      </c>
      <c r="O1230" s="17">
        <f t="shared" si="484"/>
        <v>0</v>
      </c>
      <c r="P1230" s="17">
        <f t="shared" si="484"/>
        <v>0</v>
      </c>
      <c r="Q1230" s="17">
        <f t="shared" si="484"/>
        <v>0</v>
      </c>
      <c r="R1230" s="17">
        <f t="shared" si="484"/>
        <v>7065.6</v>
      </c>
      <c r="S1230" s="17">
        <f t="shared" si="484"/>
        <v>6056.2285714285717</v>
      </c>
      <c r="T1230" s="17">
        <f t="shared" si="484"/>
        <v>5046.8571428571431</v>
      </c>
      <c r="U1230" s="15"/>
    </row>
    <row r="1231" spans="1:21" ht="12.75" customHeight="1" outlineLevel="1">
      <c r="A1231" s="355"/>
      <c r="B1231" s="145"/>
      <c r="C1231" s="20" t="s">
        <v>465</v>
      </c>
      <c r="D1231" s="5" t="s">
        <v>79</v>
      </c>
      <c r="E1231" s="5" t="s">
        <v>317</v>
      </c>
      <c r="F1231" s="5"/>
      <c r="G1231" s="17">
        <f t="shared" ref="G1231:T1231" si="485">IF(G177+F1231-(G881-F881)&lt;0,0,G177+F1231-(G881-F881))</f>
        <v>0</v>
      </c>
      <c r="H1231" s="17">
        <f t="shared" si="485"/>
        <v>0</v>
      </c>
      <c r="I1231" s="17">
        <f t="shared" si="485"/>
        <v>0</v>
      </c>
      <c r="J1231" s="17">
        <f t="shared" si="485"/>
        <v>0</v>
      </c>
      <c r="K1231" s="17">
        <f t="shared" si="485"/>
        <v>0</v>
      </c>
      <c r="L1231" s="17">
        <f t="shared" si="485"/>
        <v>0</v>
      </c>
      <c r="M1231" s="17">
        <f t="shared" si="485"/>
        <v>0</v>
      </c>
      <c r="N1231" s="17">
        <f t="shared" si="485"/>
        <v>0</v>
      </c>
      <c r="O1231" s="17">
        <f t="shared" si="485"/>
        <v>0</v>
      </c>
      <c r="P1231" s="17">
        <f t="shared" si="485"/>
        <v>0</v>
      </c>
      <c r="Q1231" s="17">
        <f t="shared" si="485"/>
        <v>0</v>
      </c>
      <c r="R1231" s="17">
        <f t="shared" si="485"/>
        <v>38014.69</v>
      </c>
      <c r="S1231" s="17">
        <f t="shared" si="485"/>
        <v>32584.020000000004</v>
      </c>
      <c r="T1231" s="17">
        <f t="shared" si="485"/>
        <v>27153.350000000006</v>
      </c>
      <c r="U1231" s="15"/>
    </row>
    <row r="1232" spans="1:21" ht="12.75" customHeight="1" outlineLevel="1">
      <c r="A1232" s="355"/>
      <c r="B1232" s="145"/>
      <c r="C1232" s="20" t="s">
        <v>196</v>
      </c>
      <c r="D1232" s="5" t="s">
        <v>79</v>
      </c>
      <c r="E1232" s="5" t="s">
        <v>317</v>
      </c>
      <c r="F1232" s="5"/>
      <c r="G1232" s="17">
        <f t="shared" ref="G1232:T1232" si="486">IF(G178+F1232-(G882-F882)&lt;0,0,G178+F1232-(G882-F882))</f>
        <v>0</v>
      </c>
      <c r="H1232" s="17">
        <f t="shared" si="486"/>
        <v>0</v>
      </c>
      <c r="I1232" s="17">
        <f t="shared" si="486"/>
        <v>0</v>
      </c>
      <c r="J1232" s="17">
        <f t="shared" si="486"/>
        <v>0</v>
      </c>
      <c r="K1232" s="17">
        <f t="shared" si="486"/>
        <v>0</v>
      </c>
      <c r="L1232" s="17">
        <f t="shared" si="486"/>
        <v>0</v>
      </c>
      <c r="M1232" s="17">
        <f t="shared" si="486"/>
        <v>0</v>
      </c>
      <c r="N1232" s="17">
        <f t="shared" si="486"/>
        <v>0</v>
      </c>
      <c r="O1232" s="17">
        <f t="shared" si="486"/>
        <v>0</v>
      </c>
      <c r="P1232" s="17">
        <f t="shared" si="486"/>
        <v>0</v>
      </c>
      <c r="Q1232" s="17">
        <f t="shared" si="486"/>
        <v>0</v>
      </c>
      <c r="R1232" s="17">
        <f t="shared" si="486"/>
        <v>88683.97</v>
      </c>
      <c r="S1232" s="17">
        <f t="shared" si="486"/>
        <v>76014.83142857143</v>
      </c>
      <c r="T1232" s="17">
        <f t="shared" si="486"/>
        <v>63345.692857142858</v>
      </c>
      <c r="U1232" s="15"/>
    </row>
    <row r="1233" spans="1:21" ht="12.75" customHeight="1" outlineLevel="1">
      <c r="A1233" s="355"/>
      <c r="B1233" s="145"/>
      <c r="C1233" s="20" t="s">
        <v>466</v>
      </c>
      <c r="D1233" s="5" t="s">
        <v>79</v>
      </c>
      <c r="E1233" s="5" t="s">
        <v>317</v>
      </c>
      <c r="F1233" s="5"/>
      <c r="G1233" s="17">
        <f t="shared" ref="G1233:T1233" si="487">IF(G179+F1233-(G883-F883)&lt;0,0,G179+F1233-(G883-F883))</f>
        <v>0</v>
      </c>
      <c r="H1233" s="17">
        <f t="shared" si="487"/>
        <v>0</v>
      </c>
      <c r="I1233" s="17">
        <f t="shared" si="487"/>
        <v>0</v>
      </c>
      <c r="J1233" s="17">
        <f t="shared" si="487"/>
        <v>0</v>
      </c>
      <c r="K1233" s="17">
        <f t="shared" si="487"/>
        <v>0</v>
      </c>
      <c r="L1233" s="17">
        <f t="shared" si="487"/>
        <v>0</v>
      </c>
      <c r="M1233" s="17">
        <f t="shared" si="487"/>
        <v>0</v>
      </c>
      <c r="N1233" s="17">
        <f t="shared" si="487"/>
        <v>0</v>
      </c>
      <c r="O1233" s="17">
        <f t="shared" si="487"/>
        <v>0</v>
      </c>
      <c r="P1233" s="17">
        <f t="shared" si="487"/>
        <v>0</v>
      </c>
      <c r="Q1233" s="17">
        <f t="shared" si="487"/>
        <v>0</v>
      </c>
      <c r="R1233" s="17">
        <f t="shared" si="487"/>
        <v>57960</v>
      </c>
      <c r="S1233" s="17">
        <f t="shared" si="487"/>
        <v>49680</v>
      </c>
      <c r="T1233" s="17">
        <f t="shared" si="487"/>
        <v>41400</v>
      </c>
      <c r="U1233" s="15"/>
    </row>
    <row r="1234" spans="1:21" ht="12.75" customHeight="1" outlineLevel="1">
      <c r="A1234" s="355"/>
      <c r="B1234" s="145"/>
      <c r="C1234" s="20" t="s">
        <v>467</v>
      </c>
      <c r="D1234" s="5" t="s">
        <v>79</v>
      </c>
      <c r="E1234" s="5" t="s">
        <v>317</v>
      </c>
      <c r="F1234" s="5"/>
      <c r="G1234" s="17">
        <f t="shared" ref="G1234:T1234" si="488">IF(G180+F1234-(G884-F884)&lt;0,0,G180+F1234-(G884-F884))</f>
        <v>0</v>
      </c>
      <c r="H1234" s="17">
        <f t="shared" si="488"/>
        <v>0</v>
      </c>
      <c r="I1234" s="17">
        <f t="shared" si="488"/>
        <v>0</v>
      </c>
      <c r="J1234" s="17">
        <f t="shared" si="488"/>
        <v>0</v>
      </c>
      <c r="K1234" s="17">
        <f t="shared" si="488"/>
        <v>0</v>
      </c>
      <c r="L1234" s="17">
        <f t="shared" si="488"/>
        <v>0</v>
      </c>
      <c r="M1234" s="17">
        <f t="shared" si="488"/>
        <v>0</v>
      </c>
      <c r="N1234" s="17">
        <f t="shared" si="488"/>
        <v>0</v>
      </c>
      <c r="O1234" s="17">
        <f t="shared" si="488"/>
        <v>0</v>
      </c>
      <c r="P1234" s="17">
        <f t="shared" si="488"/>
        <v>0</v>
      </c>
      <c r="Q1234" s="17">
        <f t="shared" si="488"/>
        <v>0</v>
      </c>
      <c r="R1234" s="17">
        <f t="shared" si="488"/>
        <v>398817.91</v>
      </c>
      <c r="S1234" s="17">
        <f t="shared" si="488"/>
        <v>372230.04933333333</v>
      </c>
      <c r="T1234" s="17">
        <f t="shared" si="488"/>
        <v>345642.18866666668</v>
      </c>
      <c r="U1234" s="15"/>
    </row>
    <row r="1235" spans="1:21" ht="12.75" customHeight="1" outlineLevel="1">
      <c r="A1235" s="355"/>
      <c r="B1235" s="145"/>
      <c r="C1235" s="20" t="s">
        <v>460</v>
      </c>
      <c r="D1235" s="5" t="s">
        <v>79</v>
      </c>
      <c r="E1235" s="5" t="s">
        <v>317</v>
      </c>
      <c r="F1235" s="5"/>
      <c r="G1235" s="17">
        <f t="shared" ref="G1235:T1235" si="489">IF(G181+F1235-(G885-F885)&lt;0,0,G181+F1235-(G885-F885))</f>
        <v>0</v>
      </c>
      <c r="H1235" s="17">
        <f t="shared" si="489"/>
        <v>0</v>
      </c>
      <c r="I1235" s="17">
        <f t="shared" si="489"/>
        <v>0</v>
      </c>
      <c r="J1235" s="17">
        <f t="shared" si="489"/>
        <v>0</v>
      </c>
      <c r="K1235" s="17">
        <f t="shared" si="489"/>
        <v>0</v>
      </c>
      <c r="L1235" s="17">
        <f t="shared" si="489"/>
        <v>0</v>
      </c>
      <c r="M1235" s="17">
        <f t="shared" si="489"/>
        <v>0</v>
      </c>
      <c r="N1235" s="17">
        <f t="shared" si="489"/>
        <v>0</v>
      </c>
      <c r="O1235" s="17">
        <f t="shared" si="489"/>
        <v>0</v>
      </c>
      <c r="P1235" s="17">
        <f t="shared" si="489"/>
        <v>327681.28999999992</v>
      </c>
      <c r="Q1235" s="17">
        <f t="shared" si="489"/>
        <v>280869.67714285711</v>
      </c>
      <c r="R1235" s="17">
        <f t="shared" si="489"/>
        <v>234058.06428571427</v>
      </c>
      <c r="S1235" s="17">
        <f t="shared" si="489"/>
        <v>187246.45142857142</v>
      </c>
      <c r="T1235" s="17">
        <f t="shared" si="489"/>
        <v>140434.83857142858</v>
      </c>
      <c r="U1235" s="15"/>
    </row>
    <row r="1236" spans="1:21" ht="12.75" customHeight="1" outlineLevel="1">
      <c r="A1236" s="355"/>
      <c r="B1236" s="145"/>
      <c r="C1236" s="20" t="s">
        <v>203</v>
      </c>
      <c r="D1236" s="5" t="s">
        <v>79</v>
      </c>
      <c r="E1236" s="5" t="s">
        <v>317</v>
      </c>
      <c r="F1236" s="5"/>
      <c r="G1236" s="17">
        <f t="shared" ref="G1236:T1236" si="490">IF(G182+F1236-(G886-F886)&lt;0,0,G182+F1236-(G886-F886))</f>
        <v>0</v>
      </c>
      <c r="H1236" s="17">
        <f t="shared" si="490"/>
        <v>0</v>
      </c>
      <c r="I1236" s="17">
        <f t="shared" si="490"/>
        <v>0</v>
      </c>
      <c r="J1236" s="17">
        <f t="shared" si="490"/>
        <v>0</v>
      </c>
      <c r="K1236" s="17">
        <f t="shared" si="490"/>
        <v>0</v>
      </c>
      <c r="L1236" s="17">
        <f t="shared" si="490"/>
        <v>0</v>
      </c>
      <c r="M1236" s="17">
        <f t="shared" si="490"/>
        <v>50005.35</v>
      </c>
      <c r="N1236" s="17">
        <f t="shared" si="490"/>
        <v>42861.728571428568</v>
      </c>
      <c r="O1236" s="17">
        <f t="shared" si="490"/>
        <v>35718.107142857138</v>
      </c>
      <c r="P1236" s="17">
        <f t="shared" si="490"/>
        <v>28574.485714285707</v>
      </c>
      <c r="Q1236" s="17">
        <f t="shared" si="490"/>
        <v>21430.86428571428</v>
      </c>
      <c r="R1236" s="17">
        <f t="shared" si="490"/>
        <v>14287.242857142854</v>
      </c>
      <c r="S1236" s="17">
        <f t="shared" si="490"/>
        <v>7143.6214285714232</v>
      </c>
      <c r="T1236" s="17">
        <f t="shared" si="490"/>
        <v>0</v>
      </c>
      <c r="U1236" s="15"/>
    </row>
    <row r="1237" spans="1:21" ht="12.75" customHeight="1" outlineLevel="1">
      <c r="A1237" s="355"/>
      <c r="B1237" s="145"/>
      <c r="C1237" s="20" t="s">
        <v>204</v>
      </c>
      <c r="D1237" s="5" t="s">
        <v>79</v>
      </c>
      <c r="E1237" s="5" t="s">
        <v>317</v>
      </c>
      <c r="F1237" s="5"/>
      <c r="G1237" s="17">
        <f t="shared" ref="G1237:T1237" si="491">IF(G183+F1237-(G887-F887)&lt;0,0,G183+F1237-(G887-F887))</f>
        <v>0</v>
      </c>
      <c r="H1237" s="17">
        <f t="shared" si="491"/>
        <v>0</v>
      </c>
      <c r="I1237" s="17">
        <f t="shared" si="491"/>
        <v>0</v>
      </c>
      <c r="J1237" s="17">
        <f t="shared" si="491"/>
        <v>0</v>
      </c>
      <c r="K1237" s="17">
        <f t="shared" si="491"/>
        <v>0</v>
      </c>
      <c r="L1237" s="17">
        <f t="shared" si="491"/>
        <v>0</v>
      </c>
      <c r="M1237" s="17">
        <f t="shared" si="491"/>
        <v>0</v>
      </c>
      <c r="N1237" s="17">
        <f t="shared" si="491"/>
        <v>0</v>
      </c>
      <c r="O1237" s="17">
        <f t="shared" si="491"/>
        <v>61469.72</v>
      </c>
      <c r="P1237" s="17">
        <f t="shared" si="491"/>
        <v>52688.33142857143</v>
      </c>
      <c r="Q1237" s="17">
        <f t="shared" si="491"/>
        <v>43906.942857142858</v>
      </c>
      <c r="R1237" s="17">
        <f t="shared" si="491"/>
        <v>127792.27428571429</v>
      </c>
      <c r="S1237" s="17">
        <f t="shared" si="491"/>
        <v>105772.78285714285</v>
      </c>
      <c r="T1237" s="17">
        <f t="shared" si="491"/>
        <v>83753.291428571421</v>
      </c>
      <c r="U1237" s="15"/>
    </row>
    <row r="1238" spans="1:21" ht="12.75" customHeight="1" outlineLevel="1">
      <c r="A1238" s="355"/>
      <c r="B1238" s="145"/>
      <c r="C1238" s="20" t="s">
        <v>527</v>
      </c>
      <c r="D1238" s="5" t="s">
        <v>79</v>
      </c>
      <c r="E1238" s="5" t="s">
        <v>317</v>
      </c>
      <c r="F1238" s="5"/>
      <c r="G1238" s="17">
        <f t="shared" ref="G1238:T1238" si="492">IF(G184+F1238-(G888-F888)&lt;0,0,G184+F1238-(G888-F888))</f>
        <v>0</v>
      </c>
      <c r="H1238" s="17">
        <f t="shared" si="492"/>
        <v>0</v>
      </c>
      <c r="I1238" s="17">
        <f t="shared" si="492"/>
        <v>0</v>
      </c>
      <c r="J1238" s="17">
        <f t="shared" si="492"/>
        <v>0</v>
      </c>
      <c r="K1238" s="17">
        <f t="shared" si="492"/>
        <v>0</v>
      </c>
      <c r="L1238" s="17">
        <f t="shared" si="492"/>
        <v>0</v>
      </c>
      <c r="M1238" s="17">
        <f t="shared" si="492"/>
        <v>0</v>
      </c>
      <c r="N1238" s="17">
        <f t="shared" si="492"/>
        <v>0</v>
      </c>
      <c r="O1238" s="17">
        <f t="shared" si="492"/>
        <v>0</v>
      </c>
      <c r="P1238" s="17">
        <f t="shared" si="492"/>
        <v>0</v>
      </c>
      <c r="Q1238" s="17">
        <f t="shared" si="492"/>
        <v>0</v>
      </c>
      <c r="R1238" s="17">
        <f t="shared" si="492"/>
        <v>0</v>
      </c>
      <c r="S1238" s="17">
        <f t="shared" si="492"/>
        <v>0</v>
      </c>
      <c r="T1238" s="17">
        <f t="shared" si="492"/>
        <v>0</v>
      </c>
      <c r="U1238" s="15"/>
    </row>
    <row r="1239" spans="1:21" ht="12.75" customHeight="1" outlineLevel="1" collapsed="1">
      <c r="A1239" s="354"/>
      <c r="B1239" s="390" t="s">
        <v>921</v>
      </c>
      <c r="C1239" s="390"/>
      <c r="D1239" s="391"/>
      <c r="E1239" s="391"/>
      <c r="F1239" s="5"/>
      <c r="G1239" s="545"/>
      <c r="H1239" s="545"/>
      <c r="I1239" s="545"/>
      <c r="J1239" s="545"/>
      <c r="K1239" s="545"/>
      <c r="L1239" s="545"/>
      <c r="M1239" s="545"/>
      <c r="N1239" s="545"/>
      <c r="O1239" s="545"/>
      <c r="P1239" s="545"/>
      <c r="Q1239" s="545"/>
      <c r="R1239" s="545"/>
      <c r="S1239" s="545"/>
      <c r="T1239" s="545"/>
      <c r="U1239" s="15"/>
    </row>
    <row r="1240" spans="1:21" ht="12.75" customHeight="1" outlineLevel="1">
      <c r="A1240" s="357"/>
      <c r="B1240" s="384"/>
      <c r="C1240" s="58" t="s">
        <v>788</v>
      </c>
      <c r="D1240" s="397"/>
      <c r="E1240" s="397"/>
      <c r="F1240" s="5"/>
      <c r="G1240" s="546"/>
      <c r="H1240" s="546"/>
      <c r="I1240" s="546"/>
      <c r="J1240" s="546"/>
      <c r="K1240" s="546"/>
      <c r="L1240" s="546"/>
      <c r="M1240" s="546"/>
      <c r="N1240" s="546"/>
      <c r="O1240" s="546"/>
      <c r="P1240" s="546"/>
      <c r="Q1240" s="546"/>
      <c r="R1240" s="546"/>
      <c r="S1240" s="546"/>
      <c r="T1240" s="546"/>
      <c r="U1240" s="15"/>
    </row>
    <row r="1241" spans="1:21" ht="12.75" customHeight="1" outlineLevel="1">
      <c r="A1241" s="358"/>
      <c r="B1241" s="145"/>
      <c r="C1241" s="23" t="s">
        <v>528</v>
      </c>
      <c r="D1241" s="5"/>
      <c r="E1241" s="5"/>
      <c r="F1241" s="5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5"/>
    </row>
    <row r="1242" spans="1:21" ht="12.75" customHeight="1" outlineLevel="1">
      <c r="A1242" s="359"/>
      <c r="B1242" s="145"/>
      <c r="C1242" s="275" t="s">
        <v>179</v>
      </c>
      <c r="D1242" s="18"/>
      <c r="E1242" s="18"/>
      <c r="F1242" s="5"/>
      <c r="G1242" s="454"/>
      <c r="H1242" s="454"/>
      <c r="I1242" s="454"/>
      <c r="J1242" s="454"/>
      <c r="K1242" s="454"/>
      <c r="L1242" s="454"/>
      <c r="M1242" s="454"/>
      <c r="N1242" s="454"/>
      <c r="O1242" s="454"/>
      <c r="P1242" s="454"/>
      <c r="Q1242" s="454"/>
      <c r="R1242" s="454"/>
      <c r="S1242" s="454"/>
      <c r="T1242" s="454"/>
      <c r="U1242" s="15"/>
    </row>
    <row r="1243" spans="1:21" ht="12.75" customHeight="1" outlineLevel="1">
      <c r="A1243" s="355"/>
      <c r="B1243" s="145"/>
      <c r="C1243" s="394" t="s">
        <v>210</v>
      </c>
      <c r="D1243" s="381" t="s">
        <v>79</v>
      </c>
      <c r="E1243" s="381" t="s">
        <v>317</v>
      </c>
      <c r="F1243" s="5"/>
      <c r="G1243" s="542">
        <f t="shared" ref="G1243:T1243" si="493">IF(G189+F1243-(G893-F893)&lt;0,0,G189+F1243-(G893-F893))</f>
        <v>0</v>
      </c>
      <c r="H1243" s="542">
        <f t="shared" si="493"/>
        <v>0</v>
      </c>
      <c r="I1243" s="542">
        <f t="shared" si="493"/>
        <v>0</v>
      </c>
      <c r="J1243" s="542">
        <f t="shared" si="493"/>
        <v>0</v>
      </c>
      <c r="K1243" s="542">
        <f t="shared" si="493"/>
        <v>65193470.780000009</v>
      </c>
      <c r="L1243" s="542">
        <f t="shared" si="493"/>
        <v>62686822.003564738</v>
      </c>
      <c r="M1243" s="542">
        <f t="shared" si="493"/>
        <v>60180173.227129467</v>
      </c>
      <c r="N1243" s="542">
        <f t="shared" si="493"/>
        <v>57673524.450694196</v>
      </c>
      <c r="O1243" s="542">
        <f t="shared" si="493"/>
        <v>55166875.674258925</v>
      </c>
      <c r="P1243" s="542">
        <f t="shared" si="493"/>
        <v>52660226.897823662</v>
      </c>
      <c r="Q1243" s="542">
        <f t="shared" si="493"/>
        <v>50153578.121388391</v>
      </c>
      <c r="R1243" s="542">
        <f t="shared" si="493"/>
        <v>47646929.34495312</v>
      </c>
      <c r="S1243" s="542">
        <f t="shared" si="493"/>
        <v>45140280.568517849</v>
      </c>
      <c r="T1243" s="542">
        <f t="shared" si="493"/>
        <v>42633631.792082578</v>
      </c>
      <c r="U1243" s="15"/>
    </row>
    <row r="1244" spans="1:21" ht="12.75" customHeight="1" outlineLevel="1">
      <c r="A1244" s="355"/>
      <c r="B1244" s="145"/>
      <c r="C1244" s="276" t="s">
        <v>211</v>
      </c>
      <c r="D1244" s="5" t="s">
        <v>79</v>
      </c>
      <c r="E1244" s="5" t="s">
        <v>317</v>
      </c>
      <c r="F1244" s="5"/>
      <c r="G1244" s="17">
        <f t="shared" ref="G1244:T1244" si="494">IF(G190+F1244-(G894-F894)&lt;0,0,G190+F1244-(G894-F894))</f>
        <v>0</v>
      </c>
      <c r="H1244" s="17">
        <f t="shared" si="494"/>
        <v>0</v>
      </c>
      <c r="I1244" s="17">
        <f t="shared" si="494"/>
        <v>0</v>
      </c>
      <c r="J1244" s="17">
        <f t="shared" si="494"/>
        <v>0</v>
      </c>
      <c r="K1244" s="17">
        <f t="shared" si="494"/>
        <v>0</v>
      </c>
      <c r="L1244" s="17">
        <f t="shared" si="494"/>
        <v>49837955.43</v>
      </c>
      <c r="M1244" s="17">
        <f t="shared" si="494"/>
        <v>47921110.990384616</v>
      </c>
      <c r="N1244" s="17">
        <f t="shared" si="494"/>
        <v>46004266.550769232</v>
      </c>
      <c r="O1244" s="17">
        <f t="shared" si="494"/>
        <v>44087422.111153848</v>
      </c>
      <c r="P1244" s="17">
        <f t="shared" si="494"/>
        <v>42170577.671538465</v>
      </c>
      <c r="Q1244" s="17">
        <f t="shared" si="494"/>
        <v>40253733.231923081</v>
      </c>
      <c r="R1244" s="17">
        <f t="shared" si="494"/>
        <v>38336888.792307697</v>
      </c>
      <c r="S1244" s="17">
        <f t="shared" si="494"/>
        <v>36420044.352692313</v>
      </c>
      <c r="T1244" s="17">
        <f t="shared" si="494"/>
        <v>34503199.91307693</v>
      </c>
      <c r="U1244" s="15"/>
    </row>
    <row r="1245" spans="1:21" ht="12.75" customHeight="1" outlineLevel="1" collapsed="1">
      <c r="A1245" s="355"/>
      <c r="B1245" s="145"/>
      <c r="C1245" s="276" t="s">
        <v>212</v>
      </c>
      <c r="D1245" s="5" t="s">
        <v>79</v>
      </c>
      <c r="E1245" s="5" t="s">
        <v>317</v>
      </c>
      <c r="F1245" s="5"/>
      <c r="G1245" s="17">
        <f t="shared" ref="G1245:T1245" si="495">IF(G191+F1245-(G895-F895)&lt;0,0,G191+F1245-(G895-F895))</f>
        <v>0</v>
      </c>
      <c r="H1245" s="17">
        <f t="shared" si="495"/>
        <v>0</v>
      </c>
      <c r="I1245" s="17">
        <f t="shared" si="495"/>
        <v>0</v>
      </c>
      <c r="J1245" s="17">
        <f t="shared" si="495"/>
        <v>0</v>
      </c>
      <c r="K1245" s="17">
        <f t="shared" si="495"/>
        <v>5110718.78</v>
      </c>
      <c r="L1245" s="17">
        <f t="shared" si="495"/>
        <v>4914152.673076923</v>
      </c>
      <c r="M1245" s="17">
        <f t="shared" si="495"/>
        <v>4717586.5661538457</v>
      </c>
      <c r="N1245" s="17">
        <f t="shared" si="495"/>
        <v>4521020.4592307685</v>
      </c>
      <c r="O1245" s="17">
        <f t="shared" si="495"/>
        <v>4324454.3523076912</v>
      </c>
      <c r="P1245" s="17">
        <f t="shared" si="495"/>
        <v>4127888.2453846144</v>
      </c>
      <c r="Q1245" s="17">
        <f t="shared" si="495"/>
        <v>3931322.1384615377</v>
      </c>
      <c r="R1245" s="17">
        <f t="shared" si="495"/>
        <v>3734756.0315384604</v>
      </c>
      <c r="S1245" s="17">
        <f t="shared" si="495"/>
        <v>3538189.9246153831</v>
      </c>
      <c r="T1245" s="17">
        <f t="shared" si="495"/>
        <v>3341623.8176923059</v>
      </c>
      <c r="U1245" s="15"/>
    </row>
    <row r="1246" spans="1:21" ht="12.75" customHeight="1" outlineLevel="1">
      <c r="A1246" s="355"/>
      <c r="B1246" s="145"/>
      <c r="C1246" s="276" t="s">
        <v>213</v>
      </c>
      <c r="D1246" s="5" t="s">
        <v>79</v>
      </c>
      <c r="E1246" s="5" t="s">
        <v>317</v>
      </c>
      <c r="F1246" s="5"/>
      <c r="G1246" s="17">
        <f t="shared" ref="G1246:T1246" si="496">IF(G192+F1246-(G896-F896)&lt;0,0,G192+F1246-(G896-F896))</f>
        <v>0</v>
      </c>
      <c r="H1246" s="17">
        <f t="shared" si="496"/>
        <v>0</v>
      </c>
      <c r="I1246" s="17">
        <f t="shared" si="496"/>
        <v>0</v>
      </c>
      <c r="J1246" s="17">
        <f t="shared" si="496"/>
        <v>0</v>
      </c>
      <c r="K1246" s="17">
        <f t="shared" si="496"/>
        <v>0</v>
      </c>
      <c r="L1246" s="17">
        <f t="shared" si="496"/>
        <v>11316574.369999999</v>
      </c>
      <c r="M1246" s="17">
        <f t="shared" si="496"/>
        <v>10881321.509615384</v>
      </c>
      <c r="N1246" s="17">
        <f t="shared" si="496"/>
        <v>10446068.649230769</v>
      </c>
      <c r="O1246" s="17">
        <f t="shared" si="496"/>
        <v>10010815.788846154</v>
      </c>
      <c r="P1246" s="17">
        <f t="shared" si="496"/>
        <v>9575562.9284615386</v>
      </c>
      <c r="Q1246" s="17">
        <f t="shared" si="496"/>
        <v>9140310.0680769235</v>
      </c>
      <c r="R1246" s="17">
        <f t="shared" si="496"/>
        <v>8705057.2076923084</v>
      </c>
      <c r="S1246" s="17">
        <f t="shared" si="496"/>
        <v>8269804.3473076932</v>
      </c>
      <c r="T1246" s="17">
        <f t="shared" si="496"/>
        <v>7834551.4869230781</v>
      </c>
      <c r="U1246" s="15"/>
    </row>
    <row r="1247" spans="1:21" ht="12.75" customHeight="1" outlineLevel="1">
      <c r="A1247" s="355"/>
      <c r="B1247" s="145"/>
      <c r="C1247" s="276" t="s">
        <v>975</v>
      </c>
      <c r="D1247" s="5" t="s">
        <v>79</v>
      </c>
      <c r="E1247" s="5" t="s">
        <v>317</v>
      </c>
      <c r="F1247" s="5"/>
      <c r="G1247" s="17">
        <f t="shared" ref="G1247:T1247" si="497">IF(G193+F1247-(G897-F897)&lt;0,0,G193+F1247-(G897-F897))</f>
        <v>0</v>
      </c>
      <c r="H1247" s="17">
        <f t="shared" si="497"/>
        <v>0</v>
      </c>
      <c r="I1247" s="17">
        <f t="shared" si="497"/>
        <v>0</v>
      </c>
      <c r="J1247" s="17">
        <f t="shared" si="497"/>
        <v>0</v>
      </c>
      <c r="K1247" s="17">
        <f t="shared" si="497"/>
        <v>0</v>
      </c>
      <c r="L1247" s="17">
        <f t="shared" si="497"/>
        <v>0</v>
      </c>
      <c r="M1247" s="17">
        <f t="shared" si="497"/>
        <v>0</v>
      </c>
      <c r="N1247" s="17">
        <f t="shared" si="497"/>
        <v>0</v>
      </c>
      <c r="O1247" s="17">
        <f t="shared" si="497"/>
        <v>0</v>
      </c>
      <c r="P1247" s="17">
        <f t="shared" si="497"/>
        <v>0</v>
      </c>
      <c r="Q1247" s="17">
        <f t="shared" si="497"/>
        <v>0</v>
      </c>
      <c r="R1247" s="17">
        <f t="shared" si="497"/>
        <v>0</v>
      </c>
      <c r="S1247" s="17">
        <f t="shared" si="497"/>
        <v>0</v>
      </c>
      <c r="T1247" s="17">
        <f t="shared" si="497"/>
        <v>0</v>
      </c>
      <c r="U1247" s="15"/>
    </row>
    <row r="1248" spans="1:21" ht="12.75" customHeight="1" outlineLevel="1">
      <c r="A1248" s="355"/>
      <c r="B1248" s="145"/>
      <c r="C1248" s="276" t="s">
        <v>214</v>
      </c>
      <c r="D1248" s="5" t="s">
        <v>79</v>
      </c>
      <c r="E1248" s="5" t="s">
        <v>317</v>
      </c>
      <c r="F1248" s="5"/>
      <c r="G1248" s="17">
        <f t="shared" ref="G1248:T1248" si="498">IF(G194+F1248-(G898-F898)&lt;0,0,G194+F1248-(G898-F898))</f>
        <v>0</v>
      </c>
      <c r="H1248" s="17">
        <f t="shared" si="498"/>
        <v>0</v>
      </c>
      <c r="I1248" s="17">
        <f t="shared" si="498"/>
        <v>0</v>
      </c>
      <c r="J1248" s="17">
        <f t="shared" si="498"/>
        <v>0</v>
      </c>
      <c r="K1248" s="17">
        <f t="shared" si="498"/>
        <v>13503140.98</v>
      </c>
      <c r="L1248" s="17">
        <f t="shared" si="498"/>
        <v>12983789.403846154</v>
      </c>
      <c r="M1248" s="17">
        <f t="shared" si="498"/>
        <v>12464437.827692308</v>
      </c>
      <c r="N1248" s="17">
        <f t="shared" si="498"/>
        <v>11945086.251538461</v>
      </c>
      <c r="O1248" s="17">
        <f t="shared" si="498"/>
        <v>11425734.675384615</v>
      </c>
      <c r="P1248" s="17">
        <f t="shared" si="498"/>
        <v>10906383.099230768</v>
      </c>
      <c r="Q1248" s="17">
        <f t="shared" si="498"/>
        <v>10387031.523076922</v>
      </c>
      <c r="R1248" s="17">
        <f t="shared" si="498"/>
        <v>9867679.9469230752</v>
      </c>
      <c r="S1248" s="17">
        <f t="shared" si="498"/>
        <v>9348328.3707692288</v>
      </c>
      <c r="T1248" s="17">
        <f t="shared" si="498"/>
        <v>8828976.7946153823</v>
      </c>
      <c r="U1248" s="15"/>
    </row>
    <row r="1249" spans="1:21" ht="12.75" customHeight="1" outlineLevel="1">
      <c r="A1249" s="355"/>
      <c r="B1249" s="145"/>
      <c r="C1249" s="276" t="s">
        <v>797</v>
      </c>
      <c r="D1249" s="5" t="s">
        <v>79</v>
      </c>
      <c r="E1249" s="5" t="s">
        <v>317</v>
      </c>
      <c r="F1249" s="5"/>
      <c r="G1249" s="17">
        <f t="shared" ref="G1249:T1249" si="499">IF(G195+F1249-(G899-F899)&lt;0,0,G195+F1249-(G899-F899))</f>
        <v>0</v>
      </c>
      <c r="H1249" s="17">
        <f t="shared" si="499"/>
        <v>0</v>
      </c>
      <c r="I1249" s="17">
        <f t="shared" si="499"/>
        <v>0</v>
      </c>
      <c r="J1249" s="17">
        <f t="shared" si="499"/>
        <v>0</v>
      </c>
      <c r="K1249" s="17">
        <f t="shared" si="499"/>
        <v>0</v>
      </c>
      <c r="L1249" s="17">
        <f t="shared" si="499"/>
        <v>53443.01</v>
      </c>
      <c r="M1249" s="17">
        <f t="shared" si="499"/>
        <v>51387.509615384617</v>
      </c>
      <c r="N1249" s="17">
        <f t="shared" si="499"/>
        <v>49332.009230769232</v>
      </c>
      <c r="O1249" s="17">
        <f t="shared" si="499"/>
        <v>47276.508846153847</v>
      </c>
      <c r="P1249" s="17">
        <f t="shared" si="499"/>
        <v>45221.008461538462</v>
      </c>
      <c r="Q1249" s="17">
        <f t="shared" si="499"/>
        <v>43165.508076923077</v>
      </c>
      <c r="R1249" s="17">
        <f t="shared" si="499"/>
        <v>41110.007692307692</v>
      </c>
      <c r="S1249" s="17">
        <f t="shared" si="499"/>
        <v>39054.507307692307</v>
      </c>
      <c r="T1249" s="17">
        <f t="shared" si="499"/>
        <v>36999.006923076922</v>
      </c>
      <c r="U1249" s="15"/>
    </row>
    <row r="1250" spans="1:21" ht="12.75" customHeight="1" outlineLevel="1">
      <c r="A1250" s="355"/>
      <c r="B1250" s="145"/>
      <c r="C1250" s="276" t="s">
        <v>798</v>
      </c>
      <c r="D1250" s="5" t="s">
        <v>79</v>
      </c>
      <c r="E1250" s="5" t="s">
        <v>317</v>
      </c>
      <c r="F1250" s="5"/>
      <c r="G1250" s="17">
        <f t="shared" ref="G1250:T1250" si="500">IF(G196+F1250-(G900-F900)&lt;0,0,G196+F1250-(G900-F900))</f>
        <v>0</v>
      </c>
      <c r="H1250" s="17">
        <f t="shared" si="500"/>
        <v>0</v>
      </c>
      <c r="I1250" s="17">
        <f t="shared" si="500"/>
        <v>0</v>
      </c>
      <c r="J1250" s="17">
        <f t="shared" si="500"/>
        <v>0</v>
      </c>
      <c r="K1250" s="17">
        <f t="shared" si="500"/>
        <v>1248263.6099999999</v>
      </c>
      <c r="L1250" s="17">
        <f t="shared" si="500"/>
        <v>1200091.034651089</v>
      </c>
      <c r="M1250" s="17">
        <f t="shared" si="500"/>
        <v>1151918.4593021781</v>
      </c>
      <c r="N1250" s="17">
        <f t="shared" si="500"/>
        <v>1103745.8839532672</v>
      </c>
      <c r="O1250" s="17">
        <f t="shared" si="500"/>
        <v>1055573.3086043564</v>
      </c>
      <c r="P1250" s="17">
        <f t="shared" si="500"/>
        <v>1007400.7332554454</v>
      </c>
      <c r="Q1250" s="17">
        <f t="shared" si="500"/>
        <v>959228.15790653438</v>
      </c>
      <c r="R1250" s="17">
        <f t="shared" si="500"/>
        <v>911055.58255762351</v>
      </c>
      <c r="S1250" s="17">
        <f t="shared" si="500"/>
        <v>862883.00720871252</v>
      </c>
      <c r="T1250" s="17">
        <f t="shared" si="500"/>
        <v>814710.43185980152</v>
      </c>
      <c r="U1250" s="15"/>
    </row>
    <row r="1251" spans="1:21" ht="12.75" customHeight="1" outlineLevel="1">
      <c r="A1251" s="355"/>
      <c r="B1251" s="145"/>
      <c r="C1251" s="276" t="s">
        <v>799</v>
      </c>
      <c r="D1251" s="5" t="s">
        <v>79</v>
      </c>
      <c r="E1251" s="5" t="s">
        <v>317</v>
      </c>
      <c r="F1251" s="5"/>
      <c r="G1251" s="17">
        <f t="shared" ref="G1251:T1251" si="501">IF(G197+F1251-(G901-F901)&lt;0,0,G197+F1251-(G901-F901))</f>
        <v>0</v>
      </c>
      <c r="H1251" s="17">
        <f t="shared" si="501"/>
        <v>0</v>
      </c>
      <c r="I1251" s="17">
        <f t="shared" si="501"/>
        <v>0</v>
      </c>
      <c r="J1251" s="17">
        <f t="shared" si="501"/>
        <v>0</v>
      </c>
      <c r="K1251" s="17">
        <f t="shared" si="501"/>
        <v>255195.63999999998</v>
      </c>
      <c r="L1251" s="17">
        <f t="shared" si="501"/>
        <v>245347.21447663353</v>
      </c>
      <c r="M1251" s="17">
        <f t="shared" si="501"/>
        <v>235498.78895326707</v>
      </c>
      <c r="N1251" s="17">
        <f t="shared" si="501"/>
        <v>225650.36342990061</v>
      </c>
      <c r="O1251" s="17">
        <f t="shared" si="501"/>
        <v>215801.93790653415</v>
      </c>
      <c r="P1251" s="17">
        <f t="shared" si="501"/>
        <v>205953.51238316769</v>
      </c>
      <c r="Q1251" s="17">
        <f t="shared" si="501"/>
        <v>196105.08685980123</v>
      </c>
      <c r="R1251" s="17">
        <f t="shared" si="501"/>
        <v>186256.66133643477</v>
      </c>
      <c r="S1251" s="17">
        <f t="shared" si="501"/>
        <v>176408.23581306831</v>
      </c>
      <c r="T1251" s="17">
        <f t="shared" si="501"/>
        <v>166559.81028970185</v>
      </c>
      <c r="U1251" s="15"/>
    </row>
    <row r="1252" spans="1:21" ht="12.75" customHeight="1" outlineLevel="1">
      <c r="A1252" s="355"/>
      <c r="B1252" s="145"/>
      <c r="C1252" s="276" t="s">
        <v>215</v>
      </c>
      <c r="D1252" s="5" t="s">
        <v>79</v>
      </c>
      <c r="E1252" s="5" t="s">
        <v>317</v>
      </c>
      <c r="F1252" s="5"/>
      <c r="G1252" s="17">
        <f t="shared" ref="G1252:T1252" si="502">IF(G198+F1252-(G902-F902)&lt;0,0,G198+F1252-(G902-F902))</f>
        <v>0</v>
      </c>
      <c r="H1252" s="17">
        <f t="shared" si="502"/>
        <v>0</v>
      </c>
      <c r="I1252" s="17">
        <f t="shared" si="502"/>
        <v>0</v>
      </c>
      <c r="J1252" s="17">
        <f t="shared" si="502"/>
        <v>0</v>
      </c>
      <c r="K1252" s="17">
        <f t="shared" si="502"/>
        <v>329421.84000000003</v>
      </c>
      <c r="L1252" s="17">
        <f t="shared" si="502"/>
        <v>316751.76923076925</v>
      </c>
      <c r="M1252" s="17">
        <f t="shared" si="502"/>
        <v>304081.69846153847</v>
      </c>
      <c r="N1252" s="17">
        <f t="shared" si="502"/>
        <v>291411.62769230769</v>
      </c>
      <c r="O1252" s="17">
        <f t="shared" si="502"/>
        <v>278741.55692307692</v>
      </c>
      <c r="P1252" s="17">
        <f t="shared" si="502"/>
        <v>266071.48615384614</v>
      </c>
      <c r="Q1252" s="17">
        <f t="shared" si="502"/>
        <v>253401.41538461536</v>
      </c>
      <c r="R1252" s="17">
        <f t="shared" si="502"/>
        <v>240731.34461538459</v>
      </c>
      <c r="S1252" s="17">
        <f t="shared" si="502"/>
        <v>228061.27384615381</v>
      </c>
      <c r="T1252" s="17">
        <f t="shared" si="502"/>
        <v>215391.20307692303</v>
      </c>
      <c r="U1252" s="15"/>
    </row>
    <row r="1253" spans="1:21" ht="12.75" customHeight="1" outlineLevel="1">
      <c r="A1253" s="355"/>
      <c r="B1253" s="145"/>
      <c r="C1253" s="276" t="s">
        <v>216</v>
      </c>
      <c r="D1253" s="5" t="s">
        <v>79</v>
      </c>
      <c r="E1253" s="5" t="s">
        <v>317</v>
      </c>
      <c r="F1253" s="5"/>
      <c r="G1253" s="17">
        <f t="shared" ref="G1253:T1253" si="503">IF(G199+F1253-(G903-F903)&lt;0,0,G199+F1253-(G903-F903))</f>
        <v>0</v>
      </c>
      <c r="H1253" s="17">
        <f t="shared" si="503"/>
        <v>0</v>
      </c>
      <c r="I1253" s="17">
        <f t="shared" si="503"/>
        <v>0</v>
      </c>
      <c r="J1253" s="17">
        <f t="shared" si="503"/>
        <v>0</v>
      </c>
      <c r="K1253" s="17">
        <f t="shared" si="503"/>
        <v>0</v>
      </c>
      <c r="L1253" s="17">
        <f t="shared" si="503"/>
        <v>53689785.07</v>
      </c>
      <c r="M1253" s="17">
        <f t="shared" si="503"/>
        <v>51624793.336538464</v>
      </c>
      <c r="N1253" s="17">
        <f t="shared" si="503"/>
        <v>49559801.603076927</v>
      </c>
      <c r="O1253" s="17">
        <f t="shared" si="503"/>
        <v>47494809.869615391</v>
      </c>
      <c r="P1253" s="17">
        <f t="shared" si="503"/>
        <v>45429818.136153854</v>
      </c>
      <c r="Q1253" s="17">
        <f t="shared" si="503"/>
        <v>43364826.402692318</v>
      </c>
      <c r="R1253" s="17">
        <f t="shared" si="503"/>
        <v>41299834.669230781</v>
      </c>
      <c r="S1253" s="17">
        <f t="shared" si="503"/>
        <v>39234842.935769245</v>
      </c>
      <c r="T1253" s="17">
        <f t="shared" si="503"/>
        <v>37169851.202307709</v>
      </c>
      <c r="U1253" s="15"/>
    </row>
    <row r="1254" spans="1:21" ht="12.75" customHeight="1" outlineLevel="1">
      <c r="A1254" s="355"/>
      <c r="B1254" s="145"/>
      <c r="C1254" s="276" t="s">
        <v>794</v>
      </c>
      <c r="D1254" s="5" t="s">
        <v>79</v>
      </c>
      <c r="E1254" s="5" t="s">
        <v>317</v>
      </c>
      <c r="F1254" s="5"/>
      <c r="G1254" s="17">
        <f t="shared" ref="G1254:T1254" si="504">IF(G200+F1254-(G904-F904)&lt;0,0,G200+F1254-(G904-F904))</f>
        <v>0</v>
      </c>
      <c r="H1254" s="17">
        <f t="shared" si="504"/>
        <v>0</v>
      </c>
      <c r="I1254" s="17">
        <f t="shared" si="504"/>
        <v>0</v>
      </c>
      <c r="J1254" s="17">
        <f t="shared" si="504"/>
        <v>0</v>
      </c>
      <c r="K1254" s="17">
        <f t="shared" si="504"/>
        <v>0</v>
      </c>
      <c r="L1254" s="17">
        <f t="shared" si="504"/>
        <v>2467973</v>
      </c>
      <c r="M1254" s="17">
        <f t="shared" si="504"/>
        <v>2373050.9615384615</v>
      </c>
      <c r="N1254" s="17">
        <f t="shared" si="504"/>
        <v>2278128.923076923</v>
      </c>
      <c r="O1254" s="17">
        <f t="shared" si="504"/>
        <v>2183206.8846153845</v>
      </c>
      <c r="P1254" s="17">
        <f t="shared" si="504"/>
        <v>2088284.846153846</v>
      </c>
      <c r="Q1254" s="17">
        <f t="shared" si="504"/>
        <v>1993362.8076923075</v>
      </c>
      <c r="R1254" s="17">
        <f t="shared" si="504"/>
        <v>1898440.769230769</v>
      </c>
      <c r="S1254" s="17">
        <f t="shared" si="504"/>
        <v>1803518.7307692305</v>
      </c>
      <c r="T1254" s="17">
        <f t="shared" si="504"/>
        <v>1708596.692307692</v>
      </c>
      <c r="U1254" s="15"/>
    </row>
    <row r="1255" spans="1:21" ht="12.75" customHeight="1" outlineLevel="1">
      <c r="A1255" s="355"/>
      <c r="B1255" s="145"/>
      <c r="C1255" s="276" t="s">
        <v>217</v>
      </c>
      <c r="D1255" s="5" t="s">
        <v>79</v>
      </c>
      <c r="E1255" s="5" t="s">
        <v>317</v>
      </c>
      <c r="F1255" s="5"/>
      <c r="G1255" s="17">
        <f t="shared" ref="G1255:T1255" si="505">IF(G201+F1255-(G905-F905)&lt;0,0,G201+F1255-(G905-F905))</f>
        <v>0</v>
      </c>
      <c r="H1255" s="17">
        <f t="shared" si="505"/>
        <v>0</v>
      </c>
      <c r="I1255" s="17">
        <f t="shared" si="505"/>
        <v>0</v>
      </c>
      <c r="J1255" s="17">
        <f t="shared" si="505"/>
        <v>0</v>
      </c>
      <c r="K1255" s="17">
        <f t="shared" si="505"/>
        <v>0</v>
      </c>
      <c r="L1255" s="17">
        <f t="shared" si="505"/>
        <v>6522600.54</v>
      </c>
      <c r="M1255" s="17">
        <f t="shared" si="505"/>
        <v>6271731.288461538</v>
      </c>
      <c r="N1255" s="17">
        <f t="shared" si="505"/>
        <v>6020862.036923077</v>
      </c>
      <c r="O1255" s="17">
        <f t="shared" si="505"/>
        <v>5769992.7853846159</v>
      </c>
      <c r="P1255" s="17">
        <f t="shared" si="505"/>
        <v>5519123.5338461548</v>
      </c>
      <c r="Q1255" s="17">
        <f t="shared" si="505"/>
        <v>5268254.2823076937</v>
      </c>
      <c r="R1255" s="17">
        <f t="shared" si="505"/>
        <v>5017385.0307692327</v>
      </c>
      <c r="S1255" s="17">
        <f t="shared" si="505"/>
        <v>4766515.7792307716</v>
      </c>
      <c r="T1255" s="17">
        <f t="shared" si="505"/>
        <v>4515646.5276923105</v>
      </c>
      <c r="U1255" s="15"/>
    </row>
    <row r="1256" spans="1:21" ht="12.75" customHeight="1" outlineLevel="1">
      <c r="A1256" s="355"/>
      <c r="B1256" s="145"/>
      <c r="C1256" s="276" t="s">
        <v>793</v>
      </c>
      <c r="D1256" s="5" t="s">
        <v>79</v>
      </c>
      <c r="E1256" s="5" t="s">
        <v>317</v>
      </c>
      <c r="F1256" s="5"/>
      <c r="G1256" s="17">
        <f t="shared" ref="G1256:T1256" si="506">IF(G202+F1256-(G906-F906)&lt;0,0,G202+F1256-(G906-F906))</f>
        <v>0</v>
      </c>
      <c r="H1256" s="17">
        <f t="shared" si="506"/>
        <v>0</v>
      </c>
      <c r="I1256" s="17">
        <f t="shared" si="506"/>
        <v>0</v>
      </c>
      <c r="J1256" s="17">
        <f t="shared" si="506"/>
        <v>0</v>
      </c>
      <c r="K1256" s="17">
        <f t="shared" si="506"/>
        <v>0</v>
      </c>
      <c r="L1256" s="17">
        <f t="shared" si="506"/>
        <v>191270.44</v>
      </c>
      <c r="M1256" s="17">
        <f t="shared" si="506"/>
        <v>183913.88461538462</v>
      </c>
      <c r="N1256" s="17">
        <f t="shared" si="506"/>
        <v>176557.32923076925</v>
      </c>
      <c r="O1256" s="17">
        <f t="shared" si="506"/>
        <v>169200.77384615387</v>
      </c>
      <c r="P1256" s="17">
        <f t="shared" si="506"/>
        <v>161844.21846153849</v>
      </c>
      <c r="Q1256" s="17">
        <f t="shared" si="506"/>
        <v>154487.66307692311</v>
      </c>
      <c r="R1256" s="17">
        <f t="shared" si="506"/>
        <v>147131.10769230773</v>
      </c>
      <c r="S1256" s="17">
        <f t="shared" si="506"/>
        <v>139774.55230769236</v>
      </c>
      <c r="T1256" s="17">
        <f t="shared" si="506"/>
        <v>132417.99692307698</v>
      </c>
      <c r="U1256" s="15"/>
    </row>
    <row r="1257" spans="1:21" ht="12.75" customHeight="1" outlineLevel="1">
      <c r="A1257" s="355"/>
      <c r="B1257" s="145"/>
      <c r="C1257" s="276" t="s">
        <v>791</v>
      </c>
      <c r="D1257" s="5" t="s">
        <v>79</v>
      </c>
      <c r="E1257" s="5" t="s">
        <v>317</v>
      </c>
      <c r="F1257" s="5"/>
      <c r="G1257" s="17">
        <f t="shared" ref="G1257:T1257" si="507">IF(G203+F1257-(G907-F907)&lt;0,0,G203+F1257-(G907-F907))</f>
        <v>0</v>
      </c>
      <c r="H1257" s="17">
        <f t="shared" si="507"/>
        <v>0</v>
      </c>
      <c r="I1257" s="17">
        <f t="shared" si="507"/>
        <v>0</v>
      </c>
      <c r="J1257" s="17">
        <f t="shared" si="507"/>
        <v>0</v>
      </c>
      <c r="K1257" s="17">
        <f t="shared" si="507"/>
        <v>0</v>
      </c>
      <c r="L1257" s="17">
        <f t="shared" si="507"/>
        <v>2273599.8099999996</v>
      </c>
      <c r="M1257" s="17">
        <f t="shared" si="507"/>
        <v>2186153.663461538</v>
      </c>
      <c r="N1257" s="17">
        <f t="shared" si="507"/>
        <v>2098707.5169230765</v>
      </c>
      <c r="O1257" s="17">
        <f t="shared" si="507"/>
        <v>2011261.3703846149</v>
      </c>
      <c r="P1257" s="17">
        <f t="shared" si="507"/>
        <v>1923815.2238461534</v>
      </c>
      <c r="Q1257" s="17">
        <f t="shared" si="507"/>
        <v>1836369.0773076918</v>
      </c>
      <c r="R1257" s="17">
        <f t="shared" si="507"/>
        <v>1748922.9307692302</v>
      </c>
      <c r="S1257" s="17">
        <f t="shared" si="507"/>
        <v>1661476.7842307687</v>
      </c>
      <c r="T1257" s="17">
        <f t="shared" si="507"/>
        <v>1574030.6376923071</v>
      </c>
      <c r="U1257" s="15"/>
    </row>
    <row r="1258" spans="1:21" ht="12.75" customHeight="1" outlineLevel="1">
      <c r="A1258" s="355"/>
      <c r="B1258" s="145"/>
      <c r="C1258" s="276" t="s">
        <v>218</v>
      </c>
      <c r="D1258" s="5" t="s">
        <v>79</v>
      </c>
      <c r="E1258" s="5" t="s">
        <v>317</v>
      </c>
      <c r="F1258" s="5"/>
      <c r="G1258" s="17">
        <f t="shared" ref="G1258:T1258" si="508">IF(G204+F1258-(G908-F908)&lt;0,0,G204+F1258-(G908-F908))</f>
        <v>0</v>
      </c>
      <c r="H1258" s="17">
        <f t="shared" si="508"/>
        <v>0</v>
      </c>
      <c r="I1258" s="17">
        <f t="shared" si="508"/>
        <v>0</v>
      </c>
      <c r="J1258" s="17">
        <f t="shared" si="508"/>
        <v>0</v>
      </c>
      <c r="K1258" s="17">
        <f t="shared" si="508"/>
        <v>0</v>
      </c>
      <c r="L1258" s="17">
        <f t="shared" si="508"/>
        <v>17729757.699999999</v>
      </c>
      <c r="M1258" s="17">
        <f t="shared" si="508"/>
        <v>17047843.942307692</v>
      </c>
      <c r="N1258" s="17">
        <f t="shared" si="508"/>
        <v>16365930.184615385</v>
      </c>
      <c r="O1258" s="17">
        <f t="shared" si="508"/>
        <v>15684016.426923078</v>
      </c>
      <c r="P1258" s="17">
        <f t="shared" si="508"/>
        <v>15002102.66923077</v>
      </c>
      <c r="Q1258" s="17">
        <f t="shared" si="508"/>
        <v>14320188.911538463</v>
      </c>
      <c r="R1258" s="17">
        <f t="shared" si="508"/>
        <v>13638275.153846156</v>
      </c>
      <c r="S1258" s="17">
        <f t="shared" si="508"/>
        <v>12956361.396153849</v>
      </c>
      <c r="T1258" s="17">
        <f t="shared" si="508"/>
        <v>12274447.638461541</v>
      </c>
      <c r="U1258" s="15"/>
    </row>
    <row r="1259" spans="1:21" ht="12.75" customHeight="1" outlineLevel="1">
      <c r="A1259" s="355"/>
      <c r="B1259" s="145"/>
      <c r="C1259" s="276" t="s">
        <v>219</v>
      </c>
      <c r="D1259" s="5" t="s">
        <v>79</v>
      </c>
      <c r="E1259" s="5" t="s">
        <v>317</v>
      </c>
      <c r="F1259" s="5"/>
      <c r="G1259" s="17">
        <f t="shared" ref="G1259:T1259" si="509">IF(G205+F1259-(G909-F909)&lt;0,0,G205+F1259-(G909-F909))</f>
        <v>0</v>
      </c>
      <c r="H1259" s="17">
        <f t="shared" si="509"/>
        <v>0</v>
      </c>
      <c r="I1259" s="17">
        <f t="shared" si="509"/>
        <v>0</v>
      </c>
      <c r="J1259" s="17">
        <f t="shared" si="509"/>
        <v>0</v>
      </c>
      <c r="K1259" s="17">
        <f t="shared" si="509"/>
        <v>0</v>
      </c>
      <c r="L1259" s="17">
        <f t="shared" si="509"/>
        <v>9634121.0999999996</v>
      </c>
      <c r="M1259" s="17">
        <f t="shared" si="509"/>
        <v>9263577.9807692301</v>
      </c>
      <c r="N1259" s="17">
        <f t="shared" si="509"/>
        <v>8893034.8615384605</v>
      </c>
      <c r="O1259" s="17">
        <f t="shared" si="509"/>
        <v>8522491.7423076909</v>
      </c>
      <c r="P1259" s="17">
        <f t="shared" si="509"/>
        <v>8151948.6230769213</v>
      </c>
      <c r="Q1259" s="17">
        <f t="shared" si="509"/>
        <v>7781405.5038461518</v>
      </c>
      <c r="R1259" s="17">
        <f t="shared" si="509"/>
        <v>7410862.3846153822</v>
      </c>
      <c r="S1259" s="17">
        <f t="shared" si="509"/>
        <v>7040319.2653846126</v>
      </c>
      <c r="T1259" s="17">
        <f t="shared" si="509"/>
        <v>6669776.146153843</v>
      </c>
      <c r="U1259" s="15"/>
    </row>
    <row r="1260" spans="1:21" ht="12.75" customHeight="1" outlineLevel="1">
      <c r="A1260" s="355"/>
      <c r="B1260" s="145"/>
      <c r="C1260" s="276" t="s">
        <v>801</v>
      </c>
      <c r="D1260" s="5" t="s">
        <v>79</v>
      </c>
      <c r="E1260" s="5" t="s">
        <v>317</v>
      </c>
      <c r="F1260" s="5"/>
      <c r="G1260" s="17">
        <f t="shared" ref="G1260:T1260" si="510">IF(G206+F1260-(G910-F910)&lt;0,0,G206+F1260-(G910-F910))</f>
        <v>0</v>
      </c>
      <c r="H1260" s="17">
        <f t="shared" si="510"/>
        <v>0</v>
      </c>
      <c r="I1260" s="17">
        <f t="shared" si="510"/>
        <v>0</v>
      </c>
      <c r="J1260" s="17">
        <f t="shared" si="510"/>
        <v>0</v>
      </c>
      <c r="K1260" s="17">
        <f t="shared" si="510"/>
        <v>0</v>
      </c>
      <c r="L1260" s="17">
        <f t="shared" si="510"/>
        <v>1593209.17</v>
      </c>
      <c r="M1260" s="17">
        <f t="shared" si="510"/>
        <v>1531931.8942307692</v>
      </c>
      <c r="N1260" s="17">
        <f t="shared" si="510"/>
        <v>1470654.6184615386</v>
      </c>
      <c r="O1260" s="17">
        <f t="shared" si="510"/>
        <v>1409377.3426923079</v>
      </c>
      <c r="P1260" s="17">
        <f t="shared" si="510"/>
        <v>1348100.0669230772</v>
      </c>
      <c r="Q1260" s="17">
        <f t="shared" si="510"/>
        <v>1286822.7911538465</v>
      </c>
      <c r="R1260" s="17">
        <f t="shared" si="510"/>
        <v>1225545.5153846159</v>
      </c>
      <c r="S1260" s="17">
        <f t="shared" si="510"/>
        <v>1164268.239615385</v>
      </c>
      <c r="T1260" s="17">
        <f t="shared" si="510"/>
        <v>1102990.963846154</v>
      </c>
      <c r="U1260" s="15"/>
    </row>
    <row r="1261" spans="1:21" ht="12.75" customHeight="1" outlineLevel="1">
      <c r="A1261" s="355"/>
      <c r="B1261" s="145"/>
      <c r="C1261" s="276" t="s">
        <v>220</v>
      </c>
      <c r="D1261" s="5" t="s">
        <v>79</v>
      </c>
      <c r="E1261" s="5" t="s">
        <v>317</v>
      </c>
      <c r="F1261" s="5"/>
      <c r="G1261" s="17">
        <f t="shared" ref="G1261:T1261" si="511">IF(G207+F1261-(G911-F911)&lt;0,0,G207+F1261-(G911-F911))</f>
        <v>0</v>
      </c>
      <c r="H1261" s="17">
        <f t="shared" si="511"/>
        <v>0</v>
      </c>
      <c r="I1261" s="17">
        <f t="shared" si="511"/>
        <v>0</v>
      </c>
      <c r="J1261" s="17">
        <f t="shared" si="511"/>
        <v>0</v>
      </c>
      <c r="K1261" s="17">
        <f t="shared" si="511"/>
        <v>0</v>
      </c>
      <c r="L1261" s="17">
        <f t="shared" si="511"/>
        <v>9416011.8999999985</v>
      </c>
      <c r="M1261" s="17">
        <f t="shared" si="511"/>
        <v>9053857.5961538441</v>
      </c>
      <c r="N1261" s="17">
        <f t="shared" si="511"/>
        <v>8691703.2923076898</v>
      </c>
      <c r="O1261" s="17">
        <f t="shared" si="511"/>
        <v>8329548.9884615364</v>
      </c>
      <c r="P1261" s="17">
        <f t="shared" si="511"/>
        <v>7967394.6846153829</v>
      </c>
      <c r="Q1261" s="17">
        <f t="shared" si="511"/>
        <v>7605240.3807692286</v>
      </c>
      <c r="R1261" s="17">
        <f t="shared" si="511"/>
        <v>7243086.0769230742</v>
      </c>
      <c r="S1261" s="17">
        <f t="shared" si="511"/>
        <v>6880931.7730769198</v>
      </c>
      <c r="T1261" s="17">
        <f t="shared" si="511"/>
        <v>6518777.4692307655</v>
      </c>
      <c r="U1261" s="15"/>
    </row>
    <row r="1262" spans="1:21" ht="12.75" customHeight="1" outlineLevel="1">
      <c r="A1262" s="355"/>
      <c r="B1262" s="145"/>
      <c r="C1262" s="276" t="s">
        <v>800</v>
      </c>
      <c r="D1262" s="5" t="s">
        <v>79</v>
      </c>
      <c r="E1262" s="5" t="s">
        <v>317</v>
      </c>
      <c r="F1262" s="5"/>
      <c r="G1262" s="17">
        <f t="shared" ref="G1262:T1262" si="512">IF(G208+F1262-(G912-F912)&lt;0,0,G208+F1262-(G912-F912))</f>
        <v>0</v>
      </c>
      <c r="H1262" s="17">
        <f t="shared" si="512"/>
        <v>0</v>
      </c>
      <c r="I1262" s="17">
        <f t="shared" si="512"/>
        <v>0</v>
      </c>
      <c r="J1262" s="17">
        <f t="shared" si="512"/>
        <v>0</v>
      </c>
      <c r="K1262" s="17">
        <f t="shared" si="512"/>
        <v>0</v>
      </c>
      <c r="L1262" s="17">
        <f t="shared" si="512"/>
        <v>202382.93999999948</v>
      </c>
      <c r="M1262" s="17">
        <f t="shared" si="512"/>
        <v>194598.98076923026</v>
      </c>
      <c r="N1262" s="17">
        <f t="shared" si="512"/>
        <v>186815.02153846103</v>
      </c>
      <c r="O1262" s="17">
        <f t="shared" si="512"/>
        <v>179031.06230769181</v>
      </c>
      <c r="P1262" s="17">
        <f t="shared" si="512"/>
        <v>171247.10307692259</v>
      </c>
      <c r="Q1262" s="17">
        <f t="shared" si="512"/>
        <v>163463.1438461534</v>
      </c>
      <c r="R1262" s="17">
        <f t="shared" si="512"/>
        <v>155679.18461538421</v>
      </c>
      <c r="S1262" s="17">
        <f t="shared" si="512"/>
        <v>147895.22538461501</v>
      </c>
      <c r="T1262" s="17">
        <f t="shared" si="512"/>
        <v>140111.26615384582</v>
      </c>
      <c r="U1262" s="15"/>
    </row>
    <row r="1263" spans="1:21" ht="12.75" customHeight="1" outlineLevel="1">
      <c r="A1263" s="355"/>
      <c r="B1263" s="145"/>
      <c r="C1263" s="276" t="s">
        <v>221</v>
      </c>
      <c r="D1263" s="5" t="s">
        <v>79</v>
      </c>
      <c r="E1263" s="5" t="s">
        <v>317</v>
      </c>
      <c r="F1263" s="5"/>
      <c r="G1263" s="17">
        <f t="shared" ref="G1263:T1263" si="513">IF(G209+F1263-(G913-F913)&lt;0,0,G209+F1263-(G913-F913))</f>
        <v>0</v>
      </c>
      <c r="H1263" s="17">
        <f t="shared" si="513"/>
        <v>0</v>
      </c>
      <c r="I1263" s="17">
        <f t="shared" si="513"/>
        <v>0</v>
      </c>
      <c r="J1263" s="17">
        <f t="shared" si="513"/>
        <v>0</v>
      </c>
      <c r="K1263" s="17">
        <f t="shared" si="513"/>
        <v>0</v>
      </c>
      <c r="L1263" s="17">
        <f t="shared" si="513"/>
        <v>21070383.590000004</v>
      </c>
      <c r="M1263" s="17">
        <f t="shared" si="513"/>
        <v>20259984.221153848</v>
      </c>
      <c r="N1263" s="17">
        <f t="shared" si="513"/>
        <v>19449584.852307692</v>
      </c>
      <c r="O1263" s="17">
        <f t="shared" si="513"/>
        <v>18639185.483461536</v>
      </c>
      <c r="P1263" s="17">
        <f t="shared" si="513"/>
        <v>17828786.114615381</v>
      </c>
      <c r="Q1263" s="17">
        <f t="shared" si="513"/>
        <v>17018386.745769225</v>
      </c>
      <c r="R1263" s="17">
        <f t="shared" si="513"/>
        <v>16207987.376923071</v>
      </c>
      <c r="S1263" s="17">
        <f t="shared" si="513"/>
        <v>15397588.008076917</v>
      </c>
      <c r="T1263" s="17">
        <f t="shared" si="513"/>
        <v>14587188.639230764</v>
      </c>
      <c r="U1263" s="15"/>
    </row>
    <row r="1264" spans="1:21" ht="12.75" customHeight="1" outlineLevel="1">
      <c r="A1264" s="355"/>
      <c r="B1264" s="145"/>
      <c r="C1264" s="276" t="s">
        <v>792</v>
      </c>
      <c r="D1264" s="5" t="s">
        <v>79</v>
      </c>
      <c r="E1264" s="5" t="s">
        <v>317</v>
      </c>
      <c r="F1264" s="5"/>
      <c r="G1264" s="17">
        <f t="shared" ref="G1264:T1264" si="514">IF(G210+F1264-(G914-F914)&lt;0,0,G210+F1264-(G914-F914))</f>
        <v>0</v>
      </c>
      <c r="H1264" s="17">
        <f t="shared" si="514"/>
        <v>0</v>
      </c>
      <c r="I1264" s="17">
        <f t="shared" si="514"/>
        <v>0</v>
      </c>
      <c r="J1264" s="17">
        <f t="shared" si="514"/>
        <v>0</v>
      </c>
      <c r="K1264" s="17">
        <f t="shared" si="514"/>
        <v>0</v>
      </c>
      <c r="L1264" s="17">
        <f t="shared" si="514"/>
        <v>12147201.489999998</v>
      </c>
      <c r="M1264" s="17">
        <f t="shared" si="514"/>
        <v>11680001.432692306</v>
      </c>
      <c r="N1264" s="17">
        <f t="shared" si="514"/>
        <v>11212801.375384614</v>
      </c>
      <c r="O1264" s="17">
        <f t="shared" si="514"/>
        <v>10745601.318076922</v>
      </c>
      <c r="P1264" s="17">
        <f t="shared" si="514"/>
        <v>10278401.260769229</v>
      </c>
      <c r="Q1264" s="17">
        <f t="shared" si="514"/>
        <v>9811201.2034615371</v>
      </c>
      <c r="R1264" s="17">
        <f t="shared" si="514"/>
        <v>9344001.1461538449</v>
      </c>
      <c r="S1264" s="17">
        <f t="shared" si="514"/>
        <v>8876801.0888461526</v>
      </c>
      <c r="T1264" s="17">
        <f t="shared" si="514"/>
        <v>8409601.0315384604</v>
      </c>
      <c r="U1264" s="15"/>
    </row>
    <row r="1265" spans="1:21" ht="12.75" customHeight="1" outlineLevel="1">
      <c r="A1265" s="355"/>
      <c r="B1265" s="145"/>
      <c r="C1265" s="276" t="s">
        <v>796</v>
      </c>
      <c r="D1265" s="5" t="s">
        <v>79</v>
      </c>
      <c r="E1265" s="5" t="s">
        <v>317</v>
      </c>
      <c r="F1265" s="5"/>
      <c r="G1265" s="17">
        <f t="shared" ref="G1265:T1265" si="515">IF(G211+F1265-(G915-F915)&lt;0,0,G211+F1265-(G915-F915))</f>
        <v>0</v>
      </c>
      <c r="H1265" s="17">
        <f t="shared" si="515"/>
        <v>0</v>
      </c>
      <c r="I1265" s="17">
        <f t="shared" si="515"/>
        <v>0</v>
      </c>
      <c r="J1265" s="17">
        <f t="shared" si="515"/>
        <v>0</v>
      </c>
      <c r="K1265" s="17">
        <f t="shared" si="515"/>
        <v>0</v>
      </c>
      <c r="L1265" s="17">
        <f t="shared" si="515"/>
        <v>0</v>
      </c>
      <c r="M1265" s="17">
        <f t="shared" si="515"/>
        <v>13195667.26</v>
      </c>
      <c r="N1265" s="17">
        <f t="shared" si="515"/>
        <v>12688141.596153846</v>
      </c>
      <c r="O1265" s="17">
        <f t="shared" si="515"/>
        <v>12180615.932307692</v>
      </c>
      <c r="P1265" s="17">
        <f t="shared" si="515"/>
        <v>11673090.268461538</v>
      </c>
      <c r="Q1265" s="17">
        <f t="shared" si="515"/>
        <v>11165564.604615385</v>
      </c>
      <c r="R1265" s="17">
        <f t="shared" si="515"/>
        <v>10658038.940769231</v>
      </c>
      <c r="S1265" s="17">
        <f t="shared" si="515"/>
        <v>10150513.276923077</v>
      </c>
      <c r="T1265" s="17">
        <f t="shared" si="515"/>
        <v>9642987.6130769234</v>
      </c>
      <c r="U1265" s="15"/>
    </row>
    <row r="1266" spans="1:21" ht="12.75" customHeight="1" outlineLevel="1">
      <c r="A1266" s="355"/>
      <c r="B1266" s="145"/>
      <c r="C1266" s="393" t="s">
        <v>795</v>
      </c>
      <c r="D1266" s="379" t="s">
        <v>79</v>
      </c>
      <c r="E1266" s="379" t="s">
        <v>317</v>
      </c>
      <c r="F1266" s="5"/>
      <c r="G1266" s="543">
        <f t="shared" ref="G1266:T1266" si="516">IF(G212+F1266-(G916-F916)&lt;0,0,G212+F1266-(G916-F916))</f>
        <v>0</v>
      </c>
      <c r="H1266" s="543">
        <f t="shared" si="516"/>
        <v>0</v>
      </c>
      <c r="I1266" s="543">
        <f t="shared" si="516"/>
        <v>0</v>
      </c>
      <c r="J1266" s="543">
        <f t="shared" si="516"/>
        <v>0</v>
      </c>
      <c r="K1266" s="543">
        <f t="shared" si="516"/>
        <v>0</v>
      </c>
      <c r="L1266" s="543">
        <f t="shared" si="516"/>
        <v>0</v>
      </c>
      <c r="M1266" s="543">
        <f t="shared" si="516"/>
        <v>0</v>
      </c>
      <c r="N1266" s="543">
        <f t="shared" si="516"/>
        <v>0</v>
      </c>
      <c r="O1266" s="543">
        <f t="shared" si="516"/>
        <v>0</v>
      </c>
      <c r="P1266" s="543">
        <f t="shared" si="516"/>
        <v>0</v>
      </c>
      <c r="Q1266" s="543">
        <f t="shared" si="516"/>
        <v>0</v>
      </c>
      <c r="R1266" s="543">
        <f t="shared" si="516"/>
        <v>0</v>
      </c>
      <c r="S1266" s="543">
        <f t="shared" si="516"/>
        <v>0</v>
      </c>
      <c r="T1266" s="543">
        <f t="shared" si="516"/>
        <v>0</v>
      </c>
      <c r="U1266" s="15"/>
    </row>
    <row r="1267" spans="1:21" ht="12.75" customHeight="1" outlineLevel="1" collapsed="1">
      <c r="A1267" s="355"/>
      <c r="B1267" s="145"/>
      <c r="C1267" s="275" t="s">
        <v>180</v>
      </c>
      <c r="D1267" s="18"/>
      <c r="E1267" s="18"/>
      <c r="F1267" s="5"/>
      <c r="G1267" s="454"/>
      <c r="H1267" s="454"/>
      <c r="I1267" s="454"/>
      <c r="J1267" s="454"/>
      <c r="K1267" s="454"/>
      <c r="L1267" s="454"/>
      <c r="M1267" s="454"/>
      <c r="N1267" s="454"/>
      <c r="O1267" s="454"/>
      <c r="P1267" s="454"/>
      <c r="Q1267" s="454"/>
      <c r="R1267" s="454"/>
      <c r="S1267" s="454"/>
      <c r="T1267" s="454"/>
      <c r="U1267" s="15"/>
    </row>
    <row r="1268" spans="1:21" ht="12.75" customHeight="1" outlineLevel="1">
      <c r="A1268" s="355"/>
      <c r="B1268" s="145"/>
      <c r="C1268" s="394" t="s">
        <v>259</v>
      </c>
      <c r="D1268" s="381" t="s">
        <v>79</v>
      </c>
      <c r="E1268" s="381" t="s">
        <v>317</v>
      </c>
      <c r="F1268" s="5"/>
      <c r="G1268" s="542">
        <f t="shared" ref="G1268:T1268" si="517">IF(G214+F1268-(G918-F918)&lt;0,0,G214+F1268-(G918-F918))</f>
        <v>0</v>
      </c>
      <c r="H1268" s="542">
        <f t="shared" si="517"/>
        <v>0</v>
      </c>
      <c r="I1268" s="542">
        <f t="shared" si="517"/>
        <v>10758008.880000001</v>
      </c>
      <c r="J1268" s="542">
        <f t="shared" si="517"/>
        <v>10040808.288000001</v>
      </c>
      <c r="K1268" s="542">
        <f t="shared" si="517"/>
        <v>9323607.6960000005</v>
      </c>
      <c r="L1268" s="542">
        <f t="shared" si="517"/>
        <v>8606407.1040000003</v>
      </c>
      <c r="M1268" s="542">
        <f t="shared" si="517"/>
        <v>7889206.5120000001</v>
      </c>
      <c r="N1268" s="542">
        <f t="shared" si="517"/>
        <v>7172005.9199999999</v>
      </c>
      <c r="O1268" s="542">
        <f t="shared" si="517"/>
        <v>6454805.3279999997</v>
      </c>
      <c r="P1268" s="542">
        <f t="shared" si="517"/>
        <v>5737604.7359999996</v>
      </c>
      <c r="Q1268" s="542">
        <f t="shared" si="517"/>
        <v>5020404.1439999994</v>
      </c>
      <c r="R1268" s="542">
        <f t="shared" si="517"/>
        <v>4303203.5519999992</v>
      </c>
      <c r="S1268" s="542">
        <f t="shared" si="517"/>
        <v>3586002.959999999</v>
      </c>
      <c r="T1268" s="542">
        <f t="shared" si="517"/>
        <v>2868802.3679999989</v>
      </c>
      <c r="U1268" s="15"/>
    </row>
    <row r="1269" spans="1:21" ht="12.75" customHeight="1" outlineLevel="1">
      <c r="A1269" s="355"/>
      <c r="B1269" s="145"/>
      <c r="C1269" s="276" t="s">
        <v>259</v>
      </c>
      <c r="D1269" s="5" t="s">
        <v>79</v>
      </c>
      <c r="E1269" s="5" t="s">
        <v>317</v>
      </c>
      <c r="F1269" s="5"/>
      <c r="G1269" s="17">
        <f t="shared" ref="G1269:T1269" si="518">IF(G215+F1269-(G919-F919)&lt;0,0,G215+F1269-(G919-F919))</f>
        <v>0</v>
      </c>
      <c r="H1269" s="17">
        <f t="shared" si="518"/>
        <v>0</v>
      </c>
      <c r="I1269" s="17">
        <f t="shared" si="518"/>
        <v>0</v>
      </c>
      <c r="J1269" s="17">
        <f t="shared" si="518"/>
        <v>11254493.48</v>
      </c>
      <c r="K1269" s="17">
        <f t="shared" si="518"/>
        <v>10504193.914666668</v>
      </c>
      <c r="L1269" s="17">
        <f t="shared" si="518"/>
        <v>9753894.3493333347</v>
      </c>
      <c r="M1269" s="17">
        <f t="shared" si="518"/>
        <v>9003594.7840000018</v>
      </c>
      <c r="N1269" s="17">
        <f t="shared" si="518"/>
        <v>8253295.218666669</v>
      </c>
      <c r="O1269" s="17">
        <f t="shared" si="518"/>
        <v>7502995.6533333361</v>
      </c>
      <c r="P1269" s="17">
        <f t="shared" si="518"/>
        <v>6752696.0880000032</v>
      </c>
      <c r="Q1269" s="17">
        <f t="shared" si="518"/>
        <v>6002396.5226666695</v>
      </c>
      <c r="R1269" s="17">
        <f t="shared" si="518"/>
        <v>5252096.9573333366</v>
      </c>
      <c r="S1269" s="17">
        <f t="shared" si="518"/>
        <v>4501797.3920000037</v>
      </c>
      <c r="T1269" s="17">
        <f t="shared" si="518"/>
        <v>3751497.8266666709</v>
      </c>
      <c r="U1269" s="15"/>
    </row>
    <row r="1270" spans="1:21" ht="12.75" customHeight="1" outlineLevel="1">
      <c r="A1270" s="355"/>
      <c r="B1270" s="145"/>
      <c r="C1270" s="276" t="s">
        <v>260</v>
      </c>
      <c r="D1270" s="5" t="s">
        <v>79</v>
      </c>
      <c r="E1270" s="5" t="s">
        <v>317</v>
      </c>
      <c r="F1270" s="5"/>
      <c r="G1270" s="17">
        <f t="shared" ref="G1270:T1270" si="519">IF(G216+F1270-(G920-F920)&lt;0,0,G216+F1270-(G920-F920))</f>
        <v>0</v>
      </c>
      <c r="H1270" s="17">
        <f t="shared" si="519"/>
        <v>0</v>
      </c>
      <c r="I1270" s="17">
        <f t="shared" si="519"/>
        <v>0</v>
      </c>
      <c r="J1270" s="17">
        <f t="shared" si="519"/>
        <v>0</v>
      </c>
      <c r="K1270" s="17">
        <f t="shared" si="519"/>
        <v>0</v>
      </c>
      <c r="L1270" s="17">
        <f t="shared" si="519"/>
        <v>0</v>
      </c>
      <c r="M1270" s="17">
        <f t="shared" si="519"/>
        <v>0</v>
      </c>
      <c r="N1270" s="17">
        <f t="shared" si="519"/>
        <v>0</v>
      </c>
      <c r="O1270" s="17">
        <f t="shared" si="519"/>
        <v>0</v>
      </c>
      <c r="P1270" s="17">
        <f t="shared" si="519"/>
        <v>0</v>
      </c>
      <c r="Q1270" s="17">
        <f t="shared" si="519"/>
        <v>0</v>
      </c>
      <c r="R1270" s="17">
        <f t="shared" si="519"/>
        <v>0</v>
      </c>
      <c r="S1270" s="17">
        <f t="shared" si="519"/>
        <v>0</v>
      </c>
      <c r="T1270" s="17">
        <f t="shared" si="519"/>
        <v>0</v>
      </c>
      <c r="U1270" s="15"/>
    </row>
    <row r="1271" spans="1:21" ht="12.75" customHeight="1" outlineLevel="1">
      <c r="A1271" s="355"/>
      <c r="B1271" s="145"/>
      <c r="C1271" s="276" t="s">
        <v>938</v>
      </c>
      <c r="D1271" s="5" t="s">
        <v>79</v>
      </c>
      <c r="E1271" s="5" t="s">
        <v>317</v>
      </c>
      <c r="F1271" s="5"/>
      <c r="G1271" s="17">
        <f t="shared" ref="G1271:T1271" si="520">IF(G217+F1271-(G921-F921)&lt;0,0,G217+F1271-(G921-F921))</f>
        <v>0</v>
      </c>
      <c r="H1271" s="17">
        <f t="shared" si="520"/>
        <v>0</v>
      </c>
      <c r="I1271" s="17">
        <f t="shared" si="520"/>
        <v>483279.54</v>
      </c>
      <c r="J1271" s="17">
        <f t="shared" si="520"/>
        <v>434951.58600000001</v>
      </c>
      <c r="K1271" s="17">
        <f t="shared" si="520"/>
        <v>386623.63199999998</v>
      </c>
      <c r="L1271" s="17">
        <f t="shared" si="520"/>
        <v>338295.67799999996</v>
      </c>
      <c r="M1271" s="17">
        <f t="shared" si="520"/>
        <v>289967.72399999993</v>
      </c>
      <c r="N1271" s="17">
        <f t="shared" si="520"/>
        <v>241639.76999999993</v>
      </c>
      <c r="O1271" s="17">
        <f t="shared" si="520"/>
        <v>193311.81599999993</v>
      </c>
      <c r="P1271" s="17">
        <f t="shared" si="520"/>
        <v>144983.86199999996</v>
      </c>
      <c r="Q1271" s="17">
        <f t="shared" si="520"/>
        <v>96655.907999999938</v>
      </c>
      <c r="R1271" s="17">
        <f t="shared" si="520"/>
        <v>48327.953999999911</v>
      </c>
      <c r="S1271" s="17">
        <f t="shared" si="520"/>
        <v>0</v>
      </c>
      <c r="T1271" s="17">
        <f t="shared" si="520"/>
        <v>0</v>
      </c>
      <c r="U1271" s="15"/>
    </row>
    <row r="1272" spans="1:21" ht="12.75" customHeight="1" outlineLevel="1">
      <c r="A1272" s="355"/>
      <c r="B1272" s="145"/>
      <c r="C1272" s="276" t="s">
        <v>263</v>
      </c>
      <c r="D1272" s="5" t="s">
        <v>79</v>
      </c>
      <c r="E1272" s="5" t="s">
        <v>317</v>
      </c>
      <c r="F1272" s="5"/>
      <c r="G1272" s="17">
        <f t="shared" ref="G1272:T1272" si="521">IF(G218+F1272-(G922-F922)&lt;0,0,G218+F1272-(G922-F922))</f>
        <v>0</v>
      </c>
      <c r="H1272" s="17">
        <f t="shared" si="521"/>
        <v>0</v>
      </c>
      <c r="I1272" s="17">
        <f t="shared" si="521"/>
        <v>2871138.84</v>
      </c>
      <c r="J1272" s="17">
        <f t="shared" si="521"/>
        <v>2584024.9559999998</v>
      </c>
      <c r="K1272" s="17">
        <f t="shared" si="521"/>
        <v>2296911.0719999997</v>
      </c>
      <c r="L1272" s="17">
        <f t="shared" si="521"/>
        <v>2009797.1879999996</v>
      </c>
      <c r="M1272" s="17">
        <f t="shared" si="521"/>
        <v>1722683.3039999995</v>
      </c>
      <c r="N1272" s="17">
        <f t="shared" si="521"/>
        <v>1435569.4199999995</v>
      </c>
      <c r="O1272" s="17">
        <f t="shared" si="521"/>
        <v>1148455.5359999994</v>
      </c>
      <c r="P1272" s="17">
        <f t="shared" si="521"/>
        <v>861341.6519999993</v>
      </c>
      <c r="Q1272" s="17">
        <f t="shared" si="521"/>
        <v>574227.76799999946</v>
      </c>
      <c r="R1272" s="17">
        <f t="shared" si="521"/>
        <v>287113.88399999938</v>
      </c>
      <c r="S1272" s="17">
        <f t="shared" si="521"/>
        <v>0</v>
      </c>
      <c r="T1272" s="17">
        <f t="shared" si="521"/>
        <v>0</v>
      </c>
      <c r="U1272" s="15"/>
    </row>
    <row r="1273" spans="1:21" ht="12.75" customHeight="1" outlineLevel="1">
      <c r="A1273" s="355"/>
      <c r="B1273" s="145"/>
      <c r="C1273" s="276" t="s">
        <v>264</v>
      </c>
      <c r="D1273" s="5" t="s">
        <v>79</v>
      </c>
      <c r="E1273" s="5" t="s">
        <v>317</v>
      </c>
      <c r="F1273" s="5"/>
      <c r="G1273" s="17">
        <f t="shared" ref="G1273:T1273" si="522">IF(G219+F1273-(G923-F923)&lt;0,0,G219+F1273-(G923-F923))</f>
        <v>0</v>
      </c>
      <c r="H1273" s="17">
        <f t="shared" si="522"/>
        <v>0</v>
      </c>
      <c r="I1273" s="17">
        <f t="shared" si="522"/>
        <v>0</v>
      </c>
      <c r="J1273" s="17">
        <f t="shared" si="522"/>
        <v>406363.48</v>
      </c>
      <c r="K1273" s="17">
        <f t="shared" si="522"/>
        <v>348311.55428571429</v>
      </c>
      <c r="L1273" s="17">
        <f t="shared" si="522"/>
        <v>290259.62857142859</v>
      </c>
      <c r="M1273" s="17">
        <f t="shared" si="522"/>
        <v>232207.70285714287</v>
      </c>
      <c r="N1273" s="17">
        <f t="shared" si="522"/>
        <v>174155.77714285717</v>
      </c>
      <c r="O1273" s="17">
        <f t="shared" si="522"/>
        <v>116103.85142857148</v>
      </c>
      <c r="P1273" s="17">
        <f t="shared" si="522"/>
        <v>58051.925714285782</v>
      </c>
      <c r="Q1273" s="17">
        <f t="shared" si="522"/>
        <v>8.7311491370201111E-11</v>
      </c>
      <c r="R1273" s="17">
        <f t="shared" si="522"/>
        <v>2.9103830456733704E-11</v>
      </c>
      <c r="S1273" s="17">
        <f t="shared" si="522"/>
        <v>2.9103830456733704E-11</v>
      </c>
      <c r="T1273" s="17">
        <f t="shared" si="522"/>
        <v>2.9103830456733704E-11</v>
      </c>
      <c r="U1273" s="15"/>
    </row>
    <row r="1274" spans="1:21" ht="12.75" customHeight="1" outlineLevel="1">
      <c r="A1274" s="355"/>
      <c r="B1274" s="145"/>
      <c r="C1274" s="276" t="s">
        <v>265</v>
      </c>
      <c r="D1274" s="5" t="s">
        <v>79</v>
      </c>
      <c r="E1274" s="5" t="s">
        <v>317</v>
      </c>
      <c r="F1274" s="5"/>
      <c r="G1274" s="17">
        <f t="shared" ref="G1274:T1274" si="523">IF(G220+F1274-(G924-F924)&lt;0,0,G220+F1274-(G924-F924))</f>
        <v>0</v>
      </c>
      <c r="H1274" s="17">
        <f t="shared" si="523"/>
        <v>0</v>
      </c>
      <c r="I1274" s="17">
        <f t="shared" si="523"/>
        <v>0</v>
      </c>
      <c r="J1274" s="17">
        <f t="shared" si="523"/>
        <v>38898</v>
      </c>
      <c r="K1274" s="17">
        <f t="shared" si="523"/>
        <v>31118.400000000001</v>
      </c>
      <c r="L1274" s="17">
        <f t="shared" si="523"/>
        <v>23338.800000000003</v>
      </c>
      <c r="M1274" s="17">
        <f t="shared" si="523"/>
        <v>15559.2</v>
      </c>
      <c r="N1274" s="17">
        <f t="shared" si="523"/>
        <v>7779.6000000000022</v>
      </c>
      <c r="O1274" s="17">
        <f t="shared" si="523"/>
        <v>3.637978807091713E-12</v>
      </c>
      <c r="P1274" s="17">
        <f t="shared" si="523"/>
        <v>3.637978807091713E-12</v>
      </c>
      <c r="Q1274" s="17">
        <f t="shared" si="523"/>
        <v>3.637978807091713E-12</v>
      </c>
      <c r="R1274" s="17">
        <f t="shared" si="523"/>
        <v>3.637978807091713E-12</v>
      </c>
      <c r="S1274" s="17">
        <f t="shared" si="523"/>
        <v>3.637978807091713E-12</v>
      </c>
      <c r="T1274" s="17">
        <f t="shared" si="523"/>
        <v>3.637978807091713E-12</v>
      </c>
      <c r="U1274" s="15"/>
    </row>
    <row r="1275" spans="1:21" ht="12.75" customHeight="1" outlineLevel="1">
      <c r="A1275" s="355"/>
      <c r="B1275" s="145"/>
      <c r="C1275" s="276" t="s">
        <v>266</v>
      </c>
      <c r="D1275" s="5" t="s">
        <v>79</v>
      </c>
      <c r="E1275" s="5" t="s">
        <v>317</v>
      </c>
      <c r="F1275" s="5"/>
      <c r="G1275" s="17">
        <f t="shared" ref="G1275:T1275" si="524">IF(G221+F1275-(G925-F925)&lt;0,0,G221+F1275-(G925-F925))</f>
        <v>0</v>
      </c>
      <c r="H1275" s="17">
        <f t="shared" si="524"/>
        <v>0</v>
      </c>
      <c r="I1275" s="17">
        <f t="shared" si="524"/>
        <v>0</v>
      </c>
      <c r="J1275" s="17">
        <f t="shared" si="524"/>
        <v>47797</v>
      </c>
      <c r="K1275" s="17">
        <f t="shared" si="524"/>
        <v>38237.599999999999</v>
      </c>
      <c r="L1275" s="17">
        <f t="shared" si="524"/>
        <v>28678.199999999997</v>
      </c>
      <c r="M1275" s="17">
        <f t="shared" si="524"/>
        <v>19118.8</v>
      </c>
      <c r="N1275" s="17">
        <f t="shared" si="524"/>
        <v>9559.3999999999978</v>
      </c>
      <c r="O1275" s="17">
        <f t="shared" si="524"/>
        <v>0</v>
      </c>
      <c r="P1275" s="17">
        <f t="shared" si="524"/>
        <v>0</v>
      </c>
      <c r="Q1275" s="17">
        <f t="shared" si="524"/>
        <v>0</v>
      </c>
      <c r="R1275" s="17">
        <f t="shared" si="524"/>
        <v>0</v>
      </c>
      <c r="S1275" s="17">
        <f t="shared" si="524"/>
        <v>0</v>
      </c>
      <c r="T1275" s="17">
        <f t="shared" si="524"/>
        <v>0</v>
      </c>
      <c r="U1275" s="15"/>
    </row>
    <row r="1276" spans="1:21" ht="12.75" customHeight="1" outlineLevel="1">
      <c r="A1276" s="355"/>
      <c r="B1276" s="145"/>
      <c r="C1276" s="276" t="s">
        <v>267</v>
      </c>
      <c r="D1276" s="5" t="s">
        <v>79</v>
      </c>
      <c r="E1276" s="5" t="s">
        <v>317</v>
      </c>
      <c r="F1276" s="5"/>
      <c r="G1276" s="17">
        <f t="shared" ref="G1276:T1276" si="525">IF(G222+F1276-(G926-F926)&lt;0,0,G222+F1276-(G926-F926))</f>
        <v>0</v>
      </c>
      <c r="H1276" s="17">
        <f t="shared" si="525"/>
        <v>0</v>
      </c>
      <c r="I1276" s="17">
        <f t="shared" si="525"/>
        <v>0</v>
      </c>
      <c r="J1276" s="17">
        <f t="shared" si="525"/>
        <v>137190</v>
      </c>
      <c r="K1276" s="17">
        <f t="shared" si="525"/>
        <v>117591.42857142858</v>
      </c>
      <c r="L1276" s="17">
        <f t="shared" si="525"/>
        <v>97992.857142857159</v>
      </c>
      <c r="M1276" s="17">
        <f t="shared" si="525"/>
        <v>78394.285714285739</v>
      </c>
      <c r="N1276" s="17">
        <f t="shared" si="525"/>
        <v>58795.714285714312</v>
      </c>
      <c r="O1276" s="17">
        <f t="shared" si="525"/>
        <v>39197.142857142891</v>
      </c>
      <c r="P1276" s="17">
        <f t="shared" si="525"/>
        <v>19598.571428571471</v>
      </c>
      <c r="Q1276" s="17">
        <f t="shared" si="525"/>
        <v>5.0931703299283981E-11</v>
      </c>
      <c r="R1276" s="17">
        <f t="shared" si="525"/>
        <v>2.1827872842550278E-11</v>
      </c>
      <c r="S1276" s="17">
        <f t="shared" si="525"/>
        <v>2.1827872842550278E-11</v>
      </c>
      <c r="T1276" s="17">
        <f t="shared" si="525"/>
        <v>2.1827872842550278E-11</v>
      </c>
      <c r="U1276" s="15"/>
    </row>
    <row r="1277" spans="1:21" ht="12.75" customHeight="1" outlineLevel="1">
      <c r="A1277" s="355"/>
      <c r="B1277" s="145"/>
      <c r="C1277" s="276" t="s">
        <v>268</v>
      </c>
      <c r="D1277" s="5" t="s">
        <v>79</v>
      </c>
      <c r="E1277" s="5" t="s">
        <v>317</v>
      </c>
      <c r="F1277" s="5"/>
      <c r="G1277" s="17">
        <f t="shared" ref="G1277:T1277" si="526">IF(G223+F1277-(G927-F927)&lt;0,0,G223+F1277-(G927-F927))</f>
        <v>0</v>
      </c>
      <c r="H1277" s="17">
        <f t="shared" si="526"/>
        <v>0</v>
      </c>
      <c r="I1277" s="17">
        <f t="shared" si="526"/>
        <v>0</v>
      </c>
      <c r="J1277" s="17">
        <f t="shared" si="526"/>
        <v>86139</v>
      </c>
      <c r="K1277" s="17">
        <f t="shared" si="526"/>
        <v>73833.42857142858</v>
      </c>
      <c r="L1277" s="17">
        <f t="shared" si="526"/>
        <v>61527.857142857152</v>
      </c>
      <c r="M1277" s="17">
        <f t="shared" si="526"/>
        <v>49222.285714285725</v>
      </c>
      <c r="N1277" s="17">
        <f t="shared" si="526"/>
        <v>36916.714285714297</v>
      </c>
      <c r="O1277" s="17">
        <f t="shared" si="526"/>
        <v>24611.14285714287</v>
      </c>
      <c r="P1277" s="17">
        <f t="shared" si="526"/>
        <v>12305.571428571442</v>
      </c>
      <c r="Q1277" s="17">
        <f t="shared" si="526"/>
        <v>7.2759576141834259E-12</v>
      </c>
      <c r="R1277" s="17">
        <f t="shared" si="526"/>
        <v>7.2759576141834259E-12</v>
      </c>
      <c r="S1277" s="17">
        <f t="shared" si="526"/>
        <v>7.2759576141834259E-12</v>
      </c>
      <c r="T1277" s="17">
        <f t="shared" si="526"/>
        <v>7.2759576141834259E-12</v>
      </c>
      <c r="U1277" s="15"/>
    </row>
    <row r="1278" spans="1:21" ht="12.75" customHeight="1" outlineLevel="1">
      <c r="A1278" s="355"/>
      <c r="B1278" s="145"/>
      <c r="C1278" s="276" t="s">
        <v>269</v>
      </c>
      <c r="D1278" s="5" t="s">
        <v>79</v>
      </c>
      <c r="E1278" s="5" t="s">
        <v>317</v>
      </c>
      <c r="F1278" s="5"/>
      <c r="G1278" s="17">
        <f t="shared" ref="G1278:T1278" si="527">IF(G224+F1278-(G928-F928)&lt;0,0,G224+F1278-(G928-F928))</f>
        <v>0</v>
      </c>
      <c r="H1278" s="17">
        <f t="shared" si="527"/>
        <v>0</v>
      </c>
      <c r="I1278" s="17">
        <f t="shared" si="527"/>
        <v>0</v>
      </c>
      <c r="J1278" s="17">
        <f t="shared" si="527"/>
        <v>19385.59</v>
      </c>
      <c r="K1278" s="17">
        <f t="shared" si="527"/>
        <v>15508.472</v>
      </c>
      <c r="L1278" s="17">
        <f t="shared" si="527"/>
        <v>11631.353999999999</v>
      </c>
      <c r="M1278" s="17">
        <f t="shared" si="527"/>
        <v>7754.235999999999</v>
      </c>
      <c r="N1278" s="17">
        <f t="shared" si="527"/>
        <v>3877.1179999999986</v>
      </c>
      <c r="O1278" s="17">
        <f t="shared" si="527"/>
        <v>0</v>
      </c>
      <c r="P1278" s="17">
        <f t="shared" si="527"/>
        <v>0</v>
      </c>
      <c r="Q1278" s="17">
        <f t="shared" si="527"/>
        <v>0</v>
      </c>
      <c r="R1278" s="17">
        <f t="shared" si="527"/>
        <v>0</v>
      </c>
      <c r="S1278" s="17">
        <f t="shared" si="527"/>
        <v>0</v>
      </c>
      <c r="T1278" s="17">
        <f t="shared" si="527"/>
        <v>0</v>
      </c>
      <c r="U1278" s="15"/>
    </row>
    <row r="1279" spans="1:21" ht="12.75" customHeight="1" outlineLevel="1">
      <c r="A1279" s="355"/>
      <c r="B1279" s="145"/>
      <c r="C1279" s="276" t="s">
        <v>270</v>
      </c>
      <c r="D1279" s="5" t="s">
        <v>79</v>
      </c>
      <c r="E1279" s="5" t="s">
        <v>317</v>
      </c>
      <c r="F1279" s="5"/>
      <c r="G1279" s="17">
        <f t="shared" ref="G1279:T1279" si="528">IF(G225+F1279-(G929-F929)&lt;0,0,G225+F1279-(G929-F929))</f>
        <v>0</v>
      </c>
      <c r="H1279" s="17">
        <f t="shared" si="528"/>
        <v>0</v>
      </c>
      <c r="I1279" s="17">
        <f t="shared" si="528"/>
        <v>0</v>
      </c>
      <c r="J1279" s="17">
        <f t="shared" si="528"/>
        <v>191428.76</v>
      </c>
      <c r="K1279" s="17">
        <f t="shared" si="528"/>
        <v>153143.008</v>
      </c>
      <c r="L1279" s="17">
        <f t="shared" si="528"/>
        <v>114857.25599999999</v>
      </c>
      <c r="M1279" s="17">
        <f t="shared" si="528"/>
        <v>76571.504000000001</v>
      </c>
      <c r="N1279" s="17">
        <f t="shared" si="528"/>
        <v>38285.751999999993</v>
      </c>
      <c r="O1279" s="17">
        <f t="shared" si="528"/>
        <v>0</v>
      </c>
      <c r="P1279" s="17">
        <f t="shared" si="528"/>
        <v>0</v>
      </c>
      <c r="Q1279" s="17">
        <f t="shared" si="528"/>
        <v>0</v>
      </c>
      <c r="R1279" s="17">
        <f t="shared" si="528"/>
        <v>0</v>
      </c>
      <c r="S1279" s="17">
        <f t="shared" si="528"/>
        <v>0</v>
      </c>
      <c r="T1279" s="17">
        <f t="shared" si="528"/>
        <v>0</v>
      </c>
      <c r="U1279" s="15"/>
    </row>
    <row r="1280" spans="1:21" ht="12.75" customHeight="1" outlineLevel="1">
      <c r="A1280" s="355"/>
      <c r="B1280" s="145"/>
      <c r="C1280" s="276" t="s">
        <v>207</v>
      </c>
      <c r="D1280" s="5" t="s">
        <v>79</v>
      </c>
      <c r="E1280" s="5" t="s">
        <v>317</v>
      </c>
      <c r="F1280" s="5"/>
      <c r="G1280" s="17">
        <f t="shared" ref="G1280:T1280" si="529">IF(G226+F1280-(G930-F930)&lt;0,0,G226+F1280-(G930-F930))</f>
        <v>0</v>
      </c>
      <c r="H1280" s="17">
        <f t="shared" si="529"/>
        <v>0</v>
      </c>
      <c r="I1280" s="17">
        <f t="shared" si="529"/>
        <v>0</v>
      </c>
      <c r="J1280" s="17">
        <f t="shared" si="529"/>
        <v>1460602.46</v>
      </c>
      <c r="K1280" s="17">
        <f t="shared" si="529"/>
        <v>1720806.8057142857</v>
      </c>
      <c r="L1280" s="17">
        <f t="shared" si="529"/>
        <v>1445169.0485714285</v>
      </c>
      <c r="M1280" s="17">
        <f t="shared" si="529"/>
        <v>1169531.2914285716</v>
      </c>
      <c r="N1280" s="17">
        <f t="shared" si="529"/>
        <v>893893.53428571438</v>
      </c>
      <c r="O1280" s="17">
        <f t="shared" si="529"/>
        <v>618255.7771428572</v>
      </c>
      <c r="P1280" s="17">
        <f t="shared" si="529"/>
        <v>342618.02</v>
      </c>
      <c r="Q1280" s="17">
        <f t="shared" si="529"/>
        <v>66980.262857142836</v>
      </c>
      <c r="R1280" s="17">
        <f t="shared" si="529"/>
        <v>0</v>
      </c>
      <c r="S1280" s="17">
        <f t="shared" si="529"/>
        <v>0</v>
      </c>
      <c r="T1280" s="17">
        <f t="shared" si="529"/>
        <v>0</v>
      </c>
      <c r="U1280" s="15"/>
    </row>
    <row r="1281" spans="1:21" ht="12.75" customHeight="1" outlineLevel="1">
      <c r="A1281" s="355"/>
      <c r="B1281" s="145"/>
      <c r="C1281" s="276" t="s">
        <v>271</v>
      </c>
      <c r="D1281" s="5" t="s">
        <v>79</v>
      </c>
      <c r="E1281" s="5" t="s">
        <v>317</v>
      </c>
      <c r="F1281" s="5"/>
      <c r="G1281" s="17">
        <f t="shared" ref="G1281:T1281" si="530">IF(G227+F1281-(G931-F931)&lt;0,0,G227+F1281-(G931-F931))</f>
        <v>0</v>
      </c>
      <c r="H1281" s="17">
        <f t="shared" si="530"/>
        <v>0</v>
      </c>
      <c r="I1281" s="17">
        <f t="shared" si="530"/>
        <v>0</v>
      </c>
      <c r="J1281" s="17">
        <f t="shared" si="530"/>
        <v>582600.4</v>
      </c>
      <c r="K1281" s="17">
        <f t="shared" si="530"/>
        <v>585976.58142857137</v>
      </c>
      <c r="L1281" s="17">
        <f t="shared" si="530"/>
        <v>490375.83714285708</v>
      </c>
      <c r="M1281" s="17">
        <f t="shared" si="530"/>
        <v>394775.09285714279</v>
      </c>
      <c r="N1281" s="17">
        <f t="shared" si="530"/>
        <v>299174.34857142851</v>
      </c>
      <c r="O1281" s="17">
        <f t="shared" si="530"/>
        <v>203573.60428571422</v>
      </c>
      <c r="P1281" s="17">
        <f t="shared" si="530"/>
        <v>107972.85999999993</v>
      </c>
      <c r="Q1281" s="17">
        <f t="shared" si="530"/>
        <v>12372.115714285697</v>
      </c>
      <c r="R1281" s="17">
        <f t="shared" si="530"/>
        <v>0</v>
      </c>
      <c r="S1281" s="17">
        <f t="shared" si="530"/>
        <v>0</v>
      </c>
      <c r="T1281" s="17">
        <f t="shared" si="530"/>
        <v>0</v>
      </c>
      <c r="U1281" s="15"/>
    </row>
    <row r="1282" spans="1:21" ht="12.75" customHeight="1" outlineLevel="1">
      <c r="A1282" s="355"/>
      <c r="B1282" s="145"/>
      <c r="C1282" s="276" t="s">
        <v>272</v>
      </c>
      <c r="D1282" s="5" t="s">
        <v>79</v>
      </c>
      <c r="E1282" s="5" t="s">
        <v>317</v>
      </c>
      <c r="F1282" s="5"/>
      <c r="G1282" s="17">
        <f t="shared" ref="G1282:T1282" si="531">IF(G228+F1282-(G932-F932)&lt;0,0,G228+F1282-(G932-F932))</f>
        <v>0</v>
      </c>
      <c r="H1282" s="17">
        <f t="shared" si="531"/>
        <v>0</v>
      </c>
      <c r="I1282" s="17">
        <f t="shared" si="531"/>
        <v>0</v>
      </c>
      <c r="J1282" s="17">
        <f t="shared" si="531"/>
        <v>0</v>
      </c>
      <c r="K1282" s="17">
        <f t="shared" si="531"/>
        <v>34781591.779999994</v>
      </c>
      <c r="L1282" s="17">
        <f t="shared" si="531"/>
        <v>33042512.190999992</v>
      </c>
      <c r="M1282" s="17">
        <f t="shared" si="531"/>
        <v>31303432.601999991</v>
      </c>
      <c r="N1282" s="17">
        <f t="shared" si="531"/>
        <v>29564353.012999989</v>
      </c>
      <c r="O1282" s="17">
        <f t="shared" si="531"/>
        <v>27825273.423999988</v>
      </c>
      <c r="P1282" s="17">
        <f t="shared" si="531"/>
        <v>26086193.834999986</v>
      </c>
      <c r="Q1282" s="17">
        <f t="shared" si="531"/>
        <v>24347114.245999984</v>
      </c>
      <c r="R1282" s="17">
        <f t="shared" si="531"/>
        <v>22608034.656999983</v>
      </c>
      <c r="S1282" s="17">
        <f t="shared" si="531"/>
        <v>20868955.067999981</v>
      </c>
      <c r="T1282" s="17">
        <f t="shared" si="531"/>
        <v>19129875.47899998</v>
      </c>
      <c r="U1282" s="15"/>
    </row>
    <row r="1283" spans="1:21" ht="12.75" customHeight="1" outlineLevel="1">
      <c r="A1283" s="355"/>
      <c r="B1283" s="145"/>
      <c r="C1283" s="276" t="s">
        <v>273</v>
      </c>
      <c r="D1283" s="5" t="s">
        <v>79</v>
      </c>
      <c r="E1283" s="5" t="s">
        <v>317</v>
      </c>
      <c r="F1283" s="5"/>
      <c r="G1283" s="17">
        <f t="shared" ref="G1283:T1283" si="532">IF(G229+F1283-(G933-F933)&lt;0,0,G229+F1283-(G933-F933))</f>
        <v>0</v>
      </c>
      <c r="H1283" s="17">
        <f t="shared" si="532"/>
        <v>0</v>
      </c>
      <c r="I1283" s="17">
        <f t="shared" si="532"/>
        <v>0</v>
      </c>
      <c r="J1283" s="17">
        <f t="shared" si="532"/>
        <v>0</v>
      </c>
      <c r="K1283" s="17">
        <f t="shared" si="532"/>
        <v>830571.2</v>
      </c>
      <c r="L1283" s="17">
        <f t="shared" si="532"/>
        <v>711918.17142857146</v>
      </c>
      <c r="M1283" s="17">
        <f t="shared" si="532"/>
        <v>593265.14285714296</v>
      </c>
      <c r="N1283" s="17">
        <f t="shared" si="532"/>
        <v>474612.1142857144</v>
      </c>
      <c r="O1283" s="17">
        <f t="shared" si="532"/>
        <v>355959.08571428584</v>
      </c>
      <c r="P1283" s="17">
        <f t="shared" si="532"/>
        <v>237306.05714285735</v>
      </c>
      <c r="Q1283" s="17">
        <f t="shared" si="532"/>
        <v>118653.02857142885</v>
      </c>
      <c r="R1283" s="17">
        <f t="shared" si="532"/>
        <v>3.4924596548080444E-10</v>
      </c>
      <c r="S1283" s="17">
        <f t="shared" si="532"/>
        <v>1.1641532182693481E-10</v>
      </c>
      <c r="T1283" s="17">
        <f t="shared" si="532"/>
        <v>1.1641532182693481E-10</v>
      </c>
      <c r="U1283" s="15"/>
    </row>
    <row r="1284" spans="1:21" ht="12.75" customHeight="1" outlineLevel="1">
      <c r="A1284" s="355"/>
      <c r="B1284" s="145"/>
      <c r="C1284" s="276" t="s">
        <v>274</v>
      </c>
      <c r="D1284" s="5" t="s">
        <v>79</v>
      </c>
      <c r="E1284" s="5" t="s">
        <v>317</v>
      </c>
      <c r="F1284" s="5"/>
      <c r="G1284" s="17">
        <f t="shared" ref="G1284:T1284" si="533">IF(G230+F1284-(G934-F934)&lt;0,0,G230+F1284-(G934-F934))</f>
        <v>0</v>
      </c>
      <c r="H1284" s="17">
        <f t="shared" si="533"/>
        <v>0</v>
      </c>
      <c r="I1284" s="17">
        <f t="shared" si="533"/>
        <v>0</v>
      </c>
      <c r="J1284" s="17">
        <f t="shared" si="533"/>
        <v>0</v>
      </c>
      <c r="K1284" s="17">
        <f t="shared" si="533"/>
        <v>18695465.339999996</v>
      </c>
      <c r="L1284" s="17">
        <f t="shared" si="533"/>
        <v>17449100.983999997</v>
      </c>
      <c r="M1284" s="17">
        <f t="shared" si="533"/>
        <v>16202736.627999999</v>
      </c>
      <c r="N1284" s="17">
        <f t="shared" si="533"/>
        <v>14956372.272</v>
      </c>
      <c r="O1284" s="17">
        <f t="shared" si="533"/>
        <v>13710007.916000001</v>
      </c>
      <c r="P1284" s="17">
        <f t="shared" si="533"/>
        <v>12463643.560000002</v>
      </c>
      <c r="Q1284" s="17">
        <f t="shared" si="533"/>
        <v>11217279.204000004</v>
      </c>
      <c r="R1284" s="17">
        <f t="shared" si="533"/>
        <v>9970914.848000003</v>
      </c>
      <c r="S1284" s="17">
        <f t="shared" si="533"/>
        <v>8724550.4920000043</v>
      </c>
      <c r="T1284" s="17">
        <f t="shared" si="533"/>
        <v>7478186.1360000055</v>
      </c>
      <c r="U1284" s="15"/>
    </row>
    <row r="1285" spans="1:21" ht="12.75" customHeight="1" outlineLevel="1">
      <c r="A1285" s="355"/>
      <c r="B1285" s="145"/>
      <c r="C1285" s="276" t="s">
        <v>275</v>
      </c>
      <c r="D1285" s="5" t="s">
        <v>79</v>
      </c>
      <c r="E1285" s="5" t="s">
        <v>317</v>
      </c>
      <c r="F1285" s="5"/>
      <c r="G1285" s="17">
        <f t="shared" ref="G1285:T1285" si="534">IF(G231+F1285-(G935-F935)&lt;0,0,G231+F1285-(G935-F935))</f>
        <v>0</v>
      </c>
      <c r="H1285" s="17">
        <f t="shared" si="534"/>
        <v>0</v>
      </c>
      <c r="I1285" s="17">
        <f t="shared" si="534"/>
        <v>0</v>
      </c>
      <c r="J1285" s="17">
        <f t="shared" si="534"/>
        <v>0</v>
      </c>
      <c r="K1285" s="17">
        <f t="shared" si="534"/>
        <v>958428.7999999997</v>
      </c>
      <c r="L1285" s="17">
        <f t="shared" si="534"/>
        <v>862585.91999999969</v>
      </c>
      <c r="M1285" s="17">
        <f t="shared" si="534"/>
        <v>766743.03999999969</v>
      </c>
      <c r="N1285" s="17">
        <f t="shared" si="534"/>
        <v>670900.15999999968</v>
      </c>
      <c r="O1285" s="17">
        <f t="shared" si="534"/>
        <v>575057.27999999968</v>
      </c>
      <c r="P1285" s="17">
        <f t="shared" si="534"/>
        <v>479214.39999999967</v>
      </c>
      <c r="Q1285" s="17">
        <f t="shared" si="534"/>
        <v>383371.51999999967</v>
      </c>
      <c r="R1285" s="17">
        <f t="shared" si="534"/>
        <v>287528.63999999966</v>
      </c>
      <c r="S1285" s="17">
        <f t="shared" si="534"/>
        <v>191685.75999999966</v>
      </c>
      <c r="T1285" s="17">
        <f t="shared" si="534"/>
        <v>95842.879999999655</v>
      </c>
      <c r="U1285" s="15"/>
    </row>
    <row r="1286" spans="1:21" ht="12.75" customHeight="1" outlineLevel="1">
      <c r="A1286" s="355"/>
      <c r="B1286" s="145"/>
      <c r="C1286" s="276" t="s">
        <v>208</v>
      </c>
      <c r="D1286" s="5" t="s">
        <v>79</v>
      </c>
      <c r="E1286" s="5" t="s">
        <v>317</v>
      </c>
      <c r="F1286" s="5"/>
      <c r="G1286" s="17">
        <f t="shared" ref="G1286:T1286" si="535">IF(G232+F1286-(G936-F936)&lt;0,0,G232+F1286-(G936-F936))</f>
        <v>0</v>
      </c>
      <c r="H1286" s="17">
        <f t="shared" si="535"/>
        <v>0</v>
      </c>
      <c r="I1286" s="17">
        <f t="shared" si="535"/>
        <v>0</v>
      </c>
      <c r="J1286" s="17">
        <f t="shared" si="535"/>
        <v>1167057.2</v>
      </c>
      <c r="K1286" s="17">
        <f t="shared" si="535"/>
        <v>1000334.7428571428</v>
      </c>
      <c r="L1286" s="17">
        <f t="shared" si="535"/>
        <v>833612.28571428568</v>
      </c>
      <c r="M1286" s="17">
        <f t="shared" si="535"/>
        <v>666889.82857142854</v>
      </c>
      <c r="N1286" s="17">
        <f t="shared" si="535"/>
        <v>500167.37142857141</v>
      </c>
      <c r="O1286" s="17">
        <f t="shared" si="535"/>
        <v>333444.91428571427</v>
      </c>
      <c r="P1286" s="17">
        <f t="shared" si="535"/>
        <v>166722.45714285714</v>
      </c>
      <c r="Q1286" s="17">
        <f t="shared" si="535"/>
        <v>0</v>
      </c>
      <c r="R1286" s="17">
        <f t="shared" si="535"/>
        <v>0</v>
      </c>
      <c r="S1286" s="17">
        <f t="shared" si="535"/>
        <v>0</v>
      </c>
      <c r="T1286" s="17">
        <f t="shared" si="535"/>
        <v>0</v>
      </c>
      <c r="U1286" s="15"/>
    </row>
    <row r="1287" spans="1:21" ht="12.75" customHeight="1" outlineLevel="1">
      <c r="A1287" s="355"/>
      <c r="B1287" s="145"/>
      <c r="C1287" s="276" t="s">
        <v>276</v>
      </c>
      <c r="D1287" s="5" t="s">
        <v>79</v>
      </c>
      <c r="E1287" s="5" t="s">
        <v>317</v>
      </c>
      <c r="F1287" s="5"/>
      <c r="G1287" s="17">
        <f t="shared" ref="G1287:T1287" si="536">IF(G233+F1287-(G937-F937)&lt;0,0,G233+F1287-(G937-F937))</f>
        <v>0</v>
      </c>
      <c r="H1287" s="17">
        <f t="shared" si="536"/>
        <v>0</v>
      </c>
      <c r="I1287" s="17">
        <f t="shared" si="536"/>
        <v>0</v>
      </c>
      <c r="J1287" s="17">
        <f t="shared" si="536"/>
        <v>0</v>
      </c>
      <c r="K1287" s="17">
        <f t="shared" si="536"/>
        <v>5306261.2699999996</v>
      </c>
      <c r="L1287" s="17">
        <f t="shared" si="536"/>
        <v>4952510.518666666</v>
      </c>
      <c r="M1287" s="17">
        <f t="shared" si="536"/>
        <v>4598759.7673333324</v>
      </c>
      <c r="N1287" s="17">
        <f t="shared" si="536"/>
        <v>4245009.0159999989</v>
      </c>
      <c r="O1287" s="17">
        <f t="shared" si="536"/>
        <v>3891258.2646666653</v>
      </c>
      <c r="P1287" s="17">
        <f t="shared" si="536"/>
        <v>3537507.5133333318</v>
      </c>
      <c r="Q1287" s="17">
        <f t="shared" si="536"/>
        <v>3183756.7619999982</v>
      </c>
      <c r="R1287" s="17">
        <f t="shared" si="536"/>
        <v>2830006.0106666652</v>
      </c>
      <c r="S1287" s="17">
        <f t="shared" si="536"/>
        <v>2476255.2593333316</v>
      </c>
      <c r="T1287" s="17">
        <f t="shared" si="536"/>
        <v>2122504.5079999981</v>
      </c>
      <c r="U1287" s="15"/>
    </row>
    <row r="1288" spans="1:21" ht="12.75" customHeight="1" outlineLevel="1">
      <c r="A1288" s="355"/>
      <c r="B1288" s="145"/>
      <c r="C1288" s="276" t="s">
        <v>277</v>
      </c>
      <c r="D1288" s="5" t="s">
        <v>79</v>
      </c>
      <c r="E1288" s="5" t="s">
        <v>317</v>
      </c>
      <c r="F1288" s="5"/>
      <c r="G1288" s="17">
        <f t="shared" ref="G1288:T1288" si="537">IF(G234+F1288-(G938-F938)&lt;0,0,G234+F1288-(G938-F938))</f>
        <v>0</v>
      </c>
      <c r="H1288" s="17">
        <f t="shared" si="537"/>
        <v>0</v>
      </c>
      <c r="I1288" s="17">
        <f t="shared" si="537"/>
        <v>0</v>
      </c>
      <c r="J1288" s="17">
        <f t="shared" si="537"/>
        <v>0</v>
      </c>
      <c r="K1288" s="17">
        <f t="shared" si="537"/>
        <v>0</v>
      </c>
      <c r="L1288" s="17">
        <f t="shared" si="537"/>
        <v>217404.45</v>
      </c>
      <c r="M1288" s="17">
        <f t="shared" si="537"/>
        <v>186346.67142857146</v>
      </c>
      <c r="N1288" s="17">
        <f t="shared" si="537"/>
        <v>155288.8928571429</v>
      </c>
      <c r="O1288" s="17">
        <f t="shared" si="537"/>
        <v>124231.11428571433</v>
      </c>
      <c r="P1288" s="17">
        <f t="shared" si="537"/>
        <v>93173.335714285757</v>
      </c>
      <c r="Q1288" s="17">
        <f t="shared" si="537"/>
        <v>62115.5571428572</v>
      </c>
      <c r="R1288" s="17">
        <f t="shared" si="537"/>
        <v>31057.778571428644</v>
      </c>
      <c r="S1288" s="17">
        <f t="shared" si="537"/>
        <v>8.7311491370201111E-11</v>
      </c>
      <c r="T1288" s="17">
        <f t="shared" si="537"/>
        <v>2.9103830456733704E-11</v>
      </c>
      <c r="U1288" s="15"/>
    </row>
    <row r="1289" spans="1:21" ht="12.75" customHeight="1" outlineLevel="1">
      <c r="A1289" s="355"/>
      <c r="B1289" s="145"/>
      <c r="C1289" s="276" t="s">
        <v>278</v>
      </c>
      <c r="D1289" s="5" t="s">
        <v>79</v>
      </c>
      <c r="E1289" s="5" t="s">
        <v>317</v>
      </c>
      <c r="F1289" s="5"/>
      <c r="G1289" s="17">
        <f t="shared" ref="G1289:T1289" si="538">IF(G235+F1289-(G939-F939)&lt;0,0,G235+F1289-(G939-F939))</f>
        <v>0</v>
      </c>
      <c r="H1289" s="17">
        <f t="shared" si="538"/>
        <v>0</v>
      </c>
      <c r="I1289" s="17">
        <f t="shared" si="538"/>
        <v>0</v>
      </c>
      <c r="J1289" s="17">
        <f t="shared" si="538"/>
        <v>0</v>
      </c>
      <c r="K1289" s="17">
        <f t="shared" si="538"/>
        <v>0</v>
      </c>
      <c r="L1289" s="17">
        <f t="shared" si="538"/>
        <v>8455969.0499999989</v>
      </c>
      <c r="M1289" s="17">
        <f t="shared" si="538"/>
        <v>7892237.7799999993</v>
      </c>
      <c r="N1289" s="17">
        <f t="shared" si="538"/>
        <v>7328506.5099999998</v>
      </c>
      <c r="O1289" s="17">
        <f t="shared" si="538"/>
        <v>6764775.2400000002</v>
      </c>
      <c r="P1289" s="17">
        <f t="shared" si="538"/>
        <v>6201043.9700000007</v>
      </c>
      <c r="Q1289" s="17">
        <f t="shared" si="538"/>
        <v>5637312.7000000011</v>
      </c>
      <c r="R1289" s="17">
        <f t="shared" si="538"/>
        <v>5073581.4300000016</v>
      </c>
      <c r="S1289" s="17">
        <f t="shared" si="538"/>
        <v>4509850.160000002</v>
      </c>
      <c r="T1289" s="17">
        <f t="shared" si="538"/>
        <v>3946118.8900000025</v>
      </c>
      <c r="U1289" s="15"/>
    </row>
    <row r="1290" spans="1:21" ht="12.75" customHeight="1" outlineLevel="1">
      <c r="A1290" s="355"/>
      <c r="B1290" s="145"/>
      <c r="C1290" s="393" t="s">
        <v>279</v>
      </c>
      <c r="D1290" s="379" t="s">
        <v>79</v>
      </c>
      <c r="E1290" s="379" t="s">
        <v>317</v>
      </c>
      <c r="F1290" s="5"/>
      <c r="G1290" s="543">
        <f t="shared" ref="G1290:T1290" si="539">IF(G236+F1290-(G940-F940)&lt;0,0,G236+F1290-(G940-F940))</f>
        <v>0</v>
      </c>
      <c r="H1290" s="543">
        <f t="shared" si="539"/>
        <v>0</v>
      </c>
      <c r="I1290" s="543">
        <f t="shared" si="539"/>
        <v>0</v>
      </c>
      <c r="J1290" s="543">
        <f t="shared" si="539"/>
        <v>0</v>
      </c>
      <c r="K1290" s="543">
        <f t="shared" si="539"/>
        <v>43964.6</v>
      </c>
      <c r="L1290" s="543">
        <f t="shared" si="539"/>
        <v>37683.942857142858</v>
      </c>
      <c r="M1290" s="543">
        <f t="shared" si="539"/>
        <v>31403.285714285717</v>
      </c>
      <c r="N1290" s="543">
        <f t="shared" si="539"/>
        <v>25122.628571428573</v>
      </c>
      <c r="O1290" s="543">
        <f t="shared" si="539"/>
        <v>18841.971428571433</v>
      </c>
      <c r="P1290" s="543">
        <f t="shared" si="539"/>
        <v>12561.314285714292</v>
      </c>
      <c r="Q1290" s="543">
        <f t="shared" si="539"/>
        <v>6280.6571428571515</v>
      </c>
      <c r="R1290" s="543">
        <f t="shared" si="539"/>
        <v>1.0913936421275139E-11</v>
      </c>
      <c r="S1290" s="543">
        <f t="shared" si="539"/>
        <v>3.637978807091713E-12</v>
      </c>
      <c r="T1290" s="543">
        <f t="shared" si="539"/>
        <v>3.637978807091713E-12</v>
      </c>
      <c r="U1290" s="15"/>
    </row>
    <row r="1291" spans="1:21" ht="12.75" customHeight="1" outlineLevel="1" collapsed="1">
      <c r="A1291" s="355"/>
      <c r="B1291" s="145"/>
      <c r="C1291" s="275" t="s">
        <v>224</v>
      </c>
      <c r="D1291" s="18"/>
      <c r="E1291" s="18"/>
      <c r="F1291" s="5"/>
      <c r="G1291" s="454"/>
      <c r="H1291" s="454"/>
      <c r="I1291" s="454"/>
      <c r="J1291" s="454"/>
      <c r="K1291" s="454"/>
      <c r="L1291" s="454"/>
      <c r="M1291" s="454"/>
      <c r="N1291" s="454"/>
      <c r="O1291" s="454"/>
      <c r="P1291" s="454"/>
      <c r="Q1291" s="454"/>
      <c r="R1291" s="454"/>
      <c r="S1291" s="454"/>
      <c r="T1291" s="454"/>
      <c r="U1291" s="15"/>
    </row>
    <row r="1292" spans="1:21" ht="12.75" customHeight="1" outlineLevel="1">
      <c r="A1292" s="355"/>
      <c r="B1292" s="145"/>
      <c r="C1292" s="394" t="s">
        <v>280</v>
      </c>
      <c r="D1292" s="381" t="s">
        <v>79</v>
      </c>
      <c r="E1292" s="381" t="s">
        <v>317</v>
      </c>
      <c r="F1292" s="5"/>
      <c r="G1292" s="542">
        <f t="shared" ref="G1292:T1292" si="540">IF(G238+F1292-(G942-F942)&lt;0,0,G238+F1292-(G942-F942))</f>
        <v>0</v>
      </c>
      <c r="H1292" s="542">
        <f t="shared" si="540"/>
        <v>0</v>
      </c>
      <c r="I1292" s="542">
        <f t="shared" si="540"/>
        <v>0</v>
      </c>
      <c r="J1292" s="542">
        <f t="shared" si="540"/>
        <v>0</v>
      </c>
      <c r="K1292" s="542">
        <f t="shared" si="540"/>
        <v>106035.45000000001</v>
      </c>
      <c r="L1292" s="542">
        <f t="shared" si="540"/>
        <v>70690.300000000017</v>
      </c>
      <c r="M1292" s="542">
        <f t="shared" si="540"/>
        <v>35345.150000000016</v>
      </c>
      <c r="N1292" s="542">
        <f t="shared" si="540"/>
        <v>7.2759576141834259E-12</v>
      </c>
      <c r="O1292" s="542">
        <f t="shared" si="540"/>
        <v>7.2759576141834259E-12</v>
      </c>
      <c r="P1292" s="542">
        <f t="shared" si="540"/>
        <v>7.2759576141834259E-12</v>
      </c>
      <c r="Q1292" s="542">
        <f t="shared" si="540"/>
        <v>7.2759576141834259E-12</v>
      </c>
      <c r="R1292" s="542">
        <f t="shared" si="540"/>
        <v>7.2759576141834259E-12</v>
      </c>
      <c r="S1292" s="542">
        <f t="shared" si="540"/>
        <v>7.2759576141834259E-12</v>
      </c>
      <c r="T1292" s="542">
        <f t="shared" si="540"/>
        <v>7.2759576141834259E-12</v>
      </c>
      <c r="U1292" s="15"/>
    </row>
    <row r="1293" spans="1:21" ht="12.45" customHeight="1" outlineLevel="1">
      <c r="A1293" s="355"/>
      <c r="B1293" s="145"/>
      <c r="C1293" s="393" t="s">
        <v>281</v>
      </c>
      <c r="D1293" s="379" t="s">
        <v>79</v>
      </c>
      <c r="E1293" s="379" t="s">
        <v>317</v>
      </c>
      <c r="F1293" s="5"/>
      <c r="G1293" s="543">
        <f t="shared" ref="G1293:T1293" si="541">IF(G239+F1293-(G943-F943)&lt;0,0,G239+F1293-(G943-F943))</f>
        <v>0</v>
      </c>
      <c r="H1293" s="543">
        <f t="shared" si="541"/>
        <v>0</v>
      </c>
      <c r="I1293" s="543">
        <f t="shared" si="541"/>
        <v>0</v>
      </c>
      <c r="J1293" s="543">
        <f t="shared" si="541"/>
        <v>0</v>
      </c>
      <c r="K1293" s="543">
        <f t="shared" si="541"/>
        <v>0</v>
      </c>
      <c r="L1293" s="543">
        <f t="shared" si="541"/>
        <v>3795630.5800000005</v>
      </c>
      <c r="M1293" s="543">
        <f t="shared" si="541"/>
        <v>2530420.3866666672</v>
      </c>
      <c r="N1293" s="543">
        <f t="shared" si="541"/>
        <v>1265210.1933333338</v>
      </c>
      <c r="O1293" s="543">
        <f t="shared" si="541"/>
        <v>4.6566128730773926E-10</v>
      </c>
      <c r="P1293" s="543">
        <f t="shared" si="541"/>
        <v>0</v>
      </c>
      <c r="Q1293" s="543">
        <f t="shared" si="541"/>
        <v>0</v>
      </c>
      <c r="R1293" s="543">
        <f t="shared" si="541"/>
        <v>0</v>
      </c>
      <c r="S1293" s="543">
        <f t="shared" si="541"/>
        <v>0</v>
      </c>
      <c r="T1293" s="543">
        <f t="shared" si="541"/>
        <v>0</v>
      </c>
      <c r="U1293" s="15"/>
    </row>
    <row r="1294" spans="1:21" ht="12.75" customHeight="1" outlineLevel="1" collapsed="1">
      <c r="A1294" s="355"/>
      <c r="B1294" s="145"/>
      <c r="C1294" s="23" t="s">
        <v>1004</v>
      </c>
      <c r="D1294" s="5"/>
      <c r="E1294" s="5"/>
      <c r="F1294" s="5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5"/>
    </row>
    <row r="1295" spans="1:21" ht="12.75" customHeight="1" outlineLevel="1">
      <c r="A1295" s="359"/>
      <c r="B1295" s="145"/>
      <c r="C1295" s="465" t="s">
        <v>179</v>
      </c>
      <c r="D1295" s="582"/>
      <c r="E1295" s="582"/>
      <c r="F1295" s="5"/>
      <c r="G1295" s="583"/>
      <c r="H1295" s="583"/>
      <c r="I1295" s="583"/>
      <c r="J1295" s="583"/>
      <c r="K1295" s="583"/>
      <c r="L1295" s="583"/>
      <c r="M1295" s="583"/>
      <c r="N1295" s="583"/>
      <c r="O1295" s="583"/>
      <c r="P1295" s="583"/>
      <c r="Q1295" s="583"/>
      <c r="R1295" s="583"/>
      <c r="S1295" s="583"/>
      <c r="T1295" s="583"/>
      <c r="U1295" s="15"/>
    </row>
    <row r="1296" spans="1:21" ht="12.75" customHeight="1" outlineLevel="1">
      <c r="A1296" s="355"/>
      <c r="B1296" s="145"/>
      <c r="C1296" s="276" t="s">
        <v>483</v>
      </c>
      <c r="D1296" s="5" t="s">
        <v>79</v>
      </c>
      <c r="E1296" s="5" t="s">
        <v>317</v>
      </c>
      <c r="F1296" s="5"/>
      <c r="G1296" s="17">
        <f t="shared" ref="G1296:T1296" si="542">IF(G242+F1296-(G946-F946)&lt;0,0,G242+F1296-(G946-F946))</f>
        <v>0</v>
      </c>
      <c r="H1296" s="17">
        <f t="shared" si="542"/>
        <v>0</v>
      </c>
      <c r="I1296" s="17">
        <f t="shared" si="542"/>
        <v>0</v>
      </c>
      <c r="J1296" s="17">
        <f t="shared" si="542"/>
        <v>0</v>
      </c>
      <c r="K1296" s="17">
        <f t="shared" si="542"/>
        <v>0</v>
      </c>
      <c r="L1296" s="17">
        <f t="shared" si="542"/>
        <v>0</v>
      </c>
      <c r="M1296" s="17">
        <f t="shared" si="542"/>
        <v>0</v>
      </c>
      <c r="N1296" s="17">
        <f t="shared" si="542"/>
        <v>0</v>
      </c>
      <c r="O1296" s="17">
        <f t="shared" si="542"/>
        <v>0</v>
      </c>
      <c r="P1296" s="17">
        <f t="shared" si="542"/>
        <v>0</v>
      </c>
      <c r="Q1296" s="17">
        <f t="shared" si="542"/>
        <v>0</v>
      </c>
      <c r="R1296" s="17">
        <f t="shared" si="542"/>
        <v>0</v>
      </c>
      <c r="S1296" s="17">
        <f t="shared" si="542"/>
        <v>239495</v>
      </c>
      <c r="T1296" s="17">
        <f t="shared" si="542"/>
        <v>225728.75196850393</v>
      </c>
      <c r="U1296" s="15"/>
    </row>
    <row r="1297" spans="1:21" ht="12.75" customHeight="1" outlineLevel="1">
      <c r="A1297" s="355"/>
      <c r="B1297" s="145"/>
      <c r="C1297" s="393" t="s">
        <v>484</v>
      </c>
      <c r="D1297" s="379" t="s">
        <v>79</v>
      </c>
      <c r="E1297" s="379" t="s">
        <v>317</v>
      </c>
      <c r="F1297" s="5"/>
      <c r="G1297" s="543">
        <f t="shared" ref="G1297:T1297" si="543">IF(G243+F1297-(G947-F947)&lt;0,0,G243+F1297-(G947-F947))</f>
        <v>0</v>
      </c>
      <c r="H1297" s="543">
        <f t="shared" si="543"/>
        <v>0</v>
      </c>
      <c r="I1297" s="543">
        <f t="shared" si="543"/>
        <v>0</v>
      </c>
      <c r="J1297" s="543">
        <f t="shared" si="543"/>
        <v>0</v>
      </c>
      <c r="K1297" s="543">
        <f t="shared" si="543"/>
        <v>0</v>
      </c>
      <c r="L1297" s="543">
        <f t="shared" si="543"/>
        <v>0</v>
      </c>
      <c r="M1297" s="543">
        <f t="shared" si="543"/>
        <v>0</v>
      </c>
      <c r="N1297" s="543">
        <f t="shared" si="543"/>
        <v>0</v>
      </c>
      <c r="O1297" s="543">
        <f t="shared" si="543"/>
        <v>0</v>
      </c>
      <c r="P1297" s="543">
        <f t="shared" si="543"/>
        <v>0</v>
      </c>
      <c r="Q1297" s="543">
        <f t="shared" si="543"/>
        <v>0</v>
      </c>
      <c r="R1297" s="543">
        <f t="shared" si="543"/>
        <v>0</v>
      </c>
      <c r="S1297" s="543">
        <f t="shared" si="543"/>
        <v>5373579.8399999999</v>
      </c>
      <c r="T1297" s="543">
        <f t="shared" si="543"/>
        <v>5064704.7783307089</v>
      </c>
      <c r="U1297" s="15"/>
    </row>
    <row r="1298" spans="1:21" ht="12.75" customHeight="1" outlineLevel="1" collapsed="1">
      <c r="A1298" s="355"/>
      <c r="B1298" s="145"/>
      <c r="C1298" s="275" t="s">
        <v>180</v>
      </c>
      <c r="D1298" s="18"/>
      <c r="E1298" s="18"/>
      <c r="F1298" s="5"/>
      <c r="G1298" s="454"/>
      <c r="H1298" s="454"/>
      <c r="I1298" s="454"/>
      <c r="J1298" s="454"/>
      <c r="K1298" s="454"/>
      <c r="L1298" s="454"/>
      <c r="M1298" s="454"/>
      <c r="N1298" s="454"/>
      <c r="O1298" s="454"/>
      <c r="P1298" s="454"/>
      <c r="Q1298" s="454"/>
      <c r="R1298" s="454"/>
      <c r="S1298" s="454"/>
      <c r="T1298" s="454"/>
      <c r="U1298" s="15"/>
    </row>
    <row r="1299" spans="1:21" ht="12.75" customHeight="1" outlineLevel="1">
      <c r="A1299" s="355"/>
      <c r="B1299" s="145"/>
      <c r="C1299" s="394" t="s">
        <v>940</v>
      </c>
      <c r="D1299" s="381" t="s">
        <v>79</v>
      </c>
      <c r="E1299" s="381" t="s">
        <v>317</v>
      </c>
      <c r="F1299" s="5"/>
      <c r="G1299" s="542">
        <f t="shared" ref="G1299:T1299" si="544">IF(G245+F1299-(G949-F949)&lt;0,0,G245+F1299-(G949-F949))</f>
        <v>0</v>
      </c>
      <c r="H1299" s="542">
        <f t="shared" si="544"/>
        <v>0</v>
      </c>
      <c r="I1299" s="542">
        <f t="shared" si="544"/>
        <v>0</v>
      </c>
      <c r="J1299" s="542">
        <f t="shared" si="544"/>
        <v>0</v>
      </c>
      <c r="K1299" s="542">
        <f t="shared" si="544"/>
        <v>0</v>
      </c>
      <c r="L1299" s="542">
        <f t="shared" si="544"/>
        <v>0</v>
      </c>
      <c r="M1299" s="542">
        <f t="shared" si="544"/>
        <v>0</v>
      </c>
      <c r="N1299" s="542">
        <f t="shared" si="544"/>
        <v>0</v>
      </c>
      <c r="O1299" s="542">
        <f t="shared" si="544"/>
        <v>0</v>
      </c>
      <c r="P1299" s="542">
        <f t="shared" si="544"/>
        <v>0</v>
      </c>
      <c r="Q1299" s="542">
        <f t="shared" si="544"/>
        <v>0</v>
      </c>
      <c r="R1299" s="542">
        <f t="shared" si="544"/>
        <v>0</v>
      </c>
      <c r="S1299" s="542">
        <f t="shared" si="544"/>
        <v>11072418.16</v>
      </c>
      <c r="T1299" s="542">
        <f t="shared" si="544"/>
        <v>10435972.076787401</v>
      </c>
      <c r="U1299" s="15"/>
    </row>
    <row r="1300" spans="1:21" ht="12.75" customHeight="1" outlineLevel="1">
      <c r="A1300" s="355"/>
      <c r="B1300" s="145"/>
      <c r="C1300" s="393" t="s">
        <v>1005</v>
      </c>
      <c r="D1300" s="379" t="s">
        <v>79</v>
      </c>
      <c r="E1300" s="379" t="s">
        <v>317</v>
      </c>
      <c r="F1300" s="5"/>
      <c r="G1300" s="543">
        <f t="shared" ref="G1300:T1300" si="545">IF(G246+F1300-(G950-F950)&lt;0,0,G246+F1300-(G950-F950))</f>
        <v>0</v>
      </c>
      <c r="H1300" s="543">
        <f t="shared" si="545"/>
        <v>0</v>
      </c>
      <c r="I1300" s="543">
        <f t="shared" si="545"/>
        <v>0</v>
      </c>
      <c r="J1300" s="543">
        <f t="shared" si="545"/>
        <v>0</v>
      </c>
      <c r="K1300" s="543">
        <f t="shared" si="545"/>
        <v>0</v>
      </c>
      <c r="L1300" s="543">
        <f t="shared" si="545"/>
        <v>0</v>
      </c>
      <c r="M1300" s="543">
        <f t="shared" si="545"/>
        <v>0</v>
      </c>
      <c r="N1300" s="543">
        <f t="shared" si="545"/>
        <v>0</v>
      </c>
      <c r="O1300" s="543">
        <f t="shared" si="545"/>
        <v>0</v>
      </c>
      <c r="P1300" s="543">
        <f t="shared" si="545"/>
        <v>0</v>
      </c>
      <c r="Q1300" s="543">
        <f t="shared" si="545"/>
        <v>0</v>
      </c>
      <c r="R1300" s="543">
        <f t="shared" si="545"/>
        <v>0</v>
      </c>
      <c r="S1300" s="543">
        <f t="shared" si="545"/>
        <v>6839419.8799999999</v>
      </c>
      <c r="T1300" s="543">
        <f t="shared" si="545"/>
        <v>6383458.5546666663</v>
      </c>
      <c r="U1300" s="15"/>
    </row>
    <row r="1301" spans="1:21" ht="12.75" customHeight="1" outlineLevel="1" collapsed="1">
      <c r="A1301" s="355"/>
      <c r="B1301" s="145"/>
      <c r="C1301" s="23" t="s">
        <v>529</v>
      </c>
      <c r="D1301" s="5"/>
      <c r="E1301" s="5"/>
      <c r="F1301" s="5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5"/>
    </row>
    <row r="1302" spans="1:21" ht="12.75" customHeight="1" outlineLevel="1">
      <c r="A1302" s="359"/>
      <c r="B1302" s="145"/>
      <c r="C1302" s="275" t="s">
        <v>179</v>
      </c>
      <c r="D1302" s="18"/>
      <c r="E1302" s="18"/>
      <c r="F1302" s="5"/>
      <c r="G1302" s="454"/>
      <c r="H1302" s="454"/>
      <c r="I1302" s="454"/>
      <c r="J1302" s="454"/>
      <c r="K1302" s="454"/>
      <c r="L1302" s="454"/>
      <c r="M1302" s="454"/>
      <c r="N1302" s="454"/>
      <c r="O1302" s="454"/>
      <c r="P1302" s="454"/>
      <c r="Q1302" s="454"/>
      <c r="R1302" s="454"/>
      <c r="S1302" s="454"/>
      <c r="T1302" s="454"/>
      <c r="U1302" s="15"/>
    </row>
    <row r="1303" spans="1:21" ht="12.75" customHeight="1" outlineLevel="1">
      <c r="A1303" s="360"/>
      <c r="B1303" s="145"/>
      <c r="C1303" s="394" t="s">
        <v>282</v>
      </c>
      <c r="D1303" s="381" t="s">
        <v>79</v>
      </c>
      <c r="E1303" s="381" t="s">
        <v>317</v>
      </c>
      <c r="F1303" s="5"/>
      <c r="G1303" s="542">
        <f t="shared" ref="G1303:T1303" si="546">IF(G249+F1303-(G953-F953)&lt;0,0,G249+F1303-(G953-F953))</f>
        <v>0</v>
      </c>
      <c r="H1303" s="542">
        <f t="shared" si="546"/>
        <v>0</v>
      </c>
      <c r="I1303" s="542">
        <f t="shared" si="546"/>
        <v>0</v>
      </c>
      <c r="J1303" s="542">
        <f t="shared" si="546"/>
        <v>0</v>
      </c>
      <c r="K1303" s="542">
        <f t="shared" si="546"/>
        <v>0</v>
      </c>
      <c r="L1303" s="542">
        <f t="shared" si="546"/>
        <v>0</v>
      </c>
      <c r="M1303" s="542">
        <f t="shared" si="546"/>
        <v>0</v>
      </c>
      <c r="N1303" s="542">
        <f t="shared" si="546"/>
        <v>755998.79975124379</v>
      </c>
      <c r="O1303" s="542">
        <f t="shared" si="546"/>
        <v>718198.85976368166</v>
      </c>
      <c r="P1303" s="542">
        <f t="shared" si="546"/>
        <v>680398.91977611952</v>
      </c>
      <c r="Q1303" s="542">
        <f t="shared" si="546"/>
        <v>642598.97978855739</v>
      </c>
      <c r="R1303" s="542">
        <f t="shared" si="546"/>
        <v>604799.03980099526</v>
      </c>
      <c r="S1303" s="542">
        <f t="shared" si="546"/>
        <v>566999.09981343313</v>
      </c>
      <c r="T1303" s="542">
        <f t="shared" si="546"/>
        <v>529199.159825871</v>
      </c>
      <c r="U1303" s="15"/>
    </row>
    <row r="1304" spans="1:21" ht="12.75" customHeight="1" outlineLevel="1">
      <c r="A1304" s="355"/>
      <c r="B1304" s="145"/>
      <c r="C1304" s="276" t="s">
        <v>485</v>
      </c>
      <c r="D1304" s="5" t="s">
        <v>79</v>
      </c>
      <c r="E1304" s="5" t="s">
        <v>317</v>
      </c>
      <c r="F1304" s="5"/>
      <c r="G1304" s="17">
        <f t="shared" ref="G1304:T1304" si="547">IF(G250+F1304-(G954-F954)&lt;0,0,G250+F1304-(G954-F954))</f>
        <v>0</v>
      </c>
      <c r="H1304" s="17">
        <f t="shared" si="547"/>
        <v>0</v>
      </c>
      <c r="I1304" s="17">
        <f t="shared" si="547"/>
        <v>0</v>
      </c>
      <c r="J1304" s="17">
        <f t="shared" si="547"/>
        <v>0</v>
      </c>
      <c r="K1304" s="17">
        <f t="shared" si="547"/>
        <v>0</v>
      </c>
      <c r="L1304" s="17">
        <f t="shared" si="547"/>
        <v>0</v>
      </c>
      <c r="M1304" s="17">
        <f t="shared" si="547"/>
        <v>0</v>
      </c>
      <c r="N1304" s="17">
        <f t="shared" si="547"/>
        <v>0</v>
      </c>
      <c r="O1304" s="17">
        <f t="shared" si="547"/>
        <v>0</v>
      </c>
      <c r="P1304" s="17">
        <f t="shared" si="547"/>
        <v>0</v>
      </c>
      <c r="Q1304" s="17">
        <f t="shared" si="547"/>
        <v>0</v>
      </c>
      <c r="R1304" s="17">
        <f t="shared" si="547"/>
        <v>0</v>
      </c>
      <c r="S1304" s="17">
        <f t="shared" si="547"/>
        <v>0</v>
      </c>
      <c r="T1304" s="17">
        <f t="shared" si="547"/>
        <v>720565.13</v>
      </c>
      <c r="U1304" s="15"/>
    </row>
    <row r="1305" spans="1:21" ht="12.75" customHeight="1" outlineLevel="1">
      <c r="A1305" s="355"/>
      <c r="B1305" s="145"/>
      <c r="C1305" s="276" t="s">
        <v>40</v>
      </c>
      <c r="D1305" s="5" t="s">
        <v>79</v>
      </c>
      <c r="E1305" s="5" t="s">
        <v>317</v>
      </c>
      <c r="F1305" s="5"/>
      <c r="G1305" s="17">
        <f t="shared" ref="G1305:T1305" si="548">IF(G251+F1305-(G955-F955)&lt;0,0,G251+F1305-(G955-F955))</f>
        <v>0</v>
      </c>
      <c r="H1305" s="17">
        <f t="shared" si="548"/>
        <v>0</v>
      </c>
      <c r="I1305" s="17">
        <f t="shared" si="548"/>
        <v>0</v>
      </c>
      <c r="J1305" s="17">
        <f t="shared" si="548"/>
        <v>0</v>
      </c>
      <c r="K1305" s="17">
        <f t="shared" si="548"/>
        <v>0</v>
      </c>
      <c r="L1305" s="17">
        <f t="shared" si="548"/>
        <v>0</v>
      </c>
      <c r="M1305" s="17">
        <f t="shared" si="548"/>
        <v>0</v>
      </c>
      <c r="N1305" s="17">
        <f t="shared" si="548"/>
        <v>0</v>
      </c>
      <c r="O1305" s="17">
        <f t="shared" si="548"/>
        <v>0</v>
      </c>
      <c r="P1305" s="17">
        <f t="shared" si="548"/>
        <v>0</v>
      </c>
      <c r="Q1305" s="17">
        <f t="shared" si="548"/>
        <v>0</v>
      </c>
      <c r="R1305" s="17">
        <f t="shared" si="548"/>
        <v>0</v>
      </c>
      <c r="S1305" s="17">
        <f t="shared" si="548"/>
        <v>0</v>
      </c>
      <c r="T1305" s="17">
        <f t="shared" si="548"/>
        <v>2450799.2200000002</v>
      </c>
      <c r="U1305" s="15"/>
    </row>
    <row r="1306" spans="1:21" ht="12.75" customHeight="1" outlineLevel="1">
      <c r="A1306" s="361"/>
      <c r="B1306" s="145"/>
      <c r="C1306" s="276" t="s">
        <v>486</v>
      </c>
      <c r="D1306" s="5" t="s">
        <v>79</v>
      </c>
      <c r="E1306" s="5" t="s">
        <v>317</v>
      </c>
      <c r="F1306" s="5"/>
      <c r="G1306" s="17">
        <f t="shared" ref="G1306:T1306" si="549">IF(G252+F1306-(G956-F956)&lt;0,0,G252+F1306-(G956-F956))</f>
        <v>0</v>
      </c>
      <c r="H1306" s="17">
        <f t="shared" si="549"/>
        <v>0</v>
      </c>
      <c r="I1306" s="17">
        <f t="shared" si="549"/>
        <v>0</v>
      </c>
      <c r="J1306" s="17">
        <f t="shared" si="549"/>
        <v>0</v>
      </c>
      <c r="K1306" s="17">
        <f t="shared" si="549"/>
        <v>0</v>
      </c>
      <c r="L1306" s="17">
        <f t="shared" si="549"/>
        <v>0</v>
      </c>
      <c r="M1306" s="17">
        <f t="shared" si="549"/>
        <v>0</v>
      </c>
      <c r="N1306" s="17">
        <f t="shared" si="549"/>
        <v>0</v>
      </c>
      <c r="O1306" s="17">
        <f t="shared" si="549"/>
        <v>0</v>
      </c>
      <c r="P1306" s="17">
        <f t="shared" si="549"/>
        <v>0</v>
      </c>
      <c r="Q1306" s="17">
        <f t="shared" si="549"/>
        <v>0</v>
      </c>
      <c r="R1306" s="17">
        <f t="shared" si="549"/>
        <v>0</v>
      </c>
      <c r="S1306" s="17">
        <f t="shared" si="549"/>
        <v>0</v>
      </c>
      <c r="T1306" s="17">
        <f t="shared" si="549"/>
        <v>1883436.62</v>
      </c>
      <c r="U1306" s="15"/>
    </row>
    <row r="1307" spans="1:21" ht="12.75" customHeight="1" outlineLevel="1">
      <c r="A1307" s="361"/>
      <c r="B1307" s="145"/>
      <c r="C1307" s="276" t="s">
        <v>487</v>
      </c>
      <c r="D1307" s="5" t="s">
        <v>79</v>
      </c>
      <c r="E1307" s="5" t="s">
        <v>317</v>
      </c>
      <c r="F1307" s="5"/>
      <c r="G1307" s="17">
        <f t="shared" ref="G1307:T1307" si="550">IF(G253+F1307-(G957-F957)&lt;0,0,G253+F1307-(G957-F957))</f>
        <v>0</v>
      </c>
      <c r="H1307" s="17">
        <f t="shared" si="550"/>
        <v>0</v>
      </c>
      <c r="I1307" s="17">
        <f t="shared" si="550"/>
        <v>0</v>
      </c>
      <c r="J1307" s="17">
        <f t="shared" si="550"/>
        <v>0</v>
      </c>
      <c r="K1307" s="17">
        <f t="shared" si="550"/>
        <v>0</v>
      </c>
      <c r="L1307" s="17">
        <f t="shared" si="550"/>
        <v>0</v>
      </c>
      <c r="M1307" s="17">
        <f t="shared" si="550"/>
        <v>0</v>
      </c>
      <c r="N1307" s="17">
        <f t="shared" si="550"/>
        <v>0</v>
      </c>
      <c r="O1307" s="17">
        <f t="shared" si="550"/>
        <v>0</v>
      </c>
      <c r="P1307" s="17">
        <f t="shared" si="550"/>
        <v>0</v>
      </c>
      <c r="Q1307" s="17">
        <f t="shared" si="550"/>
        <v>0</v>
      </c>
      <c r="R1307" s="17">
        <f t="shared" si="550"/>
        <v>0</v>
      </c>
      <c r="S1307" s="17">
        <f t="shared" si="550"/>
        <v>0</v>
      </c>
      <c r="T1307" s="17">
        <f t="shared" si="550"/>
        <v>1667169.91</v>
      </c>
      <c r="U1307" s="15"/>
    </row>
    <row r="1308" spans="1:21" ht="12.75" customHeight="1" outlineLevel="1">
      <c r="A1308" s="361"/>
      <c r="B1308" s="145"/>
      <c r="C1308" s="276" t="s">
        <v>488</v>
      </c>
      <c r="D1308" s="5" t="s">
        <v>79</v>
      </c>
      <c r="E1308" s="5" t="s">
        <v>317</v>
      </c>
      <c r="F1308" s="5"/>
      <c r="G1308" s="17">
        <f t="shared" ref="G1308:T1308" si="551">IF(G254+F1308-(G958-F958)&lt;0,0,G254+F1308-(G958-F958))</f>
        <v>0</v>
      </c>
      <c r="H1308" s="17">
        <f t="shared" si="551"/>
        <v>0</v>
      </c>
      <c r="I1308" s="17">
        <f t="shared" si="551"/>
        <v>0</v>
      </c>
      <c r="J1308" s="17">
        <f t="shared" si="551"/>
        <v>0</v>
      </c>
      <c r="K1308" s="17">
        <f t="shared" si="551"/>
        <v>0</v>
      </c>
      <c r="L1308" s="17">
        <f t="shared" si="551"/>
        <v>0</v>
      </c>
      <c r="M1308" s="17">
        <f t="shared" si="551"/>
        <v>0</v>
      </c>
      <c r="N1308" s="17">
        <f t="shared" si="551"/>
        <v>0</v>
      </c>
      <c r="O1308" s="17">
        <f t="shared" si="551"/>
        <v>0</v>
      </c>
      <c r="P1308" s="17">
        <f t="shared" si="551"/>
        <v>0</v>
      </c>
      <c r="Q1308" s="17">
        <f t="shared" si="551"/>
        <v>0</v>
      </c>
      <c r="R1308" s="17">
        <f t="shared" si="551"/>
        <v>0</v>
      </c>
      <c r="S1308" s="17">
        <f t="shared" si="551"/>
        <v>205151.88</v>
      </c>
      <c r="T1308" s="17">
        <f t="shared" si="551"/>
        <v>193920.37614519274</v>
      </c>
      <c r="U1308" s="15"/>
    </row>
    <row r="1309" spans="1:21" ht="12.75" customHeight="1" outlineLevel="1">
      <c r="A1309" s="361"/>
      <c r="B1309" s="145"/>
      <c r="C1309" s="276" t="s">
        <v>489</v>
      </c>
      <c r="D1309" s="5" t="s">
        <v>79</v>
      </c>
      <c r="E1309" s="5" t="s">
        <v>317</v>
      </c>
      <c r="F1309" s="5"/>
      <c r="G1309" s="17">
        <f t="shared" ref="G1309:T1309" si="552">IF(G255+F1309-(G959-F959)&lt;0,0,G255+F1309-(G959-F959))</f>
        <v>0</v>
      </c>
      <c r="H1309" s="17">
        <f t="shared" si="552"/>
        <v>0</v>
      </c>
      <c r="I1309" s="17">
        <f t="shared" si="552"/>
        <v>0</v>
      </c>
      <c r="J1309" s="17">
        <f t="shared" si="552"/>
        <v>0</v>
      </c>
      <c r="K1309" s="17">
        <f t="shared" si="552"/>
        <v>0</v>
      </c>
      <c r="L1309" s="17">
        <f t="shared" si="552"/>
        <v>0</v>
      </c>
      <c r="M1309" s="17">
        <f t="shared" si="552"/>
        <v>0</v>
      </c>
      <c r="N1309" s="17">
        <f t="shared" si="552"/>
        <v>0</v>
      </c>
      <c r="O1309" s="17">
        <f t="shared" si="552"/>
        <v>0</v>
      </c>
      <c r="P1309" s="17">
        <f t="shared" si="552"/>
        <v>0</v>
      </c>
      <c r="Q1309" s="17">
        <f t="shared" si="552"/>
        <v>0</v>
      </c>
      <c r="R1309" s="17">
        <f t="shared" si="552"/>
        <v>0</v>
      </c>
      <c r="S1309" s="17">
        <f t="shared" si="552"/>
        <v>122881</v>
      </c>
      <c r="T1309" s="17">
        <f t="shared" si="552"/>
        <v>116132.34441769485</v>
      </c>
      <c r="U1309" s="15"/>
    </row>
    <row r="1310" spans="1:21" ht="12.75" customHeight="1" outlineLevel="1">
      <c r="A1310" s="361"/>
      <c r="B1310" s="145"/>
      <c r="C1310" s="276" t="s">
        <v>490</v>
      </c>
      <c r="D1310" s="5" t="s">
        <v>79</v>
      </c>
      <c r="E1310" s="5" t="s">
        <v>317</v>
      </c>
      <c r="F1310" s="5"/>
      <c r="G1310" s="17">
        <f t="shared" ref="G1310:T1310" si="553">IF(G256+F1310-(G960-F960)&lt;0,0,G256+F1310-(G960-F960))</f>
        <v>0</v>
      </c>
      <c r="H1310" s="17">
        <f t="shared" si="553"/>
        <v>0</v>
      </c>
      <c r="I1310" s="17">
        <f t="shared" si="553"/>
        <v>0</v>
      </c>
      <c r="J1310" s="17">
        <f t="shared" si="553"/>
        <v>0</v>
      </c>
      <c r="K1310" s="17">
        <f t="shared" si="553"/>
        <v>0</v>
      </c>
      <c r="L1310" s="17">
        <f t="shared" si="553"/>
        <v>0</v>
      </c>
      <c r="M1310" s="17">
        <f t="shared" si="553"/>
        <v>0</v>
      </c>
      <c r="N1310" s="17">
        <f t="shared" si="553"/>
        <v>0</v>
      </c>
      <c r="O1310" s="17">
        <f t="shared" si="553"/>
        <v>0</v>
      </c>
      <c r="P1310" s="17">
        <f t="shared" si="553"/>
        <v>0</v>
      </c>
      <c r="Q1310" s="17">
        <f t="shared" si="553"/>
        <v>0</v>
      </c>
      <c r="R1310" s="17">
        <f t="shared" si="553"/>
        <v>0</v>
      </c>
      <c r="S1310" s="17">
        <f t="shared" si="553"/>
        <v>5164698.2699999996</v>
      </c>
      <c r="T1310" s="17">
        <f t="shared" si="553"/>
        <v>4881051.7354604267</v>
      </c>
      <c r="U1310" s="15"/>
    </row>
    <row r="1311" spans="1:21" ht="12.75" customHeight="1" outlineLevel="1">
      <c r="A1311" s="361"/>
      <c r="B1311" s="145"/>
      <c r="C1311" s="276" t="s">
        <v>491</v>
      </c>
      <c r="D1311" s="5" t="s">
        <v>79</v>
      </c>
      <c r="E1311" s="5" t="s">
        <v>317</v>
      </c>
      <c r="F1311" s="5"/>
      <c r="G1311" s="17">
        <f t="shared" ref="G1311:T1311" si="554">IF(G257+F1311-(G961-F961)&lt;0,0,G257+F1311-(G961-F961))</f>
        <v>0</v>
      </c>
      <c r="H1311" s="17">
        <f t="shared" si="554"/>
        <v>0</v>
      </c>
      <c r="I1311" s="17">
        <f t="shared" si="554"/>
        <v>0</v>
      </c>
      <c r="J1311" s="17">
        <f t="shared" si="554"/>
        <v>0</v>
      </c>
      <c r="K1311" s="17">
        <f t="shared" si="554"/>
        <v>0</v>
      </c>
      <c r="L1311" s="17">
        <f t="shared" si="554"/>
        <v>0</v>
      </c>
      <c r="M1311" s="17">
        <f t="shared" si="554"/>
        <v>0</v>
      </c>
      <c r="N1311" s="17">
        <f t="shared" si="554"/>
        <v>0</v>
      </c>
      <c r="O1311" s="17">
        <f t="shared" si="554"/>
        <v>0</v>
      </c>
      <c r="P1311" s="17">
        <f t="shared" si="554"/>
        <v>0</v>
      </c>
      <c r="Q1311" s="17">
        <f t="shared" si="554"/>
        <v>0</v>
      </c>
      <c r="R1311" s="17">
        <f t="shared" si="554"/>
        <v>101249.87</v>
      </c>
      <c r="S1311" s="17">
        <f t="shared" si="554"/>
        <v>95825.504441508878</v>
      </c>
      <c r="T1311" s="17">
        <f t="shared" si="554"/>
        <v>90401.13888301776</v>
      </c>
      <c r="U1311" s="15"/>
    </row>
    <row r="1312" spans="1:21" ht="12.75" customHeight="1" outlineLevel="1">
      <c r="A1312" s="361"/>
      <c r="B1312" s="145"/>
      <c r="C1312" s="276" t="s">
        <v>492</v>
      </c>
      <c r="D1312" s="5" t="s">
        <v>79</v>
      </c>
      <c r="E1312" s="5" t="s">
        <v>317</v>
      </c>
      <c r="F1312" s="5"/>
      <c r="G1312" s="17">
        <f t="shared" ref="G1312:T1312" si="555">IF(G258+F1312-(G962-F962)&lt;0,0,G258+F1312-(G962-F962))</f>
        <v>0</v>
      </c>
      <c r="H1312" s="17">
        <f t="shared" si="555"/>
        <v>0</v>
      </c>
      <c r="I1312" s="17">
        <f t="shared" si="555"/>
        <v>0</v>
      </c>
      <c r="J1312" s="17">
        <f t="shared" si="555"/>
        <v>0</v>
      </c>
      <c r="K1312" s="17">
        <f t="shared" si="555"/>
        <v>0</v>
      </c>
      <c r="L1312" s="17">
        <f t="shared" si="555"/>
        <v>0</v>
      </c>
      <c r="M1312" s="17">
        <f t="shared" si="555"/>
        <v>0</v>
      </c>
      <c r="N1312" s="17">
        <f t="shared" si="555"/>
        <v>0</v>
      </c>
      <c r="O1312" s="17">
        <f t="shared" si="555"/>
        <v>0</v>
      </c>
      <c r="P1312" s="17">
        <f t="shared" si="555"/>
        <v>15929051.91</v>
      </c>
      <c r="Q1312" s="17">
        <f t="shared" si="555"/>
        <v>15173482.846042885</v>
      </c>
      <c r="R1312" s="17">
        <f t="shared" si="555"/>
        <v>14417913.782085769</v>
      </c>
      <c r="S1312" s="17">
        <f t="shared" si="555"/>
        <v>13662344.718128653</v>
      </c>
      <c r="T1312" s="17">
        <f t="shared" si="555"/>
        <v>12906775.654171538</v>
      </c>
      <c r="U1312" s="15"/>
    </row>
    <row r="1313" spans="1:21" ht="12.75" customHeight="1" outlineLevel="1">
      <c r="A1313" s="361"/>
      <c r="B1313" s="145"/>
      <c r="C1313" s="276" t="s">
        <v>498</v>
      </c>
      <c r="D1313" s="5" t="s">
        <v>79</v>
      </c>
      <c r="E1313" s="5" t="s">
        <v>317</v>
      </c>
      <c r="F1313" s="5"/>
      <c r="G1313" s="17">
        <f t="shared" ref="G1313:T1313" si="556">IF(G259+F1313-(G963-F963)&lt;0,0,G259+F1313-(G963-F963))</f>
        <v>0</v>
      </c>
      <c r="H1313" s="17">
        <f t="shared" si="556"/>
        <v>0</v>
      </c>
      <c r="I1313" s="17">
        <f t="shared" si="556"/>
        <v>0</v>
      </c>
      <c r="J1313" s="17">
        <f t="shared" si="556"/>
        <v>0</v>
      </c>
      <c r="K1313" s="17">
        <f t="shared" si="556"/>
        <v>0</v>
      </c>
      <c r="L1313" s="17">
        <f t="shared" si="556"/>
        <v>0</v>
      </c>
      <c r="M1313" s="17">
        <f t="shared" si="556"/>
        <v>0</v>
      </c>
      <c r="N1313" s="17">
        <f t="shared" si="556"/>
        <v>0</v>
      </c>
      <c r="O1313" s="17">
        <f t="shared" si="556"/>
        <v>0</v>
      </c>
      <c r="P1313" s="17">
        <f t="shared" si="556"/>
        <v>0</v>
      </c>
      <c r="Q1313" s="17">
        <f t="shared" si="556"/>
        <v>110982.39999999999</v>
      </c>
      <c r="R1313" s="17">
        <f t="shared" si="556"/>
        <v>105718.12761533463</v>
      </c>
      <c r="S1313" s="17">
        <f t="shared" si="556"/>
        <v>100453.85523066926</v>
      </c>
      <c r="T1313" s="17">
        <f t="shared" si="556"/>
        <v>95189.58284600389</v>
      </c>
      <c r="U1313" s="15"/>
    </row>
    <row r="1314" spans="1:21" ht="12.75" customHeight="1" outlineLevel="1">
      <c r="A1314" s="361"/>
      <c r="B1314" s="145"/>
      <c r="C1314" s="276" t="s">
        <v>499</v>
      </c>
      <c r="D1314" s="5" t="s">
        <v>79</v>
      </c>
      <c r="E1314" s="5" t="s">
        <v>317</v>
      </c>
      <c r="F1314" s="5"/>
      <c r="G1314" s="17">
        <f t="shared" ref="G1314:T1314" si="557">IF(G260+F1314-(G964-F964)&lt;0,0,G260+F1314-(G964-F964))</f>
        <v>0</v>
      </c>
      <c r="H1314" s="17">
        <f t="shared" si="557"/>
        <v>0</v>
      </c>
      <c r="I1314" s="17">
        <f t="shared" si="557"/>
        <v>0</v>
      </c>
      <c r="J1314" s="17">
        <f t="shared" si="557"/>
        <v>0</v>
      </c>
      <c r="K1314" s="17">
        <f t="shared" si="557"/>
        <v>0</v>
      </c>
      <c r="L1314" s="17">
        <f t="shared" si="557"/>
        <v>0</v>
      </c>
      <c r="M1314" s="17">
        <f t="shared" si="557"/>
        <v>0</v>
      </c>
      <c r="N1314" s="17">
        <f t="shared" si="557"/>
        <v>0</v>
      </c>
      <c r="O1314" s="17">
        <f t="shared" si="557"/>
        <v>0</v>
      </c>
      <c r="P1314" s="17">
        <f t="shared" si="557"/>
        <v>0</v>
      </c>
      <c r="Q1314" s="17">
        <f t="shared" si="557"/>
        <v>630399</v>
      </c>
      <c r="R1314" s="17">
        <f t="shared" si="557"/>
        <v>600497.03313840157</v>
      </c>
      <c r="S1314" s="17">
        <f t="shared" si="557"/>
        <v>570595.06627680315</v>
      </c>
      <c r="T1314" s="17">
        <f t="shared" si="557"/>
        <v>540693.09941520472</v>
      </c>
      <c r="U1314" s="15"/>
    </row>
    <row r="1315" spans="1:21" ht="12.75" customHeight="1" outlineLevel="1">
      <c r="A1315" s="361"/>
      <c r="B1315" s="145"/>
      <c r="C1315" s="276" t="s">
        <v>789</v>
      </c>
      <c r="D1315" s="5" t="s">
        <v>79</v>
      </c>
      <c r="E1315" s="5" t="s">
        <v>317</v>
      </c>
      <c r="F1315" s="5"/>
      <c r="G1315" s="17">
        <f t="shared" ref="G1315:T1315" si="558">IF(G261+F1315-(G965-F965)&lt;0,0,G261+F1315-(G965-F965))</f>
        <v>0</v>
      </c>
      <c r="H1315" s="17">
        <f t="shared" si="558"/>
        <v>0</v>
      </c>
      <c r="I1315" s="17">
        <f t="shared" si="558"/>
        <v>0</v>
      </c>
      <c r="J1315" s="17">
        <f t="shared" si="558"/>
        <v>0</v>
      </c>
      <c r="K1315" s="17">
        <f t="shared" si="558"/>
        <v>0</v>
      </c>
      <c r="L1315" s="17">
        <f t="shared" si="558"/>
        <v>0</v>
      </c>
      <c r="M1315" s="17">
        <f t="shared" si="558"/>
        <v>0</v>
      </c>
      <c r="N1315" s="17">
        <f t="shared" si="558"/>
        <v>0</v>
      </c>
      <c r="O1315" s="17">
        <f t="shared" si="558"/>
        <v>0</v>
      </c>
      <c r="P1315" s="17">
        <f t="shared" si="558"/>
        <v>0</v>
      </c>
      <c r="Q1315" s="17">
        <f t="shared" si="558"/>
        <v>662891.77</v>
      </c>
      <c r="R1315" s="17">
        <f t="shared" si="558"/>
        <v>629188.53890235408</v>
      </c>
      <c r="S1315" s="17">
        <f t="shared" si="558"/>
        <v>595485.30780470814</v>
      </c>
      <c r="T1315" s="17">
        <f t="shared" si="558"/>
        <v>561782.0767070622</v>
      </c>
      <c r="U1315" s="15"/>
    </row>
    <row r="1316" spans="1:21" ht="12.75" customHeight="1" outlineLevel="1">
      <c r="A1316" s="361"/>
      <c r="B1316" s="145"/>
      <c r="C1316" s="276" t="s">
        <v>493</v>
      </c>
      <c r="D1316" s="5" t="s">
        <v>79</v>
      </c>
      <c r="E1316" s="5" t="s">
        <v>317</v>
      </c>
      <c r="F1316" s="5"/>
      <c r="G1316" s="17">
        <f t="shared" ref="G1316:T1316" si="559">IF(G262+F1316-(G966-F966)&lt;0,0,G262+F1316-(G966-F966))</f>
        <v>0</v>
      </c>
      <c r="H1316" s="17">
        <f t="shared" si="559"/>
        <v>0</v>
      </c>
      <c r="I1316" s="17">
        <f t="shared" si="559"/>
        <v>0</v>
      </c>
      <c r="J1316" s="17">
        <f t="shared" si="559"/>
        <v>0</v>
      </c>
      <c r="K1316" s="17">
        <f t="shared" si="559"/>
        <v>0</v>
      </c>
      <c r="L1316" s="17">
        <f t="shared" si="559"/>
        <v>0</v>
      </c>
      <c r="M1316" s="17">
        <f t="shared" si="559"/>
        <v>0</v>
      </c>
      <c r="N1316" s="17">
        <f t="shared" si="559"/>
        <v>0</v>
      </c>
      <c r="O1316" s="17">
        <f t="shared" si="559"/>
        <v>0</v>
      </c>
      <c r="P1316" s="17">
        <f t="shared" si="559"/>
        <v>0</v>
      </c>
      <c r="Q1316" s="17">
        <f t="shared" si="559"/>
        <v>0</v>
      </c>
      <c r="R1316" s="17">
        <f t="shared" si="559"/>
        <v>654657.18000000005</v>
      </c>
      <c r="S1316" s="17">
        <f t="shared" si="559"/>
        <v>621372.61798579199</v>
      </c>
      <c r="T1316" s="17">
        <f t="shared" si="559"/>
        <v>588088.05597158393</v>
      </c>
      <c r="U1316" s="15"/>
    </row>
    <row r="1317" spans="1:21" ht="12.75" customHeight="1" outlineLevel="1">
      <c r="A1317" s="361"/>
      <c r="B1317" s="145"/>
      <c r="C1317" s="276" t="s">
        <v>790</v>
      </c>
      <c r="D1317" s="5" t="s">
        <v>79</v>
      </c>
      <c r="E1317" s="5" t="s">
        <v>317</v>
      </c>
      <c r="F1317" s="5"/>
      <c r="G1317" s="17">
        <f t="shared" ref="G1317:T1317" si="560">IF(G263+F1317-(G967-F967)&lt;0,0,G263+F1317-(G967-F967))</f>
        <v>0</v>
      </c>
      <c r="H1317" s="17">
        <f t="shared" si="560"/>
        <v>0</v>
      </c>
      <c r="I1317" s="17">
        <f t="shared" si="560"/>
        <v>0</v>
      </c>
      <c r="J1317" s="17">
        <f t="shared" si="560"/>
        <v>0</v>
      </c>
      <c r="K1317" s="17">
        <f t="shared" si="560"/>
        <v>0</v>
      </c>
      <c r="L1317" s="17">
        <f t="shared" si="560"/>
        <v>0</v>
      </c>
      <c r="M1317" s="17">
        <f t="shared" si="560"/>
        <v>0</v>
      </c>
      <c r="N1317" s="17">
        <f t="shared" si="560"/>
        <v>0</v>
      </c>
      <c r="O1317" s="17">
        <f t="shared" si="560"/>
        <v>0</v>
      </c>
      <c r="P1317" s="17">
        <f t="shared" si="560"/>
        <v>0</v>
      </c>
      <c r="Q1317" s="17">
        <f t="shared" si="560"/>
        <v>0</v>
      </c>
      <c r="R1317" s="17">
        <f t="shared" si="560"/>
        <v>188000</v>
      </c>
      <c r="S1317" s="17">
        <f t="shared" si="560"/>
        <v>178393.39213215734</v>
      </c>
      <c r="T1317" s="17">
        <f t="shared" si="560"/>
        <v>168786.78426431469</v>
      </c>
      <c r="U1317" s="15"/>
    </row>
    <row r="1318" spans="1:21" ht="12.75" customHeight="1" outlineLevel="1">
      <c r="A1318" s="361"/>
      <c r="B1318" s="145"/>
      <c r="C1318" s="276" t="s">
        <v>494</v>
      </c>
      <c r="D1318" s="5" t="s">
        <v>79</v>
      </c>
      <c r="E1318" s="5" t="s">
        <v>317</v>
      </c>
      <c r="F1318" s="5"/>
      <c r="G1318" s="17">
        <f t="shared" ref="G1318:T1318" si="561">IF(G264+F1318-(G968-F968)&lt;0,0,G264+F1318-(G968-F968))</f>
        <v>0</v>
      </c>
      <c r="H1318" s="17">
        <f t="shared" si="561"/>
        <v>0</v>
      </c>
      <c r="I1318" s="17">
        <f t="shared" si="561"/>
        <v>0</v>
      </c>
      <c r="J1318" s="17">
        <f t="shared" si="561"/>
        <v>0</v>
      </c>
      <c r="K1318" s="17">
        <f t="shared" si="561"/>
        <v>0</v>
      </c>
      <c r="L1318" s="17">
        <f t="shared" si="561"/>
        <v>0</v>
      </c>
      <c r="M1318" s="17">
        <f t="shared" si="561"/>
        <v>0</v>
      </c>
      <c r="N1318" s="17">
        <f t="shared" si="561"/>
        <v>0</v>
      </c>
      <c r="O1318" s="17">
        <f t="shared" si="561"/>
        <v>0</v>
      </c>
      <c r="P1318" s="17">
        <f t="shared" si="561"/>
        <v>0</v>
      </c>
      <c r="Q1318" s="17">
        <f t="shared" si="561"/>
        <v>0</v>
      </c>
      <c r="R1318" s="17">
        <f t="shared" si="561"/>
        <v>755148.13</v>
      </c>
      <c r="S1318" s="17">
        <f t="shared" si="561"/>
        <v>716140.33670110384</v>
      </c>
      <c r="T1318" s="17">
        <f t="shared" si="561"/>
        <v>677132.54340220767</v>
      </c>
      <c r="U1318" s="15"/>
    </row>
    <row r="1319" spans="1:21" ht="12.75" customHeight="1" outlineLevel="1">
      <c r="A1319" s="361"/>
      <c r="B1319" s="145"/>
      <c r="C1319" s="276" t="s">
        <v>495</v>
      </c>
      <c r="D1319" s="5" t="s">
        <v>79</v>
      </c>
      <c r="E1319" s="5" t="s">
        <v>317</v>
      </c>
      <c r="F1319" s="5"/>
      <c r="G1319" s="17">
        <f t="shared" ref="G1319:T1319" si="562">IF(G265+F1319-(G969-F969)&lt;0,0,G265+F1319-(G969-F969))</f>
        <v>0</v>
      </c>
      <c r="H1319" s="17">
        <f t="shared" si="562"/>
        <v>0</v>
      </c>
      <c r="I1319" s="17">
        <f t="shared" si="562"/>
        <v>0</v>
      </c>
      <c r="J1319" s="17">
        <f t="shared" si="562"/>
        <v>0</v>
      </c>
      <c r="K1319" s="17">
        <f t="shared" si="562"/>
        <v>0</v>
      </c>
      <c r="L1319" s="17">
        <f t="shared" si="562"/>
        <v>0</v>
      </c>
      <c r="M1319" s="17">
        <f t="shared" si="562"/>
        <v>0</v>
      </c>
      <c r="N1319" s="17">
        <f t="shared" si="562"/>
        <v>0</v>
      </c>
      <c r="O1319" s="17">
        <f t="shared" si="562"/>
        <v>0</v>
      </c>
      <c r="P1319" s="17">
        <f t="shared" si="562"/>
        <v>0</v>
      </c>
      <c r="Q1319" s="17">
        <f t="shared" si="562"/>
        <v>0</v>
      </c>
      <c r="R1319" s="17">
        <f t="shared" si="562"/>
        <v>1223961.73</v>
      </c>
      <c r="S1319" s="17">
        <f t="shared" si="562"/>
        <v>1160241.0009385252</v>
      </c>
      <c r="T1319" s="17">
        <f t="shared" si="562"/>
        <v>1096520.2718770504</v>
      </c>
      <c r="U1319" s="15"/>
    </row>
    <row r="1320" spans="1:21" ht="12.75" customHeight="1" outlineLevel="1">
      <c r="A1320" s="361"/>
      <c r="B1320" s="145"/>
      <c r="C1320" s="276" t="s">
        <v>496</v>
      </c>
      <c r="D1320" s="5" t="s">
        <v>79</v>
      </c>
      <c r="E1320" s="5" t="s">
        <v>317</v>
      </c>
      <c r="F1320" s="5"/>
      <c r="G1320" s="17">
        <f t="shared" ref="G1320:T1320" si="563">IF(G266+F1320-(G970-F970)&lt;0,0,G266+F1320-(G970-F970))</f>
        <v>0</v>
      </c>
      <c r="H1320" s="17">
        <f t="shared" si="563"/>
        <v>0</v>
      </c>
      <c r="I1320" s="17">
        <f t="shared" si="563"/>
        <v>0</v>
      </c>
      <c r="J1320" s="17">
        <f t="shared" si="563"/>
        <v>0</v>
      </c>
      <c r="K1320" s="17">
        <f t="shared" si="563"/>
        <v>0</v>
      </c>
      <c r="L1320" s="17">
        <f t="shared" si="563"/>
        <v>0</v>
      </c>
      <c r="M1320" s="17">
        <f t="shared" si="563"/>
        <v>0</v>
      </c>
      <c r="N1320" s="17">
        <f t="shared" si="563"/>
        <v>0</v>
      </c>
      <c r="O1320" s="17">
        <f t="shared" si="563"/>
        <v>0</v>
      </c>
      <c r="P1320" s="17">
        <f t="shared" si="563"/>
        <v>853341.97</v>
      </c>
      <c r="Q1320" s="17">
        <f t="shared" si="563"/>
        <v>808050.44476370513</v>
      </c>
      <c r="R1320" s="17">
        <f t="shared" si="563"/>
        <v>762758.9195274103</v>
      </c>
      <c r="S1320" s="17">
        <f t="shared" si="563"/>
        <v>717467.39429111546</v>
      </c>
      <c r="T1320" s="17">
        <f t="shared" si="563"/>
        <v>672175.86905482062</v>
      </c>
      <c r="U1320" s="15"/>
    </row>
    <row r="1321" spans="1:21" ht="12.75" customHeight="1" outlineLevel="1">
      <c r="A1321" s="361"/>
      <c r="B1321" s="145"/>
      <c r="C1321" s="276" t="s">
        <v>497</v>
      </c>
      <c r="D1321" s="5" t="s">
        <v>79</v>
      </c>
      <c r="E1321" s="5" t="s">
        <v>317</v>
      </c>
      <c r="F1321" s="5"/>
      <c r="G1321" s="17">
        <f t="shared" ref="G1321:T1321" si="564">IF(G267+F1321-(G971-F971)&lt;0,0,G267+F1321-(G971-F971))</f>
        <v>0</v>
      </c>
      <c r="H1321" s="17">
        <f t="shared" si="564"/>
        <v>0</v>
      </c>
      <c r="I1321" s="17">
        <f t="shared" si="564"/>
        <v>0</v>
      </c>
      <c r="J1321" s="17">
        <f t="shared" si="564"/>
        <v>0</v>
      </c>
      <c r="K1321" s="17">
        <f t="shared" si="564"/>
        <v>0</v>
      </c>
      <c r="L1321" s="17">
        <f t="shared" si="564"/>
        <v>0</v>
      </c>
      <c r="M1321" s="17">
        <f t="shared" si="564"/>
        <v>0</v>
      </c>
      <c r="N1321" s="17">
        <f t="shared" si="564"/>
        <v>0</v>
      </c>
      <c r="O1321" s="17">
        <f t="shared" si="564"/>
        <v>0</v>
      </c>
      <c r="P1321" s="17">
        <f t="shared" si="564"/>
        <v>242500</v>
      </c>
      <c r="Q1321" s="17">
        <f t="shared" si="564"/>
        <v>229400.62157762321</v>
      </c>
      <c r="R1321" s="17">
        <f t="shared" si="564"/>
        <v>216301.24315524643</v>
      </c>
      <c r="S1321" s="17">
        <f t="shared" si="564"/>
        <v>203201.86473286964</v>
      </c>
      <c r="T1321" s="17">
        <f t="shared" si="564"/>
        <v>190102.48631049285</v>
      </c>
      <c r="U1321" s="15"/>
    </row>
    <row r="1322" spans="1:21" ht="12.75" customHeight="1" outlineLevel="1">
      <c r="A1322" s="361"/>
      <c r="B1322" s="145"/>
      <c r="C1322" s="276" t="s">
        <v>500</v>
      </c>
      <c r="D1322" s="5" t="s">
        <v>79</v>
      </c>
      <c r="E1322" s="5" t="s">
        <v>317</v>
      </c>
      <c r="F1322" s="5"/>
      <c r="G1322" s="17">
        <f t="shared" ref="G1322:T1322" si="565">IF(G268+F1322-(G972-F972)&lt;0,0,G268+F1322-(G972-F972))</f>
        <v>0</v>
      </c>
      <c r="H1322" s="17">
        <f t="shared" si="565"/>
        <v>0</v>
      </c>
      <c r="I1322" s="17">
        <f t="shared" si="565"/>
        <v>0</v>
      </c>
      <c r="J1322" s="17">
        <f t="shared" si="565"/>
        <v>0</v>
      </c>
      <c r="K1322" s="17">
        <f t="shared" si="565"/>
        <v>0</v>
      </c>
      <c r="L1322" s="17">
        <f t="shared" si="565"/>
        <v>0</v>
      </c>
      <c r="M1322" s="17">
        <f t="shared" si="565"/>
        <v>0</v>
      </c>
      <c r="N1322" s="17">
        <f t="shared" si="565"/>
        <v>0</v>
      </c>
      <c r="O1322" s="17">
        <f t="shared" si="565"/>
        <v>0</v>
      </c>
      <c r="P1322" s="17">
        <f t="shared" si="565"/>
        <v>0</v>
      </c>
      <c r="Q1322" s="17">
        <f t="shared" si="565"/>
        <v>0</v>
      </c>
      <c r="R1322" s="17">
        <f t="shared" si="565"/>
        <v>0</v>
      </c>
      <c r="S1322" s="17">
        <f t="shared" si="565"/>
        <v>2394107.44</v>
      </c>
      <c r="T1322" s="17">
        <f t="shared" si="565"/>
        <v>2262325.0217222138</v>
      </c>
      <c r="U1322" s="15"/>
    </row>
    <row r="1323" spans="1:21" ht="12.75" customHeight="1" outlineLevel="1">
      <c r="A1323" s="361"/>
      <c r="B1323" s="145"/>
      <c r="C1323" s="393" t="s">
        <v>501</v>
      </c>
      <c r="D1323" s="379" t="s">
        <v>79</v>
      </c>
      <c r="E1323" s="379" t="s">
        <v>317</v>
      </c>
      <c r="F1323" s="5"/>
      <c r="G1323" s="543">
        <f t="shared" ref="G1323:T1323" si="566">IF(G269+F1323-(G973-F973)&lt;0,0,G269+F1323-(G973-F973))</f>
        <v>0</v>
      </c>
      <c r="H1323" s="543">
        <f t="shared" si="566"/>
        <v>0</v>
      </c>
      <c r="I1323" s="543">
        <f t="shared" si="566"/>
        <v>0</v>
      </c>
      <c r="J1323" s="543">
        <f t="shared" si="566"/>
        <v>0</v>
      </c>
      <c r="K1323" s="543">
        <f t="shared" si="566"/>
        <v>0</v>
      </c>
      <c r="L1323" s="543">
        <f t="shared" si="566"/>
        <v>0</v>
      </c>
      <c r="M1323" s="543">
        <f t="shared" si="566"/>
        <v>0</v>
      </c>
      <c r="N1323" s="543">
        <f t="shared" si="566"/>
        <v>0</v>
      </c>
      <c r="O1323" s="543">
        <f t="shared" si="566"/>
        <v>0</v>
      </c>
      <c r="P1323" s="543">
        <f t="shared" si="566"/>
        <v>0</v>
      </c>
      <c r="Q1323" s="543">
        <f t="shared" si="566"/>
        <v>0</v>
      </c>
      <c r="R1323" s="543">
        <f t="shared" si="566"/>
        <v>0</v>
      </c>
      <c r="S1323" s="543">
        <f t="shared" si="566"/>
        <v>1664377.62</v>
      </c>
      <c r="T1323" s="543">
        <f t="shared" si="566"/>
        <v>1570001.6946776449</v>
      </c>
      <c r="U1323" s="15"/>
    </row>
    <row r="1324" spans="1:21" ht="12.75" customHeight="1" outlineLevel="1" collapsed="1">
      <c r="A1324" s="362"/>
      <c r="B1324" s="145"/>
      <c r="C1324" s="275" t="s">
        <v>180</v>
      </c>
      <c r="D1324" s="18"/>
      <c r="E1324" s="18"/>
      <c r="F1324" s="5"/>
      <c r="G1324" s="454"/>
      <c r="H1324" s="454"/>
      <c r="I1324" s="454"/>
      <c r="J1324" s="454"/>
      <c r="K1324" s="454"/>
      <c r="L1324" s="454"/>
      <c r="M1324" s="454"/>
      <c r="N1324" s="454"/>
      <c r="O1324" s="454"/>
      <c r="P1324" s="454"/>
      <c r="Q1324" s="454"/>
      <c r="R1324" s="454"/>
      <c r="S1324" s="454"/>
      <c r="T1324" s="454"/>
      <c r="U1324" s="15"/>
    </row>
    <row r="1325" spans="1:21" ht="12.75" customHeight="1" outlineLevel="1">
      <c r="A1325" s="361"/>
      <c r="B1325" s="145"/>
      <c r="C1325" s="394" t="s">
        <v>807</v>
      </c>
      <c r="D1325" s="381" t="s">
        <v>79</v>
      </c>
      <c r="E1325" s="381" t="s">
        <v>317</v>
      </c>
      <c r="F1325" s="5"/>
      <c r="G1325" s="542">
        <f t="shared" ref="G1325:T1325" si="567">IF(G271+F1325-(G975-F975)&lt;0,0,G271+F1325-(G975-F975))</f>
        <v>0</v>
      </c>
      <c r="H1325" s="542">
        <f t="shared" si="567"/>
        <v>0</v>
      </c>
      <c r="I1325" s="542">
        <f t="shared" si="567"/>
        <v>0</v>
      </c>
      <c r="J1325" s="542">
        <f t="shared" si="567"/>
        <v>0</v>
      </c>
      <c r="K1325" s="542">
        <f t="shared" si="567"/>
        <v>0</v>
      </c>
      <c r="L1325" s="542">
        <f t="shared" si="567"/>
        <v>0</v>
      </c>
      <c r="M1325" s="542">
        <f t="shared" si="567"/>
        <v>360000</v>
      </c>
      <c r="N1325" s="542">
        <f t="shared" si="567"/>
        <v>308571.42857142858</v>
      </c>
      <c r="O1325" s="542">
        <f t="shared" si="567"/>
        <v>257142.85714285716</v>
      </c>
      <c r="P1325" s="542">
        <f t="shared" si="567"/>
        <v>205714.28571428574</v>
      </c>
      <c r="Q1325" s="542">
        <f t="shared" si="567"/>
        <v>154285.71428571432</v>
      </c>
      <c r="R1325" s="542">
        <f t="shared" si="567"/>
        <v>102857.1428571429</v>
      </c>
      <c r="S1325" s="542">
        <f t="shared" si="567"/>
        <v>51428.571428571449</v>
      </c>
      <c r="T1325" s="542">
        <f t="shared" si="567"/>
        <v>2.9103830456733704E-11</v>
      </c>
      <c r="U1325" s="15"/>
    </row>
    <row r="1326" spans="1:21" ht="12.75" customHeight="1" outlineLevel="1">
      <c r="A1326" s="361"/>
      <c r="B1326" s="145"/>
      <c r="C1326" s="276" t="s">
        <v>802</v>
      </c>
      <c r="D1326" s="5" t="s">
        <v>79</v>
      </c>
      <c r="E1326" s="5" t="s">
        <v>317</v>
      </c>
      <c r="F1326" s="5"/>
      <c r="G1326" s="17">
        <f t="shared" ref="G1326:T1326" si="568">IF(G272+F1326-(G976-F976)&lt;0,0,G272+F1326-(G976-F976))</f>
        <v>0</v>
      </c>
      <c r="H1326" s="17">
        <f t="shared" si="568"/>
        <v>0</v>
      </c>
      <c r="I1326" s="17">
        <f t="shared" si="568"/>
        <v>0</v>
      </c>
      <c r="J1326" s="17">
        <f t="shared" si="568"/>
        <v>0</v>
      </c>
      <c r="K1326" s="17">
        <f t="shared" si="568"/>
        <v>0</v>
      </c>
      <c r="L1326" s="17">
        <f t="shared" si="568"/>
        <v>0</v>
      </c>
      <c r="M1326" s="17">
        <f t="shared" si="568"/>
        <v>1778000</v>
      </c>
      <c r="N1326" s="17">
        <f t="shared" si="568"/>
        <v>1524000</v>
      </c>
      <c r="O1326" s="17">
        <f t="shared" si="568"/>
        <v>1270000</v>
      </c>
      <c r="P1326" s="17">
        <f t="shared" si="568"/>
        <v>1016000</v>
      </c>
      <c r="Q1326" s="17">
        <f t="shared" si="568"/>
        <v>762000</v>
      </c>
      <c r="R1326" s="17">
        <f t="shared" si="568"/>
        <v>508000</v>
      </c>
      <c r="S1326" s="17">
        <f t="shared" si="568"/>
        <v>254000</v>
      </c>
      <c r="T1326" s="17">
        <f t="shared" si="568"/>
        <v>0</v>
      </c>
      <c r="U1326" s="15"/>
    </row>
    <row r="1327" spans="1:21" ht="12.75" customHeight="1" outlineLevel="1">
      <c r="A1327" s="361"/>
      <c r="B1327" s="145"/>
      <c r="C1327" s="276" t="s">
        <v>803</v>
      </c>
      <c r="D1327" s="5" t="s">
        <v>79</v>
      </c>
      <c r="E1327" s="5" t="s">
        <v>317</v>
      </c>
      <c r="F1327" s="5"/>
      <c r="G1327" s="17">
        <f t="shared" ref="G1327:T1327" si="569">IF(G273+F1327-(G977-F977)&lt;0,0,G273+F1327-(G977-F977))</f>
        <v>0</v>
      </c>
      <c r="H1327" s="17">
        <f t="shared" si="569"/>
        <v>0</v>
      </c>
      <c r="I1327" s="17">
        <f t="shared" si="569"/>
        <v>0</v>
      </c>
      <c r="J1327" s="17">
        <f t="shared" si="569"/>
        <v>0</v>
      </c>
      <c r="K1327" s="17">
        <f t="shared" si="569"/>
        <v>0</v>
      </c>
      <c r="L1327" s="17">
        <f t="shared" si="569"/>
        <v>0</v>
      </c>
      <c r="M1327" s="17">
        <f t="shared" si="569"/>
        <v>141000</v>
      </c>
      <c r="N1327" s="17">
        <f t="shared" si="569"/>
        <v>94000</v>
      </c>
      <c r="O1327" s="17">
        <f t="shared" si="569"/>
        <v>47000</v>
      </c>
      <c r="P1327" s="17">
        <f t="shared" si="569"/>
        <v>0</v>
      </c>
      <c r="Q1327" s="17">
        <f t="shared" si="569"/>
        <v>0</v>
      </c>
      <c r="R1327" s="17">
        <f t="shared" si="569"/>
        <v>0</v>
      </c>
      <c r="S1327" s="17">
        <f t="shared" si="569"/>
        <v>0</v>
      </c>
      <c r="T1327" s="17">
        <f t="shared" si="569"/>
        <v>0</v>
      </c>
      <c r="U1327" s="15"/>
    </row>
    <row r="1328" spans="1:21" ht="12.75" customHeight="1" outlineLevel="1">
      <c r="A1328" s="361"/>
      <c r="B1328" s="145"/>
      <c r="C1328" s="276" t="s">
        <v>804</v>
      </c>
      <c r="D1328" s="5" t="s">
        <v>79</v>
      </c>
      <c r="E1328" s="5" t="s">
        <v>317</v>
      </c>
      <c r="F1328" s="5"/>
      <c r="G1328" s="17">
        <f t="shared" ref="G1328:T1328" si="570">IF(G274+F1328-(G978-F978)&lt;0,0,G274+F1328-(G978-F978))</f>
        <v>0</v>
      </c>
      <c r="H1328" s="17">
        <f t="shared" si="570"/>
        <v>0</v>
      </c>
      <c r="I1328" s="17">
        <f t="shared" si="570"/>
        <v>0</v>
      </c>
      <c r="J1328" s="17">
        <f t="shared" si="570"/>
        <v>0</v>
      </c>
      <c r="K1328" s="17">
        <f t="shared" si="570"/>
        <v>0</v>
      </c>
      <c r="L1328" s="17">
        <f t="shared" si="570"/>
        <v>0</v>
      </c>
      <c r="M1328" s="17">
        <f t="shared" si="570"/>
        <v>3120000</v>
      </c>
      <c r="N1328" s="17">
        <f t="shared" si="570"/>
        <v>2912000</v>
      </c>
      <c r="O1328" s="17">
        <f t="shared" si="570"/>
        <v>2704000</v>
      </c>
      <c r="P1328" s="17">
        <f t="shared" si="570"/>
        <v>2496000</v>
      </c>
      <c r="Q1328" s="17">
        <f t="shared" si="570"/>
        <v>2288000</v>
      </c>
      <c r="R1328" s="17">
        <f t="shared" si="570"/>
        <v>2080000</v>
      </c>
      <c r="S1328" s="17">
        <f t="shared" si="570"/>
        <v>1872000</v>
      </c>
      <c r="T1328" s="17">
        <f t="shared" si="570"/>
        <v>1664000</v>
      </c>
      <c r="U1328" s="15"/>
    </row>
    <row r="1329" spans="1:21" ht="12.75" customHeight="1" outlineLevel="1" collapsed="1">
      <c r="A1329" s="361"/>
      <c r="B1329" s="145"/>
      <c r="C1329" s="276" t="s">
        <v>805</v>
      </c>
      <c r="D1329" s="5" t="s">
        <v>79</v>
      </c>
      <c r="E1329" s="5" t="s">
        <v>317</v>
      </c>
      <c r="F1329" s="5"/>
      <c r="G1329" s="17">
        <f t="shared" ref="G1329:T1329" si="571">IF(G275+F1329-(G979-F979)&lt;0,0,G275+F1329-(G979-F979))</f>
        <v>0</v>
      </c>
      <c r="H1329" s="17">
        <f t="shared" si="571"/>
        <v>0</v>
      </c>
      <c r="I1329" s="17">
        <f t="shared" si="571"/>
        <v>0</v>
      </c>
      <c r="J1329" s="17">
        <f t="shared" si="571"/>
        <v>0</v>
      </c>
      <c r="K1329" s="17">
        <f t="shared" si="571"/>
        <v>0</v>
      </c>
      <c r="L1329" s="17">
        <f t="shared" si="571"/>
        <v>0</v>
      </c>
      <c r="M1329" s="17">
        <f t="shared" si="571"/>
        <v>832000</v>
      </c>
      <c r="N1329" s="17">
        <f t="shared" si="571"/>
        <v>713142.85714285716</v>
      </c>
      <c r="O1329" s="17">
        <f t="shared" si="571"/>
        <v>594285.71428571432</v>
      </c>
      <c r="P1329" s="17">
        <f t="shared" si="571"/>
        <v>475428.57142857148</v>
      </c>
      <c r="Q1329" s="17">
        <f t="shared" si="571"/>
        <v>356571.42857142864</v>
      </c>
      <c r="R1329" s="17">
        <f t="shared" si="571"/>
        <v>237714.28571428574</v>
      </c>
      <c r="S1329" s="17">
        <f t="shared" si="571"/>
        <v>118857.1428571429</v>
      </c>
      <c r="T1329" s="17">
        <f t="shared" si="571"/>
        <v>5.8207660913467407E-11</v>
      </c>
      <c r="U1329" s="15"/>
    </row>
    <row r="1330" spans="1:21" ht="12.75" customHeight="1" outlineLevel="1">
      <c r="A1330" s="361"/>
      <c r="B1330" s="145"/>
      <c r="C1330" s="276" t="s">
        <v>809</v>
      </c>
      <c r="D1330" s="5" t="s">
        <v>79</v>
      </c>
      <c r="E1330" s="5" t="s">
        <v>317</v>
      </c>
      <c r="F1330" s="5"/>
      <c r="G1330" s="17">
        <f t="shared" ref="G1330:T1330" si="572">IF(G276+F1330-(G980-F980)&lt;0,0,G276+F1330-(G980-F980))</f>
        <v>0</v>
      </c>
      <c r="H1330" s="17">
        <f t="shared" si="572"/>
        <v>0</v>
      </c>
      <c r="I1330" s="17">
        <f t="shared" si="572"/>
        <v>0</v>
      </c>
      <c r="J1330" s="17">
        <f t="shared" si="572"/>
        <v>0</v>
      </c>
      <c r="K1330" s="17">
        <f t="shared" si="572"/>
        <v>0</v>
      </c>
      <c r="L1330" s="17">
        <f t="shared" si="572"/>
        <v>0</v>
      </c>
      <c r="M1330" s="17">
        <f t="shared" si="572"/>
        <v>832000</v>
      </c>
      <c r="N1330" s="17">
        <f t="shared" si="572"/>
        <v>713142.85714285716</v>
      </c>
      <c r="O1330" s="17">
        <f t="shared" si="572"/>
        <v>594285.71428571432</v>
      </c>
      <c r="P1330" s="17">
        <f t="shared" si="572"/>
        <v>475428.57142857148</v>
      </c>
      <c r="Q1330" s="17">
        <f t="shared" si="572"/>
        <v>356571.42857142864</v>
      </c>
      <c r="R1330" s="17">
        <f t="shared" si="572"/>
        <v>237714.28571428574</v>
      </c>
      <c r="S1330" s="17">
        <f t="shared" si="572"/>
        <v>118857.1428571429</v>
      </c>
      <c r="T1330" s="17">
        <f t="shared" si="572"/>
        <v>5.8207660913467407E-11</v>
      </c>
      <c r="U1330" s="15"/>
    </row>
    <row r="1331" spans="1:21" ht="12.75" customHeight="1" outlineLevel="1">
      <c r="A1331" s="356"/>
      <c r="B1331" s="145"/>
      <c r="C1331" s="276" t="s">
        <v>810</v>
      </c>
      <c r="D1331" s="5" t="s">
        <v>79</v>
      </c>
      <c r="E1331" s="5" t="s">
        <v>317</v>
      </c>
      <c r="F1331" s="5"/>
      <c r="G1331" s="17">
        <f t="shared" ref="G1331:T1331" si="573">IF(G277+F1331-(G981-F981)&lt;0,0,G277+F1331-(G981-F981))</f>
        <v>0</v>
      </c>
      <c r="H1331" s="17">
        <f t="shared" si="573"/>
        <v>0</v>
      </c>
      <c r="I1331" s="17">
        <f t="shared" si="573"/>
        <v>0</v>
      </c>
      <c r="J1331" s="17">
        <f t="shared" si="573"/>
        <v>0</v>
      </c>
      <c r="K1331" s="17">
        <f t="shared" si="573"/>
        <v>0</v>
      </c>
      <c r="L1331" s="17">
        <f t="shared" si="573"/>
        <v>0</v>
      </c>
      <c r="M1331" s="17">
        <f t="shared" si="573"/>
        <v>171000</v>
      </c>
      <c r="N1331" s="17">
        <f t="shared" si="573"/>
        <v>146571.42857142858</v>
      </c>
      <c r="O1331" s="17">
        <f t="shared" si="573"/>
        <v>122142.85714285716</v>
      </c>
      <c r="P1331" s="17">
        <f t="shared" si="573"/>
        <v>97714.285714285725</v>
      </c>
      <c r="Q1331" s="17">
        <f t="shared" si="573"/>
        <v>73285.714285714304</v>
      </c>
      <c r="R1331" s="17">
        <f t="shared" si="573"/>
        <v>48857.142857142884</v>
      </c>
      <c r="S1331" s="17">
        <f t="shared" si="573"/>
        <v>24428.571428571464</v>
      </c>
      <c r="T1331" s="17">
        <f t="shared" si="573"/>
        <v>4.3655745685100555E-11</v>
      </c>
      <c r="U1331" s="15"/>
    </row>
    <row r="1332" spans="1:21" ht="12.75" customHeight="1" outlineLevel="1">
      <c r="A1332" s="361"/>
      <c r="B1332" s="145"/>
      <c r="C1332" s="276" t="s">
        <v>283</v>
      </c>
      <c r="D1332" s="5" t="s">
        <v>79</v>
      </c>
      <c r="E1332" s="5" t="s">
        <v>317</v>
      </c>
      <c r="F1332" s="5"/>
      <c r="G1332" s="17">
        <f t="shared" ref="G1332:T1332" si="574">IF(G278+F1332-(G982-F982)&lt;0,0,G278+F1332-(G982-F982))</f>
        <v>0</v>
      </c>
      <c r="H1332" s="17">
        <f t="shared" si="574"/>
        <v>0</v>
      </c>
      <c r="I1332" s="17">
        <f t="shared" si="574"/>
        <v>0</v>
      </c>
      <c r="J1332" s="17">
        <f t="shared" si="574"/>
        <v>0</v>
      </c>
      <c r="K1332" s="17">
        <f t="shared" si="574"/>
        <v>0</v>
      </c>
      <c r="L1332" s="17">
        <f t="shared" si="574"/>
        <v>0</v>
      </c>
      <c r="M1332" s="17">
        <f t="shared" si="574"/>
        <v>165000</v>
      </c>
      <c r="N1332" s="17">
        <f t="shared" si="574"/>
        <v>141428.57142857142</v>
      </c>
      <c r="O1332" s="17">
        <f t="shared" si="574"/>
        <v>117857.14285714286</v>
      </c>
      <c r="P1332" s="17">
        <f t="shared" si="574"/>
        <v>94285.71428571429</v>
      </c>
      <c r="Q1332" s="17">
        <f t="shared" si="574"/>
        <v>70714.285714285725</v>
      </c>
      <c r="R1332" s="17">
        <f t="shared" si="574"/>
        <v>47142.857142857159</v>
      </c>
      <c r="S1332" s="17">
        <f t="shared" si="574"/>
        <v>23571.42857142858</v>
      </c>
      <c r="T1332" s="17">
        <f t="shared" si="574"/>
        <v>0</v>
      </c>
      <c r="U1332" s="15"/>
    </row>
    <row r="1333" spans="1:21" ht="12.75" customHeight="1" outlineLevel="1">
      <c r="A1333" s="361"/>
      <c r="B1333" s="145"/>
      <c r="C1333" s="276" t="s">
        <v>806</v>
      </c>
      <c r="D1333" s="5" t="s">
        <v>79</v>
      </c>
      <c r="E1333" s="5" t="s">
        <v>317</v>
      </c>
      <c r="F1333" s="5"/>
      <c r="G1333" s="17">
        <f t="shared" ref="G1333:T1333" si="575">IF(G279+F1333-(G983-F983)&lt;0,0,G279+F1333-(G983-F983))</f>
        <v>0</v>
      </c>
      <c r="H1333" s="17">
        <f t="shared" si="575"/>
        <v>0</v>
      </c>
      <c r="I1333" s="17">
        <f t="shared" si="575"/>
        <v>0</v>
      </c>
      <c r="J1333" s="17">
        <f t="shared" si="575"/>
        <v>0</v>
      </c>
      <c r="K1333" s="17">
        <f t="shared" si="575"/>
        <v>0</v>
      </c>
      <c r="L1333" s="17">
        <f t="shared" si="575"/>
        <v>0</v>
      </c>
      <c r="M1333" s="17">
        <f t="shared" si="575"/>
        <v>165000</v>
      </c>
      <c r="N1333" s="17">
        <f t="shared" si="575"/>
        <v>110000</v>
      </c>
      <c r="O1333" s="17">
        <f t="shared" si="575"/>
        <v>55000</v>
      </c>
      <c r="P1333" s="17">
        <f t="shared" si="575"/>
        <v>0</v>
      </c>
      <c r="Q1333" s="17">
        <f t="shared" si="575"/>
        <v>0</v>
      </c>
      <c r="R1333" s="17">
        <f t="shared" si="575"/>
        <v>0</v>
      </c>
      <c r="S1333" s="17">
        <f t="shared" si="575"/>
        <v>0</v>
      </c>
      <c r="T1333" s="17">
        <f t="shared" si="575"/>
        <v>0</v>
      </c>
      <c r="U1333" s="15"/>
    </row>
    <row r="1334" spans="1:21" ht="12.75" customHeight="1" outlineLevel="1">
      <c r="A1334" s="361"/>
      <c r="B1334" s="145"/>
      <c r="C1334" s="276" t="s">
        <v>284</v>
      </c>
      <c r="D1334" s="5" t="s">
        <v>79</v>
      </c>
      <c r="E1334" s="5" t="s">
        <v>317</v>
      </c>
      <c r="F1334" s="5"/>
      <c r="G1334" s="17">
        <f t="shared" ref="G1334:T1334" si="576">IF(G280+F1334-(G984-F984)&lt;0,0,G280+F1334-(G984-F984))</f>
        <v>0</v>
      </c>
      <c r="H1334" s="17">
        <f t="shared" si="576"/>
        <v>0</v>
      </c>
      <c r="I1334" s="17">
        <f t="shared" si="576"/>
        <v>0</v>
      </c>
      <c r="J1334" s="17">
        <f t="shared" si="576"/>
        <v>0</v>
      </c>
      <c r="K1334" s="17">
        <f t="shared" si="576"/>
        <v>0</v>
      </c>
      <c r="L1334" s="17">
        <f t="shared" si="576"/>
        <v>0</v>
      </c>
      <c r="M1334" s="17">
        <f t="shared" si="576"/>
        <v>726000</v>
      </c>
      <c r="N1334" s="17">
        <f t="shared" si="576"/>
        <v>622285.71428571432</v>
      </c>
      <c r="O1334" s="17">
        <f t="shared" si="576"/>
        <v>518571.42857142864</v>
      </c>
      <c r="P1334" s="17">
        <f t="shared" si="576"/>
        <v>414857.1428571429</v>
      </c>
      <c r="Q1334" s="17">
        <f t="shared" si="576"/>
        <v>311142.85714285722</v>
      </c>
      <c r="R1334" s="17">
        <f t="shared" si="576"/>
        <v>207428.57142857154</v>
      </c>
      <c r="S1334" s="17">
        <f t="shared" si="576"/>
        <v>103714.28571428586</v>
      </c>
      <c r="T1334" s="17">
        <f t="shared" si="576"/>
        <v>1.7462298274040222E-10</v>
      </c>
      <c r="U1334" s="15"/>
    </row>
    <row r="1335" spans="1:21" ht="12.75" customHeight="1" outlineLevel="1">
      <c r="A1335" s="361"/>
      <c r="B1335" s="145"/>
      <c r="C1335" s="276" t="s">
        <v>285</v>
      </c>
      <c r="D1335" s="5" t="s">
        <v>79</v>
      </c>
      <c r="E1335" s="5" t="s">
        <v>317</v>
      </c>
      <c r="F1335" s="5"/>
      <c r="G1335" s="17">
        <f t="shared" ref="G1335:T1335" si="577">IF(G281+F1335-(G985-F985)&lt;0,0,G281+F1335-(G985-F985))</f>
        <v>0</v>
      </c>
      <c r="H1335" s="17">
        <f t="shared" si="577"/>
        <v>0</v>
      </c>
      <c r="I1335" s="17">
        <f t="shared" si="577"/>
        <v>0</v>
      </c>
      <c r="J1335" s="17">
        <f t="shared" si="577"/>
        <v>0</v>
      </c>
      <c r="K1335" s="17">
        <f t="shared" si="577"/>
        <v>0</v>
      </c>
      <c r="L1335" s="17">
        <f t="shared" si="577"/>
        <v>0</v>
      </c>
      <c r="M1335" s="17">
        <f t="shared" si="577"/>
        <v>824000</v>
      </c>
      <c r="N1335" s="17">
        <f t="shared" si="577"/>
        <v>706285.71428571432</v>
      </c>
      <c r="O1335" s="17">
        <f t="shared" si="577"/>
        <v>588571.42857142864</v>
      </c>
      <c r="P1335" s="17">
        <f t="shared" si="577"/>
        <v>470857.1428571429</v>
      </c>
      <c r="Q1335" s="17">
        <f t="shared" si="577"/>
        <v>353142.85714285722</v>
      </c>
      <c r="R1335" s="17">
        <f t="shared" si="577"/>
        <v>235428.57142857154</v>
      </c>
      <c r="S1335" s="17">
        <f t="shared" si="577"/>
        <v>117714.28571428586</v>
      </c>
      <c r="T1335" s="17">
        <f t="shared" si="577"/>
        <v>1.7462298274040222E-10</v>
      </c>
      <c r="U1335" s="15"/>
    </row>
    <row r="1336" spans="1:21" ht="12.75" customHeight="1" outlineLevel="1">
      <c r="A1336" s="361"/>
      <c r="B1336" s="145"/>
      <c r="C1336" s="276" t="s">
        <v>286</v>
      </c>
      <c r="D1336" s="5" t="s">
        <v>79</v>
      </c>
      <c r="E1336" s="5" t="s">
        <v>317</v>
      </c>
      <c r="F1336" s="5"/>
      <c r="G1336" s="17">
        <f t="shared" ref="G1336:T1336" si="578">IF(G282+F1336-(G986-F986)&lt;0,0,G282+F1336-(G986-F986))</f>
        <v>0</v>
      </c>
      <c r="H1336" s="17">
        <f t="shared" si="578"/>
        <v>0</v>
      </c>
      <c r="I1336" s="17">
        <f t="shared" si="578"/>
        <v>0</v>
      </c>
      <c r="J1336" s="17">
        <f t="shared" si="578"/>
        <v>0</v>
      </c>
      <c r="K1336" s="17">
        <f t="shared" si="578"/>
        <v>0</v>
      </c>
      <c r="L1336" s="17">
        <f t="shared" si="578"/>
        <v>0</v>
      </c>
      <c r="M1336" s="17">
        <f t="shared" si="578"/>
        <v>556000</v>
      </c>
      <c r="N1336" s="17">
        <f t="shared" si="578"/>
        <v>476571.42857142858</v>
      </c>
      <c r="O1336" s="17">
        <f t="shared" si="578"/>
        <v>397142.85714285716</v>
      </c>
      <c r="P1336" s="17">
        <f t="shared" si="578"/>
        <v>317714.28571428574</v>
      </c>
      <c r="Q1336" s="17">
        <f t="shared" si="578"/>
        <v>238285.71428571432</v>
      </c>
      <c r="R1336" s="17">
        <f t="shared" si="578"/>
        <v>158857.1428571429</v>
      </c>
      <c r="S1336" s="17">
        <f t="shared" si="578"/>
        <v>79428.571428571478</v>
      </c>
      <c r="T1336" s="17">
        <f t="shared" si="578"/>
        <v>0</v>
      </c>
      <c r="U1336" s="15"/>
    </row>
    <row r="1337" spans="1:21" ht="12.75" customHeight="1" outlineLevel="1">
      <c r="A1337" s="361"/>
      <c r="B1337" s="145"/>
      <c r="C1337" s="276" t="s">
        <v>808</v>
      </c>
      <c r="D1337" s="5" t="s">
        <v>79</v>
      </c>
      <c r="E1337" s="5" t="s">
        <v>317</v>
      </c>
      <c r="F1337" s="5"/>
      <c r="G1337" s="17">
        <f t="shared" ref="G1337:T1337" si="579">IF(G283+F1337-(G987-F987)&lt;0,0,G283+F1337-(G987-F987))</f>
        <v>0</v>
      </c>
      <c r="H1337" s="17">
        <f t="shared" si="579"/>
        <v>0</v>
      </c>
      <c r="I1337" s="17">
        <f t="shared" si="579"/>
        <v>0</v>
      </c>
      <c r="J1337" s="17">
        <f t="shared" si="579"/>
        <v>0</v>
      </c>
      <c r="K1337" s="17">
        <f t="shared" si="579"/>
        <v>0</v>
      </c>
      <c r="L1337" s="17">
        <f t="shared" si="579"/>
        <v>0</v>
      </c>
      <c r="M1337" s="17">
        <f t="shared" si="579"/>
        <v>580000</v>
      </c>
      <c r="N1337" s="17">
        <f t="shared" si="579"/>
        <v>386666.66666666669</v>
      </c>
      <c r="O1337" s="17">
        <f t="shared" si="579"/>
        <v>193333.33333333337</v>
      </c>
      <c r="P1337" s="17">
        <f t="shared" si="579"/>
        <v>0</v>
      </c>
      <c r="Q1337" s="17">
        <f t="shared" si="579"/>
        <v>0</v>
      </c>
      <c r="R1337" s="17">
        <f t="shared" si="579"/>
        <v>0</v>
      </c>
      <c r="S1337" s="17">
        <f t="shared" si="579"/>
        <v>0</v>
      </c>
      <c r="T1337" s="17">
        <f t="shared" si="579"/>
        <v>0</v>
      </c>
      <c r="U1337" s="15"/>
    </row>
    <row r="1338" spans="1:21" ht="12.75" customHeight="1" outlineLevel="1">
      <c r="A1338" s="355"/>
      <c r="B1338" s="145"/>
      <c r="C1338" s="276" t="s">
        <v>287</v>
      </c>
      <c r="D1338" s="5" t="s">
        <v>79</v>
      </c>
      <c r="E1338" s="5" t="s">
        <v>317</v>
      </c>
      <c r="F1338" s="5"/>
      <c r="G1338" s="17">
        <f t="shared" ref="G1338:T1338" si="580">IF(G284+F1338-(G988-F988)&lt;0,0,G284+F1338-(G988-F988))</f>
        <v>0</v>
      </c>
      <c r="H1338" s="17">
        <f t="shared" si="580"/>
        <v>0</v>
      </c>
      <c r="I1338" s="17">
        <f t="shared" si="580"/>
        <v>0</v>
      </c>
      <c r="J1338" s="17">
        <f t="shared" si="580"/>
        <v>0</v>
      </c>
      <c r="K1338" s="17">
        <f t="shared" si="580"/>
        <v>0</v>
      </c>
      <c r="L1338" s="17">
        <f t="shared" si="580"/>
        <v>0</v>
      </c>
      <c r="M1338" s="17">
        <f t="shared" si="580"/>
        <v>0</v>
      </c>
      <c r="N1338" s="17">
        <f t="shared" si="580"/>
        <v>537624.37810945266</v>
      </c>
      <c r="O1338" s="17">
        <f t="shared" si="580"/>
        <v>460820.89552238799</v>
      </c>
      <c r="P1338" s="17">
        <f t="shared" si="580"/>
        <v>384017.41293532331</v>
      </c>
      <c r="Q1338" s="17">
        <f t="shared" si="580"/>
        <v>307213.9303482587</v>
      </c>
      <c r="R1338" s="17">
        <f t="shared" si="580"/>
        <v>439979.12776119402</v>
      </c>
      <c r="S1338" s="17">
        <f t="shared" si="580"/>
        <v>333237.26231698651</v>
      </c>
      <c r="T1338" s="17">
        <f t="shared" si="580"/>
        <v>226495.39687277901</v>
      </c>
      <c r="U1338" s="15"/>
    </row>
    <row r="1339" spans="1:21" ht="12.75" customHeight="1" outlineLevel="1">
      <c r="A1339" s="361"/>
      <c r="B1339" s="145"/>
      <c r="C1339" s="276" t="s">
        <v>288</v>
      </c>
      <c r="D1339" s="5" t="s">
        <v>79</v>
      </c>
      <c r="E1339" s="5" t="s">
        <v>317</v>
      </c>
      <c r="F1339" s="5"/>
      <c r="G1339" s="17">
        <f t="shared" ref="G1339:T1339" si="581">IF(G285+F1339-(G989-F989)&lt;0,0,G285+F1339-(G989-F989))</f>
        <v>0</v>
      </c>
      <c r="H1339" s="17">
        <f t="shared" si="581"/>
        <v>0</v>
      </c>
      <c r="I1339" s="17">
        <f t="shared" si="581"/>
        <v>0</v>
      </c>
      <c r="J1339" s="17">
        <f t="shared" si="581"/>
        <v>0</v>
      </c>
      <c r="K1339" s="17">
        <f t="shared" si="581"/>
        <v>0</v>
      </c>
      <c r="L1339" s="17">
        <f t="shared" si="581"/>
        <v>0</v>
      </c>
      <c r="M1339" s="17">
        <f t="shared" si="581"/>
        <v>0</v>
      </c>
      <c r="N1339" s="17">
        <f t="shared" si="581"/>
        <v>40000</v>
      </c>
      <c r="O1339" s="17">
        <f t="shared" si="581"/>
        <v>34285.71428571429</v>
      </c>
      <c r="P1339" s="17">
        <f t="shared" si="581"/>
        <v>28571.428571428576</v>
      </c>
      <c r="Q1339" s="17">
        <f t="shared" si="581"/>
        <v>22857.142857142862</v>
      </c>
      <c r="R1339" s="17">
        <f t="shared" si="581"/>
        <v>17142.857142857149</v>
      </c>
      <c r="S1339" s="17">
        <f t="shared" si="581"/>
        <v>11428.571428571435</v>
      </c>
      <c r="T1339" s="17">
        <f t="shared" si="581"/>
        <v>5714.285714285721</v>
      </c>
      <c r="U1339" s="15"/>
    </row>
    <row r="1340" spans="1:21" ht="12.75" customHeight="1" outlineLevel="1">
      <c r="A1340" s="355"/>
      <c r="B1340" s="145"/>
      <c r="C1340" s="393" t="s">
        <v>505</v>
      </c>
      <c r="D1340" s="379" t="s">
        <v>79</v>
      </c>
      <c r="E1340" s="379" t="s">
        <v>317</v>
      </c>
      <c r="F1340" s="5"/>
      <c r="G1340" s="543">
        <f t="shared" ref="G1340:T1340" si="582">IF(G286+F1340-(G990-F990)&lt;0,0,G286+F1340-(G990-F990))</f>
        <v>0</v>
      </c>
      <c r="H1340" s="543">
        <f t="shared" si="582"/>
        <v>0</v>
      </c>
      <c r="I1340" s="543">
        <f t="shared" si="582"/>
        <v>0</v>
      </c>
      <c r="J1340" s="543">
        <f t="shared" si="582"/>
        <v>0</v>
      </c>
      <c r="K1340" s="543">
        <f t="shared" si="582"/>
        <v>0</v>
      </c>
      <c r="L1340" s="543">
        <f t="shared" si="582"/>
        <v>0</v>
      </c>
      <c r="M1340" s="543">
        <f t="shared" si="582"/>
        <v>0</v>
      </c>
      <c r="N1340" s="543">
        <f t="shared" si="582"/>
        <v>0</v>
      </c>
      <c r="O1340" s="543">
        <f t="shared" si="582"/>
        <v>0</v>
      </c>
      <c r="P1340" s="543">
        <f t="shared" si="582"/>
        <v>298177.3</v>
      </c>
      <c r="Q1340" s="543">
        <f t="shared" si="582"/>
        <v>278298.81333333335</v>
      </c>
      <c r="R1340" s="543">
        <f t="shared" si="582"/>
        <v>258420.32666666669</v>
      </c>
      <c r="S1340" s="543">
        <f t="shared" si="582"/>
        <v>238541.84000000003</v>
      </c>
      <c r="T1340" s="543">
        <f t="shared" si="582"/>
        <v>218663.35333333336</v>
      </c>
      <c r="U1340" s="15"/>
    </row>
    <row r="1341" spans="1:21" ht="12.75" customHeight="1" outlineLevel="1" collapsed="1">
      <c r="A1341" s="362"/>
      <c r="B1341" s="145"/>
      <c r="C1341" s="275" t="s">
        <v>224</v>
      </c>
      <c r="D1341" s="5"/>
      <c r="E1341" s="5"/>
      <c r="F1341" s="5"/>
      <c r="G1341" s="454"/>
      <c r="H1341" s="454"/>
      <c r="I1341" s="454"/>
      <c r="J1341" s="454"/>
      <c r="K1341" s="454"/>
      <c r="L1341" s="454"/>
      <c r="M1341" s="454"/>
      <c r="N1341" s="454"/>
      <c r="O1341" s="454"/>
      <c r="P1341" s="454"/>
      <c r="Q1341" s="454"/>
      <c r="R1341" s="454"/>
      <c r="S1341" s="454"/>
      <c r="T1341" s="454"/>
      <c r="U1341" s="15"/>
    </row>
    <row r="1342" spans="1:21" ht="12.75" customHeight="1" outlineLevel="1">
      <c r="A1342" s="361"/>
      <c r="B1342" s="145"/>
      <c r="C1342" s="394" t="s">
        <v>289</v>
      </c>
      <c r="D1342" s="381" t="s">
        <v>79</v>
      </c>
      <c r="E1342" s="381" t="s">
        <v>317</v>
      </c>
      <c r="F1342" s="5"/>
      <c r="G1342" s="542">
        <f t="shared" ref="G1342:T1342" si="583">IF(G288+F1342-(G992-F992)&lt;0,0,G288+F1342-(G992-F992))</f>
        <v>0</v>
      </c>
      <c r="H1342" s="542">
        <f t="shared" si="583"/>
        <v>0</v>
      </c>
      <c r="I1342" s="542">
        <f t="shared" si="583"/>
        <v>0</v>
      </c>
      <c r="J1342" s="542">
        <f t="shared" si="583"/>
        <v>0</v>
      </c>
      <c r="K1342" s="542">
        <f t="shared" si="583"/>
        <v>0</v>
      </c>
      <c r="L1342" s="542">
        <f t="shared" si="583"/>
        <v>0</v>
      </c>
      <c r="M1342" s="542">
        <f t="shared" si="583"/>
        <v>0</v>
      </c>
      <c r="N1342" s="542">
        <f t="shared" si="583"/>
        <v>0</v>
      </c>
      <c r="O1342" s="542">
        <f t="shared" si="583"/>
        <v>773075.74363692116</v>
      </c>
      <c r="P1342" s="542">
        <f t="shared" si="583"/>
        <v>515383.82909128082</v>
      </c>
      <c r="Q1342" s="542">
        <f t="shared" si="583"/>
        <v>257691.91454564044</v>
      </c>
      <c r="R1342" s="542">
        <f t="shared" si="583"/>
        <v>2.9103830456733704E-11</v>
      </c>
      <c r="S1342" s="542">
        <f t="shared" si="583"/>
        <v>2.9103830456733704E-11</v>
      </c>
      <c r="T1342" s="542">
        <f t="shared" si="583"/>
        <v>2.9103830456733704E-11</v>
      </c>
      <c r="U1342" s="15"/>
    </row>
    <row r="1343" spans="1:21" ht="12.75" customHeight="1" outlineLevel="1">
      <c r="A1343" s="361"/>
      <c r="B1343" s="145"/>
      <c r="C1343" s="393" t="s">
        <v>970</v>
      </c>
      <c r="D1343" s="379" t="s">
        <v>79</v>
      </c>
      <c r="E1343" s="379" t="s">
        <v>317</v>
      </c>
      <c r="F1343" s="5"/>
      <c r="G1343" s="543">
        <f t="shared" ref="G1343:T1343" si="584">IF(G289+F1343-(G993-F993)&lt;0,0,G289+F1343-(G993-F993))</f>
        <v>0</v>
      </c>
      <c r="H1343" s="543">
        <f t="shared" si="584"/>
        <v>0</v>
      </c>
      <c r="I1343" s="543">
        <f t="shared" si="584"/>
        <v>0</v>
      </c>
      <c r="J1343" s="543">
        <f t="shared" si="584"/>
        <v>0</v>
      </c>
      <c r="K1343" s="543">
        <f t="shared" si="584"/>
        <v>0</v>
      </c>
      <c r="L1343" s="543">
        <f t="shared" si="584"/>
        <v>0</v>
      </c>
      <c r="M1343" s="543">
        <f t="shared" si="584"/>
        <v>0</v>
      </c>
      <c r="N1343" s="543">
        <f t="shared" si="584"/>
        <v>0</v>
      </c>
      <c r="O1343" s="543">
        <f t="shared" si="584"/>
        <v>0</v>
      </c>
      <c r="P1343" s="543">
        <f t="shared" si="584"/>
        <v>0</v>
      </c>
      <c r="Q1343" s="543">
        <f t="shared" si="584"/>
        <v>0</v>
      </c>
      <c r="R1343" s="543">
        <f t="shared" si="584"/>
        <v>0</v>
      </c>
      <c r="S1343" s="543">
        <f t="shared" si="584"/>
        <v>0</v>
      </c>
      <c r="T1343" s="543">
        <f t="shared" si="584"/>
        <v>0</v>
      </c>
      <c r="U1343" s="15"/>
    </row>
    <row r="1344" spans="1:21" ht="12.75" customHeight="1" outlineLevel="1" collapsed="1">
      <c r="A1344" s="355"/>
      <c r="B1344" s="145"/>
      <c r="C1344" s="6" t="s">
        <v>530</v>
      </c>
      <c r="D1344" s="5"/>
      <c r="E1344" s="5"/>
      <c r="F1344" s="5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5"/>
    </row>
    <row r="1345" spans="1:21" ht="12.75" customHeight="1" outlineLevel="1">
      <c r="A1345" s="358"/>
      <c r="B1345" s="145"/>
      <c r="C1345" s="464" t="s">
        <v>531</v>
      </c>
      <c r="D1345" s="582"/>
      <c r="E1345" s="582"/>
      <c r="F1345" s="5"/>
      <c r="G1345" s="583"/>
      <c r="H1345" s="583"/>
      <c r="I1345" s="583"/>
      <c r="J1345" s="583"/>
      <c r="K1345" s="583"/>
      <c r="L1345" s="583"/>
      <c r="M1345" s="583"/>
      <c r="N1345" s="583"/>
      <c r="O1345" s="583"/>
      <c r="P1345" s="583"/>
      <c r="Q1345" s="583"/>
      <c r="R1345" s="583"/>
      <c r="S1345" s="583"/>
      <c r="T1345" s="583"/>
      <c r="U1345" s="15"/>
    </row>
    <row r="1346" spans="1:21" ht="12.75" customHeight="1" outlineLevel="1">
      <c r="A1346" s="361"/>
      <c r="B1346" s="145"/>
      <c r="C1346" s="21" t="s">
        <v>222</v>
      </c>
      <c r="D1346" s="5" t="s">
        <v>79</v>
      </c>
      <c r="E1346" s="5" t="s">
        <v>317</v>
      </c>
      <c r="F1346" s="5"/>
      <c r="G1346" s="17">
        <f t="shared" ref="G1346:T1346" si="585">IF(G292+F1346-(G996-F996)&lt;0,0,G292+F1346-(G996-F996))</f>
        <v>9468.75</v>
      </c>
      <c r="H1346" s="17">
        <f t="shared" si="585"/>
        <v>6312.5</v>
      </c>
      <c r="I1346" s="17">
        <f t="shared" si="585"/>
        <v>3156.25</v>
      </c>
      <c r="J1346" s="17">
        <f t="shared" si="585"/>
        <v>0</v>
      </c>
      <c r="K1346" s="17">
        <f t="shared" si="585"/>
        <v>0</v>
      </c>
      <c r="L1346" s="17">
        <f t="shared" si="585"/>
        <v>0</v>
      </c>
      <c r="M1346" s="17">
        <f t="shared" si="585"/>
        <v>0</v>
      </c>
      <c r="N1346" s="17">
        <f t="shared" si="585"/>
        <v>0</v>
      </c>
      <c r="O1346" s="17">
        <f t="shared" si="585"/>
        <v>0</v>
      </c>
      <c r="P1346" s="17">
        <f t="shared" si="585"/>
        <v>0</v>
      </c>
      <c r="Q1346" s="17">
        <f t="shared" si="585"/>
        <v>0</v>
      </c>
      <c r="R1346" s="17">
        <f t="shared" si="585"/>
        <v>0</v>
      </c>
      <c r="S1346" s="17">
        <f t="shared" si="585"/>
        <v>0</v>
      </c>
      <c r="T1346" s="17">
        <f t="shared" si="585"/>
        <v>0</v>
      </c>
      <c r="U1346" s="15"/>
    </row>
    <row r="1347" spans="1:21" ht="12.75" customHeight="1" outlineLevel="1">
      <c r="A1347" s="361"/>
      <c r="B1347" s="145"/>
      <c r="C1347" s="21" t="s">
        <v>223</v>
      </c>
      <c r="D1347" s="5" t="s">
        <v>79</v>
      </c>
      <c r="E1347" s="5" t="s">
        <v>317</v>
      </c>
      <c r="F1347" s="5"/>
      <c r="G1347" s="17">
        <f t="shared" ref="G1347:T1347" si="586">IF(G293+F1347-(G997-F997)&lt;0,0,G293+F1347-(G997-F997))</f>
        <v>0</v>
      </c>
      <c r="H1347" s="17">
        <f t="shared" si="586"/>
        <v>1262587.9085684761</v>
      </c>
      <c r="I1347" s="17">
        <f t="shared" si="586"/>
        <v>700769.33000000007</v>
      </c>
      <c r="J1347" s="17">
        <f t="shared" si="586"/>
        <v>783233.31333333324</v>
      </c>
      <c r="K1347" s="17">
        <f t="shared" si="586"/>
        <v>1082476.8933333333</v>
      </c>
      <c r="L1347" s="17">
        <f t="shared" si="586"/>
        <v>3064667.63</v>
      </c>
      <c r="M1347" s="17">
        <f t="shared" si="586"/>
        <v>1695599.6666666665</v>
      </c>
      <c r="N1347" s="17">
        <f t="shared" si="586"/>
        <v>420862.63618949195</v>
      </c>
      <c r="O1347" s="17">
        <f t="shared" si="586"/>
        <v>449726.8661894924</v>
      </c>
      <c r="P1347" s="17">
        <f t="shared" si="586"/>
        <v>420862.63618949195</v>
      </c>
      <c r="Q1347" s="17">
        <f t="shared" si="586"/>
        <v>420862.63618949195</v>
      </c>
      <c r="R1347" s="17">
        <f t="shared" si="586"/>
        <v>420862.63618949195</v>
      </c>
      <c r="S1347" s="17">
        <f t="shared" si="586"/>
        <v>420862.63618949195</v>
      </c>
      <c r="T1347" s="17">
        <f t="shared" si="586"/>
        <v>420862.63618949195</v>
      </c>
      <c r="U1347" s="15"/>
    </row>
    <row r="1348" spans="1:21" ht="12.75" customHeight="1" outlineLevel="1">
      <c r="A1348" s="361"/>
      <c r="B1348" s="145"/>
      <c r="C1348" s="21" t="s">
        <v>224</v>
      </c>
      <c r="D1348" s="5" t="s">
        <v>79</v>
      </c>
      <c r="E1348" s="5" t="s">
        <v>317</v>
      </c>
      <c r="F1348" s="5"/>
      <c r="G1348" s="17">
        <f t="shared" ref="G1348:T1348" si="587">IF(G294+F1348-(G998-F998)&lt;0,0,G294+F1348-(G998-F998))</f>
        <v>0</v>
      </c>
      <c r="H1348" s="17">
        <f t="shared" si="587"/>
        <v>0</v>
      </c>
      <c r="I1348" s="17">
        <f t="shared" si="587"/>
        <v>0</v>
      </c>
      <c r="J1348" s="17">
        <f t="shared" si="587"/>
        <v>109126.04</v>
      </c>
      <c r="K1348" s="17">
        <f t="shared" si="587"/>
        <v>72750.693333333329</v>
      </c>
      <c r="L1348" s="17">
        <f t="shared" si="587"/>
        <v>36375.346666666665</v>
      </c>
      <c r="M1348" s="17">
        <f t="shared" si="587"/>
        <v>0</v>
      </c>
      <c r="N1348" s="17">
        <f t="shared" si="587"/>
        <v>0</v>
      </c>
      <c r="O1348" s="17">
        <f t="shared" si="587"/>
        <v>0</v>
      </c>
      <c r="P1348" s="17">
        <f t="shared" si="587"/>
        <v>0</v>
      </c>
      <c r="Q1348" s="17">
        <f t="shared" si="587"/>
        <v>0</v>
      </c>
      <c r="R1348" s="17">
        <f t="shared" si="587"/>
        <v>0</v>
      </c>
      <c r="S1348" s="17">
        <f t="shared" si="587"/>
        <v>0</v>
      </c>
      <c r="T1348" s="17">
        <f t="shared" si="587"/>
        <v>0</v>
      </c>
      <c r="U1348" s="15"/>
    </row>
    <row r="1349" spans="1:21" ht="12.75" customHeight="1" outlineLevel="1">
      <c r="A1349" s="361"/>
      <c r="B1349" s="145"/>
      <c r="C1349" s="21" t="s">
        <v>225</v>
      </c>
      <c r="D1349" s="5" t="s">
        <v>79</v>
      </c>
      <c r="E1349" s="5" t="s">
        <v>317</v>
      </c>
      <c r="F1349" s="5"/>
      <c r="G1349" s="17">
        <f t="shared" ref="G1349:T1349" si="588">IF(G295+F1349-(G999-F999)&lt;0,0,G295+F1349-(G999-F999))</f>
        <v>0</v>
      </c>
      <c r="H1349" s="17">
        <f t="shared" si="588"/>
        <v>0</v>
      </c>
      <c r="I1349" s="17">
        <f t="shared" si="588"/>
        <v>0</v>
      </c>
      <c r="J1349" s="17">
        <f t="shared" si="588"/>
        <v>0</v>
      </c>
      <c r="K1349" s="17">
        <f t="shared" si="588"/>
        <v>0</v>
      </c>
      <c r="L1349" s="17">
        <f t="shared" si="588"/>
        <v>0</v>
      </c>
      <c r="M1349" s="17">
        <f t="shared" si="588"/>
        <v>0</v>
      </c>
      <c r="N1349" s="17">
        <f t="shared" si="588"/>
        <v>514199.74999999953</v>
      </c>
      <c r="O1349" s="17">
        <f t="shared" si="588"/>
        <v>488489.76249999955</v>
      </c>
      <c r="P1349" s="17">
        <f t="shared" si="588"/>
        <v>462779.77499999956</v>
      </c>
      <c r="Q1349" s="17">
        <f t="shared" si="588"/>
        <v>437069.78749999957</v>
      </c>
      <c r="R1349" s="17">
        <f t="shared" si="588"/>
        <v>411359.79999999958</v>
      </c>
      <c r="S1349" s="17">
        <f t="shared" si="588"/>
        <v>385649.81249999959</v>
      </c>
      <c r="T1349" s="17">
        <f t="shared" si="588"/>
        <v>359939.8249999996</v>
      </c>
      <c r="U1349" s="15"/>
    </row>
    <row r="1350" spans="1:21" ht="12.75" customHeight="1" outlineLevel="1">
      <c r="A1350" s="361"/>
      <c r="B1350" s="145"/>
      <c r="C1350" s="21" t="s">
        <v>226</v>
      </c>
      <c r="D1350" s="5" t="s">
        <v>79</v>
      </c>
      <c r="E1350" s="5" t="s">
        <v>317</v>
      </c>
      <c r="F1350" s="5"/>
      <c r="G1350" s="17">
        <f t="shared" ref="G1350:T1350" si="589">IF(G296+F1350-(G1000-F1000)&lt;0,0,G296+F1350-(G1000-F1000))</f>
        <v>0</v>
      </c>
      <c r="H1350" s="17">
        <f t="shared" si="589"/>
        <v>0</v>
      </c>
      <c r="I1350" s="17">
        <f t="shared" si="589"/>
        <v>0</v>
      </c>
      <c r="J1350" s="17">
        <f t="shared" si="589"/>
        <v>0</v>
      </c>
      <c r="K1350" s="17">
        <f t="shared" si="589"/>
        <v>0</v>
      </c>
      <c r="L1350" s="17">
        <f t="shared" si="589"/>
        <v>5502975.29</v>
      </c>
      <c r="M1350" s="17">
        <f t="shared" si="589"/>
        <v>5277595.3549854131</v>
      </c>
      <c r="N1350" s="17">
        <f t="shared" si="589"/>
        <v>5052215.4199708262</v>
      </c>
      <c r="O1350" s="17">
        <f t="shared" si="589"/>
        <v>4826835.4849562394</v>
      </c>
      <c r="P1350" s="17">
        <f t="shared" si="589"/>
        <v>4601455.5499416525</v>
      </c>
      <c r="Q1350" s="17">
        <f t="shared" si="589"/>
        <v>4376075.6149270656</v>
      </c>
      <c r="R1350" s="17">
        <f t="shared" si="589"/>
        <v>4150695.6799124787</v>
      </c>
      <c r="S1350" s="17">
        <f t="shared" si="589"/>
        <v>3925315.7448978918</v>
      </c>
      <c r="T1350" s="17">
        <f t="shared" si="589"/>
        <v>3699935.8098833049</v>
      </c>
      <c r="U1350" s="15"/>
    </row>
    <row r="1351" spans="1:21" ht="12.45" customHeight="1" outlineLevel="1">
      <c r="A1351" s="361"/>
      <c r="B1351" s="145"/>
      <c r="C1351" s="21" t="s">
        <v>227</v>
      </c>
      <c r="D1351" s="5" t="s">
        <v>79</v>
      </c>
      <c r="E1351" s="5" t="s">
        <v>317</v>
      </c>
      <c r="F1351" s="5"/>
      <c r="G1351" s="17">
        <f t="shared" ref="G1351:T1351" si="590">IF(G297+F1351-(G1001-F1001)&lt;0,0,G297+F1351-(G1001-F1001))</f>
        <v>0</v>
      </c>
      <c r="H1351" s="17">
        <f t="shared" si="590"/>
        <v>0</v>
      </c>
      <c r="I1351" s="17">
        <f t="shared" si="590"/>
        <v>0</v>
      </c>
      <c r="J1351" s="17">
        <f t="shared" si="590"/>
        <v>0</v>
      </c>
      <c r="K1351" s="17">
        <f t="shared" si="590"/>
        <v>0</v>
      </c>
      <c r="L1351" s="17">
        <f t="shared" si="590"/>
        <v>232847.3</v>
      </c>
      <c r="M1351" s="17">
        <f t="shared" si="590"/>
        <v>223310.80263689408</v>
      </c>
      <c r="N1351" s="17">
        <f t="shared" si="590"/>
        <v>213774.30527378817</v>
      </c>
      <c r="O1351" s="17">
        <f t="shared" si="590"/>
        <v>204237.80791068226</v>
      </c>
      <c r="P1351" s="17">
        <f t="shared" si="590"/>
        <v>194701.31054757634</v>
      </c>
      <c r="Q1351" s="17">
        <f t="shared" si="590"/>
        <v>185164.8131844704</v>
      </c>
      <c r="R1351" s="17">
        <f t="shared" si="590"/>
        <v>175628.31582136446</v>
      </c>
      <c r="S1351" s="17">
        <f t="shared" si="590"/>
        <v>166091.81845825855</v>
      </c>
      <c r="T1351" s="17">
        <f t="shared" si="590"/>
        <v>156555.32109515264</v>
      </c>
      <c r="U1351" s="15"/>
    </row>
    <row r="1352" spans="1:21" ht="12.75" customHeight="1" outlineLevel="1">
      <c r="A1352" s="401"/>
      <c r="B1352" s="145"/>
      <c r="C1352" s="21" t="s">
        <v>228</v>
      </c>
      <c r="D1352" s="5" t="s">
        <v>79</v>
      </c>
      <c r="E1352" s="5" t="s">
        <v>317</v>
      </c>
      <c r="F1352" s="5"/>
      <c r="G1352" s="17">
        <f t="shared" ref="G1352:T1352" si="591">IF(G298+F1352-(G1002-F1002)&lt;0,0,G298+F1352-(G1002-F1002))</f>
        <v>0</v>
      </c>
      <c r="H1352" s="17">
        <f t="shared" si="591"/>
        <v>0</v>
      </c>
      <c r="I1352" s="17">
        <f t="shared" si="591"/>
        <v>0</v>
      </c>
      <c r="J1352" s="17">
        <f t="shared" si="591"/>
        <v>0</v>
      </c>
      <c r="K1352" s="17">
        <f t="shared" si="591"/>
        <v>0</v>
      </c>
      <c r="L1352" s="17">
        <f t="shared" si="591"/>
        <v>2381836.61</v>
      </c>
      <c r="M1352" s="17">
        <f t="shared" si="591"/>
        <v>2282593.4179166667</v>
      </c>
      <c r="N1352" s="17">
        <f t="shared" si="591"/>
        <v>2183350.2258333336</v>
      </c>
      <c r="O1352" s="17">
        <f t="shared" si="591"/>
        <v>2084107.0337500002</v>
      </c>
      <c r="P1352" s="17">
        <f t="shared" si="591"/>
        <v>1984863.8416666668</v>
      </c>
      <c r="Q1352" s="17">
        <f t="shared" si="591"/>
        <v>1885620.6495833334</v>
      </c>
      <c r="R1352" s="17">
        <f t="shared" si="591"/>
        <v>1786377.4575</v>
      </c>
      <c r="S1352" s="17">
        <f t="shared" si="591"/>
        <v>1687134.2654166669</v>
      </c>
      <c r="T1352" s="17">
        <f t="shared" si="591"/>
        <v>1587891.0733333335</v>
      </c>
      <c r="U1352" s="15"/>
    </row>
    <row r="1353" spans="1:21" ht="12.75" customHeight="1" outlineLevel="1">
      <c r="A1353" s="361"/>
      <c r="B1353" s="145"/>
      <c r="C1353" s="21" t="s">
        <v>229</v>
      </c>
      <c r="D1353" s="5" t="s">
        <v>79</v>
      </c>
      <c r="E1353" s="5" t="s">
        <v>317</v>
      </c>
      <c r="F1353" s="5"/>
      <c r="G1353" s="17">
        <f t="shared" ref="G1353:T1353" si="592">IF(G299+F1353-(G1003-F1003)&lt;0,0,G299+F1353-(G1003-F1003))</f>
        <v>0</v>
      </c>
      <c r="H1353" s="17">
        <f t="shared" si="592"/>
        <v>0</v>
      </c>
      <c r="I1353" s="17">
        <f t="shared" si="592"/>
        <v>0</v>
      </c>
      <c r="J1353" s="17">
        <f t="shared" si="592"/>
        <v>0</v>
      </c>
      <c r="K1353" s="17">
        <f t="shared" si="592"/>
        <v>0</v>
      </c>
      <c r="L1353" s="17">
        <f t="shared" si="592"/>
        <v>363425.53</v>
      </c>
      <c r="M1353" s="17">
        <f t="shared" si="592"/>
        <v>348541.06877356378</v>
      </c>
      <c r="N1353" s="17">
        <f t="shared" si="592"/>
        <v>333656.60754712753</v>
      </c>
      <c r="O1353" s="17">
        <f t="shared" si="592"/>
        <v>318772.14632069127</v>
      </c>
      <c r="P1353" s="17">
        <f t="shared" si="592"/>
        <v>303887.68509425502</v>
      </c>
      <c r="Q1353" s="17">
        <f t="shared" si="592"/>
        <v>289003.22386781877</v>
      </c>
      <c r="R1353" s="17">
        <f t="shared" si="592"/>
        <v>274118.76264138252</v>
      </c>
      <c r="S1353" s="17">
        <f t="shared" si="592"/>
        <v>259234.30141494627</v>
      </c>
      <c r="T1353" s="17">
        <f t="shared" si="592"/>
        <v>244349.84018851002</v>
      </c>
      <c r="U1353" s="15"/>
    </row>
    <row r="1354" spans="1:21" ht="12.75" customHeight="1" outlineLevel="1">
      <c r="A1354" s="361"/>
      <c r="B1354" s="145"/>
      <c r="C1354" s="21" t="s">
        <v>230</v>
      </c>
      <c r="D1354" s="5" t="s">
        <v>79</v>
      </c>
      <c r="E1354" s="5" t="s">
        <v>317</v>
      </c>
      <c r="F1354" s="5"/>
      <c r="G1354" s="17">
        <f t="shared" ref="G1354:T1354" si="593">IF(G300+F1354-(G1004-F1004)&lt;0,0,G300+F1354-(G1004-F1004))</f>
        <v>0</v>
      </c>
      <c r="H1354" s="17">
        <f t="shared" si="593"/>
        <v>0</v>
      </c>
      <c r="I1354" s="17">
        <f t="shared" si="593"/>
        <v>0</v>
      </c>
      <c r="J1354" s="17">
        <f t="shared" si="593"/>
        <v>0</v>
      </c>
      <c r="K1354" s="17">
        <f t="shared" si="593"/>
        <v>0</v>
      </c>
      <c r="L1354" s="17">
        <f t="shared" si="593"/>
        <v>5358.06</v>
      </c>
      <c r="M1354" s="17">
        <f t="shared" si="593"/>
        <v>5145.0216666666674</v>
      </c>
      <c r="N1354" s="17">
        <f t="shared" si="593"/>
        <v>4931.9833333333345</v>
      </c>
      <c r="O1354" s="17">
        <f t="shared" si="593"/>
        <v>4718.9450000000015</v>
      </c>
      <c r="P1354" s="17">
        <f t="shared" si="593"/>
        <v>4505.9066666666677</v>
      </c>
      <c r="Q1354" s="17">
        <f t="shared" si="593"/>
        <v>4292.8683333333338</v>
      </c>
      <c r="R1354" s="17">
        <f t="shared" si="593"/>
        <v>4079.8300000000004</v>
      </c>
      <c r="S1354" s="17">
        <f t="shared" si="593"/>
        <v>3866.791666666667</v>
      </c>
      <c r="T1354" s="17">
        <f t="shared" si="593"/>
        <v>3653.7533333333336</v>
      </c>
      <c r="U1354" s="15"/>
    </row>
    <row r="1355" spans="1:21" ht="12.75" customHeight="1" outlineLevel="1">
      <c r="A1355" s="401"/>
      <c r="B1355" s="145"/>
      <c r="C1355" s="21" t="s">
        <v>231</v>
      </c>
      <c r="D1355" s="5" t="s">
        <v>79</v>
      </c>
      <c r="E1355" s="5" t="s">
        <v>317</v>
      </c>
      <c r="F1355" s="5"/>
      <c r="G1355" s="17">
        <f t="shared" ref="G1355:T1355" si="594">IF(G301+F1355-(G1005-F1005)&lt;0,0,G301+F1355-(G1005-F1005))</f>
        <v>0</v>
      </c>
      <c r="H1355" s="17">
        <f t="shared" si="594"/>
        <v>0</v>
      </c>
      <c r="I1355" s="17">
        <f t="shared" si="594"/>
        <v>0</v>
      </c>
      <c r="J1355" s="17">
        <f t="shared" si="594"/>
        <v>0</v>
      </c>
      <c r="K1355" s="17">
        <f t="shared" si="594"/>
        <v>0</v>
      </c>
      <c r="L1355" s="17">
        <f t="shared" si="594"/>
        <v>291545.76</v>
      </c>
      <c r="M1355" s="17">
        <f t="shared" si="594"/>
        <v>279605.20766606822</v>
      </c>
      <c r="N1355" s="17">
        <f t="shared" si="594"/>
        <v>267664.65533213643</v>
      </c>
      <c r="O1355" s="17">
        <f t="shared" si="594"/>
        <v>255724.10299820465</v>
      </c>
      <c r="P1355" s="17">
        <f t="shared" si="594"/>
        <v>243783.55066427286</v>
      </c>
      <c r="Q1355" s="17">
        <f t="shared" si="594"/>
        <v>231842.99833034107</v>
      </c>
      <c r="R1355" s="17">
        <f t="shared" si="594"/>
        <v>219902.44599640928</v>
      </c>
      <c r="S1355" s="17">
        <f t="shared" si="594"/>
        <v>207961.89366247749</v>
      </c>
      <c r="T1355" s="17">
        <f t="shared" si="594"/>
        <v>196021.34132854571</v>
      </c>
      <c r="U1355" s="15"/>
    </row>
    <row r="1356" spans="1:21" ht="12.75" customHeight="1" outlineLevel="1">
      <c r="A1356" s="401"/>
      <c r="B1356" s="145"/>
      <c r="C1356" s="21" t="s">
        <v>232</v>
      </c>
      <c r="D1356" s="5" t="s">
        <v>79</v>
      </c>
      <c r="E1356" s="5" t="s">
        <v>317</v>
      </c>
      <c r="F1356" s="5"/>
      <c r="G1356" s="17">
        <f t="shared" ref="G1356:T1356" si="595">IF(G302+F1356-(G1006-F1006)&lt;0,0,G302+F1356-(G1006-F1006))</f>
        <v>0</v>
      </c>
      <c r="H1356" s="17">
        <f t="shared" si="595"/>
        <v>0</v>
      </c>
      <c r="I1356" s="17">
        <f t="shared" si="595"/>
        <v>0</v>
      </c>
      <c r="J1356" s="17">
        <f t="shared" si="595"/>
        <v>0</v>
      </c>
      <c r="K1356" s="17">
        <f t="shared" si="595"/>
        <v>0</v>
      </c>
      <c r="L1356" s="17">
        <f t="shared" si="595"/>
        <v>1260735.73</v>
      </c>
      <c r="M1356" s="17">
        <f t="shared" si="595"/>
        <v>1209101.019334605</v>
      </c>
      <c r="N1356" s="17">
        <f t="shared" si="595"/>
        <v>1157466.3086692099</v>
      </c>
      <c r="O1356" s="17">
        <f t="shared" si="595"/>
        <v>1105831.5980038149</v>
      </c>
      <c r="P1356" s="17">
        <f t="shared" si="595"/>
        <v>1054196.8873384199</v>
      </c>
      <c r="Q1356" s="17">
        <f t="shared" si="595"/>
        <v>1002562.1766730249</v>
      </c>
      <c r="R1356" s="17">
        <f t="shared" si="595"/>
        <v>950927.46600762988</v>
      </c>
      <c r="S1356" s="17">
        <f t="shared" si="595"/>
        <v>899292.75534223486</v>
      </c>
      <c r="T1356" s="17">
        <f t="shared" si="595"/>
        <v>847658.04467683984</v>
      </c>
      <c r="U1356" s="15"/>
    </row>
    <row r="1357" spans="1:21" ht="12.75" customHeight="1" outlineLevel="1">
      <c r="A1357" s="361"/>
      <c r="B1357" s="145"/>
      <c r="C1357" s="21" t="s">
        <v>233</v>
      </c>
      <c r="D1357" s="5" t="s">
        <v>79</v>
      </c>
      <c r="E1357" s="5" t="s">
        <v>317</v>
      </c>
      <c r="F1357" s="5"/>
      <c r="G1357" s="17">
        <f t="shared" ref="G1357:T1357" si="596">IF(G303+F1357-(G1007-F1007)&lt;0,0,G303+F1357-(G1007-F1007))</f>
        <v>0</v>
      </c>
      <c r="H1357" s="17">
        <f t="shared" si="596"/>
        <v>0</v>
      </c>
      <c r="I1357" s="17">
        <f t="shared" si="596"/>
        <v>0</v>
      </c>
      <c r="J1357" s="17">
        <f t="shared" si="596"/>
        <v>0</v>
      </c>
      <c r="K1357" s="17">
        <f t="shared" si="596"/>
        <v>0</v>
      </c>
      <c r="L1357" s="17">
        <f t="shared" si="596"/>
        <v>25000</v>
      </c>
      <c r="M1357" s="17">
        <f t="shared" si="596"/>
        <v>23976.099640933571</v>
      </c>
      <c r="N1357" s="17">
        <f t="shared" si="596"/>
        <v>22952.199281867142</v>
      </c>
      <c r="O1357" s="17">
        <f t="shared" si="596"/>
        <v>21928.298922800714</v>
      </c>
      <c r="P1357" s="17">
        <f t="shared" si="596"/>
        <v>20904.398563734285</v>
      </c>
      <c r="Q1357" s="17">
        <f t="shared" si="596"/>
        <v>19880.498204667856</v>
      </c>
      <c r="R1357" s="17">
        <f t="shared" si="596"/>
        <v>18856.597845601427</v>
      </c>
      <c r="S1357" s="17">
        <f t="shared" si="596"/>
        <v>17832.697486534998</v>
      </c>
      <c r="T1357" s="17">
        <f t="shared" si="596"/>
        <v>16808.79712746857</v>
      </c>
      <c r="U1357" s="15"/>
    </row>
    <row r="1358" spans="1:21" ht="12.75" customHeight="1" outlineLevel="1">
      <c r="A1358" s="361"/>
      <c r="B1358" s="145"/>
      <c r="C1358" s="21" t="s">
        <v>234</v>
      </c>
      <c r="D1358" s="5" t="s">
        <v>79</v>
      </c>
      <c r="E1358" s="5" t="s">
        <v>317</v>
      </c>
      <c r="F1358" s="5"/>
      <c r="G1358" s="17">
        <f t="shared" ref="G1358:T1358" si="597">IF(G304+F1358-(G1008-F1008)&lt;0,0,G304+F1358-(G1008-F1008))</f>
        <v>0</v>
      </c>
      <c r="H1358" s="17">
        <f t="shared" si="597"/>
        <v>0</v>
      </c>
      <c r="I1358" s="17">
        <f t="shared" si="597"/>
        <v>0</v>
      </c>
      <c r="J1358" s="17">
        <f t="shared" si="597"/>
        <v>0</v>
      </c>
      <c r="K1358" s="17">
        <f t="shared" si="597"/>
        <v>0</v>
      </c>
      <c r="L1358" s="17">
        <f t="shared" si="597"/>
        <v>53954.3</v>
      </c>
      <c r="M1358" s="17">
        <f t="shared" si="597"/>
        <v>51744.546914272891</v>
      </c>
      <c r="N1358" s="17">
        <f t="shared" si="597"/>
        <v>49534.793828545779</v>
      </c>
      <c r="O1358" s="17">
        <f t="shared" si="597"/>
        <v>47325.040742818666</v>
      </c>
      <c r="P1358" s="17">
        <f t="shared" si="597"/>
        <v>45115.287657091554</v>
      </c>
      <c r="Q1358" s="17">
        <f t="shared" si="597"/>
        <v>42905.534571364449</v>
      </c>
      <c r="R1358" s="17">
        <f t="shared" si="597"/>
        <v>40695.781485637344</v>
      </c>
      <c r="S1358" s="17">
        <f t="shared" si="597"/>
        <v>38486.028399910239</v>
      </c>
      <c r="T1358" s="17">
        <f t="shared" si="597"/>
        <v>36276.275314183134</v>
      </c>
      <c r="U1358" s="15"/>
    </row>
    <row r="1359" spans="1:21" ht="12.75" customHeight="1" outlineLevel="1">
      <c r="A1359" s="361"/>
      <c r="B1359" s="145"/>
      <c r="C1359" s="21" t="s">
        <v>235</v>
      </c>
      <c r="D1359" s="5" t="s">
        <v>79</v>
      </c>
      <c r="E1359" s="5" t="s">
        <v>317</v>
      </c>
      <c r="F1359" s="5"/>
      <c r="G1359" s="17">
        <f t="shared" ref="G1359:T1359" si="598">IF(G305+F1359-(G1009-F1009)&lt;0,0,G305+F1359-(G1009-F1009))</f>
        <v>0</v>
      </c>
      <c r="H1359" s="17">
        <f t="shared" si="598"/>
        <v>0</v>
      </c>
      <c r="I1359" s="17">
        <f t="shared" si="598"/>
        <v>0</v>
      </c>
      <c r="J1359" s="17">
        <f t="shared" si="598"/>
        <v>0</v>
      </c>
      <c r="K1359" s="17">
        <f t="shared" si="598"/>
        <v>0</v>
      </c>
      <c r="L1359" s="17">
        <f t="shared" si="598"/>
        <v>3682386.45</v>
      </c>
      <c r="M1359" s="17">
        <f t="shared" si="598"/>
        <v>3531570.5776649462</v>
      </c>
      <c r="N1359" s="17">
        <f t="shared" si="598"/>
        <v>3380754.7053298922</v>
      </c>
      <c r="O1359" s="17">
        <f t="shared" si="598"/>
        <v>3229938.8329948382</v>
      </c>
      <c r="P1359" s="17">
        <f t="shared" si="598"/>
        <v>3079122.9606597843</v>
      </c>
      <c r="Q1359" s="17">
        <f t="shared" si="598"/>
        <v>2928307.0883247303</v>
      </c>
      <c r="R1359" s="17">
        <f t="shared" si="598"/>
        <v>2777491.2159896763</v>
      </c>
      <c r="S1359" s="17">
        <f t="shared" si="598"/>
        <v>2626675.3436546223</v>
      </c>
      <c r="T1359" s="17">
        <f t="shared" si="598"/>
        <v>2475859.4713195683</v>
      </c>
      <c r="U1359" s="15"/>
    </row>
    <row r="1360" spans="1:21" ht="12.75" customHeight="1" outlineLevel="1">
      <c r="A1360" s="361"/>
      <c r="B1360" s="145"/>
      <c r="C1360" s="21" t="s">
        <v>236</v>
      </c>
      <c r="D1360" s="5" t="s">
        <v>79</v>
      </c>
      <c r="E1360" s="5" t="s">
        <v>317</v>
      </c>
      <c r="F1360" s="5"/>
      <c r="G1360" s="17">
        <f t="shared" ref="G1360:T1360" si="599">IF(G306+F1360-(G1010-F1010)&lt;0,0,G306+F1360-(G1010-F1010))</f>
        <v>0</v>
      </c>
      <c r="H1360" s="17">
        <f t="shared" si="599"/>
        <v>0</v>
      </c>
      <c r="I1360" s="17">
        <f t="shared" si="599"/>
        <v>0</v>
      </c>
      <c r="J1360" s="17">
        <f t="shared" si="599"/>
        <v>0</v>
      </c>
      <c r="K1360" s="17">
        <f t="shared" si="599"/>
        <v>0</v>
      </c>
      <c r="L1360" s="17">
        <f t="shared" si="599"/>
        <v>1774512.02</v>
      </c>
      <c r="M1360" s="17">
        <f t="shared" si="599"/>
        <v>1701835.0802221724</v>
      </c>
      <c r="N1360" s="17">
        <f t="shared" si="599"/>
        <v>1629158.1404443448</v>
      </c>
      <c r="O1360" s="17">
        <f t="shared" si="599"/>
        <v>1556481.2006665173</v>
      </c>
      <c r="P1360" s="17">
        <f t="shared" si="599"/>
        <v>1483804.2608886897</v>
      </c>
      <c r="Q1360" s="17">
        <f t="shared" si="599"/>
        <v>1411127.3211108621</v>
      </c>
      <c r="R1360" s="17">
        <f t="shared" si="599"/>
        <v>1338450.3813330345</v>
      </c>
      <c r="S1360" s="17">
        <f t="shared" si="599"/>
        <v>1265773.4415552069</v>
      </c>
      <c r="T1360" s="17">
        <f t="shared" si="599"/>
        <v>1193096.5017773793</v>
      </c>
      <c r="U1360" s="15"/>
    </row>
    <row r="1361" spans="1:21" ht="12.75" customHeight="1" outlineLevel="1">
      <c r="A1361" s="361"/>
      <c r="B1361" s="145"/>
      <c r="C1361" s="21" t="s">
        <v>237</v>
      </c>
      <c r="D1361" s="5" t="s">
        <v>79</v>
      </c>
      <c r="E1361" s="5" t="s">
        <v>317</v>
      </c>
      <c r="F1361" s="5"/>
      <c r="G1361" s="17">
        <f t="shared" ref="G1361:T1361" si="600">IF(G307+F1361-(G1011-F1011)&lt;0,0,G307+F1361-(G1011-F1011))</f>
        <v>0</v>
      </c>
      <c r="H1361" s="17">
        <f t="shared" si="600"/>
        <v>0</v>
      </c>
      <c r="I1361" s="17">
        <f t="shared" si="600"/>
        <v>0</v>
      </c>
      <c r="J1361" s="17">
        <f t="shared" si="600"/>
        <v>0</v>
      </c>
      <c r="K1361" s="17">
        <f t="shared" si="600"/>
        <v>0</v>
      </c>
      <c r="L1361" s="17">
        <f t="shared" si="600"/>
        <v>98928.479999999981</v>
      </c>
      <c r="M1361" s="17">
        <f t="shared" si="600"/>
        <v>94876.763752244151</v>
      </c>
      <c r="N1361" s="17">
        <f t="shared" si="600"/>
        <v>90825.047504488321</v>
      </c>
      <c r="O1361" s="17">
        <f t="shared" si="600"/>
        <v>86773.33125673249</v>
      </c>
      <c r="P1361" s="17">
        <f t="shared" si="600"/>
        <v>82721.61500897666</v>
      </c>
      <c r="Q1361" s="17">
        <f t="shared" si="600"/>
        <v>78669.898761220829</v>
      </c>
      <c r="R1361" s="17">
        <f t="shared" si="600"/>
        <v>74618.182513464999</v>
      </c>
      <c r="S1361" s="17">
        <f t="shared" si="600"/>
        <v>70566.466265709169</v>
      </c>
      <c r="T1361" s="17">
        <f t="shared" si="600"/>
        <v>66514.750017953338</v>
      </c>
      <c r="U1361" s="15"/>
    </row>
    <row r="1362" spans="1:21" ht="12.75" customHeight="1" outlineLevel="1">
      <c r="A1362" s="361"/>
      <c r="B1362" s="145"/>
      <c r="C1362" s="21" t="s">
        <v>238</v>
      </c>
      <c r="D1362" s="5" t="s">
        <v>79</v>
      </c>
      <c r="E1362" s="5" t="s">
        <v>317</v>
      </c>
      <c r="F1362" s="5"/>
      <c r="G1362" s="17">
        <f t="shared" ref="G1362:T1362" si="601">IF(G308+F1362-(G1012-F1012)&lt;0,0,G308+F1362-(G1012-F1012))</f>
        <v>0</v>
      </c>
      <c r="H1362" s="17">
        <f t="shared" si="601"/>
        <v>0</v>
      </c>
      <c r="I1362" s="17">
        <f t="shared" si="601"/>
        <v>0</v>
      </c>
      <c r="J1362" s="17">
        <f t="shared" si="601"/>
        <v>0</v>
      </c>
      <c r="K1362" s="17">
        <f t="shared" si="601"/>
        <v>0</v>
      </c>
      <c r="L1362" s="17">
        <f t="shared" si="601"/>
        <v>1099312.52</v>
      </c>
      <c r="M1362" s="17">
        <f t="shared" si="601"/>
        <v>1054289.0606418313</v>
      </c>
      <c r="N1362" s="17">
        <f t="shared" si="601"/>
        <v>1009265.6012836625</v>
      </c>
      <c r="O1362" s="17">
        <f t="shared" si="601"/>
        <v>964242.14192549372</v>
      </c>
      <c r="P1362" s="17">
        <f t="shared" si="601"/>
        <v>919218.68256732496</v>
      </c>
      <c r="Q1362" s="17">
        <f t="shared" si="601"/>
        <v>874195.22320915619</v>
      </c>
      <c r="R1362" s="17">
        <f t="shared" si="601"/>
        <v>829171.76385098742</v>
      </c>
      <c r="S1362" s="17">
        <f t="shared" si="601"/>
        <v>784148.30449281866</v>
      </c>
      <c r="T1362" s="17">
        <f t="shared" si="601"/>
        <v>739124.84513464989</v>
      </c>
      <c r="U1362" s="15"/>
    </row>
    <row r="1363" spans="1:21" ht="12.75" customHeight="1" outlineLevel="1">
      <c r="A1363" s="361"/>
      <c r="B1363" s="145"/>
      <c r="C1363" s="21" t="s">
        <v>239</v>
      </c>
      <c r="D1363" s="5" t="s">
        <v>79</v>
      </c>
      <c r="E1363" s="5" t="s">
        <v>317</v>
      </c>
      <c r="F1363" s="5"/>
      <c r="G1363" s="17">
        <f t="shared" ref="G1363:T1363" si="602">IF(G309+F1363-(G1013-F1013)&lt;0,0,G309+F1363-(G1013-F1013))</f>
        <v>0</v>
      </c>
      <c r="H1363" s="17">
        <f t="shared" si="602"/>
        <v>0</v>
      </c>
      <c r="I1363" s="17">
        <f t="shared" si="602"/>
        <v>0</v>
      </c>
      <c r="J1363" s="17">
        <f t="shared" si="602"/>
        <v>0</v>
      </c>
      <c r="K1363" s="17">
        <f t="shared" si="602"/>
        <v>0</v>
      </c>
      <c r="L1363" s="17">
        <f t="shared" si="602"/>
        <v>1022522.4999999999</v>
      </c>
      <c r="M1363" s="17">
        <f t="shared" si="602"/>
        <v>980644.05380385986</v>
      </c>
      <c r="N1363" s="17">
        <f t="shared" si="602"/>
        <v>938765.60760771984</v>
      </c>
      <c r="O1363" s="17">
        <f t="shared" si="602"/>
        <v>896887.16141157981</v>
      </c>
      <c r="P1363" s="17">
        <f t="shared" si="602"/>
        <v>855008.71521543979</v>
      </c>
      <c r="Q1363" s="17">
        <f t="shared" si="602"/>
        <v>813130.26901929977</v>
      </c>
      <c r="R1363" s="17">
        <f t="shared" si="602"/>
        <v>771251.82282315975</v>
      </c>
      <c r="S1363" s="17">
        <f t="shared" si="602"/>
        <v>729373.37662701972</v>
      </c>
      <c r="T1363" s="17">
        <f t="shared" si="602"/>
        <v>687494.9304308797</v>
      </c>
      <c r="U1363" s="15"/>
    </row>
    <row r="1364" spans="1:21" ht="12.75" customHeight="1" outlineLevel="1">
      <c r="A1364" s="361"/>
      <c r="B1364" s="145"/>
      <c r="C1364" s="21" t="s">
        <v>240</v>
      </c>
      <c r="D1364" s="5" t="s">
        <v>79</v>
      </c>
      <c r="E1364" s="5" t="s">
        <v>317</v>
      </c>
      <c r="F1364" s="5"/>
      <c r="G1364" s="17">
        <f t="shared" ref="G1364:T1364" si="603">IF(G310+F1364-(G1014-F1014)&lt;0,0,G310+F1364-(G1014-F1014))</f>
        <v>0</v>
      </c>
      <c r="H1364" s="17">
        <f t="shared" si="603"/>
        <v>0</v>
      </c>
      <c r="I1364" s="17">
        <f t="shared" si="603"/>
        <v>0</v>
      </c>
      <c r="J1364" s="17">
        <f t="shared" si="603"/>
        <v>0</v>
      </c>
      <c r="K1364" s="17">
        <f t="shared" si="603"/>
        <v>0</v>
      </c>
      <c r="L1364" s="17">
        <f t="shared" si="603"/>
        <v>834163.80999999982</v>
      </c>
      <c r="M1364" s="17">
        <f t="shared" si="603"/>
        <v>799999.78501683101</v>
      </c>
      <c r="N1364" s="17">
        <f t="shared" si="603"/>
        <v>765835.7600336622</v>
      </c>
      <c r="O1364" s="17">
        <f t="shared" si="603"/>
        <v>731671.73505049339</v>
      </c>
      <c r="P1364" s="17">
        <f t="shared" si="603"/>
        <v>697507.71006732457</v>
      </c>
      <c r="Q1364" s="17">
        <f t="shared" si="603"/>
        <v>663343.68508415576</v>
      </c>
      <c r="R1364" s="17">
        <f t="shared" si="603"/>
        <v>629179.66010098695</v>
      </c>
      <c r="S1364" s="17">
        <f t="shared" si="603"/>
        <v>595015.63511781814</v>
      </c>
      <c r="T1364" s="17">
        <f t="shared" si="603"/>
        <v>560851.61013464932</v>
      </c>
      <c r="U1364" s="15"/>
    </row>
    <row r="1365" spans="1:21" ht="12.75" customHeight="1" outlineLevel="1">
      <c r="A1365" s="401"/>
      <c r="B1365" s="145"/>
      <c r="C1365" s="21" t="s">
        <v>241</v>
      </c>
      <c r="D1365" s="5" t="s">
        <v>79</v>
      </c>
      <c r="E1365" s="5" t="s">
        <v>317</v>
      </c>
      <c r="F1365" s="5"/>
      <c r="G1365" s="17">
        <f t="shared" ref="G1365:T1365" si="604">IF(G311+F1365-(G1015-F1015)&lt;0,0,G311+F1365-(G1015-F1015))</f>
        <v>0</v>
      </c>
      <c r="H1365" s="17">
        <f t="shared" si="604"/>
        <v>0</v>
      </c>
      <c r="I1365" s="17">
        <f t="shared" si="604"/>
        <v>0</v>
      </c>
      <c r="J1365" s="17">
        <f t="shared" si="604"/>
        <v>0</v>
      </c>
      <c r="K1365" s="17">
        <f t="shared" si="604"/>
        <v>0</v>
      </c>
      <c r="L1365" s="17">
        <f t="shared" si="604"/>
        <v>1482518.6900000006</v>
      </c>
      <c r="M1365" s="17">
        <f t="shared" si="604"/>
        <v>1421800.633239453</v>
      </c>
      <c r="N1365" s="17">
        <f t="shared" si="604"/>
        <v>1361082.5764789053</v>
      </c>
      <c r="O1365" s="17">
        <f t="shared" si="604"/>
        <v>1300364.5197183576</v>
      </c>
      <c r="P1365" s="17">
        <f t="shared" si="604"/>
        <v>1239646.4629578099</v>
      </c>
      <c r="Q1365" s="17">
        <f t="shared" si="604"/>
        <v>1178928.4061972622</v>
      </c>
      <c r="R1365" s="17">
        <f t="shared" si="604"/>
        <v>1118210.3494367145</v>
      </c>
      <c r="S1365" s="17">
        <f t="shared" si="604"/>
        <v>1057492.2926761669</v>
      </c>
      <c r="T1365" s="17">
        <f t="shared" si="604"/>
        <v>996774.23591561918</v>
      </c>
      <c r="U1365" s="15"/>
    </row>
    <row r="1366" spans="1:21" ht="12.75" customHeight="1" outlineLevel="1">
      <c r="A1366" s="401"/>
      <c r="B1366" s="145"/>
      <c r="C1366" s="21" t="s">
        <v>242</v>
      </c>
      <c r="D1366" s="5" t="s">
        <v>79</v>
      </c>
      <c r="E1366" s="5" t="s">
        <v>317</v>
      </c>
      <c r="F1366" s="5"/>
      <c r="G1366" s="17">
        <f t="shared" ref="G1366:T1366" si="605">IF(G312+F1366-(G1016-F1016)&lt;0,0,G312+F1366-(G1016-F1016))</f>
        <v>0</v>
      </c>
      <c r="H1366" s="17">
        <f t="shared" si="605"/>
        <v>0</v>
      </c>
      <c r="I1366" s="17">
        <f t="shared" si="605"/>
        <v>0</v>
      </c>
      <c r="J1366" s="17">
        <f t="shared" si="605"/>
        <v>0</v>
      </c>
      <c r="K1366" s="17">
        <f t="shared" si="605"/>
        <v>0</v>
      </c>
      <c r="L1366" s="17">
        <f t="shared" si="605"/>
        <v>1392690.6499999997</v>
      </c>
      <c r="M1366" s="17">
        <f t="shared" si="605"/>
        <v>1335651.5917358615</v>
      </c>
      <c r="N1366" s="17">
        <f t="shared" si="605"/>
        <v>1278612.5334717233</v>
      </c>
      <c r="O1366" s="17">
        <f t="shared" si="605"/>
        <v>1221573.4752075851</v>
      </c>
      <c r="P1366" s="17">
        <f t="shared" si="605"/>
        <v>1164534.416943447</v>
      </c>
      <c r="Q1366" s="17">
        <f t="shared" si="605"/>
        <v>1107495.3586793088</v>
      </c>
      <c r="R1366" s="17">
        <f t="shared" si="605"/>
        <v>1050456.3004151706</v>
      </c>
      <c r="S1366" s="17">
        <f t="shared" si="605"/>
        <v>993417.24215103243</v>
      </c>
      <c r="T1366" s="17">
        <f t="shared" si="605"/>
        <v>936378.18388689426</v>
      </c>
      <c r="U1366" s="15"/>
    </row>
    <row r="1367" spans="1:21" ht="12.75" customHeight="1" outlineLevel="1">
      <c r="A1367" s="361"/>
      <c r="B1367" s="145"/>
      <c r="C1367" s="21" t="s">
        <v>243</v>
      </c>
      <c r="D1367" s="5" t="s">
        <v>79</v>
      </c>
      <c r="E1367" s="5" t="s">
        <v>317</v>
      </c>
      <c r="F1367" s="5"/>
      <c r="G1367" s="17">
        <f t="shared" ref="G1367:T1367" si="606">IF(G313+F1367-(G1017-F1017)&lt;0,0,G313+F1367-(G1017-F1017))</f>
        <v>0</v>
      </c>
      <c r="H1367" s="17">
        <f t="shared" si="606"/>
        <v>0</v>
      </c>
      <c r="I1367" s="17">
        <f t="shared" si="606"/>
        <v>0</v>
      </c>
      <c r="J1367" s="17">
        <f t="shared" si="606"/>
        <v>0</v>
      </c>
      <c r="K1367" s="17">
        <f t="shared" si="606"/>
        <v>0</v>
      </c>
      <c r="L1367" s="17">
        <f t="shared" si="606"/>
        <v>544782.83000000007</v>
      </c>
      <c r="M1367" s="17">
        <f t="shared" si="606"/>
        <v>522470.6965899911</v>
      </c>
      <c r="N1367" s="17">
        <f t="shared" si="606"/>
        <v>500158.56317998213</v>
      </c>
      <c r="O1367" s="17">
        <f t="shared" si="606"/>
        <v>477846.42976997315</v>
      </c>
      <c r="P1367" s="17">
        <f t="shared" si="606"/>
        <v>455534.29635996418</v>
      </c>
      <c r="Q1367" s="17">
        <f t="shared" si="606"/>
        <v>433222.16294995521</v>
      </c>
      <c r="R1367" s="17">
        <f t="shared" si="606"/>
        <v>410910.02953994623</v>
      </c>
      <c r="S1367" s="17">
        <f t="shared" si="606"/>
        <v>388597.89612993726</v>
      </c>
      <c r="T1367" s="17">
        <f t="shared" si="606"/>
        <v>366285.76271992829</v>
      </c>
      <c r="U1367" s="15"/>
    </row>
    <row r="1368" spans="1:21" ht="12.75" customHeight="1" outlineLevel="1">
      <c r="A1368" s="361"/>
      <c r="B1368" s="145"/>
      <c r="C1368" s="21" t="s">
        <v>244</v>
      </c>
      <c r="D1368" s="5" t="s">
        <v>79</v>
      </c>
      <c r="E1368" s="5" t="s">
        <v>317</v>
      </c>
      <c r="F1368" s="5"/>
      <c r="G1368" s="17">
        <f t="shared" ref="G1368:T1368" si="607">IF(G314+F1368-(G1018-F1018)&lt;0,0,G314+F1368-(G1018-F1018))</f>
        <v>0</v>
      </c>
      <c r="H1368" s="17">
        <f t="shared" si="607"/>
        <v>0</v>
      </c>
      <c r="I1368" s="17">
        <f t="shared" si="607"/>
        <v>0</v>
      </c>
      <c r="J1368" s="17">
        <f t="shared" si="607"/>
        <v>0</v>
      </c>
      <c r="K1368" s="17">
        <f t="shared" si="607"/>
        <v>0</v>
      </c>
      <c r="L1368" s="17">
        <f t="shared" si="607"/>
        <v>369814.9</v>
      </c>
      <c r="M1368" s="17">
        <f t="shared" si="607"/>
        <v>354668.75564407546</v>
      </c>
      <c r="N1368" s="17">
        <f t="shared" si="607"/>
        <v>339522.61128815089</v>
      </c>
      <c r="O1368" s="17">
        <f t="shared" si="607"/>
        <v>324376.46693222632</v>
      </c>
      <c r="P1368" s="17">
        <f t="shared" si="607"/>
        <v>309230.32257630175</v>
      </c>
      <c r="Q1368" s="17">
        <f t="shared" si="607"/>
        <v>294084.17822037719</v>
      </c>
      <c r="R1368" s="17">
        <f t="shared" si="607"/>
        <v>278938.03386445262</v>
      </c>
      <c r="S1368" s="17">
        <f t="shared" si="607"/>
        <v>263791.88950852805</v>
      </c>
      <c r="T1368" s="17">
        <f t="shared" si="607"/>
        <v>248645.74515260346</v>
      </c>
      <c r="U1368" s="15"/>
    </row>
    <row r="1369" spans="1:21" ht="12.75" customHeight="1" outlineLevel="1">
      <c r="A1369" s="361"/>
      <c r="B1369" s="145"/>
      <c r="C1369" s="21" t="s">
        <v>245</v>
      </c>
      <c r="D1369" s="5" t="s">
        <v>79</v>
      </c>
      <c r="E1369" s="5" t="s">
        <v>317</v>
      </c>
      <c r="F1369" s="5"/>
      <c r="G1369" s="17">
        <f t="shared" ref="G1369:T1369" si="608">IF(G315+F1369-(G1019-F1019)&lt;0,0,G315+F1369-(G1019-F1019))</f>
        <v>0</v>
      </c>
      <c r="H1369" s="17">
        <f t="shared" si="608"/>
        <v>0</v>
      </c>
      <c r="I1369" s="17">
        <f t="shared" si="608"/>
        <v>0</v>
      </c>
      <c r="J1369" s="17">
        <f t="shared" si="608"/>
        <v>0</v>
      </c>
      <c r="K1369" s="17">
        <f t="shared" si="608"/>
        <v>0</v>
      </c>
      <c r="L1369" s="17">
        <f t="shared" si="608"/>
        <v>54077.5</v>
      </c>
      <c r="M1369" s="17">
        <f t="shared" si="608"/>
        <v>51862.70113330341</v>
      </c>
      <c r="N1369" s="17">
        <f t="shared" si="608"/>
        <v>49647.902266606819</v>
      </c>
      <c r="O1369" s="17">
        <f t="shared" si="608"/>
        <v>47433.103399910229</v>
      </c>
      <c r="P1369" s="17">
        <f t="shared" si="608"/>
        <v>45218.304533213639</v>
      </c>
      <c r="Q1369" s="17">
        <f t="shared" si="608"/>
        <v>43003.505666517049</v>
      </c>
      <c r="R1369" s="17">
        <f t="shared" si="608"/>
        <v>40788.706799820458</v>
      </c>
      <c r="S1369" s="17">
        <f t="shared" si="608"/>
        <v>38573.907933123868</v>
      </c>
      <c r="T1369" s="17">
        <f t="shared" si="608"/>
        <v>36359.109066427278</v>
      </c>
      <c r="U1369" s="15"/>
    </row>
    <row r="1370" spans="1:21" ht="12.75" customHeight="1" outlineLevel="1">
      <c r="A1370" s="401"/>
      <c r="B1370" s="145"/>
      <c r="C1370" s="21" t="s">
        <v>246</v>
      </c>
      <c r="D1370" s="5" t="s">
        <v>79</v>
      </c>
      <c r="E1370" s="5" t="s">
        <v>317</v>
      </c>
      <c r="F1370" s="5"/>
      <c r="G1370" s="17">
        <f t="shared" ref="G1370:T1370" si="609">IF(G316+F1370-(G1020-F1020)&lt;0,0,G316+F1370-(G1020-F1020))</f>
        <v>0</v>
      </c>
      <c r="H1370" s="17">
        <f t="shared" si="609"/>
        <v>0</v>
      </c>
      <c r="I1370" s="17">
        <f t="shared" si="609"/>
        <v>0</v>
      </c>
      <c r="J1370" s="17">
        <f t="shared" si="609"/>
        <v>0</v>
      </c>
      <c r="K1370" s="17">
        <f t="shared" si="609"/>
        <v>0</v>
      </c>
      <c r="L1370" s="17">
        <f t="shared" si="609"/>
        <v>829346.85</v>
      </c>
      <c r="M1370" s="17">
        <f t="shared" si="609"/>
        <v>795380.10849977552</v>
      </c>
      <c r="N1370" s="17">
        <f t="shared" si="609"/>
        <v>761413.36699955107</v>
      </c>
      <c r="O1370" s="17">
        <f t="shared" si="609"/>
        <v>727446.62549932662</v>
      </c>
      <c r="P1370" s="17">
        <f t="shared" si="609"/>
        <v>693479.88399910217</v>
      </c>
      <c r="Q1370" s="17">
        <f t="shared" si="609"/>
        <v>659513.14249887771</v>
      </c>
      <c r="R1370" s="17">
        <f t="shared" si="609"/>
        <v>625546.40099865326</v>
      </c>
      <c r="S1370" s="17">
        <f t="shared" si="609"/>
        <v>591579.65949842881</v>
      </c>
      <c r="T1370" s="17">
        <f t="shared" si="609"/>
        <v>557612.91799820447</v>
      </c>
      <c r="U1370" s="15"/>
    </row>
    <row r="1371" spans="1:21" ht="12.75" customHeight="1" outlineLevel="1">
      <c r="A1371" s="401"/>
      <c r="B1371" s="145"/>
      <c r="C1371" s="21" t="s">
        <v>247</v>
      </c>
      <c r="D1371" s="5" t="s">
        <v>79</v>
      </c>
      <c r="E1371" s="5" t="s">
        <v>317</v>
      </c>
      <c r="F1371" s="5"/>
      <c r="G1371" s="17">
        <f t="shared" ref="G1371:T1371" si="610">IF(G317+F1371-(G1021-F1021)&lt;0,0,G317+F1371-(G1021-F1021))</f>
        <v>0</v>
      </c>
      <c r="H1371" s="17">
        <f t="shared" si="610"/>
        <v>0</v>
      </c>
      <c r="I1371" s="17">
        <f t="shared" si="610"/>
        <v>0</v>
      </c>
      <c r="J1371" s="17">
        <f t="shared" si="610"/>
        <v>0</v>
      </c>
      <c r="K1371" s="17">
        <f t="shared" si="610"/>
        <v>0</v>
      </c>
      <c r="L1371" s="17">
        <f t="shared" si="610"/>
        <v>260992.95999999988</v>
      </c>
      <c r="M1371" s="17">
        <f t="shared" si="610"/>
        <v>250303.72858168749</v>
      </c>
      <c r="N1371" s="17">
        <f t="shared" si="610"/>
        <v>239614.49716337511</v>
      </c>
      <c r="O1371" s="17">
        <f t="shared" si="610"/>
        <v>228925.26574506273</v>
      </c>
      <c r="P1371" s="17">
        <f t="shared" si="610"/>
        <v>218236.03432675035</v>
      </c>
      <c r="Q1371" s="17">
        <f t="shared" si="610"/>
        <v>207546.80290843797</v>
      </c>
      <c r="R1371" s="17">
        <f t="shared" si="610"/>
        <v>196857.57149012559</v>
      </c>
      <c r="S1371" s="17">
        <f t="shared" si="610"/>
        <v>186168.3400718132</v>
      </c>
      <c r="T1371" s="17">
        <f t="shared" si="610"/>
        <v>175479.10865350082</v>
      </c>
      <c r="U1371" s="15"/>
    </row>
    <row r="1372" spans="1:21" ht="12.75" customHeight="1" outlineLevel="1">
      <c r="A1372" s="401"/>
      <c r="B1372" s="145"/>
      <c r="C1372" s="21" t="s">
        <v>248</v>
      </c>
      <c r="D1372" s="5" t="s">
        <v>79</v>
      </c>
      <c r="E1372" s="5" t="s">
        <v>317</v>
      </c>
      <c r="F1372" s="5"/>
      <c r="G1372" s="17">
        <f t="shared" ref="G1372:T1372" si="611">IF(G318+F1372-(G1022-F1022)&lt;0,0,G318+F1372-(G1022-F1022))</f>
        <v>0</v>
      </c>
      <c r="H1372" s="17">
        <f t="shared" si="611"/>
        <v>0</v>
      </c>
      <c r="I1372" s="17">
        <f t="shared" si="611"/>
        <v>0</v>
      </c>
      <c r="J1372" s="17">
        <f t="shared" si="611"/>
        <v>0</v>
      </c>
      <c r="K1372" s="17">
        <f t="shared" si="611"/>
        <v>0</v>
      </c>
      <c r="L1372" s="17">
        <f t="shared" si="611"/>
        <v>213948.76</v>
      </c>
      <c r="M1372" s="17">
        <f t="shared" si="611"/>
        <v>205186.27151256733</v>
      </c>
      <c r="N1372" s="17">
        <f t="shared" si="611"/>
        <v>196423.78302513465</v>
      </c>
      <c r="O1372" s="17">
        <f t="shared" si="611"/>
        <v>187661.29453770196</v>
      </c>
      <c r="P1372" s="17">
        <f t="shared" si="611"/>
        <v>178898.80605026928</v>
      </c>
      <c r="Q1372" s="17">
        <f t="shared" si="611"/>
        <v>170136.3175628366</v>
      </c>
      <c r="R1372" s="17">
        <f t="shared" si="611"/>
        <v>161373.82907540392</v>
      </c>
      <c r="S1372" s="17">
        <f t="shared" si="611"/>
        <v>152611.34058797124</v>
      </c>
      <c r="T1372" s="17">
        <f t="shared" si="611"/>
        <v>143848.85210053856</v>
      </c>
      <c r="U1372" s="15"/>
    </row>
    <row r="1373" spans="1:21" ht="12.75" customHeight="1" outlineLevel="1">
      <c r="A1373" s="401"/>
      <c r="B1373" s="145"/>
      <c r="C1373" s="21" t="s">
        <v>249</v>
      </c>
      <c r="D1373" s="5" t="s">
        <v>79</v>
      </c>
      <c r="E1373" s="5" t="s">
        <v>317</v>
      </c>
      <c r="F1373" s="5"/>
      <c r="G1373" s="17">
        <f t="shared" ref="G1373:T1373" si="612">IF(G319+F1373-(G1023-F1023)&lt;0,0,G319+F1373-(G1023-F1023))</f>
        <v>0</v>
      </c>
      <c r="H1373" s="17">
        <f t="shared" si="612"/>
        <v>0</v>
      </c>
      <c r="I1373" s="17">
        <f t="shared" si="612"/>
        <v>0</v>
      </c>
      <c r="J1373" s="17">
        <f t="shared" si="612"/>
        <v>0</v>
      </c>
      <c r="K1373" s="17">
        <f t="shared" si="612"/>
        <v>0</v>
      </c>
      <c r="L1373" s="17">
        <f t="shared" si="612"/>
        <v>10500</v>
      </c>
      <c r="M1373" s="17">
        <f t="shared" si="612"/>
        <v>10069.961849192101</v>
      </c>
      <c r="N1373" s="17">
        <f t="shared" si="612"/>
        <v>9639.923698384202</v>
      </c>
      <c r="O1373" s="17">
        <f t="shared" si="612"/>
        <v>9209.885547576303</v>
      </c>
      <c r="P1373" s="17">
        <f t="shared" si="612"/>
        <v>8779.847396768404</v>
      </c>
      <c r="Q1373" s="17">
        <f t="shared" si="612"/>
        <v>8349.809245960505</v>
      </c>
      <c r="R1373" s="17">
        <f t="shared" si="612"/>
        <v>7919.771095152606</v>
      </c>
      <c r="S1373" s="17">
        <f t="shared" si="612"/>
        <v>7489.732944344707</v>
      </c>
      <c r="T1373" s="17">
        <f t="shared" si="612"/>
        <v>7059.694793536808</v>
      </c>
      <c r="U1373" s="15"/>
    </row>
    <row r="1374" spans="1:21" ht="12.75" customHeight="1" outlineLevel="1">
      <c r="A1374" s="401"/>
      <c r="B1374" s="145"/>
      <c r="C1374" s="21" t="s">
        <v>250</v>
      </c>
      <c r="D1374" s="5" t="s">
        <v>79</v>
      </c>
      <c r="E1374" s="5" t="s">
        <v>317</v>
      </c>
      <c r="F1374" s="5"/>
      <c r="G1374" s="17">
        <f t="shared" ref="G1374:T1374" si="613">IF(G320+F1374-(G1024-F1024)&lt;0,0,G320+F1374-(G1024-F1024))</f>
        <v>0</v>
      </c>
      <c r="H1374" s="17">
        <f t="shared" si="613"/>
        <v>0</v>
      </c>
      <c r="I1374" s="17">
        <f t="shared" si="613"/>
        <v>0</v>
      </c>
      <c r="J1374" s="17">
        <f t="shared" si="613"/>
        <v>0</v>
      </c>
      <c r="K1374" s="17">
        <f t="shared" si="613"/>
        <v>0</v>
      </c>
      <c r="L1374" s="17">
        <f t="shared" si="613"/>
        <v>3105914.85</v>
      </c>
      <c r="M1374" s="17">
        <f t="shared" si="613"/>
        <v>2978708.9567942102</v>
      </c>
      <c r="N1374" s="17">
        <f t="shared" si="613"/>
        <v>2851503.0635884204</v>
      </c>
      <c r="O1374" s="17">
        <f t="shared" si="613"/>
        <v>2724297.1703826305</v>
      </c>
      <c r="P1374" s="17">
        <f t="shared" si="613"/>
        <v>2597091.2771768407</v>
      </c>
      <c r="Q1374" s="17">
        <f t="shared" si="613"/>
        <v>2469885.3839710508</v>
      </c>
      <c r="R1374" s="17">
        <f t="shared" si="613"/>
        <v>2342679.490765261</v>
      </c>
      <c r="S1374" s="17">
        <f t="shared" si="613"/>
        <v>2215473.5975594711</v>
      </c>
      <c r="T1374" s="17">
        <f t="shared" si="613"/>
        <v>2088267.7043536813</v>
      </c>
      <c r="U1374" s="15"/>
    </row>
    <row r="1375" spans="1:21" ht="12.75" customHeight="1" outlineLevel="1">
      <c r="A1375" s="361"/>
      <c r="B1375" s="145"/>
      <c r="C1375" s="21" t="s">
        <v>251</v>
      </c>
      <c r="D1375" s="5" t="s">
        <v>79</v>
      </c>
      <c r="E1375" s="5" t="s">
        <v>317</v>
      </c>
      <c r="F1375" s="5"/>
      <c r="G1375" s="17">
        <f t="shared" ref="G1375:T1375" si="614">IF(G321+F1375-(G1025-F1025)&lt;0,0,G321+F1375-(G1025-F1025))</f>
        <v>0</v>
      </c>
      <c r="H1375" s="17">
        <f t="shared" si="614"/>
        <v>0</v>
      </c>
      <c r="I1375" s="17">
        <f t="shared" si="614"/>
        <v>0</v>
      </c>
      <c r="J1375" s="17">
        <f t="shared" si="614"/>
        <v>0</v>
      </c>
      <c r="K1375" s="17">
        <f t="shared" si="614"/>
        <v>0</v>
      </c>
      <c r="L1375" s="17">
        <f t="shared" si="614"/>
        <v>0</v>
      </c>
      <c r="M1375" s="17">
        <f t="shared" si="614"/>
        <v>42813.31</v>
      </c>
      <c r="N1375" s="17">
        <f t="shared" si="614"/>
        <v>41046.565155455057</v>
      </c>
      <c r="O1375" s="17">
        <f t="shared" si="614"/>
        <v>39279.820310910116</v>
      </c>
      <c r="P1375" s="17">
        <f t="shared" si="614"/>
        <v>37513.075466365175</v>
      </c>
      <c r="Q1375" s="17">
        <f t="shared" si="614"/>
        <v>35746.330621820234</v>
      </c>
      <c r="R1375" s="17">
        <f t="shared" si="614"/>
        <v>33979.585777275293</v>
      </c>
      <c r="S1375" s="17">
        <f t="shared" si="614"/>
        <v>32212.840932730353</v>
      </c>
      <c r="T1375" s="17">
        <f t="shared" si="614"/>
        <v>30446.096088185412</v>
      </c>
      <c r="U1375" s="15"/>
    </row>
    <row r="1376" spans="1:21" ht="12.75" customHeight="1" outlineLevel="1">
      <c r="A1376" s="401"/>
      <c r="B1376" s="145"/>
      <c r="C1376" s="21" t="s">
        <v>252</v>
      </c>
      <c r="D1376" s="5" t="s">
        <v>79</v>
      </c>
      <c r="E1376" s="5" t="s">
        <v>317</v>
      </c>
      <c r="F1376" s="5"/>
      <c r="G1376" s="17">
        <f t="shared" ref="G1376:T1376" si="615">IF(G322+F1376-(G1026-F1026)&lt;0,0,G322+F1376-(G1026-F1026))</f>
        <v>0</v>
      </c>
      <c r="H1376" s="17">
        <f t="shared" si="615"/>
        <v>0</v>
      </c>
      <c r="I1376" s="17">
        <f t="shared" si="615"/>
        <v>0</v>
      </c>
      <c r="J1376" s="17">
        <f t="shared" si="615"/>
        <v>0</v>
      </c>
      <c r="K1376" s="17">
        <f t="shared" si="615"/>
        <v>0</v>
      </c>
      <c r="L1376" s="17">
        <f t="shared" si="615"/>
        <v>0</v>
      </c>
      <c r="M1376" s="17">
        <f t="shared" si="615"/>
        <v>344406.8</v>
      </c>
      <c r="N1376" s="17">
        <f t="shared" si="615"/>
        <v>330202.45175141242</v>
      </c>
      <c r="O1376" s="17">
        <f t="shared" si="615"/>
        <v>315998.10350282484</v>
      </c>
      <c r="P1376" s="17">
        <f t="shared" si="615"/>
        <v>301793.75525423727</v>
      </c>
      <c r="Q1376" s="17">
        <f t="shared" si="615"/>
        <v>287589.4070056497</v>
      </c>
      <c r="R1376" s="17">
        <f t="shared" si="615"/>
        <v>273385.05875706213</v>
      </c>
      <c r="S1376" s="17">
        <f t="shared" si="615"/>
        <v>259180.71050847456</v>
      </c>
      <c r="T1376" s="17">
        <f t="shared" si="615"/>
        <v>244976.36225988698</v>
      </c>
      <c r="U1376" s="15"/>
    </row>
    <row r="1377" spans="1:21" ht="12.75" customHeight="1" outlineLevel="1">
      <c r="A1377" s="401"/>
      <c r="B1377" s="145"/>
      <c r="C1377" s="21" t="s">
        <v>253</v>
      </c>
      <c r="D1377" s="5" t="s">
        <v>79</v>
      </c>
      <c r="E1377" s="5" t="s">
        <v>317</v>
      </c>
      <c r="F1377" s="5"/>
      <c r="G1377" s="17">
        <f t="shared" ref="G1377:T1377" si="616">IF(G323+F1377-(G1027-F1027)&lt;0,0,G323+F1377-(G1027-F1027))</f>
        <v>0</v>
      </c>
      <c r="H1377" s="17">
        <f t="shared" si="616"/>
        <v>0</v>
      </c>
      <c r="I1377" s="17">
        <f t="shared" si="616"/>
        <v>0</v>
      </c>
      <c r="J1377" s="17">
        <f t="shared" si="616"/>
        <v>0</v>
      </c>
      <c r="K1377" s="17">
        <f t="shared" si="616"/>
        <v>0</v>
      </c>
      <c r="L1377" s="17">
        <f t="shared" si="616"/>
        <v>0</v>
      </c>
      <c r="M1377" s="17">
        <f t="shared" si="616"/>
        <v>0</v>
      </c>
      <c r="N1377" s="17">
        <f t="shared" si="616"/>
        <v>247307.84000000032</v>
      </c>
      <c r="O1377" s="17">
        <f t="shared" si="616"/>
        <v>236725.49983587369</v>
      </c>
      <c r="P1377" s="17">
        <f t="shared" si="616"/>
        <v>226143.15967174707</v>
      </c>
      <c r="Q1377" s="17">
        <f t="shared" si="616"/>
        <v>215560.81950762044</v>
      </c>
      <c r="R1377" s="17">
        <f t="shared" si="616"/>
        <v>204978.47934349382</v>
      </c>
      <c r="S1377" s="17">
        <f t="shared" si="616"/>
        <v>194396.13917936719</v>
      </c>
      <c r="T1377" s="17">
        <f t="shared" si="616"/>
        <v>183813.79901524057</v>
      </c>
      <c r="U1377" s="15"/>
    </row>
    <row r="1378" spans="1:21" ht="12.75" customHeight="1" outlineLevel="1">
      <c r="A1378" s="401"/>
      <c r="B1378" s="145"/>
      <c r="C1378" s="21" t="s">
        <v>254</v>
      </c>
      <c r="D1378" s="5" t="s">
        <v>79</v>
      </c>
      <c r="E1378" s="5" t="s">
        <v>317</v>
      </c>
      <c r="F1378" s="5"/>
      <c r="G1378" s="17">
        <f t="shared" ref="G1378:T1378" si="617">IF(G324+F1378-(G1028-F1028)&lt;0,0,G324+F1378-(G1028-F1028))</f>
        <v>0</v>
      </c>
      <c r="H1378" s="17">
        <f t="shared" si="617"/>
        <v>0</v>
      </c>
      <c r="I1378" s="17">
        <f t="shared" si="617"/>
        <v>0</v>
      </c>
      <c r="J1378" s="17">
        <f t="shared" si="617"/>
        <v>0</v>
      </c>
      <c r="K1378" s="17">
        <f t="shared" si="617"/>
        <v>0</v>
      </c>
      <c r="L1378" s="17">
        <f t="shared" si="617"/>
        <v>0</v>
      </c>
      <c r="M1378" s="17">
        <f t="shared" si="617"/>
        <v>25320.190000000002</v>
      </c>
      <c r="N1378" s="17">
        <f t="shared" si="617"/>
        <v>24275.91097740113</v>
      </c>
      <c r="O1378" s="17">
        <f t="shared" si="617"/>
        <v>23231.631954802258</v>
      </c>
      <c r="P1378" s="17">
        <f t="shared" si="617"/>
        <v>22187.352932203386</v>
      </c>
      <c r="Q1378" s="17">
        <f t="shared" si="617"/>
        <v>21143.073909604514</v>
      </c>
      <c r="R1378" s="17">
        <f t="shared" si="617"/>
        <v>20098.794887005643</v>
      </c>
      <c r="S1378" s="17">
        <f t="shared" si="617"/>
        <v>19054.515864406771</v>
      </c>
      <c r="T1378" s="17">
        <f t="shared" si="617"/>
        <v>18010.236841807899</v>
      </c>
      <c r="U1378" s="15"/>
    </row>
    <row r="1379" spans="1:21" ht="12.75" customHeight="1" outlineLevel="1">
      <c r="A1379" s="401"/>
      <c r="B1379" s="145"/>
      <c r="C1379" s="21" t="s">
        <v>255</v>
      </c>
      <c r="D1379" s="5" t="s">
        <v>79</v>
      </c>
      <c r="E1379" s="5" t="s">
        <v>317</v>
      </c>
      <c r="F1379" s="5"/>
      <c r="G1379" s="17">
        <f t="shared" ref="G1379:T1379" si="618">IF(G325+F1379-(G1029-F1029)&lt;0,0,G325+F1379-(G1029-F1029))</f>
        <v>0</v>
      </c>
      <c r="H1379" s="17">
        <f t="shared" si="618"/>
        <v>0</v>
      </c>
      <c r="I1379" s="17">
        <f t="shared" si="618"/>
        <v>0</v>
      </c>
      <c r="J1379" s="17">
        <f t="shared" si="618"/>
        <v>0</v>
      </c>
      <c r="K1379" s="17">
        <f t="shared" si="618"/>
        <v>0</v>
      </c>
      <c r="L1379" s="17">
        <f t="shared" si="618"/>
        <v>0</v>
      </c>
      <c r="M1379" s="17">
        <f t="shared" si="618"/>
        <v>877038.28999999992</v>
      </c>
      <c r="N1379" s="17">
        <f t="shared" si="618"/>
        <v>840866.65431073436</v>
      </c>
      <c r="O1379" s="17">
        <f t="shared" si="618"/>
        <v>804695.0186214688</v>
      </c>
      <c r="P1379" s="17">
        <f t="shared" si="618"/>
        <v>768523.38293220324</v>
      </c>
      <c r="Q1379" s="17">
        <f t="shared" si="618"/>
        <v>732351.74724293768</v>
      </c>
      <c r="R1379" s="17">
        <f t="shared" si="618"/>
        <v>696180.11155367212</v>
      </c>
      <c r="S1379" s="17">
        <f t="shared" si="618"/>
        <v>660008.47586440656</v>
      </c>
      <c r="T1379" s="17">
        <f t="shared" si="618"/>
        <v>623836.840175141</v>
      </c>
      <c r="U1379" s="15"/>
    </row>
    <row r="1380" spans="1:21" ht="12.75" customHeight="1" outlineLevel="1">
      <c r="A1380" s="401"/>
      <c r="B1380" s="145"/>
      <c r="C1380" s="21" t="s">
        <v>256</v>
      </c>
      <c r="D1380" s="5" t="s">
        <v>79</v>
      </c>
      <c r="E1380" s="5" t="s">
        <v>317</v>
      </c>
      <c r="F1380" s="5"/>
      <c r="G1380" s="17">
        <f t="shared" ref="G1380:T1380" si="619">IF(G326+F1380-(G1030-F1030)&lt;0,0,G326+F1380-(G1030-F1030))</f>
        <v>0</v>
      </c>
      <c r="H1380" s="17">
        <f t="shared" si="619"/>
        <v>0</v>
      </c>
      <c r="I1380" s="17">
        <f t="shared" si="619"/>
        <v>0</v>
      </c>
      <c r="J1380" s="17">
        <f t="shared" si="619"/>
        <v>0</v>
      </c>
      <c r="K1380" s="17">
        <f t="shared" si="619"/>
        <v>0</v>
      </c>
      <c r="L1380" s="17">
        <f t="shared" si="619"/>
        <v>0</v>
      </c>
      <c r="M1380" s="17">
        <f t="shared" si="619"/>
        <v>52057.749999999993</v>
      </c>
      <c r="N1380" s="17">
        <f t="shared" si="619"/>
        <v>49910.735451977394</v>
      </c>
      <c r="O1380" s="17">
        <f t="shared" si="619"/>
        <v>47763.720903954796</v>
      </c>
      <c r="P1380" s="17">
        <f t="shared" si="619"/>
        <v>45616.706355932198</v>
      </c>
      <c r="Q1380" s="17">
        <f t="shared" si="619"/>
        <v>43469.691807909599</v>
      </c>
      <c r="R1380" s="17">
        <f t="shared" si="619"/>
        <v>41322.677259887001</v>
      </c>
      <c r="S1380" s="17">
        <f t="shared" si="619"/>
        <v>39175.662711864403</v>
      </c>
      <c r="T1380" s="17">
        <f t="shared" si="619"/>
        <v>37028.648163841804</v>
      </c>
      <c r="U1380" s="15"/>
    </row>
    <row r="1381" spans="1:21" ht="12.75" customHeight="1" outlineLevel="1">
      <c r="A1381" s="401"/>
      <c r="B1381" s="145"/>
      <c r="C1381" s="21" t="s">
        <v>257</v>
      </c>
      <c r="D1381" s="5" t="s">
        <v>79</v>
      </c>
      <c r="E1381" s="5" t="s">
        <v>317</v>
      </c>
      <c r="F1381" s="5"/>
      <c r="G1381" s="17">
        <f t="shared" ref="G1381:T1381" si="620">IF(G327+F1381-(G1031-F1031)&lt;0,0,G327+F1381-(G1031-F1031))</f>
        <v>0</v>
      </c>
      <c r="H1381" s="17">
        <f t="shared" si="620"/>
        <v>0</v>
      </c>
      <c r="I1381" s="17">
        <f t="shared" si="620"/>
        <v>0</v>
      </c>
      <c r="J1381" s="17">
        <f t="shared" si="620"/>
        <v>0</v>
      </c>
      <c r="K1381" s="17">
        <f t="shared" si="620"/>
        <v>0</v>
      </c>
      <c r="L1381" s="17">
        <f t="shared" si="620"/>
        <v>0</v>
      </c>
      <c r="M1381" s="17">
        <f t="shared" si="620"/>
        <v>419045.75</v>
      </c>
      <c r="N1381" s="17">
        <f t="shared" si="620"/>
        <v>401763.07217514125</v>
      </c>
      <c r="O1381" s="17">
        <f t="shared" si="620"/>
        <v>384480.3943502825</v>
      </c>
      <c r="P1381" s="17">
        <f t="shared" si="620"/>
        <v>367197.71652542375</v>
      </c>
      <c r="Q1381" s="17">
        <f t="shared" si="620"/>
        <v>349915.038700565</v>
      </c>
      <c r="R1381" s="17">
        <f t="shared" si="620"/>
        <v>332632.36087570625</v>
      </c>
      <c r="S1381" s="17">
        <f t="shared" si="620"/>
        <v>315349.6830508475</v>
      </c>
      <c r="T1381" s="17">
        <f t="shared" si="620"/>
        <v>298067.00522598875</v>
      </c>
      <c r="U1381" s="15"/>
    </row>
    <row r="1382" spans="1:21" ht="12.75" customHeight="1" outlineLevel="1">
      <c r="A1382" s="401"/>
      <c r="B1382" s="145"/>
      <c r="C1382" s="21" t="s">
        <v>258</v>
      </c>
      <c r="D1382" s="5" t="s">
        <v>79</v>
      </c>
      <c r="E1382" s="5" t="s">
        <v>317</v>
      </c>
      <c r="F1382" s="5"/>
      <c r="G1382" s="17">
        <f t="shared" ref="G1382:T1382" si="621">IF(G328+F1382-(G1032-F1032)&lt;0,0,G328+F1382-(G1032-F1032))</f>
        <v>0</v>
      </c>
      <c r="H1382" s="17">
        <f t="shared" si="621"/>
        <v>0</v>
      </c>
      <c r="I1382" s="17">
        <f t="shared" si="621"/>
        <v>0</v>
      </c>
      <c r="J1382" s="17">
        <f t="shared" si="621"/>
        <v>0</v>
      </c>
      <c r="K1382" s="17">
        <f t="shared" si="621"/>
        <v>0</v>
      </c>
      <c r="L1382" s="17">
        <f t="shared" si="621"/>
        <v>0</v>
      </c>
      <c r="M1382" s="17">
        <f t="shared" si="621"/>
        <v>292412.59999999998</v>
      </c>
      <c r="N1382" s="17">
        <f t="shared" si="621"/>
        <v>280352.64531073446</v>
      </c>
      <c r="O1382" s="17">
        <f t="shared" si="621"/>
        <v>268292.69062146894</v>
      </c>
      <c r="P1382" s="17">
        <f t="shared" si="621"/>
        <v>256232.73593220342</v>
      </c>
      <c r="Q1382" s="17">
        <f t="shared" si="621"/>
        <v>244172.7812429379</v>
      </c>
      <c r="R1382" s="17">
        <f t="shared" si="621"/>
        <v>232112.82655367238</v>
      </c>
      <c r="S1382" s="17">
        <f t="shared" si="621"/>
        <v>220052.87186440686</v>
      </c>
      <c r="T1382" s="17">
        <f t="shared" si="621"/>
        <v>207992.91717514134</v>
      </c>
      <c r="U1382" s="15"/>
    </row>
    <row r="1383" spans="1:21" ht="12.75" customHeight="1" outlineLevel="1">
      <c r="A1383" s="361"/>
      <c r="B1383" s="145"/>
      <c r="C1383" s="21" t="s">
        <v>220</v>
      </c>
      <c r="D1383" s="5" t="s">
        <v>79</v>
      </c>
      <c r="E1383" s="5" t="s">
        <v>317</v>
      </c>
      <c r="F1383" s="5"/>
      <c r="G1383" s="17">
        <f t="shared" ref="G1383:T1383" si="622">IF(G329+F1383-(G1033-F1033)&lt;0,0,G329+F1383-(G1033-F1033))</f>
        <v>0</v>
      </c>
      <c r="H1383" s="17">
        <f t="shared" si="622"/>
        <v>0</v>
      </c>
      <c r="I1383" s="17">
        <f t="shared" si="622"/>
        <v>0</v>
      </c>
      <c r="J1383" s="17">
        <f t="shared" si="622"/>
        <v>0</v>
      </c>
      <c r="K1383" s="17">
        <f t="shared" si="622"/>
        <v>0</v>
      </c>
      <c r="L1383" s="17">
        <f t="shared" si="622"/>
        <v>0</v>
      </c>
      <c r="M1383" s="17">
        <f t="shared" si="622"/>
        <v>758444.72</v>
      </c>
      <c r="N1383" s="17">
        <f t="shared" si="622"/>
        <v>726448.38125751272</v>
      </c>
      <c r="O1383" s="17">
        <f t="shared" si="622"/>
        <v>694452.04251502547</v>
      </c>
      <c r="P1383" s="17">
        <f t="shared" si="622"/>
        <v>662455.70377253823</v>
      </c>
      <c r="Q1383" s="17">
        <f t="shared" si="622"/>
        <v>630459.36503005098</v>
      </c>
      <c r="R1383" s="17">
        <f t="shared" si="622"/>
        <v>598463.02628756373</v>
      </c>
      <c r="S1383" s="17">
        <f t="shared" si="622"/>
        <v>566466.68754507648</v>
      </c>
      <c r="T1383" s="17">
        <f t="shared" si="622"/>
        <v>534470.34880258923</v>
      </c>
      <c r="U1383" s="15"/>
    </row>
    <row r="1384" spans="1:21" ht="12.75" customHeight="1" outlineLevel="1">
      <c r="A1384" s="361"/>
      <c r="B1384" s="145"/>
      <c r="C1384" s="396" t="s">
        <v>502</v>
      </c>
      <c r="D1384" s="379" t="s">
        <v>79</v>
      </c>
      <c r="E1384" s="379" t="s">
        <v>317</v>
      </c>
      <c r="F1384" s="5"/>
      <c r="G1384" s="543">
        <f t="shared" ref="G1384:T1384" si="623">IF(G330+F1384-(G1034-F1034)&lt;0,0,G330+F1384-(G1034-F1034))</f>
        <v>0</v>
      </c>
      <c r="H1384" s="543">
        <f t="shared" si="623"/>
        <v>0</v>
      </c>
      <c r="I1384" s="543">
        <f t="shared" si="623"/>
        <v>0</v>
      </c>
      <c r="J1384" s="543">
        <f t="shared" si="623"/>
        <v>0</v>
      </c>
      <c r="K1384" s="543">
        <f t="shared" si="623"/>
        <v>0</v>
      </c>
      <c r="L1384" s="543">
        <f t="shared" si="623"/>
        <v>0</v>
      </c>
      <c r="M1384" s="543">
        <f t="shared" si="623"/>
        <v>0</v>
      </c>
      <c r="N1384" s="543">
        <f t="shared" si="623"/>
        <v>0</v>
      </c>
      <c r="O1384" s="543">
        <f t="shared" si="623"/>
        <v>0</v>
      </c>
      <c r="P1384" s="543">
        <f t="shared" si="623"/>
        <v>0</v>
      </c>
      <c r="Q1384" s="543">
        <f t="shared" si="623"/>
        <v>560000</v>
      </c>
      <c r="R1384" s="543">
        <f t="shared" si="623"/>
        <v>634818</v>
      </c>
      <c r="S1384" s="543">
        <f t="shared" si="623"/>
        <v>485454.4</v>
      </c>
      <c r="T1384" s="543">
        <f t="shared" si="623"/>
        <v>336090.80000000005</v>
      </c>
      <c r="U1384" s="15"/>
    </row>
    <row r="1385" spans="1:21" ht="12.75" customHeight="1" outlineLevel="1" collapsed="1">
      <c r="A1385" s="361"/>
      <c r="B1385" s="145"/>
      <c r="C1385" s="23" t="s">
        <v>180</v>
      </c>
      <c r="D1385" s="18"/>
      <c r="E1385" s="18"/>
      <c r="F1385" s="5"/>
      <c r="G1385" s="454"/>
      <c r="H1385" s="454"/>
      <c r="I1385" s="454"/>
      <c r="J1385" s="454"/>
      <c r="K1385" s="454"/>
      <c r="L1385" s="454"/>
      <c r="M1385" s="454"/>
      <c r="N1385" s="454"/>
      <c r="O1385" s="454"/>
      <c r="P1385" s="454"/>
      <c r="Q1385" s="454"/>
      <c r="R1385" s="454"/>
      <c r="S1385" s="454"/>
      <c r="T1385" s="454"/>
      <c r="U1385" s="15"/>
    </row>
    <row r="1386" spans="1:21" ht="12.75" customHeight="1" outlineLevel="1">
      <c r="A1386" s="361"/>
      <c r="B1386" s="145"/>
      <c r="C1386" s="395" t="s">
        <v>263</v>
      </c>
      <c r="D1386" s="381" t="s">
        <v>79</v>
      </c>
      <c r="E1386" s="381" t="s">
        <v>317</v>
      </c>
      <c r="F1386" s="5"/>
      <c r="G1386" s="542">
        <f t="shared" ref="G1386:T1386" si="624">IF(G332+F1386-(G1036-F1036)&lt;0,0,G332+F1386-(G1036-F1036))</f>
        <v>826371.86</v>
      </c>
      <c r="H1386" s="542">
        <f t="shared" si="624"/>
        <v>743734.674</v>
      </c>
      <c r="I1386" s="542">
        <f t="shared" si="624"/>
        <v>661097.48800000001</v>
      </c>
      <c r="J1386" s="542">
        <f t="shared" si="624"/>
        <v>578460.30200000003</v>
      </c>
      <c r="K1386" s="542">
        <f t="shared" si="624"/>
        <v>495823.11600000004</v>
      </c>
      <c r="L1386" s="542">
        <f t="shared" si="624"/>
        <v>413185.93000000005</v>
      </c>
      <c r="M1386" s="542">
        <f t="shared" si="624"/>
        <v>330548.74400000006</v>
      </c>
      <c r="N1386" s="542">
        <f t="shared" si="624"/>
        <v>247911.55800000002</v>
      </c>
      <c r="O1386" s="542">
        <f t="shared" si="624"/>
        <v>165274.37200000003</v>
      </c>
      <c r="P1386" s="542">
        <f t="shared" si="624"/>
        <v>82637.186000000045</v>
      </c>
      <c r="Q1386" s="542">
        <f t="shared" si="624"/>
        <v>5.8207660913467407E-11</v>
      </c>
      <c r="R1386" s="542">
        <f t="shared" si="624"/>
        <v>5.8207660913467407E-11</v>
      </c>
      <c r="S1386" s="542">
        <f t="shared" si="624"/>
        <v>5.8207660913467407E-11</v>
      </c>
      <c r="T1386" s="542">
        <f t="shared" si="624"/>
        <v>5.8207660913467407E-11</v>
      </c>
      <c r="U1386" s="15"/>
    </row>
    <row r="1387" spans="1:21" ht="12.75" customHeight="1" outlineLevel="1">
      <c r="A1387" s="361"/>
      <c r="B1387" s="145"/>
      <c r="C1387" s="21" t="s">
        <v>208</v>
      </c>
      <c r="D1387" s="5" t="s">
        <v>79</v>
      </c>
      <c r="E1387" s="5" t="s">
        <v>317</v>
      </c>
      <c r="F1387" s="5"/>
      <c r="G1387" s="17">
        <f t="shared" ref="G1387:T1387" si="625">IF(G333+F1387-(G1037-F1037)&lt;0,0,G333+F1387-(G1037-F1037))</f>
        <v>0</v>
      </c>
      <c r="H1387" s="17">
        <f t="shared" si="625"/>
        <v>0</v>
      </c>
      <c r="I1387" s="17">
        <f t="shared" si="625"/>
        <v>0</v>
      </c>
      <c r="J1387" s="17">
        <f t="shared" si="625"/>
        <v>0</v>
      </c>
      <c r="K1387" s="17">
        <f t="shared" si="625"/>
        <v>0</v>
      </c>
      <c r="L1387" s="17">
        <f t="shared" si="625"/>
        <v>0</v>
      </c>
      <c r="M1387" s="17">
        <f t="shared" si="625"/>
        <v>0</v>
      </c>
      <c r="N1387" s="17">
        <f t="shared" si="625"/>
        <v>0</v>
      </c>
      <c r="O1387" s="17">
        <f t="shared" si="625"/>
        <v>0</v>
      </c>
      <c r="P1387" s="17">
        <f t="shared" si="625"/>
        <v>0</v>
      </c>
      <c r="Q1387" s="17">
        <f t="shared" si="625"/>
        <v>0</v>
      </c>
      <c r="R1387" s="17">
        <f t="shared" si="625"/>
        <v>0</v>
      </c>
      <c r="S1387" s="17">
        <f t="shared" si="625"/>
        <v>0</v>
      </c>
      <c r="T1387" s="17">
        <f t="shared" si="625"/>
        <v>0</v>
      </c>
      <c r="U1387" s="15"/>
    </row>
    <row r="1388" spans="1:21" ht="12.75" customHeight="1" outlineLevel="1">
      <c r="A1388" s="361"/>
      <c r="B1388" s="145"/>
      <c r="C1388" s="21" t="s">
        <v>187</v>
      </c>
      <c r="D1388" s="5" t="s">
        <v>79</v>
      </c>
      <c r="E1388" s="5" t="s">
        <v>317</v>
      </c>
      <c r="F1388" s="5"/>
      <c r="G1388" s="17">
        <f t="shared" ref="G1388:T1388" si="626">IF(G334+F1388-(G1038-F1038)&lt;0,0,G334+F1388-(G1038-F1038))</f>
        <v>5800.05</v>
      </c>
      <c r="H1388" s="17">
        <f t="shared" si="626"/>
        <v>4971.471428571429</v>
      </c>
      <c r="I1388" s="17">
        <f t="shared" si="626"/>
        <v>4142.8928571428578</v>
      </c>
      <c r="J1388" s="17">
        <f t="shared" si="626"/>
        <v>3314.3142857142861</v>
      </c>
      <c r="K1388" s="17">
        <f t="shared" si="626"/>
        <v>2485.7357142857149</v>
      </c>
      <c r="L1388" s="17">
        <f t="shared" si="626"/>
        <v>1657.1571428571438</v>
      </c>
      <c r="M1388" s="17">
        <f t="shared" si="626"/>
        <v>828.57857142857256</v>
      </c>
      <c r="N1388" s="17">
        <f t="shared" si="626"/>
        <v>1.3642420526593924E-12</v>
      </c>
      <c r="O1388" s="17">
        <f t="shared" si="626"/>
        <v>4.5474735088646412E-13</v>
      </c>
      <c r="P1388" s="17">
        <f t="shared" si="626"/>
        <v>4.5474735088646412E-13</v>
      </c>
      <c r="Q1388" s="17">
        <f t="shared" si="626"/>
        <v>4.5474735088646412E-13</v>
      </c>
      <c r="R1388" s="17">
        <f t="shared" si="626"/>
        <v>4.5474735088646412E-13</v>
      </c>
      <c r="S1388" s="17">
        <f t="shared" si="626"/>
        <v>4.5474735088646412E-13</v>
      </c>
      <c r="T1388" s="17">
        <f t="shared" si="626"/>
        <v>4.5474735088646412E-13</v>
      </c>
      <c r="U1388" s="15"/>
    </row>
    <row r="1389" spans="1:21" ht="12.75" customHeight="1" outlineLevel="1">
      <c r="A1389" s="361"/>
      <c r="B1389" s="145"/>
      <c r="C1389" s="21" t="s">
        <v>291</v>
      </c>
      <c r="D1389" s="5" t="s">
        <v>79</v>
      </c>
      <c r="E1389" s="5" t="s">
        <v>317</v>
      </c>
      <c r="F1389" s="5"/>
      <c r="G1389" s="17">
        <f t="shared" ref="G1389:T1389" si="627">IF(G335+F1389-(G1039-F1039)&lt;0,0,G335+F1389-(G1039-F1039))</f>
        <v>0</v>
      </c>
      <c r="H1389" s="17">
        <f t="shared" si="627"/>
        <v>54795.72</v>
      </c>
      <c r="I1389" s="17">
        <f t="shared" si="627"/>
        <v>46967.76</v>
      </c>
      <c r="J1389" s="17">
        <f t="shared" si="627"/>
        <v>39139.800000000003</v>
      </c>
      <c r="K1389" s="17">
        <f t="shared" si="627"/>
        <v>31311.840000000004</v>
      </c>
      <c r="L1389" s="17">
        <f t="shared" si="627"/>
        <v>23483.880000000005</v>
      </c>
      <c r="M1389" s="17">
        <f t="shared" si="627"/>
        <v>15655.920000000002</v>
      </c>
      <c r="N1389" s="17">
        <f t="shared" si="627"/>
        <v>7827.9600000000028</v>
      </c>
      <c r="O1389" s="17">
        <f t="shared" si="627"/>
        <v>3.637978807091713E-12</v>
      </c>
      <c r="P1389" s="17">
        <f t="shared" si="627"/>
        <v>3.637978807091713E-12</v>
      </c>
      <c r="Q1389" s="17">
        <f t="shared" si="627"/>
        <v>3.637978807091713E-12</v>
      </c>
      <c r="R1389" s="17">
        <f t="shared" si="627"/>
        <v>3.637978807091713E-12</v>
      </c>
      <c r="S1389" s="17">
        <f t="shared" si="627"/>
        <v>3.637978807091713E-12</v>
      </c>
      <c r="T1389" s="17">
        <f t="shared" si="627"/>
        <v>3.637978807091713E-12</v>
      </c>
      <c r="U1389" s="15"/>
    </row>
    <row r="1390" spans="1:21" ht="12.75" customHeight="1" outlineLevel="1">
      <c r="A1390" s="361"/>
      <c r="B1390" s="145"/>
      <c r="C1390" s="21" t="s">
        <v>292</v>
      </c>
      <c r="D1390" s="5" t="s">
        <v>79</v>
      </c>
      <c r="E1390" s="5" t="s">
        <v>317</v>
      </c>
      <c r="F1390" s="5"/>
      <c r="G1390" s="17">
        <f t="shared" ref="G1390:T1390" si="628">IF(G336+F1390-(G1040-F1040)&lt;0,0,G336+F1390-(G1040-F1040))</f>
        <v>0</v>
      </c>
      <c r="H1390" s="17">
        <f t="shared" si="628"/>
        <v>0</v>
      </c>
      <c r="I1390" s="17">
        <f t="shared" si="628"/>
        <v>0</v>
      </c>
      <c r="J1390" s="17">
        <f t="shared" si="628"/>
        <v>0</v>
      </c>
      <c r="K1390" s="17">
        <f t="shared" si="628"/>
        <v>0</v>
      </c>
      <c r="L1390" s="17">
        <f t="shared" si="628"/>
        <v>0</v>
      </c>
      <c r="M1390" s="17">
        <f t="shared" si="628"/>
        <v>0</v>
      </c>
      <c r="N1390" s="17">
        <f t="shared" si="628"/>
        <v>0</v>
      </c>
      <c r="O1390" s="17">
        <f t="shared" si="628"/>
        <v>0</v>
      </c>
      <c r="P1390" s="17">
        <f t="shared" si="628"/>
        <v>0</v>
      </c>
      <c r="Q1390" s="17">
        <f t="shared" si="628"/>
        <v>0</v>
      </c>
      <c r="R1390" s="17">
        <f t="shared" si="628"/>
        <v>399654.33</v>
      </c>
      <c r="S1390" s="17">
        <f t="shared" si="628"/>
        <v>342560.85428571433</v>
      </c>
      <c r="T1390" s="17">
        <f t="shared" si="628"/>
        <v>285467.37857142859</v>
      </c>
      <c r="U1390" s="15"/>
    </row>
    <row r="1391" spans="1:21" ht="12.75" customHeight="1" outlineLevel="1">
      <c r="A1391" s="361"/>
      <c r="B1391" s="145"/>
      <c r="C1391" s="21" t="s">
        <v>293</v>
      </c>
      <c r="D1391" s="5" t="s">
        <v>79</v>
      </c>
      <c r="E1391" s="5" t="s">
        <v>317</v>
      </c>
      <c r="F1391" s="5"/>
      <c r="G1391" s="17">
        <f t="shared" ref="G1391:T1391" si="629">IF(G337+F1391-(G1041-F1041)&lt;0,0,G337+F1391-(G1041-F1041))</f>
        <v>0</v>
      </c>
      <c r="H1391" s="17">
        <f t="shared" si="629"/>
        <v>0</v>
      </c>
      <c r="I1391" s="17">
        <f t="shared" si="629"/>
        <v>167676.69</v>
      </c>
      <c r="J1391" s="17">
        <f t="shared" si="629"/>
        <v>143722.87714285715</v>
      </c>
      <c r="K1391" s="17">
        <f t="shared" si="629"/>
        <v>119769.0642857143</v>
      </c>
      <c r="L1391" s="17">
        <f t="shared" si="629"/>
        <v>95815.251428571442</v>
      </c>
      <c r="M1391" s="17">
        <f t="shared" si="629"/>
        <v>71861.438571428589</v>
      </c>
      <c r="N1391" s="17">
        <f t="shared" si="629"/>
        <v>47907.625714285736</v>
      </c>
      <c r="O1391" s="17">
        <f t="shared" si="629"/>
        <v>23953.812857142868</v>
      </c>
      <c r="P1391" s="17">
        <f t="shared" si="629"/>
        <v>1.4551915228366852E-11</v>
      </c>
      <c r="Q1391" s="17">
        <f t="shared" si="629"/>
        <v>1.4551915228366852E-11</v>
      </c>
      <c r="R1391" s="17">
        <f t="shared" si="629"/>
        <v>1.4551915228366852E-11</v>
      </c>
      <c r="S1391" s="17">
        <f t="shared" si="629"/>
        <v>1.4551915228366852E-11</v>
      </c>
      <c r="T1391" s="17">
        <f t="shared" si="629"/>
        <v>1.4551915228366852E-11</v>
      </c>
      <c r="U1391" s="15"/>
    </row>
    <row r="1392" spans="1:21" ht="12.75" customHeight="1" outlineLevel="1">
      <c r="A1392" s="361"/>
      <c r="B1392" s="145"/>
      <c r="C1392" s="21" t="s">
        <v>285</v>
      </c>
      <c r="D1392" s="5" t="s">
        <v>79</v>
      </c>
      <c r="E1392" s="5" t="s">
        <v>317</v>
      </c>
      <c r="F1392" s="5"/>
      <c r="G1392" s="17">
        <f t="shared" ref="G1392:T1392" si="630">IF(G338+F1392-(G1042-F1042)&lt;0,0,G338+F1392-(G1042-F1042))</f>
        <v>0</v>
      </c>
      <c r="H1392" s="17">
        <f t="shared" si="630"/>
        <v>0</v>
      </c>
      <c r="I1392" s="17">
        <f t="shared" si="630"/>
        <v>0</v>
      </c>
      <c r="J1392" s="17">
        <f t="shared" si="630"/>
        <v>569830.1</v>
      </c>
      <c r="K1392" s="17">
        <f t="shared" si="630"/>
        <v>488425.8</v>
      </c>
      <c r="L1392" s="17">
        <f t="shared" si="630"/>
        <v>407021.5</v>
      </c>
      <c r="M1392" s="17">
        <f t="shared" si="630"/>
        <v>325617.2</v>
      </c>
      <c r="N1392" s="17">
        <f t="shared" si="630"/>
        <v>244212.90000000002</v>
      </c>
      <c r="O1392" s="17">
        <f t="shared" si="630"/>
        <v>162808.60000000003</v>
      </c>
      <c r="P1392" s="17">
        <f t="shared" si="630"/>
        <v>81404.300000000047</v>
      </c>
      <c r="Q1392" s="17">
        <f t="shared" si="630"/>
        <v>1.1641532182693481E-10</v>
      </c>
      <c r="R1392" s="17">
        <f t="shared" si="630"/>
        <v>0</v>
      </c>
      <c r="S1392" s="17">
        <f t="shared" si="630"/>
        <v>0</v>
      </c>
      <c r="T1392" s="17">
        <f t="shared" si="630"/>
        <v>0</v>
      </c>
      <c r="U1392" s="15"/>
    </row>
    <row r="1393" spans="1:21" ht="12.75" customHeight="1" outlineLevel="1">
      <c r="A1393" s="361"/>
      <c r="B1393" s="145"/>
      <c r="C1393" s="21" t="s">
        <v>294</v>
      </c>
      <c r="D1393" s="5" t="s">
        <v>79</v>
      </c>
      <c r="E1393" s="5" t="s">
        <v>317</v>
      </c>
      <c r="F1393" s="5"/>
      <c r="G1393" s="17">
        <f t="shared" ref="G1393:T1393" si="631">IF(G339+F1393-(G1043-F1043)&lt;0,0,G339+F1393-(G1043-F1043))</f>
        <v>0</v>
      </c>
      <c r="H1393" s="17">
        <f t="shared" si="631"/>
        <v>0</v>
      </c>
      <c r="I1393" s="17">
        <f t="shared" si="631"/>
        <v>0</v>
      </c>
      <c r="J1393" s="17">
        <f t="shared" si="631"/>
        <v>0</v>
      </c>
      <c r="K1393" s="17">
        <f t="shared" si="631"/>
        <v>0</v>
      </c>
      <c r="L1393" s="17">
        <f t="shared" si="631"/>
        <v>220755.47</v>
      </c>
      <c r="M1393" s="17">
        <f t="shared" si="631"/>
        <v>189218.9742857143</v>
      </c>
      <c r="N1393" s="17">
        <f t="shared" si="631"/>
        <v>157682.4785714286</v>
      </c>
      <c r="O1393" s="17">
        <f t="shared" si="631"/>
        <v>126145.9828571429</v>
      </c>
      <c r="P1393" s="17">
        <f t="shared" si="631"/>
        <v>94609.487142857179</v>
      </c>
      <c r="Q1393" s="17">
        <f t="shared" si="631"/>
        <v>63072.991428571462</v>
      </c>
      <c r="R1393" s="17">
        <f t="shared" si="631"/>
        <v>31536.49571428576</v>
      </c>
      <c r="S1393" s="17">
        <f t="shared" si="631"/>
        <v>5.8207660913467407E-11</v>
      </c>
      <c r="T1393" s="17">
        <f t="shared" si="631"/>
        <v>2.9103830456733704E-11</v>
      </c>
      <c r="U1393" s="15"/>
    </row>
    <row r="1394" spans="1:21" ht="12.75" customHeight="1" outlineLevel="1">
      <c r="A1394" s="361"/>
      <c r="B1394" s="145"/>
      <c r="C1394" s="21" t="s">
        <v>295</v>
      </c>
      <c r="D1394" s="5" t="s">
        <v>79</v>
      </c>
      <c r="E1394" s="5" t="s">
        <v>317</v>
      </c>
      <c r="F1394" s="5"/>
      <c r="G1394" s="17">
        <f t="shared" ref="G1394:T1394" si="632">IF(G340+F1394-(G1044-F1044)&lt;0,0,G340+F1394-(G1044-F1044))</f>
        <v>0</v>
      </c>
      <c r="H1394" s="17">
        <f t="shared" si="632"/>
        <v>0</v>
      </c>
      <c r="I1394" s="17">
        <f t="shared" si="632"/>
        <v>0</v>
      </c>
      <c r="J1394" s="17">
        <f t="shared" si="632"/>
        <v>0</v>
      </c>
      <c r="K1394" s="17">
        <f t="shared" si="632"/>
        <v>0</v>
      </c>
      <c r="L1394" s="17">
        <f t="shared" si="632"/>
        <v>54965.759999999995</v>
      </c>
      <c r="M1394" s="17">
        <f t="shared" si="632"/>
        <v>43972.607999999993</v>
      </c>
      <c r="N1394" s="17">
        <f t="shared" si="632"/>
        <v>32979.455999999991</v>
      </c>
      <c r="O1394" s="17">
        <f t="shared" si="632"/>
        <v>21986.303999999993</v>
      </c>
      <c r="P1394" s="17">
        <f t="shared" si="632"/>
        <v>10993.151999999991</v>
      </c>
      <c r="Q1394" s="17">
        <f t="shared" si="632"/>
        <v>0</v>
      </c>
      <c r="R1394" s="17">
        <f t="shared" si="632"/>
        <v>0</v>
      </c>
      <c r="S1394" s="17">
        <f t="shared" si="632"/>
        <v>0</v>
      </c>
      <c r="T1394" s="17">
        <f t="shared" si="632"/>
        <v>0</v>
      </c>
      <c r="U1394" s="15"/>
    </row>
    <row r="1395" spans="1:21" ht="12.75" customHeight="1" outlineLevel="1">
      <c r="A1395" s="361"/>
      <c r="B1395" s="145"/>
      <c r="C1395" s="21" t="s">
        <v>296</v>
      </c>
      <c r="D1395" s="5" t="s">
        <v>79</v>
      </c>
      <c r="E1395" s="5" t="s">
        <v>317</v>
      </c>
      <c r="F1395" s="5"/>
      <c r="G1395" s="17">
        <f t="shared" ref="G1395:T1395" si="633">IF(G341+F1395-(G1045-F1045)&lt;0,0,G341+F1395-(G1045-F1045))</f>
        <v>0</v>
      </c>
      <c r="H1395" s="17">
        <f t="shared" si="633"/>
        <v>0</v>
      </c>
      <c r="I1395" s="17">
        <f t="shared" si="633"/>
        <v>0</v>
      </c>
      <c r="J1395" s="17">
        <f t="shared" si="633"/>
        <v>0</v>
      </c>
      <c r="K1395" s="17">
        <f t="shared" si="633"/>
        <v>0</v>
      </c>
      <c r="L1395" s="17">
        <f t="shared" si="633"/>
        <v>48918.490000000005</v>
      </c>
      <c r="M1395" s="17">
        <f t="shared" si="633"/>
        <v>36688.867500000008</v>
      </c>
      <c r="N1395" s="17">
        <f t="shared" si="633"/>
        <v>24459.245000000006</v>
      </c>
      <c r="O1395" s="17">
        <f t="shared" si="633"/>
        <v>12229.622500000001</v>
      </c>
      <c r="P1395" s="17">
        <f t="shared" si="633"/>
        <v>3.637978807091713E-12</v>
      </c>
      <c r="Q1395" s="17">
        <f t="shared" si="633"/>
        <v>3.637978807091713E-12</v>
      </c>
      <c r="R1395" s="17">
        <f t="shared" si="633"/>
        <v>3.637978807091713E-12</v>
      </c>
      <c r="S1395" s="17">
        <f t="shared" si="633"/>
        <v>3.637978807091713E-12</v>
      </c>
      <c r="T1395" s="17">
        <f t="shared" si="633"/>
        <v>3.637978807091713E-12</v>
      </c>
      <c r="U1395" s="15"/>
    </row>
    <row r="1396" spans="1:21" ht="12.75" customHeight="1" outlineLevel="1">
      <c r="A1396" s="361"/>
      <c r="B1396" s="145"/>
      <c r="C1396" s="21" t="s">
        <v>297</v>
      </c>
      <c r="D1396" s="5" t="s">
        <v>79</v>
      </c>
      <c r="E1396" s="5" t="s">
        <v>317</v>
      </c>
      <c r="F1396" s="5"/>
      <c r="G1396" s="17">
        <f t="shared" ref="G1396:T1396" si="634">IF(G342+F1396-(G1046-F1046)&lt;0,0,G342+F1396-(G1046-F1046))</f>
        <v>0</v>
      </c>
      <c r="H1396" s="17">
        <f t="shared" si="634"/>
        <v>0</v>
      </c>
      <c r="I1396" s="17">
        <f t="shared" si="634"/>
        <v>0</v>
      </c>
      <c r="J1396" s="17">
        <f t="shared" si="634"/>
        <v>0</v>
      </c>
      <c r="K1396" s="17">
        <f t="shared" si="634"/>
        <v>0</v>
      </c>
      <c r="L1396" s="17">
        <f t="shared" si="634"/>
        <v>0</v>
      </c>
      <c r="M1396" s="17">
        <f t="shared" si="634"/>
        <v>20533.97</v>
      </c>
      <c r="N1396" s="17">
        <f t="shared" si="634"/>
        <v>19165.038666666667</v>
      </c>
      <c r="O1396" s="17">
        <f t="shared" si="634"/>
        <v>17796.107333333333</v>
      </c>
      <c r="P1396" s="17">
        <f t="shared" si="634"/>
        <v>16427.175999999999</v>
      </c>
      <c r="Q1396" s="17">
        <f t="shared" si="634"/>
        <v>15058.244666666666</v>
      </c>
      <c r="R1396" s="17">
        <f t="shared" si="634"/>
        <v>13689.313333333332</v>
      </c>
      <c r="S1396" s="17">
        <f t="shared" si="634"/>
        <v>12320.381999999998</v>
      </c>
      <c r="T1396" s="17">
        <f t="shared" si="634"/>
        <v>10951.450666666664</v>
      </c>
      <c r="U1396" s="15"/>
    </row>
    <row r="1397" spans="1:21" ht="12.75" customHeight="1" outlineLevel="1">
      <c r="A1397" s="361"/>
      <c r="B1397" s="145"/>
      <c r="C1397" s="21" t="s">
        <v>298</v>
      </c>
      <c r="D1397" s="5" t="s">
        <v>79</v>
      </c>
      <c r="E1397" s="5" t="s">
        <v>317</v>
      </c>
      <c r="F1397" s="5"/>
      <c r="G1397" s="17">
        <f t="shared" ref="G1397:T1397" si="635">IF(G343+F1397-(G1047-F1047)&lt;0,0,G343+F1397-(G1047-F1047))</f>
        <v>0</v>
      </c>
      <c r="H1397" s="17">
        <f t="shared" si="635"/>
        <v>0</v>
      </c>
      <c r="I1397" s="17">
        <f t="shared" si="635"/>
        <v>0</v>
      </c>
      <c r="J1397" s="17">
        <f t="shared" si="635"/>
        <v>0</v>
      </c>
      <c r="K1397" s="17">
        <f t="shared" si="635"/>
        <v>0</v>
      </c>
      <c r="L1397" s="17">
        <f t="shared" si="635"/>
        <v>0</v>
      </c>
      <c r="M1397" s="17">
        <f t="shared" si="635"/>
        <v>462702.91</v>
      </c>
      <c r="N1397" s="17">
        <f t="shared" si="635"/>
        <v>416432.61899999995</v>
      </c>
      <c r="O1397" s="17">
        <f t="shared" si="635"/>
        <v>370162.32799999998</v>
      </c>
      <c r="P1397" s="17">
        <f t="shared" si="635"/>
        <v>323892.03700000001</v>
      </c>
      <c r="Q1397" s="17">
        <f t="shared" si="635"/>
        <v>277621.74600000004</v>
      </c>
      <c r="R1397" s="17">
        <f t="shared" si="635"/>
        <v>231351.45500000005</v>
      </c>
      <c r="S1397" s="17">
        <f t="shared" si="635"/>
        <v>185081.16400000005</v>
      </c>
      <c r="T1397" s="17">
        <f t="shared" si="635"/>
        <v>138810.87300000002</v>
      </c>
      <c r="U1397" s="15"/>
    </row>
    <row r="1398" spans="1:21" ht="12.75" customHeight="1" outlineLevel="1">
      <c r="A1398" s="361"/>
      <c r="B1398" s="145"/>
      <c r="C1398" s="21" t="s">
        <v>299</v>
      </c>
      <c r="D1398" s="5" t="s">
        <v>79</v>
      </c>
      <c r="E1398" s="5" t="s">
        <v>317</v>
      </c>
      <c r="F1398" s="5"/>
      <c r="G1398" s="17">
        <f t="shared" ref="G1398:T1398" si="636">IF(G344+F1398-(G1048-F1048)&lt;0,0,G344+F1398-(G1048-F1048))</f>
        <v>0</v>
      </c>
      <c r="H1398" s="17">
        <f t="shared" si="636"/>
        <v>0</v>
      </c>
      <c r="I1398" s="17">
        <f t="shared" si="636"/>
        <v>0</v>
      </c>
      <c r="J1398" s="17">
        <f t="shared" si="636"/>
        <v>0</v>
      </c>
      <c r="K1398" s="17">
        <f t="shared" si="636"/>
        <v>0</v>
      </c>
      <c r="L1398" s="17">
        <f t="shared" si="636"/>
        <v>0</v>
      </c>
      <c r="M1398" s="17">
        <f t="shared" si="636"/>
        <v>0</v>
      </c>
      <c r="N1398" s="17">
        <f t="shared" si="636"/>
        <v>0</v>
      </c>
      <c r="O1398" s="17">
        <f t="shared" si="636"/>
        <v>160500</v>
      </c>
      <c r="P1398" s="17">
        <f t="shared" si="636"/>
        <v>1302221.0285714285</v>
      </c>
      <c r="Q1398" s="17">
        <f t="shared" si="636"/>
        <v>1112913.9428571428</v>
      </c>
      <c r="R1398" s="17">
        <f t="shared" si="636"/>
        <v>923606.85714285704</v>
      </c>
      <c r="S1398" s="17">
        <f t="shared" si="636"/>
        <v>734299.77142857132</v>
      </c>
      <c r="T1398" s="17">
        <f t="shared" si="636"/>
        <v>544992.6857142857</v>
      </c>
      <c r="U1398" s="15"/>
    </row>
    <row r="1399" spans="1:21" ht="12.75" customHeight="1" outlineLevel="1">
      <c r="A1399" s="361"/>
      <c r="B1399" s="145"/>
      <c r="C1399" s="21" t="s">
        <v>300</v>
      </c>
      <c r="D1399" s="5" t="s">
        <v>79</v>
      </c>
      <c r="E1399" s="5" t="s">
        <v>317</v>
      </c>
      <c r="F1399" s="5"/>
      <c r="G1399" s="17">
        <f t="shared" ref="G1399:T1399" si="637">IF(G345+F1399-(G1049-F1049)&lt;0,0,G345+F1399-(G1049-F1049))</f>
        <v>0</v>
      </c>
      <c r="H1399" s="17">
        <f t="shared" si="637"/>
        <v>0</v>
      </c>
      <c r="I1399" s="17">
        <f t="shared" si="637"/>
        <v>0</v>
      </c>
      <c r="J1399" s="17">
        <f t="shared" si="637"/>
        <v>0</v>
      </c>
      <c r="K1399" s="17">
        <f t="shared" si="637"/>
        <v>0</v>
      </c>
      <c r="L1399" s="17">
        <f t="shared" si="637"/>
        <v>0</v>
      </c>
      <c r="M1399" s="17">
        <f t="shared" si="637"/>
        <v>0</v>
      </c>
      <c r="N1399" s="17">
        <f t="shared" si="637"/>
        <v>0</v>
      </c>
      <c r="O1399" s="17">
        <f t="shared" si="637"/>
        <v>1559997</v>
      </c>
      <c r="P1399" s="17">
        <f t="shared" si="637"/>
        <v>1403997.3</v>
      </c>
      <c r="Q1399" s="17">
        <f t="shared" si="637"/>
        <v>1247997.6000000001</v>
      </c>
      <c r="R1399" s="17">
        <f t="shared" si="637"/>
        <v>1091997.9000000001</v>
      </c>
      <c r="S1399" s="17">
        <f t="shared" si="637"/>
        <v>935998.20000000019</v>
      </c>
      <c r="T1399" s="17">
        <f t="shared" si="637"/>
        <v>779998.50000000023</v>
      </c>
      <c r="U1399" s="15"/>
    </row>
    <row r="1400" spans="1:21" ht="12.75" customHeight="1" outlineLevel="1">
      <c r="A1400" s="361"/>
      <c r="B1400" s="145"/>
      <c r="C1400" s="21" t="s">
        <v>301</v>
      </c>
      <c r="D1400" s="5" t="s">
        <v>79</v>
      </c>
      <c r="E1400" s="5" t="s">
        <v>317</v>
      </c>
      <c r="F1400" s="5"/>
      <c r="G1400" s="17">
        <f t="shared" ref="G1400:T1400" si="638">IF(G346+F1400-(G1050-F1050)&lt;0,0,G346+F1400-(G1050-F1050))</f>
        <v>0</v>
      </c>
      <c r="H1400" s="17">
        <f t="shared" si="638"/>
        <v>0</v>
      </c>
      <c r="I1400" s="17">
        <f t="shared" si="638"/>
        <v>0</v>
      </c>
      <c r="J1400" s="17">
        <f t="shared" si="638"/>
        <v>0</v>
      </c>
      <c r="K1400" s="17">
        <f t="shared" si="638"/>
        <v>0</v>
      </c>
      <c r="L1400" s="17">
        <f t="shared" si="638"/>
        <v>0</v>
      </c>
      <c r="M1400" s="17">
        <f t="shared" si="638"/>
        <v>0</v>
      </c>
      <c r="N1400" s="17">
        <f t="shared" si="638"/>
        <v>0</v>
      </c>
      <c r="O1400" s="17">
        <f t="shared" si="638"/>
        <v>564256.63</v>
      </c>
      <c r="P1400" s="17">
        <f t="shared" si="638"/>
        <v>658294.44000000006</v>
      </c>
      <c r="Q1400" s="17">
        <f t="shared" si="638"/>
        <v>552736.93571428582</v>
      </c>
      <c r="R1400" s="17">
        <f t="shared" si="638"/>
        <v>1402257.4514285715</v>
      </c>
      <c r="S1400" s="17">
        <f t="shared" si="638"/>
        <v>1160260.23</v>
      </c>
      <c r="T1400" s="17">
        <f t="shared" si="638"/>
        <v>918263.00857142848</v>
      </c>
      <c r="U1400" s="15"/>
    </row>
    <row r="1401" spans="1:21" ht="12.75" customHeight="1" outlineLevel="1">
      <c r="A1401" s="361"/>
      <c r="B1401" s="145"/>
      <c r="C1401" s="21" t="s">
        <v>302</v>
      </c>
      <c r="D1401" s="5" t="s">
        <v>79</v>
      </c>
      <c r="E1401" s="5" t="s">
        <v>317</v>
      </c>
      <c r="F1401" s="5"/>
      <c r="G1401" s="17">
        <f t="shared" ref="G1401:T1401" si="639">IF(G347+F1401-(G1051-F1051)&lt;0,0,G347+F1401-(G1051-F1051))</f>
        <v>0</v>
      </c>
      <c r="H1401" s="17">
        <f t="shared" si="639"/>
        <v>0</v>
      </c>
      <c r="I1401" s="17">
        <f t="shared" si="639"/>
        <v>0</v>
      </c>
      <c r="J1401" s="17">
        <f t="shared" si="639"/>
        <v>0</v>
      </c>
      <c r="K1401" s="17">
        <f t="shared" si="639"/>
        <v>0</v>
      </c>
      <c r="L1401" s="17">
        <f t="shared" si="639"/>
        <v>0</v>
      </c>
      <c r="M1401" s="17">
        <f t="shared" si="639"/>
        <v>0</v>
      </c>
      <c r="N1401" s="17">
        <f t="shared" si="639"/>
        <v>0</v>
      </c>
      <c r="O1401" s="17">
        <f t="shared" si="639"/>
        <v>118349</v>
      </c>
      <c r="P1401" s="17">
        <f t="shared" si="639"/>
        <v>101442</v>
      </c>
      <c r="Q1401" s="17">
        <f t="shared" si="639"/>
        <v>84535</v>
      </c>
      <c r="R1401" s="17">
        <f t="shared" si="639"/>
        <v>67628</v>
      </c>
      <c r="S1401" s="17">
        <f t="shared" si="639"/>
        <v>50721</v>
      </c>
      <c r="T1401" s="17">
        <f t="shared" si="639"/>
        <v>33814</v>
      </c>
      <c r="U1401" s="15"/>
    </row>
    <row r="1402" spans="1:21" ht="12.75" customHeight="1" outlineLevel="1">
      <c r="A1402" s="355"/>
      <c r="B1402" s="145"/>
      <c r="C1402" s="21" t="s">
        <v>261</v>
      </c>
      <c r="D1402" s="5" t="s">
        <v>79</v>
      </c>
      <c r="E1402" s="5" t="s">
        <v>317</v>
      </c>
      <c r="F1402" s="5"/>
      <c r="G1402" s="17">
        <f t="shared" ref="G1402:T1402" si="640">IF(G348+F1402-(G1052-F1052)&lt;0,0,G348+F1402-(G1052-F1052))</f>
        <v>0</v>
      </c>
      <c r="H1402" s="17">
        <f t="shared" si="640"/>
        <v>0</v>
      </c>
      <c r="I1402" s="17">
        <f t="shared" si="640"/>
        <v>0</v>
      </c>
      <c r="J1402" s="17">
        <f t="shared" si="640"/>
        <v>0</v>
      </c>
      <c r="K1402" s="17">
        <f t="shared" si="640"/>
        <v>0</v>
      </c>
      <c r="L1402" s="17">
        <f t="shared" si="640"/>
        <v>0</v>
      </c>
      <c r="M1402" s="17">
        <f t="shared" si="640"/>
        <v>0</v>
      </c>
      <c r="N1402" s="17">
        <f t="shared" si="640"/>
        <v>0</v>
      </c>
      <c r="O1402" s="17">
        <f t="shared" si="640"/>
        <v>0</v>
      </c>
      <c r="P1402" s="17">
        <f t="shared" si="640"/>
        <v>202500</v>
      </c>
      <c r="Q1402" s="17">
        <f t="shared" si="640"/>
        <v>173571.42857142858</v>
      </c>
      <c r="R1402" s="17">
        <f t="shared" si="640"/>
        <v>144642.85714285716</v>
      </c>
      <c r="S1402" s="17">
        <f t="shared" si="640"/>
        <v>115714.28571428572</v>
      </c>
      <c r="T1402" s="17">
        <f t="shared" si="640"/>
        <v>86785.714285714304</v>
      </c>
      <c r="U1402" s="15"/>
    </row>
    <row r="1403" spans="1:21" ht="12.75" customHeight="1" outlineLevel="1">
      <c r="A1403" s="355"/>
      <c r="B1403" s="145"/>
      <c r="C1403" s="21" t="s">
        <v>262</v>
      </c>
      <c r="D1403" s="5" t="s">
        <v>79</v>
      </c>
      <c r="E1403" s="5" t="s">
        <v>317</v>
      </c>
      <c r="F1403" s="5"/>
      <c r="G1403" s="17">
        <f t="shared" ref="G1403:T1403" si="641">IF(G349+F1403-(G1053-F1053)&lt;0,0,G349+F1403-(G1053-F1053))</f>
        <v>0</v>
      </c>
      <c r="H1403" s="17">
        <f t="shared" si="641"/>
        <v>0</v>
      </c>
      <c r="I1403" s="17">
        <f t="shared" si="641"/>
        <v>0</v>
      </c>
      <c r="J1403" s="17">
        <f t="shared" si="641"/>
        <v>0</v>
      </c>
      <c r="K1403" s="17">
        <f t="shared" si="641"/>
        <v>0</v>
      </c>
      <c r="L1403" s="17">
        <f t="shared" si="641"/>
        <v>0</v>
      </c>
      <c r="M1403" s="17">
        <f t="shared" si="641"/>
        <v>0</v>
      </c>
      <c r="N1403" s="17">
        <f t="shared" si="641"/>
        <v>0</v>
      </c>
      <c r="O1403" s="17">
        <f t="shared" si="641"/>
        <v>0</v>
      </c>
      <c r="P1403" s="17">
        <f t="shared" si="641"/>
        <v>244031.8</v>
      </c>
      <c r="Q1403" s="17">
        <f t="shared" si="641"/>
        <v>219628.62</v>
      </c>
      <c r="R1403" s="17">
        <f t="shared" si="641"/>
        <v>195225.44</v>
      </c>
      <c r="S1403" s="17">
        <f t="shared" si="641"/>
        <v>170822.26</v>
      </c>
      <c r="T1403" s="17">
        <f t="shared" si="641"/>
        <v>146419.08000000002</v>
      </c>
      <c r="U1403" s="15"/>
    </row>
    <row r="1404" spans="1:21" ht="12.75" customHeight="1" outlineLevel="1">
      <c r="A1404" s="355"/>
      <c r="B1404" s="145"/>
      <c r="C1404" s="396" t="s">
        <v>290</v>
      </c>
      <c r="D1404" s="379" t="s">
        <v>79</v>
      </c>
      <c r="E1404" s="379" t="s">
        <v>317</v>
      </c>
      <c r="F1404" s="5"/>
      <c r="G1404" s="543">
        <f t="shared" ref="G1404:T1404" si="642">IF(G350+F1404-(G1054-F1054)&lt;0,0,G350+F1404-(G1054-F1054))</f>
        <v>0</v>
      </c>
      <c r="H1404" s="543">
        <f t="shared" si="642"/>
        <v>0</v>
      </c>
      <c r="I1404" s="543">
        <f t="shared" si="642"/>
        <v>0</v>
      </c>
      <c r="J1404" s="543">
        <f t="shared" si="642"/>
        <v>0</v>
      </c>
      <c r="K1404" s="543">
        <f t="shared" si="642"/>
        <v>0</v>
      </c>
      <c r="L1404" s="543">
        <f t="shared" si="642"/>
        <v>0</v>
      </c>
      <c r="M1404" s="543">
        <f t="shared" si="642"/>
        <v>0</v>
      </c>
      <c r="N1404" s="543">
        <f t="shared" si="642"/>
        <v>0</v>
      </c>
      <c r="O1404" s="543">
        <f t="shared" si="642"/>
        <v>0</v>
      </c>
      <c r="P1404" s="543">
        <f t="shared" si="642"/>
        <v>0</v>
      </c>
      <c r="Q1404" s="543">
        <f t="shared" si="642"/>
        <v>0</v>
      </c>
      <c r="R1404" s="543">
        <f t="shared" si="642"/>
        <v>0</v>
      </c>
      <c r="S1404" s="543">
        <f t="shared" si="642"/>
        <v>0</v>
      </c>
      <c r="T1404" s="543">
        <f t="shared" si="642"/>
        <v>707892.95</v>
      </c>
      <c r="U1404" s="15"/>
    </row>
    <row r="1405" spans="1:21" ht="12.75" customHeight="1" outlineLevel="1" collapsed="1">
      <c r="A1405" s="362"/>
      <c r="B1405" s="385"/>
      <c r="C1405" s="398" t="s">
        <v>918</v>
      </c>
      <c r="D1405" s="387"/>
      <c r="E1405" s="387"/>
      <c r="F1405" s="5"/>
      <c r="G1405" s="544"/>
      <c r="H1405" s="544"/>
      <c r="I1405" s="544"/>
      <c r="J1405" s="544"/>
      <c r="K1405" s="544"/>
      <c r="L1405" s="544"/>
      <c r="M1405" s="544"/>
      <c r="N1405" s="544"/>
      <c r="O1405" s="544"/>
      <c r="P1405" s="544"/>
      <c r="Q1405" s="544"/>
      <c r="R1405" s="544"/>
      <c r="S1405" s="544"/>
      <c r="T1405" s="544"/>
      <c r="U1405" s="15"/>
    </row>
    <row r="1406" spans="1:21" ht="12.75" customHeight="1" outlineLevel="1">
      <c r="A1406" s="361"/>
      <c r="B1406" s="145"/>
      <c r="C1406" s="21" t="s">
        <v>303</v>
      </c>
      <c r="D1406" s="5" t="s">
        <v>79</v>
      </c>
      <c r="E1406" s="5" t="s">
        <v>317</v>
      </c>
      <c r="F1406" s="5"/>
      <c r="G1406" s="17">
        <f t="shared" ref="G1406:T1406" si="643">IF(G352+F1406-(G1056-F1056)&lt;0,0,G352+F1406-(G1056-F1056))</f>
        <v>3599</v>
      </c>
      <c r="H1406" s="17">
        <f t="shared" si="643"/>
        <v>288679.64583309815</v>
      </c>
      <c r="I1406" s="17">
        <f t="shared" si="643"/>
        <v>3130639.4558334122</v>
      </c>
      <c r="J1406" s="17">
        <f t="shared" si="643"/>
        <v>2106948.5691667451</v>
      </c>
      <c r="K1406" s="17">
        <f t="shared" si="643"/>
        <v>1499397.4825000789</v>
      </c>
      <c r="L1406" s="17">
        <f t="shared" si="643"/>
        <v>833493.09250007896</v>
      </c>
      <c r="M1406" s="17">
        <f t="shared" si="643"/>
        <v>0</v>
      </c>
      <c r="N1406" s="17">
        <f t="shared" si="643"/>
        <v>104074.43</v>
      </c>
      <c r="O1406" s="17">
        <f t="shared" si="643"/>
        <v>2.9103830456733704E-10</v>
      </c>
      <c r="P1406" s="17">
        <f t="shared" si="643"/>
        <v>2.9103830456733704E-10</v>
      </c>
      <c r="Q1406" s="17">
        <f t="shared" si="643"/>
        <v>197892.2900000003</v>
      </c>
      <c r="R1406" s="17">
        <f t="shared" si="643"/>
        <v>2.6193447411060333E-10</v>
      </c>
      <c r="S1406" s="17">
        <f t="shared" si="643"/>
        <v>2.6193447411060333E-10</v>
      </c>
      <c r="T1406" s="17">
        <f t="shared" si="643"/>
        <v>2.6193447411060333E-10</v>
      </c>
      <c r="U1406" s="15"/>
    </row>
    <row r="1407" spans="1:21" ht="12.75" customHeight="1" outlineLevel="1">
      <c r="A1407" s="361"/>
      <c r="B1407" s="145"/>
      <c r="C1407" s="21" t="s">
        <v>503</v>
      </c>
      <c r="D1407" s="5" t="s">
        <v>79</v>
      </c>
      <c r="E1407" s="5" t="s">
        <v>317</v>
      </c>
      <c r="F1407" s="5"/>
      <c r="G1407" s="17">
        <f t="shared" ref="G1407:T1407" si="644">IF(G353+F1407-(G1057-F1057)&lt;0,0,G353+F1407-(G1057-F1057))</f>
        <v>0</v>
      </c>
      <c r="H1407" s="17">
        <f t="shared" si="644"/>
        <v>0</v>
      </c>
      <c r="I1407" s="17">
        <f t="shared" si="644"/>
        <v>0</v>
      </c>
      <c r="J1407" s="17">
        <f t="shared" si="644"/>
        <v>0</v>
      </c>
      <c r="K1407" s="17">
        <f t="shared" si="644"/>
        <v>0</v>
      </c>
      <c r="L1407" s="17">
        <f t="shared" si="644"/>
        <v>0</v>
      </c>
      <c r="M1407" s="17">
        <f t="shared" si="644"/>
        <v>0</v>
      </c>
      <c r="N1407" s="17">
        <f t="shared" si="644"/>
        <v>0</v>
      </c>
      <c r="O1407" s="17">
        <f t="shared" si="644"/>
        <v>0</v>
      </c>
      <c r="P1407" s="17">
        <f t="shared" si="644"/>
        <v>0</v>
      </c>
      <c r="Q1407" s="17">
        <f t="shared" si="644"/>
        <v>652621.78</v>
      </c>
      <c r="R1407" s="17">
        <f t="shared" si="644"/>
        <v>435081.1866666667</v>
      </c>
      <c r="S1407" s="17">
        <f t="shared" si="644"/>
        <v>217540.59333333338</v>
      </c>
      <c r="T1407" s="17">
        <f t="shared" si="644"/>
        <v>0</v>
      </c>
      <c r="U1407" s="15"/>
    </row>
    <row r="1408" spans="1:21" ht="12.75" customHeight="1" outlineLevel="1">
      <c r="A1408" s="361"/>
      <c r="B1408" s="385"/>
      <c r="C1408" s="388" t="s">
        <v>504</v>
      </c>
      <c r="D1408" s="8" t="s">
        <v>79</v>
      </c>
      <c r="E1408" s="8" t="s">
        <v>317</v>
      </c>
      <c r="F1408" s="5"/>
      <c r="G1408" s="547">
        <f t="shared" ref="G1408:T1408" si="645">IF(G354+F1408-(G1058-F1058)&lt;0,0,G354+F1408-(G1058-F1058))</f>
        <v>0</v>
      </c>
      <c r="H1408" s="547">
        <f t="shared" si="645"/>
        <v>0</v>
      </c>
      <c r="I1408" s="547">
        <f t="shared" si="645"/>
        <v>0</v>
      </c>
      <c r="J1408" s="547">
        <f t="shared" si="645"/>
        <v>0</v>
      </c>
      <c r="K1408" s="547">
        <f t="shared" si="645"/>
        <v>0</v>
      </c>
      <c r="L1408" s="547">
        <f t="shared" si="645"/>
        <v>0</v>
      </c>
      <c r="M1408" s="547">
        <f t="shared" si="645"/>
        <v>0</v>
      </c>
      <c r="N1408" s="547">
        <f t="shared" si="645"/>
        <v>0</v>
      </c>
      <c r="O1408" s="547">
        <f t="shared" si="645"/>
        <v>0</v>
      </c>
      <c r="P1408" s="547">
        <f t="shared" si="645"/>
        <v>0</v>
      </c>
      <c r="Q1408" s="547">
        <f t="shared" si="645"/>
        <v>0</v>
      </c>
      <c r="R1408" s="547">
        <f t="shared" si="645"/>
        <v>185793.64</v>
      </c>
      <c r="S1408" s="547">
        <f t="shared" si="645"/>
        <v>123862.42666666668</v>
      </c>
      <c r="T1408" s="547">
        <f t="shared" si="645"/>
        <v>61931.213333333348</v>
      </c>
      <c r="U1408" s="15"/>
    </row>
    <row r="1409" spans="1:20" outlineLevel="1"/>
    <row r="1410" spans="1:20" s="6" customFormat="1" outlineLevel="1">
      <c r="C1410" s="85" t="s">
        <v>304</v>
      </c>
      <c r="D1410" s="103" t="s">
        <v>79</v>
      </c>
      <c r="E1410" s="103" t="s">
        <v>317</v>
      </c>
      <c r="G1410" s="104">
        <f t="shared" ref="G1410:T1410" si="646">+SUM(G1062:G1408)</f>
        <v>62523034.017862856</v>
      </c>
      <c r="H1410" s="104">
        <f t="shared" si="646"/>
        <v>61781739.593680382</v>
      </c>
      <c r="I1410" s="104">
        <f t="shared" si="646"/>
        <v>76752473.620802745</v>
      </c>
      <c r="J1410" s="104">
        <f t="shared" si="646"/>
        <v>86427079.152936578</v>
      </c>
      <c r="K1410" s="104">
        <f t="shared" si="646"/>
        <v>225628139.0347507</v>
      </c>
      <c r="L1410" s="104">
        <f t="shared" si="646"/>
        <v>450879597.7951234</v>
      </c>
      <c r="M1410" s="104">
        <f t="shared" si="646"/>
        <v>451123263.0451386</v>
      </c>
      <c r="N1410" s="104">
        <f t="shared" si="646"/>
        <v>424587914.18302572</v>
      </c>
      <c r="O1410" s="104">
        <f t="shared" si="646"/>
        <v>400445434.45501906</v>
      </c>
      <c r="P1410" s="104">
        <f t="shared" si="646"/>
        <v>396509844.38042086</v>
      </c>
      <c r="Q1410" s="104">
        <f t="shared" si="646"/>
        <v>374541788.21371615</v>
      </c>
      <c r="R1410" s="104">
        <f t="shared" si="646"/>
        <v>356718094.58329648</v>
      </c>
      <c r="S1410" s="104">
        <f t="shared" si="646"/>
        <v>367381878.6218372</v>
      </c>
      <c r="T1410" s="104">
        <f t="shared" si="646"/>
        <v>352347399.90083098</v>
      </c>
    </row>
    <row r="1411" spans="1:20" outlineLevel="1"/>
    <row r="1412" spans="1:20">
      <c r="A1412" s="279" t="s">
        <v>817</v>
      </c>
      <c r="B1412" s="316" t="s">
        <v>13</v>
      </c>
      <c r="C1412" s="316"/>
      <c r="D1412" s="561"/>
      <c r="E1412" s="561"/>
      <c r="F1412" s="139"/>
      <c r="G1412" s="561"/>
      <c r="H1412" s="561"/>
      <c r="I1412" s="561"/>
      <c r="J1412" s="561"/>
      <c r="K1412" s="561"/>
      <c r="L1412" s="561"/>
      <c r="M1412" s="561"/>
      <c r="N1412" s="561"/>
      <c r="O1412" s="561"/>
      <c r="P1412" s="561"/>
      <c r="Q1412" s="561"/>
      <c r="R1412" s="561"/>
      <c r="S1412" s="561"/>
      <c r="T1412" s="561"/>
    </row>
    <row r="1414" spans="1:20" outlineLevel="1">
      <c r="B1414" s="2" t="s">
        <v>308</v>
      </c>
      <c r="C1414" s="1"/>
      <c r="D1414" s="1"/>
      <c r="E1414" s="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</row>
    <row r="1415" spans="1:20" outlineLevel="1"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</row>
    <row r="1416" spans="1:20" outlineLevel="1">
      <c r="B1416" s="6" t="s">
        <v>309</v>
      </c>
    </row>
    <row r="1417" spans="1:20" outlineLevel="1">
      <c r="C1417" s="11" t="s">
        <v>38</v>
      </c>
      <c r="D1417" s="10" t="s">
        <v>93</v>
      </c>
      <c r="E1417" s="10" t="s">
        <v>39</v>
      </c>
      <c r="G1417" s="38">
        <f>+'Precios de capital'!H362</f>
        <v>100</v>
      </c>
      <c r="H1417" s="38">
        <f>+'Precios de capital'!I362</f>
        <v>103.0428359489749</v>
      </c>
      <c r="I1417" s="38">
        <f>+'Precios de capital'!J362</f>
        <v>101.00380156352711</v>
      </c>
      <c r="J1417" s="38">
        <f>+'Precios de capital'!K362</f>
        <v>97.874052716763998</v>
      </c>
      <c r="K1417" s="38">
        <f>+'Precios de capital'!L362</f>
        <v>90.534662738531736</v>
      </c>
      <c r="L1417" s="38">
        <f>+'Precios de capital'!M362</f>
        <v>88.061011517525486</v>
      </c>
      <c r="M1417" s="38">
        <f>+'Precios de capital'!N362</f>
        <v>92.959124506900366</v>
      </c>
      <c r="N1417" s="38">
        <f>+'Precios de capital'!O362</f>
        <v>95.74558938479187</v>
      </c>
      <c r="O1417" s="38">
        <f>+'Precios de capital'!P362</f>
        <v>94.846117877055093</v>
      </c>
      <c r="P1417" s="38">
        <f>+'Precios de capital'!Q362</f>
        <v>91.857773247645781</v>
      </c>
      <c r="Q1417" s="38">
        <f>+'Precios de capital'!R362</f>
        <v>92.285146255421964</v>
      </c>
      <c r="R1417" s="38">
        <f>+'Precios de capital'!S362</f>
        <v>104.13230308555023</v>
      </c>
      <c r="S1417" s="38">
        <f>+'Precios de capital'!T362</f>
        <v>107.35070935195974</v>
      </c>
      <c r="T1417" s="38">
        <f>+'Precios de capital'!U362</f>
        <v>105.90190375538199</v>
      </c>
    </row>
    <row r="1418" spans="1:20" outlineLevel="1">
      <c r="C1418" s="11" t="s">
        <v>37</v>
      </c>
      <c r="D1418" s="10" t="s">
        <v>93</v>
      </c>
      <c r="E1418" s="10" t="s">
        <v>39</v>
      </c>
      <c r="G1418" s="38">
        <f>+'Precios de capital'!H365</f>
        <v>100</v>
      </c>
      <c r="H1418" s="38">
        <f>+'Precios de capital'!I365</f>
        <v>103.24146598977163</v>
      </c>
      <c r="I1418" s="38">
        <f>+'Precios de capital'!J365</f>
        <v>102.97174693018994</v>
      </c>
      <c r="J1418" s="38">
        <f>+'Precios de capital'!K365</f>
        <v>102.42837497750099</v>
      </c>
      <c r="K1418" s="38">
        <f>+'Precios de capital'!L365</f>
        <v>99.005093403797019</v>
      </c>
      <c r="L1418" s="38">
        <f>+'Precios de capital'!M365</f>
        <v>97.717286030531596</v>
      </c>
      <c r="M1418" s="38">
        <f>+'Precios de capital'!N365</f>
        <v>98.760070003494945</v>
      </c>
      <c r="N1418" s="38">
        <f>+'Precios de capital'!O365</f>
        <v>98.488805227819526</v>
      </c>
      <c r="O1418" s="38">
        <f>+'Precios de capital'!P365</f>
        <v>98.516152524658395</v>
      </c>
      <c r="P1418" s="38">
        <f>+'Precios de capital'!Q365</f>
        <v>97.421511545905929</v>
      </c>
      <c r="Q1418" s="38">
        <f>+'Precios de capital'!R365</f>
        <v>96.125865363674322</v>
      </c>
      <c r="R1418" s="38">
        <f>+'Precios de capital'!S365</f>
        <v>100.94275779518249</v>
      </c>
      <c r="S1418" s="38">
        <f>+'Precios de capital'!T365</f>
        <v>104.4339550232686</v>
      </c>
      <c r="T1418" s="38">
        <f>+'Precios de capital'!U365</f>
        <v>106.42034636477362</v>
      </c>
    </row>
    <row r="1419" spans="1:20" outlineLevel="1"/>
    <row r="1420" spans="1:20" outlineLevel="1">
      <c r="B1420" s="2" t="s">
        <v>310</v>
      </c>
      <c r="C1420" s="1"/>
      <c r="D1420" s="1"/>
      <c r="E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</row>
    <row r="1421" spans="1:20" outlineLevel="1"/>
    <row r="1422" spans="1:20" outlineLevel="1">
      <c r="B1422" s="12" t="s">
        <v>178</v>
      </c>
    </row>
    <row r="1423" spans="1:20" outlineLevel="1">
      <c r="A1423" s="152" t="s">
        <v>38</v>
      </c>
      <c r="C1423" s="11" t="s">
        <v>179</v>
      </c>
      <c r="D1423" s="10" t="s">
        <v>79</v>
      </c>
      <c r="E1423" s="10" t="s">
        <v>317</v>
      </c>
      <c r="G1423" s="17">
        <f t="shared" ref="G1423:T1423" si="647">+IF($A1423="IPMC",G1063/G$1417,G1063/G$1418)</f>
        <v>305279.49</v>
      </c>
      <c r="H1423" s="17">
        <f t="shared" si="647"/>
        <v>286389.15484248742</v>
      </c>
      <c r="I1423" s="17">
        <f t="shared" si="647"/>
        <v>282095.84153205628</v>
      </c>
      <c r="J1423" s="17">
        <f t="shared" si="647"/>
        <v>280719.48935750994</v>
      </c>
      <c r="K1423" s="17">
        <f t="shared" si="647"/>
        <v>292236.75219744985</v>
      </c>
      <c r="L1423" s="17">
        <f t="shared" si="647"/>
        <v>288890.13493715157</v>
      </c>
      <c r="M1423" s="17">
        <f t="shared" si="647"/>
        <v>262721.48462615005</v>
      </c>
      <c r="N1423" s="17">
        <f t="shared" si="647"/>
        <v>244447.40536233602</v>
      </c>
      <c r="O1423" s="17">
        <f t="shared" si="647"/>
        <v>236036.67815924212</v>
      </c>
      <c r="P1423" s="17">
        <f t="shared" si="647"/>
        <v>232637.51715805579</v>
      </c>
      <c r="Q1423" s="17">
        <f t="shared" si="647"/>
        <v>220533.49673056696</v>
      </c>
      <c r="R1423" s="17">
        <f t="shared" si="647"/>
        <v>185671.18105623554</v>
      </c>
      <c r="S1423" s="17">
        <f t="shared" si="647"/>
        <v>170625.50877001364</v>
      </c>
      <c r="T1423" s="17">
        <f t="shared" si="647"/>
        <v>163350.89820442285</v>
      </c>
    </row>
    <row r="1424" spans="1:20" outlineLevel="1">
      <c r="A1424" s="152" t="s">
        <v>37</v>
      </c>
      <c r="C1424" s="11" t="s">
        <v>180</v>
      </c>
      <c r="D1424" s="10" t="s">
        <v>79</v>
      </c>
      <c r="E1424" s="10" t="s">
        <v>317</v>
      </c>
      <c r="G1424" s="17">
        <f t="shared" ref="G1424:T1424" si="648">+IF($A1424="IPMC",G1064/G$1417,G1064/G$1418)</f>
        <v>277808.19</v>
      </c>
      <c r="H1424" s="17">
        <f t="shared" si="648"/>
        <v>242177.27693325357</v>
      </c>
      <c r="I1424" s="17">
        <f t="shared" si="648"/>
        <v>215832.55468189044</v>
      </c>
      <c r="J1424" s="17">
        <f t="shared" si="648"/>
        <v>189855.33358575258</v>
      </c>
      <c r="K1424" s="17">
        <f t="shared" si="648"/>
        <v>168359.93812981684</v>
      </c>
      <c r="L1424" s="17">
        <f t="shared" si="648"/>
        <v>142148.94891431971</v>
      </c>
      <c r="M1424" s="17">
        <f t="shared" si="648"/>
        <v>112518.42571199835</v>
      </c>
      <c r="N1424" s="17">
        <f t="shared" si="648"/>
        <v>84621.248889369992</v>
      </c>
      <c r="O1424" s="17">
        <f t="shared" si="648"/>
        <v>56398.505804510649</v>
      </c>
      <c r="P1424" s="17">
        <f t="shared" si="648"/>
        <v>28516.103434619221</v>
      </c>
      <c r="Q1424" s="17">
        <f t="shared" si="648"/>
        <v>5.8131444919137606E-11</v>
      </c>
      <c r="R1424" s="17">
        <f t="shared" si="648"/>
        <v>5.5357467635578668E-11</v>
      </c>
      <c r="S1424" s="17">
        <f t="shared" si="648"/>
        <v>5.3506883335480696E-11</v>
      </c>
      <c r="T1424" s="17">
        <f t="shared" si="648"/>
        <v>5.2508149414767765E-11</v>
      </c>
    </row>
    <row r="1425" spans="1:20" outlineLevel="1">
      <c r="A1425" s="6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</row>
    <row r="1426" spans="1:20" outlineLevel="1">
      <c r="A1426" s="6"/>
      <c r="B1426" s="64" t="s">
        <v>920</v>
      </c>
      <c r="C1426" s="64"/>
      <c r="D1426" s="389"/>
      <c r="E1426" s="389"/>
      <c r="F1426" s="5"/>
      <c r="G1426" s="416"/>
      <c r="H1426" s="416"/>
      <c r="I1426" s="416"/>
      <c r="J1426" s="416"/>
      <c r="K1426" s="416"/>
      <c r="L1426" s="416"/>
      <c r="M1426" s="416"/>
      <c r="N1426" s="416"/>
      <c r="O1426" s="416"/>
      <c r="P1426" s="416"/>
      <c r="Q1426" s="416"/>
      <c r="R1426" s="416"/>
      <c r="S1426" s="416"/>
      <c r="T1426" s="416"/>
    </row>
    <row r="1427" spans="1:20" outlineLevel="1">
      <c r="B1427" s="384"/>
      <c r="C1427" s="136" t="s">
        <v>525</v>
      </c>
      <c r="D1427" s="59"/>
      <c r="E1427" s="59"/>
      <c r="F1427" s="5"/>
      <c r="G1427" s="541"/>
      <c r="H1427" s="541"/>
      <c r="I1427" s="541"/>
      <c r="J1427" s="541"/>
      <c r="K1427" s="541"/>
      <c r="L1427" s="541"/>
      <c r="M1427" s="541"/>
      <c r="N1427" s="541"/>
      <c r="O1427" s="541"/>
      <c r="P1427" s="541"/>
      <c r="Q1427" s="541"/>
      <c r="R1427" s="541"/>
      <c r="S1427" s="541"/>
      <c r="T1427" s="541"/>
    </row>
    <row r="1428" spans="1:20" outlineLevel="1">
      <c r="A1428" s="152" t="s">
        <v>38</v>
      </c>
      <c r="B1428" s="145"/>
      <c r="C1428" s="380" t="s">
        <v>756</v>
      </c>
      <c r="D1428" s="381" t="s">
        <v>79</v>
      </c>
      <c r="E1428" s="381" t="s">
        <v>317</v>
      </c>
      <c r="F1428" s="5"/>
      <c r="G1428" s="542">
        <f t="shared" ref="G1428:T1428" si="649">+IF($A1428="IPMC",G1068/G$1417,G1068/G$1418)</f>
        <v>473.95262375740435</v>
      </c>
      <c r="H1428" s="542">
        <f t="shared" si="649"/>
        <v>677.02699721759802</v>
      </c>
      <c r="I1428" s="542">
        <f t="shared" si="649"/>
        <v>1447.2071110715274</v>
      </c>
      <c r="J1428" s="542">
        <f t="shared" si="649"/>
        <v>1254.2889584659708</v>
      </c>
      <c r="K1428" s="542">
        <f t="shared" si="649"/>
        <v>1097.5338709048349</v>
      </c>
      <c r="L1428" s="542">
        <f t="shared" si="649"/>
        <v>862.66751586082796</v>
      </c>
      <c r="M1428" s="542">
        <f t="shared" si="649"/>
        <v>565.51618286426742</v>
      </c>
      <c r="N1428" s="542">
        <f t="shared" si="649"/>
        <v>304.68666645140729</v>
      </c>
      <c r="O1428" s="542">
        <f t="shared" si="649"/>
        <v>60.887253899988615</v>
      </c>
      <c r="P1428" s="542">
        <f t="shared" si="649"/>
        <v>1.035731616784088</v>
      </c>
      <c r="Q1428" s="542">
        <f t="shared" si="649"/>
        <v>1.0309351381060483</v>
      </c>
      <c r="R1428" s="542">
        <f t="shared" si="649"/>
        <v>0.9136454028276676</v>
      </c>
      <c r="S1428" s="542">
        <f t="shared" si="649"/>
        <v>0.88625404130348662</v>
      </c>
      <c r="T1428" s="542">
        <f t="shared" si="649"/>
        <v>0.89837856191641163</v>
      </c>
    </row>
    <row r="1429" spans="1:20" outlineLevel="1">
      <c r="A1429" s="152" t="s">
        <v>38</v>
      </c>
      <c r="B1429" s="145"/>
      <c r="C1429" s="20" t="s">
        <v>757</v>
      </c>
      <c r="D1429" s="5" t="s">
        <v>79</v>
      </c>
      <c r="E1429" s="5" t="s">
        <v>317</v>
      </c>
      <c r="F1429" s="5"/>
      <c r="G1429" s="17">
        <f t="shared" ref="G1429:T1429" si="650">+IF($A1429="IPMC",G1069/G$1417,G1069/G$1418)</f>
        <v>0</v>
      </c>
      <c r="H1429" s="17">
        <f t="shared" si="650"/>
        <v>0</v>
      </c>
      <c r="I1429" s="17">
        <f t="shared" si="650"/>
        <v>97.855128688236022</v>
      </c>
      <c r="J1429" s="17">
        <f t="shared" si="650"/>
        <v>95.935058775713131</v>
      </c>
      <c r="K1429" s="17">
        <f t="shared" si="650"/>
        <v>98.253704503105354</v>
      </c>
      <c r="L1429" s="17">
        <f t="shared" si="650"/>
        <v>95.401799902423761</v>
      </c>
      <c r="M1429" s="17">
        <f t="shared" si="650"/>
        <v>85.058804522336729</v>
      </c>
      <c r="N1429" s="17">
        <f t="shared" si="650"/>
        <v>77.421895333566582</v>
      </c>
      <c r="O1429" s="17">
        <f t="shared" si="650"/>
        <v>72.945716228136035</v>
      </c>
      <c r="P1429" s="17">
        <f t="shared" si="650"/>
        <v>69.938893278851083</v>
      </c>
      <c r="Q1429" s="17">
        <f t="shared" si="650"/>
        <v>64.260005435615653</v>
      </c>
      <c r="R1429" s="17">
        <f t="shared" si="650"/>
        <v>52.203368589034184</v>
      </c>
      <c r="S1429" s="17">
        <f t="shared" si="650"/>
        <v>46.034814579544133</v>
      </c>
      <c r="T1429" s="17">
        <f t="shared" si="650"/>
        <v>41.998140187106571</v>
      </c>
    </row>
    <row r="1430" spans="1:20" outlineLevel="1">
      <c r="A1430" s="152" t="s">
        <v>38</v>
      </c>
      <c r="B1430" s="145"/>
      <c r="C1430" s="20" t="s">
        <v>758</v>
      </c>
      <c r="D1430" s="5" t="s">
        <v>79</v>
      </c>
      <c r="E1430" s="5" t="s">
        <v>317</v>
      </c>
      <c r="F1430" s="5"/>
      <c r="G1430" s="17">
        <f t="shared" ref="G1430:T1430" si="651">+IF($A1430="IPMC",G1070/G$1417,G1070/G$1418)</f>
        <v>62.683973716160324</v>
      </c>
      <c r="H1430" s="17">
        <f t="shared" si="651"/>
        <v>58.973270422875828</v>
      </c>
      <c r="I1430" s="17">
        <f t="shared" si="651"/>
        <v>58.054558878556435</v>
      </c>
      <c r="J1430" s="17">
        <f t="shared" si="651"/>
        <v>57.734293239589583</v>
      </c>
      <c r="K1430" s="17">
        <f t="shared" si="651"/>
        <v>60.061497009932708</v>
      </c>
      <c r="L1430" s="17">
        <f t="shared" si="651"/>
        <v>59.329383124275168</v>
      </c>
      <c r="M1430" s="17">
        <f t="shared" si="651"/>
        <v>53.911475957708241</v>
      </c>
      <c r="N1430" s="17">
        <f t="shared" si="651"/>
        <v>50.117417961546813</v>
      </c>
      <c r="O1430" s="17">
        <f t="shared" si="651"/>
        <v>48.34652107095306</v>
      </c>
      <c r="P1430" s="17">
        <f t="shared" si="651"/>
        <v>47.600086493737109</v>
      </c>
      <c r="Q1430" s="17">
        <f t="shared" si="651"/>
        <v>45.071132633487522</v>
      </c>
      <c r="R1430" s="17">
        <f t="shared" si="651"/>
        <v>37.89750217092255</v>
      </c>
      <c r="S1430" s="17">
        <f t="shared" si="651"/>
        <v>34.776782753029281</v>
      </c>
      <c r="T1430" s="17">
        <f t="shared" si="651"/>
        <v>33.240860531807748</v>
      </c>
    </row>
    <row r="1431" spans="1:20" outlineLevel="1">
      <c r="A1431" s="152" t="s">
        <v>38</v>
      </c>
      <c r="B1431" s="145"/>
      <c r="C1431" s="20" t="s">
        <v>759</v>
      </c>
      <c r="D1431" s="5" t="s">
        <v>79</v>
      </c>
      <c r="E1431" s="5" t="s">
        <v>317</v>
      </c>
      <c r="F1431" s="5"/>
      <c r="G1431" s="17">
        <f t="shared" ref="G1431:T1431" si="652">+IF($A1431="IPMC",G1071/G$1417,G1071/G$1418)</f>
        <v>36.983528219782173</v>
      </c>
      <c r="H1431" s="17">
        <f t="shared" si="652"/>
        <v>34.791953317395311</v>
      </c>
      <c r="I1431" s="17">
        <f t="shared" si="652"/>
        <v>34.247553913705474</v>
      </c>
      <c r="J1431" s="17">
        <f t="shared" si="652"/>
        <v>34.056061320862554</v>
      </c>
      <c r="K1431" s="17">
        <f t="shared" si="652"/>
        <v>35.425948973969852</v>
      </c>
      <c r="L1431" s="17">
        <f t="shared" si="652"/>
        <v>34.991057801384734</v>
      </c>
      <c r="M1431" s="17">
        <f t="shared" si="652"/>
        <v>31.792678354518127</v>
      </c>
      <c r="N1431" s="17">
        <f t="shared" si="652"/>
        <v>29.55218266714504</v>
      </c>
      <c r="O1431" s="17">
        <f t="shared" si="652"/>
        <v>28.504727542825627</v>
      </c>
      <c r="P1431" s="17">
        <f t="shared" si="652"/>
        <v>28.061145605372992</v>
      </c>
      <c r="Q1431" s="17">
        <f t="shared" si="652"/>
        <v>26.56663668071964</v>
      </c>
      <c r="R1431" s="17">
        <f t="shared" si="652"/>
        <v>22.334832556151817</v>
      </c>
      <c r="S1431" s="17">
        <f t="shared" si="652"/>
        <v>20.492171573800618</v>
      </c>
      <c r="T1431" s="17">
        <f t="shared" si="652"/>
        <v>19.583413353053245</v>
      </c>
    </row>
    <row r="1432" spans="1:20" outlineLevel="1">
      <c r="A1432" s="152" t="s">
        <v>38</v>
      </c>
      <c r="B1432" s="145"/>
      <c r="C1432" s="20" t="s">
        <v>760</v>
      </c>
      <c r="D1432" s="5" t="s">
        <v>79</v>
      </c>
      <c r="E1432" s="5" t="s">
        <v>317</v>
      </c>
      <c r="F1432" s="5"/>
      <c r="G1432" s="17">
        <f t="shared" ref="G1432:T1432" si="653">+IF($A1432="IPMC",G1072/G$1417,G1072/G$1418)</f>
        <v>0</v>
      </c>
      <c r="H1432" s="17">
        <f t="shared" si="653"/>
        <v>94.25337415824373</v>
      </c>
      <c r="I1432" s="17">
        <f t="shared" si="653"/>
        <v>92.879715046208403</v>
      </c>
      <c r="J1432" s="17">
        <f t="shared" si="653"/>
        <v>92.468569486680238</v>
      </c>
      <c r="K1432" s="17">
        <f t="shared" si="653"/>
        <v>96.309443450889944</v>
      </c>
      <c r="L1432" s="17">
        <f t="shared" si="653"/>
        <v>95.256824485504708</v>
      </c>
      <c r="M1432" s="17">
        <f t="shared" si="653"/>
        <v>86.677684387203385</v>
      </c>
      <c r="N1432" s="17">
        <f t="shared" si="653"/>
        <v>80.69876681887186</v>
      </c>
      <c r="O1432" s="17">
        <f t="shared" si="653"/>
        <v>77.974939765740473</v>
      </c>
      <c r="P1432" s="17">
        <f t="shared" si="653"/>
        <v>76.909001987348645</v>
      </c>
      <c r="Q1432" s="17">
        <f t="shared" si="653"/>
        <v>72.966877935027441</v>
      </c>
      <c r="R1432" s="17">
        <f t="shared" si="653"/>
        <v>61.487436166221961</v>
      </c>
      <c r="S1432" s="17">
        <f t="shared" si="653"/>
        <v>56.561318618641451</v>
      </c>
      <c r="T1432" s="17">
        <f t="shared" si="653"/>
        <v>54.21023427145451</v>
      </c>
    </row>
    <row r="1433" spans="1:20" outlineLevel="1">
      <c r="A1433" s="152" t="s">
        <v>38</v>
      </c>
      <c r="B1433" s="145"/>
      <c r="C1433" s="20" t="s">
        <v>761</v>
      </c>
      <c r="D1433" s="5" t="s">
        <v>79</v>
      </c>
      <c r="E1433" s="5" t="s">
        <v>317</v>
      </c>
      <c r="F1433" s="5"/>
      <c r="G1433" s="17">
        <f t="shared" ref="G1433:T1433" si="654">+IF($A1433="IPMC",G1073/G$1417,G1073/G$1418)</f>
        <v>0</v>
      </c>
      <c r="H1433" s="17">
        <f t="shared" si="654"/>
        <v>0</v>
      </c>
      <c r="I1433" s="17">
        <f t="shared" si="654"/>
        <v>91.162608312407968</v>
      </c>
      <c r="J1433" s="17">
        <f t="shared" si="654"/>
        <v>90.793345686546544</v>
      </c>
      <c r="K1433" s="17">
        <f t="shared" si="654"/>
        <v>94.603051969703159</v>
      </c>
      <c r="L1433" s="17">
        <f t="shared" si="654"/>
        <v>93.610077423749985</v>
      </c>
      <c r="M1433" s="17">
        <f t="shared" si="654"/>
        <v>85.219615075416129</v>
      </c>
      <c r="N1433" s="17">
        <f t="shared" si="654"/>
        <v>79.382074507229646</v>
      </c>
      <c r="O1433" s="17">
        <f t="shared" si="654"/>
        <v>76.745642049093476</v>
      </c>
      <c r="P1433" s="17">
        <f t="shared" si="654"/>
        <v>75.742843184731157</v>
      </c>
      <c r="Q1433" s="17">
        <f t="shared" si="654"/>
        <v>71.908772816855915</v>
      </c>
      <c r="R1433" s="17">
        <f t="shared" si="654"/>
        <v>60.640686236624063</v>
      </c>
      <c r="S1433" s="17">
        <f t="shared" si="654"/>
        <v>55.82820138537739</v>
      </c>
      <c r="T1433" s="17">
        <f t="shared" si="654"/>
        <v>53.556541681456928</v>
      </c>
    </row>
    <row r="1434" spans="1:20" outlineLevel="1">
      <c r="A1434" s="152" t="s">
        <v>38</v>
      </c>
      <c r="B1434" s="145"/>
      <c r="C1434" s="20" t="s">
        <v>762</v>
      </c>
      <c r="D1434" s="5" t="s">
        <v>79</v>
      </c>
      <c r="E1434" s="5" t="s">
        <v>317</v>
      </c>
      <c r="F1434" s="5"/>
      <c r="G1434" s="17">
        <f t="shared" ref="G1434:T1434" si="655">+IF($A1434="IPMC",G1074/G$1417,G1074/G$1418)</f>
        <v>0</v>
      </c>
      <c r="H1434" s="17">
        <f t="shared" si="655"/>
        <v>0</v>
      </c>
      <c r="I1434" s="17">
        <f t="shared" si="655"/>
        <v>114.35826989873397</v>
      </c>
      <c r="J1434" s="17">
        <f t="shared" si="655"/>
        <v>113.72987045771791</v>
      </c>
      <c r="K1434" s="17">
        <f t="shared" si="655"/>
        <v>118.31696666540834</v>
      </c>
      <c r="L1434" s="17">
        <f t="shared" si="655"/>
        <v>116.87771730739125</v>
      </c>
      <c r="M1434" s="17">
        <f t="shared" si="655"/>
        <v>106.20746913192821</v>
      </c>
      <c r="N1434" s="17">
        <f t="shared" si="655"/>
        <v>98.736001772930791</v>
      </c>
      <c r="O1434" s="17">
        <f t="shared" si="655"/>
        <v>95.250287751440439</v>
      </c>
      <c r="P1434" s="17">
        <f t="shared" si="655"/>
        <v>93.783063228856847</v>
      </c>
      <c r="Q1434" s="17">
        <f t="shared" si="655"/>
        <v>88.803962779805303</v>
      </c>
      <c r="R1434" s="17">
        <f t="shared" si="655"/>
        <v>74.672986186203076</v>
      </c>
      <c r="S1434" s="17">
        <f t="shared" si="655"/>
        <v>68.527291630420237</v>
      </c>
      <c r="T1434" s="17">
        <f t="shared" si="655"/>
        <v>65.504362595475115</v>
      </c>
    </row>
    <row r="1435" spans="1:20" ht="12.75" customHeight="1" outlineLevel="1">
      <c r="A1435" s="152" t="s">
        <v>38</v>
      </c>
      <c r="B1435" s="145"/>
      <c r="C1435" s="20" t="s">
        <v>763</v>
      </c>
      <c r="D1435" s="5" t="s">
        <v>79</v>
      </c>
      <c r="E1435" s="5" t="s">
        <v>317</v>
      </c>
      <c r="F1435" s="5"/>
      <c r="G1435" s="17">
        <f t="shared" ref="G1435:T1435" si="656">+IF($A1435="IPMC",G1075/G$1417,G1075/G$1418)</f>
        <v>0</v>
      </c>
      <c r="H1435" s="17">
        <f t="shared" si="656"/>
        <v>40.089346939612213</v>
      </c>
      <c r="I1435" s="17">
        <f t="shared" si="656"/>
        <v>27.265772416838697</v>
      </c>
      <c r="J1435" s="17">
        <f t="shared" si="656"/>
        <v>14.068829226047605</v>
      </c>
      <c r="K1435" s="17">
        <f t="shared" si="656"/>
        <v>0</v>
      </c>
      <c r="L1435" s="17">
        <f t="shared" si="656"/>
        <v>0</v>
      </c>
      <c r="M1435" s="17">
        <f t="shared" si="656"/>
        <v>0</v>
      </c>
      <c r="N1435" s="17">
        <f t="shared" si="656"/>
        <v>0</v>
      </c>
      <c r="O1435" s="17">
        <f t="shared" si="656"/>
        <v>0</v>
      </c>
      <c r="P1435" s="17">
        <f t="shared" si="656"/>
        <v>0</v>
      </c>
      <c r="Q1435" s="17">
        <f t="shared" si="656"/>
        <v>0</v>
      </c>
      <c r="R1435" s="17">
        <f t="shared" si="656"/>
        <v>0</v>
      </c>
      <c r="S1435" s="17">
        <f t="shared" si="656"/>
        <v>0</v>
      </c>
      <c r="T1435" s="17">
        <f t="shared" si="656"/>
        <v>0</v>
      </c>
    </row>
    <row r="1436" spans="1:20" ht="12.75" customHeight="1" outlineLevel="1">
      <c r="A1436" s="152" t="s">
        <v>38</v>
      </c>
      <c r="B1436" s="145"/>
      <c r="C1436" s="20" t="s">
        <v>764</v>
      </c>
      <c r="D1436" s="5" t="s">
        <v>79</v>
      </c>
      <c r="E1436" s="5" t="s">
        <v>317</v>
      </c>
      <c r="F1436" s="5"/>
      <c r="G1436" s="17">
        <f t="shared" ref="G1436:T1436" si="657">+IF($A1436="IPMC",G1076/G$1417,G1076/G$1418)</f>
        <v>0</v>
      </c>
      <c r="H1436" s="17">
        <f t="shared" si="657"/>
        <v>0</v>
      </c>
      <c r="I1436" s="17">
        <f t="shared" si="657"/>
        <v>0</v>
      </c>
      <c r="J1436" s="17">
        <f t="shared" si="657"/>
        <v>31.469014662273747</v>
      </c>
      <c r="K1436" s="17">
        <f t="shared" si="657"/>
        <v>22.680079333409065</v>
      </c>
      <c r="L1436" s="17">
        <f t="shared" si="657"/>
        <v>11.65858362258699</v>
      </c>
      <c r="M1436" s="17">
        <f t="shared" si="657"/>
        <v>4.8919065589167442E-15</v>
      </c>
      <c r="N1436" s="17">
        <f t="shared" si="657"/>
        <v>0</v>
      </c>
      <c r="O1436" s="17">
        <f t="shared" si="657"/>
        <v>0</v>
      </c>
      <c r="P1436" s="17">
        <f t="shared" si="657"/>
        <v>0</v>
      </c>
      <c r="Q1436" s="17">
        <f t="shared" si="657"/>
        <v>0</v>
      </c>
      <c r="R1436" s="17">
        <f t="shared" si="657"/>
        <v>0</v>
      </c>
      <c r="S1436" s="17">
        <f t="shared" si="657"/>
        <v>0</v>
      </c>
      <c r="T1436" s="17">
        <f t="shared" si="657"/>
        <v>0</v>
      </c>
    </row>
    <row r="1437" spans="1:20" ht="12.75" customHeight="1" outlineLevel="1">
      <c r="A1437" s="152" t="s">
        <v>38</v>
      </c>
      <c r="B1437" s="145"/>
      <c r="C1437" s="20" t="s">
        <v>765</v>
      </c>
      <c r="D1437" s="5" t="s">
        <v>79</v>
      </c>
      <c r="E1437" s="5" t="s">
        <v>317</v>
      </c>
      <c r="F1437" s="5"/>
      <c r="G1437" s="17">
        <f t="shared" ref="G1437:T1437" si="658">+IF($A1437="IPMC",G1077/G$1417,G1077/G$1418)</f>
        <v>0</v>
      </c>
      <c r="H1437" s="17">
        <f t="shared" si="658"/>
        <v>3.044713732067776</v>
      </c>
      <c r="I1437" s="17">
        <f t="shared" si="658"/>
        <v>2.3296748434833887</v>
      </c>
      <c r="J1437" s="17">
        <f t="shared" si="658"/>
        <v>1.602784509728064</v>
      </c>
      <c r="K1437" s="17">
        <f t="shared" si="658"/>
        <v>0.86636447550772999</v>
      </c>
      <c r="L1437" s="17">
        <f t="shared" si="658"/>
        <v>1.1532898836142464E-5</v>
      </c>
      <c r="M1437" s="17">
        <f t="shared" si="658"/>
        <v>0</v>
      </c>
      <c r="N1437" s="17">
        <f t="shared" si="658"/>
        <v>0</v>
      </c>
      <c r="O1437" s="17">
        <f t="shared" si="658"/>
        <v>0</v>
      </c>
      <c r="P1437" s="17">
        <f t="shared" si="658"/>
        <v>0</v>
      </c>
      <c r="Q1437" s="17">
        <f t="shared" si="658"/>
        <v>0</v>
      </c>
      <c r="R1437" s="17">
        <f t="shared" si="658"/>
        <v>0</v>
      </c>
      <c r="S1437" s="17">
        <f t="shared" si="658"/>
        <v>0</v>
      </c>
      <c r="T1437" s="17">
        <f t="shared" si="658"/>
        <v>0</v>
      </c>
    </row>
    <row r="1438" spans="1:20" ht="12.75" customHeight="1" outlineLevel="1">
      <c r="A1438" s="152" t="s">
        <v>38</v>
      </c>
      <c r="B1438" s="145"/>
      <c r="C1438" s="20" t="s">
        <v>474</v>
      </c>
      <c r="D1438" s="5" t="s">
        <v>79</v>
      </c>
      <c r="E1438" s="5" t="s">
        <v>317</v>
      </c>
      <c r="F1438" s="5"/>
      <c r="G1438" s="17">
        <f t="shared" ref="G1438:T1438" si="659">+IF($A1438="IPMC",G1078/G$1417,G1078/G$1418)</f>
        <v>2016.7413987272503</v>
      </c>
      <c r="H1438" s="17">
        <f t="shared" si="659"/>
        <v>5941.530310178211</v>
      </c>
      <c r="I1438" s="17">
        <f t="shared" si="659"/>
        <v>7801.6117094161991</v>
      </c>
      <c r="J1438" s="17">
        <f t="shared" si="659"/>
        <v>7506.7218380722925</v>
      </c>
      <c r="K1438" s="17">
        <f t="shared" si="659"/>
        <v>6970.2394235399533</v>
      </c>
      <c r="L1438" s="17">
        <f t="shared" si="659"/>
        <v>5508.2543583926217</v>
      </c>
      <c r="M1438" s="17">
        <f t="shared" si="659"/>
        <v>3661.8347682577214</v>
      </c>
      <c r="N1438" s="17">
        <f t="shared" si="659"/>
        <v>2044.3704932433252</v>
      </c>
      <c r="O1438" s="17">
        <f t="shared" si="659"/>
        <v>538.53507755545331</v>
      </c>
      <c r="P1438" s="17">
        <f t="shared" si="659"/>
        <v>100.92014722594487</v>
      </c>
      <c r="Q1438" s="17">
        <f t="shared" si="659"/>
        <v>100.45278548231396</v>
      </c>
      <c r="R1438" s="17">
        <f t="shared" si="659"/>
        <v>89.024248242966706</v>
      </c>
      <c r="S1438" s="17">
        <f t="shared" si="659"/>
        <v>86.355274743516532</v>
      </c>
      <c r="T1438" s="17">
        <f t="shared" si="659"/>
        <v>87.536669986716362</v>
      </c>
    </row>
    <row r="1439" spans="1:20" ht="12.75" customHeight="1" outlineLevel="1">
      <c r="A1439" s="152" t="s">
        <v>38</v>
      </c>
      <c r="B1439" s="145"/>
      <c r="C1439" s="20" t="s">
        <v>766</v>
      </c>
      <c r="D1439" s="5" t="s">
        <v>79</v>
      </c>
      <c r="E1439" s="5" t="s">
        <v>317</v>
      </c>
      <c r="F1439" s="5"/>
      <c r="G1439" s="17">
        <f t="shared" ref="G1439:T1439" si="660">+IF($A1439="IPMC",G1079/G$1417,G1079/G$1418)</f>
        <v>295.73319889672695</v>
      </c>
      <c r="H1439" s="17">
        <f t="shared" si="660"/>
        <v>2889.4624107330042</v>
      </c>
      <c r="I1439" s="17">
        <f t="shared" si="660"/>
        <v>3676.6009997961114</v>
      </c>
      <c r="J1439" s="17">
        <f t="shared" si="660"/>
        <v>3596.0620632721457</v>
      </c>
      <c r="K1439" s="17">
        <f t="shared" si="660"/>
        <v>3673.4179819691444</v>
      </c>
      <c r="L1439" s="17">
        <f t="shared" si="660"/>
        <v>3556.4223353792345</v>
      </c>
      <c r="M1439" s="17">
        <f t="shared" si="660"/>
        <v>3160.4497131100743</v>
      </c>
      <c r="N1439" s="17">
        <f t="shared" si="660"/>
        <v>2865.9610357379461</v>
      </c>
      <c r="O1439" s="17">
        <f t="shared" si="660"/>
        <v>2688.7090834115379</v>
      </c>
      <c r="P1439" s="17">
        <f t="shared" si="660"/>
        <v>2583.0775111917042</v>
      </c>
      <c r="Q1439" s="17">
        <f t="shared" si="660"/>
        <v>2378.908056755924</v>
      </c>
      <c r="R1439" s="17">
        <f t="shared" si="660"/>
        <v>1937.9193737980993</v>
      </c>
      <c r="S1439" s="17">
        <f t="shared" si="660"/>
        <v>1714.5870608643961</v>
      </c>
      <c r="T1439" s="17">
        <f t="shared" si="660"/>
        <v>1570.5503014889218</v>
      </c>
    </row>
    <row r="1440" spans="1:20" ht="12.75" customHeight="1" outlineLevel="1">
      <c r="A1440" s="152" t="s">
        <v>38</v>
      </c>
      <c r="B1440" s="145"/>
      <c r="C1440" s="20" t="s">
        <v>767</v>
      </c>
      <c r="D1440" s="5" t="s">
        <v>79</v>
      </c>
      <c r="E1440" s="5" t="s">
        <v>317</v>
      </c>
      <c r="F1440" s="5"/>
      <c r="G1440" s="17">
        <f t="shared" ref="G1440:T1440" si="661">+IF($A1440="IPMC",G1080/G$1417,G1080/G$1418)</f>
        <v>0</v>
      </c>
      <c r="H1440" s="17">
        <f t="shared" si="661"/>
        <v>0</v>
      </c>
      <c r="I1440" s="17">
        <f t="shared" si="661"/>
        <v>0</v>
      </c>
      <c r="J1440" s="17">
        <f t="shared" si="661"/>
        <v>124.82532051017674</v>
      </c>
      <c r="K1440" s="17">
        <f t="shared" si="661"/>
        <v>129.5467751823671</v>
      </c>
      <c r="L1440" s="17">
        <f t="shared" si="661"/>
        <v>127.63636263436639</v>
      </c>
      <c r="M1440" s="17">
        <f t="shared" si="661"/>
        <v>115.65406684958552</v>
      </c>
      <c r="N1440" s="17">
        <f t="shared" si="661"/>
        <v>107.18419998185388</v>
      </c>
      <c r="O1440" s="17">
        <f t="shared" si="661"/>
        <v>103.04826616803923</v>
      </c>
      <c r="P1440" s="17">
        <f t="shared" si="661"/>
        <v>101.08063010593349</v>
      </c>
      <c r="Q1440" s="17">
        <f t="shared" si="661"/>
        <v>95.317129103896178</v>
      </c>
      <c r="R1440" s="17">
        <f t="shared" si="661"/>
        <v>79.779939114328471</v>
      </c>
      <c r="S1440" s="17">
        <f t="shared" si="661"/>
        <v>72.835870831227595</v>
      </c>
      <c r="T1440" s="17">
        <f t="shared" si="661"/>
        <v>69.217792504768511</v>
      </c>
    </row>
    <row r="1441" spans="1:20" ht="12.75" customHeight="1" outlineLevel="1">
      <c r="A1441" s="152" t="s">
        <v>38</v>
      </c>
      <c r="B1441" s="145"/>
      <c r="C1441" s="20" t="s">
        <v>768</v>
      </c>
      <c r="D1441" s="5" t="s">
        <v>79</v>
      </c>
      <c r="E1441" s="5" t="s">
        <v>317</v>
      </c>
      <c r="F1441" s="5"/>
      <c r="G1441" s="17">
        <f t="shared" ref="G1441:T1441" si="662">+IF($A1441="IPMC",G1081/G$1417,G1081/G$1418)</f>
        <v>0</v>
      </c>
      <c r="H1441" s="17">
        <f t="shared" si="662"/>
        <v>0</v>
      </c>
      <c r="I1441" s="17">
        <f t="shared" si="662"/>
        <v>94.306945407485017</v>
      </c>
      <c r="J1441" s="17">
        <f t="shared" si="662"/>
        <v>93.801688209590836</v>
      </c>
      <c r="K1441" s="17">
        <f t="shared" si="662"/>
        <v>97.599554537614978</v>
      </c>
      <c r="L1441" s="17">
        <f t="shared" si="662"/>
        <v>96.427851371556358</v>
      </c>
      <c r="M1441" s="17">
        <f t="shared" si="662"/>
        <v>87.639869138215303</v>
      </c>
      <c r="N1441" s="17">
        <f t="shared" si="662"/>
        <v>81.490091960038384</v>
      </c>
      <c r="O1441" s="17">
        <f t="shared" si="662"/>
        <v>78.629557301953255</v>
      </c>
      <c r="P1441" s="17">
        <f t="shared" si="662"/>
        <v>77.436012062386567</v>
      </c>
      <c r="Q1441" s="17">
        <f t="shared" si="662"/>
        <v>73.343233322100915</v>
      </c>
      <c r="R1441" s="17">
        <f t="shared" si="662"/>
        <v>61.689621763623251</v>
      </c>
      <c r="S1441" s="17">
        <f t="shared" si="662"/>
        <v>56.630028848137691</v>
      </c>
      <c r="T1441" s="17">
        <f t="shared" si="662"/>
        <v>54.150727615461186</v>
      </c>
    </row>
    <row r="1442" spans="1:20" ht="12.75" customHeight="1" outlineLevel="1">
      <c r="A1442" s="152" t="s">
        <v>38</v>
      </c>
      <c r="B1442" s="145"/>
      <c r="C1442" s="20" t="s">
        <v>769</v>
      </c>
      <c r="D1442" s="5" t="s">
        <v>79</v>
      </c>
      <c r="E1442" s="5" t="s">
        <v>317</v>
      </c>
      <c r="F1442" s="5"/>
      <c r="G1442" s="17">
        <f t="shared" ref="G1442:T1442" si="663">+IF($A1442="IPMC",G1082/G$1417,G1082/G$1418)</f>
        <v>0</v>
      </c>
      <c r="H1442" s="17">
        <f t="shared" si="663"/>
        <v>76.536654869281506</v>
      </c>
      <c r="I1442" s="17">
        <f t="shared" si="663"/>
        <v>75.419461450494282</v>
      </c>
      <c r="J1442" s="17">
        <f t="shared" si="663"/>
        <v>75.083747540682211</v>
      </c>
      <c r="K1442" s="17">
        <f t="shared" si="663"/>
        <v>78.200423985794046</v>
      </c>
      <c r="L1442" s="17">
        <f t="shared" si="663"/>
        <v>77.34350583519803</v>
      </c>
      <c r="M1442" s="17">
        <f t="shared" si="663"/>
        <v>70.375509014918478</v>
      </c>
      <c r="N1442" s="17">
        <f t="shared" si="663"/>
        <v>65.518882819116442</v>
      </c>
      <c r="O1442" s="17">
        <f t="shared" si="663"/>
        <v>63.30509389670096</v>
      </c>
      <c r="P1442" s="17">
        <f t="shared" si="663"/>
        <v>62.437184592722026</v>
      </c>
      <c r="Q1442" s="17">
        <f t="shared" si="663"/>
        <v>59.234224714831818</v>
      </c>
      <c r="R1442" s="17">
        <f t="shared" si="663"/>
        <v>49.912825163002999</v>
      </c>
      <c r="S1442" s="17">
        <f t="shared" si="663"/>
        <v>45.91153439113306</v>
      </c>
      <c r="T1442" s="17">
        <f t="shared" si="663"/>
        <v>44.00047558808253</v>
      </c>
    </row>
    <row r="1443" spans="1:20" ht="12.75" customHeight="1" outlineLevel="1">
      <c r="A1443" s="152" t="s">
        <v>38</v>
      </c>
      <c r="B1443" s="145"/>
      <c r="C1443" s="20" t="s">
        <v>185</v>
      </c>
      <c r="D1443" s="5" t="s">
        <v>79</v>
      </c>
      <c r="E1443" s="5" t="s">
        <v>317</v>
      </c>
      <c r="F1443" s="5"/>
      <c r="G1443" s="17">
        <f t="shared" ref="G1443:T1443" si="664">+IF($A1443="IPMC",G1083/G$1417,G1083/G$1418)</f>
        <v>0</v>
      </c>
      <c r="H1443" s="17">
        <f t="shared" si="664"/>
        <v>652.43710909985703</v>
      </c>
      <c r="I1443" s="17">
        <f t="shared" si="664"/>
        <v>443.73887556245984</v>
      </c>
      <c r="J1443" s="17">
        <f t="shared" si="664"/>
        <v>228.96422539605655</v>
      </c>
      <c r="K1443" s="17">
        <f t="shared" si="664"/>
        <v>4.0183270109464734E-14</v>
      </c>
      <c r="L1443" s="17">
        <f t="shared" si="664"/>
        <v>66.658330387583433</v>
      </c>
      <c r="M1443" s="17">
        <f t="shared" si="664"/>
        <v>3.9135252471333953E-14</v>
      </c>
      <c r="N1443" s="17">
        <f t="shared" si="664"/>
        <v>3.7996306988837294E-14</v>
      </c>
      <c r="O1443" s="17">
        <f t="shared" si="664"/>
        <v>3.8356644304698552E-14</v>
      </c>
      <c r="P1443" s="17">
        <f t="shared" si="664"/>
        <v>3.9604474161199534E-14</v>
      </c>
      <c r="Q1443" s="17">
        <f t="shared" si="664"/>
        <v>3.9421065628727583E-14</v>
      </c>
      <c r="R1443" s="17">
        <f t="shared" si="664"/>
        <v>3.493612163847869E-14</v>
      </c>
      <c r="S1443" s="17">
        <f t="shared" si="664"/>
        <v>3.3888726297692601E-14</v>
      </c>
      <c r="T1443" s="17">
        <f t="shared" si="664"/>
        <v>3.4352345690545045E-14</v>
      </c>
    </row>
    <row r="1444" spans="1:20" ht="12.75" customHeight="1" outlineLevel="1">
      <c r="A1444" s="152" t="s">
        <v>38</v>
      </c>
      <c r="B1444" s="145"/>
      <c r="C1444" s="20" t="s">
        <v>770</v>
      </c>
      <c r="D1444" s="5" t="s">
        <v>79</v>
      </c>
      <c r="E1444" s="5" t="s">
        <v>317</v>
      </c>
      <c r="F1444" s="5"/>
      <c r="G1444" s="17">
        <f t="shared" ref="G1444:T1444" si="665">+IF($A1444="IPMC",G1084/G$1417,G1084/G$1418)</f>
        <v>0</v>
      </c>
      <c r="H1444" s="17">
        <f t="shared" si="665"/>
        <v>122.46128957629537</v>
      </c>
      <c r="I1444" s="17">
        <f t="shared" si="665"/>
        <v>107.085858239901</v>
      </c>
      <c r="J1444" s="17">
        <f t="shared" si="665"/>
        <v>92.091813200169753</v>
      </c>
      <c r="K1444" s="17">
        <f t="shared" si="665"/>
        <v>79.645949582576193</v>
      </c>
      <c r="L1444" s="17">
        <f t="shared" si="665"/>
        <v>61.412415037785443</v>
      </c>
      <c r="M1444" s="17">
        <f t="shared" si="665"/>
        <v>38.784353995359474</v>
      </c>
      <c r="N1444" s="17">
        <f t="shared" si="665"/>
        <v>18.827810320769697</v>
      </c>
      <c r="O1444" s="17">
        <f t="shared" si="665"/>
        <v>3.8356644304698552E-14</v>
      </c>
      <c r="P1444" s="17">
        <f t="shared" si="665"/>
        <v>1.9802237080599767E-14</v>
      </c>
      <c r="Q1444" s="17">
        <f t="shared" si="665"/>
        <v>1.9710532814363791E-14</v>
      </c>
      <c r="R1444" s="17">
        <f t="shared" si="665"/>
        <v>1.7468060819239345E-14</v>
      </c>
      <c r="S1444" s="17">
        <f t="shared" si="665"/>
        <v>1.6944363148846301E-14</v>
      </c>
      <c r="T1444" s="17">
        <f t="shared" si="665"/>
        <v>1.7176172845272523E-14</v>
      </c>
    </row>
    <row r="1445" spans="1:20" ht="12.75" customHeight="1" outlineLevel="1">
      <c r="A1445" s="152" t="s">
        <v>38</v>
      </c>
      <c r="B1445" s="145"/>
      <c r="C1445" s="20" t="s">
        <v>771</v>
      </c>
      <c r="D1445" s="5" t="s">
        <v>79</v>
      </c>
      <c r="E1445" s="5" t="s">
        <v>317</v>
      </c>
      <c r="F1445" s="5"/>
      <c r="G1445" s="17">
        <f t="shared" ref="G1445:T1445" si="666">+IF($A1445="IPMC",G1085/G$1417,G1085/G$1418)</f>
        <v>0</v>
      </c>
      <c r="H1445" s="17">
        <f t="shared" si="666"/>
        <v>48.212570570748376</v>
      </c>
      <c r="I1445" s="17">
        <f t="shared" si="666"/>
        <v>42.159318388557573</v>
      </c>
      <c r="J1445" s="17">
        <f t="shared" si="666"/>
        <v>36.256216623745246</v>
      </c>
      <c r="K1445" s="17">
        <f t="shared" si="666"/>
        <v>31.356324747273536</v>
      </c>
      <c r="L1445" s="17">
        <f t="shared" si="666"/>
        <v>24.177847580844404</v>
      </c>
      <c r="M1445" s="17">
        <f t="shared" si="666"/>
        <v>15.269261090682711</v>
      </c>
      <c r="N1445" s="17">
        <f t="shared" si="666"/>
        <v>7.4124414084112491</v>
      </c>
      <c r="O1445" s="17">
        <f t="shared" si="666"/>
        <v>4.794580538087319E-15</v>
      </c>
      <c r="P1445" s="17">
        <f t="shared" si="666"/>
        <v>4.9505592701499418E-15</v>
      </c>
      <c r="Q1445" s="17">
        <f t="shared" si="666"/>
        <v>4.9276332035909479E-15</v>
      </c>
      <c r="R1445" s="17">
        <f t="shared" si="666"/>
        <v>4.3670152048098362E-15</v>
      </c>
      <c r="S1445" s="17">
        <f t="shared" si="666"/>
        <v>4.2360907872115751E-15</v>
      </c>
      <c r="T1445" s="17">
        <f t="shared" si="666"/>
        <v>4.2940432113181306E-15</v>
      </c>
    </row>
    <row r="1446" spans="1:20" ht="12.75" customHeight="1" outlineLevel="1">
      <c r="A1446" s="152" t="s">
        <v>38</v>
      </c>
      <c r="B1446" s="145"/>
      <c r="C1446" s="20" t="s">
        <v>772</v>
      </c>
      <c r="D1446" s="5" t="s">
        <v>79</v>
      </c>
      <c r="E1446" s="5" t="s">
        <v>317</v>
      </c>
      <c r="F1446" s="5"/>
      <c r="G1446" s="17">
        <f t="shared" ref="G1446:T1446" si="667">+IF($A1446="IPMC",G1086/G$1417,G1086/G$1418)</f>
        <v>0</v>
      </c>
      <c r="H1446" s="17">
        <f t="shared" si="667"/>
        <v>33.550622502585256</v>
      </c>
      <c r="I1446" s="17">
        <f t="shared" si="667"/>
        <v>29.338227758363644</v>
      </c>
      <c r="J1446" s="17">
        <f t="shared" si="667"/>
        <v>25.230321115739482</v>
      </c>
      <c r="K1446" s="17">
        <f t="shared" si="667"/>
        <v>21.820537718902141</v>
      </c>
      <c r="L1446" s="17">
        <f t="shared" si="667"/>
        <v>16.825110702604114</v>
      </c>
      <c r="M1446" s="17">
        <f t="shared" si="667"/>
        <v>10.625718742690898</v>
      </c>
      <c r="N1446" s="17">
        <f t="shared" si="667"/>
        <v>5.1582402799120617</v>
      </c>
      <c r="O1446" s="17">
        <f t="shared" si="667"/>
        <v>2.3972902690436595E-15</v>
      </c>
      <c r="P1446" s="17">
        <f t="shared" si="667"/>
        <v>2.4752796350749709E-15</v>
      </c>
      <c r="Q1446" s="17">
        <f t="shared" si="667"/>
        <v>2.4638166017954739E-15</v>
      </c>
      <c r="R1446" s="17">
        <f t="shared" si="667"/>
        <v>2.1835076024049181E-15</v>
      </c>
      <c r="S1446" s="17">
        <f t="shared" si="667"/>
        <v>2.1180453936057876E-15</v>
      </c>
      <c r="T1446" s="17">
        <f t="shared" si="667"/>
        <v>2.1470216056590653E-15</v>
      </c>
    </row>
    <row r="1447" spans="1:20" ht="12.75" customHeight="1" outlineLevel="1">
      <c r="A1447" s="152" t="s">
        <v>38</v>
      </c>
      <c r="B1447" s="145"/>
      <c r="C1447" s="20" t="s">
        <v>773</v>
      </c>
      <c r="D1447" s="5" t="s">
        <v>79</v>
      </c>
      <c r="E1447" s="5" t="s">
        <v>317</v>
      </c>
      <c r="F1447" s="5"/>
      <c r="G1447" s="17">
        <f t="shared" ref="G1447:T1447" si="668">+IF($A1447="IPMC",G1087/G$1417,G1087/G$1418)</f>
        <v>0</v>
      </c>
      <c r="H1447" s="17">
        <f t="shared" si="668"/>
        <v>281.13550770618315</v>
      </c>
      <c r="I1447" s="17">
        <f t="shared" si="668"/>
        <v>245.83798871128678</v>
      </c>
      <c r="J1447" s="17">
        <f t="shared" si="668"/>
        <v>211.41602174197777</v>
      </c>
      <c r="K1447" s="17">
        <f t="shared" si="668"/>
        <v>182.84393827723389</v>
      </c>
      <c r="L1447" s="17">
        <f t="shared" si="668"/>
        <v>140.98504548536647</v>
      </c>
      <c r="M1447" s="17">
        <f t="shared" si="668"/>
        <v>89.037597834118429</v>
      </c>
      <c r="N1447" s="17">
        <f t="shared" si="668"/>
        <v>43.22317715123814</v>
      </c>
      <c r="O1447" s="17">
        <f t="shared" si="668"/>
        <v>0</v>
      </c>
      <c r="P1447" s="17">
        <f t="shared" si="668"/>
        <v>0</v>
      </c>
      <c r="Q1447" s="17">
        <f t="shared" si="668"/>
        <v>0</v>
      </c>
      <c r="R1447" s="17">
        <f t="shared" si="668"/>
        <v>0</v>
      </c>
      <c r="S1447" s="17">
        <f t="shared" si="668"/>
        <v>0</v>
      </c>
      <c r="T1447" s="17">
        <f t="shared" si="668"/>
        <v>0</v>
      </c>
    </row>
    <row r="1448" spans="1:20" ht="12.75" customHeight="1" outlineLevel="1">
      <c r="A1448" s="152" t="s">
        <v>38</v>
      </c>
      <c r="B1448" s="145"/>
      <c r="C1448" s="20" t="s">
        <v>774</v>
      </c>
      <c r="D1448" s="5" t="s">
        <v>79</v>
      </c>
      <c r="E1448" s="5" t="s">
        <v>317</v>
      </c>
      <c r="F1448" s="5"/>
      <c r="G1448" s="17">
        <f t="shared" ref="G1448:T1448" si="669">+IF($A1448="IPMC",G1088/G$1417,G1088/G$1418)</f>
        <v>0</v>
      </c>
      <c r="H1448" s="17">
        <f t="shared" si="669"/>
        <v>0</v>
      </c>
      <c r="I1448" s="17">
        <f t="shared" si="669"/>
        <v>13.733344473450936</v>
      </c>
      <c r="J1448" s="17">
        <f t="shared" si="669"/>
        <v>12.147857036641883</v>
      </c>
      <c r="K1448" s="17">
        <f t="shared" si="669"/>
        <v>10.943874644581998</v>
      </c>
      <c r="L1448" s="17">
        <f t="shared" si="669"/>
        <v>9.0010321973448217</v>
      </c>
      <c r="M1448" s="17">
        <f t="shared" si="669"/>
        <v>6.3950688343226796</v>
      </c>
      <c r="N1448" s="17">
        <f t="shared" si="669"/>
        <v>4.1393029438382802</v>
      </c>
      <c r="O1448" s="17">
        <f t="shared" si="669"/>
        <v>2.0892789756230865</v>
      </c>
      <c r="P1448" s="17">
        <f t="shared" si="669"/>
        <v>1.2376398175374855E-15</v>
      </c>
      <c r="Q1448" s="17">
        <f t="shared" si="669"/>
        <v>1.231908300897737E-15</v>
      </c>
      <c r="R1448" s="17">
        <f t="shared" si="669"/>
        <v>1.091753801202459E-15</v>
      </c>
      <c r="S1448" s="17">
        <f t="shared" si="669"/>
        <v>1.0590226968028938E-15</v>
      </c>
      <c r="T1448" s="17">
        <f t="shared" si="669"/>
        <v>1.0735108028295327E-15</v>
      </c>
    </row>
    <row r="1449" spans="1:20" ht="12.75" customHeight="1" outlineLevel="1">
      <c r="A1449" s="152" t="s">
        <v>38</v>
      </c>
      <c r="B1449" s="145"/>
      <c r="C1449" s="20" t="s">
        <v>775</v>
      </c>
      <c r="D1449" s="5" t="s">
        <v>79</v>
      </c>
      <c r="E1449" s="5" t="s">
        <v>317</v>
      </c>
      <c r="F1449" s="5"/>
      <c r="G1449" s="17">
        <f t="shared" ref="G1449:T1449" si="670">+IF($A1449="IPMC",G1089/G$1417,G1089/G$1418)</f>
        <v>0</v>
      </c>
      <c r="H1449" s="17">
        <f t="shared" si="670"/>
        <v>0</v>
      </c>
      <c r="I1449" s="17">
        <f t="shared" si="670"/>
        <v>83.002915437069618</v>
      </c>
      <c r="J1449" s="17">
        <f t="shared" si="670"/>
        <v>73.42039313899393</v>
      </c>
      <c r="K1449" s="17">
        <f t="shared" si="670"/>
        <v>66.143647924522824</v>
      </c>
      <c r="L1449" s="17">
        <f t="shared" si="670"/>
        <v>54.401308855745732</v>
      </c>
      <c r="M1449" s="17">
        <f t="shared" si="670"/>
        <v>38.651135467815301</v>
      </c>
      <c r="N1449" s="17">
        <f t="shared" si="670"/>
        <v>25.017519430901469</v>
      </c>
      <c r="O1449" s="17">
        <f t="shared" si="670"/>
        <v>12.627386320450626</v>
      </c>
      <c r="P1449" s="17">
        <f t="shared" si="670"/>
        <v>1.9802237080599767E-14</v>
      </c>
      <c r="Q1449" s="17">
        <f t="shared" si="670"/>
        <v>0</v>
      </c>
      <c r="R1449" s="17">
        <f t="shared" si="670"/>
        <v>0</v>
      </c>
      <c r="S1449" s="17">
        <f t="shared" si="670"/>
        <v>0</v>
      </c>
      <c r="T1449" s="17">
        <f t="shared" si="670"/>
        <v>0</v>
      </c>
    </row>
    <row r="1450" spans="1:20" ht="12.75" customHeight="1" outlineLevel="1">
      <c r="A1450" s="152" t="s">
        <v>38</v>
      </c>
      <c r="B1450" s="145"/>
      <c r="C1450" s="20" t="s">
        <v>775</v>
      </c>
      <c r="D1450" s="5" t="s">
        <v>79</v>
      </c>
      <c r="E1450" s="5" t="s">
        <v>317</v>
      </c>
      <c r="F1450" s="5"/>
      <c r="G1450" s="17">
        <f t="shared" ref="G1450:T1450" si="671">+IF($A1450="IPMC",G1090/G$1417,G1090/G$1418)</f>
        <v>0</v>
      </c>
      <c r="H1450" s="17">
        <f t="shared" si="671"/>
        <v>0</v>
      </c>
      <c r="I1450" s="17">
        <f t="shared" si="671"/>
        <v>76.37732323518506</v>
      </c>
      <c r="J1450" s="17">
        <f t="shared" si="671"/>
        <v>67.559712442665472</v>
      </c>
      <c r="K1450" s="17">
        <f t="shared" si="671"/>
        <v>60.863823287216213</v>
      </c>
      <c r="L1450" s="17">
        <f t="shared" si="671"/>
        <v>50.058800091698551</v>
      </c>
      <c r="M1450" s="17">
        <f t="shared" si="671"/>
        <v>35.565862373478048</v>
      </c>
      <c r="N1450" s="17">
        <f t="shared" si="671"/>
        <v>23.020530761539028</v>
      </c>
      <c r="O1450" s="17">
        <f t="shared" si="671"/>
        <v>11.619422782128961</v>
      </c>
      <c r="P1450" s="17">
        <f t="shared" si="671"/>
        <v>0</v>
      </c>
      <c r="Q1450" s="17">
        <f t="shared" si="671"/>
        <v>0</v>
      </c>
      <c r="R1450" s="17">
        <f t="shared" si="671"/>
        <v>0</v>
      </c>
      <c r="S1450" s="17">
        <f t="shared" si="671"/>
        <v>0</v>
      </c>
      <c r="T1450" s="17">
        <f t="shared" si="671"/>
        <v>0</v>
      </c>
    </row>
    <row r="1451" spans="1:20" ht="12.75" customHeight="1" outlineLevel="1">
      <c r="A1451" s="152" t="s">
        <v>38</v>
      </c>
      <c r="B1451" s="145"/>
      <c r="C1451" s="20" t="s">
        <v>776</v>
      </c>
      <c r="D1451" s="5" t="s">
        <v>79</v>
      </c>
      <c r="E1451" s="5" t="s">
        <v>317</v>
      </c>
      <c r="F1451" s="5"/>
      <c r="G1451" s="17">
        <f t="shared" ref="G1451:T1451" si="672">+IF($A1451="IPMC",G1091/G$1417,G1091/G$1418)</f>
        <v>0</v>
      </c>
      <c r="H1451" s="17">
        <f t="shared" si="672"/>
        <v>0</v>
      </c>
      <c r="I1451" s="17">
        <f t="shared" si="672"/>
        <v>0</v>
      </c>
      <c r="J1451" s="17">
        <f t="shared" si="672"/>
        <v>124.08283567397302</v>
      </c>
      <c r="K1451" s="17">
        <f t="shared" si="672"/>
        <v>114.97875556466315</v>
      </c>
      <c r="L1451" s="17">
        <f t="shared" si="672"/>
        <v>98.507109614103499</v>
      </c>
      <c r="M1451" s="17">
        <f t="shared" si="672"/>
        <v>74.65333401363344</v>
      </c>
      <c r="N1451" s="17">
        <f t="shared" si="672"/>
        <v>54.360534642007757</v>
      </c>
      <c r="O1451" s="17">
        <f t="shared" si="672"/>
        <v>36.584041217291649</v>
      </c>
      <c r="P1451" s="17">
        <f t="shared" si="672"/>
        <v>18.887102109255704</v>
      </c>
      <c r="Q1451" s="17">
        <f t="shared" si="672"/>
        <v>0</v>
      </c>
      <c r="R1451" s="17">
        <f t="shared" si="672"/>
        <v>0</v>
      </c>
      <c r="S1451" s="17">
        <f t="shared" si="672"/>
        <v>0</v>
      </c>
      <c r="T1451" s="17">
        <f t="shared" si="672"/>
        <v>0</v>
      </c>
    </row>
    <row r="1452" spans="1:20" outlineLevel="1">
      <c r="A1452" s="152" t="s">
        <v>38</v>
      </c>
      <c r="B1452" s="145"/>
      <c r="C1452" s="20" t="s">
        <v>777</v>
      </c>
      <c r="D1452" s="5" t="s">
        <v>79</v>
      </c>
      <c r="E1452" s="5" t="s">
        <v>317</v>
      </c>
      <c r="F1452" s="5"/>
      <c r="G1452" s="17">
        <f t="shared" ref="G1452:T1452" si="673">+IF($A1452="IPMC",G1092/G$1417,G1092/G$1418)</f>
        <v>0</v>
      </c>
      <c r="H1452" s="17">
        <f t="shared" si="673"/>
        <v>0</v>
      </c>
      <c r="I1452" s="17">
        <f t="shared" si="673"/>
        <v>0</v>
      </c>
      <c r="J1452" s="17">
        <f t="shared" si="673"/>
        <v>822.7394060510544</v>
      </c>
      <c r="K1452" s="17">
        <f t="shared" si="673"/>
        <v>762.374203877117</v>
      </c>
      <c r="L1452" s="17">
        <f t="shared" si="673"/>
        <v>653.15787163875518</v>
      </c>
      <c r="M1452" s="17">
        <f t="shared" si="673"/>
        <v>494.99384304440872</v>
      </c>
      <c r="N1452" s="17">
        <f t="shared" si="673"/>
        <v>360.44110163227379</v>
      </c>
      <c r="O1452" s="17">
        <f t="shared" si="673"/>
        <v>242.57289236318826</v>
      </c>
      <c r="P1452" s="17">
        <f t="shared" si="673"/>
        <v>125.23217322518101</v>
      </c>
      <c r="Q1452" s="17">
        <f t="shared" si="673"/>
        <v>0</v>
      </c>
      <c r="R1452" s="17">
        <f t="shared" si="673"/>
        <v>0</v>
      </c>
      <c r="S1452" s="17">
        <f t="shared" si="673"/>
        <v>0</v>
      </c>
      <c r="T1452" s="17">
        <f t="shared" si="673"/>
        <v>0</v>
      </c>
    </row>
    <row r="1453" spans="1:20" outlineLevel="1">
      <c r="A1453" s="152" t="s">
        <v>38</v>
      </c>
      <c r="B1453" s="145"/>
      <c r="C1453" s="20" t="s">
        <v>778</v>
      </c>
      <c r="D1453" s="5" t="s">
        <v>79</v>
      </c>
      <c r="E1453" s="5" t="s">
        <v>317</v>
      </c>
      <c r="F1453" s="5"/>
      <c r="G1453" s="17">
        <f t="shared" ref="G1453:T1453" si="674">+IF($A1453="IPMC",G1093/G$1417,G1093/G$1418)</f>
        <v>0</v>
      </c>
      <c r="H1453" s="17">
        <f t="shared" si="674"/>
        <v>0</v>
      </c>
      <c r="I1453" s="17">
        <f t="shared" si="674"/>
        <v>0</v>
      </c>
      <c r="J1453" s="17">
        <f t="shared" si="674"/>
        <v>167.65025606413366</v>
      </c>
      <c r="K1453" s="17">
        <f t="shared" si="674"/>
        <v>155.34959132461614</v>
      </c>
      <c r="L1453" s="17">
        <f t="shared" si="674"/>
        <v>133.09449337807311</v>
      </c>
      <c r="M1453" s="17">
        <f t="shared" si="674"/>
        <v>100.86528483529946</v>
      </c>
      <c r="N1453" s="17">
        <f t="shared" si="674"/>
        <v>73.447366857907994</v>
      </c>
      <c r="O1453" s="17">
        <f t="shared" si="674"/>
        <v>49.429269121919823</v>
      </c>
      <c r="P1453" s="17">
        <f t="shared" si="674"/>
        <v>25.518658464946199</v>
      </c>
      <c r="Q1453" s="17">
        <f t="shared" si="674"/>
        <v>0</v>
      </c>
      <c r="R1453" s="17">
        <f t="shared" si="674"/>
        <v>0</v>
      </c>
      <c r="S1453" s="17">
        <f t="shared" si="674"/>
        <v>0</v>
      </c>
      <c r="T1453" s="17">
        <f t="shared" si="674"/>
        <v>0</v>
      </c>
    </row>
    <row r="1454" spans="1:20" outlineLevel="1">
      <c r="A1454" s="152" t="s">
        <v>38</v>
      </c>
      <c r="B1454" s="145"/>
      <c r="C1454" s="20" t="s">
        <v>779</v>
      </c>
      <c r="D1454" s="5" t="s">
        <v>79</v>
      </c>
      <c r="E1454" s="5" t="s">
        <v>317</v>
      </c>
      <c r="F1454" s="5"/>
      <c r="G1454" s="17">
        <f t="shared" ref="G1454:T1454" si="675">+IF($A1454="IPMC",G1094/G$1417,G1094/G$1418)</f>
        <v>0</v>
      </c>
      <c r="H1454" s="17">
        <f t="shared" si="675"/>
        <v>0</v>
      </c>
      <c r="I1454" s="17">
        <f t="shared" si="675"/>
        <v>0</v>
      </c>
      <c r="J1454" s="17">
        <f t="shared" si="675"/>
        <v>0</v>
      </c>
      <c r="K1454" s="17">
        <f t="shared" si="675"/>
        <v>378.77061627806023</v>
      </c>
      <c r="L1454" s="17">
        <f t="shared" si="675"/>
        <v>333.78030665389036</v>
      </c>
      <c r="M1454" s="17">
        <f t="shared" si="675"/>
        <v>263.49422917945674</v>
      </c>
      <c r="N1454" s="17">
        <f t="shared" si="675"/>
        <v>204.6606471548526</v>
      </c>
      <c r="O1454" s="17">
        <f t="shared" si="675"/>
        <v>154.95115712944806</v>
      </c>
      <c r="P1454" s="17">
        <f t="shared" si="675"/>
        <v>106.66138309757307</v>
      </c>
      <c r="Q1454" s="17">
        <f t="shared" si="675"/>
        <v>53.083716829898336</v>
      </c>
      <c r="R1454" s="17">
        <f t="shared" si="675"/>
        <v>0</v>
      </c>
      <c r="S1454" s="17">
        <f t="shared" si="675"/>
        <v>0</v>
      </c>
      <c r="T1454" s="17">
        <f t="shared" si="675"/>
        <v>0</v>
      </c>
    </row>
    <row r="1455" spans="1:20" outlineLevel="1">
      <c r="A1455" s="152" t="s">
        <v>38</v>
      </c>
      <c r="B1455" s="145"/>
      <c r="C1455" s="20" t="s">
        <v>780</v>
      </c>
      <c r="D1455" s="5" t="s">
        <v>79</v>
      </c>
      <c r="E1455" s="5" t="s">
        <v>317</v>
      </c>
      <c r="F1455" s="5"/>
      <c r="G1455" s="17">
        <f t="shared" ref="G1455:T1455" si="676">+IF($A1455="IPMC",G1095/G$1417,G1095/G$1418)</f>
        <v>0</v>
      </c>
      <c r="H1455" s="17">
        <f t="shared" si="676"/>
        <v>0</v>
      </c>
      <c r="I1455" s="17">
        <f t="shared" si="676"/>
        <v>0</v>
      </c>
      <c r="J1455" s="17">
        <f t="shared" si="676"/>
        <v>0</v>
      </c>
      <c r="K1455" s="17">
        <f t="shared" si="676"/>
        <v>0</v>
      </c>
      <c r="L1455" s="17">
        <f t="shared" si="676"/>
        <v>586.75228809649639</v>
      </c>
      <c r="M1455" s="17">
        <f t="shared" si="676"/>
        <v>476.43059961568252</v>
      </c>
      <c r="N1455" s="17">
        <f t="shared" si="676"/>
        <v>385.47094539067245</v>
      </c>
      <c r="O1455" s="17">
        <f t="shared" si="676"/>
        <v>311.30124191258085</v>
      </c>
      <c r="P1455" s="17">
        <f t="shared" si="676"/>
        <v>241.07144046030149</v>
      </c>
      <c r="Q1455" s="17">
        <f t="shared" si="676"/>
        <v>159.97002488349841</v>
      </c>
      <c r="R1455" s="17">
        <f t="shared" si="676"/>
        <v>70.885098597736118</v>
      </c>
      <c r="S1455" s="17">
        <f t="shared" si="676"/>
        <v>0</v>
      </c>
      <c r="T1455" s="17">
        <f t="shared" si="676"/>
        <v>0</v>
      </c>
    </row>
    <row r="1456" spans="1:20" outlineLevel="1">
      <c r="A1456" s="152" t="s">
        <v>38</v>
      </c>
      <c r="B1456" s="145"/>
      <c r="C1456" s="20" t="s">
        <v>781</v>
      </c>
      <c r="D1456" s="5" t="s">
        <v>79</v>
      </c>
      <c r="E1456" s="5" t="s">
        <v>317</v>
      </c>
      <c r="F1456" s="5"/>
      <c r="G1456" s="17">
        <f t="shared" ref="G1456:T1456" si="677">+IF($A1456="IPMC",G1096/G$1417,G1096/G$1418)</f>
        <v>0</v>
      </c>
      <c r="H1456" s="17">
        <f t="shared" si="677"/>
        <v>1096.7109839247803</v>
      </c>
      <c r="I1456" s="17">
        <f t="shared" si="677"/>
        <v>1044.2609852362284</v>
      </c>
      <c r="J1456" s="17">
        <f t="shared" si="677"/>
        <v>1000.6783815327931</v>
      </c>
      <c r="K1456" s="17">
        <f t="shared" si="677"/>
        <v>998.58513043891617</v>
      </c>
      <c r="L1456" s="17">
        <f t="shared" si="677"/>
        <v>941.08261880276496</v>
      </c>
      <c r="M1456" s="17">
        <f t="shared" si="677"/>
        <v>810.4509058825555</v>
      </c>
      <c r="N1456" s="17">
        <f t="shared" si="677"/>
        <v>708.17806267293258</v>
      </c>
      <c r="O1456" s="17">
        <f t="shared" si="677"/>
        <v>635.46138400161078</v>
      </c>
      <c r="P1456" s="17">
        <f t="shared" si="677"/>
        <v>574.11760379264661</v>
      </c>
      <c r="Q1456" s="17">
        <f t="shared" si="677"/>
        <v>489.82188178895808</v>
      </c>
      <c r="R1456" s="17">
        <f t="shared" si="677"/>
        <v>361.74560839575327</v>
      </c>
      <c r="S1456" s="17">
        <f t="shared" si="677"/>
        <v>280.72029377900463</v>
      </c>
      <c r="T1456" s="17">
        <f t="shared" si="677"/>
        <v>213.42054484881143</v>
      </c>
    </row>
    <row r="1457" spans="1:20" outlineLevel="1">
      <c r="A1457" s="152" t="s">
        <v>38</v>
      </c>
      <c r="B1457" s="145"/>
      <c r="C1457" s="20" t="s">
        <v>782</v>
      </c>
      <c r="D1457" s="5" t="s">
        <v>79</v>
      </c>
      <c r="E1457" s="5" t="s">
        <v>317</v>
      </c>
      <c r="F1457" s="5"/>
      <c r="G1457" s="17">
        <f t="shared" ref="G1457:T1457" si="678">+IF($A1457="IPMC",G1097/G$1417,G1097/G$1418)</f>
        <v>0</v>
      </c>
      <c r="H1457" s="17">
        <f t="shared" si="678"/>
        <v>0</v>
      </c>
      <c r="I1457" s="17">
        <f t="shared" si="678"/>
        <v>1319.908834482334</v>
      </c>
      <c r="J1457" s="17">
        <f t="shared" si="678"/>
        <v>1271.3082362433033</v>
      </c>
      <c r="K1457" s="17">
        <f t="shared" si="678"/>
        <v>1276.2003543366873</v>
      </c>
      <c r="L1457" s="17">
        <f t="shared" si="678"/>
        <v>1211.1222226737029</v>
      </c>
      <c r="M1457" s="17">
        <f t="shared" si="678"/>
        <v>1051.6980215973986</v>
      </c>
      <c r="N1457" s="17">
        <f t="shared" si="678"/>
        <v>928.26423898732469</v>
      </c>
      <c r="O1457" s="17">
        <f t="shared" si="678"/>
        <v>843.36067506407517</v>
      </c>
      <c r="P1457" s="17">
        <f t="shared" si="678"/>
        <v>774.04189998863967</v>
      </c>
      <c r="Q1457" s="17">
        <f t="shared" si="678"/>
        <v>674.1501443198016</v>
      </c>
      <c r="R1457" s="17">
        <f t="shared" si="678"/>
        <v>512.10164780653736</v>
      </c>
      <c r="S1457" s="17">
        <f t="shared" si="678"/>
        <v>413.95723979463526</v>
      </c>
      <c r="T1457" s="17">
        <f t="shared" si="678"/>
        <v>335.69635111361265</v>
      </c>
    </row>
    <row r="1458" spans="1:20" outlineLevel="1">
      <c r="A1458" s="152" t="s">
        <v>38</v>
      </c>
      <c r="B1458" s="145"/>
      <c r="C1458" s="20" t="s">
        <v>783</v>
      </c>
      <c r="D1458" s="5" t="s">
        <v>79</v>
      </c>
      <c r="E1458" s="5" t="s">
        <v>317</v>
      </c>
      <c r="F1458" s="5"/>
      <c r="G1458" s="17">
        <f t="shared" ref="G1458:T1458" si="679">+IF($A1458="IPMC",G1098/G$1417,G1098/G$1418)</f>
        <v>1890.0256055125355</v>
      </c>
      <c r="H1458" s="17">
        <f t="shared" si="679"/>
        <v>1744.4765598401175</v>
      </c>
      <c r="I1458" s="17">
        <f t="shared" si="679"/>
        <v>1686.030746727178</v>
      </c>
      <c r="J1458" s="17">
        <f t="shared" si="679"/>
        <v>1643.287607982021</v>
      </c>
      <c r="K1458" s="17">
        <f t="shared" si="679"/>
        <v>1672.0106575049058</v>
      </c>
      <c r="L1458" s="17">
        <f t="shared" si="679"/>
        <v>1611.5488742051773</v>
      </c>
      <c r="M1458" s="17">
        <f t="shared" si="679"/>
        <v>1424.8663342629184</v>
      </c>
      <c r="N1458" s="17">
        <f t="shared" si="679"/>
        <v>1284.5921233837389</v>
      </c>
      <c r="O1458" s="17">
        <f t="shared" si="679"/>
        <v>1197.0308908120646</v>
      </c>
      <c r="P1458" s="17">
        <f t="shared" si="679"/>
        <v>1132.9845291574673</v>
      </c>
      <c r="Q1458" s="17">
        <f t="shared" si="679"/>
        <v>1025.2260825439023</v>
      </c>
      <c r="R1458" s="17">
        <f t="shared" si="679"/>
        <v>817.73704651936623</v>
      </c>
      <c r="S1458" s="17">
        <f t="shared" si="679"/>
        <v>705.09589949957353</v>
      </c>
      <c r="T1458" s="17">
        <f t="shared" si="679"/>
        <v>625.41130634841272</v>
      </c>
    </row>
    <row r="1459" spans="1:20" outlineLevel="1">
      <c r="A1459" s="152" t="s">
        <v>38</v>
      </c>
      <c r="B1459" s="145"/>
      <c r="C1459" s="20" t="s">
        <v>784</v>
      </c>
      <c r="D1459" s="5" t="s">
        <v>79</v>
      </c>
      <c r="E1459" s="5" t="s">
        <v>317</v>
      </c>
      <c r="F1459" s="5"/>
      <c r="G1459" s="17">
        <f t="shared" ref="G1459:T1459" si="680">+IF($A1459="IPMC",G1099/G$1417,G1099/G$1418)</f>
        <v>0</v>
      </c>
      <c r="H1459" s="17">
        <f t="shared" si="680"/>
        <v>0</v>
      </c>
      <c r="I1459" s="17">
        <f t="shared" si="680"/>
        <v>0</v>
      </c>
      <c r="J1459" s="17">
        <f t="shared" si="680"/>
        <v>0</v>
      </c>
      <c r="K1459" s="17">
        <f t="shared" si="680"/>
        <v>3846.6503266906398</v>
      </c>
      <c r="L1459" s="17">
        <f t="shared" si="680"/>
        <v>3756.9683200170521</v>
      </c>
      <c r="M1459" s="17">
        <f t="shared" si="680"/>
        <v>3371.6934476586439</v>
      </c>
      <c r="N1459" s="17">
        <f t="shared" si="680"/>
        <v>3091.7028492073709</v>
      </c>
      <c r="O1459" s="17">
        <f t="shared" si="680"/>
        <v>2937.4333735107907</v>
      </c>
      <c r="P1459" s="17">
        <f t="shared" si="680"/>
        <v>2843.4326597035611</v>
      </c>
      <c r="Q1459" s="17">
        <f t="shared" si="680"/>
        <v>2641.5803939377465</v>
      </c>
      <c r="R1459" s="17">
        <f t="shared" si="680"/>
        <v>2173.8295110406661</v>
      </c>
      <c r="S1459" s="17">
        <f t="shared" si="680"/>
        <v>1946.4530347435993</v>
      </c>
      <c r="T1459" s="17">
        <f t="shared" si="680"/>
        <v>1808.6582743822105</v>
      </c>
    </row>
    <row r="1460" spans="1:20" outlineLevel="1">
      <c r="A1460" s="152" t="s">
        <v>38</v>
      </c>
      <c r="B1460" s="145"/>
      <c r="C1460" s="20" t="s">
        <v>785</v>
      </c>
      <c r="D1460" s="5" t="s">
        <v>79</v>
      </c>
      <c r="E1460" s="5" t="s">
        <v>317</v>
      </c>
      <c r="F1460" s="5"/>
      <c r="G1460" s="17">
        <f t="shared" ref="G1460:T1460" si="681">+IF($A1460="IPMC",G1100/G$1417,G1100/G$1418)</f>
        <v>0</v>
      </c>
      <c r="H1460" s="17">
        <f t="shared" si="681"/>
        <v>0</v>
      </c>
      <c r="I1460" s="17">
        <f t="shared" si="681"/>
        <v>27.391939285175017</v>
      </c>
      <c r="J1460" s="17">
        <f t="shared" si="681"/>
        <v>27.305560895503163</v>
      </c>
      <c r="K1460" s="17">
        <f t="shared" si="681"/>
        <v>28.478836007164283</v>
      </c>
      <c r="L1460" s="17">
        <f t="shared" si="681"/>
        <v>28.209279871234237</v>
      </c>
      <c r="M1460" s="17">
        <f t="shared" si="681"/>
        <v>25.709726063650024</v>
      </c>
      <c r="N1460" s="17">
        <f t="shared" si="681"/>
        <v>23.977809813358228</v>
      </c>
      <c r="O1460" s="17">
        <f t="shared" si="681"/>
        <v>23.212182939712257</v>
      </c>
      <c r="P1460" s="17">
        <f t="shared" si="681"/>
        <v>22.942003396375739</v>
      </c>
      <c r="Q1460" s="17">
        <f t="shared" si="681"/>
        <v>21.815181901605392</v>
      </c>
      <c r="R1460" s="17">
        <f t="shared" si="681"/>
        <v>18.428797808773957</v>
      </c>
      <c r="S1460" s="17">
        <f t="shared" si="681"/>
        <v>16.998947435828438</v>
      </c>
      <c r="T1460" s="17">
        <f t="shared" si="681"/>
        <v>16.342151657799565</v>
      </c>
    </row>
    <row r="1461" spans="1:20" outlineLevel="1">
      <c r="A1461" s="152" t="s">
        <v>38</v>
      </c>
      <c r="B1461" s="145"/>
      <c r="C1461" s="20" t="s">
        <v>181</v>
      </c>
      <c r="D1461" s="5" t="s">
        <v>79</v>
      </c>
      <c r="E1461" s="5" t="s">
        <v>317</v>
      </c>
      <c r="F1461" s="5"/>
      <c r="G1461" s="17">
        <f t="shared" ref="G1461:T1461" si="682">+IF($A1461="IPMC",G1101/G$1417,G1101/G$1418)</f>
        <v>0</v>
      </c>
      <c r="H1461" s="17">
        <f t="shared" si="682"/>
        <v>50.093710090396598</v>
      </c>
      <c r="I1461" s="17">
        <f t="shared" si="682"/>
        <v>43.804317772172283</v>
      </c>
      <c r="J1461" s="17">
        <f t="shared" si="682"/>
        <v>37.67088605296059</v>
      </c>
      <c r="K1461" s="17">
        <f t="shared" si="682"/>
        <v>32.579808282953024</v>
      </c>
      <c r="L1461" s="17">
        <f t="shared" si="682"/>
        <v>25.121237928222232</v>
      </c>
      <c r="M1461" s="17">
        <f t="shared" si="682"/>
        <v>15.865051418063889</v>
      </c>
      <c r="N1461" s="17">
        <f t="shared" si="682"/>
        <v>7.7016702530822432</v>
      </c>
      <c r="O1461" s="17">
        <f t="shared" si="682"/>
        <v>6.5914893903202913E-6</v>
      </c>
      <c r="P1461" s="17">
        <f t="shared" si="682"/>
        <v>4.9505592701499418E-15</v>
      </c>
      <c r="Q1461" s="17">
        <f t="shared" si="682"/>
        <v>4.9276332035909479E-15</v>
      </c>
      <c r="R1461" s="17">
        <f t="shared" si="682"/>
        <v>4.3670152048098362E-15</v>
      </c>
      <c r="S1461" s="17">
        <f t="shared" si="682"/>
        <v>4.2360907872115751E-15</v>
      </c>
      <c r="T1461" s="17">
        <f t="shared" si="682"/>
        <v>4.2940432113181306E-15</v>
      </c>
    </row>
    <row r="1462" spans="1:20" outlineLevel="1">
      <c r="A1462" s="152" t="s">
        <v>38</v>
      </c>
      <c r="B1462" s="145"/>
      <c r="C1462" s="20" t="s">
        <v>182</v>
      </c>
      <c r="D1462" s="5" t="s">
        <v>79</v>
      </c>
      <c r="E1462" s="5" t="s">
        <v>317</v>
      </c>
      <c r="F1462" s="5"/>
      <c r="G1462" s="17">
        <f t="shared" ref="G1462:T1462" si="683">+IF($A1462="IPMC",G1102/G$1417,G1102/G$1418)</f>
        <v>0</v>
      </c>
      <c r="H1462" s="17">
        <f t="shared" si="683"/>
        <v>24.456408343491216</v>
      </c>
      <c r="I1462" s="17">
        <f t="shared" si="683"/>
        <v>24.075902490200683</v>
      </c>
      <c r="J1462" s="17">
        <f t="shared" si="683"/>
        <v>23.943605248556537</v>
      </c>
      <c r="K1462" s="17">
        <f t="shared" si="683"/>
        <v>24.909328856541503</v>
      </c>
      <c r="L1462" s="17">
        <f t="shared" si="683"/>
        <v>24.606322985314282</v>
      </c>
      <c r="M1462" s="17">
        <f t="shared" si="683"/>
        <v>22.359910418508441</v>
      </c>
      <c r="N1462" s="17">
        <f t="shared" si="683"/>
        <v>20.786938741399059</v>
      </c>
      <c r="O1462" s="17">
        <f t="shared" si="683"/>
        <v>20.053089663720279</v>
      </c>
      <c r="P1462" s="17">
        <f t="shared" si="683"/>
        <v>19.744194167415248</v>
      </c>
      <c r="Q1462" s="17">
        <f t="shared" si="683"/>
        <v>18.695941714781682</v>
      </c>
      <c r="R1462" s="17">
        <f t="shared" si="683"/>
        <v>15.720940301590119</v>
      </c>
      <c r="S1462" s="17">
        <f t="shared" si="683"/>
        <v>14.427084221128178</v>
      </c>
      <c r="T1462" s="17">
        <f t="shared" si="683"/>
        <v>13.790665492997862</v>
      </c>
    </row>
    <row r="1463" spans="1:20" outlineLevel="1">
      <c r="A1463" s="152" t="s">
        <v>38</v>
      </c>
      <c r="B1463" s="145"/>
      <c r="C1463" s="20" t="s">
        <v>183</v>
      </c>
      <c r="D1463" s="5" t="s">
        <v>79</v>
      </c>
      <c r="E1463" s="5" t="s">
        <v>317</v>
      </c>
      <c r="F1463" s="5"/>
      <c r="G1463" s="17">
        <f t="shared" ref="G1463:T1463" si="684">+IF($A1463="IPMC",G1103/G$1417,G1103/G$1418)</f>
        <v>0</v>
      </c>
      <c r="H1463" s="17">
        <f t="shared" si="684"/>
        <v>0</v>
      </c>
      <c r="I1463" s="17">
        <f t="shared" si="684"/>
        <v>2560.7808418707982</v>
      </c>
      <c r="J1463" s="17">
        <f t="shared" si="684"/>
        <v>2548.1942928046865</v>
      </c>
      <c r="K1463" s="17">
        <f t="shared" si="684"/>
        <v>2652.6370986395177</v>
      </c>
      <c r="L1463" s="17">
        <f t="shared" si="684"/>
        <v>2622.1491629540806</v>
      </c>
      <c r="M1463" s="17">
        <f t="shared" si="684"/>
        <v>2384.516973044836</v>
      </c>
      <c r="N1463" s="17">
        <f t="shared" si="684"/>
        <v>2218.5472364574011</v>
      </c>
      <c r="O1463" s="17">
        <f t="shared" si="684"/>
        <v>2142.0973238198112</v>
      </c>
      <c r="P1463" s="17">
        <f t="shared" si="684"/>
        <v>2111.1236531158906</v>
      </c>
      <c r="Q1463" s="17">
        <f t="shared" si="684"/>
        <v>2001.152166579938</v>
      </c>
      <c r="R1463" s="17">
        <f t="shared" si="684"/>
        <v>1684.6849413729183</v>
      </c>
      <c r="S1463" s="17">
        <f t="shared" si="684"/>
        <v>1548.0440368622155</v>
      </c>
      <c r="T1463" s="17">
        <f t="shared" si="684"/>
        <v>1481.9103571004266</v>
      </c>
    </row>
    <row r="1464" spans="1:20" outlineLevel="1">
      <c r="A1464" s="152" t="s">
        <v>38</v>
      </c>
      <c r="B1464" s="145"/>
      <c r="C1464" s="20" t="s">
        <v>186</v>
      </c>
      <c r="D1464" s="5" t="s">
        <v>79</v>
      </c>
      <c r="E1464" s="5" t="s">
        <v>317</v>
      </c>
      <c r="F1464" s="5"/>
      <c r="G1464" s="17">
        <f t="shared" ref="G1464:T1464" si="685">+IF($A1464="IPMC",G1104/G$1417,G1104/G$1418)</f>
        <v>0</v>
      </c>
      <c r="H1464" s="17">
        <f t="shared" si="685"/>
        <v>0</v>
      </c>
      <c r="I1464" s="17">
        <f t="shared" si="685"/>
        <v>1349.1135768221034</v>
      </c>
      <c r="J1464" s="17">
        <f t="shared" si="685"/>
        <v>1421.3178248258923</v>
      </c>
      <c r="K1464" s="17">
        <f t="shared" si="685"/>
        <v>1286.3175832195873</v>
      </c>
      <c r="L1464" s="17">
        <f t="shared" si="685"/>
        <v>1113.7451153289614</v>
      </c>
      <c r="M1464" s="17">
        <f t="shared" si="685"/>
        <v>1121.385346010461</v>
      </c>
      <c r="N1464" s="17">
        <f t="shared" si="685"/>
        <v>801.8561831458901</v>
      </c>
      <c r="O1464" s="17">
        <f t="shared" si="685"/>
        <v>519.84611302908729</v>
      </c>
      <c r="P1464" s="17">
        <f t="shared" si="685"/>
        <v>237.72161897020754</v>
      </c>
      <c r="Q1464" s="17">
        <f t="shared" si="685"/>
        <v>0</v>
      </c>
      <c r="R1464" s="17">
        <f t="shared" si="685"/>
        <v>0</v>
      </c>
      <c r="S1464" s="17">
        <f t="shared" si="685"/>
        <v>0</v>
      </c>
      <c r="T1464" s="17">
        <f t="shared" si="685"/>
        <v>0</v>
      </c>
    </row>
    <row r="1465" spans="1:20" outlineLevel="1">
      <c r="A1465" s="152" t="s">
        <v>38</v>
      </c>
      <c r="B1465" s="145"/>
      <c r="C1465" s="20" t="s">
        <v>184</v>
      </c>
      <c r="D1465" s="5" t="s">
        <v>79</v>
      </c>
      <c r="E1465" s="5" t="s">
        <v>317</v>
      </c>
      <c r="F1465" s="5"/>
      <c r="G1465" s="17">
        <f t="shared" ref="G1465:T1465" si="686">+IF($A1465="IPMC",G1105/G$1417,G1105/G$1418)</f>
        <v>0</v>
      </c>
      <c r="H1465" s="17">
        <f t="shared" si="686"/>
        <v>0</v>
      </c>
      <c r="I1465" s="17">
        <f t="shared" si="686"/>
        <v>0</v>
      </c>
      <c r="J1465" s="17">
        <f t="shared" si="686"/>
        <v>0</v>
      </c>
      <c r="K1465" s="17">
        <f t="shared" si="686"/>
        <v>0</v>
      </c>
      <c r="L1465" s="17">
        <f t="shared" si="686"/>
        <v>94.820623294092215</v>
      </c>
      <c r="M1465" s="17">
        <f t="shared" si="686"/>
        <v>76.992365140138361</v>
      </c>
      <c r="N1465" s="17">
        <f t="shared" si="686"/>
        <v>62.293059686706307</v>
      </c>
      <c r="O1465" s="17">
        <f t="shared" si="686"/>
        <v>50.307051867041793</v>
      </c>
      <c r="P1465" s="17">
        <f t="shared" si="686"/>
        <v>38.957741974908394</v>
      </c>
      <c r="Q1465" s="17">
        <f t="shared" si="686"/>
        <v>25.851552308442251</v>
      </c>
      <c r="R1465" s="17">
        <f t="shared" si="686"/>
        <v>11.455207534180298</v>
      </c>
      <c r="S1465" s="17">
        <f t="shared" si="686"/>
        <v>0</v>
      </c>
      <c r="T1465" s="17">
        <f t="shared" si="686"/>
        <v>0</v>
      </c>
    </row>
    <row r="1466" spans="1:20" outlineLevel="1">
      <c r="A1466" s="152" t="s">
        <v>38</v>
      </c>
      <c r="B1466" s="145"/>
      <c r="C1466" s="20" t="s">
        <v>468</v>
      </c>
      <c r="D1466" s="5" t="s">
        <v>79</v>
      </c>
      <c r="E1466" s="5" t="s">
        <v>317</v>
      </c>
      <c r="F1466" s="5"/>
      <c r="G1466" s="17">
        <f t="shared" ref="G1466:T1466" si="687">+IF($A1466="IPMC",G1106/G$1417,G1106/G$1418)</f>
        <v>0</v>
      </c>
      <c r="H1466" s="17">
        <f t="shared" si="687"/>
        <v>0</v>
      </c>
      <c r="I1466" s="17">
        <f t="shared" si="687"/>
        <v>0</v>
      </c>
      <c r="J1466" s="17">
        <f t="shared" si="687"/>
        <v>0</v>
      </c>
      <c r="K1466" s="17">
        <f t="shared" si="687"/>
        <v>0</v>
      </c>
      <c r="L1466" s="17">
        <f t="shared" si="687"/>
        <v>0</v>
      </c>
      <c r="M1466" s="17">
        <f t="shared" si="687"/>
        <v>0</v>
      </c>
      <c r="N1466" s="17">
        <f t="shared" si="687"/>
        <v>0</v>
      </c>
      <c r="O1466" s="17">
        <f t="shared" si="687"/>
        <v>0</v>
      </c>
      <c r="P1466" s="17">
        <f t="shared" si="687"/>
        <v>0</v>
      </c>
      <c r="Q1466" s="17">
        <f t="shared" si="687"/>
        <v>0</v>
      </c>
      <c r="R1466" s="17">
        <f t="shared" si="687"/>
        <v>0</v>
      </c>
      <c r="S1466" s="17">
        <f t="shared" si="687"/>
        <v>0</v>
      </c>
      <c r="T1466" s="17">
        <f t="shared" si="687"/>
        <v>3538.3836051290668</v>
      </c>
    </row>
    <row r="1467" spans="1:20" outlineLevel="1">
      <c r="A1467" s="152" t="s">
        <v>38</v>
      </c>
      <c r="B1467" s="145"/>
      <c r="C1467" s="20" t="s">
        <v>469</v>
      </c>
      <c r="D1467" s="5" t="s">
        <v>79</v>
      </c>
      <c r="E1467" s="5" t="s">
        <v>317</v>
      </c>
      <c r="F1467" s="5"/>
      <c r="G1467" s="17">
        <f t="shared" ref="G1467:T1467" si="688">+IF($A1467="IPMC",G1107/G$1417,G1107/G$1418)</f>
        <v>0</v>
      </c>
      <c r="H1467" s="17">
        <f t="shared" si="688"/>
        <v>0</v>
      </c>
      <c r="I1467" s="17">
        <f t="shared" si="688"/>
        <v>0</v>
      </c>
      <c r="J1467" s="17">
        <f t="shared" si="688"/>
        <v>0</v>
      </c>
      <c r="K1467" s="17">
        <f t="shared" si="688"/>
        <v>0</v>
      </c>
      <c r="L1467" s="17">
        <f t="shared" si="688"/>
        <v>0</v>
      </c>
      <c r="M1467" s="17">
        <f t="shared" si="688"/>
        <v>0</v>
      </c>
      <c r="N1467" s="17">
        <f t="shared" si="688"/>
        <v>0</v>
      </c>
      <c r="O1467" s="17">
        <f t="shared" si="688"/>
        <v>0</v>
      </c>
      <c r="P1467" s="17">
        <f t="shared" si="688"/>
        <v>0</v>
      </c>
      <c r="Q1467" s="17">
        <f t="shared" si="688"/>
        <v>0</v>
      </c>
      <c r="R1467" s="17">
        <f t="shared" si="688"/>
        <v>0</v>
      </c>
      <c r="S1467" s="17">
        <f t="shared" si="688"/>
        <v>0</v>
      </c>
      <c r="T1467" s="17">
        <f t="shared" si="688"/>
        <v>1036.881643352134</v>
      </c>
    </row>
    <row r="1468" spans="1:20" outlineLevel="1">
      <c r="A1468" s="152" t="s">
        <v>38</v>
      </c>
      <c r="B1468" s="145"/>
      <c r="C1468" s="20" t="s">
        <v>470</v>
      </c>
      <c r="D1468" s="5" t="s">
        <v>79</v>
      </c>
      <c r="E1468" s="5" t="s">
        <v>317</v>
      </c>
      <c r="F1468" s="5"/>
      <c r="G1468" s="17">
        <f t="shared" ref="G1468:T1468" si="689">+IF($A1468="IPMC",G1108/G$1417,G1108/G$1418)</f>
        <v>0</v>
      </c>
      <c r="H1468" s="17">
        <f t="shared" si="689"/>
        <v>0</v>
      </c>
      <c r="I1468" s="17">
        <f t="shared" si="689"/>
        <v>0</v>
      </c>
      <c r="J1468" s="17">
        <f t="shared" si="689"/>
        <v>0</v>
      </c>
      <c r="K1468" s="17">
        <f t="shared" si="689"/>
        <v>0</v>
      </c>
      <c r="L1468" s="17">
        <f t="shared" si="689"/>
        <v>0</v>
      </c>
      <c r="M1468" s="17">
        <f t="shared" si="689"/>
        <v>0</v>
      </c>
      <c r="N1468" s="17">
        <f t="shared" si="689"/>
        <v>0</v>
      </c>
      <c r="O1468" s="17">
        <f t="shared" si="689"/>
        <v>0</v>
      </c>
      <c r="P1468" s="17">
        <f t="shared" si="689"/>
        <v>0</v>
      </c>
      <c r="Q1468" s="17">
        <f t="shared" si="689"/>
        <v>0</v>
      </c>
      <c r="R1468" s="17">
        <f t="shared" si="689"/>
        <v>0</v>
      </c>
      <c r="S1468" s="17">
        <f t="shared" si="689"/>
        <v>0</v>
      </c>
      <c r="T1468" s="17">
        <f t="shared" si="689"/>
        <v>145.03280352237704</v>
      </c>
    </row>
    <row r="1469" spans="1:20" outlineLevel="1">
      <c r="A1469" s="152" t="s">
        <v>38</v>
      </c>
      <c r="B1469" s="145"/>
      <c r="C1469" s="20" t="s">
        <v>471</v>
      </c>
      <c r="D1469" s="5" t="s">
        <v>79</v>
      </c>
      <c r="E1469" s="5" t="s">
        <v>317</v>
      </c>
      <c r="F1469" s="5"/>
      <c r="G1469" s="17">
        <f t="shared" ref="G1469:T1469" si="690">+IF($A1469="IPMC",G1109/G$1417,G1109/G$1418)</f>
        <v>0</v>
      </c>
      <c r="H1469" s="17">
        <f t="shared" si="690"/>
        <v>0</v>
      </c>
      <c r="I1469" s="17">
        <f t="shared" si="690"/>
        <v>0</v>
      </c>
      <c r="J1469" s="17">
        <f t="shared" si="690"/>
        <v>0</v>
      </c>
      <c r="K1469" s="17">
        <f t="shared" si="690"/>
        <v>0</v>
      </c>
      <c r="L1469" s="17">
        <f t="shared" si="690"/>
        <v>0</v>
      </c>
      <c r="M1469" s="17">
        <f t="shared" si="690"/>
        <v>0</v>
      </c>
      <c r="N1469" s="17">
        <f t="shared" si="690"/>
        <v>0</v>
      </c>
      <c r="O1469" s="17">
        <f t="shared" si="690"/>
        <v>0</v>
      </c>
      <c r="P1469" s="17">
        <f t="shared" si="690"/>
        <v>0</v>
      </c>
      <c r="Q1469" s="17">
        <f t="shared" si="690"/>
        <v>0</v>
      </c>
      <c r="R1469" s="17">
        <f t="shared" si="690"/>
        <v>0</v>
      </c>
      <c r="S1469" s="17">
        <f t="shared" si="690"/>
        <v>0</v>
      </c>
      <c r="T1469" s="17">
        <f t="shared" si="690"/>
        <v>406.42300538258866</v>
      </c>
    </row>
    <row r="1470" spans="1:20" outlineLevel="1">
      <c r="A1470" s="152" t="s">
        <v>38</v>
      </c>
      <c r="B1470" s="145"/>
      <c r="C1470" s="20" t="s">
        <v>879</v>
      </c>
      <c r="D1470" s="5" t="s">
        <v>79</v>
      </c>
      <c r="E1470" s="5" t="s">
        <v>317</v>
      </c>
      <c r="F1470" s="5"/>
      <c r="G1470" s="17">
        <f t="shared" ref="G1470:T1470" si="691">+IF($A1470="IPMC",G1110/G$1417,G1110/G$1418)</f>
        <v>0</v>
      </c>
      <c r="H1470" s="17">
        <f t="shared" si="691"/>
        <v>0</v>
      </c>
      <c r="I1470" s="17">
        <f t="shared" si="691"/>
        <v>0</v>
      </c>
      <c r="J1470" s="17">
        <f t="shared" si="691"/>
        <v>0</v>
      </c>
      <c r="K1470" s="17">
        <f t="shared" si="691"/>
        <v>0</v>
      </c>
      <c r="L1470" s="17">
        <f t="shared" si="691"/>
        <v>0</v>
      </c>
      <c r="M1470" s="17">
        <f t="shared" si="691"/>
        <v>0</v>
      </c>
      <c r="N1470" s="17">
        <f t="shared" si="691"/>
        <v>0</v>
      </c>
      <c r="O1470" s="17">
        <f t="shared" si="691"/>
        <v>0</v>
      </c>
      <c r="P1470" s="17">
        <f t="shared" si="691"/>
        <v>0</v>
      </c>
      <c r="Q1470" s="17">
        <f t="shared" si="691"/>
        <v>0</v>
      </c>
      <c r="R1470" s="17">
        <f t="shared" si="691"/>
        <v>0</v>
      </c>
      <c r="S1470" s="17">
        <f t="shared" si="691"/>
        <v>6239.2569554806832</v>
      </c>
      <c r="T1470" s="17">
        <f t="shared" si="691"/>
        <v>5960.4423189958598</v>
      </c>
    </row>
    <row r="1471" spans="1:20" outlineLevel="1">
      <c r="A1471" s="152" t="s">
        <v>38</v>
      </c>
      <c r="B1471" s="145"/>
      <c r="C1471" s="20" t="s">
        <v>880</v>
      </c>
      <c r="D1471" s="5" t="s">
        <v>79</v>
      </c>
      <c r="E1471" s="5" t="s">
        <v>317</v>
      </c>
      <c r="F1471" s="5"/>
      <c r="G1471" s="17">
        <f t="shared" ref="G1471:T1471" si="692">+IF($A1471="IPMC",G1111/G$1417,G1111/G$1418)</f>
        <v>0</v>
      </c>
      <c r="H1471" s="17">
        <f t="shared" si="692"/>
        <v>0</v>
      </c>
      <c r="I1471" s="17">
        <f t="shared" si="692"/>
        <v>0</v>
      </c>
      <c r="J1471" s="17">
        <f t="shared" si="692"/>
        <v>0</v>
      </c>
      <c r="K1471" s="17">
        <f t="shared" si="692"/>
        <v>0</v>
      </c>
      <c r="L1471" s="17">
        <f t="shared" si="692"/>
        <v>0</v>
      </c>
      <c r="M1471" s="17">
        <f t="shared" si="692"/>
        <v>0</v>
      </c>
      <c r="N1471" s="17">
        <f t="shared" si="692"/>
        <v>0</v>
      </c>
      <c r="O1471" s="17">
        <f t="shared" si="692"/>
        <v>0</v>
      </c>
      <c r="P1471" s="17">
        <f t="shared" si="692"/>
        <v>0</v>
      </c>
      <c r="Q1471" s="17">
        <f t="shared" si="692"/>
        <v>0</v>
      </c>
      <c r="R1471" s="17">
        <f t="shared" si="692"/>
        <v>0</v>
      </c>
      <c r="S1471" s="17">
        <f t="shared" si="692"/>
        <v>7536.1603559374262</v>
      </c>
      <c r="T1471" s="17">
        <f t="shared" si="692"/>
        <v>7218.7606903090291</v>
      </c>
    </row>
    <row r="1472" spans="1:20" outlineLevel="1">
      <c r="A1472" s="152" t="s">
        <v>38</v>
      </c>
      <c r="B1472" s="145"/>
      <c r="C1472" s="20" t="s">
        <v>472</v>
      </c>
      <c r="D1472" s="5" t="s">
        <v>79</v>
      </c>
      <c r="E1472" s="5" t="s">
        <v>317</v>
      </c>
      <c r="F1472" s="5"/>
      <c r="G1472" s="17">
        <f t="shared" ref="G1472:T1472" si="693">+IF($A1472="IPMC",G1112/G$1417,G1112/G$1418)</f>
        <v>0</v>
      </c>
      <c r="H1472" s="17">
        <f t="shared" si="693"/>
        <v>0</v>
      </c>
      <c r="I1472" s="17">
        <f t="shared" si="693"/>
        <v>0</v>
      </c>
      <c r="J1472" s="17">
        <f t="shared" si="693"/>
        <v>0</v>
      </c>
      <c r="K1472" s="17">
        <f t="shared" si="693"/>
        <v>0</v>
      </c>
      <c r="L1472" s="17">
        <f t="shared" si="693"/>
        <v>0</v>
      </c>
      <c r="M1472" s="17">
        <f t="shared" si="693"/>
        <v>0</v>
      </c>
      <c r="N1472" s="17">
        <f t="shared" si="693"/>
        <v>0</v>
      </c>
      <c r="O1472" s="17">
        <f t="shared" si="693"/>
        <v>0</v>
      </c>
      <c r="P1472" s="17">
        <f t="shared" si="693"/>
        <v>0</v>
      </c>
      <c r="Q1472" s="17">
        <f t="shared" si="693"/>
        <v>0</v>
      </c>
      <c r="R1472" s="17">
        <f t="shared" si="693"/>
        <v>0</v>
      </c>
      <c r="S1472" s="17">
        <f t="shared" si="693"/>
        <v>197.48355765860606</v>
      </c>
      <c r="T1472" s="17">
        <f t="shared" si="693"/>
        <v>188.71647523887756</v>
      </c>
    </row>
    <row r="1473" spans="1:20" outlineLevel="1">
      <c r="A1473" s="152" t="s">
        <v>38</v>
      </c>
      <c r="B1473" s="145"/>
      <c r="C1473" s="20" t="s">
        <v>473</v>
      </c>
      <c r="D1473" s="5" t="s">
        <v>79</v>
      </c>
      <c r="E1473" s="5" t="s">
        <v>317</v>
      </c>
      <c r="F1473" s="5"/>
      <c r="G1473" s="17">
        <f t="shared" ref="G1473:T1473" si="694">+IF($A1473="IPMC",G1113/G$1417,G1113/G$1418)</f>
        <v>0</v>
      </c>
      <c r="H1473" s="17">
        <f t="shared" si="694"/>
        <v>0</v>
      </c>
      <c r="I1473" s="17">
        <f t="shared" si="694"/>
        <v>0</v>
      </c>
      <c r="J1473" s="17">
        <f t="shared" si="694"/>
        <v>0</v>
      </c>
      <c r="K1473" s="17">
        <f t="shared" si="694"/>
        <v>0</v>
      </c>
      <c r="L1473" s="17">
        <f t="shared" si="694"/>
        <v>0</v>
      </c>
      <c r="M1473" s="17">
        <f t="shared" si="694"/>
        <v>0</v>
      </c>
      <c r="N1473" s="17">
        <f t="shared" si="694"/>
        <v>0</v>
      </c>
      <c r="O1473" s="17">
        <f t="shared" si="694"/>
        <v>0</v>
      </c>
      <c r="P1473" s="17">
        <f t="shared" si="694"/>
        <v>0</v>
      </c>
      <c r="Q1473" s="17">
        <f t="shared" si="694"/>
        <v>0</v>
      </c>
      <c r="R1473" s="17">
        <f t="shared" si="694"/>
        <v>115.12373821359868</v>
      </c>
      <c r="S1473" s="17">
        <f t="shared" si="694"/>
        <v>105.83353367593553</v>
      </c>
      <c r="T1473" s="17">
        <f t="shared" si="694"/>
        <v>101.36276540851951</v>
      </c>
    </row>
    <row r="1474" spans="1:20" outlineLevel="1">
      <c r="A1474" s="152" t="s">
        <v>38</v>
      </c>
      <c r="B1474" s="145"/>
      <c r="C1474" s="20" t="s">
        <v>474</v>
      </c>
      <c r="D1474" s="5" t="s">
        <v>79</v>
      </c>
      <c r="E1474" s="5" t="s">
        <v>317</v>
      </c>
      <c r="F1474" s="5"/>
      <c r="G1474" s="17">
        <f t="shared" ref="G1474:T1474" si="695">+IF($A1474="IPMC",G1114/G$1417,G1114/G$1418)</f>
        <v>0</v>
      </c>
      <c r="H1474" s="17">
        <f t="shared" si="695"/>
        <v>0</v>
      </c>
      <c r="I1474" s="17">
        <f t="shared" si="695"/>
        <v>0</v>
      </c>
      <c r="J1474" s="17">
        <f t="shared" si="695"/>
        <v>0</v>
      </c>
      <c r="K1474" s="17">
        <f t="shared" si="695"/>
        <v>0</v>
      </c>
      <c r="L1474" s="17">
        <f t="shared" si="695"/>
        <v>0</v>
      </c>
      <c r="M1474" s="17">
        <f t="shared" si="695"/>
        <v>0</v>
      </c>
      <c r="N1474" s="17">
        <f t="shared" si="695"/>
        <v>0</v>
      </c>
      <c r="O1474" s="17">
        <f t="shared" si="695"/>
        <v>0</v>
      </c>
      <c r="P1474" s="17">
        <f t="shared" si="695"/>
        <v>0</v>
      </c>
      <c r="Q1474" s="17">
        <f t="shared" si="695"/>
        <v>0</v>
      </c>
      <c r="R1474" s="17">
        <f t="shared" si="695"/>
        <v>51.869303184071221</v>
      </c>
      <c r="S1474" s="17">
        <f t="shared" si="695"/>
        <v>43.126496582535012</v>
      </c>
      <c r="T1474" s="17">
        <f t="shared" si="695"/>
        <v>36.430412137930354</v>
      </c>
    </row>
    <row r="1475" spans="1:20" outlineLevel="1">
      <c r="A1475" s="152" t="s">
        <v>38</v>
      </c>
      <c r="B1475" s="145"/>
      <c r="C1475" s="20" t="s">
        <v>475</v>
      </c>
      <c r="D1475" s="5" t="s">
        <v>79</v>
      </c>
      <c r="E1475" s="5" t="s">
        <v>317</v>
      </c>
      <c r="F1475" s="5"/>
      <c r="G1475" s="17">
        <f t="shared" ref="G1475:T1475" si="696">+IF($A1475="IPMC",G1115/G$1417,G1115/G$1418)</f>
        <v>0</v>
      </c>
      <c r="H1475" s="17">
        <f t="shared" si="696"/>
        <v>0</v>
      </c>
      <c r="I1475" s="17">
        <f t="shared" si="696"/>
        <v>0</v>
      </c>
      <c r="J1475" s="17">
        <f t="shared" si="696"/>
        <v>0</v>
      </c>
      <c r="K1475" s="17">
        <f t="shared" si="696"/>
        <v>0</v>
      </c>
      <c r="L1475" s="17">
        <f t="shared" si="696"/>
        <v>0</v>
      </c>
      <c r="M1475" s="17">
        <f t="shared" si="696"/>
        <v>0</v>
      </c>
      <c r="N1475" s="17">
        <f t="shared" si="696"/>
        <v>0</v>
      </c>
      <c r="O1475" s="17">
        <f t="shared" si="696"/>
        <v>0</v>
      </c>
      <c r="P1475" s="17">
        <f t="shared" si="696"/>
        <v>0</v>
      </c>
      <c r="Q1475" s="17">
        <f t="shared" si="696"/>
        <v>0</v>
      </c>
      <c r="R1475" s="17">
        <f t="shared" si="696"/>
        <v>147.40334694594827</v>
      </c>
      <c r="S1475" s="17">
        <f t="shared" si="696"/>
        <v>122.5578434273406</v>
      </c>
      <c r="T1475" s="17">
        <f t="shared" si="696"/>
        <v>103.52876075266653</v>
      </c>
    </row>
    <row r="1476" spans="1:20" outlineLevel="1">
      <c r="A1476" s="152" t="s">
        <v>38</v>
      </c>
      <c r="B1476" s="145"/>
      <c r="C1476" s="20" t="s">
        <v>476</v>
      </c>
      <c r="D1476" s="5" t="s">
        <v>79</v>
      </c>
      <c r="E1476" s="5" t="s">
        <v>317</v>
      </c>
      <c r="F1476" s="5"/>
      <c r="G1476" s="17">
        <f t="shared" ref="G1476:T1476" si="697">+IF($A1476="IPMC",G1116/G$1417,G1116/G$1418)</f>
        <v>0</v>
      </c>
      <c r="H1476" s="17">
        <f t="shared" si="697"/>
        <v>0</v>
      </c>
      <c r="I1476" s="17">
        <f t="shared" si="697"/>
        <v>0</v>
      </c>
      <c r="J1476" s="17">
        <f t="shared" si="697"/>
        <v>0</v>
      </c>
      <c r="K1476" s="17">
        <f t="shared" si="697"/>
        <v>0</v>
      </c>
      <c r="L1476" s="17">
        <f t="shared" si="697"/>
        <v>0</v>
      </c>
      <c r="M1476" s="17">
        <f t="shared" si="697"/>
        <v>0</v>
      </c>
      <c r="N1476" s="17">
        <f t="shared" si="697"/>
        <v>0</v>
      </c>
      <c r="O1476" s="17">
        <f t="shared" si="697"/>
        <v>0</v>
      </c>
      <c r="P1476" s="17">
        <f t="shared" si="697"/>
        <v>0</v>
      </c>
      <c r="Q1476" s="17">
        <f t="shared" si="697"/>
        <v>0</v>
      </c>
      <c r="R1476" s="17">
        <f t="shared" si="697"/>
        <v>0</v>
      </c>
      <c r="S1476" s="17">
        <f t="shared" si="697"/>
        <v>0</v>
      </c>
      <c r="T1476" s="17">
        <f t="shared" si="697"/>
        <v>1641.0552958654234</v>
      </c>
    </row>
    <row r="1477" spans="1:20" outlineLevel="1">
      <c r="A1477" s="152" t="s">
        <v>38</v>
      </c>
      <c r="B1477" s="145"/>
      <c r="C1477" s="20" t="s">
        <v>477</v>
      </c>
      <c r="D1477" s="5" t="s">
        <v>79</v>
      </c>
      <c r="E1477" s="5" t="s">
        <v>317</v>
      </c>
      <c r="F1477" s="5"/>
      <c r="G1477" s="17">
        <f t="shared" ref="G1477:T1477" si="698">+IF($A1477="IPMC",G1117/G$1417,G1117/G$1418)</f>
        <v>0</v>
      </c>
      <c r="H1477" s="17">
        <f t="shared" si="698"/>
        <v>0</v>
      </c>
      <c r="I1477" s="17">
        <f t="shared" si="698"/>
        <v>0</v>
      </c>
      <c r="J1477" s="17">
        <f t="shared" si="698"/>
        <v>0</v>
      </c>
      <c r="K1477" s="17">
        <f t="shared" si="698"/>
        <v>0</v>
      </c>
      <c r="L1477" s="17">
        <f t="shared" si="698"/>
        <v>0</v>
      </c>
      <c r="M1477" s="17">
        <f t="shared" si="698"/>
        <v>0</v>
      </c>
      <c r="N1477" s="17">
        <f t="shared" si="698"/>
        <v>0</v>
      </c>
      <c r="O1477" s="17">
        <f t="shared" si="698"/>
        <v>0</v>
      </c>
      <c r="P1477" s="17">
        <f t="shared" si="698"/>
        <v>0</v>
      </c>
      <c r="Q1477" s="17">
        <f t="shared" si="698"/>
        <v>0</v>
      </c>
      <c r="R1477" s="17">
        <f t="shared" si="698"/>
        <v>0</v>
      </c>
      <c r="S1477" s="17">
        <f t="shared" si="698"/>
        <v>0</v>
      </c>
      <c r="T1477" s="17">
        <f t="shared" si="698"/>
        <v>9787.3748558304305</v>
      </c>
    </row>
    <row r="1478" spans="1:20" outlineLevel="1">
      <c r="A1478" s="152" t="s">
        <v>38</v>
      </c>
      <c r="B1478" s="145"/>
      <c r="C1478" s="20" t="s">
        <v>478</v>
      </c>
      <c r="D1478" s="5" t="s">
        <v>79</v>
      </c>
      <c r="E1478" s="5" t="s">
        <v>317</v>
      </c>
      <c r="F1478" s="5"/>
      <c r="G1478" s="17">
        <f t="shared" ref="G1478:T1478" si="699">+IF($A1478="IPMC",G1118/G$1417,G1118/G$1418)</f>
        <v>0</v>
      </c>
      <c r="H1478" s="17">
        <f t="shared" si="699"/>
        <v>0</v>
      </c>
      <c r="I1478" s="17">
        <f t="shared" si="699"/>
        <v>0</v>
      </c>
      <c r="J1478" s="17">
        <f t="shared" si="699"/>
        <v>0</v>
      </c>
      <c r="K1478" s="17">
        <f t="shared" si="699"/>
        <v>0</v>
      </c>
      <c r="L1478" s="17">
        <f t="shared" si="699"/>
        <v>0</v>
      </c>
      <c r="M1478" s="17">
        <f t="shared" si="699"/>
        <v>0</v>
      </c>
      <c r="N1478" s="17">
        <f t="shared" si="699"/>
        <v>0</v>
      </c>
      <c r="O1478" s="17">
        <f t="shared" si="699"/>
        <v>0</v>
      </c>
      <c r="P1478" s="17">
        <f t="shared" si="699"/>
        <v>0</v>
      </c>
      <c r="Q1478" s="17">
        <f t="shared" si="699"/>
        <v>151.85542385350715</v>
      </c>
      <c r="R1478" s="17">
        <f t="shared" si="699"/>
        <v>127.90289782232749</v>
      </c>
      <c r="S1478" s="17">
        <f t="shared" si="699"/>
        <v>117.59257781633922</v>
      </c>
      <c r="T1478" s="17">
        <f t="shared" si="699"/>
        <v>112.63697385664889</v>
      </c>
    </row>
    <row r="1479" spans="1:20" outlineLevel="1">
      <c r="A1479" s="152" t="s">
        <v>38</v>
      </c>
      <c r="B1479" s="145"/>
      <c r="C1479" s="20" t="s">
        <v>479</v>
      </c>
      <c r="D1479" s="5" t="s">
        <v>79</v>
      </c>
      <c r="E1479" s="5" t="s">
        <v>317</v>
      </c>
      <c r="F1479" s="5"/>
      <c r="G1479" s="17">
        <f t="shared" ref="G1479:T1479" si="700">+IF($A1479="IPMC",G1119/G$1417,G1119/G$1418)</f>
        <v>0</v>
      </c>
      <c r="H1479" s="17">
        <f t="shared" si="700"/>
        <v>0</v>
      </c>
      <c r="I1479" s="17">
        <f t="shared" si="700"/>
        <v>0</v>
      </c>
      <c r="J1479" s="17">
        <f t="shared" si="700"/>
        <v>0</v>
      </c>
      <c r="K1479" s="17">
        <f t="shared" si="700"/>
        <v>0</v>
      </c>
      <c r="L1479" s="17">
        <f t="shared" si="700"/>
        <v>0</v>
      </c>
      <c r="M1479" s="17">
        <f t="shared" si="700"/>
        <v>0</v>
      </c>
      <c r="N1479" s="17">
        <f t="shared" si="700"/>
        <v>0</v>
      </c>
      <c r="O1479" s="17">
        <f t="shared" si="700"/>
        <v>0</v>
      </c>
      <c r="P1479" s="17">
        <f t="shared" si="700"/>
        <v>0</v>
      </c>
      <c r="Q1479" s="17">
        <f t="shared" si="700"/>
        <v>844.58878988253946</v>
      </c>
      <c r="R1479" s="17">
        <f t="shared" si="700"/>
        <v>711.07473671419132</v>
      </c>
      <c r="S1479" s="17">
        <f t="shared" si="700"/>
        <v>653.45353024180474</v>
      </c>
      <c r="T1479" s="17">
        <f t="shared" si="700"/>
        <v>625.59356962110394</v>
      </c>
    </row>
    <row r="1480" spans="1:20" outlineLevel="1">
      <c r="A1480" s="152" t="s">
        <v>38</v>
      </c>
      <c r="B1480" s="145"/>
      <c r="C1480" s="20" t="s">
        <v>480</v>
      </c>
      <c r="D1480" s="5" t="s">
        <v>79</v>
      </c>
      <c r="E1480" s="5" t="s">
        <v>317</v>
      </c>
      <c r="F1480" s="5"/>
      <c r="G1480" s="17">
        <f t="shared" ref="G1480:T1480" si="701">+IF($A1480="IPMC",G1120/G$1417,G1120/G$1418)</f>
        <v>0</v>
      </c>
      <c r="H1480" s="17">
        <f t="shared" si="701"/>
        <v>0</v>
      </c>
      <c r="I1480" s="17">
        <f t="shared" si="701"/>
        <v>0</v>
      </c>
      <c r="J1480" s="17">
        <f t="shared" si="701"/>
        <v>0</v>
      </c>
      <c r="K1480" s="17">
        <f t="shared" si="701"/>
        <v>0</v>
      </c>
      <c r="L1480" s="17">
        <f t="shared" si="701"/>
        <v>0</v>
      </c>
      <c r="M1480" s="17">
        <f t="shared" si="701"/>
        <v>0</v>
      </c>
      <c r="N1480" s="17">
        <f t="shared" si="701"/>
        <v>0</v>
      </c>
      <c r="O1480" s="17">
        <f t="shared" si="701"/>
        <v>0</v>
      </c>
      <c r="P1480" s="17">
        <f t="shared" si="701"/>
        <v>0</v>
      </c>
      <c r="Q1480" s="17">
        <f t="shared" si="701"/>
        <v>185.97359051150289</v>
      </c>
      <c r="R1480" s="17">
        <f t="shared" si="701"/>
        <v>156.53372363897688</v>
      </c>
      <c r="S1480" s="17">
        <f t="shared" si="701"/>
        <v>143.80747364745358</v>
      </c>
      <c r="T1480" s="17">
        <f t="shared" si="701"/>
        <v>137.63162835031062</v>
      </c>
    </row>
    <row r="1481" spans="1:20" ht="12.75" customHeight="1" outlineLevel="1">
      <c r="A1481" s="152" t="s">
        <v>38</v>
      </c>
      <c r="B1481" s="145"/>
      <c r="C1481" s="20" t="s">
        <v>481</v>
      </c>
      <c r="D1481" s="5" t="s">
        <v>79</v>
      </c>
      <c r="E1481" s="5" t="s">
        <v>317</v>
      </c>
      <c r="F1481" s="5"/>
      <c r="G1481" s="17">
        <f t="shared" ref="G1481:T1481" si="702">+IF($A1481="IPMC",G1121/G$1417,G1121/G$1418)</f>
        <v>0</v>
      </c>
      <c r="H1481" s="17">
        <f t="shared" si="702"/>
        <v>0</v>
      </c>
      <c r="I1481" s="17">
        <f t="shared" si="702"/>
        <v>0</v>
      </c>
      <c r="J1481" s="17">
        <f t="shared" si="702"/>
        <v>0</v>
      </c>
      <c r="K1481" s="17">
        <f t="shared" si="702"/>
        <v>0</v>
      </c>
      <c r="L1481" s="17">
        <f t="shared" si="702"/>
        <v>0</v>
      </c>
      <c r="M1481" s="17">
        <f t="shared" si="702"/>
        <v>0</v>
      </c>
      <c r="N1481" s="17">
        <f t="shared" si="702"/>
        <v>0</v>
      </c>
      <c r="O1481" s="17">
        <f t="shared" si="702"/>
        <v>0</v>
      </c>
      <c r="P1481" s="17">
        <f t="shared" si="702"/>
        <v>0</v>
      </c>
      <c r="Q1481" s="17">
        <f t="shared" si="702"/>
        <v>787.84834775865477</v>
      </c>
      <c r="R1481" s="17">
        <f t="shared" si="702"/>
        <v>662.8583350933045</v>
      </c>
      <c r="S1481" s="17">
        <f t="shared" si="702"/>
        <v>608.68931840221262</v>
      </c>
      <c r="T1481" s="17">
        <f t="shared" si="702"/>
        <v>582.2510547174553</v>
      </c>
    </row>
    <row r="1482" spans="1:20" ht="12.75" customHeight="1" outlineLevel="1">
      <c r="A1482" s="152" t="s">
        <v>38</v>
      </c>
      <c r="B1482" s="145"/>
      <c r="C1482" s="20" t="s">
        <v>482</v>
      </c>
      <c r="D1482" s="5" t="s">
        <v>79</v>
      </c>
      <c r="E1482" s="5" t="s">
        <v>317</v>
      </c>
      <c r="F1482" s="5"/>
      <c r="G1482" s="17">
        <f t="shared" ref="G1482:T1482" si="703">+IF($A1482="IPMC",G1122/G$1417,G1122/G$1418)</f>
        <v>0</v>
      </c>
      <c r="H1482" s="17">
        <f t="shared" si="703"/>
        <v>0</v>
      </c>
      <c r="I1482" s="17">
        <f t="shared" si="703"/>
        <v>0</v>
      </c>
      <c r="J1482" s="17">
        <f t="shared" si="703"/>
        <v>0</v>
      </c>
      <c r="K1482" s="17">
        <f t="shared" si="703"/>
        <v>0</v>
      </c>
      <c r="L1482" s="17">
        <f t="shared" si="703"/>
        <v>0</v>
      </c>
      <c r="M1482" s="17">
        <f t="shared" si="703"/>
        <v>0</v>
      </c>
      <c r="N1482" s="17">
        <f t="shared" si="703"/>
        <v>0</v>
      </c>
      <c r="O1482" s="17">
        <f t="shared" si="703"/>
        <v>0</v>
      </c>
      <c r="P1482" s="17">
        <f t="shared" si="703"/>
        <v>0</v>
      </c>
      <c r="Q1482" s="17">
        <f t="shared" si="703"/>
        <v>1635.9436607722769</v>
      </c>
      <c r="R1482" s="17">
        <f t="shared" si="703"/>
        <v>1375.7375417302744</v>
      </c>
      <c r="S1482" s="17">
        <f t="shared" si="703"/>
        <v>1262.6291725642805</v>
      </c>
      <c r="T1482" s="17">
        <f t="shared" si="703"/>
        <v>1207.0562610484128</v>
      </c>
    </row>
    <row r="1483" spans="1:20" ht="12.75" customHeight="1" outlineLevel="1">
      <c r="A1483" s="152" t="s">
        <v>38</v>
      </c>
      <c r="B1483" s="145"/>
      <c r="C1483" s="20" t="s">
        <v>881</v>
      </c>
      <c r="D1483" s="5" t="s">
        <v>79</v>
      </c>
      <c r="E1483" s="5" t="s">
        <v>317</v>
      </c>
      <c r="F1483" s="5"/>
      <c r="G1483" s="17">
        <f t="shared" ref="G1483:T1483" si="704">+IF($A1483="IPMC",G1123/G$1417,G1123/G$1418)</f>
        <v>0</v>
      </c>
      <c r="H1483" s="17">
        <f t="shared" si="704"/>
        <v>0</v>
      </c>
      <c r="I1483" s="17">
        <f t="shared" si="704"/>
        <v>0</v>
      </c>
      <c r="J1483" s="17">
        <f t="shared" si="704"/>
        <v>0</v>
      </c>
      <c r="K1483" s="17">
        <f t="shared" si="704"/>
        <v>0</v>
      </c>
      <c r="L1483" s="17">
        <f t="shared" si="704"/>
        <v>0</v>
      </c>
      <c r="M1483" s="17">
        <f t="shared" si="704"/>
        <v>0</v>
      </c>
      <c r="N1483" s="17">
        <f t="shared" si="704"/>
        <v>0</v>
      </c>
      <c r="O1483" s="17">
        <f t="shared" si="704"/>
        <v>0</v>
      </c>
      <c r="P1483" s="17">
        <f t="shared" si="704"/>
        <v>0</v>
      </c>
      <c r="Q1483" s="17">
        <f t="shared" si="704"/>
        <v>0</v>
      </c>
      <c r="R1483" s="17">
        <f t="shared" si="704"/>
        <v>248.72205101160367</v>
      </c>
      <c r="S1483" s="17">
        <f t="shared" si="704"/>
        <v>228.19197761207843</v>
      </c>
      <c r="T1483" s="17">
        <f t="shared" si="704"/>
        <v>218.06162600729132</v>
      </c>
    </row>
    <row r="1484" spans="1:20" ht="12.75" customHeight="1" outlineLevel="1">
      <c r="A1484" s="152" t="s">
        <v>38</v>
      </c>
      <c r="B1484" s="145"/>
      <c r="C1484" s="20" t="s">
        <v>882</v>
      </c>
      <c r="D1484" s="5" t="s">
        <v>79</v>
      </c>
      <c r="E1484" s="5" t="s">
        <v>317</v>
      </c>
      <c r="F1484" s="5"/>
      <c r="G1484" s="17">
        <f t="shared" ref="G1484:T1484" si="705">+IF($A1484="IPMC",G1124/G$1417,G1124/G$1418)</f>
        <v>0</v>
      </c>
      <c r="H1484" s="17">
        <f t="shared" si="705"/>
        <v>0</v>
      </c>
      <c r="I1484" s="17">
        <f t="shared" si="705"/>
        <v>0</v>
      </c>
      <c r="J1484" s="17">
        <f t="shared" si="705"/>
        <v>0</v>
      </c>
      <c r="K1484" s="17">
        <f t="shared" si="705"/>
        <v>0</v>
      </c>
      <c r="L1484" s="17">
        <f t="shared" si="705"/>
        <v>0</v>
      </c>
      <c r="M1484" s="17">
        <f t="shared" si="705"/>
        <v>0</v>
      </c>
      <c r="N1484" s="17">
        <f t="shared" si="705"/>
        <v>0</v>
      </c>
      <c r="O1484" s="17">
        <f t="shared" si="705"/>
        <v>0</v>
      </c>
      <c r="P1484" s="17">
        <f t="shared" si="705"/>
        <v>0</v>
      </c>
      <c r="Q1484" s="17">
        <f t="shared" si="705"/>
        <v>0</v>
      </c>
      <c r="R1484" s="17">
        <f t="shared" si="705"/>
        <v>1134.5436190241517</v>
      </c>
      <c r="S1484" s="17">
        <f t="shared" si="705"/>
        <v>1041.1690414312825</v>
      </c>
      <c r="T1484" s="17">
        <f t="shared" si="705"/>
        <v>995.2401851939311</v>
      </c>
    </row>
    <row r="1485" spans="1:20" ht="12.75" customHeight="1" outlineLevel="1">
      <c r="A1485" s="152" t="s">
        <v>38</v>
      </c>
      <c r="B1485" s="145"/>
      <c r="C1485" s="20" t="s">
        <v>883</v>
      </c>
      <c r="D1485" s="5" t="s">
        <v>79</v>
      </c>
      <c r="E1485" s="5" t="s">
        <v>317</v>
      </c>
      <c r="F1485" s="5"/>
      <c r="G1485" s="17">
        <f t="shared" ref="G1485:T1485" si="706">+IF($A1485="IPMC",G1125/G$1417,G1125/G$1418)</f>
        <v>0</v>
      </c>
      <c r="H1485" s="17">
        <f t="shared" si="706"/>
        <v>0</v>
      </c>
      <c r="I1485" s="17">
        <f t="shared" si="706"/>
        <v>0</v>
      </c>
      <c r="J1485" s="17">
        <f t="shared" si="706"/>
        <v>0</v>
      </c>
      <c r="K1485" s="17">
        <f t="shared" si="706"/>
        <v>0</v>
      </c>
      <c r="L1485" s="17">
        <f t="shared" si="706"/>
        <v>0</v>
      </c>
      <c r="M1485" s="17">
        <f t="shared" si="706"/>
        <v>0</v>
      </c>
      <c r="N1485" s="17">
        <f t="shared" si="706"/>
        <v>0</v>
      </c>
      <c r="O1485" s="17">
        <f t="shared" si="706"/>
        <v>0</v>
      </c>
      <c r="P1485" s="17">
        <f t="shared" si="706"/>
        <v>0</v>
      </c>
      <c r="Q1485" s="17">
        <f t="shared" si="706"/>
        <v>0</v>
      </c>
      <c r="R1485" s="17">
        <f t="shared" si="706"/>
        <v>1803.8184543530444</v>
      </c>
      <c r="S1485" s="17">
        <f t="shared" si="706"/>
        <v>1657.2343850223851</v>
      </c>
      <c r="T1485" s="17">
        <f t="shared" si="706"/>
        <v>1586.1358260114096</v>
      </c>
    </row>
    <row r="1486" spans="1:20" ht="12.75" customHeight="1" outlineLevel="1">
      <c r="A1486" s="152" t="s">
        <v>38</v>
      </c>
      <c r="B1486" s="145"/>
      <c r="C1486" s="378" t="s">
        <v>884</v>
      </c>
      <c r="D1486" s="379" t="s">
        <v>79</v>
      </c>
      <c r="E1486" s="379" t="s">
        <v>317</v>
      </c>
      <c r="F1486" s="5"/>
      <c r="G1486" s="543">
        <f t="shared" ref="G1486:T1486" si="707">+IF($A1486="IPMC",G1126/G$1417,G1126/G$1418)</f>
        <v>0</v>
      </c>
      <c r="H1486" s="543">
        <f t="shared" si="707"/>
        <v>0</v>
      </c>
      <c r="I1486" s="543">
        <f t="shared" si="707"/>
        <v>0</v>
      </c>
      <c r="J1486" s="543">
        <f t="shared" si="707"/>
        <v>0</v>
      </c>
      <c r="K1486" s="543">
        <f t="shared" si="707"/>
        <v>0</v>
      </c>
      <c r="L1486" s="543">
        <f t="shared" si="707"/>
        <v>0</v>
      </c>
      <c r="M1486" s="543">
        <f t="shared" si="707"/>
        <v>0</v>
      </c>
      <c r="N1486" s="543">
        <f t="shared" si="707"/>
        <v>0</v>
      </c>
      <c r="O1486" s="543">
        <f t="shared" si="707"/>
        <v>0</v>
      </c>
      <c r="P1486" s="543">
        <f t="shared" si="707"/>
        <v>0</v>
      </c>
      <c r="Q1486" s="543">
        <f t="shared" si="707"/>
        <v>0</v>
      </c>
      <c r="R1486" s="543">
        <f t="shared" si="707"/>
        <v>505.60679481702448</v>
      </c>
      <c r="S1486" s="543">
        <f t="shared" si="707"/>
        <v>464.80556118467524</v>
      </c>
      <c r="T1486" s="543">
        <f t="shared" si="707"/>
        <v>445.17059406899773</v>
      </c>
    </row>
    <row r="1487" spans="1:20" ht="12.75" customHeight="1" outlineLevel="1">
      <c r="A1487" s="152"/>
      <c r="B1487" s="145"/>
      <c r="C1487" s="24" t="s">
        <v>526</v>
      </c>
      <c r="D1487" s="18"/>
      <c r="E1487" s="18"/>
      <c r="F1487" s="5"/>
      <c r="G1487" s="454"/>
      <c r="H1487" s="454"/>
      <c r="I1487" s="454"/>
      <c r="J1487" s="454"/>
      <c r="K1487" s="454"/>
      <c r="L1487" s="454"/>
      <c r="M1487" s="454"/>
      <c r="N1487" s="454"/>
      <c r="O1487" s="454"/>
      <c r="P1487" s="454"/>
      <c r="Q1487" s="454"/>
      <c r="R1487" s="454"/>
      <c r="S1487" s="454"/>
      <c r="T1487" s="454"/>
    </row>
    <row r="1488" spans="1:20" ht="12.75" customHeight="1" outlineLevel="1">
      <c r="A1488" s="152" t="s">
        <v>37</v>
      </c>
      <c r="B1488" s="145"/>
      <c r="C1488" s="380" t="s">
        <v>187</v>
      </c>
      <c r="D1488" s="381" t="s">
        <v>79</v>
      </c>
      <c r="E1488" s="381" t="s">
        <v>317</v>
      </c>
      <c r="F1488" s="5"/>
      <c r="G1488" s="542">
        <f t="shared" ref="G1488:T1488" si="708">+IF($A1488="IPMC",G1128/G$1417,G1128/G$1418)</f>
        <v>6103.298601192485</v>
      </c>
      <c r="H1488" s="542">
        <f t="shared" si="708"/>
        <v>5306.8655847960308</v>
      </c>
      <c r="I1488" s="542">
        <f t="shared" si="708"/>
        <v>4961.779441896434</v>
      </c>
      <c r="J1488" s="542">
        <f t="shared" si="708"/>
        <v>3490.5083781023723</v>
      </c>
      <c r="K1488" s="542">
        <f t="shared" si="708"/>
        <v>2155.9813912179211</v>
      </c>
      <c r="L1488" s="542">
        <f t="shared" si="708"/>
        <v>709.99901688531418</v>
      </c>
      <c r="M1488" s="542">
        <f t="shared" si="708"/>
        <v>471.95359418386994</v>
      </c>
      <c r="N1488" s="542">
        <f t="shared" si="708"/>
        <v>473.25348187729213</v>
      </c>
      <c r="O1488" s="542">
        <f t="shared" si="708"/>
        <v>473.12211049181616</v>
      </c>
      <c r="P1488" s="542">
        <f t="shared" si="708"/>
        <v>478.43817305212815</v>
      </c>
      <c r="Q1488" s="542">
        <f t="shared" si="708"/>
        <v>484.88687018482631</v>
      </c>
      <c r="R1488" s="542">
        <f t="shared" si="708"/>
        <v>461.74852974171984</v>
      </c>
      <c r="S1488" s="542">
        <f t="shared" si="708"/>
        <v>446.31240854198217</v>
      </c>
      <c r="T1488" s="542">
        <f t="shared" si="708"/>
        <v>437.98175435584329</v>
      </c>
    </row>
    <row r="1489" spans="1:20" ht="12.75" customHeight="1" outlineLevel="1">
      <c r="A1489" s="152" t="s">
        <v>37</v>
      </c>
      <c r="B1489" s="145"/>
      <c r="C1489" s="20" t="s">
        <v>786</v>
      </c>
      <c r="D1489" s="5" t="s">
        <v>79</v>
      </c>
      <c r="E1489" s="5" t="s">
        <v>317</v>
      </c>
      <c r="F1489" s="5"/>
      <c r="G1489" s="17">
        <f t="shared" ref="G1489:T1489" si="709">+IF($A1489="IPMC",G1129/G$1417,G1129/G$1418)</f>
        <v>5001.2935601626723</v>
      </c>
      <c r="H1489" s="17">
        <f t="shared" si="709"/>
        <v>3925.6671778209293</v>
      </c>
      <c r="I1489" s="17">
        <f t="shared" si="709"/>
        <v>2954.4816587128116</v>
      </c>
      <c r="J1489" s="17">
        <f t="shared" si="709"/>
        <v>1983.4800241191933</v>
      </c>
      <c r="K1489" s="17">
        <f t="shared" si="709"/>
        <v>1031.2715251369855</v>
      </c>
      <c r="L1489" s="17">
        <f t="shared" si="709"/>
        <v>10.618711519876614</v>
      </c>
      <c r="M1489" s="17">
        <f t="shared" si="709"/>
        <v>0</v>
      </c>
      <c r="N1489" s="17">
        <f t="shared" si="709"/>
        <v>0</v>
      </c>
      <c r="O1489" s="17">
        <f t="shared" si="709"/>
        <v>0</v>
      </c>
      <c r="P1489" s="17">
        <f t="shared" si="709"/>
        <v>0</v>
      </c>
      <c r="Q1489" s="17">
        <f t="shared" si="709"/>
        <v>0</v>
      </c>
      <c r="R1489" s="17">
        <f t="shared" si="709"/>
        <v>0</v>
      </c>
      <c r="S1489" s="17">
        <f t="shared" si="709"/>
        <v>0</v>
      </c>
      <c r="T1489" s="17">
        <f t="shared" si="709"/>
        <v>0</v>
      </c>
    </row>
    <row r="1490" spans="1:20" ht="12.75" customHeight="1" outlineLevel="1">
      <c r="A1490" s="152" t="s">
        <v>37</v>
      </c>
      <c r="B1490" s="145"/>
      <c r="C1490" s="20" t="s">
        <v>188</v>
      </c>
      <c r="D1490" s="5" t="s">
        <v>79</v>
      </c>
      <c r="E1490" s="5" t="s">
        <v>317</v>
      </c>
      <c r="F1490" s="5"/>
      <c r="G1490" s="17">
        <f t="shared" ref="G1490:T1490" si="710">+IF($A1490="IPMC",G1130/G$1417,G1130/G$1418)</f>
        <v>67.7271085830956</v>
      </c>
      <c r="H1490" s="17">
        <f t="shared" si="710"/>
        <v>53.161064035746129</v>
      </c>
      <c r="I1490" s="17">
        <f t="shared" si="710"/>
        <v>40.009348546469901</v>
      </c>
      <c r="J1490" s="17">
        <f t="shared" si="710"/>
        <v>26.860140209909488</v>
      </c>
      <c r="K1490" s="17">
        <f t="shared" si="710"/>
        <v>13.965428099033879</v>
      </c>
      <c r="L1490" s="17">
        <f t="shared" si="710"/>
        <v>0.14384879011547855</v>
      </c>
      <c r="M1490" s="17">
        <f t="shared" si="710"/>
        <v>8.4612014408043073E-5</v>
      </c>
      <c r="N1490" s="17">
        <f t="shared" si="710"/>
        <v>8.4845058753080571E-5</v>
      </c>
      <c r="O1490" s="17">
        <f t="shared" si="710"/>
        <v>8.4821506442646493E-5</v>
      </c>
      <c r="P1490" s="17">
        <f t="shared" si="710"/>
        <v>8.5774572098868491E-5</v>
      </c>
      <c r="Q1490" s="17">
        <f t="shared" si="710"/>
        <v>8.6930696898910551E-5</v>
      </c>
      <c r="R1490" s="17">
        <f t="shared" si="710"/>
        <v>8.2782446691523446E-5</v>
      </c>
      <c r="S1490" s="17">
        <f t="shared" si="710"/>
        <v>8.0015053190441931E-5</v>
      </c>
      <c r="T1490" s="17">
        <f t="shared" si="710"/>
        <v>7.8521530435847985E-5</v>
      </c>
    </row>
    <row r="1491" spans="1:20" ht="12.75" customHeight="1" outlineLevel="1">
      <c r="A1491" s="152" t="s">
        <v>37</v>
      </c>
      <c r="B1491" s="145"/>
      <c r="C1491" s="20" t="s">
        <v>189</v>
      </c>
      <c r="D1491" s="5" t="s">
        <v>79</v>
      </c>
      <c r="E1491" s="5" t="s">
        <v>317</v>
      </c>
      <c r="F1491" s="5"/>
      <c r="G1491" s="17">
        <f t="shared" ref="G1491:T1491" si="711">+IF($A1491="IPMC",G1131/G$1417,G1131/G$1418)</f>
        <v>0</v>
      </c>
      <c r="H1491" s="17">
        <f t="shared" si="711"/>
        <v>170.93685053457045</v>
      </c>
      <c r="I1491" s="17">
        <f t="shared" si="711"/>
        <v>137.10767519815238</v>
      </c>
      <c r="J1491" s="17">
        <f t="shared" si="711"/>
        <v>103.37626497556647</v>
      </c>
      <c r="K1491" s="17">
        <f t="shared" si="711"/>
        <v>71.300461319701114</v>
      </c>
      <c r="L1491" s="17">
        <f t="shared" si="711"/>
        <v>36.120066122057679</v>
      </c>
      <c r="M1491" s="17">
        <f t="shared" si="711"/>
        <v>1.0539315450403504E-5</v>
      </c>
      <c r="N1491" s="17">
        <f t="shared" si="711"/>
        <v>1.0568343572277996E-5</v>
      </c>
      <c r="O1491" s="17">
        <f t="shared" si="711"/>
        <v>1.0565409884538882E-5</v>
      </c>
      <c r="P1491" s="17">
        <f t="shared" si="711"/>
        <v>1.0684124226303975E-5</v>
      </c>
      <c r="Q1491" s="17">
        <f t="shared" si="711"/>
        <v>1.082813171806415E-5</v>
      </c>
      <c r="R1491" s="17">
        <f t="shared" si="711"/>
        <v>1.0311423567233284E-5</v>
      </c>
      <c r="S1491" s="17">
        <f t="shared" si="711"/>
        <v>9.9667156284453125E-6</v>
      </c>
      <c r="T1491" s="17">
        <f t="shared" si="711"/>
        <v>9.7806816762560727E-6</v>
      </c>
    </row>
    <row r="1492" spans="1:20" ht="12.75" customHeight="1" outlineLevel="1">
      <c r="A1492" s="152" t="s">
        <v>37</v>
      </c>
      <c r="B1492" s="145"/>
      <c r="C1492" s="378" t="s">
        <v>190</v>
      </c>
      <c r="D1492" s="379" t="s">
        <v>79</v>
      </c>
      <c r="E1492" s="379" t="s">
        <v>317</v>
      </c>
      <c r="F1492" s="5"/>
      <c r="G1492" s="543">
        <f t="shared" ref="G1492:T1492" si="712">+IF($A1492="IPMC",G1132/G$1417,G1132/G$1418)</f>
        <v>0</v>
      </c>
      <c r="H1492" s="543">
        <f t="shared" si="712"/>
        <v>0</v>
      </c>
      <c r="I1492" s="543">
        <f t="shared" si="712"/>
        <v>0</v>
      </c>
      <c r="J1492" s="543">
        <f t="shared" si="712"/>
        <v>0</v>
      </c>
      <c r="K1492" s="543">
        <f t="shared" si="712"/>
        <v>0</v>
      </c>
      <c r="L1492" s="543">
        <f t="shared" si="712"/>
        <v>585.31036138406</v>
      </c>
      <c r="M1492" s="543">
        <f t="shared" si="712"/>
        <v>463.30416734598083</v>
      </c>
      <c r="N1492" s="543">
        <f t="shared" si="712"/>
        <v>348.43517413598096</v>
      </c>
      <c r="O1492" s="543">
        <f t="shared" si="712"/>
        <v>232.22563421032598</v>
      </c>
      <c r="P1492" s="543">
        <f t="shared" si="712"/>
        <v>117.41747606338305</v>
      </c>
      <c r="Q1492" s="543">
        <f t="shared" si="712"/>
        <v>7.5691985571793754E-14</v>
      </c>
      <c r="R1492" s="543">
        <f t="shared" si="712"/>
        <v>7.2080035983826395E-14</v>
      </c>
      <c r="S1492" s="543">
        <f t="shared" si="712"/>
        <v>6.967042100974049E-14</v>
      </c>
      <c r="T1492" s="543">
        <f t="shared" si="712"/>
        <v>6.8369986217145531E-14</v>
      </c>
    </row>
    <row r="1493" spans="1:20" ht="12.75" customHeight="1" outlineLevel="1">
      <c r="A1493" s="152"/>
      <c r="B1493" s="145"/>
      <c r="C1493" s="24" t="s">
        <v>205</v>
      </c>
      <c r="D1493" s="18"/>
      <c r="E1493" s="18"/>
      <c r="F1493" s="5"/>
      <c r="G1493" s="454"/>
      <c r="H1493" s="454"/>
      <c r="I1493" s="454"/>
      <c r="J1493" s="454"/>
      <c r="K1493" s="454"/>
      <c r="L1493" s="454"/>
      <c r="M1493" s="454"/>
      <c r="N1493" s="454"/>
      <c r="O1493" s="454"/>
      <c r="P1493" s="454"/>
      <c r="Q1493" s="454"/>
      <c r="R1493" s="454"/>
      <c r="S1493" s="454"/>
      <c r="T1493" s="454"/>
    </row>
    <row r="1494" spans="1:20" ht="12.75" customHeight="1" outlineLevel="1">
      <c r="A1494" s="152" t="s">
        <v>37</v>
      </c>
      <c r="B1494" s="145"/>
      <c r="C1494" s="380" t="s">
        <v>885</v>
      </c>
      <c r="D1494" s="381" t="s">
        <v>79</v>
      </c>
      <c r="E1494" s="381" t="s">
        <v>317</v>
      </c>
      <c r="F1494" s="5"/>
      <c r="G1494" s="542">
        <f t="shared" ref="G1494:T1494" si="713">+IF($A1494="IPMC",G1134/G$1417,G1134/G$1418)</f>
        <v>7.3564763337326644</v>
      </c>
      <c r="H1494" s="542">
        <f t="shared" si="713"/>
        <v>4.7520608165906628</v>
      </c>
      <c r="I1494" s="542">
        <f t="shared" si="713"/>
        <v>2.3825421195797523</v>
      </c>
      <c r="J1494" s="542">
        <f t="shared" si="713"/>
        <v>5.7916762236001629E-4</v>
      </c>
      <c r="K1494" s="542">
        <f t="shared" si="713"/>
        <v>0</v>
      </c>
      <c r="L1494" s="542">
        <f t="shared" si="713"/>
        <v>0</v>
      </c>
      <c r="M1494" s="542">
        <f t="shared" si="713"/>
        <v>0</v>
      </c>
      <c r="N1494" s="542">
        <f t="shared" si="713"/>
        <v>0</v>
      </c>
      <c r="O1494" s="542">
        <f t="shared" si="713"/>
        <v>0</v>
      </c>
      <c r="P1494" s="542">
        <f t="shared" si="713"/>
        <v>0</v>
      </c>
      <c r="Q1494" s="542">
        <f t="shared" si="713"/>
        <v>0</v>
      </c>
      <c r="R1494" s="542">
        <f t="shared" si="713"/>
        <v>0</v>
      </c>
      <c r="S1494" s="542">
        <f t="shared" si="713"/>
        <v>0</v>
      </c>
      <c r="T1494" s="542">
        <f t="shared" si="713"/>
        <v>0</v>
      </c>
    </row>
    <row r="1495" spans="1:20" ht="12.75" customHeight="1" outlineLevel="1">
      <c r="A1495" s="152" t="s">
        <v>37</v>
      </c>
      <c r="B1495" s="145"/>
      <c r="C1495" s="20" t="s">
        <v>886</v>
      </c>
      <c r="D1495" s="5" t="s">
        <v>79</v>
      </c>
      <c r="E1495" s="5" t="s">
        <v>317</v>
      </c>
      <c r="F1495" s="5"/>
      <c r="G1495" s="17">
        <f t="shared" ref="G1495:T1495" si="714">+IF($A1495="IPMC",G1135/G$1417,G1135/G$1418)</f>
        <v>0</v>
      </c>
      <c r="H1495" s="17">
        <f t="shared" si="714"/>
        <v>0</v>
      </c>
      <c r="I1495" s="17">
        <f t="shared" si="714"/>
        <v>0</v>
      </c>
      <c r="J1495" s="17">
        <f t="shared" si="714"/>
        <v>0</v>
      </c>
      <c r="K1495" s="17">
        <f t="shared" si="714"/>
        <v>0</v>
      </c>
      <c r="L1495" s="17">
        <f t="shared" si="714"/>
        <v>0</v>
      </c>
      <c r="M1495" s="17">
        <f t="shared" si="714"/>
        <v>0</v>
      </c>
      <c r="N1495" s="17">
        <f t="shared" si="714"/>
        <v>5.9032089855809877</v>
      </c>
      <c r="O1495" s="17">
        <f t="shared" si="714"/>
        <v>3.9343802012871394</v>
      </c>
      <c r="P1495" s="17">
        <f t="shared" si="714"/>
        <v>1.9892937085941196</v>
      </c>
      <c r="Q1495" s="17">
        <f t="shared" si="714"/>
        <v>2.9567181863981935E-16</v>
      </c>
      <c r="R1495" s="17">
        <f t="shared" si="714"/>
        <v>2.8156264056182186E-16</v>
      </c>
      <c r="S1495" s="17">
        <f t="shared" si="714"/>
        <v>2.7215008206929879E-16</v>
      </c>
      <c r="T1495" s="17">
        <f t="shared" si="714"/>
        <v>2.6707025866072473E-16</v>
      </c>
    </row>
    <row r="1496" spans="1:20" ht="12.75" customHeight="1" outlineLevel="1">
      <c r="A1496" s="152" t="s">
        <v>37</v>
      </c>
      <c r="B1496" s="145"/>
      <c r="C1496" s="20" t="s">
        <v>887</v>
      </c>
      <c r="D1496" s="5" t="s">
        <v>79</v>
      </c>
      <c r="E1496" s="5" t="s">
        <v>317</v>
      </c>
      <c r="F1496" s="5"/>
      <c r="G1496" s="17">
        <f t="shared" ref="G1496:T1496" si="715">+IF($A1496="IPMC",G1136/G$1417,G1136/G$1418)</f>
        <v>0</v>
      </c>
      <c r="H1496" s="17">
        <f t="shared" si="715"/>
        <v>6.444309886745649</v>
      </c>
      <c r="I1496" s="17">
        <f t="shared" si="715"/>
        <v>5.1689518325919517</v>
      </c>
      <c r="J1496" s="17">
        <f t="shared" si="715"/>
        <v>3.8972794412455039</v>
      </c>
      <c r="K1496" s="17">
        <f t="shared" si="715"/>
        <v>2.6880233213314004</v>
      </c>
      <c r="L1496" s="17">
        <f t="shared" si="715"/>
        <v>1.3617242701401306</v>
      </c>
      <c r="M1496" s="17">
        <f t="shared" si="715"/>
        <v>5.75570864407006E-16</v>
      </c>
      <c r="N1496" s="17">
        <f t="shared" si="715"/>
        <v>5.7715614205412053E-16</v>
      </c>
      <c r="O1496" s="17">
        <f t="shared" si="715"/>
        <v>5.7699592812031737E-16</v>
      </c>
      <c r="P1496" s="17">
        <f t="shared" si="715"/>
        <v>5.8347913062324905E-16</v>
      </c>
      <c r="Q1496" s="17">
        <f t="shared" si="715"/>
        <v>5.913436372796387E-16</v>
      </c>
      <c r="R1496" s="17">
        <f t="shared" si="715"/>
        <v>5.6312528112364371E-16</v>
      </c>
      <c r="S1496" s="17">
        <f t="shared" si="715"/>
        <v>5.4430016413859758E-16</v>
      </c>
      <c r="T1496" s="17">
        <f t="shared" si="715"/>
        <v>5.3414051732144946E-16</v>
      </c>
    </row>
    <row r="1497" spans="1:20" ht="12.75" customHeight="1" outlineLevel="1">
      <c r="A1497" s="152" t="s">
        <v>37</v>
      </c>
      <c r="B1497" s="145"/>
      <c r="C1497" s="20" t="s">
        <v>888</v>
      </c>
      <c r="D1497" s="5" t="s">
        <v>79</v>
      </c>
      <c r="E1497" s="5" t="s">
        <v>317</v>
      </c>
      <c r="F1497" s="5"/>
      <c r="G1497" s="17">
        <f t="shared" ref="G1497:T1497" si="716">+IF($A1497="IPMC",G1137/G$1417,G1137/G$1418)</f>
        <v>0</v>
      </c>
      <c r="H1497" s="17">
        <f t="shared" si="716"/>
        <v>0</v>
      </c>
      <c r="I1497" s="17">
        <f t="shared" si="716"/>
        <v>0</v>
      </c>
      <c r="J1497" s="17">
        <f t="shared" si="716"/>
        <v>0</v>
      </c>
      <c r="K1497" s="17">
        <f t="shared" si="716"/>
        <v>0</v>
      </c>
      <c r="L1497" s="17">
        <f t="shared" si="716"/>
        <v>51.247739304132175</v>
      </c>
      <c r="M1497" s="17">
        <f t="shared" si="716"/>
        <v>40.565301339480889</v>
      </c>
      <c r="N1497" s="17">
        <f t="shared" si="716"/>
        <v>30.507771853356672</v>
      </c>
      <c r="O1497" s="17">
        <f t="shared" si="716"/>
        <v>20.332868759756163</v>
      </c>
      <c r="P1497" s="17">
        <f t="shared" si="716"/>
        <v>10.280665780145039</v>
      </c>
      <c r="Q1497" s="17">
        <f t="shared" si="716"/>
        <v>0</v>
      </c>
      <c r="R1497" s="17">
        <f t="shared" si="716"/>
        <v>0</v>
      </c>
      <c r="S1497" s="17">
        <f t="shared" si="716"/>
        <v>0</v>
      </c>
      <c r="T1497" s="17">
        <f t="shared" si="716"/>
        <v>0</v>
      </c>
    </row>
    <row r="1498" spans="1:20" outlineLevel="1">
      <c r="A1498" s="152" t="s">
        <v>37</v>
      </c>
      <c r="B1498" s="145"/>
      <c r="C1498" s="20" t="s">
        <v>889</v>
      </c>
      <c r="D1498" s="5" t="s">
        <v>79</v>
      </c>
      <c r="E1498" s="5" t="s">
        <v>317</v>
      </c>
      <c r="F1498" s="5"/>
      <c r="G1498" s="17">
        <f t="shared" ref="G1498:T1498" si="717">+IF($A1498="IPMC",G1138/G$1417,G1138/G$1418)</f>
        <v>0</v>
      </c>
      <c r="H1498" s="17">
        <f t="shared" si="717"/>
        <v>0</v>
      </c>
      <c r="I1498" s="17">
        <f t="shared" si="717"/>
        <v>0</v>
      </c>
      <c r="J1498" s="17">
        <f t="shared" si="717"/>
        <v>0</v>
      </c>
      <c r="K1498" s="17">
        <f t="shared" si="717"/>
        <v>0</v>
      </c>
      <c r="L1498" s="17">
        <f t="shared" si="717"/>
        <v>0</v>
      </c>
      <c r="M1498" s="17">
        <f t="shared" si="717"/>
        <v>30.629889183887279</v>
      </c>
      <c r="N1498" s="17">
        <f t="shared" si="717"/>
        <v>24.571401738524042</v>
      </c>
      <c r="O1498" s="17">
        <f t="shared" si="717"/>
        <v>18.423435685287323</v>
      </c>
      <c r="P1498" s="17">
        <f t="shared" si="717"/>
        <v>12.420295895633224</v>
      </c>
      <c r="Q1498" s="17">
        <f t="shared" si="717"/>
        <v>6.2938523123936276</v>
      </c>
      <c r="R1498" s="17">
        <f t="shared" si="717"/>
        <v>2.2525011244945749E-15</v>
      </c>
      <c r="S1498" s="17">
        <f t="shared" si="717"/>
        <v>2.1772006565543903E-15</v>
      </c>
      <c r="T1498" s="17">
        <f t="shared" si="717"/>
        <v>2.1365620692857979E-15</v>
      </c>
    </row>
    <row r="1499" spans="1:20" outlineLevel="1">
      <c r="A1499" s="152" t="s">
        <v>37</v>
      </c>
      <c r="B1499" s="145"/>
      <c r="C1499" s="20" t="s">
        <v>890</v>
      </c>
      <c r="D1499" s="5" t="s">
        <v>79</v>
      </c>
      <c r="E1499" s="5" t="s">
        <v>317</v>
      </c>
      <c r="F1499" s="5"/>
      <c r="G1499" s="17">
        <f t="shared" ref="G1499:T1499" si="718">+IF($A1499="IPMC",G1139/G$1417,G1139/G$1418)</f>
        <v>0</v>
      </c>
      <c r="H1499" s="17">
        <f t="shared" si="718"/>
        <v>0</v>
      </c>
      <c r="I1499" s="17">
        <f t="shared" si="718"/>
        <v>0</v>
      </c>
      <c r="J1499" s="17">
        <f t="shared" si="718"/>
        <v>0</v>
      </c>
      <c r="K1499" s="17">
        <f t="shared" si="718"/>
        <v>0</v>
      </c>
      <c r="L1499" s="17">
        <f t="shared" si="718"/>
        <v>0</v>
      </c>
      <c r="M1499" s="17">
        <f t="shared" si="718"/>
        <v>0</v>
      </c>
      <c r="N1499" s="17">
        <f t="shared" si="718"/>
        <v>0</v>
      </c>
      <c r="O1499" s="17">
        <f t="shared" si="718"/>
        <v>0</v>
      </c>
      <c r="P1499" s="17">
        <f t="shared" si="718"/>
        <v>0</v>
      </c>
      <c r="Q1499" s="17">
        <f t="shared" si="718"/>
        <v>315.33687509933014</v>
      </c>
      <c r="R1499" s="17">
        <f t="shared" si="718"/>
        <v>200.19286614898121</v>
      </c>
      <c r="S1499" s="17">
        <f t="shared" si="718"/>
        <v>96.75023796378062</v>
      </c>
      <c r="T1499" s="17">
        <f t="shared" si="718"/>
        <v>0</v>
      </c>
    </row>
    <row r="1500" spans="1:20" outlineLevel="1">
      <c r="A1500" s="152" t="s">
        <v>37</v>
      </c>
      <c r="B1500" s="145"/>
      <c r="C1500" s="20" t="s">
        <v>891</v>
      </c>
      <c r="D1500" s="5" t="s">
        <v>79</v>
      </c>
      <c r="E1500" s="5" t="s">
        <v>317</v>
      </c>
      <c r="F1500" s="5"/>
      <c r="G1500" s="17">
        <f t="shared" ref="G1500:T1500" si="719">+IF($A1500="IPMC",G1140/G$1417,G1140/G$1418)</f>
        <v>4351.1304872485189</v>
      </c>
      <c r="H1500" s="17">
        <f t="shared" si="719"/>
        <v>5101.7642608710312</v>
      </c>
      <c r="I1500" s="17">
        <f t="shared" si="719"/>
        <v>4919.93941099124</v>
      </c>
      <c r="J1500" s="17">
        <f t="shared" si="719"/>
        <v>4035.4399119237214</v>
      </c>
      <c r="K1500" s="17">
        <f t="shared" si="719"/>
        <v>3233.1820607100381</v>
      </c>
      <c r="L1500" s="17">
        <f t="shared" si="719"/>
        <v>2550.115338037831</v>
      </c>
      <c r="M1500" s="17">
        <f t="shared" si="719"/>
        <v>1560.345672884248</v>
      </c>
      <c r="N1500" s="17">
        <f t="shared" si="719"/>
        <v>599.14774814265922</v>
      </c>
      <c r="O1500" s="17">
        <f t="shared" si="719"/>
        <v>85.486996641408666</v>
      </c>
      <c r="P1500" s="17">
        <f t="shared" si="719"/>
        <v>137.69464040474239</v>
      </c>
      <c r="Q1500" s="17">
        <f t="shared" si="719"/>
        <v>100.60611640178392</v>
      </c>
      <c r="R1500" s="17">
        <f t="shared" si="719"/>
        <v>88.57752844579754</v>
      </c>
      <c r="S1500" s="17">
        <f t="shared" si="719"/>
        <v>181.55828720434258</v>
      </c>
      <c r="T1500" s="17">
        <f t="shared" si="719"/>
        <v>79.137592459365706</v>
      </c>
    </row>
    <row r="1501" spans="1:20" outlineLevel="1">
      <c r="A1501" s="152" t="s">
        <v>37</v>
      </c>
      <c r="B1501" s="145"/>
      <c r="C1501" s="20" t="s">
        <v>892</v>
      </c>
      <c r="D1501" s="5" t="s">
        <v>79</v>
      </c>
      <c r="E1501" s="5" t="s">
        <v>317</v>
      </c>
      <c r="F1501" s="5"/>
      <c r="G1501" s="17">
        <f t="shared" ref="G1501:T1501" si="720">+IF($A1501="IPMC",G1141/G$1417,G1141/G$1418)</f>
        <v>0</v>
      </c>
      <c r="H1501" s="17">
        <f t="shared" si="720"/>
        <v>0</v>
      </c>
      <c r="I1501" s="17">
        <f t="shared" si="720"/>
        <v>0</v>
      </c>
      <c r="J1501" s="17">
        <f t="shared" si="720"/>
        <v>0</v>
      </c>
      <c r="K1501" s="17">
        <f t="shared" si="720"/>
        <v>0</v>
      </c>
      <c r="L1501" s="17">
        <f t="shared" si="720"/>
        <v>0</v>
      </c>
      <c r="M1501" s="17">
        <f t="shared" si="720"/>
        <v>0</v>
      </c>
      <c r="N1501" s="17">
        <f t="shared" si="720"/>
        <v>0</v>
      </c>
      <c r="O1501" s="17">
        <f t="shared" si="720"/>
        <v>0</v>
      </c>
      <c r="P1501" s="17">
        <f t="shared" si="720"/>
        <v>0</v>
      </c>
      <c r="Q1501" s="17">
        <f t="shared" si="720"/>
        <v>0</v>
      </c>
      <c r="R1501" s="17">
        <f t="shared" si="720"/>
        <v>0</v>
      </c>
      <c r="S1501" s="17">
        <f t="shared" si="720"/>
        <v>0</v>
      </c>
      <c r="T1501" s="17">
        <f t="shared" si="720"/>
        <v>0</v>
      </c>
    </row>
    <row r="1502" spans="1:20" outlineLevel="1">
      <c r="A1502" s="152" t="s">
        <v>37</v>
      </c>
      <c r="B1502" s="145"/>
      <c r="C1502" s="378" t="s">
        <v>893</v>
      </c>
      <c r="D1502" s="379" t="s">
        <v>79</v>
      </c>
      <c r="E1502" s="379" t="s">
        <v>317</v>
      </c>
      <c r="F1502" s="5"/>
      <c r="G1502" s="543">
        <f t="shared" ref="G1502:T1502" si="721">+IF($A1502="IPMC",G1142/G$1417,G1142/G$1418)</f>
        <v>0</v>
      </c>
      <c r="H1502" s="543">
        <f t="shared" si="721"/>
        <v>0</v>
      </c>
      <c r="I1502" s="543">
        <f t="shared" si="721"/>
        <v>0</v>
      </c>
      <c r="J1502" s="543">
        <f t="shared" si="721"/>
        <v>0</v>
      </c>
      <c r="K1502" s="543">
        <f t="shared" si="721"/>
        <v>0</v>
      </c>
      <c r="L1502" s="543">
        <f t="shared" si="721"/>
        <v>0</v>
      </c>
      <c r="M1502" s="543">
        <f t="shared" si="721"/>
        <v>0</v>
      </c>
      <c r="N1502" s="543">
        <f t="shared" si="721"/>
        <v>0</v>
      </c>
      <c r="O1502" s="543">
        <f t="shared" si="721"/>
        <v>0</v>
      </c>
      <c r="P1502" s="543">
        <f t="shared" si="721"/>
        <v>0</v>
      </c>
      <c r="Q1502" s="543">
        <f t="shared" si="721"/>
        <v>0</v>
      </c>
      <c r="R1502" s="543">
        <f t="shared" si="721"/>
        <v>0</v>
      </c>
      <c r="S1502" s="543">
        <f t="shared" si="721"/>
        <v>0</v>
      </c>
      <c r="T1502" s="543">
        <f t="shared" si="721"/>
        <v>0</v>
      </c>
    </row>
    <row r="1503" spans="1:20" outlineLevel="1">
      <c r="A1503" s="152"/>
      <c r="B1503" s="145"/>
      <c r="C1503" s="24" t="s">
        <v>206</v>
      </c>
      <c r="D1503" s="18"/>
      <c r="E1503" s="18"/>
      <c r="F1503" s="5"/>
      <c r="G1503" s="454"/>
      <c r="H1503" s="454"/>
      <c r="I1503" s="454"/>
      <c r="J1503" s="454"/>
      <c r="K1503" s="454"/>
      <c r="L1503" s="454"/>
      <c r="M1503" s="454"/>
      <c r="N1503" s="454"/>
      <c r="O1503" s="454"/>
      <c r="P1503" s="454"/>
      <c r="Q1503" s="454"/>
      <c r="R1503" s="454"/>
      <c r="S1503" s="454"/>
      <c r="T1503" s="454"/>
    </row>
    <row r="1504" spans="1:20" outlineLevel="1">
      <c r="A1504" s="152" t="s">
        <v>37</v>
      </c>
      <c r="B1504" s="145"/>
      <c r="C1504" s="380" t="s">
        <v>894</v>
      </c>
      <c r="D1504" s="381" t="s">
        <v>79</v>
      </c>
      <c r="E1504" s="381" t="s">
        <v>317</v>
      </c>
      <c r="F1504" s="5"/>
      <c r="G1504" s="542">
        <f t="shared" ref="G1504:T1504" si="722">+IF($A1504="IPMC",G1144/G$1417,G1144/G$1418)</f>
        <v>7.0859135395380539</v>
      </c>
      <c r="H1504" s="542">
        <f t="shared" si="722"/>
        <v>4.5774806550749521</v>
      </c>
      <c r="I1504" s="542">
        <f t="shared" si="722"/>
        <v>2.2950454206808346</v>
      </c>
      <c r="J1504" s="542">
        <f t="shared" si="722"/>
        <v>6.2345159270819743E-4</v>
      </c>
      <c r="K1504" s="542">
        <f t="shared" si="722"/>
        <v>0</v>
      </c>
      <c r="L1504" s="542">
        <f t="shared" si="722"/>
        <v>0</v>
      </c>
      <c r="M1504" s="542">
        <f t="shared" si="722"/>
        <v>0</v>
      </c>
      <c r="N1504" s="542">
        <f t="shared" si="722"/>
        <v>0</v>
      </c>
      <c r="O1504" s="542">
        <f t="shared" si="722"/>
        <v>0</v>
      </c>
      <c r="P1504" s="542">
        <f t="shared" si="722"/>
        <v>0</v>
      </c>
      <c r="Q1504" s="542">
        <f t="shared" si="722"/>
        <v>0</v>
      </c>
      <c r="R1504" s="542">
        <f t="shared" si="722"/>
        <v>0</v>
      </c>
      <c r="S1504" s="542">
        <f t="shared" si="722"/>
        <v>0</v>
      </c>
      <c r="T1504" s="542">
        <f t="shared" si="722"/>
        <v>0</v>
      </c>
    </row>
    <row r="1505" spans="1:20" outlineLevel="1">
      <c r="A1505" s="152" t="s">
        <v>37</v>
      </c>
      <c r="B1505" s="145"/>
      <c r="C1505" s="20" t="s">
        <v>206</v>
      </c>
      <c r="D1505" s="5" t="s">
        <v>79</v>
      </c>
      <c r="E1505" s="5" t="s">
        <v>317</v>
      </c>
      <c r="F1505" s="5"/>
      <c r="G1505" s="17">
        <f t="shared" ref="G1505:T1505" si="723">+IF($A1505="IPMC",G1145/G$1417,G1145/G$1418)</f>
        <v>5691.7767711061515</v>
      </c>
      <c r="H1505" s="17">
        <f t="shared" si="723"/>
        <v>7749.866765697956</v>
      </c>
      <c r="I1505" s="17">
        <f t="shared" si="723"/>
        <v>5500.7378577800546</v>
      </c>
      <c r="J1505" s="17">
        <f t="shared" si="723"/>
        <v>3590.0092190208411</v>
      </c>
      <c r="K1505" s="17">
        <f t="shared" si="723"/>
        <v>0</v>
      </c>
      <c r="L1505" s="17">
        <f t="shared" si="723"/>
        <v>606.99311666788992</v>
      </c>
      <c r="M1505" s="17">
        <f t="shared" si="723"/>
        <v>5.8938456515277415E-13</v>
      </c>
      <c r="N1505" s="17">
        <f t="shared" si="723"/>
        <v>5.9100788946341942E-13</v>
      </c>
      <c r="O1505" s="17">
        <f t="shared" si="723"/>
        <v>5.9084383039520499E-13</v>
      </c>
      <c r="P1505" s="17">
        <f t="shared" si="723"/>
        <v>482.33782513072481</v>
      </c>
      <c r="Q1505" s="17">
        <f t="shared" si="723"/>
        <v>508.76119361814432</v>
      </c>
      <c r="R1505" s="17">
        <f t="shared" si="723"/>
        <v>225.26796866535693</v>
      </c>
      <c r="S1505" s="17">
        <f t="shared" si="723"/>
        <v>0</v>
      </c>
      <c r="T1505" s="17">
        <f t="shared" si="723"/>
        <v>0</v>
      </c>
    </row>
    <row r="1506" spans="1:20" outlineLevel="1">
      <c r="A1506" s="152" t="s">
        <v>37</v>
      </c>
      <c r="B1506" s="145"/>
      <c r="C1506" s="20" t="s">
        <v>895</v>
      </c>
      <c r="D1506" s="5" t="s">
        <v>79</v>
      </c>
      <c r="E1506" s="5" t="s">
        <v>317</v>
      </c>
      <c r="F1506" s="5"/>
      <c r="G1506" s="17">
        <f t="shared" ref="G1506:T1506" si="724">+IF($A1506="IPMC",G1146/G$1417,G1146/G$1418)</f>
        <v>0</v>
      </c>
      <c r="H1506" s="17">
        <f t="shared" si="724"/>
        <v>0</v>
      </c>
      <c r="I1506" s="17">
        <f t="shared" si="724"/>
        <v>0</v>
      </c>
      <c r="J1506" s="17">
        <f t="shared" si="724"/>
        <v>0</v>
      </c>
      <c r="K1506" s="17">
        <f t="shared" si="724"/>
        <v>0</v>
      </c>
      <c r="L1506" s="17">
        <f t="shared" si="724"/>
        <v>0</v>
      </c>
      <c r="M1506" s="17">
        <f t="shared" si="724"/>
        <v>19.783299059334997</v>
      </c>
      <c r="N1506" s="17">
        <f t="shared" si="724"/>
        <v>13.225191739511677</v>
      </c>
      <c r="O1506" s="17">
        <f t="shared" si="724"/>
        <v>6.6107602659742106</v>
      </c>
      <c r="P1506" s="17">
        <f t="shared" si="724"/>
        <v>0</v>
      </c>
      <c r="Q1506" s="17">
        <f t="shared" si="724"/>
        <v>0</v>
      </c>
      <c r="R1506" s="17">
        <f t="shared" si="724"/>
        <v>0</v>
      </c>
      <c r="S1506" s="17">
        <f t="shared" si="724"/>
        <v>0</v>
      </c>
      <c r="T1506" s="17">
        <f t="shared" si="724"/>
        <v>0</v>
      </c>
    </row>
    <row r="1507" spans="1:20" outlineLevel="1">
      <c r="A1507" s="152" t="s">
        <v>37</v>
      </c>
      <c r="B1507" s="145"/>
      <c r="C1507" s="20" t="s">
        <v>896</v>
      </c>
      <c r="D1507" s="5" t="s">
        <v>79</v>
      </c>
      <c r="E1507" s="5" t="s">
        <v>317</v>
      </c>
      <c r="F1507" s="5"/>
      <c r="G1507" s="17">
        <f t="shared" ref="G1507:T1507" si="725">+IF($A1507="IPMC",G1147/G$1417,G1147/G$1418)</f>
        <v>0</v>
      </c>
      <c r="H1507" s="17">
        <f t="shared" si="725"/>
        <v>0</v>
      </c>
      <c r="I1507" s="17">
        <f t="shared" si="725"/>
        <v>0</v>
      </c>
      <c r="J1507" s="17">
        <f t="shared" si="725"/>
        <v>0</v>
      </c>
      <c r="K1507" s="17">
        <f t="shared" si="725"/>
        <v>0</v>
      </c>
      <c r="L1507" s="17">
        <f t="shared" si="725"/>
        <v>0</v>
      </c>
      <c r="M1507" s="17">
        <f t="shared" si="725"/>
        <v>28.129587189455098</v>
      </c>
      <c r="N1507" s="17">
        <f t="shared" si="725"/>
        <v>18.804709114393798</v>
      </c>
      <c r="O1507" s="17">
        <f t="shared" si="725"/>
        <v>9.3997445386926177</v>
      </c>
      <c r="P1507" s="17">
        <f t="shared" si="725"/>
        <v>0</v>
      </c>
      <c r="Q1507" s="17">
        <f t="shared" si="725"/>
        <v>0</v>
      </c>
      <c r="R1507" s="17">
        <f t="shared" si="725"/>
        <v>0</v>
      </c>
      <c r="S1507" s="17">
        <f t="shared" si="725"/>
        <v>0</v>
      </c>
      <c r="T1507" s="17">
        <f t="shared" si="725"/>
        <v>0</v>
      </c>
    </row>
    <row r="1508" spans="1:20" outlineLevel="1">
      <c r="A1508" s="152" t="s">
        <v>37</v>
      </c>
      <c r="B1508" s="145"/>
      <c r="C1508" s="20" t="s">
        <v>897</v>
      </c>
      <c r="D1508" s="5" t="s">
        <v>79</v>
      </c>
      <c r="E1508" s="5" t="s">
        <v>317</v>
      </c>
      <c r="F1508" s="5"/>
      <c r="G1508" s="17">
        <f t="shared" ref="G1508:T1508" si="726">+IF($A1508="IPMC",G1148/G$1417,G1148/G$1418)</f>
        <v>0</v>
      </c>
      <c r="H1508" s="17">
        <f t="shared" si="726"/>
        <v>0</v>
      </c>
      <c r="I1508" s="17">
        <f t="shared" si="726"/>
        <v>41.709207894780327</v>
      </c>
      <c r="J1508" s="17">
        <f t="shared" si="726"/>
        <v>33.544376748676477</v>
      </c>
      <c r="K1508" s="17">
        <f t="shared" si="726"/>
        <v>26.028176040296227</v>
      </c>
      <c r="L1508" s="17">
        <f t="shared" si="726"/>
        <v>17.580799363003489</v>
      </c>
      <c r="M1508" s="17">
        <f t="shared" si="726"/>
        <v>8.6975839523969753</v>
      </c>
      <c r="N1508" s="17">
        <f t="shared" si="726"/>
        <v>0</v>
      </c>
      <c r="O1508" s="17">
        <f t="shared" si="726"/>
        <v>0</v>
      </c>
      <c r="P1508" s="17">
        <f t="shared" si="726"/>
        <v>0</v>
      </c>
      <c r="Q1508" s="17">
        <f t="shared" si="726"/>
        <v>0</v>
      </c>
      <c r="R1508" s="17">
        <f t="shared" si="726"/>
        <v>0</v>
      </c>
      <c r="S1508" s="17">
        <f t="shared" si="726"/>
        <v>0</v>
      </c>
      <c r="T1508" s="17">
        <f t="shared" si="726"/>
        <v>0</v>
      </c>
    </row>
    <row r="1509" spans="1:20" outlineLevel="1">
      <c r="A1509" s="152" t="s">
        <v>37</v>
      </c>
      <c r="B1509" s="145"/>
      <c r="C1509" s="20" t="s">
        <v>898</v>
      </c>
      <c r="D1509" s="5" t="s">
        <v>79</v>
      </c>
      <c r="E1509" s="5" t="s">
        <v>317</v>
      </c>
      <c r="F1509" s="5"/>
      <c r="G1509" s="17">
        <f t="shared" ref="G1509:T1509" si="727">+IF($A1509="IPMC",G1149/G$1417,G1149/G$1418)</f>
        <v>0</v>
      </c>
      <c r="H1509" s="17">
        <f t="shared" si="727"/>
        <v>0</v>
      </c>
      <c r="I1509" s="17">
        <f t="shared" si="727"/>
        <v>0</v>
      </c>
      <c r="J1509" s="17">
        <f t="shared" si="727"/>
        <v>0</v>
      </c>
      <c r="K1509" s="17">
        <f t="shared" si="727"/>
        <v>0</v>
      </c>
      <c r="L1509" s="17">
        <f t="shared" si="727"/>
        <v>0</v>
      </c>
      <c r="M1509" s="17">
        <f t="shared" si="727"/>
        <v>36.096572226749579</v>
      </c>
      <c r="N1509" s="17">
        <f t="shared" si="727"/>
        <v>28.956793550323578</v>
      </c>
      <c r="O1509" s="17">
        <f t="shared" si="727"/>
        <v>21.711566531839814</v>
      </c>
      <c r="P1509" s="17">
        <f t="shared" si="727"/>
        <v>14.637013708497777</v>
      </c>
      <c r="Q1509" s="17">
        <f t="shared" si="727"/>
        <v>7.4171503923795372</v>
      </c>
      <c r="R1509" s="17">
        <f t="shared" si="727"/>
        <v>0</v>
      </c>
      <c r="S1509" s="17">
        <f t="shared" si="727"/>
        <v>0</v>
      </c>
      <c r="T1509" s="17">
        <f t="shared" si="727"/>
        <v>0</v>
      </c>
    </row>
    <row r="1510" spans="1:20" outlineLevel="1">
      <c r="A1510" s="152" t="s">
        <v>37</v>
      </c>
      <c r="B1510" s="145"/>
      <c r="C1510" s="20" t="s">
        <v>899</v>
      </c>
      <c r="D1510" s="5" t="s">
        <v>79</v>
      </c>
      <c r="E1510" s="5" t="s">
        <v>317</v>
      </c>
      <c r="F1510" s="5"/>
      <c r="G1510" s="17">
        <f t="shared" ref="G1510:T1510" si="728">+IF($A1510="IPMC",G1150/G$1417,G1150/G$1418)</f>
        <v>4279.1684989610176</v>
      </c>
      <c r="H1510" s="17">
        <f t="shared" si="728"/>
        <v>4666.1170723511723</v>
      </c>
      <c r="I1510" s="17">
        <f t="shared" si="728"/>
        <v>4033.0421142341665</v>
      </c>
      <c r="J1510" s="17">
        <f t="shared" si="728"/>
        <v>3369.5742562472747</v>
      </c>
      <c r="K1510" s="17">
        <f t="shared" si="728"/>
        <v>3441.4067721901051</v>
      </c>
      <c r="L1510" s="17">
        <f t="shared" si="728"/>
        <v>2552.6337220803825</v>
      </c>
      <c r="M1510" s="17">
        <f t="shared" si="728"/>
        <v>2975.467053208778</v>
      </c>
      <c r="N1510" s="17">
        <f t="shared" si="728"/>
        <v>2492.813388014054</v>
      </c>
      <c r="O1510" s="17">
        <f t="shared" si="728"/>
        <v>1675.8071653197578</v>
      </c>
      <c r="P1510" s="17">
        <f t="shared" si="728"/>
        <v>494.59940940535483</v>
      </c>
      <c r="Q1510" s="17">
        <f t="shared" si="728"/>
        <v>402.61265637068396</v>
      </c>
      <c r="R1510" s="17">
        <f t="shared" si="728"/>
        <v>383.40036318927162</v>
      </c>
      <c r="S1510" s="17">
        <f t="shared" si="728"/>
        <v>370.58339877462925</v>
      </c>
      <c r="T1510" s="17">
        <f t="shared" si="728"/>
        <v>363.6662661042634</v>
      </c>
    </row>
    <row r="1511" spans="1:20" outlineLevel="1">
      <c r="A1511" s="152" t="s">
        <v>37</v>
      </c>
      <c r="B1511" s="145"/>
      <c r="C1511" s="20" t="s">
        <v>900</v>
      </c>
      <c r="D1511" s="5" t="s">
        <v>79</v>
      </c>
      <c r="E1511" s="5" t="s">
        <v>317</v>
      </c>
      <c r="F1511" s="5"/>
      <c r="G1511" s="17">
        <f t="shared" ref="G1511:T1511" si="729">+IF($A1511="IPMC",G1151/G$1417,G1151/G$1418)</f>
        <v>0</v>
      </c>
      <c r="H1511" s="17">
        <f t="shared" si="729"/>
        <v>0</v>
      </c>
      <c r="I1511" s="17">
        <f t="shared" si="729"/>
        <v>0</v>
      </c>
      <c r="J1511" s="17">
        <f t="shared" si="729"/>
        <v>0</v>
      </c>
      <c r="K1511" s="17">
        <f t="shared" si="729"/>
        <v>22.221078980524716</v>
      </c>
      <c r="L1511" s="17">
        <f t="shared" si="729"/>
        <v>21.013000020198813</v>
      </c>
      <c r="M1511" s="17">
        <f t="shared" si="729"/>
        <v>19.306048148803388</v>
      </c>
      <c r="N1511" s="17">
        <f t="shared" si="729"/>
        <v>17.870051280740519</v>
      </c>
      <c r="O1511" s="17">
        <f t="shared" si="729"/>
        <v>16.376333139172477</v>
      </c>
      <c r="P1511" s="17">
        <f t="shared" si="729"/>
        <v>15.054854347805515</v>
      </c>
      <c r="Q1511" s="17">
        <f t="shared" si="729"/>
        <v>13.731996013830681</v>
      </c>
      <c r="R1511" s="17">
        <f t="shared" si="729"/>
        <v>11.623749528560349</v>
      </c>
      <c r="S1511" s="17">
        <f t="shared" si="729"/>
        <v>9.8307745449065767</v>
      </c>
      <c r="T1511" s="17">
        <f t="shared" si="729"/>
        <v>8.2690954320300047</v>
      </c>
    </row>
    <row r="1512" spans="1:20" outlineLevel="1">
      <c r="A1512" s="152" t="s">
        <v>37</v>
      </c>
      <c r="B1512" s="145"/>
      <c r="C1512" s="20" t="s">
        <v>901</v>
      </c>
      <c r="D1512" s="5" t="s">
        <v>79</v>
      </c>
      <c r="E1512" s="5" t="s">
        <v>317</v>
      </c>
      <c r="F1512" s="5"/>
      <c r="G1512" s="17">
        <f t="shared" ref="G1512:T1512" si="730">+IF($A1512="IPMC",G1152/G$1417,G1152/G$1418)</f>
        <v>0</v>
      </c>
      <c r="H1512" s="17">
        <f t="shared" si="730"/>
        <v>0</v>
      </c>
      <c r="I1512" s="17">
        <f t="shared" si="730"/>
        <v>0</v>
      </c>
      <c r="J1512" s="17">
        <f t="shared" si="730"/>
        <v>0</v>
      </c>
      <c r="K1512" s="17">
        <f t="shared" si="730"/>
        <v>0</v>
      </c>
      <c r="L1512" s="17">
        <f t="shared" si="730"/>
        <v>14.825933658731993</v>
      </c>
      <c r="M1512" s="17">
        <f t="shared" si="730"/>
        <v>13.691430824409258</v>
      </c>
      <c r="N1512" s="17">
        <f t="shared" si="730"/>
        <v>12.74848781472147</v>
      </c>
      <c r="O1512" s="17">
        <f t="shared" si="730"/>
        <v>11.764568248946841</v>
      </c>
      <c r="P1512" s="17">
        <f t="shared" si="730"/>
        <v>10.90536011819162</v>
      </c>
      <c r="Q1512" s="17">
        <f t="shared" si="730"/>
        <v>10.047590517695555</v>
      </c>
      <c r="R1512" s="17">
        <f t="shared" si="730"/>
        <v>8.611316145767967</v>
      </c>
      <c r="S1512" s="17">
        <f t="shared" si="730"/>
        <v>7.3986153880173511</v>
      </c>
      <c r="T1512" s="17">
        <f t="shared" si="730"/>
        <v>6.3529518219753234</v>
      </c>
    </row>
    <row r="1513" spans="1:20" outlineLevel="1">
      <c r="A1513" s="152" t="s">
        <v>37</v>
      </c>
      <c r="B1513" s="145"/>
      <c r="C1513" s="20" t="s">
        <v>902</v>
      </c>
      <c r="D1513" s="5" t="s">
        <v>79</v>
      </c>
      <c r="E1513" s="5" t="s">
        <v>317</v>
      </c>
      <c r="F1513" s="5"/>
      <c r="G1513" s="17">
        <f t="shared" ref="G1513:T1513" si="731">+IF($A1513="IPMC",G1153/G$1417,G1153/G$1418)</f>
        <v>0</v>
      </c>
      <c r="H1513" s="17">
        <f t="shared" si="731"/>
        <v>167.67933149762797</v>
      </c>
      <c r="I1513" s="17">
        <f t="shared" si="731"/>
        <v>574.23563999635189</v>
      </c>
      <c r="J1513" s="17">
        <f t="shared" si="731"/>
        <v>547.99527974869613</v>
      </c>
      <c r="K1513" s="17">
        <f t="shared" si="731"/>
        <v>536.64395611753798</v>
      </c>
      <c r="L1513" s="17">
        <f t="shared" si="731"/>
        <v>513.01776826197101</v>
      </c>
      <c r="M1513" s="17">
        <f t="shared" si="731"/>
        <v>477.22650458157955</v>
      </c>
      <c r="N1513" s="17">
        <f t="shared" si="731"/>
        <v>448.08282421456914</v>
      </c>
      <c r="O1513" s="17">
        <f t="shared" si="731"/>
        <v>417.50880384518564</v>
      </c>
      <c r="P1513" s="17">
        <f t="shared" si="731"/>
        <v>391.40821564888194</v>
      </c>
      <c r="Q1513" s="17">
        <f t="shared" si="731"/>
        <v>365.47706350507599</v>
      </c>
      <c r="R1513" s="17">
        <f t="shared" si="731"/>
        <v>318.31920091976616</v>
      </c>
      <c r="S1513" s="17">
        <f t="shared" si="731"/>
        <v>278.95368889849215</v>
      </c>
      <c r="T1513" s="17">
        <f t="shared" si="731"/>
        <v>245.55883242877826</v>
      </c>
    </row>
    <row r="1514" spans="1:20" outlineLevel="1">
      <c r="A1514" s="152" t="s">
        <v>37</v>
      </c>
      <c r="B1514" s="145"/>
      <c r="C1514" s="20" t="s">
        <v>903</v>
      </c>
      <c r="D1514" s="5" t="s">
        <v>79</v>
      </c>
      <c r="E1514" s="5" t="s">
        <v>317</v>
      </c>
      <c r="F1514" s="5"/>
      <c r="G1514" s="17">
        <f t="shared" ref="G1514:T1514" si="732">+IF($A1514="IPMC",G1154/G$1417,G1154/G$1418)</f>
        <v>0</v>
      </c>
      <c r="H1514" s="17">
        <f t="shared" si="732"/>
        <v>0</v>
      </c>
      <c r="I1514" s="17">
        <f t="shared" si="732"/>
        <v>0</v>
      </c>
      <c r="J1514" s="17">
        <f t="shared" si="732"/>
        <v>0</v>
      </c>
      <c r="K1514" s="17">
        <f t="shared" si="732"/>
        <v>0</v>
      </c>
      <c r="L1514" s="17">
        <f t="shared" si="732"/>
        <v>0</v>
      </c>
      <c r="M1514" s="17">
        <f t="shared" si="732"/>
        <v>0</v>
      </c>
      <c r="N1514" s="17">
        <f t="shared" si="732"/>
        <v>0</v>
      </c>
      <c r="O1514" s="17">
        <f t="shared" si="732"/>
        <v>0</v>
      </c>
      <c r="P1514" s="17">
        <f t="shared" si="732"/>
        <v>0</v>
      </c>
      <c r="Q1514" s="17">
        <f t="shared" si="732"/>
        <v>0</v>
      </c>
      <c r="R1514" s="17">
        <f t="shared" si="732"/>
        <v>0</v>
      </c>
      <c r="S1514" s="17">
        <f t="shared" si="732"/>
        <v>0</v>
      </c>
      <c r="T1514" s="17">
        <f t="shared" si="732"/>
        <v>189.1066012040489</v>
      </c>
    </row>
    <row r="1515" spans="1:20" outlineLevel="1">
      <c r="A1515" s="152" t="s">
        <v>37</v>
      </c>
      <c r="B1515" s="145"/>
      <c r="C1515" s="20" t="s">
        <v>904</v>
      </c>
      <c r="D1515" s="5" t="s">
        <v>79</v>
      </c>
      <c r="E1515" s="5" t="s">
        <v>317</v>
      </c>
      <c r="F1515" s="5"/>
      <c r="G1515" s="17">
        <f t="shared" ref="G1515:T1515" si="733">+IF($A1515="IPMC",G1155/G$1417,G1155/G$1418)</f>
        <v>0</v>
      </c>
      <c r="H1515" s="17">
        <f t="shared" si="733"/>
        <v>0</v>
      </c>
      <c r="I1515" s="17">
        <f t="shared" si="733"/>
        <v>0</v>
      </c>
      <c r="J1515" s="17">
        <f t="shared" si="733"/>
        <v>0</v>
      </c>
      <c r="K1515" s="17">
        <f t="shared" si="733"/>
        <v>0</v>
      </c>
      <c r="L1515" s="17">
        <f t="shared" si="733"/>
        <v>0</v>
      </c>
      <c r="M1515" s="17">
        <f t="shared" si="733"/>
        <v>0</v>
      </c>
      <c r="N1515" s="17">
        <f t="shared" si="733"/>
        <v>0</v>
      </c>
      <c r="O1515" s="17">
        <f t="shared" si="733"/>
        <v>0</v>
      </c>
      <c r="P1515" s="17">
        <f t="shared" si="733"/>
        <v>0</v>
      </c>
      <c r="Q1515" s="17">
        <f t="shared" si="733"/>
        <v>0</v>
      </c>
      <c r="R1515" s="17">
        <f t="shared" si="733"/>
        <v>0</v>
      </c>
      <c r="S1515" s="17">
        <f t="shared" si="733"/>
        <v>195.33876693126044</v>
      </c>
      <c r="T1515" s="17">
        <f t="shared" si="733"/>
        <v>181.20588275155833</v>
      </c>
    </row>
    <row r="1516" spans="1:20" outlineLevel="1">
      <c r="A1516" s="152" t="s">
        <v>37</v>
      </c>
      <c r="B1516" s="145"/>
      <c r="C1516" s="20" t="s">
        <v>905</v>
      </c>
      <c r="D1516" s="5" t="s">
        <v>79</v>
      </c>
      <c r="E1516" s="5" t="s">
        <v>317</v>
      </c>
      <c r="F1516" s="5"/>
      <c r="G1516" s="17">
        <f t="shared" ref="G1516:T1516" si="734">+IF($A1516="IPMC",G1156/G$1417,G1156/G$1418)</f>
        <v>0</v>
      </c>
      <c r="H1516" s="17">
        <f t="shared" si="734"/>
        <v>0</v>
      </c>
      <c r="I1516" s="17">
        <f t="shared" si="734"/>
        <v>0</v>
      </c>
      <c r="J1516" s="17">
        <f t="shared" si="734"/>
        <v>0</v>
      </c>
      <c r="K1516" s="17">
        <f t="shared" si="734"/>
        <v>0</v>
      </c>
      <c r="L1516" s="17">
        <f t="shared" si="734"/>
        <v>0</v>
      </c>
      <c r="M1516" s="17">
        <f t="shared" si="734"/>
        <v>0</v>
      </c>
      <c r="N1516" s="17">
        <f t="shared" si="734"/>
        <v>0</v>
      </c>
      <c r="O1516" s="17">
        <f t="shared" si="734"/>
        <v>0</v>
      </c>
      <c r="P1516" s="17">
        <f t="shared" si="734"/>
        <v>1016.0349437132063</v>
      </c>
      <c r="Q1516" s="17">
        <f t="shared" si="734"/>
        <v>823.78377245719446</v>
      </c>
      <c r="R1516" s="17">
        <f t="shared" si="734"/>
        <v>588.35519553077245</v>
      </c>
      <c r="S1516" s="17">
        <f t="shared" si="734"/>
        <v>379.12443315182594</v>
      </c>
      <c r="T1516" s="17">
        <f t="shared" si="734"/>
        <v>186.02393880718415</v>
      </c>
    </row>
    <row r="1517" spans="1:20" outlineLevel="1">
      <c r="A1517" s="152" t="s">
        <v>37</v>
      </c>
      <c r="B1517" s="145"/>
      <c r="C1517" s="20" t="s">
        <v>906</v>
      </c>
      <c r="D1517" s="5" t="s">
        <v>79</v>
      </c>
      <c r="E1517" s="5" t="s">
        <v>317</v>
      </c>
      <c r="F1517" s="5"/>
      <c r="G1517" s="17">
        <f t="shared" ref="G1517:T1517" si="735">+IF($A1517="IPMC",G1157/G$1417,G1157/G$1418)</f>
        <v>0</v>
      </c>
      <c r="H1517" s="17">
        <f t="shared" si="735"/>
        <v>0</v>
      </c>
      <c r="I1517" s="17">
        <f t="shared" si="735"/>
        <v>0</v>
      </c>
      <c r="J1517" s="17">
        <f t="shared" si="735"/>
        <v>0</v>
      </c>
      <c r="K1517" s="17">
        <f t="shared" si="735"/>
        <v>0</v>
      </c>
      <c r="L1517" s="17">
        <f t="shared" si="735"/>
        <v>0</v>
      </c>
      <c r="M1517" s="17">
        <f t="shared" si="735"/>
        <v>0</v>
      </c>
      <c r="N1517" s="17">
        <f t="shared" si="735"/>
        <v>0</v>
      </c>
      <c r="O1517" s="17">
        <f t="shared" si="735"/>
        <v>0</v>
      </c>
      <c r="P1517" s="17">
        <f t="shared" si="735"/>
        <v>83.174648713819124</v>
      </c>
      <c r="Q1517" s="17">
        <f t="shared" si="735"/>
        <v>67.436584060648457</v>
      </c>
      <c r="R1517" s="17">
        <f t="shared" si="735"/>
        <v>48.163930788029546</v>
      </c>
      <c r="S1517" s="17">
        <f t="shared" si="735"/>
        <v>31.035882910666725</v>
      </c>
      <c r="T1517" s="17">
        <f t="shared" si="735"/>
        <v>15.228290974031603</v>
      </c>
    </row>
    <row r="1518" spans="1:20" outlineLevel="1">
      <c r="A1518" s="152" t="s">
        <v>37</v>
      </c>
      <c r="B1518" s="145"/>
      <c r="C1518" s="20" t="s">
        <v>907</v>
      </c>
      <c r="D1518" s="5" t="s">
        <v>79</v>
      </c>
      <c r="E1518" s="5" t="s">
        <v>317</v>
      </c>
      <c r="F1518" s="5"/>
      <c r="G1518" s="17">
        <f t="shared" ref="G1518:T1518" si="736">+IF($A1518="IPMC",G1158/G$1417,G1158/G$1418)</f>
        <v>0</v>
      </c>
      <c r="H1518" s="17">
        <f t="shared" si="736"/>
        <v>0</v>
      </c>
      <c r="I1518" s="17">
        <f t="shared" si="736"/>
        <v>0</v>
      </c>
      <c r="J1518" s="17">
        <f t="shared" si="736"/>
        <v>0</v>
      </c>
      <c r="K1518" s="17">
        <f t="shared" si="736"/>
        <v>0</v>
      </c>
      <c r="L1518" s="17">
        <f t="shared" si="736"/>
        <v>0</v>
      </c>
      <c r="M1518" s="17">
        <f t="shared" si="736"/>
        <v>0</v>
      </c>
      <c r="N1518" s="17">
        <f t="shared" si="736"/>
        <v>0</v>
      </c>
      <c r="O1518" s="17">
        <f t="shared" si="736"/>
        <v>0</v>
      </c>
      <c r="P1518" s="17">
        <f t="shared" si="736"/>
        <v>604.77043586248863</v>
      </c>
      <c r="Q1518" s="17">
        <f t="shared" si="736"/>
        <v>490.33753632986117</v>
      </c>
      <c r="R1518" s="17">
        <f t="shared" si="736"/>
        <v>350.20432146036649</v>
      </c>
      <c r="S1518" s="17">
        <f t="shared" si="736"/>
        <v>225.66472748014857</v>
      </c>
      <c r="T1518" s="17">
        <f t="shared" si="736"/>
        <v>110.72628874566874</v>
      </c>
    </row>
    <row r="1519" spans="1:20" outlineLevel="1">
      <c r="A1519" s="152" t="s">
        <v>37</v>
      </c>
      <c r="B1519" s="145"/>
      <c r="C1519" s="20" t="s">
        <v>908</v>
      </c>
      <c r="D1519" s="5" t="s">
        <v>79</v>
      </c>
      <c r="E1519" s="5" t="s">
        <v>317</v>
      </c>
      <c r="F1519" s="5"/>
      <c r="G1519" s="17">
        <f t="shared" ref="G1519:T1519" si="737">+IF($A1519="IPMC",G1159/G$1417,G1159/G$1418)</f>
        <v>0</v>
      </c>
      <c r="H1519" s="17">
        <f t="shared" si="737"/>
        <v>0</v>
      </c>
      <c r="I1519" s="17">
        <f t="shared" si="737"/>
        <v>0</v>
      </c>
      <c r="J1519" s="17">
        <f t="shared" si="737"/>
        <v>0</v>
      </c>
      <c r="K1519" s="17">
        <f t="shared" si="737"/>
        <v>0</v>
      </c>
      <c r="L1519" s="17">
        <f t="shared" si="737"/>
        <v>0</v>
      </c>
      <c r="M1519" s="17">
        <f t="shared" si="737"/>
        <v>0</v>
      </c>
      <c r="N1519" s="17">
        <f t="shared" si="737"/>
        <v>0</v>
      </c>
      <c r="O1519" s="17">
        <f t="shared" si="737"/>
        <v>0</v>
      </c>
      <c r="P1519" s="17">
        <f t="shared" si="737"/>
        <v>205.03028215270396</v>
      </c>
      <c r="Q1519" s="17">
        <f t="shared" si="737"/>
        <v>166.23504963564784</v>
      </c>
      <c r="R1519" s="17">
        <f t="shared" si="737"/>
        <v>118.72685333520747</v>
      </c>
      <c r="S1519" s="17">
        <f t="shared" si="737"/>
        <v>76.50523240472728</v>
      </c>
      <c r="T1519" s="17">
        <f t="shared" si="737"/>
        <v>37.538611144027911</v>
      </c>
    </row>
    <row r="1520" spans="1:20" outlineLevel="1">
      <c r="A1520" s="152" t="s">
        <v>37</v>
      </c>
      <c r="B1520" s="145"/>
      <c r="C1520" s="20" t="s">
        <v>909</v>
      </c>
      <c r="D1520" s="5" t="s">
        <v>79</v>
      </c>
      <c r="E1520" s="5" t="s">
        <v>317</v>
      </c>
      <c r="F1520" s="5"/>
      <c r="G1520" s="17">
        <f t="shared" ref="G1520:T1520" si="738">+IF($A1520="IPMC",G1160/G$1417,G1160/G$1418)</f>
        <v>0</v>
      </c>
      <c r="H1520" s="17">
        <f t="shared" si="738"/>
        <v>0</v>
      </c>
      <c r="I1520" s="17">
        <f t="shared" si="738"/>
        <v>0</v>
      </c>
      <c r="J1520" s="17">
        <f t="shared" si="738"/>
        <v>0</v>
      </c>
      <c r="K1520" s="17">
        <f t="shared" si="738"/>
        <v>0</v>
      </c>
      <c r="L1520" s="17">
        <f t="shared" si="738"/>
        <v>0</v>
      </c>
      <c r="M1520" s="17">
        <f t="shared" si="738"/>
        <v>0</v>
      </c>
      <c r="N1520" s="17">
        <f t="shared" si="738"/>
        <v>0</v>
      </c>
      <c r="O1520" s="17">
        <f t="shared" si="738"/>
        <v>0</v>
      </c>
      <c r="P1520" s="17">
        <f t="shared" si="738"/>
        <v>15.409635676742774</v>
      </c>
      <c r="Q1520" s="17">
        <f t="shared" si="738"/>
        <v>12.493869318692742</v>
      </c>
      <c r="R1520" s="17">
        <f t="shared" si="738"/>
        <v>8.9232553149344191</v>
      </c>
      <c r="S1520" s="17">
        <f t="shared" si="738"/>
        <v>5.749968962357177</v>
      </c>
      <c r="T1520" s="17">
        <f t="shared" si="738"/>
        <v>2.8213213944150879</v>
      </c>
    </row>
    <row r="1521" spans="1:20" outlineLevel="1">
      <c r="A1521" s="152" t="s">
        <v>37</v>
      </c>
      <c r="B1521" s="145"/>
      <c r="C1521" s="20" t="s">
        <v>910</v>
      </c>
      <c r="D1521" s="5" t="s">
        <v>79</v>
      </c>
      <c r="E1521" s="5" t="s">
        <v>317</v>
      </c>
      <c r="F1521" s="5"/>
      <c r="G1521" s="17">
        <f t="shared" ref="G1521:T1521" si="739">+IF($A1521="IPMC",G1161/G$1417,G1161/G$1418)</f>
        <v>0</v>
      </c>
      <c r="H1521" s="17">
        <f t="shared" si="739"/>
        <v>0</v>
      </c>
      <c r="I1521" s="17">
        <f t="shared" si="739"/>
        <v>0</v>
      </c>
      <c r="J1521" s="17">
        <f t="shared" si="739"/>
        <v>0</v>
      </c>
      <c r="K1521" s="17">
        <f t="shared" si="739"/>
        <v>0</v>
      </c>
      <c r="L1521" s="17">
        <f t="shared" si="739"/>
        <v>0</v>
      </c>
      <c r="M1521" s="17">
        <f t="shared" si="739"/>
        <v>0</v>
      </c>
      <c r="N1521" s="17">
        <f t="shared" si="739"/>
        <v>0</v>
      </c>
      <c r="O1521" s="17">
        <f t="shared" si="739"/>
        <v>0</v>
      </c>
      <c r="P1521" s="17">
        <f t="shared" si="739"/>
        <v>0</v>
      </c>
      <c r="Q1521" s="17">
        <f t="shared" si="739"/>
        <v>3138.1237386914017</v>
      </c>
      <c r="R1521" s="17">
        <f t="shared" si="739"/>
        <v>2390.7003659406382</v>
      </c>
      <c r="S1521" s="17">
        <f t="shared" si="739"/>
        <v>1733.0849526829998</v>
      </c>
      <c r="T1521" s="17">
        <f t="shared" si="739"/>
        <v>1133.8240113071131</v>
      </c>
    </row>
    <row r="1522" spans="1:20" outlineLevel="1">
      <c r="A1522" s="152" t="s">
        <v>37</v>
      </c>
      <c r="B1522" s="145"/>
      <c r="C1522" s="20" t="s">
        <v>591</v>
      </c>
      <c r="D1522" s="5" t="s">
        <v>79</v>
      </c>
      <c r="E1522" s="5" t="s">
        <v>317</v>
      </c>
      <c r="F1522" s="5"/>
      <c r="G1522" s="17">
        <f t="shared" ref="G1522:T1522" si="740">+IF($A1522="IPMC",G1162/G$1417,G1162/G$1418)</f>
        <v>0</v>
      </c>
      <c r="H1522" s="17">
        <f t="shared" si="740"/>
        <v>0</v>
      </c>
      <c r="I1522" s="17">
        <f t="shared" si="740"/>
        <v>0</v>
      </c>
      <c r="J1522" s="17">
        <f t="shared" si="740"/>
        <v>0</v>
      </c>
      <c r="K1522" s="17">
        <f t="shared" si="740"/>
        <v>0</v>
      </c>
      <c r="L1522" s="17">
        <f t="shared" si="740"/>
        <v>0</v>
      </c>
      <c r="M1522" s="17">
        <f t="shared" si="740"/>
        <v>0</v>
      </c>
      <c r="N1522" s="17">
        <f t="shared" si="740"/>
        <v>0</v>
      </c>
      <c r="O1522" s="17">
        <f t="shared" si="740"/>
        <v>0</v>
      </c>
      <c r="P1522" s="17">
        <f t="shared" si="740"/>
        <v>0</v>
      </c>
      <c r="Q1522" s="17">
        <f t="shared" si="740"/>
        <v>0</v>
      </c>
      <c r="R1522" s="17">
        <f t="shared" si="740"/>
        <v>44.579721203285409</v>
      </c>
      <c r="S1522" s="17">
        <f t="shared" si="740"/>
        <v>28.726289254597123</v>
      </c>
      <c r="T1522" s="17">
        <f t="shared" si="740"/>
        <v>14.095049031869319</v>
      </c>
    </row>
    <row r="1523" spans="1:20" outlineLevel="1">
      <c r="A1523" s="152" t="s">
        <v>37</v>
      </c>
      <c r="B1523" s="145"/>
      <c r="C1523" s="20" t="s">
        <v>911</v>
      </c>
      <c r="D1523" s="5" t="s">
        <v>79</v>
      </c>
      <c r="E1523" s="5" t="s">
        <v>317</v>
      </c>
      <c r="F1523" s="5"/>
      <c r="G1523" s="17">
        <f t="shared" ref="G1523:T1523" si="741">+IF($A1523="IPMC",G1163/G$1417,G1163/G$1418)</f>
        <v>0</v>
      </c>
      <c r="H1523" s="17">
        <f t="shared" si="741"/>
        <v>0</v>
      </c>
      <c r="I1523" s="17">
        <f t="shared" si="741"/>
        <v>0</v>
      </c>
      <c r="J1523" s="17">
        <f t="shared" si="741"/>
        <v>0</v>
      </c>
      <c r="K1523" s="17">
        <f t="shared" si="741"/>
        <v>0</v>
      </c>
      <c r="L1523" s="17">
        <f t="shared" si="741"/>
        <v>0</v>
      </c>
      <c r="M1523" s="17">
        <f t="shared" si="741"/>
        <v>0</v>
      </c>
      <c r="N1523" s="17">
        <f t="shared" si="741"/>
        <v>0</v>
      </c>
      <c r="O1523" s="17">
        <f t="shared" si="741"/>
        <v>0</v>
      </c>
      <c r="P1523" s="17">
        <f t="shared" si="741"/>
        <v>0</v>
      </c>
      <c r="Q1523" s="17">
        <f t="shared" si="741"/>
        <v>0</v>
      </c>
      <c r="R1523" s="17">
        <f t="shared" si="741"/>
        <v>0</v>
      </c>
      <c r="S1523" s="17">
        <f t="shared" si="741"/>
        <v>0</v>
      </c>
      <c r="T1523" s="17">
        <f t="shared" si="741"/>
        <v>0</v>
      </c>
    </row>
    <row r="1524" spans="1:20" outlineLevel="1">
      <c r="A1524" s="152" t="s">
        <v>37</v>
      </c>
      <c r="B1524" s="145"/>
      <c r="C1524" s="20" t="s">
        <v>912</v>
      </c>
      <c r="D1524" s="5" t="s">
        <v>79</v>
      </c>
      <c r="E1524" s="5" t="s">
        <v>317</v>
      </c>
      <c r="F1524" s="5"/>
      <c r="G1524" s="17">
        <f t="shared" ref="G1524:T1524" si="742">+IF($A1524="IPMC",G1164/G$1417,G1164/G$1418)</f>
        <v>0</v>
      </c>
      <c r="H1524" s="17">
        <f t="shared" si="742"/>
        <v>0</v>
      </c>
      <c r="I1524" s="17">
        <f t="shared" si="742"/>
        <v>0</v>
      </c>
      <c r="J1524" s="17">
        <f t="shared" si="742"/>
        <v>0</v>
      </c>
      <c r="K1524" s="17">
        <f t="shared" si="742"/>
        <v>0</v>
      </c>
      <c r="L1524" s="17">
        <f t="shared" si="742"/>
        <v>0</v>
      </c>
      <c r="M1524" s="17">
        <f t="shared" si="742"/>
        <v>0</v>
      </c>
      <c r="N1524" s="17">
        <f t="shared" si="742"/>
        <v>0</v>
      </c>
      <c r="O1524" s="17">
        <f t="shared" si="742"/>
        <v>0</v>
      </c>
      <c r="P1524" s="17">
        <f t="shared" si="742"/>
        <v>0</v>
      </c>
      <c r="Q1524" s="17">
        <f t="shared" si="742"/>
        <v>0</v>
      </c>
      <c r="R1524" s="17">
        <f t="shared" si="742"/>
        <v>0</v>
      </c>
      <c r="S1524" s="17">
        <f t="shared" si="742"/>
        <v>0</v>
      </c>
      <c r="T1524" s="17">
        <f t="shared" si="742"/>
        <v>0</v>
      </c>
    </row>
    <row r="1525" spans="1:20" outlineLevel="1">
      <c r="A1525" s="152" t="s">
        <v>37</v>
      </c>
      <c r="B1525" s="145"/>
      <c r="C1525" s="378" t="s">
        <v>913</v>
      </c>
      <c r="D1525" s="379" t="s">
        <v>79</v>
      </c>
      <c r="E1525" s="379" t="s">
        <v>317</v>
      </c>
      <c r="F1525" s="5"/>
      <c r="G1525" s="543">
        <f t="shared" ref="G1525:T1525" si="743">+IF($A1525="IPMC",G1165/G$1417,G1165/G$1418)</f>
        <v>0</v>
      </c>
      <c r="H1525" s="543">
        <f t="shared" si="743"/>
        <v>0</v>
      </c>
      <c r="I1525" s="543">
        <f t="shared" si="743"/>
        <v>0</v>
      </c>
      <c r="J1525" s="543">
        <f t="shared" si="743"/>
        <v>0</v>
      </c>
      <c r="K1525" s="543">
        <f t="shared" si="743"/>
        <v>0</v>
      </c>
      <c r="L1525" s="543">
        <f t="shared" si="743"/>
        <v>0</v>
      </c>
      <c r="M1525" s="543">
        <f t="shared" si="743"/>
        <v>0</v>
      </c>
      <c r="N1525" s="543">
        <f t="shared" si="743"/>
        <v>0</v>
      </c>
      <c r="O1525" s="543">
        <f t="shared" si="743"/>
        <v>0</v>
      </c>
      <c r="P1525" s="543">
        <f t="shared" si="743"/>
        <v>0</v>
      </c>
      <c r="Q1525" s="543">
        <f t="shared" si="743"/>
        <v>0</v>
      </c>
      <c r="R1525" s="543">
        <f t="shared" si="743"/>
        <v>0</v>
      </c>
      <c r="S1525" s="543">
        <f t="shared" si="743"/>
        <v>0</v>
      </c>
      <c r="T1525" s="543">
        <f t="shared" si="743"/>
        <v>0</v>
      </c>
    </row>
    <row r="1526" spans="1:20" outlineLevel="1">
      <c r="A1526" s="152"/>
      <c r="B1526" s="145"/>
      <c r="C1526" s="24" t="s">
        <v>191</v>
      </c>
      <c r="D1526" s="18"/>
      <c r="E1526" s="18"/>
      <c r="F1526" s="5"/>
      <c r="G1526" s="454"/>
      <c r="H1526" s="454"/>
      <c r="I1526" s="454"/>
      <c r="J1526" s="454"/>
      <c r="K1526" s="454"/>
      <c r="L1526" s="454"/>
      <c r="M1526" s="454"/>
      <c r="N1526" s="454"/>
      <c r="O1526" s="454"/>
      <c r="P1526" s="454"/>
      <c r="Q1526" s="454"/>
      <c r="R1526" s="454"/>
      <c r="S1526" s="454"/>
      <c r="T1526" s="454"/>
    </row>
    <row r="1527" spans="1:20" outlineLevel="1">
      <c r="A1527" s="152" t="s">
        <v>37</v>
      </c>
      <c r="B1527" s="145"/>
      <c r="C1527" s="380" t="s">
        <v>191</v>
      </c>
      <c r="D1527" s="381" t="s">
        <v>79</v>
      </c>
      <c r="E1527" s="381" t="s">
        <v>317</v>
      </c>
      <c r="F1527" s="5"/>
      <c r="G1527" s="542">
        <f t="shared" ref="G1527:T1527" si="744">+IF($A1527="IPMC",G1167/G$1417,G1167/G$1418)</f>
        <v>2502.4086251071526</v>
      </c>
      <c r="H1527" s="542">
        <f t="shared" si="744"/>
        <v>2757.7906112434512</v>
      </c>
      <c r="I1527" s="542">
        <f t="shared" si="744"/>
        <v>1910.1911888343145</v>
      </c>
      <c r="J1527" s="542">
        <f t="shared" si="744"/>
        <v>981.63316926269977</v>
      </c>
      <c r="K1527" s="542">
        <f t="shared" si="744"/>
        <v>1206.0815214618533</v>
      </c>
      <c r="L1527" s="542">
        <f t="shared" si="744"/>
        <v>1882.4596734514134</v>
      </c>
      <c r="M1527" s="542">
        <f t="shared" si="744"/>
        <v>8113.5511581071241</v>
      </c>
      <c r="N1527" s="542">
        <f t="shared" si="744"/>
        <v>3932.2874255174938</v>
      </c>
      <c r="O1527" s="542">
        <f t="shared" si="744"/>
        <v>1877.6735822275643</v>
      </c>
      <c r="P1527" s="542">
        <f t="shared" si="744"/>
        <v>1400.0571109567409</v>
      </c>
      <c r="Q1527" s="542">
        <f t="shared" si="744"/>
        <v>2453.2116211160187</v>
      </c>
      <c r="R1527" s="542">
        <f t="shared" si="744"/>
        <v>2914.969398765948</v>
      </c>
      <c r="S1527" s="542">
        <f t="shared" si="744"/>
        <v>1374.9990281865082</v>
      </c>
      <c r="T1527" s="542">
        <f t="shared" si="744"/>
        <v>3816.3312174149728</v>
      </c>
    </row>
    <row r="1528" spans="1:20" outlineLevel="1">
      <c r="A1528" s="152" t="s">
        <v>37</v>
      </c>
      <c r="B1528" s="145"/>
      <c r="C1528" s="20" t="s">
        <v>914</v>
      </c>
      <c r="D1528" s="5" t="s">
        <v>79</v>
      </c>
      <c r="E1528" s="5" t="s">
        <v>317</v>
      </c>
      <c r="F1528" s="5"/>
      <c r="G1528" s="17">
        <f t="shared" ref="G1528:T1528" si="745">+IF($A1528="IPMC",G1168/G$1417,G1168/G$1418)</f>
        <v>0</v>
      </c>
      <c r="H1528" s="17">
        <f t="shared" si="745"/>
        <v>0</v>
      </c>
      <c r="I1528" s="17">
        <f t="shared" si="745"/>
        <v>0</v>
      </c>
      <c r="J1528" s="17">
        <f t="shared" si="745"/>
        <v>0</v>
      </c>
      <c r="K1528" s="17">
        <f t="shared" si="745"/>
        <v>0</v>
      </c>
      <c r="L1528" s="17">
        <f t="shared" si="745"/>
        <v>0</v>
      </c>
      <c r="M1528" s="17">
        <f t="shared" si="745"/>
        <v>0</v>
      </c>
      <c r="N1528" s="17">
        <f t="shared" si="745"/>
        <v>0</v>
      </c>
      <c r="O1528" s="17">
        <f t="shared" si="745"/>
        <v>0</v>
      </c>
      <c r="P1528" s="17">
        <f t="shared" si="745"/>
        <v>0</v>
      </c>
      <c r="Q1528" s="17">
        <f t="shared" si="745"/>
        <v>7153.278957734592</v>
      </c>
      <c r="R1528" s="17">
        <f t="shared" si="745"/>
        <v>4541.2875245275336</v>
      </c>
      <c r="S1528" s="17">
        <f t="shared" si="745"/>
        <v>2194.7367911352671</v>
      </c>
      <c r="T1528" s="17">
        <f t="shared" si="745"/>
        <v>0</v>
      </c>
    </row>
    <row r="1529" spans="1:20" outlineLevel="1">
      <c r="A1529" s="152" t="s">
        <v>37</v>
      </c>
      <c r="B1529" s="145"/>
      <c r="C1529" s="20" t="s">
        <v>915</v>
      </c>
      <c r="D1529" s="5" t="s">
        <v>79</v>
      </c>
      <c r="E1529" s="5" t="s">
        <v>317</v>
      </c>
      <c r="F1529" s="5"/>
      <c r="G1529" s="17">
        <f t="shared" ref="G1529:T1529" si="746">+IF($A1529="IPMC",G1169/G$1417,G1169/G$1418)</f>
        <v>0</v>
      </c>
      <c r="H1529" s="17">
        <f t="shared" si="746"/>
        <v>0</v>
      </c>
      <c r="I1529" s="17">
        <f t="shared" si="746"/>
        <v>0</v>
      </c>
      <c r="J1529" s="17">
        <f t="shared" si="746"/>
        <v>0</v>
      </c>
      <c r="K1529" s="17">
        <f t="shared" si="746"/>
        <v>0</v>
      </c>
      <c r="L1529" s="17">
        <f t="shared" si="746"/>
        <v>0</v>
      </c>
      <c r="M1529" s="17">
        <f t="shared" si="746"/>
        <v>0</v>
      </c>
      <c r="N1529" s="17">
        <f t="shared" si="746"/>
        <v>0</v>
      </c>
      <c r="O1529" s="17">
        <f t="shared" si="746"/>
        <v>0</v>
      </c>
      <c r="P1529" s="17">
        <f t="shared" si="746"/>
        <v>0</v>
      </c>
      <c r="Q1529" s="17">
        <f t="shared" si="746"/>
        <v>4970.6751475504861</v>
      </c>
      <c r="R1529" s="17">
        <f t="shared" si="746"/>
        <v>3155.6528368913105</v>
      </c>
      <c r="S1529" s="17">
        <f t="shared" si="746"/>
        <v>1525.0801328410246</v>
      </c>
      <c r="T1529" s="17">
        <f t="shared" si="746"/>
        <v>8.2043983460574632E-13</v>
      </c>
    </row>
    <row r="1530" spans="1:20" outlineLevel="1">
      <c r="A1530" s="152" t="s">
        <v>37</v>
      </c>
      <c r="B1530" s="145"/>
      <c r="C1530" s="20" t="s">
        <v>916</v>
      </c>
      <c r="D1530" s="5" t="s">
        <v>79</v>
      </c>
      <c r="E1530" s="5" t="s">
        <v>317</v>
      </c>
      <c r="F1530" s="5"/>
      <c r="G1530" s="17">
        <f t="shared" ref="G1530:T1530" si="747">+IF($A1530="IPMC",G1170/G$1417,G1170/G$1418)</f>
        <v>0</v>
      </c>
      <c r="H1530" s="17">
        <f t="shared" si="747"/>
        <v>0</v>
      </c>
      <c r="I1530" s="17">
        <f t="shared" si="747"/>
        <v>0</v>
      </c>
      <c r="J1530" s="17">
        <f t="shared" si="747"/>
        <v>0</v>
      </c>
      <c r="K1530" s="17">
        <f t="shared" si="747"/>
        <v>0</v>
      </c>
      <c r="L1530" s="17">
        <f t="shared" si="747"/>
        <v>0</v>
      </c>
      <c r="M1530" s="17">
        <f t="shared" si="747"/>
        <v>0</v>
      </c>
      <c r="N1530" s="17">
        <f t="shared" si="747"/>
        <v>0</v>
      </c>
      <c r="O1530" s="17">
        <f t="shared" si="747"/>
        <v>0</v>
      </c>
      <c r="P1530" s="17">
        <f t="shared" si="747"/>
        <v>0</v>
      </c>
      <c r="Q1530" s="17">
        <f t="shared" si="747"/>
        <v>0</v>
      </c>
      <c r="R1530" s="17">
        <f t="shared" si="747"/>
        <v>4887.7957247919358</v>
      </c>
      <c r="S1530" s="17">
        <f t="shared" si="747"/>
        <v>3149.5987417123788</v>
      </c>
      <c r="T1530" s="17">
        <f t="shared" si="747"/>
        <v>1545.4049181811911</v>
      </c>
    </row>
    <row r="1531" spans="1:20" outlineLevel="1">
      <c r="A1531" s="152" t="s">
        <v>37</v>
      </c>
      <c r="B1531" s="145"/>
      <c r="C1531" s="378" t="s">
        <v>917</v>
      </c>
      <c r="D1531" s="379" t="s">
        <v>79</v>
      </c>
      <c r="E1531" s="379" t="s">
        <v>317</v>
      </c>
      <c r="F1531" s="5"/>
      <c r="G1531" s="543">
        <f t="shared" ref="G1531:T1531" si="748">+IF($A1531="IPMC",G1171/G$1417,G1171/G$1418)</f>
        <v>0</v>
      </c>
      <c r="H1531" s="543">
        <f t="shared" si="748"/>
        <v>0</v>
      </c>
      <c r="I1531" s="543">
        <f t="shared" si="748"/>
        <v>0</v>
      </c>
      <c r="J1531" s="543">
        <f t="shared" si="748"/>
        <v>0</v>
      </c>
      <c r="K1531" s="543">
        <f t="shared" si="748"/>
        <v>0</v>
      </c>
      <c r="L1531" s="543">
        <f t="shared" si="748"/>
        <v>0</v>
      </c>
      <c r="M1531" s="543">
        <f t="shared" si="748"/>
        <v>0</v>
      </c>
      <c r="N1531" s="543">
        <f t="shared" si="748"/>
        <v>0</v>
      </c>
      <c r="O1531" s="543">
        <f t="shared" si="748"/>
        <v>0</v>
      </c>
      <c r="P1531" s="543">
        <f t="shared" si="748"/>
        <v>0</v>
      </c>
      <c r="Q1531" s="543">
        <f t="shared" si="748"/>
        <v>0</v>
      </c>
      <c r="R1531" s="543">
        <f t="shared" si="748"/>
        <v>0</v>
      </c>
      <c r="S1531" s="543">
        <f t="shared" si="748"/>
        <v>0</v>
      </c>
      <c r="T1531" s="543">
        <f t="shared" si="748"/>
        <v>0</v>
      </c>
    </row>
    <row r="1532" spans="1:20" outlineLevel="1">
      <c r="A1532" s="140"/>
      <c r="B1532" s="145"/>
      <c r="C1532" s="459" t="s">
        <v>787</v>
      </c>
      <c r="D1532" s="548"/>
      <c r="E1532" s="548"/>
      <c r="F1532" s="5"/>
      <c r="G1532" s="549"/>
      <c r="H1532" s="549"/>
      <c r="I1532" s="549"/>
      <c r="J1532" s="549"/>
      <c r="K1532" s="549"/>
      <c r="L1532" s="549"/>
      <c r="M1532" s="549"/>
      <c r="N1532" s="549"/>
      <c r="O1532" s="549"/>
      <c r="P1532" s="549"/>
      <c r="Q1532" s="549"/>
      <c r="R1532" s="549"/>
      <c r="S1532" s="549"/>
      <c r="T1532" s="549"/>
    </row>
    <row r="1533" spans="1:20" outlineLevel="1">
      <c r="A1533" s="152" t="s">
        <v>37</v>
      </c>
      <c r="B1533" s="145"/>
      <c r="C1533" s="20" t="s">
        <v>207</v>
      </c>
      <c r="D1533" s="5" t="s">
        <v>79</v>
      </c>
      <c r="E1533" s="5" t="s">
        <v>317</v>
      </c>
      <c r="F1533" s="5"/>
      <c r="G1533" s="17">
        <f t="shared" ref="G1533:T1533" si="749">+IF($A1533="IPMC",G1173/G$1417,G1173/G$1418)</f>
        <v>382.91535801364074</v>
      </c>
      <c r="H1533" s="17">
        <f t="shared" si="749"/>
        <v>318.00513569249279</v>
      </c>
      <c r="I1533" s="17">
        <f t="shared" si="749"/>
        <v>265.70074609236963</v>
      </c>
      <c r="J1533" s="17">
        <f t="shared" si="749"/>
        <v>213.69099916551914</v>
      </c>
      <c r="K1533" s="17">
        <f t="shared" si="749"/>
        <v>165.81342467850808</v>
      </c>
      <c r="L1533" s="17">
        <f t="shared" si="749"/>
        <v>112.00398464337211</v>
      </c>
      <c r="M1533" s="17">
        <f t="shared" si="749"/>
        <v>55.417915457314741</v>
      </c>
      <c r="N1533" s="17">
        <f t="shared" si="749"/>
        <v>1.4509426379720001E-2</v>
      </c>
      <c r="O1533" s="17">
        <f t="shared" si="749"/>
        <v>0</v>
      </c>
      <c r="P1533" s="17">
        <f t="shared" si="749"/>
        <v>0</v>
      </c>
      <c r="Q1533" s="17">
        <f t="shared" si="749"/>
        <v>0</v>
      </c>
      <c r="R1533" s="17">
        <f t="shared" si="749"/>
        <v>0</v>
      </c>
      <c r="S1533" s="17">
        <f t="shared" si="749"/>
        <v>0</v>
      </c>
      <c r="T1533" s="17">
        <f t="shared" si="749"/>
        <v>0</v>
      </c>
    </row>
    <row r="1534" spans="1:20" outlineLevel="1">
      <c r="A1534" s="152" t="s">
        <v>37</v>
      </c>
      <c r="B1534" s="145"/>
      <c r="C1534" s="20" t="s">
        <v>941</v>
      </c>
      <c r="D1534" s="5" t="s">
        <v>79</v>
      </c>
      <c r="E1534" s="5" t="s">
        <v>317</v>
      </c>
      <c r="F1534" s="5"/>
      <c r="G1534" s="17">
        <f t="shared" ref="G1534:T1534" si="750">+IF($A1534="IPMC",G1174/G$1417,G1174/G$1418)</f>
        <v>0</v>
      </c>
      <c r="H1534" s="17">
        <f t="shared" si="750"/>
        <v>8.2718701426092469</v>
      </c>
      <c r="I1534" s="17">
        <f t="shared" si="750"/>
        <v>5.5290247112085504</v>
      </c>
      <c r="J1534" s="17">
        <f t="shared" si="750"/>
        <v>2.7791778081922658</v>
      </c>
      <c r="K1534" s="17">
        <f t="shared" si="750"/>
        <v>1.1482928182082392E-15</v>
      </c>
      <c r="L1534" s="17">
        <f t="shared" si="750"/>
        <v>0</v>
      </c>
      <c r="M1534" s="17">
        <f t="shared" si="750"/>
        <v>0</v>
      </c>
      <c r="N1534" s="17">
        <f t="shared" si="750"/>
        <v>0</v>
      </c>
      <c r="O1534" s="17">
        <f t="shared" si="750"/>
        <v>0</v>
      </c>
      <c r="P1534" s="17">
        <f t="shared" si="750"/>
        <v>0</v>
      </c>
      <c r="Q1534" s="17">
        <f t="shared" si="750"/>
        <v>0</v>
      </c>
      <c r="R1534" s="17">
        <f t="shared" si="750"/>
        <v>0</v>
      </c>
      <c r="S1534" s="17">
        <f t="shared" si="750"/>
        <v>0</v>
      </c>
      <c r="T1534" s="17">
        <f t="shared" si="750"/>
        <v>0</v>
      </c>
    </row>
    <row r="1535" spans="1:20" outlineLevel="1">
      <c r="A1535" s="152" t="s">
        <v>37</v>
      </c>
      <c r="B1535" s="145"/>
      <c r="C1535" s="20" t="s">
        <v>942</v>
      </c>
      <c r="D1535" s="5" t="s">
        <v>79</v>
      </c>
      <c r="E1535" s="5" t="s">
        <v>317</v>
      </c>
      <c r="F1535" s="5"/>
      <c r="G1535" s="17">
        <f t="shared" ref="G1535:T1535" si="751">+IF($A1535="IPMC",G1175/G$1417,G1175/G$1418)</f>
        <v>192.54816932695107</v>
      </c>
      <c r="H1535" s="17">
        <f t="shared" si="751"/>
        <v>151.13690475944244</v>
      </c>
      <c r="I1535" s="17">
        <f t="shared" si="751"/>
        <v>113.74657769620939</v>
      </c>
      <c r="J1535" s="17">
        <f t="shared" si="751"/>
        <v>76.36333208073728</v>
      </c>
      <c r="K1535" s="17">
        <f t="shared" si="751"/>
        <v>39.703616025621187</v>
      </c>
      <c r="L1535" s="17">
        <f t="shared" si="751"/>
        <v>0.4088162381071957</v>
      </c>
      <c r="M1535" s="17">
        <f t="shared" si="751"/>
        <v>0</v>
      </c>
      <c r="N1535" s="17">
        <f t="shared" si="751"/>
        <v>0</v>
      </c>
      <c r="O1535" s="17">
        <f t="shared" si="751"/>
        <v>0</v>
      </c>
      <c r="P1535" s="17">
        <f t="shared" si="751"/>
        <v>0</v>
      </c>
      <c r="Q1535" s="17">
        <f t="shared" si="751"/>
        <v>0</v>
      </c>
      <c r="R1535" s="17">
        <f t="shared" si="751"/>
        <v>0</v>
      </c>
      <c r="S1535" s="17">
        <f t="shared" si="751"/>
        <v>0</v>
      </c>
      <c r="T1535" s="17">
        <f t="shared" si="751"/>
        <v>0</v>
      </c>
    </row>
    <row r="1536" spans="1:20" outlineLevel="1">
      <c r="A1536" s="152" t="s">
        <v>37</v>
      </c>
      <c r="B1536" s="145"/>
      <c r="C1536" s="20" t="s">
        <v>943</v>
      </c>
      <c r="D1536" s="5" t="s">
        <v>79</v>
      </c>
      <c r="E1536" s="5" t="s">
        <v>317</v>
      </c>
      <c r="F1536" s="5"/>
      <c r="G1536" s="17">
        <f t="shared" ref="G1536:T1536" si="752">+IF($A1536="IPMC",G1176/G$1417,G1176/G$1418)</f>
        <v>0</v>
      </c>
      <c r="H1536" s="17">
        <f t="shared" si="752"/>
        <v>0</v>
      </c>
      <c r="I1536" s="17">
        <f t="shared" si="752"/>
        <v>504.79866127977829</v>
      </c>
      <c r="J1536" s="17">
        <f t="shared" si="752"/>
        <v>434.97991375995502</v>
      </c>
      <c r="K1536" s="17">
        <f t="shared" si="752"/>
        <v>375.01678097651779</v>
      </c>
      <c r="L1536" s="17">
        <f t="shared" si="752"/>
        <v>303.96727487474988</v>
      </c>
      <c r="M1536" s="17">
        <f t="shared" si="752"/>
        <v>225.56831780652359</v>
      </c>
      <c r="N1536" s="17">
        <f t="shared" si="752"/>
        <v>150.79306259300208</v>
      </c>
      <c r="O1536" s="17">
        <f t="shared" si="752"/>
        <v>75.375601821799279</v>
      </c>
      <c r="P1536" s="17">
        <f t="shared" si="752"/>
        <v>1.4937065743955176E-13</v>
      </c>
      <c r="Q1536" s="17">
        <f t="shared" si="752"/>
        <v>7.5691985571793754E-14</v>
      </c>
      <c r="R1536" s="17">
        <f t="shared" si="752"/>
        <v>7.2080035983826395E-14</v>
      </c>
      <c r="S1536" s="17">
        <f t="shared" si="752"/>
        <v>6.967042100974049E-14</v>
      </c>
      <c r="T1536" s="17">
        <f t="shared" si="752"/>
        <v>6.8369986217145531E-14</v>
      </c>
    </row>
    <row r="1537" spans="1:20" outlineLevel="1">
      <c r="A1537" s="152" t="s">
        <v>37</v>
      </c>
      <c r="B1537" s="145"/>
      <c r="C1537" s="20" t="s">
        <v>944</v>
      </c>
      <c r="D1537" s="5" t="s">
        <v>79</v>
      </c>
      <c r="E1537" s="5" t="s">
        <v>317</v>
      </c>
      <c r="F1537" s="5"/>
      <c r="G1537" s="17">
        <f t="shared" ref="G1537:T1537" si="753">+IF($A1537="IPMC",G1177/G$1417,G1177/G$1418)</f>
        <v>0</v>
      </c>
      <c r="H1537" s="17">
        <f t="shared" si="753"/>
        <v>0</v>
      </c>
      <c r="I1537" s="17">
        <f t="shared" si="753"/>
        <v>252.39933063988914</v>
      </c>
      <c r="J1537" s="17">
        <f t="shared" si="753"/>
        <v>217.48995687997751</v>
      </c>
      <c r="K1537" s="17">
        <f t="shared" si="753"/>
        <v>187.5083904882589</v>
      </c>
      <c r="L1537" s="17">
        <f t="shared" si="753"/>
        <v>151.98363743737494</v>
      </c>
      <c r="M1537" s="17">
        <f t="shared" si="753"/>
        <v>112.7841589032618</v>
      </c>
      <c r="N1537" s="17">
        <f t="shared" si="753"/>
        <v>75.396531296501038</v>
      </c>
      <c r="O1537" s="17">
        <f t="shared" si="753"/>
        <v>37.687800910899639</v>
      </c>
      <c r="P1537" s="17">
        <f t="shared" si="753"/>
        <v>7.4685328719775878E-14</v>
      </c>
      <c r="Q1537" s="17">
        <f t="shared" si="753"/>
        <v>3.7845992785896877E-14</v>
      </c>
      <c r="R1537" s="17">
        <f t="shared" si="753"/>
        <v>3.6040017991913198E-14</v>
      </c>
      <c r="S1537" s="17">
        <f t="shared" si="753"/>
        <v>3.4835210504870245E-14</v>
      </c>
      <c r="T1537" s="17">
        <f t="shared" si="753"/>
        <v>3.4184993108572766E-14</v>
      </c>
    </row>
    <row r="1538" spans="1:20" outlineLevel="1">
      <c r="A1538" s="152" t="s">
        <v>37</v>
      </c>
      <c r="B1538" s="145"/>
      <c r="C1538" s="20" t="s">
        <v>945</v>
      </c>
      <c r="D1538" s="5" t="s">
        <v>79</v>
      </c>
      <c r="E1538" s="5" t="s">
        <v>317</v>
      </c>
      <c r="F1538" s="5"/>
      <c r="G1538" s="17">
        <f t="shared" ref="G1538:T1538" si="754">+IF($A1538="IPMC",G1178/G$1417,G1178/G$1418)</f>
        <v>0</v>
      </c>
      <c r="H1538" s="17">
        <f t="shared" si="754"/>
        <v>0</v>
      </c>
      <c r="I1538" s="17">
        <f t="shared" si="754"/>
        <v>4606.2149486650951</v>
      </c>
      <c r="J1538" s="17">
        <f t="shared" si="754"/>
        <v>3969.1289514329405</v>
      </c>
      <c r="K1538" s="17">
        <f t="shared" si="754"/>
        <v>3421.9740166404799</v>
      </c>
      <c r="L1538" s="17">
        <f t="shared" si="754"/>
        <v>2773.6575249296379</v>
      </c>
      <c r="M1538" s="17">
        <f t="shared" si="754"/>
        <v>2058.2783535746862</v>
      </c>
      <c r="N1538" s="17">
        <f t="shared" si="754"/>
        <v>1375.9649387935128</v>
      </c>
      <c r="O1538" s="17">
        <f t="shared" si="754"/>
        <v>687.79149095993819</v>
      </c>
      <c r="P1538" s="17">
        <f t="shared" si="754"/>
        <v>5.9748262975820703E-13</v>
      </c>
      <c r="Q1538" s="17">
        <f t="shared" si="754"/>
        <v>0</v>
      </c>
      <c r="R1538" s="17">
        <f t="shared" si="754"/>
        <v>0</v>
      </c>
      <c r="S1538" s="17">
        <f t="shared" si="754"/>
        <v>0</v>
      </c>
      <c r="T1538" s="17">
        <f t="shared" si="754"/>
        <v>0</v>
      </c>
    </row>
    <row r="1539" spans="1:20" outlineLevel="1">
      <c r="A1539" s="152" t="s">
        <v>37</v>
      </c>
      <c r="B1539" s="145"/>
      <c r="C1539" s="20" t="s">
        <v>946</v>
      </c>
      <c r="D1539" s="5" t="s">
        <v>79</v>
      </c>
      <c r="E1539" s="5" t="s">
        <v>317</v>
      </c>
      <c r="F1539" s="5"/>
      <c r="G1539" s="17">
        <f t="shared" ref="G1539:T1539" si="755">+IF($A1539="IPMC",G1179/G$1417,G1179/G$1418)</f>
        <v>0</v>
      </c>
      <c r="H1539" s="17">
        <f t="shared" si="755"/>
        <v>0</v>
      </c>
      <c r="I1539" s="17">
        <f t="shared" si="755"/>
        <v>1097.5707742107306</v>
      </c>
      <c r="J1539" s="17">
        <f t="shared" si="755"/>
        <v>945.76566328694344</v>
      </c>
      <c r="K1539" s="17">
        <f t="shared" si="755"/>
        <v>815.38936255277497</v>
      </c>
      <c r="L1539" s="17">
        <f t="shared" si="755"/>
        <v>660.90824483010522</v>
      </c>
      <c r="M1539" s="17">
        <f t="shared" si="755"/>
        <v>490.44740448529365</v>
      </c>
      <c r="N1539" s="17">
        <f t="shared" si="755"/>
        <v>327.86548608550839</v>
      </c>
      <c r="O1539" s="17">
        <f t="shared" si="755"/>
        <v>163.88723662303823</v>
      </c>
      <c r="P1539" s="17">
        <f t="shared" si="755"/>
        <v>2.2405598615932765E-13</v>
      </c>
      <c r="Q1539" s="17">
        <f t="shared" si="755"/>
        <v>7.5691985571793754E-14</v>
      </c>
      <c r="R1539" s="17">
        <f t="shared" si="755"/>
        <v>7.2080035983826395E-14</v>
      </c>
      <c r="S1539" s="17">
        <f t="shared" si="755"/>
        <v>6.967042100974049E-14</v>
      </c>
      <c r="T1539" s="17">
        <f t="shared" si="755"/>
        <v>6.8369986217145531E-14</v>
      </c>
    </row>
    <row r="1540" spans="1:20" outlineLevel="1">
      <c r="A1540" s="152" t="s">
        <v>37</v>
      </c>
      <c r="B1540" s="145"/>
      <c r="C1540" s="20" t="s">
        <v>947</v>
      </c>
      <c r="D1540" s="5" t="s">
        <v>79</v>
      </c>
      <c r="E1540" s="5" t="s">
        <v>317</v>
      </c>
      <c r="F1540" s="5"/>
      <c r="G1540" s="17">
        <f t="shared" ref="G1540:T1540" si="756">+IF($A1540="IPMC",G1180/G$1417,G1180/G$1418)</f>
        <v>0</v>
      </c>
      <c r="H1540" s="17">
        <f t="shared" si="756"/>
        <v>86.874008558621014</v>
      </c>
      <c r="I1540" s="17">
        <f t="shared" si="756"/>
        <v>58.067708003313221</v>
      </c>
      <c r="J1540" s="17">
        <f t="shared" si="756"/>
        <v>29.187875599152733</v>
      </c>
      <c r="K1540" s="17">
        <f t="shared" si="756"/>
        <v>4.5931712728329567E-15</v>
      </c>
      <c r="L1540" s="17">
        <f t="shared" si="756"/>
        <v>4.6537042662480323E-15</v>
      </c>
      <c r="M1540" s="17">
        <f t="shared" si="756"/>
        <v>4.604566915256048E-15</v>
      </c>
      <c r="N1540" s="17">
        <f t="shared" si="756"/>
        <v>4.6172491364329643E-15</v>
      </c>
      <c r="O1540" s="17">
        <f t="shared" si="756"/>
        <v>4.615967424962539E-15</v>
      </c>
      <c r="P1540" s="17">
        <f t="shared" si="756"/>
        <v>4.6678330449859924E-15</v>
      </c>
      <c r="Q1540" s="17">
        <f t="shared" si="756"/>
        <v>4.7307490982371096E-15</v>
      </c>
      <c r="R1540" s="17">
        <f t="shared" si="756"/>
        <v>4.5050022489891497E-15</v>
      </c>
      <c r="S1540" s="17">
        <f t="shared" si="756"/>
        <v>4.3544013131087806E-15</v>
      </c>
      <c r="T1540" s="17">
        <f t="shared" si="756"/>
        <v>4.2731241385715957E-15</v>
      </c>
    </row>
    <row r="1541" spans="1:20" outlineLevel="1">
      <c r="A1541" s="152" t="s">
        <v>37</v>
      </c>
      <c r="B1541" s="145"/>
      <c r="C1541" s="20" t="s">
        <v>948</v>
      </c>
      <c r="D1541" s="5" t="s">
        <v>79</v>
      </c>
      <c r="E1541" s="5" t="s">
        <v>317</v>
      </c>
      <c r="F1541" s="5"/>
      <c r="G1541" s="17">
        <f t="shared" ref="G1541:T1541" si="757">+IF($A1541="IPMC",G1181/G$1417,G1181/G$1418)</f>
        <v>224.89212718772836</v>
      </c>
      <c r="H1541" s="17">
        <f t="shared" si="757"/>
        <v>1271.8926844655523</v>
      </c>
      <c r="I1541" s="17">
        <f t="shared" si="757"/>
        <v>1088.5921494745965</v>
      </c>
      <c r="J1541" s="17">
        <f t="shared" si="757"/>
        <v>906.74488730579299</v>
      </c>
      <c r="K1541" s="17">
        <f t="shared" si="757"/>
        <v>743.98773632251039</v>
      </c>
      <c r="L1541" s="17">
        <f t="shared" si="757"/>
        <v>557.12502400936228</v>
      </c>
      <c r="M1541" s="17">
        <f t="shared" si="757"/>
        <v>356.65138071128507</v>
      </c>
      <c r="N1541" s="17">
        <f t="shared" si="757"/>
        <v>162.50664518538377</v>
      </c>
      <c r="O1541" s="17">
        <f t="shared" si="757"/>
        <v>0</v>
      </c>
      <c r="P1541" s="17">
        <f t="shared" si="757"/>
        <v>0</v>
      </c>
      <c r="Q1541" s="17">
        <f t="shared" si="757"/>
        <v>0</v>
      </c>
      <c r="R1541" s="17">
        <f t="shared" si="757"/>
        <v>0</v>
      </c>
      <c r="S1541" s="17">
        <f t="shared" si="757"/>
        <v>0</v>
      </c>
      <c r="T1541" s="17">
        <f t="shared" si="757"/>
        <v>0</v>
      </c>
    </row>
    <row r="1542" spans="1:20" outlineLevel="1">
      <c r="A1542" s="152" t="s">
        <v>37</v>
      </c>
      <c r="B1542" s="145"/>
      <c r="C1542" s="20" t="s">
        <v>949</v>
      </c>
      <c r="D1542" s="5" t="s">
        <v>79</v>
      </c>
      <c r="E1542" s="5" t="s">
        <v>317</v>
      </c>
      <c r="F1542" s="5"/>
      <c r="G1542" s="17">
        <f t="shared" ref="G1542:T1542" si="758">+IF($A1542="IPMC",G1182/G$1417,G1182/G$1418)</f>
        <v>0</v>
      </c>
      <c r="H1542" s="17">
        <f t="shared" si="758"/>
        <v>158.8509020360558</v>
      </c>
      <c r="I1542" s="17">
        <f t="shared" si="758"/>
        <v>136.51456128711644</v>
      </c>
      <c r="J1542" s="17">
        <f t="shared" si="758"/>
        <v>114.36563078208384</v>
      </c>
      <c r="K1542" s="17">
        <f t="shared" si="758"/>
        <v>94.656024748209177</v>
      </c>
      <c r="L1542" s="17">
        <f t="shared" si="758"/>
        <v>71.927616024613741</v>
      </c>
      <c r="M1542" s="17">
        <f t="shared" si="758"/>
        <v>47.445433013043299</v>
      </c>
      <c r="N1542" s="17">
        <f t="shared" si="758"/>
        <v>23.788055276310438</v>
      </c>
      <c r="O1542" s="17">
        <f t="shared" si="758"/>
        <v>0</v>
      </c>
      <c r="P1542" s="17">
        <f t="shared" si="758"/>
        <v>0</v>
      </c>
      <c r="Q1542" s="17">
        <f t="shared" si="758"/>
        <v>0</v>
      </c>
      <c r="R1542" s="17">
        <f t="shared" si="758"/>
        <v>0</v>
      </c>
      <c r="S1542" s="17">
        <f t="shared" si="758"/>
        <v>0</v>
      </c>
      <c r="T1542" s="17">
        <f t="shared" si="758"/>
        <v>0</v>
      </c>
    </row>
    <row r="1543" spans="1:20" outlineLevel="1">
      <c r="A1543" s="152" t="s">
        <v>37</v>
      </c>
      <c r="B1543" s="145"/>
      <c r="C1543" s="20" t="s">
        <v>950</v>
      </c>
      <c r="D1543" s="5" t="s">
        <v>79</v>
      </c>
      <c r="E1543" s="5" t="s">
        <v>317</v>
      </c>
      <c r="F1543" s="5"/>
      <c r="G1543" s="17">
        <f t="shared" ref="G1543:T1543" si="759">+IF($A1543="IPMC",G1183/G$1417,G1183/G$1418)</f>
        <v>0</v>
      </c>
      <c r="H1543" s="17">
        <f t="shared" si="759"/>
        <v>29.058091835863866</v>
      </c>
      <c r="I1543" s="17">
        <f t="shared" si="759"/>
        <v>24.972175845204227</v>
      </c>
      <c r="J1543" s="17">
        <f t="shared" si="759"/>
        <v>20.920542216234853</v>
      </c>
      <c r="K1543" s="17">
        <f t="shared" si="759"/>
        <v>17.315126478330949</v>
      </c>
      <c r="L1543" s="17">
        <f t="shared" si="759"/>
        <v>13.157490736209834</v>
      </c>
      <c r="M1543" s="17">
        <f t="shared" si="759"/>
        <v>8.6790426243371925</v>
      </c>
      <c r="N1543" s="17">
        <f t="shared" si="759"/>
        <v>4.3514735261543533</v>
      </c>
      <c r="O1543" s="17">
        <f t="shared" si="759"/>
        <v>6.9239511374438081E-15</v>
      </c>
      <c r="P1543" s="17">
        <f t="shared" si="759"/>
        <v>2.3339165224929962E-15</v>
      </c>
      <c r="Q1543" s="17">
        <f t="shared" si="759"/>
        <v>2.3653745491185548E-15</v>
      </c>
      <c r="R1543" s="17">
        <f t="shared" si="759"/>
        <v>2.2525011244945749E-15</v>
      </c>
      <c r="S1543" s="17">
        <f t="shared" si="759"/>
        <v>2.1772006565543903E-15</v>
      </c>
      <c r="T1543" s="17">
        <f t="shared" si="759"/>
        <v>2.1365620692857979E-15</v>
      </c>
    </row>
    <row r="1544" spans="1:20" outlineLevel="1">
      <c r="A1544" s="152" t="s">
        <v>37</v>
      </c>
      <c r="B1544" s="145"/>
      <c r="C1544" s="20" t="s">
        <v>951</v>
      </c>
      <c r="D1544" s="5" t="s">
        <v>79</v>
      </c>
      <c r="E1544" s="5" t="s">
        <v>317</v>
      </c>
      <c r="F1544" s="5"/>
      <c r="G1544" s="17">
        <f t="shared" ref="G1544:T1544" si="760">+IF($A1544="IPMC",G1184/G$1417,G1184/G$1418)</f>
        <v>0</v>
      </c>
      <c r="H1544" s="17">
        <f t="shared" si="760"/>
        <v>0</v>
      </c>
      <c r="I1544" s="17">
        <f t="shared" si="760"/>
        <v>0</v>
      </c>
      <c r="J1544" s="17">
        <f t="shared" si="760"/>
        <v>1485.5240067356608</v>
      </c>
      <c r="K1544" s="17">
        <f t="shared" si="760"/>
        <v>1317.3331775344027</v>
      </c>
      <c r="L1544" s="17">
        <f t="shared" si="760"/>
        <v>1112.2451613880264</v>
      </c>
      <c r="M1544" s="17">
        <f t="shared" si="760"/>
        <v>880.40098446736511</v>
      </c>
      <c r="N1544" s="17">
        <f t="shared" si="760"/>
        <v>662.11938495967547</v>
      </c>
      <c r="O1544" s="17">
        <f t="shared" si="760"/>
        <v>441.29039060564116</v>
      </c>
      <c r="P1544" s="17">
        <f t="shared" si="760"/>
        <v>223.12439387724936</v>
      </c>
      <c r="Q1544" s="17">
        <f t="shared" si="760"/>
        <v>0</v>
      </c>
      <c r="R1544" s="17">
        <f t="shared" si="760"/>
        <v>0</v>
      </c>
      <c r="S1544" s="17">
        <f t="shared" si="760"/>
        <v>0</v>
      </c>
      <c r="T1544" s="17">
        <f t="shared" si="760"/>
        <v>0</v>
      </c>
    </row>
    <row r="1545" spans="1:20" outlineLevel="1">
      <c r="A1545" s="152" t="s">
        <v>37</v>
      </c>
      <c r="B1545" s="145"/>
      <c r="C1545" s="20" t="s">
        <v>952</v>
      </c>
      <c r="D1545" s="5" t="s">
        <v>79</v>
      </c>
      <c r="E1545" s="5" t="s">
        <v>317</v>
      </c>
      <c r="F1545" s="5"/>
      <c r="G1545" s="17">
        <f t="shared" ref="G1545:T1545" si="761">+IF($A1545="IPMC",G1185/G$1417,G1185/G$1418)</f>
        <v>0</v>
      </c>
      <c r="H1545" s="17">
        <f t="shared" si="761"/>
        <v>0</v>
      </c>
      <c r="I1545" s="17">
        <f t="shared" si="761"/>
        <v>0</v>
      </c>
      <c r="J1545" s="17">
        <f t="shared" si="761"/>
        <v>520.5024487766284</v>
      </c>
      <c r="K1545" s="17">
        <f t="shared" si="761"/>
        <v>461.57123119678067</v>
      </c>
      <c r="L1545" s="17">
        <f t="shared" si="761"/>
        <v>389.71186431014047</v>
      </c>
      <c r="M1545" s="17">
        <f t="shared" si="761"/>
        <v>308.47759190886012</v>
      </c>
      <c r="N1545" s="17">
        <f t="shared" si="761"/>
        <v>231.99541689756865</v>
      </c>
      <c r="O1545" s="17">
        <f t="shared" si="761"/>
        <v>154.62067788225477</v>
      </c>
      <c r="P1545" s="17">
        <f t="shared" si="761"/>
        <v>78.179008126642131</v>
      </c>
      <c r="Q1545" s="17">
        <f t="shared" si="761"/>
        <v>0</v>
      </c>
      <c r="R1545" s="17">
        <f t="shared" si="761"/>
        <v>0</v>
      </c>
      <c r="S1545" s="17">
        <f t="shared" si="761"/>
        <v>0</v>
      </c>
      <c r="T1545" s="17">
        <f t="shared" si="761"/>
        <v>0</v>
      </c>
    </row>
    <row r="1546" spans="1:20" outlineLevel="1">
      <c r="A1546" s="152" t="s">
        <v>37</v>
      </c>
      <c r="B1546" s="145"/>
      <c r="C1546" s="20" t="s">
        <v>953</v>
      </c>
      <c r="D1546" s="5" t="s">
        <v>79</v>
      </c>
      <c r="E1546" s="5" t="s">
        <v>317</v>
      </c>
      <c r="F1546" s="5"/>
      <c r="G1546" s="17">
        <f t="shared" ref="G1546:T1546" si="762">+IF($A1546="IPMC",G1186/G$1417,G1186/G$1418)</f>
        <v>0</v>
      </c>
      <c r="H1546" s="17">
        <f t="shared" si="762"/>
        <v>19.372061223909245</v>
      </c>
      <c r="I1546" s="17">
        <f t="shared" si="762"/>
        <v>17.480523091642958</v>
      </c>
      <c r="J1546" s="17">
        <f t="shared" si="762"/>
        <v>15.620671521455355</v>
      </c>
      <c r="K1546" s="17">
        <f t="shared" si="762"/>
        <v>14.140686623970273</v>
      </c>
      <c r="L1546" s="17">
        <f t="shared" si="762"/>
        <v>12.280324687129175</v>
      </c>
      <c r="M1546" s="17">
        <f t="shared" si="762"/>
        <v>10.125549728393386</v>
      </c>
      <c r="N1546" s="17">
        <f t="shared" si="762"/>
        <v>8.122750582154783</v>
      </c>
      <c r="O1546" s="17">
        <f t="shared" si="762"/>
        <v>6.0903718286178625</v>
      </c>
      <c r="P1546" s="17">
        <f t="shared" si="762"/>
        <v>4.1058693675833213</v>
      </c>
      <c r="Q1546" s="17">
        <f t="shared" si="762"/>
        <v>2.0806054566410115</v>
      </c>
      <c r="R1546" s="17">
        <f t="shared" si="762"/>
        <v>0</v>
      </c>
      <c r="S1546" s="17">
        <f t="shared" si="762"/>
        <v>0</v>
      </c>
      <c r="T1546" s="17">
        <f t="shared" si="762"/>
        <v>0</v>
      </c>
    </row>
    <row r="1547" spans="1:20" outlineLevel="1">
      <c r="A1547" s="152" t="s">
        <v>37</v>
      </c>
      <c r="B1547" s="145"/>
      <c r="C1547" s="20" t="s">
        <v>953</v>
      </c>
      <c r="D1547" s="5" t="s">
        <v>79</v>
      </c>
      <c r="E1547" s="5" t="s">
        <v>317</v>
      </c>
      <c r="F1547" s="5"/>
      <c r="G1547" s="17">
        <f t="shared" ref="G1547:T1547" si="763">+IF($A1547="IPMC",G1187/G$1417,G1187/G$1418)</f>
        <v>0</v>
      </c>
      <c r="H1547" s="17">
        <f t="shared" si="763"/>
        <v>48.430153059773112</v>
      </c>
      <c r="I1547" s="17">
        <f t="shared" si="763"/>
        <v>43.701307729107391</v>
      </c>
      <c r="J1547" s="17">
        <f t="shared" si="763"/>
        <v>39.051678803638389</v>
      </c>
      <c r="K1547" s="17">
        <f t="shared" si="763"/>
        <v>35.351716559925684</v>
      </c>
      <c r="L1547" s="17">
        <f t="shared" si="763"/>
        <v>30.700811717822937</v>
      </c>
      <c r="M1547" s="17">
        <f t="shared" si="763"/>
        <v>25.313874320983466</v>
      </c>
      <c r="N1547" s="17">
        <f t="shared" si="763"/>
        <v>20.306876455386956</v>
      </c>
      <c r="O1547" s="17">
        <f t="shared" si="763"/>
        <v>15.225929571544656</v>
      </c>
      <c r="P1547" s="17">
        <f t="shared" si="763"/>
        <v>10.264673418958303</v>
      </c>
      <c r="Q1547" s="17">
        <f t="shared" si="763"/>
        <v>5.2015136416025287</v>
      </c>
      <c r="R1547" s="17">
        <f t="shared" si="763"/>
        <v>0</v>
      </c>
      <c r="S1547" s="17">
        <f t="shared" si="763"/>
        <v>0</v>
      </c>
      <c r="T1547" s="17">
        <f t="shared" si="763"/>
        <v>0</v>
      </c>
    </row>
    <row r="1548" spans="1:20" outlineLevel="1">
      <c r="A1548" s="152" t="s">
        <v>37</v>
      </c>
      <c r="B1548" s="145"/>
      <c r="C1548" s="20" t="s">
        <v>954</v>
      </c>
      <c r="D1548" s="5" t="s">
        <v>79</v>
      </c>
      <c r="E1548" s="5" t="s">
        <v>317</v>
      </c>
      <c r="F1548" s="5"/>
      <c r="G1548" s="17">
        <f t="shared" ref="G1548:T1548" si="764">+IF($A1548="IPMC",G1188/G$1417,G1188/G$1418)</f>
        <v>15.510199999999999</v>
      </c>
      <c r="H1548" s="17">
        <f t="shared" si="764"/>
        <v>62.690181777593509</v>
      </c>
      <c r="I1548" s="17">
        <f t="shared" si="764"/>
        <v>53.567791283518403</v>
      </c>
      <c r="J1548" s="17">
        <f t="shared" si="764"/>
        <v>44.516100410935259</v>
      </c>
      <c r="K1548" s="17">
        <f t="shared" si="764"/>
        <v>36.396658791100478</v>
      </c>
      <c r="L1548" s="17">
        <f t="shared" si="764"/>
        <v>27.090369457698518</v>
      </c>
      <c r="M1548" s="17">
        <f t="shared" si="764"/>
        <v>17.121698665083308</v>
      </c>
      <c r="N1548" s="17">
        <f t="shared" si="764"/>
        <v>7.4595578128357927</v>
      </c>
      <c r="O1548" s="17">
        <f t="shared" si="764"/>
        <v>0</v>
      </c>
      <c r="P1548" s="17">
        <f t="shared" si="764"/>
        <v>0</v>
      </c>
      <c r="Q1548" s="17">
        <f t="shared" si="764"/>
        <v>0</v>
      </c>
      <c r="R1548" s="17">
        <f t="shared" si="764"/>
        <v>0</v>
      </c>
      <c r="S1548" s="17">
        <f t="shared" si="764"/>
        <v>0</v>
      </c>
      <c r="T1548" s="17">
        <f t="shared" si="764"/>
        <v>0</v>
      </c>
    </row>
    <row r="1549" spans="1:20" outlineLevel="1">
      <c r="A1549" s="152" t="s">
        <v>37</v>
      </c>
      <c r="B1549" s="145"/>
      <c r="C1549" s="20" t="s">
        <v>955</v>
      </c>
      <c r="D1549" s="5" t="s">
        <v>79</v>
      </c>
      <c r="E1549" s="5" t="s">
        <v>317</v>
      </c>
      <c r="F1549" s="5"/>
      <c r="G1549" s="17">
        <f t="shared" ref="G1549:T1549" si="765">+IF($A1549="IPMC",G1189/G$1417,G1189/G$1418)</f>
        <v>0</v>
      </c>
      <c r="H1549" s="17">
        <f t="shared" si="765"/>
        <v>387.99494555973575</v>
      </c>
      <c r="I1549" s="17">
        <f t="shared" si="765"/>
        <v>333.43820586353092</v>
      </c>
      <c r="J1549" s="17">
        <f t="shared" si="765"/>
        <v>279.33921759618124</v>
      </c>
      <c r="K1549" s="17">
        <f t="shared" si="765"/>
        <v>231.19830418555875</v>
      </c>
      <c r="L1549" s="17">
        <f t="shared" si="765"/>
        <v>175.68393446942568</v>
      </c>
      <c r="M1549" s="17">
        <f t="shared" si="765"/>
        <v>115.8859531989026</v>
      </c>
      <c r="N1549" s="17">
        <f t="shared" si="765"/>
        <v>58.102567209905573</v>
      </c>
      <c r="O1549" s="17">
        <f t="shared" si="765"/>
        <v>7.3855478799400624E-14</v>
      </c>
      <c r="P1549" s="17">
        <f t="shared" si="765"/>
        <v>0</v>
      </c>
      <c r="Q1549" s="17">
        <f t="shared" si="765"/>
        <v>0</v>
      </c>
      <c r="R1549" s="17">
        <f t="shared" si="765"/>
        <v>0</v>
      </c>
      <c r="S1549" s="17">
        <f t="shared" si="765"/>
        <v>0</v>
      </c>
      <c r="T1549" s="17">
        <f t="shared" si="765"/>
        <v>0</v>
      </c>
    </row>
    <row r="1550" spans="1:20" outlineLevel="1">
      <c r="A1550" s="152" t="s">
        <v>37</v>
      </c>
      <c r="B1550" s="145"/>
      <c r="C1550" s="20" t="s">
        <v>956</v>
      </c>
      <c r="D1550" s="5" t="s">
        <v>79</v>
      </c>
      <c r="E1550" s="5" t="s">
        <v>317</v>
      </c>
      <c r="F1550" s="5"/>
      <c r="G1550" s="17">
        <f t="shared" ref="G1550:T1550" si="766">+IF($A1550="IPMC",G1190/G$1417,G1190/G$1418)</f>
        <v>0</v>
      </c>
      <c r="H1550" s="17">
        <f t="shared" si="766"/>
        <v>0</v>
      </c>
      <c r="I1550" s="17">
        <f t="shared" si="766"/>
        <v>81.575774427667127</v>
      </c>
      <c r="J1550" s="17">
        <f t="shared" si="766"/>
        <v>70.293021846549095</v>
      </c>
      <c r="K1550" s="17">
        <f t="shared" si="766"/>
        <v>60.602942674158314</v>
      </c>
      <c r="L1550" s="17">
        <f t="shared" si="766"/>
        <v>49.121298748516701</v>
      </c>
      <c r="M1550" s="17">
        <f t="shared" si="766"/>
        <v>36.451979022216186</v>
      </c>
      <c r="N1550" s="17">
        <f t="shared" si="766"/>
        <v>24.368251746464345</v>
      </c>
      <c r="O1550" s="17">
        <f t="shared" si="766"/>
        <v>12.180743657235725</v>
      </c>
      <c r="P1550" s="17">
        <f t="shared" si="766"/>
        <v>0</v>
      </c>
      <c r="Q1550" s="17">
        <f t="shared" si="766"/>
        <v>0</v>
      </c>
      <c r="R1550" s="17">
        <f t="shared" si="766"/>
        <v>0</v>
      </c>
      <c r="S1550" s="17">
        <f t="shared" si="766"/>
        <v>0</v>
      </c>
      <c r="T1550" s="17">
        <f t="shared" si="766"/>
        <v>0</v>
      </c>
    </row>
    <row r="1551" spans="1:20" outlineLevel="1">
      <c r="A1551" s="152" t="s">
        <v>37</v>
      </c>
      <c r="B1551" s="145"/>
      <c r="C1551" s="20" t="s">
        <v>957</v>
      </c>
      <c r="D1551" s="5" t="s">
        <v>79</v>
      </c>
      <c r="E1551" s="5" t="s">
        <v>317</v>
      </c>
      <c r="F1551" s="5"/>
      <c r="G1551" s="17">
        <f t="shared" ref="G1551:T1551" si="767">+IF($A1551="IPMC",G1191/G$1417,G1191/G$1418)</f>
        <v>0</v>
      </c>
      <c r="H1551" s="17">
        <f t="shared" si="767"/>
        <v>0</v>
      </c>
      <c r="I1551" s="17">
        <f t="shared" si="767"/>
        <v>563.26129961960635</v>
      </c>
      <c r="J1551" s="17">
        <f t="shared" si="767"/>
        <v>485.35657941664851</v>
      </c>
      <c r="K1551" s="17">
        <f t="shared" si="767"/>
        <v>418.44888989299795</v>
      </c>
      <c r="L1551" s="17">
        <f t="shared" si="767"/>
        <v>339.17087231118677</v>
      </c>
      <c r="M1551" s="17">
        <f t="shared" si="767"/>
        <v>251.69223610577851</v>
      </c>
      <c r="N1551" s="17">
        <f t="shared" si="767"/>
        <v>168.25697634463486</v>
      </c>
      <c r="O1551" s="17">
        <f t="shared" si="767"/>
        <v>84.105134776151544</v>
      </c>
      <c r="P1551" s="17">
        <f t="shared" si="767"/>
        <v>1.4937065743955176E-13</v>
      </c>
      <c r="Q1551" s="17">
        <f t="shared" si="767"/>
        <v>0</v>
      </c>
      <c r="R1551" s="17">
        <f t="shared" si="767"/>
        <v>0</v>
      </c>
      <c r="S1551" s="17">
        <f t="shared" si="767"/>
        <v>0</v>
      </c>
      <c r="T1551" s="17">
        <f t="shared" si="767"/>
        <v>0</v>
      </c>
    </row>
    <row r="1552" spans="1:20" outlineLevel="1">
      <c r="A1552" s="152" t="s">
        <v>37</v>
      </c>
      <c r="B1552" s="145"/>
      <c r="C1552" s="20" t="s">
        <v>958</v>
      </c>
      <c r="D1552" s="5" t="s">
        <v>79</v>
      </c>
      <c r="E1552" s="5" t="s">
        <v>317</v>
      </c>
      <c r="F1552" s="5"/>
      <c r="G1552" s="17">
        <f t="shared" ref="G1552:T1552" si="768">+IF($A1552="IPMC",G1192/G$1417,G1192/G$1418)</f>
        <v>0</v>
      </c>
      <c r="H1552" s="17">
        <f t="shared" si="768"/>
        <v>0</v>
      </c>
      <c r="I1552" s="17">
        <f t="shared" si="768"/>
        <v>144.4285490279442</v>
      </c>
      <c r="J1552" s="17">
        <f t="shared" si="768"/>
        <v>124.45262362895106</v>
      </c>
      <c r="K1552" s="17">
        <f t="shared" si="768"/>
        <v>107.29649995555272</v>
      </c>
      <c r="L1552" s="17">
        <f t="shared" si="768"/>
        <v>86.968440745936334</v>
      </c>
      <c r="M1552" s="17">
        <f t="shared" si="768"/>
        <v>64.537621325850054</v>
      </c>
      <c r="N1552" s="17">
        <f t="shared" si="768"/>
        <v>43.143583579586014</v>
      </c>
      <c r="O1552" s="17">
        <f t="shared" si="768"/>
        <v>21.565803632741563</v>
      </c>
      <c r="P1552" s="17">
        <f t="shared" si="768"/>
        <v>0</v>
      </c>
      <c r="Q1552" s="17">
        <f t="shared" si="768"/>
        <v>0</v>
      </c>
      <c r="R1552" s="17">
        <f t="shared" si="768"/>
        <v>0</v>
      </c>
      <c r="S1552" s="17">
        <f t="shared" si="768"/>
        <v>0</v>
      </c>
      <c r="T1552" s="17">
        <f t="shared" si="768"/>
        <v>0</v>
      </c>
    </row>
    <row r="1553" spans="1:20" outlineLevel="1">
      <c r="A1553" s="152" t="s">
        <v>37</v>
      </c>
      <c r="B1553" s="145"/>
      <c r="C1553" s="20" t="s">
        <v>959</v>
      </c>
      <c r="D1553" s="5" t="s">
        <v>79</v>
      </c>
      <c r="E1553" s="5" t="s">
        <v>317</v>
      </c>
      <c r="F1553" s="5"/>
      <c r="G1553" s="17">
        <f t="shared" ref="G1553:T1553" si="769">+IF($A1553="IPMC",G1193/G$1417,G1193/G$1418)</f>
        <v>0</v>
      </c>
      <c r="H1553" s="17">
        <f t="shared" si="769"/>
        <v>0</v>
      </c>
      <c r="I1553" s="17">
        <f t="shared" si="769"/>
        <v>60.210690648992411</v>
      </c>
      <c r="J1553" s="17">
        <f t="shared" si="769"/>
        <v>51.882944696262427</v>
      </c>
      <c r="K1553" s="17">
        <f t="shared" si="769"/>
        <v>44.730743402354953</v>
      </c>
      <c r="L1553" s="17">
        <f t="shared" si="769"/>
        <v>36.256196695333763</v>
      </c>
      <c r="M1553" s="17">
        <f t="shared" si="769"/>
        <v>26.905032135445293</v>
      </c>
      <c r="N1553" s="17">
        <f t="shared" si="769"/>
        <v>17.986090574771314</v>
      </c>
      <c r="O1553" s="17">
        <f t="shared" si="769"/>
        <v>8.9905488898644776</v>
      </c>
      <c r="P1553" s="17">
        <f t="shared" si="769"/>
        <v>1.867133217994397E-14</v>
      </c>
      <c r="Q1553" s="17">
        <f t="shared" si="769"/>
        <v>9.4614981964742193E-15</v>
      </c>
      <c r="R1553" s="17">
        <f t="shared" si="769"/>
        <v>9.0100044979782994E-15</v>
      </c>
      <c r="S1553" s="17">
        <f t="shared" si="769"/>
        <v>8.7088026262175612E-15</v>
      </c>
      <c r="T1553" s="17">
        <f t="shared" si="769"/>
        <v>8.5462482771431914E-15</v>
      </c>
    </row>
    <row r="1554" spans="1:20" outlineLevel="1">
      <c r="A1554" s="152" t="s">
        <v>37</v>
      </c>
      <c r="B1554" s="145"/>
      <c r="C1554" s="20" t="s">
        <v>960</v>
      </c>
      <c r="D1554" s="5" t="s">
        <v>79</v>
      </c>
      <c r="E1554" s="5" t="s">
        <v>317</v>
      </c>
      <c r="F1554" s="5"/>
      <c r="G1554" s="17">
        <f t="shared" ref="G1554:T1554" si="770">+IF($A1554="IPMC",G1194/G$1417,G1194/G$1418)</f>
        <v>0</v>
      </c>
      <c r="H1554" s="17">
        <f t="shared" si="770"/>
        <v>0</v>
      </c>
      <c r="I1554" s="17">
        <f t="shared" si="770"/>
        <v>0</v>
      </c>
      <c r="J1554" s="17">
        <f t="shared" si="770"/>
        <v>0</v>
      </c>
      <c r="K1554" s="17">
        <f t="shared" si="770"/>
        <v>81.813972610113723</v>
      </c>
      <c r="L1554" s="17">
        <f t="shared" si="770"/>
        <v>71.050449975533084</v>
      </c>
      <c r="M1554" s="17">
        <f t="shared" si="770"/>
        <v>58.583537714276019</v>
      </c>
      <c r="N1554" s="17">
        <f t="shared" si="770"/>
        <v>46.99591408246696</v>
      </c>
      <c r="O1554" s="17">
        <f t="shared" si="770"/>
        <v>35.237151294146216</v>
      </c>
      <c r="P1554" s="17">
        <f t="shared" si="770"/>
        <v>23.755387055303515</v>
      </c>
      <c r="Q1554" s="17">
        <f t="shared" si="770"/>
        <v>12.03778871342301</v>
      </c>
      <c r="R1554" s="17">
        <f t="shared" si="770"/>
        <v>1.8020008995956599E-14</v>
      </c>
      <c r="S1554" s="17">
        <f t="shared" si="770"/>
        <v>8.7088026262175612E-15</v>
      </c>
      <c r="T1554" s="17">
        <f t="shared" si="770"/>
        <v>8.5462482771431914E-15</v>
      </c>
    </row>
    <row r="1555" spans="1:20" outlineLevel="1">
      <c r="A1555" s="152" t="s">
        <v>37</v>
      </c>
      <c r="B1555" s="145"/>
      <c r="C1555" s="20" t="s">
        <v>961</v>
      </c>
      <c r="D1555" s="5" t="s">
        <v>79</v>
      </c>
      <c r="E1555" s="5" t="s">
        <v>317</v>
      </c>
      <c r="F1555" s="5"/>
      <c r="G1555" s="17">
        <f t="shared" ref="G1555:T1555" si="771">+IF($A1555="IPMC",G1195/G$1417,G1195/G$1418)</f>
        <v>0</v>
      </c>
      <c r="H1555" s="17">
        <f t="shared" si="771"/>
        <v>0</v>
      </c>
      <c r="I1555" s="17">
        <f t="shared" si="771"/>
        <v>0</v>
      </c>
      <c r="J1555" s="17">
        <f t="shared" si="771"/>
        <v>0</v>
      </c>
      <c r="K1555" s="17">
        <f t="shared" si="771"/>
        <v>441.84130832123753</v>
      </c>
      <c r="L1555" s="17">
        <f t="shared" si="771"/>
        <v>383.71225320650689</v>
      </c>
      <c r="M1555" s="17">
        <f t="shared" si="771"/>
        <v>316.38393936835257</v>
      </c>
      <c r="N1555" s="17">
        <f t="shared" si="771"/>
        <v>253.80427696506655</v>
      </c>
      <c r="O1555" s="17">
        <f t="shared" si="771"/>
        <v>190.3003671941766</v>
      </c>
      <c r="P1555" s="17">
        <f t="shared" si="771"/>
        <v>128.29240484644521</v>
      </c>
      <c r="Q1555" s="17">
        <f t="shared" si="771"/>
        <v>65.010806158750682</v>
      </c>
      <c r="R1555" s="17">
        <f t="shared" si="771"/>
        <v>0</v>
      </c>
      <c r="S1555" s="17">
        <f t="shared" si="771"/>
        <v>0</v>
      </c>
      <c r="T1555" s="17">
        <f t="shared" si="771"/>
        <v>0</v>
      </c>
    </row>
    <row r="1556" spans="1:20" outlineLevel="1">
      <c r="A1556" s="152" t="s">
        <v>37</v>
      </c>
      <c r="B1556" s="145"/>
      <c r="C1556" s="20" t="s">
        <v>962</v>
      </c>
      <c r="D1556" s="5" t="s">
        <v>79</v>
      </c>
      <c r="E1556" s="5" t="s">
        <v>317</v>
      </c>
      <c r="F1556" s="5"/>
      <c r="G1556" s="17">
        <f t="shared" ref="G1556:T1556" si="772">+IF($A1556="IPMC",G1196/G$1417,G1196/G$1418)</f>
        <v>81.534167736819541</v>
      </c>
      <c r="H1556" s="17">
        <f t="shared" si="772"/>
        <v>71.076820015716919</v>
      </c>
      <c r="I1556" s="17">
        <f t="shared" si="772"/>
        <v>63.481792736267998</v>
      </c>
      <c r="J1556" s="17">
        <f t="shared" si="772"/>
        <v>55.996076258884464</v>
      </c>
      <c r="K1556" s="17">
        <f t="shared" si="772"/>
        <v>49.839285300088584</v>
      </c>
      <c r="L1556" s="17">
        <f t="shared" si="772"/>
        <v>42.2964990556776</v>
      </c>
      <c r="M1556" s="17">
        <f t="shared" si="772"/>
        <v>33.736864465525883</v>
      </c>
      <c r="N1556" s="17">
        <f t="shared" si="772"/>
        <v>25.694403444737407</v>
      </c>
      <c r="O1556" s="17">
        <f t="shared" si="772"/>
        <v>17.554147741213306</v>
      </c>
      <c r="P1556" s="17">
        <f t="shared" si="772"/>
        <v>9.5268804762531101</v>
      </c>
      <c r="Q1556" s="17">
        <f t="shared" si="772"/>
        <v>1.4665852229115874</v>
      </c>
      <c r="R1556" s="17">
        <f t="shared" si="772"/>
        <v>1.3966011704178116</v>
      </c>
      <c r="S1556" s="17">
        <f t="shared" si="772"/>
        <v>1.3499131929892243</v>
      </c>
      <c r="T1556" s="17">
        <f t="shared" si="772"/>
        <v>1.3247163582679196</v>
      </c>
    </row>
    <row r="1557" spans="1:20" outlineLevel="1">
      <c r="A1557" s="152" t="s">
        <v>37</v>
      </c>
      <c r="B1557" s="145"/>
      <c r="C1557" s="20" t="s">
        <v>963</v>
      </c>
      <c r="D1557" s="5" t="s">
        <v>79</v>
      </c>
      <c r="E1557" s="5" t="s">
        <v>317</v>
      </c>
      <c r="F1557" s="5"/>
      <c r="G1557" s="17">
        <f t="shared" ref="G1557:T1557" si="773">+IF($A1557="IPMC",G1197/G$1417,G1197/G$1418)</f>
        <v>5.4971852992335108</v>
      </c>
      <c r="H1557" s="17">
        <f t="shared" si="773"/>
        <v>4.8282107964853731</v>
      </c>
      <c r="I1557" s="17">
        <f t="shared" si="773"/>
        <v>4.3033864392365775</v>
      </c>
      <c r="J1557" s="17">
        <f t="shared" si="773"/>
        <v>3.7858930992134363</v>
      </c>
      <c r="K1557" s="17">
        <f t="shared" si="773"/>
        <v>3.3577922628908383</v>
      </c>
      <c r="L1557" s="17">
        <f t="shared" si="773"/>
        <v>2.835672238774253</v>
      </c>
      <c r="M1557" s="17">
        <f t="shared" si="773"/>
        <v>2.2453391726472187</v>
      </c>
      <c r="N1557" s="17">
        <f t="shared" si="773"/>
        <v>1.6895880919094792</v>
      </c>
      <c r="O1557" s="17">
        <f t="shared" si="773"/>
        <v>1.1273397131359217</v>
      </c>
      <c r="P1557" s="17">
        <f t="shared" si="773"/>
        <v>0.57191506135927683</v>
      </c>
      <c r="Q1557" s="17">
        <f t="shared" si="773"/>
        <v>3.8750067858242397E-3</v>
      </c>
      <c r="R1557" s="17">
        <f t="shared" si="773"/>
        <v>0</v>
      </c>
      <c r="S1557" s="17">
        <f t="shared" si="773"/>
        <v>0</v>
      </c>
      <c r="T1557" s="17">
        <f t="shared" si="773"/>
        <v>0</v>
      </c>
    </row>
    <row r="1558" spans="1:20" outlineLevel="1">
      <c r="A1558" s="152" t="s">
        <v>37</v>
      </c>
      <c r="B1558" s="145"/>
      <c r="C1558" s="20" t="s">
        <v>964</v>
      </c>
      <c r="D1558" s="5" t="s">
        <v>79</v>
      </c>
      <c r="E1558" s="5" t="s">
        <v>317</v>
      </c>
      <c r="F1558" s="5"/>
      <c r="G1558" s="17">
        <f t="shared" ref="G1558:T1558" si="774">+IF($A1558="IPMC",G1198/G$1417,G1198/G$1418)</f>
        <v>0</v>
      </c>
      <c r="H1558" s="17">
        <f t="shared" si="774"/>
        <v>305.70723922489464</v>
      </c>
      <c r="I1558" s="17">
        <f t="shared" si="774"/>
        <v>275.85719417186499</v>
      </c>
      <c r="J1558" s="17">
        <f t="shared" si="774"/>
        <v>246.50718942438868</v>
      </c>
      <c r="K1558" s="17">
        <f t="shared" si="774"/>
        <v>223.1517967341006</v>
      </c>
      <c r="L1558" s="17">
        <f t="shared" si="774"/>
        <v>193.79373797632414</v>
      </c>
      <c r="M1558" s="17">
        <f t="shared" si="774"/>
        <v>159.7895968489442</v>
      </c>
      <c r="N1558" s="17">
        <f t="shared" si="774"/>
        <v>128.18376045178746</v>
      </c>
      <c r="O1558" s="17">
        <f t="shared" si="774"/>
        <v>96.11113324801461</v>
      </c>
      <c r="P1558" s="17">
        <f t="shared" si="774"/>
        <v>64.794033762023375</v>
      </c>
      <c r="Q1558" s="17">
        <f t="shared" si="774"/>
        <v>32.833684692310612</v>
      </c>
      <c r="R1558" s="17">
        <f t="shared" si="774"/>
        <v>0</v>
      </c>
      <c r="S1558" s="17">
        <f t="shared" si="774"/>
        <v>0</v>
      </c>
      <c r="T1558" s="17">
        <f t="shared" si="774"/>
        <v>0</v>
      </c>
    </row>
    <row r="1559" spans="1:20" outlineLevel="1">
      <c r="A1559" s="152" t="s">
        <v>37</v>
      </c>
      <c r="B1559" s="145"/>
      <c r="C1559" s="20" t="s">
        <v>965</v>
      </c>
      <c r="D1559" s="5" t="s">
        <v>79</v>
      </c>
      <c r="E1559" s="5" t="s">
        <v>317</v>
      </c>
      <c r="F1559" s="5"/>
      <c r="G1559" s="17">
        <f t="shared" ref="G1559:T1559" si="775">+IF($A1559="IPMC",G1199/G$1417,G1199/G$1418)</f>
        <v>0</v>
      </c>
      <c r="H1559" s="17">
        <f t="shared" si="775"/>
        <v>6.0973562702254345</v>
      </c>
      <c r="I1559" s="17">
        <f t="shared" si="775"/>
        <v>5.5019946430946201</v>
      </c>
      <c r="J1559" s="17">
        <f t="shared" si="775"/>
        <v>4.9166063613780722</v>
      </c>
      <c r="K1559" s="17">
        <f t="shared" si="775"/>
        <v>4.4507811148946432</v>
      </c>
      <c r="L1559" s="17">
        <f t="shared" si="775"/>
        <v>3.8652321952739075</v>
      </c>
      <c r="M1559" s="17">
        <f t="shared" si="775"/>
        <v>3.1870167770118183</v>
      </c>
      <c r="N1559" s="17">
        <f t="shared" si="775"/>
        <v>2.5566357457332178</v>
      </c>
      <c r="O1559" s="17">
        <f t="shared" si="775"/>
        <v>1.9169445330574724</v>
      </c>
      <c r="P1559" s="17">
        <f t="shared" si="775"/>
        <v>1.2923223834468507</v>
      </c>
      <c r="Q1559" s="17">
        <f t="shared" si="775"/>
        <v>0.65487056747775885</v>
      </c>
      <c r="R1559" s="17">
        <f t="shared" si="775"/>
        <v>0</v>
      </c>
      <c r="S1559" s="17">
        <f t="shared" si="775"/>
        <v>0</v>
      </c>
      <c r="T1559" s="17">
        <f t="shared" si="775"/>
        <v>0</v>
      </c>
    </row>
    <row r="1560" spans="1:20" outlineLevel="1">
      <c r="A1560" s="152" t="s">
        <v>37</v>
      </c>
      <c r="B1560" s="145"/>
      <c r="C1560" s="20" t="s">
        <v>966</v>
      </c>
      <c r="D1560" s="5" t="s">
        <v>79</v>
      </c>
      <c r="E1560" s="5" t="s">
        <v>317</v>
      </c>
      <c r="F1560" s="5"/>
      <c r="G1560" s="17">
        <f t="shared" ref="G1560:T1560" si="776">+IF($A1560="IPMC",G1200/G$1417,G1200/G$1418)</f>
        <v>0</v>
      </c>
      <c r="H1560" s="17">
        <f t="shared" si="776"/>
        <v>8.7681823511658017</v>
      </c>
      <c r="I1560" s="17">
        <f t="shared" si="776"/>
        <v>7.9120343617394351</v>
      </c>
      <c r="J1560" s="17">
        <f t="shared" si="776"/>
        <v>7.0702283440411229</v>
      </c>
      <c r="K1560" s="17">
        <f t="shared" si="776"/>
        <v>6.4003575797414252</v>
      </c>
      <c r="L1560" s="17">
        <f t="shared" si="776"/>
        <v>5.5583205598884069</v>
      </c>
      <c r="M1560" s="17">
        <f t="shared" si="776"/>
        <v>4.5830263180654143</v>
      </c>
      <c r="N1560" s="17">
        <f t="shared" si="776"/>
        <v>3.6765193684948976</v>
      </c>
      <c r="O1560" s="17">
        <f t="shared" si="776"/>
        <v>2.7566240970690168</v>
      </c>
      <c r="P1560" s="17">
        <f t="shared" si="776"/>
        <v>1.8583985931555629</v>
      </c>
      <c r="Q1560" s="17">
        <f t="shared" si="776"/>
        <v>0.94172364178485457</v>
      </c>
      <c r="R1560" s="17">
        <f t="shared" si="776"/>
        <v>0</v>
      </c>
      <c r="S1560" s="17">
        <f t="shared" si="776"/>
        <v>0</v>
      </c>
      <c r="T1560" s="17">
        <f t="shared" si="776"/>
        <v>0</v>
      </c>
    </row>
    <row r="1561" spans="1:20" outlineLevel="1">
      <c r="A1561" s="152" t="s">
        <v>37</v>
      </c>
      <c r="B1561" s="145"/>
      <c r="C1561" s="20" t="s">
        <v>967</v>
      </c>
      <c r="D1561" s="5" t="s">
        <v>79</v>
      </c>
      <c r="E1561" s="5" t="s">
        <v>317</v>
      </c>
      <c r="F1561" s="5"/>
      <c r="G1561" s="17">
        <f t="shared" ref="G1561:T1561" si="777">+IF($A1561="IPMC",G1201/G$1417,G1201/G$1418)</f>
        <v>0</v>
      </c>
      <c r="H1561" s="17">
        <f t="shared" si="777"/>
        <v>0</v>
      </c>
      <c r="I1561" s="17">
        <f t="shared" si="777"/>
        <v>0</v>
      </c>
      <c r="J1561" s="17">
        <f t="shared" si="777"/>
        <v>0</v>
      </c>
      <c r="K1561" s="17">
        <f t="shared" si="777"/>
        <v>6.9188359552997403</v>
      </c>
      <c r="L1561" s="17">
        <f t="shared" si="777"/>
        <v>6.3090168080126139</v>
      </c>
      <c r="M1561" s="17">
        <f t="shared" si="777"/>
        <v>5.548801251159575</v>
      </c>
      <c r="N1561" s="17">
        <f t="shared" si="777"/>
        <v>4.8685736301790223</v>
      </c>
      <c r="O1561" s="17">
        <f t="shared" si="777"/>
        <v>4.1719047026032356</v>
      </c>
      <c r="P1561" s="17">
        <f t="shared" si="777"/>
        <v>3.5156506459932189</v>
      </c>
      <c r="Q1561" s="17">
        <f t="shared" si="777"/>
        <v>2.8504294755981858</v>
      </c>
      <c r="R1561" s="17">
        <f t="shared" si="777"/>
        <v>2.0358072682833668</v>
      </c>
      <c r="S1561" s="17">
        <f t="shared" si="777"/>
        <v>1.3118338759599353</v>
      </c>
      <c r="T1561" s="17">
        <f t="shared" si="777"/>
        <v>0.64367390578869887</v>
      </c>
    </row>
    <row r="1562" spans="1:20" outlineLevel="1">
      <c r="A1562" s="152" t="s">
        <v>37</v>
      </c>
      <c r="B1562" s="145"/>
      <c r="C1562" s="20" t="s">
        <v>968</v>
      </c>
      <c r="D1562" s="5" t="s">
        <v>79</v>
      </c>
      <c r="E1562" s="5" t="s">
        <v>317</v>
      </c>
      <c r="F1562" s="5"/>
      <c r="G1562" s="17">
        <f t="shared" ref="G1562:T1562" si="778">+IF($A1562="IPMC",G1202/G$1417,G1202/G$1418)</f>
        <v>0</v>
      </c>
      <c r="H1562" s="17">
        <f t="shared" si="778"/>
        <v>0</v>
      </c>
      <c r="I1562" s="17">
        <f t="shared" si="778"/>
        <v>992.12757912382017</v>
      </c>
      <c r="J1562" s="17">
        <f t="shared" si="778"/>
        <v>930.89799925340628</v>
      </c>
      <c r="K1562" s="17">
        <f t="shared" si="778"/>
        <v>894.29367341287741</v>
      </c>
      <c r="L1562" s="17">
        <f t="shared" si="778"/>
        <v>836.38106746501285</v>
      </c>
      <c r="M1562" s="17">
        <f t="shared" si="778"/>
        <v>758.58742638276908</v>
      </c>
      <c r="N1562" s="17">
        <f t="shared" si="778"/>
        <v>691.52434643839899</v>
      </c>
      <c r="O1562" s="17">
        <f t="shared" si="778"/>
        <v>622.19914632433074</v>
      </c>
      <c r="P1562" s="17">
        <f t="shared" si="778"/>
        <v>559.28022947641364</v>
      </c>
      <c r="Q1562" s="17">
        <f t="shared" si="778"/>
        <v>495.96624681917291</v>
      </c>
      <c r="R1562" s="17">
        <f t="shared" si="778"/>
        <v>404.82789347717107</v>
      </c>
      <c r="S1562" s="17">
        <f t="shared" si="778"/>
        <v>326.07884404785733</v>
      </c>
      <c r="T1562" s="17">
        <f t="shared" si="778"/>
        <v>255.99392970670146</v>
      </c>
    </row>
    <row r="1563" spans="1:20" outlineLevel="1">
      <c r="A1563" s="152" t="s">
        <v>37</v>
      </c>
      <c r="B1563" s="145"/>
      <c r="C1563" s="20" t="s">
        <v>969</v>
      </c>
      <c r="D1563" s="5" t="s">
        <v>79</v>
      </c>
      <c r="E1563" s="5" t="s">
        <v>317</v>
      </c>
      <c r="F1563" s="5"/>
      <c r="G1563" s="17">
        <f t="shared" ref="G1563:T1563" si="779">+IF($A1563="IPMC",G1203/G$1417,G1203/G$1418)</f>
        <v>0</v>
      </c>
      <c r="H1563" s="17">
        <f t="shared" si="779"/>
        <v>0</v>
      </c>
      <c r="I1563" s="17">
        <f t="shared" si="779"/>
        <v>375.0791955213142</v>
      </c>
      <c r="J1563" s="17">
        <f t="shared" si="779"/>
        <v>351.93102179532542</v>
      </c>
      <c r="K1563" s="17">
        <f t="shared" si="779"/>
        <v>338.0925584991125</v>
      </c>
      <c r="L1563" s="17">
        <f t="shared" si="779"/>
        <v>316.19838469875191</v>
      </c>
      <c r="M1563" s="17">
        <f t="shared" si="779"/>
        <v>286.78807807309539</v>
      </c>
      <c r="N1563" s="17">
        <f t="shared" si="779"/>
        <v>261.43451810359005</v>
      </c>
      <c r="O1563" s="17">
        <f t="shared" si="779"/>
        <v>235.22575137310318</v>
      </c>
      <c r="P1563" s="17">
        <f t="shared" si="779"/>
        <v>211.43891466886524</v>
      </c>
      <c r="Q1563" s="17">
        <f t="shared" si="779"/>
        <v>187.50272119937142</v>
      </c>
      <c r="R1563" s="17">
        <f t="shared" si="779"/>
        <v>153.04737395174789</v>
      </c>
      <c r="S1563" s="17">
        <f t="shared" si="779"/>
        <v>123.27587003478149</v>
      </c>
      <c r="T1563" s="17">
        <f t="shared" si="779"/>
        <v>96.779889233122702</v>
      </c>
    </row>
    <row r="1564" spans="1:20" outlineLevel="1">
      <c r="A1564" s="152" t="s">
        <v>37</v>
      </c>
      <c r="B1564" s="145"/>
      <c r="C1564" s="20" t="s">
        <v>192</v>
      </c>
      <c r="D1564" s="5" t="s">
        <v>79</v>
      </c>
      <c r="E1564" s="5" t="s">
        <v>317</v>
      </c>
      <c r="F1564" s="5"/>
      <c r="G1564" s="17">
        <f t="shared" ref="G1564:T1564" si="780">+IF($A1564="IPMC",G1204/G$1417,G1204/G$1418)</f>
        <v>0</v>
      </c>
      <c r="H1564" s="17">
        <f t="shared" si="780"/>
        <v>0</v>
      </c>
      <c r="I1564" s="17">
        <f t="shared" si="780"/>
        <v>2521.5781779057465</v>
      </c>
      <c r="J1564" s="17">
        <f t="shared" si="780"/>
        <v>2172.8184769422728</v>
      </c>
      <c r="K1564" s="17">
        <f t="shared" si="780"/>
        <v>1873.2896970476322</v>
      </c>
      <c r="L1564" s="17">
        <f t="shared" si="780"/>
        <v>1518.3820915421099</v>
      </c>
      <c r="M1564" s="17">
        <f t="shared" si="780"/>
        <v>1126.7623934774947</v>
      </c>
      <c r="N1564" s="17">
        <f t="shared" si="780"/>
        <v>753.24386766419752</v>
      </c>
      <c r="O1564" s="17">
        <f t="shared" si="780"/>
        <v>376.51738659231563</v>
      </c>
      <c r="P1564" s="17">
        <f t="shared" si="780"/>
        <v>5.9748262975820703E-13</v>
      </c>
      <c r="Q1564" s="17">
        <f t="shared" si="780"/>
        <v>3.0276794228717502E-13</v>
      </c>
      <c r="R1564" s="17">
        <f t="shared" si="780"/>
        <v>2.8832014393530558E-13</v>
      </c>
      <c r="S1564" s="17">
        <f t="shared" si="780"/>
        <v>2.7868168403896196E-13</v>
      </c>
      <c r="T1564" s="17">
        <f t="shared" si="780"/>
        <v>2.7347994486858212E-13</v>
      </c>
    </row>
    <row r="1565" spans="1:20" outlineLevel="1">
      <c r="A1565" s="152" t="s">
        <v>37</v>
      </c>
      <c r="B1565" s="145"/>
      <c r="C1565" s="20" t="s">
        <v>193</v>
      </c>
      <c r="D1565" s="5" t="s">
        <v>79</v>
      </c>
      <c r="E1565" s="5" t="s">
        <v>317</v>
      </c>
      <c r="F1565" s="5"/>
      <c r="G1565" s="17">
        <f t="shared" ref="G1565:T1565" si="781">+IF($A1565="IPMC",G1205/G$1417,G1205/G$1418)</f>
        <v>0</v>
      </c>
      <c r="H1565" s="17">
        <f t="shared" si="781"/>
        <v>10.036277478882901</v>
      </c>
      <c r="I1565" s="17">
        <f t="shared" si="781"/>
        <v>6.7083773357913961</v>
      </c>
      <c r="J1565" s="17">
        <f t="shared" si="781"/>
        <v>3.3719822924314968</v>
      </c>
      <c r="K1565" s="17">
        <f t="shared" si="781"/>
        <v>2.2965856364164784E-15</v>
      </c>
      <c r="L1565" s="17">
        <f t="shared" si="781"/>
        <v>0</v>
      </c>
      <c r="M1565" s="17">
        <f t="shared" si="781"/>
        <v>0</v>
      </c>
      <c r="N1565" s="17">
        <f t="shared" si="781"/>
        <v>0</v>
      </c>
      <c r="O1565" s="17">
        <f t="shared" si="781"/>
        <v>0</v>
      </c>
      <c r="P1565" s="17">
        <f t="shared" si="781"/>
        <v>0</v>
      </c>
      <c r="Q1565" s="17">
        <f t="shared" si="781"/>
        <v>0</v>
      </c>
      <c r="R1565" s="17">
        <f t="shared" si="781"/>
        <v>0</v>
      </c>
      <c r="S1565" s="17">
        <f t="shared" si="781"/>
        <v>0</v>
      </c>
      <c r="T1565" s="17">
        <f t="shared" si="781"/>
        <v>0</v>
      </c>
    </row>
    <row r="1566" spans="1:20" outlineLevel="1">
      <c r="A1566" s="152" t="s">
        <v>37</v>
      </c>
      <c r="B1566" s="145"/>
      <c r="C1566" s="20" t="s">
        <v>194</v>
      </c>
      <c r="D1566" s="5" t="s">
        <v>79</v>
      </c>
      <c r="E1566" s="5" t="s">
        <v>317</v>
      </c>
      <c r="F1566" s="5"/>
      <c r="G1566" s="17">
        <f t="shared" ref="G1566:T1566" si="782">+IF($A1566="IPMC",G1206/G$1417,G1206/G$1418)</f>
        <v>0</v>
      </c>
      <c r="H1566" s="17">
        <f t="shared" si="782"/>
        <v>797.36808472049165</v>
      </c>
      <c r="I1566" s="17">
        <f t="shared" si="782"/>
        <v>532.97111394908552</v>
      </c>
      <c r="J1566" s="17">
        <f t="shared" si="782"/>
        <v>267.89923533748146</v>
      </c>
      <c r="K1566" s="17">
        <f t="shared" si="782"/>
        <v>3.6745370182663654E-14</v>
      </c>
      <c r="L1566" s="17">
        <f t="shared" si="782"/>
        <v>3.7229634129984258E-14</v>
      </c>
      <c r="M1566" s="17">
        <f t="shared" si="782"/>
        <v>3.6836535322048384E-14</v>
      </c>
      <c r="N1566" s="17">
        <f t="shared" si="782"/>
        <v>3.6937993091463714E-14</v>
      </c>
      <c r="O1566" s="17">
        <f t="shared" si="782"/>
        <v>3.6927739399700312E-14</v>
      </c>
      <c r="P1566" s="17">
        <f t="shared" si="782"/>
        <v>3.7342664359887939E-14</v>
      </c>
      <c r="Q1566" s="17">
        <f t="shared" si="782"/>
        <v>3.7845992785896877E-14</v>
      </c>
      <c r="R1566" s="17">
        <f t="shared" si="782"/>
        <v>3.6040017991913198E-14</v>
      </c>
      <c r="S1566" s="17">
        <f t="shared" si="782"/>
        <v>3.4835210504870245E-14</v>
      </c>
      <c r="T1566" s="17">
        <f t="shared" si="782"/>
        <v>3.4184993108572766E-14</v>
      </c>
    </row>
    <row r="1567" spans="1:20" outlineLevel="1">
      <c r="A1567" s="152" t="s">
        <v>37</v>
      </c>
      <c r="B1567" s="145"/>
      <c r="C1567" s="20" t="s">
        <v>195</v>
      </c>
      <c r="D1567" s="5" t="s">
        <v>79</v>
      </c>
      <c r="E1567" s="5" t="s">
        <v>317</v>
      </c>
      <c r="F1567" s="5"/>
      <c r="G1567" s="17">
        <f t="shared" ref="G1567:T1567" si="783">+IF($A1567="IPMC",G1207/G$1417,G1207/G$1418)</f>
        <v>0</v>
      </c>
      <c r="H1567" s="17">
        <f t="shared" si="783"/>
        <v>30.230101539910375</v>
      </c>
      <c r="I1567" s="17">
        <f t="shared" si="783"/>
        <v>25.979386937627464</v>
      </c>
      <c r="J1567" s="17">
        <f t="shared" si="783"/>
        <v>21.764337418956327</v>
      </c>
      <c r="K1567" s="17">
        <f t="shared" si="783"/>
        <v>18.013503246290302</v>
      </c>
      <c r="L1567" s="17">
        <f t="shared" si="783"/>
        <v>13.688176195903631</v>
      </c>
      <c r="M1567" s="17">
        <f t="shared" si="783"/>
        <v>9.0290973435187922</v>
      </c>
      <c r="N1567" s="17">
        <f t="shared" si="783"/>
        <v>4.5269829583759131</v>
      </c>
      <c r="O1567" s="17">
        <f t="shared" si="783"/>
        <v>9.231934849925078E-15</v>
      </c>
      <c r="P1567" s="17">
        <f t="shared" si="783"/>
        <v>4.6678330449859924E-15</v>
      </c>
      <c r="Q1567" s="17">
        <f t="shared" si="783"/>
        <v>4.7307490982371096E-15</v>
      </c>
      <c r="R1567" s="17">
        <f t="shared" si="783"/>
        <v>4.5050022489891497E-15</v>
      </c>
      <c r="S1567" s="17">
        <f t="shared" si="783"/>
        <v>4.3544013131087806E-15</v>
      </c>
      <c r="T1567" s="17">
        <f t="shared" si="783"/>
        <v>4.2731241385715957E-15</v>
      </c>
    </row>
    <row r="1568" spans="1:20" outlineLevel="1">
      <c r="A1568" s="152" t="s">
        <v>37</v>
      </c>
      <c r="B1568" s="145"/>
      <c r="C1568" s="20" t="s">
        <v>196</v>
      </c>
      <c r="D1568" s="5" t="s">
        <v>79</v>
      </c>
      <c r="E1568" s="5" t="s">
        <v>317</v>
      </c>
      <c r="F1568" s="5"/>
      <c r="G1568" s="17">
        <f t="shared" ref="G1568:T1568" si="784">+IF($A1568="IPMC",G1208/G$1417,G1208/G$1418)</f>
        <v>0</v>
      </c>
      <c r="H1568" s="17">
        <f t="shared" si="784"/>
        <v>0</v>
      </c>
      <c r="I1568" s="17">
        <f t="shared" si="784"/>
        <v>5343.213710582284</v>
      </c>
      <c r="J1568" s="17">
        <f t="shared" si="784"/>
        <v>4604.1933493598108</v>
      </c>
      <c r="K1568" s="17">
        <f t="shared" si="784"/>
        <v>3969.4931058891721</v>
      </c>
      <c r="L1568" s="17">
        <f t="shared" si="784"/>
        <v>3217.4453604165274</v>
      </c>
      <c r="M1568" s="17">
        <f t="shared" si="784"/>
        <v>2387.6048429312264</v>
      </c>
      <c r="N1568" s="17">
        <f t="shared" si="784"/>
        <v>1596.1206344425329</v>
      </c>
      <c r="O1568" s="17">
        <f t="shared" si="784"/>
        <v>797.83878205336748</v>
      </c>
      <c r="P1568" s="17">
        <f t="shared" si="784"/>
        <v>1.1949652595164141E-12</v>
      </c>
      <c r="Q1568" s="17">
        <f t="shared" si="784"/>
        <v>0</v>
      </c>
      <c r="R1568" s="17">
        <f t="shared" si="784"/>
        <v>0</v>
      </c>
      <c r="S1568" s="17">
        <f t="shared" si="784"/>
        <v>0</v>
      </c>
      <c r="T1568" s="17">
        <f t="shared" si="784"/>
        <v>0</v>
      </c>
    </row>
    <row r="1569" spans="1:20" outlineLevel="1">
      <c r="A1569" s="152" t="s">
        <v>37</v>
      </c>
      <c r="B1569" s="145"/>
      <c r="C1569" s="20" t="s">
        <v>971</v>
      </c>
      <c r="D1569" s="168" t="s">
        <v>79</v>
      </c>
      <c r="E1569" s="168" t="s">
        <v>317</v>
      </c>
      <c r="F1569" s="5"/>
      <c r="G1569" s="17">
        <f t="shared" ref="G1569:T1569" si="785">+IF($A1569="IPMC",G1209/G$1417,G1209/G$1418)</f>
        <v>0</v>
      </c>
      <c r="H1569" s="17">
        <f t="shared" si="785"/>
        <v>0</v>
      </c>
      <c r="I1569" s="17">
        <f t="shared" si="785"/>
        <v>2049.9766809152902</v>
      </c>
      <c r="J1569" s="17">
        <f t="shared" si="785"/>
        <v>1648.6812764245619</v>
      </c>
      <c r="K1569" s="17">
        <f t="shared" si="785"/>
        <v>1279.2655776146423</v>
      </c>
      <c r="L1569" s="17">
        <f t="shared" si="785"/>
        <v>864.08326950073251</v>
      </c>
      <c r="M1569" s="17">
        <f t="shared" si="785"/>
        <v>427.47981039812936</v>
      </c>
      <c r="N1569" s="17">
        <f t="shared" si="785"/>
        <v>1.4775197236585486E-13</v>
      </c>
      <c r="O1569" s="17">
        <f t="shared" si="785"/>
        <v>1.4771095759880125E-13</v>
      </c>
      <c r="P1569" s="17">
        <f t="shared" si="785"/>
        <v>1.4937065743955176E-13</v>
      </c>
      <c r="Q1569" s="17">
        <f t="shared" si="785"/>
        <v>1.5138397114358751E-13</v>
      </c>
      <c r="R1569" s="17">
        <f t="shared" si="785"/>
        <v>1.4416007196765279E-13</v>
      </c>
      <c r="S1569" s="17">
        <f t="shared" si="785"/>
        <v>1.3934084201948098E-13</v>
      </c>
      <c r="T1569" s="17">
        <f t="shared" si="785"/>
        <v>1.3673997243429106E-13</v>
      </c>
    </row>
    <row r="1570" spans="1:20" outlineLevel="1">
      <c r="A1570" s="152" t="s">
        <v>37</v>
      </c>
      <c r="B1570" s="145"/>
      <c r="C1570" s="20" t="s">
        <v>972</v>
      </c>
      <c r="D1570" s="168" t="s">
        <v>79</v>
      </c>
      <c r="E1570" s="168" t="s">
        <v>317</v>
      </c>
      <c r="F1570" s="5"/>
      <c r="G1570" s="17">
        <f t="shared" ref="G1570:T1570" si="786">+IF($A1570="IPMC",G1210/G$1417,G1210/G$1418)</f>
        <v>0</v>
      </c>
      <c r="H1570" s="17">
        <f t="shared" si="786"/>
        <v>0</v>
      </c>
      <c r="I1570" s="17">
        <f t="shared" si="786"/>
        <v>0</v>
      </c>
      <c r="J1570" s="17">
        <f t="shared" si="786"/>
        <v>0</v>
      </c>
      <c r="K1570" s="17">
        <f t="shared" si="786"/>
        <v>0</v>
      </c>
      <c r="L1570" s="17">
        <f t="shared" si="786"/>
        <v>2063.4228414510039</v>
      </c>
      <c r="M1570" s="17">
        <f t="shared" si="786"/>
        <v>1749.9734167537658</v>
      </c>
      <c r="N1570" s="17">
        <f t="shared" si="786"/>
        <v>1462.3277635723925</v>
      </c>
      <c r="O1570" s="17">
        <f t="shared" si="786"/>
        <v>1169.5374664548794</v>
      </c>
      <c r="P1570" s="17">
        <f t="shared" si="786"/>
        <v>887.00890799368915</v>
      </c>
      <c r="Q1570" s="17">
        <f t="shared" si="786"/>
        <v>599.30972268839594</v>
      </c>
      <c r="R1570" s="17">
        <f t="shared" si="786"/>
        <v>285.35561625519216</v>
      </c>
      <c r="S1570" s="17">
        <f t="shared" si="786"/>
        <v>5.5736336807792392E-13</v>
      </c>
      <c r="T1570" s="17">
        <f t="shared" si="786"/>
        <v>2.7347994486858212E-13</v>
      </c>
    </row>
    <row r="1571" spans="1:20" outlineLevel="1">
      <c r="A1571" s="152" t="s">
        <v>37</v>
      </c>
      <c r="B1571" s="145"/>
      <c r="C1571" s="20" t="s">
        <v>973</v>
      </c>
      <c r="D1571" s="168" t="s">
        <v>79</v>
      </c>
      <c r="E1571" s="168" t="s">
        <v>317</v>
      </c>
      <c r="F1571" s="5"/>
      <c r="G1571" s="17">
        <f t="shared" ref="G1571:T1571" si="787">+IF($A1571="IPMC",G1211/G$1417,G1211/G$1418)</f>
        <v>0</v>
      </c>
      <c r="H1571" s="17">
        <f t="shared" si="787"/>
        <v>0</v>
      </c>
      <c r="I1571" s="17">
        <f t="shared" si="787"/>
        <v>986.15720357588668</v>
      </c>
      <c r="J1571" s="17">
        <f t="shared" si="787"/>
        <v>892.24979914086043</v>
      </c>
      <c r="K1571" s="17">
        <f t="shared" si="787"/>
        <v>820.53418876815499</v>
      </c>
      <c r="L1571" s="17">
        <f t="shared" si="787"/>
        <v>727.42944352538007</v>
      </c>
      <c r="M1571" s="17">
        <f t="shared" si="787"/>
        <v>616.927448490507</v>
      </c>
      <c r="N1571" s="17">
        <f t="shared" si="787"/>
        <v>515.52219445198841</v>
      </c>
      <c r="O1571" s="17">
        <f t="shared" si="787"/>
        <v>412.30327168768855</v>
      </c>
      <c r="P1571" s="17">
        <f t="shared" si="787"/>
        <v>312.70197430313033</v>
      </c>
      <c r="Q1571" s="17">
        <f t="shared" si="787"/>
        <v>211.27784829986874</v>
      </c>
      <c r="R1571" s="17">
        <f t="shared" si="787"/>
        <v>100.59793512481802</v>
      </c>
      <c r="S1571" s="17">
        <f t="shared" si="787"/>
        <v>0</v>
      </c>
      <c r="T1571" s="17">
        <f t="shared" si="787"/>
        <v>0</v>
      </c>
    </row>
    <row r="1572" spans="1:20" outlineLevel="1">
      <c r="A1572" s="152" t="s">
        <v>37</v>
      </c>
      <c r="B1572" s="145"/>
      <c r="C1572" s="20" t="s">
        <v>973</v>
      </c>
      <c r="D1572" s="168" t="s">
        <v>79</v>
      </c>
      <c r="E1572" s="168" t="s">
        <v>317</v>
      </c>
      <c r="F1572" s="5"/>
      <c r="G1572" s="17">
        <f t="shared" ref="G1572:T1572" si="788">+IF($A1572="IPMC",G1212/G$1417,G1212/G$1418)</f>
        <v>0</v>
      </c>
      <c r="H1572" s="17">
        <f t="shared" si="788"/>
        <v>0</v>
      </c>
      <c r="I1572" s="17">
        <f t="shared" si="788"/>
        <v>0</v>
      </c>
      <c r="J1572" s="17">
        <f t="shared" si="788"/>
        <v>595.39819911617133</v>
      </c>
      <c r="K1572" s="17">
        <f t="shared" si="788"/>
        <v>554.38665944327045</v>
      </c>
      <c r="L1572" s="17">
        <f t="shared" si="788"/>
        <v>499.282552574742</v>
      </c>
      <c r="M1572" s="17">
        <f t="shared" si="788"/>
        <v>432.25940401307196</v>
      </c>
      <c r="N1572" s="17">
        <f t="shared" si="788"/>
        <v>371.52853987169942</v>
      </c>
      <c r="O1572" s="17">
        <f t="shared" si="788"/>
        <v>309.52117209782114</v>
      </c>
      <c r="P1572" s="17">
        <f t="shared" si="788"/>
        <v>250.39919431454499</v>
      </c>
      <c r="Q1572" s="17">
        <f t="shared" si="788"/>
        <v>190.33067666836186</v>
      </c>
      <c r="R1572" s="17">
        <f t="shared" si="788"/>
        <v>120.83218515535832</v>
      </c>
      <c r="S1572" s="17">
        <f t="shared" si="788"/>
        <v>58.396399893513319</v>
      </c>
      <c r="T1572" s="17">
        <f t="shared" si="788"/>
        <v>0</v>
      </c>
    </row>
    <row r="1573" spans="1:20" outlineLevel="1">
      <c r="A1573" s="152" t="s">
        <v>37</v>
      </c>
      <c r="B1573" s="145"/>
      <c r="C1573" s="20" t="s">
        <v>197</v>
      </c>
      <c r="D1573" s="5" t="s">
        <v>79</v>
      </c>
      <c r="E1573" s="5" t="s">
        <v>317</v>
      </c>
      <c r="F1573" s="5"/>
      <c r="G1573" s="17">
        <f t="shared" ref="G1573:T1573" si="789">+IF($A1573="IPMC",G1213/G$1417,G1213/G$1418)</f>
        <v>0</v>
      </c>
      <c r="H1573" s="17">
        <f t="shared" si="789"/>
        <v>0</v>
      </c>
      <c r="I1573" s="17">
        <f t="shared" si="789"/>
        <v>0</v>
      </c>
      <c r="J1573" s="17">
        <f t="shared" si="789"/>
        <v>1951.999531808623</v>
      </c>
      <c r="K1573" s="17">
        <f t="shared" si="789"/>
        <v>1730.9944060975984</v>
      </c>
      <c r="L1573" s="17">
        <f t="shared" si="789"/>
        <v>1654.9209692925604</v>
      </c>
      <c r="M1573" s="17">
        <f t="shared" si="789"/>
        <v>1320.8932371839362</v>
      </c>
      <c r="N1573" s="17">
        <f t="shared" si="789"/>
        <v>1007.1056420994558</v>
      </c>
      <c r="O1573" s="17">
        <f t="shared" si="789"/>
        <v>689.48850056555557</v>
      </c>
      <c r="P1573" s="17">
        <f t="shared" si="789"/>
        <v>376.33246047081957</v>
      </c>
      <c r="Q1573" s="17">
        <f t="shared" si="789"/>
        <v>56.176347329307156</v>
      </c>
      <c r="R1573" s="17">
        <f t="shared" si="789"/>
        <v>0</v>
      </c>
      <c r="S1573" s="17">
        <f t="shared" si="789"/>
        <v>0</v>
      </c>
      <c r="T1573" s="17">
        <f t="shared" si="789"/>
        <v>0</v>
      </c>
    </row>
    <row r="1574" spans="1:20" outlineLevel="1">
      <c r="A1574" s="152" t="s">
        <v>37</v>
      </c>
      <c r="B1574" s="145"/>
      <c r="C1574" s="20" t="s">
        <v>198</v>
      </c>
      <c r="D1574" s="5" t="s">
        <v>79</v>
      </c>
      <c r="E1574" s="5" t="s">
        <v>317</v>
      </c>
      <c r="F1574" s="5"/>
      <c r="G1574" s="17">
        <f t="shared" ref="G1574:T1574" si="790">+IF($A1574="IPMC",G1214/G$1417,G1214/G$1418)</f>
        <v>0</v>
      </c>
      <c r="H1574" s="17">
        <f t="shared" si="790"/>
        <v>0</v>
      </c>
      <c r="I1574" s="17">
        <f t="shared" si="790"/>
        <v>0</v>
      </c>
      <c r="J1574" s="17">
        <f t="shared" si="790"/>
        <v>1637.0140601843111</v>
      </c>
      <c r="K1574" s="17">
        <f t="shared" si="790"/>
        <v>1451.6715474089449</v>
      </c>
      <c r="L1574" s="17">
        <f t="shared" si="790"/>
        <v>1225.669164085182</v>
      </c>
      <c r="M1574" s="17">
        <f t="shared" si="790"/>
        <v>970.18209307851555</v>
      </c>
      <c r="N1574" s="17">
        <f t="shared" si="790"/>
        <v>729.64067748818957</v>
      </c>
      <c r="O1574" s="17">
        <f t="shared" si="790"/>
        <v>486.29209004375758</v>
      </c>
      <c r="P1574" s="17">
        <f t="shared" si="790"/>
        <v>245.87806611741604</v>
      </c>
      <c r="Q1574" s="17">
        <f t="shared" si="790"/>
        <v>1.5138397114358751E-13</v>
      </c>
      <c r="R1574" s="17">
        <f t="shared" si="790"/>
        <v>1.4416007196765279E-13</v>
      </c>
      <c r="S1574" s="17">
        <f t="shared" si="790"/>
        <v>1.3934084201948098E-13</v>
      </c>
      <c r="T1574" s="17">
        <f t="shared" si="790"/>
        <v>1.3673997243429106E-13</v>
      </c>
    </row>
    <row r="1575" spans="1:20" outlineLevel="1">
      <c r="A1575" s="152" t="s">
        <v>37</v>
      </c>
      <c r="B1575" s="145"/>
      <c r="C1575" s="20" t="s">
        <v>199</v>
      </c>
      <c r="D1575" s="5" t="s">
        <v>79</v>
      </c>
      <c r="E1575" s="5" t="s">
        <v>317</v>
      </c>
      <c r="F1575" s="5"/>
      <c r="G1575" s="17">
        <f t="shared" ref="G1575:T1575" si="791">+IF($A1575="IPMC",G1215/G$1417,G1215/G$1418)</f>
        <v>0</v>
      </c>
      <c r="H1575" s="17">
        <f t="shared" si="791"/>
        <v>0</v>
      </c>
      <c r="I1575" s="17">
        <f t="shared" si="791"/>
        <v>0</v>
      </c>
      <c r="J1575" s="17">
        <f t="shared" si="791"/>
        <v>0</v>
      </c>
      <c r="K1575" s="17">
        <f t="shared" si="791"/>
        <v>0</v>
      </c>
      <c r="L1575" s="17">
        <f t="shared" si="791"/>
        <v>214.80477869024799</v>
      </c>
      <c r="M1575" s="17">
        <f t="shared" si="791"/>
        <v>182.17431975080498</v>
      </c>
      <c r="N1575" s="17">
        <f t="shared" si="791"/>
        <v>152.2300642004557</v>
      </c>
      <c r="O1575" s="17">
        <f t="shared" si="791"/>
        <v>121.75024508070948</v>
      </c>
      <c r="P1575" s="17">
        <f t="shared" si="791"/>
        <v>92.338685193520064</v>
      </c>
      <c r="Q1575" s="17">
        <f t="shared" si="791"/>
        <v>62.388856885226829</v>
      </c>
      <c r="R1575" s="17">
        <f t="shared" si="791"/>
        <v>29.705859975172366</v>
      </c>
      <c r="S1575" s="17">
        <f t="shared" si="791"/>
        <v>1.7417605252435122E-14</v>
      </c>
      <c r="T1575" s="17">
        <f t="shared" si="791"/>
        <v>1.7092496554286383E-14</v>
      </c>
    </row>
    <row r="1576" spans="1:20" outlineLevel="1">
      <c r="A1576" s="152" t="s">
        <v>37</v>
      </c>
      <c r="B1576" s="145"/>
      <c r="C1576" s="20" t="s">
        <v>200</v>
      </c>
      <c r="D1576" s="5" t="s">
        <v>79</v>
      </c>
      <c r="E1576" s="5" t="s">
        <v>317</v>
      </c>
      <c r="F1576" s="5"/>
      <c r="G1576" s="17">
        <f t="shared" ref="G1576:T1576" si="792">+IF($A1576="IPMC",G1216/G$1417,G1216/G$1418)</f>
        <v>0</v>
      </c>
      <c r="H1576" s="17">
        <f t="shared" si="792"/>
        <v>0</v>
      </c>
      <c r="I1576" s="17">
        <f t="shared" si="792"/>
        <v>0</v>
      </c>
      <c r="J1576" s="17">
        <f t="shared" si="792"/>
        <v>0</v>
      </c>
      <c r="K1576" s="17">
        <f t="shared" si="792"/>
        <v>0</v>
      </c>
      <c r="L1576" s="17">
        <f t="shared" si="792"/>
        <v>236.62220820147979</v>
      </c>
      <c r="M1576" s="17">
        <f t="shared" si="792"/>
        <v>175.5928281479176</v>
      </c>
      <c r="N1576" s="17">
        <f t="shared" si="792"/>
        <v>117.38430548789341</v>
      </c>
      <c r="O1576" s="17">
        <f t="shared" si="792"/>
        <v>58.675860271270217</v>
      </c>
      <c r="P1576" s="17">
        <f t="shared" si="792"/>
        <v>0</v>
      </c>
      <c r="Q1576" s="17">
        <f t="shared" si="792"/>
        <v>0</v>
      </c>
      <c r="R1576" s="17">
        <f t="shared" si="792"/>
        <v>0</v>
      </c>
      <c r="S1576" s="17">
        <f t="shared" si="792"/>
        <v>0</v>
      </c>
      <c r="T1576" s="17">
        <f t="shared" si="792"/>
        <v>0</v>
      </c>
    </row>
    <row r="1577" spans="1:20" outlineLevel="1">
      <c r="A1577" s="152" t="s">
        <v>37</v>
      </c>
      <c r="B1577" s="145"/>
      <c r="C1577" s="20" t="s">
        <v>201</v>
      </c>
      <c r="D1577" s="5" t="s">
        <v>79</v>
      </c>
      <c r="E1577" s="5" t="s">
        <v>317</v>
      </c>
      <c r="F1577" s="5"/>
      <c r="G1577" s="17">
        <f t="shared" ref="G1577:T1577" si="793">+IF($A1577="IPMC",G1217/G$1417,G1217/G$1418)</f>
        <v>0</v>
      </c>
      <c r="H1577" s="17">
        <f t="shared" si="793"/>
        <v>0</v>
      </c>
      <c r="I1577" s="17">
        <f t="shared" si="793"/>
        <v>0</v>
      </c>
      <c r="J1577" s="17">
        <f t="shared" si="793"/>
        <v>0</v>
      </c>
      <c r="K1577" s="17">
        <f t="shared" si="793"/>
        <v>0</v>
      </c>
      <c r="L1577" s="17">
        <f t="shared" si="793"/>
        <v>1030.4492080197431</v>
      </c>
      <c r="M1577" s="17">
        <f t="shared" si="793"/>
        <v>764.67670585214739</v>
      </c>
      <c r="N1577" s="17">
        <f t="shared" si="793"/>
        <v>511.18855471483545</v>
      </c>
      <c r="O1577" s="17">
        <f t="shared" si="793"/>
        <v>255.5233264281124</v>
      </c>
      <c r="P1577" s="17">
        <f t="shared" si="793"/>
        <v>0</v>
      </c>
      <c r="Q1577" s="17">
        <f t="shared" si="793"/>
        <v>0</v>
      </c>
      <c r="R1577" s="17">
        <f t="shared" si="793"/>
        <v>0</v>
      </c>
      <c r="S1577" s="17">
        <f t="shared" si="793"/>
        <v>0</v>
      </c>
      <c r="T1577" s="17">
        <f t="shared" si="793"/>
        <v>0</v>
      </c>
    </row>
    <row r="1578" spans="1:20" outlineLevel="1">
      <c r="A1578" s="152" t="s">
        <v>37</v>
      </c>
      <c r="B1578" s="145"/>
      <c r="C1578" s="20" t="s">
        <v>202</v>
      </c>
      <c r="D1578" s="5" t="s">
        <v>79</v>
      </c>
      <c r="E1578" s="5" t="s">
        <v>317</v>
      </c>
      <c r="F1578" s="5"/>
      <c r="G1578" s="17">
        <f t="shared" ref="G1578:T1578" si="794">+IF($A1578="IPMC",G1218/G$1417,G1218/G$1418)</f>
        <v>0</v>
      </c>
      <c r="H1578" s="17">
        <f t="shared" si="794"/>
        <v>0</v>
      </c>
      <c r="I1578" s="17">
        <f t="shared" si="794"/>
        <v>0</v>
      </c>
      <c r="J1578" s="17">
        <f t="shared" si="794"/>
        <v>0</v>
      </c>
      <c r="K1578" s="17">
        <f t="shared" si="794"/>
        <v>0</v>
      </c>
      <c r="L1578" s="17">
        <f t="shared" si="794"/>
        <v>256.52206501281637</v>
      </c>
      <c r="M1578" s="17">
        <f t="shared" si="794"/>
        <v>217.55443700891553</v>
      </c>
      <c r="N1578" s="17">
        <f t="shared" si="794"/>
        <v>181.79470058273606</v>
      </c>
      <c r="O1578" s="17">
        <f t="shared" si="794"/>
        <v>145.39538866105306</v>
      </c>
      <c r="P1578" s="17">
        <f t="shared" si="794"/>
        <v>110.27180284739875</v>
      </c>
      <c r="Q1578" s="17">
        <f t="shared" si="794"/>
        <v>74.505411376651267</v>
      </c>
      <c r="R1578" s="17">
        <f t="shared" si="794"/>
        <v>35.475041990575392</v>
      </c>
      <c r="S1578" s="17">
        <f t="shared" si="794"/>
        <v>1.0450563151461073E-13</v>
      </c>
      <c r="T1578" s="17">
        <f t="shared" si="794"/>
        <v>3.4184993108572766E-14</v>
      </c>
    </row>
    <row r="1579" spans="1:20" outlineLevel="1">
      <c r="A1579" s="152" t="s">
        <v>37</v>
      </c>
      <c r="B1579" s="145"/>
      <c r="C1579" s="20" t="s">
        <v>284</v>
      </c>
      <c r="D1579" s="5" t="s">
        <v>79</v>
      </c>
      <c r="E1579" s="5" t="s">
        <v>317</v>
      </c>
      <c r="F1579" s="5"/>
      <c r="G1579" s="17">
        <f t="shared" ref="G1579:T1579" si="795">+IF($A1579="IPMC",G1219/G$1417,G1219/G$1418)</f>
        <v>0</v>
      </c>
      <c r="H1579" s="17">
        <f t="shared" si="795"/>
        <v>0</v>
      </c>
      <c r="I1579" s="17">
        <f t="shared" si="795"/>
        <v>0</v>
      </c>
      <c r="J1579" s="17">
        <f t="shared" si="795"/>
        <v>0</v>
      </c>
      <c r="K1579" s="17">
        <f t="shared" si="795"/>
        <v>0</v>
      </c>
      <c r="L1579" s="17">
        <f t="shared" si="795"/>
        <v>0</v>
      </c>
      <c r="M1579" s="17">
        <f t="shared" si="795"/>
        <v>0</v>
      </c>
      <c r="N1579" s="17">
        <f t="shared" si="795"/>
        <v>0</v>
      </c>
      <c r="O1579" s="17">
        <f t="shared" si="795"/>
        <v>0</v>
      </c>
      <c r="P1579" s="17">
        <f t="shared" si="795"/>
        <v>0</v>
      </c>
      <c r="Q1579" s="17">
        <f t="shared" si="795"/>
        <v>0</v>
      </c>
      <c r="R1579" s="17">
        <f t="shared" si="795"/>
        <v>0</v>
      </c>
      <c r="S1579" s="17">
        <f t="shared" si="795"/>
        <v>0</v>
      </c>
      <c r="T1579" s="17">
        <f t="shared" si="795"/>
        <v>2093.5926033947744</v>
      </c>
    </row>
    <row r="1580" spans="1:20" outlineLevel="1">
      <c r="A1580" s="152" t="s">
        <v>37</v>
      </c>
      <c r="B1580" s="145"/>
      <c r="C1580" s="20" t="s">
        <v>453</v>
      </c>
      <c r="D1580" s="5" t="s">
        <v>79</v>
      </c>
      <c r="E1580" s="5" t="s">
        <v>317</v>
      </c>
      <c r="F1580" s="5"/>
      <c r="G1580" s="17">
        <f t="shared" ref="G1580:T1580" si="796">+IF($A1580="IPMC",G1220/G$1417,G1220/G$1418)</f>
        <v>0</v>
      </c>
      <c r="H1580" s="17">
        <f t="shared" si="796"/>
        <v>0</v>
      </c>
      <c r="I1580" s="17">
        <f t="shared" si="796"/>
        <v>0</v>
      </c>
      <c r="J1580" s="17">
        <f t="shared" si="796"/>
        <v>0</v>
      </c>
      <c r="K1580" s="17">
        <f t="shared" si="796"/>
        <v>0</v>
      </c>
      <c r="L1580" s="17">
        <f t="shared" si="796"/>
        <v>0</v>
      </c>
      <c r="M1580" s="17">
        <f t="shared" si="796"/>
        <v>0</v>
      </c>
      <c r="N1580" s="17">
        <f t="shared" si="796"/>
        <v>0</v>
      </c>
      <c r="O1580" s="17">
        <f t="shared" si="796"/>
        <v>0</v>
      </c>
      <c r="P1580" s="17">
        <f t="shared" si="796"/>
        <v>0</v>
      </c>
      <c r="Q1580" s="17">
        <f t="shared" si="796"/>
        <v>0</v>
      </c>
      <c r="R1580" s="17">
        <f t="shared" si="796"/>
        <v>0</v>
      </c>
      <c r="S1580" s="17">
        <f t="shared" si="796"/>
        <v>0</v>
      </c>
      <c r="T1580" s="17">
        <f t="shared" si="796"/>
        <v>981.68069893240886</v>
      </c>
    </row>
    <row r="1581" spans="1:20" outlineLevel="1">
      <c r="A1581" s="152" t="s">
        <v>37</v>
      </c>
      <c r="B1581" s="145"/>
      <c r="C1581" s="20" t="s">
        <v>454</v>
      </c>
      <c r="D1581" s="5" t="s">
        <v>79</v>
      </c>
      <c r="E1581" s="5" t="s">
        <v>317</v>
      </c>
      <c r="F1581" s="5"/>
      <c r="G1581" s="17">
        <f t="shared" ref="G1581:T1581" si="797">+IF($A1581="IPMC",G1221/G$1417,G1221/G$1418)</f>
        <v>0</v>
      </c>
      <c r="H1581" s="17">
        <f t="shared" si="797"/>
        <v>0</v>
      </c>
      <c r="I1581" s="17">
        <f t="shared" si="797"/>
        <v>0</v>
      </c>
      <c r="J1581" s="17">
        <f t="shared" si="797"/>
        <v>0</v>
      </c>
      <c r="K1581" s="17">
        <f t="shared" si="797"/>
        <v>0</v>
      </c>
      <c r="L1581" s="17">
        <f t="shared" si="797"/>
        <v>0</v>
      </c>
      <c r="M1581" s="17">
        <f t="shared" si="797"/>
        <v>0</v>
      </c>
      <c r="N1581" s="17">
        <f t="shared" si="797"/>
        <v>0</v>
      </c>
      <c r="O1581" s="17">
        <f t="shared" si="797"/>
        <v>0</v>
      </c>
      <c r="P1581" s="17">
        <f t="shared" si="797"/>
        <v>0</v>
      </c>
      <c r="Q1581" s="17">
        <f t="shared" si="797"/>
        <v>0</v>
      </c>
      <c r="R1581" s="17">
        <f t="shared" si="797"/>
        <v>0</v>
      </c>
      <c r="S1581" s="17">
        <f t="shared" si="797"/>
        <v>0</v>
      </c>
      <c r="T1581" s="17">
        <f t="shared" si="797"/>
        <v>12477.648357283888</v>
      </c>
    </row>
    <row r="1582" spans="1:20" outlineLevel="1">
      <c r="A1582" s="152" t="s">
        <v>37</v>
      </c>
      <c r="B1582" s="145"/>
      <c r="C1582" s="20" t="s">
        <v>455</v>
      </c>
      <c r="D1582" s="5" t="s">
        <v>79</v>
      </c>
      <c r="E1582" s="5" t="s">
        <v>317</v>
      </c>
      <c r="F1582" s="5"/>
      <c r="G1582" s="17">
        <f t="shared" ref="G1582:T1582" si="798">+IF($A1582="IPMC",G1222/G$1417,G1222/G$1418)</f>
        <v>0</v>
      </c>
      <c r="H1582" s="17">
        <f t="shared" si="798"/>
        <v>0</v>
      </c>
      <c r="I1582" s="17">
        <f t="shared" si="798"/>
        <v>0</v>
      </c>
      <c r="J1582" s="17">
        <f t="shared" si="798"/>
        <v>0</v>
      </c>
      <c r="K1582" s="17">
        <f t="shared" si="798"/>
        <v>0</v>
      </c>
      <c r="L1582" s="17">
        <f t="shared" si="798"/>
        <v>0</v>
      </c>
      <c r="M1582" s="17">
        <f t="shared" si="798"/>
        <v>0</v>
      </c>
      <c r="N1582" s="17">
        <f t="shared" si="798"/>
        <v>0</v>
      </c>
      <c r="O1582" s="17">
        <f t="shared" si="798"/>
        <v>0</v>
      </c>
      <c r="P1582" s="17">
        <f t="shared" si="798"/>
        <v>0</v>
      </c>
      <c r="Q1582" s="17">
        <f t="shared" si="798"/>
        <v>0</v>
      </c>
      <c r="R1582" s="17">
        <f t="shared" si="798"/>
        <v>0</v>
      </c>
      <c r="S1582" s="17">
        <f t="shared" si="798"/>
        <v>1281.4855089054288</v>
      </c>
      <c r="T1582" s="17">
        <f t="shared" si="798"/>
        <v>1077.91363940828</v>
      </c>
    </row>
    <row r="1583" spans="1:20" outlineLevel="1">
      <c r="A1583" s="152" t="s">
        <v>37</v>
      </c>
      <c r="B1583" s="145"/>
      <c r="C1583" s="20" t="s">
        <v>456</v>
      </c>
      <c r="D1583" s="5" t="s">
        <v>79</v>
      </c>
      <c r="E1583" s="5" t="s">
        <v>317</v>
      </c>
      <c r="F1583" s="5"/>
      <c r="G1583" s="17">
        <f t="shared" ref="G1583:T1583" si="799">+IF($A1583="IPMC",G1223/G$1417,G1223/G$1418)</f>
        <v>0</v>
      </c>
      <c r="H1583" s="17">
        <f t="shared" si="799"/>
        <v>0</v>
      </c>
      <c r="I1583" s="17">
        <f t="shared" si="799"/>
        <v>0</v>
      </c>
      <c r="J1583" s="17">
        <f t="shared" si="799"/>
        <v>0</v>
      </c>
      <c r="K1583" s="17">
        <f t="shared" si="799"/>
        <v>0</v>
      </c>
      <c r="L1583" s="17">
        <f t="shared" si="799"/>
        <v>0</v>
      </c>
      <c r="M1583" s="17">
        <f t="shared" si="799"/>
        <v>0</v>
      </c>
      <c r="N1583" s="17">
        <f t="shared" si="799"/>
        <v>0</v>
      </c>
      <c r="O1583" s="17">
        <f t="shared" si="799"/>
        <v>0</v>
      </c>
      <c r="P1583" s="17">
        <f t="shared" si="799"/>
        <v>26779.733229356145</v>
      </c>
      <c r="Q1583" s="17">
        <f t="shared" si="799"/>
        <v>23263.446584594029</v>
      </c>
      <c r="R1583" s="17">
        <f t="shared" si="799"/>
        <v>18461.114192586145</v>
      </c>
      <c r="S1583" s="17">
        <f t="shared" si="799"/>
        <v>17603.600499928707</v>
      </c>
      <c r="T1583" s="17">
        <f t="shared" si="799"/>
        <v>13306.226015980172</v>
      </c>
    </row>
    <row r="1584" spans="1:20" outlineLevel="1">
      <c r="A1584" s="152" t="s">
        <v>37</v>
      </c>
      <c r="B1584" s="145"/>
      <c r="C1584" s="20" t="s">
        <v>457</v>
      </c>
      <c r="D1584" s="5" t="s">
        <v>79</v>
      </c>
      <c r="E1584" s="5" t="s">
        <v>317</v>
      </c>
      <c r="F1584" s="5"/>
      <c r="G1584" s="17">
        <f t="shared" ref="G1584:T1584" si="800">+IF($A1584="IPMC",G1224/G$1417,G1224/G$1418)</f>
        <v>0</v>
      </c>
      <c r="H1584" s="17">
        <f t="shared" si="800"/>
        <v>0</v>
      </c>
      <c r="I1584" s="17">
        <f t="shared" si="800"/>
        <v>0</v>
      </c>
      <c r="J1584" s="17">
        <f t="shared" si="800"/>
        <v>0</v>
      </c>
      <c r="K1584" s="17">
        <f t="shared" si="800"/>
        <v>0</v>
      </c>
      <c r="L1584" s="17">
        <f t="shared" si="800"/>
        <v>0</v>
      </c>
      <c r="M1584" s="17">
        <f t="shared" si="800"/>
        <v>0</v>
      </c>
      <c r="N1584" s="17">
        <f t="shared" si="800"/>
        <v>0</v>
      </c>
      <c r="O1584" s="17">
        <f t="shared" si="800"/>
        <v>0</v>
      </c>
      <c r="P1584" s="17">
        <f t="shared" si="800"/>
        <v>0</v>
      </c>
      <c r="Q1584" s="17">
        <f t="shared" si="800"/>
        <v>0</v>
      </c>
      <c r="R1584" s="17">
        <f t="shared" si="800"/>
        <v>0</v>
      </c>
      <c r="S1584" s="17">
        <f t="shared" si="800"/>
        <v>929.15182593994393</v>
      </c>
      <c r="T1584" s="17">
        <f t="shared" si="800"/>
        <v>781.55033303282255</v>
      </c>
    </row>
    <row r="1585" spans="1:20" outlineLevel="1">
      <c r="A1585" s="152" t="s">
        <v>37</v>
      </c>
      <c r="B1585" s="145"/>
      <c r="C1585" s="20" t="s">
        <v>458</v>
      </c>
      <c r="D1585" s="5" t="s">
        <v>79</v>
      </c>
      <c r="E1585" s="5" t="s">
        <v>317</v>
      </c>
      <c r="F1585" s="5"/>
      <c r="G1585" s="17">
        <f t="shared" ref="G1585:T1585" si="801">+IF($A1585="IPMC",G1225/G$1417,G1225/G$1418)</f>
        <v>0</v>
      </c>
      <c r="H1585" s="17">
        <f t="shared" si="801"/>
        <v>0</v>
      </c>
      <c r="I1585" s="17">
        <f t="shared" si="801"/>
        <v>0</v>
      </c>
      <c r="J1585" s="17">
        <f t="shared" si="801"/>
        <v>0</v>
      </c>
      <c r="K1585" s="17">
        <f t="shared" si="801"/>
        <v>0</v>
      </c>
      <c r="L1585" s="17">
        <f t="shared" si="801"/>
        <v>0</v>
      </c>
      <c r="M1585" s="17">
        <f t="shared" si="801"/>
        <v>0</v>
      </c>
      <c r="N1585" s="17">
        <f t="shared" si="801"/>
        <v>0</v>
      </c>
      <c r="O1585" s="17">
        <f t="shared" si="801"/>
        <v>0</v>
      </c>
      <c r="P1585" s="17">
        <f t="shared" si="801"/>
        <v>0</v>
      </c>
      <c r="Q1585" s="17">
        <f t="shared" si="801"/>
        <v>0</v>
      </c>
      <c r="R1585" s="17">
        <f t="shared" si="801"/>
        <v>0</v>
      </c>
      <c r="S1585" s="17">
        <f t="shared" si="801"/>
        <v>636.33269452634852</v>
      </c>
      <c r="T1585" s="17">
        <f t="shared" si="801"/>
        <v>499.56416997340114</v>
      </c>
    </row>
    <row r="1586" spans="1:20" outlineLevel="1">
      <c r="A1586" s="152" t="s">
        <v>37</v>
      </c>
      <c r="B1586" s="145"/>
      <c r="C1586" s="20" t="s">
        <v>459</v>
      </c>
      <c r="D1586" s="5" t="s">
        <v>79</v>
      </c>
      <c r="E1586" s="5" t="s">
        <v>317</v>
      </c>
      <c r="F1586" s="5"/>
      <c r="G1586" s="17">
        <f t="shared" ref="G1586:T1586" si="802">+IF($A1586="IPMC",G1226/G$1417,G1226/G$1418)</f>
        <v>0</v>
      </c>
      <c r="H1586" s="17">
        <f t="shared" si="802"/>
        <v>0</v>
      </c>
      <c r="I1586" s="17">
        <f t="shared" si="802"/>
        <v>0</v>
      </c>
      <c r="J1586" s="17">
        <f t="shared" si="802"/>
        <v>0</v>
      </c>
      <c r="K1586" s="17">
        <f t="shared" si="802"/>
        <v>0</v>
      </c>
      <c r="L1586" s="17">
        <f t="shared" si="802"/>
        <v>0</v>
      </c>
      <c r="M1586" s="17">
        <f t="shared" si="802"/>
        <v>0</v>
      </c>
      <c r="N1586" s="17">
        <f t="shared" si="802"/>
        <v>0</v>
      </c>
      <c r="O1586" s="17">
        <f t="shared" si="802"/>
        <v>0</v>
      </c>
      <c r="P1586" s="17">
        <f t="shared" si="802"/>
        <v>0</v>
      </c>
      <c r="Q1586" s="17">
        <f t="shared" si="802"/>
        <v>0</v>
      </c>
      <c r="R1586" s="17">
        <f t="shared" si="802"/>
        <v>0</v>
      </c>
      <c r="S1586" s="17">
        <f t="shared" si="802"/>
        <v>466.76131330216418</v>
      </c>
      <c r="T1586" s="17">
        <f t="shared" si="802"/>
        <v>366.43917570360702</v>
      </c>
    </row>
    <row r="1587" spans="1:20" outlineLevel="1">
      <c r="A1587" s="152" t="s">
        <v>37</v>
      </c>
      <c r="B1587" s="145"/>
      <c r="C1587" s="20" t="s">
        <v>461</v>
      </c>
      <c r="D1587" s="5" t="s">
        <v>79</v>
      </c>
      <c r="E1587" s="5" t="s">
        <v>317</v>
      </c>
      <c r="F1587" s="5"/>
      <c r="G1587" s="17">
        <f t="shared" ref="G1587:T1587" si="803">+IF($A1587="IPMC",G1227/G$1417,G1227/G$1418)</f>
        <v>0</v>
      </c>
      <c r="H1587" s="17">
        <f t="shared" si="803"/>
        <v>0</v>
      </c>
      <c r="I1587" s="17">
        <f t="shared" si="803"/>
        <v>0</v>
      </c>
      <c r="J1587" s="17">
        <f t="shared" si="803"/>
        <v>0</v>
      </c>
      <c r="K1587" s="17">
        <f t="shared" si="803"/>
        <v>0</v>
      </c>
      <c r="L1587" s="17">
        <f t="shared" si="803"/>
        <v>0</v>
      </c>
      <c r="M1587" s="17">
        <f t="shared" si="803"/>
        <v>0</v>
      </c>
      <c r="N1587" s="17">
        <f t="shared" si="803"/>
        <v>0</v>
      </c>
      <c r="O1587" s="17">
        <f t="shared" si="803"/>
        <v>0</v>
      </c>
      <c r="P1587" s="17">
        <f t="shared" si="803"/>
        <v>0</v>
      </c>
      <c r="Q1587" s="17">
        <f t="shared" si="803"/>
        <v>2264.1963136203763</v>
      </c>
      <c r="R1587" s="17">
        <f t="shared" si="803"/>
        <v>1724.9208145600105</v>
      </c>
      <c r="S1587" s="17">
        <f t="shared" si="803"/>
        <v>1250.4429040430764</v>
      </c>
      <c r="T1587" s="17">
        <f t="shared" si="803"/>
        <v>818.06848947465562</v>
      </c>
    </row>
    <row r="1588" spans="1:20" outlineLevel="1">
      <c r="A1588" s="152" t="s">
        <v>37</v>
      </c>
      <c r="B1588" s="145"/>
      <c r="C1588" s="20" t="s">
        <v>462</v>
      </c>
      <c r="D1588" s="5" t="s">
        <v>79</v>
      </c>
      <c r="E1588" s="5" t="s">
        <v>317</v>
      </c>
      <c r="F1588" s="5"/>
      <c r="G1588" s="17">
        <f t="shared" ref="G1588:T1588" si="804">+IF($A1588="IPMC",G1228/G$1417,G1228/G$1418)</f>
        <v>0</v>
      </c>
      <c r="H1588" s="17">
        <f t="shared" si="804"/>
        <v>0</v>
      </c>
      <c r="I1588" s="17">
        <f t="shared" si="804"/>
        <v>0</v>
      </c>
      <c r="J1588" s="17">
        <f t="shared" si="804"/>
        <v>0</v>
      </c>
      <c r="K1588" s="17">
        <f t="shared" si="804"/>
        <v>0</v>
      </c>
      <c r="L1588" s="17">
        <f t="shared" si="804"/>
        <v>0</v>
      </c>
      <c r="M1588" s="17">
        <f t="shared" si="804"/>
        <v>0</v>
      </c>
      <c r="N1588" s="17">
        <f t="shared" si="804"/>
        <v>0</v>
      </c>
      <c r="O1588" s="17">
        <f t="shared" si="804"/>
        <v>0</v>
      </c>
      <c r="P1588" s="17">
        <f t="shared" si="804"/>
        <v>0</v>
      </c>
      <c r="Q1588" s="17">
        <f t="shared" si="804"/>
        <v>0</v>
      </c>
      <c r="R1588" s="17">
        <f t="shared" si="804"/>
        <v>776.37971967257079</v>
      </c>
      <c r="S1588" s="17">
        <f t="shared" si="804"/>
        <v>643.22191529049815</v>
      </c>
      <c r="T1588" s="17">
        <f t="shared" si="804"/>
        <v>526.01320193961214</v>
      </c>
    </row>
    <row r="1589" spans="1:20" outlineLevel="1">
      <c r="A1589" s="152" t="s">
        <v>37</v>
      </c>
      <c r="B1589" s="145"/>
      <c r="C1589" s="20" t="s">
        <v>463</v>
      </c>
      <c r="D1589" s="5" t="s">
        <v>79</v>
      </c>
      <c r="E1589" s="5" t="s">
        <v>317</v>
      </c>
      <c r="F1589" s="5"/>
      <c r="G1589" s="17">
        <f t="shared" ref="G1589:T1589" si="805">+IF($A1589="IPMC",G1229/G$1417,G1229/G$1418)</f>
        <v>0</v>
      </c>
      <c r="H1589" s="17">
        <f t="shared" si="805"/>
        <v>0</v>
      </c>
      <c r="I1589" s="17">
        <f t="shared" si="805"/>
        <v>0</v>
      </c>
      <c r="J1589" s="17">
        <f t="shared" si="805"/>
        <v>0</v>
      </c>
      <c r="K1589" s="17">
        <f t="shared" si="805"/>
        <v>0</v>
      </c>
      <c r="L1589" s="17">
        <f t="shared" si="805"/>
        <v>0</v>
      </c>
      <c r="M1589" s="17">
        <f t="shared" si="805"/>
        <v>0</v>
      </c>
      <c r="N1589" s="17">
        <f t="shared" si="805"/>
        <v>0</v>
      </c>
      <c r="O1589" s="17">
        <f t="shared" si="805"/>
        <v>0</v>
      </c>
      <c r="P1589" s="17">
        <f t="shared" si="805"/>
        <v>0</v>
      </c>
      <c r="Q1589" s="17">
        <f t="shared" si="805"/>
        <v>0</v>
      </c>
      <c r="R1589" s="17">
        <f t="shared" si="805"/>
        <v>106.49600065229292</v>
      </c>
      <c r="S1589" s="17">
        <f t="shared" si="805"/>
        <v>92.64228284607573</v>
      </c>
      <c r="T1589" s="17">
        <f t="shared" si="805"/>
        <v>80.811614449384095</v>
      </c>
    </row>
    <row r="1590" spans="1:20" outlineLevel="1">
      <c r="A1590" s="152" t="s">
        <v>37</v>
      </c>
      <c r="B1590" s="145"/>
      <c r="C1590" s="20" t="s">
        <v>464</v>
      </c>
      <c r="D1590" s="5" t="s">
        <v>79</v>
      </c>
      <c r="E1590" s="5" t="s">
        <v>317</v>
      </c>
      <c r="F1590" s="5"/>
      <c r="G1590" s="17">
        <f t="shared" ref="G1590:T1590" si="806">+IF($A1590="IPMC",G1230/G$1417,G1230/G$1418)</f>
        <v>0</v>
      </c>
      <c r="H1590" s="17">
        <f t="shared" si="806"/>
        <v>0</v>
      </c>
      <c r="I1590" s="17">
        <f t="shared" si="806"/>
        <v>0</v>
      </c>
      <c r="J1590" s="17">
        <f t="shared" si="806"/>
        <v>0</v>
      </c>
      <c r="K1590" s="17">
        <f t="shared" si="806"/>
        <v>0</v>
      </c>
      <c r="L1590" s="17">
        <f t="shared" si="806"/>
        <v>0</v>
      </c>
      <c r="M1590" s="17">
        <f t="shared" si="806"/>
        <v>0</v>
      </c>
      <c r="N1590" s="17">
        <f t="shared" si="806"/>
        <v>0</v>
      </c>
      <c r="O1590" s="17">
        <f t="shared" si="806"/>
        <v>0</v>
      </c>
      <c r="P1590" s="17">
        <f t="shared" si="806"/>
        <v>0</v>
      </c>
      <c r="Q1590" s="17">
        <f t="shared" si="806"/>
        <v>0</v>
      </c>
      <c r="R1590" s="17">
        <f t="shared" si="806"/>
        <v>69.996106251985196</v>
      </c>
      <c r="S1590" s="17">
        <f t="shared" si="806"/>
        <v>57.990991244937554</v>
      </c>
      <c r="T1590" s="17">
        <f t="shared" si="806"/>
        <v>47.423799256940889</v>
      </c>
    </row>
    <row r="1591" spans="1:20" outlineLevel="1">
      <c r="A1591" s="152" t="s">
        <v>37</v>
      </c>
      <c r="B1591" s="145"/>
      <c r="C1591" s="20" t="s">
        <v>465</v>
      </c>
      <c r="D1591" s="5" t="s">
        <v>79</v>
      </c>
      <c r="E1591" s="5" t="s">
        <v>317</v>
      </c>
      <c r="F1591" s="5"/>
      <c r="G1591" s="17">
        <f t="shared" ref="G1591:T1591" si="807">+IF($A1591="IPMC",G1231/G$1417,G1231/G$1418)</f>
        <v>0</v>
      </c>
      <c r="H1591" s="17">
        <f t="shared" si="807"/>
        <v>0</v>
      </c>
      <c r="I1591" s="17">
        <f t="shared" si="807"/>
        <v>0</v>
      </c>
      <c r="J1591" s="17">
        <f t="shared" si="807"/>
        <v>0</v>
      </c>
      <c r="K1591" s="17">
        <f t="shared" si="807"/>
        <v>0</v>
      </c>
      <c r="L1591" s="17">
        <f t="shared" si="807"/>
        <v>0</v>
      </c>
      <c r="M1591" s="17">
        <f t="shared" si="807"/>
        <v>0</v>
      </c>
      <c r="N1591" s="17">
        <f t="shared" si="807"/>
        <v>0</v>
      </c>
      <c r="O1591" s="17">
        <f t="shared" si="807"/>
        <v>0</v>
      </c>
      <c r="P1591" s="17">
        <f t="shared" si="807"/>
        <v>0</v>
      </c>
      <c r="Q1591" s="17">
        <f t="shared" si="807"/>
        <v>0</v>
      </c>
      <c r="R1591" s="17">
        <f t="shared" si="807"/>
        <v>376.59650707318264</v>
      </c>
      <c r="S1591" s="17">
        <f t="shared" si="807"/>
        <v>312.00599453252596</v>
      </c>
      <c r="T1591" s="17">
        <f t="shared" si="807"/>
        <v>255.15186641967256</v>
      </c>
    </row>
    <row r="1592" spans="1:20" outlineLevel="1">
      <c r="A1592" s="152" t="s">
        <v>37</v>
      </c>
      <c r="B1592" s="145"/>
      <c r="C1592" s="20" t="s">
        <v>196</v>
      </c>
      <c r="D1592" s="5" t="s">
        <v>79</v>
      </c>
      <c r="E1592" s="5" t="s">
        <v>317</v>
      </c>
      <c r="F1592" s="5"/>
      <c r="G1592" s="17">
        <f t="shared" ref="G1592:T1592" si="808">+IF($A1592="IPMC",G1232/G$1417,G1232/G$1418)</f>
        <v>0</v>
      </c>
      <c r="H1592" s="17">
        <f t="shared" si="808"/>
        <v>0</v>
      </c>
      <c r="I1592" s="17">
        <f t="shared" si="808"/>
        <v>0</v>
      </c>
      <c r="J1592" s="17">
        <f t="shared" si="808"/>
        <v>0</v>
      </c>
      <c r="K1592" s="17">
        <f t="shared" si="808"/>
        <v>0</v>
      </c>
      <c r="L1592" s="17">
        <f t="shared" si="808"/>
        <v>0</v>
      </c>
      <c r="M1592" s="17">
        <f t="shared" si="808"/>
        <v>0</v>
      </c>
      <c r="N1592" s="17">
        <f t="shared" si="808"/>
        <v>0</v>
      </c>
      <c r="O1592" s="17">
        <f t="shared" si="808"/>
        <v>0</v>
      </c>
      <c r="P1592" s="17">
        <f t="shared" si="808"/>
        <v>0</v>
      </c>
      <c r="Q1592" s="17">
        <f t="shared" si="808"/>
        <v>0</v>
      </c>
      <c r="R1592" s="17">
        <f t="shared" si="808"/>
        <v>878.55703506678378</v>
      </c>
      <c r="S1592" s="17">
        <f t="shared" si="808"/>
        <v>727.87467841886109</v>
      </c>
      <c r="T1592" s="17">
        <f t="shared" si="808"/>
        <v>595.24043118610848</v>
      </c>
    </row>
    <row r="1593" spans="1:20" outlineLevel="1">
      <c r="A1593" s="152" t="s">
        <v>37</v>
      </c>
      <c r="B1593" s="145"/>
      <c r="C1593" s="20" t="s">
        <v>466</v>
      </c>
      <c r="D1593" s="5" t="s">
        <v>79</v>
      </c>
      <c r="E1593" s="5" t="s">
        <v>317</v>
      </c>
      <c r="F1593" s="5"/>
      <c r="G1593" s="17">
        <f t="shared" ref="G1593:T1593" si="809">+IF($A1593="IPMC",G1233/G$1417,G1233/G$1418)</f>
        <v>0</v>
      </c>
      <c r="H1593" s="17">
        <f t="shared" si="809"/>
        <v>0</v>
      </c>
      <c r="I1593" s="17">
        <f t="shared" si="809"/>
        <v>0</v>
      </c>
      <c r="J1593" s="17">
        <f t="shared" si="809"/>
        <v>0</v>
      </c>
      <c r="K1593" s="17">
        <f t="shared" si="809"/>
        <v>0</v>
      </c>
      <c r="L1593" s="17">
        <f t="shared" si="809"/>
        <v>0</v>
      </c>
      <c r="M1593" s="17">
        <f t="shared" si="809"/>
        <v>0</v>
      </c>
      <c r="N1593" s="17">
        <f t="shared" si="809"/>
        <v>0</v>
      </c>
      <c r="O1593" s="17">
        <f t="shared" si="809"/>
        <v>0</v>
      </c>
      <c r="P1593" s="17">
        <f t="shared" si="809"/>
        <v>0</v>
      </c>
      <c r="Q1593" s="17">
        <f t="shared" si="809"/>
        <v>0</v>
      </c>
      <c r="R1593" s="17">
        <f t="shared" si="809"/>
        <v>574.18680909831608</v>
      </c>
      <c r="S1593" s="17">
        <f t="shared" si="809"/>
        <v>475.70735005612835</v>
      </c>
      <c r="T1593" s="17">
        <f t="shared" si="809"/>
        <v>389.02335327959321</v>
      </c>
    </row>
    <row r="1594" spans="1:20" outlineLevel="1">
      <c r="A1594" s="152" t="s">
        <v>37</v>
      </c>
      <c r="B1594" s="145"/>
      <c r="C1594" s="20" t="s">
        <v>467</v>
      </c>
      <c r="D1594" s="5" t="s">
        <v>79</v>
      </c>
      <c r="E1594" s="5" t="s">
        <v>317</v>
      </c>
      <c r="F1594" s="5"/>
      <c r="G1594" s="17">
        <f t="shared" ref="G1594:T1594" si="810">+IF($A1594="IPMC",G1234/G$1417,G1234/G$1418)</f>
        <v>0</v>
      </c>
      <c r="H1594" s="17">
        <f t="shared" si="810"/>
        <v>0</v>
      </c>
      <c r="I1594" s="17">
        <f t="shared" si="810"/>
        <v>0</v>
      </c>
      <c r="J1594" s="17">
        <f t="shared" si="810"/>
        <v>0</v>
      </c>
      <c r="K1594" s="17">
        <f t="shared" si="810"/>
        <v>0</v>
      </c>
      <c r="L1594" s="17">
        <f t="shared" si="810"/>
        <v>0</v>
      </c>
      <c r="M1594" s="17">
        <f t="shared" si="810"/>
        <v>0</v>
      </c>
      <c r="N1594" s="17">
        <f t="shared" si="810"/>
        <v>0</v>
      </c>
      <c r="O1594" s="17">
        <f t="shared" si="810"/>
        <v>0</v>
      </c>
      <c r="P1594" s="17">
        <f t="shared" si="810"/>
        <v>0</v>
      </c>
      <c r="Q1594" s="17">
        <f t="shared" si="810"/>
        <v>0</v>
      </c>
      <c r="R1594" s="17">
        <f t="shared" si="810"/>
        <v>3950.9313863726602</v>
      </c>
      <c r="S1594" s="17">
        <f t="shared" si="810"/>
        <v>3564.2626888007635</v>
      </c>
      <c r="T1594" s="17">
        <f t="shared" si="810"/>
        <v>3247.8957311595286</v>
      </c>
    </row>
    <row r="1595" spans="1:20" outlineLevel="1">
      <c r="A1595" s="152" t="s">
        <v>37</v>
      </c>
      <c r="B1595" s="145"/>
      <c r="C1595" s="20" t="s">
        <v>460</v>
      </c>
      <c r="D1595" s="5" t="s">
        <v>79</v>
      </c>
      <c r="E1595" s="5" t="s">
        <v>317</v>
      </c>
      <c r="F1595" s="5"/>
      <c r="G1595" s="17">
        <f t="shared" ref="G1595:T1595" si="811">+IF($A1595="IPMC",G1235/G$1417,G1235/G$1418)</f>
        <v>0</v>
      </c>
      <c r="H1595" s="17">
        <f t="shared" si="811"/>
        <v>0</v>
      </c>
      <c r="I1595" s="17">
        <f t="shared" si="811"/>
        <v>0</v>
      </c>
      <c r="J1595" s="17">
        <f t="shared" si="811"/>
        <v>0</v>
      </c>
      <c r="K1595" s="17">
        <f t="shared" si="811"/>
        <v>0</v>
      </c>
      <c r="L1595" s="17">
        <f t="shared" si="811"/>
        <v>0</v>
      </c>
      <c r="M1595" s="17">
        <f t="shared" si="811"/>
        <v>0</v>
      </c>
      <c r="N1595" s="17">
        <f t="shared" si="811"/>
        <v>0</v>
      </c>
      <c r="O1595" s="17">
        <f t="shared" si="811"/>
        <v>0</v>
      </c>
      <c r="P1595" s="17">
        <f t="shared" si="811"/>
        <v>3363.5414273529664</v>
      </c>
      <c r="Q1595" s="17">
        <f t="shared" si="811"/>
        <v>2921.8949143421382</v>
      </c>
      <c r="R1595" s="17">
        <f t="shared" si="811"/>
        <v>2318.7207224972876</v>
      </c>
      <c r="S1595" s="17">
        <f t="shared" si="811"/>
        <v>1792.9652418780045</v>
      </c>
      <c r="T1595" s="17">
        <f t="shared" si="811"/>
        <v>1319.6239569646257</v>
      </c>
    </row>
    <row r="1596" spans="1:20" outlineLevel="1">
      <c r="A1596" s="152" t="s">
        <v>37</v>
      </c>
      <c r="B1596" s="145"/>
      <c r="C1596" s="20" t="s">
        <v>203</v>
      </c>
      <c r="D1596" s="5" t="s">
        <v>79</v>
      </c>
      <c r="E1596" s="5" t="s">
        <v>317</v>
      </c>
      <c r="F1596" s="5"/>
      <c r="G1596" s="17">
        <f t="shared" ref="G1596:T1596" si="812">+IF($A1596="IPMC",G1236/G$1417,G1236/G$1418)</f>
        <v>0</v>
      </c>
      <c r="H1596" s="17">
        <f t="shared" si="812"/>
        <v>0</v>
      </c>
      <c r="I1596" s="17">
        <f t="shared" si="812"/>
        <v>0</v>
      </c>
      <c r="J1596" s="17">
        <f t="shared" si="812"/>
        <v>0</v>
      </c>
      <c r="K1596" s="17">
        <f t="shared" si="812"/>
        <v>0</v>
      </c>
      <c r="L1596" s="17">
        <f t="shared" si="812"/>
        <v>0</v>
      </c>
      <c r="M1596" s="17">
        <f t="shared" si="812"/>
        <v>506.33165811071615</v>
      </c>
      <c r="N1596" s="17">
        <f t="shared" si="812"/>
        <v>435.19391338216457</v>
      </c>
      <c r="O1596" s="17">
        <f t="shared" si="812"/>
        <v>362.56092252401925</v>
      </c>
      <c r="P1596" s="17">
        <f t="shared" si="812"/>
        <v>293.30776397183223</v>
      </c>
      <c r="Q1596" s="17">
        <f t="shared" si="812"/>
        <v>222.94586586695053</v>
      </c>
      <c r="R1596" s="17">
        <f t="shared" si="812"/>
        <v>141.53806740779095</v>
      </c>
      <c r="S1596" s="17">
        <f t="shared" si="812"/>
        <v>68.403245160827012</v>
      </c>
      <c r="T1596" s="17">
        <f t="shared" si="812"/>
        <v>0</v>
      </c>
    </row>
    <row r="1597" spans="1:20" outlineLevel="1">
      <c r="A1597" s="152" t="s">
        <v>37</v>
      </c>
      <c r="B1597" s="145"/>
      <c r="C1597" s="20" t="s">
        <v>204</v>
      </c>
      <c r="D1597" s="5" t="s">
        <v>79</v>
      </c>
      <c r="E1597" s="5" t="s">
        <v>317</v>
      </c>
      <c r="F1597" s="5"/>
      <c r="G1597" s="17">
        <f t="shared" ref="G1597:T1597" si="813">+IF($A1597="IPMC",G1237/G$1417,G1237/G$1418)</f>
        <v>0</v>
      </c>
      <c r="H1597" s="17">
        <f t="shared" si="813"/>
        <v>0</v>
      </c>
      <c r="I1597" s="17">
        <f t="shared" si="813"/>
        <v>0</v>
      </c>
      <c r="J1597" s="17">
        <f t="shared" si="813"/>
        <v>0</v>
      </c>
      <c r="K1597" s="17">
        <f t="shared" si="813"/>
        <v>0</v>
      </c>
      <c r="L1597" s="17">
        <f t="shared" si="813"/>
        <v>0</v>
      </c>
      <c r="M1597" s="17">
        <f t="shared" si="813"/>
        <v>0</v>
      </c>
      <c r="N1597" s="17">
        <f t="shared" si="813"/>
        <v>0</v>
      </c>
      <c r="O1597" s="17">
        <f t="shared" si="813"/>
        <v>623.95575166838</v>
      </c>
      <c r="P1597" s="17">
        <f t="shared" si="813"/>
        <v>540.82851510412252</v>
      </c>
      <c r="Q1597" s="17">
        <f t="shared" si="813"/>
        <v>456.76512446498259</v>
      </c>
      <c r="R1597" s="17">
        <f t="shared" si="813"/>
        <v>1265.9875465757605</v>
      </c>
      <c r="S1597" s="17">
        <f t="shared" si="813"/>
        <v>1012.8198518726592</v>
      </c>
      <c r="T1597" s="17">
        <f t="shared" si="813"/>
        <v>787.00449951076973</v>
      </c>
    </row>
    <row r="1598" spans="1:20" outlineLevel="1">
      <c r="A1598" s="152" t="s">
        <v>37</v>
      </c>
      <c r="B1598" s="145"/>
      <c r="C1598" s="20" t="s">
        <v>527</v>
      </c>
      <c r="D1598" s="5" t="s">
        <v>79</v>
      </c>
      <c r="E1598" s="5" t="s">
        <v>317</v>
      </c>
      <c r="F1598" s="5"/>
      <c r="G1598" s="17">
        <f t="shared" ref="G1598:T1598" si="814">+IF($A1598="IPMC",G1238/G$1417,G1238/G$1418)</f>
        <v>0</v>
      </c>
      <c r="H1598" s="17">
        <f t="shared" si="814"/>
        <v>0</v>
      </c>
      <c r="I1598" s="17">
        <f t="shared" si="814"/>
        <v>0</v>
      </c>
      <c r="J1598" s="17">
        <f t="shared" si="814"/>
        <v>0</v>
      </c>
      <c r="K1598" s="17">
        <f t="shared" si="814"/>
        <v>0</v>
      </c>
      <c r="L1598" s="17">
        <f t="shared" si="814"/>
        <v>0</v>
      </c>
      <c r="M1598" s="17">
        <f t="shared" si="814"/>
        <v>0</v>
      </c>
      <c r="N1598" s="17">
        <f t="shared" si="814"/>
        <v>0</v>
      </c>
      <c r="O1598" s="17">
        <f t="shared" si="814"/>
        <v>0</v>
      </c>
      <c r="P1598" s="17">
        <f t="shared" si="814"/>
        <v>0</v>
      </c>
      <c r="Q1598" s="17">
        <f t="shared" si="814"/>
        <v>0</v>
      </c>
      <c r="R1598" s="17">
        <f t="shared" si="814"/>
        <v>0</v>
      </c>
      <c r="S1598" s="17">
        <f t="shared" si="814"/>
        <v>0</v>
      </c>
      <c r="T1598" s="17">
        <f t="shared" si="814"/>
        <v>0</v>
      </c>
    </row>
    <row r="1599" spans="1:20" outlineLevel="1">
      <c r="A1599" s="152"/>
      <c r="B1599" s="390" t="s">
        <v>921</v>
      </c>
      <c r="C1599" s="390"/>
      <c r="D1599" s="391"/>
      <c r="E1599" s="391"/>
      <c r="F1599" s="5"/>
      <c r="G1599" s="545"/>
      <c r="H1599" s="545"/>
      <c r="I1599" s="545"/>
      <c r="J1599" s="545"/>
      <c r="K1599" s="545"/>
      <c r="L1599" s="545"/>
      <c r="M1599" s="545"/>
      <c r="N1599" s="545"/>
      <c r="O1599" s="545"/>
      <c r="P1599" s="545"/>
      <c r="Q1599" s="545"/>
      <c r="R1599" s="545"/>
      <c r="S1599" s="545"/>
      <c r="T1599" s="545"/>
    </row>
    <row r="1600" spans="1:20" outlineLevel="1">
      <c r="A1600" s="152"/>
      <c r="B1600" s="384"/>
      <c r="C1600" s="58" t="s">
        <v>788</v>
      </c>
      <c r="D1600" s="397"/>
      <c r="E1600" s="397"/>
      <c r="F1600" s="5"/>
      <c r="G1600" s="546"/>
      <c r="H1600" s="546"/>
      <c r="I1600" s="546"/>
      <c r="J1600" s="546"/>
      <c r="K1600" s="546"/>
      <c r="L1600" s="546"/>
      <c r="M1600" s="546"/>
      <c r="N1600" s="546"/>
      <c r="O1600" s="546"/>
      <c r="P1600" s="546"/>
      <c r="Q1600" s="546"/>
      <c r="R1600" s="546"/>
      <c r="S1600" s="546"/>
      <c r="T1600" s="546"/>
    </row>
    <row r="1601" spans="1:20" outlineLevel="1">
      <c r="A1601" s="152"/>
      <c r="B1601" s="145"/>
      <c r="C1601" s="23" t="s">
        <v>528</v>
      </c>
      <c r="D1601" s="5"/>
      <c r="E1601" s="5"/>
      <c r="F1601" s="5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outlineLevel="1">
      <c r="A1602" s="152"/>
      <c r="B1602" s="145"/>
      <c r="C1602" s="275" t="s">
        <v>179</v>
      </c>
      <c r="D1602" s="18"/>
      <c r="E1602" s="18"/>
      <c r="F1602" s="5"/>
      <c r="G1602" s="454"/>
      <c r="H1602" s="454"/>
      <c r="I1602" s="454"/>
      <c r="J1602" s="454"/>
      <c r="K1602" s="454"/>
      <c r="L1602" s="454"/>
      <c r="M1602" s="454"/>
      <c r="N1602" s="454"/>
      <c r="O1602" s="454"/>
      <c r="P1602" s="454"/>
      <c r="Q1602" s="454"/>
      <c r="R1602" s="454"/>
      <c r="S1602" s="454"/>
      <c r="T1602" s="454"/>
    </row>
    <row r="1603" spans="1:20" outlineLevel="1">
      <c r="A1603" s="152" t="s">
        <v>38</v>
      </c>
      <c r="B1603" s="145"/>
      <c r="C1603" s="394" t="s">
        <v>210</v>
      </c>
      <c r="D1603" s="381" t="s">
        <v>79</v>
      </c>
      <c r="E1603" s="381" t="s">
        <v>317</v>
      </c>
      <c r="F1603" s="5"/>
      <c r="G1603" s="542">
        <f t="shared" ref="G1603:T1603" si="815">+IF($A1603="IPMC",G1243/G$1417,G1243/G$1418)</f>
        <v>0</v>
      </c>
      <c r="H1603" s="542">
        <f t="shared" si="815"/>
        <v>0</v>
      </c>
      <c r="I1603" s="542">
        <f t="shared" si="815"/>
        <v>0</v>
      </c>
      <c r="J1603" s="542">
        <f t="shared" si="815"/>
        <v>0</v>
      </c>
      <c r="K1603" s="542">
        <f t="shared" si="815"/>
        <v>720094.03700195742</v>
      </c>
      <c r="L1603" s="542">
        <f t="shared" si="815"/>
        <v>711856.71074297279</v>
      </c>
      <c r="M1603" s="542">
        <f t="shared" si="815"/>
        <v>647383.17563072883</v>
      </c>
      <c r="N1603" s="542">
        <f t="shared" si="815"/>
        <v>602362.20614727342</v>
      </c>
      <c r="O1603" s="542">
        <f t="shared" si="815"/>
        <v>581646.11171296809</v>
      </c>
      <c r="P1603" s="542">
        <f t="shared" si="815"/>
        <v>573280.0288534459</v>
      </c>
      <c r="Q1603" s="542">
        <f t="shared" si="815"/>
        <v>543463.1699296002</v>
      </c>
      <c r="R1603" s="542">
        <f t="shared" si="815"/>
        <v>457561.46683713148</v>
      </c>
      <c r="S1603" s="542">
        <f t="shared" si="815"/>
        <v>420493.5471876674</v>
      </c>
      <c r="T1603" s="542">
        <f t="shared" si="815"/>
        <v>402576.63252740074</v>
      </c>
    </row>
    <row r="1604" spans="1:20" outlineLevel="1">
      <c r="A1604" s="152" t="s">
        <v>38</v>
      </c>
      <c r="B1604" s="145"/>
      <c r="C1604" s="276" t="s">
        <v>211</v>
      </c>
      <c r="D1604" s="5" t="s">
        <v>79</v>
      </c>
      <c r="E1604" s="5" t="s">
        <v>317</v>
      </c>
      <c r="F1604" s="5"/>
      <c r="G1604" s="17">
        <f t="shared" ref="G1604:T1604" si="816">+IF($A1604="IPMC",G1244/G$1417,G1244/G$1418)</f>
        <v>0</v>
      </c>
      <c r="H1604" s="17">
        <f t="shared" si="816"/>
        <v>0</v>
      </c>
      <c r="I1604" s="17">
        <f t="shared" si="816"/>
        <v>0</v>
      </c>
      <c r="J1604" s="17">
        <f t="shared" si="816"/>
        <v>0</v>
      </c>
      <c r="K1604" s="17">
        <f t="shared" si="816"/>
        <v>0</v>
      </c>
      <c r="L1604" s="17">
        <f t="shared" si="816"/>
        <v>565948.02366177097</v>
      </c>
      <c r="M1604" s="17">
        <f t="shared" si="816"/>
        <v>515507.339861268</v>
      </c>
      <c r="N1604" s="17">
        <f t="shared" si="816"/>
        <v>480484.44681752101</v>
      </c>
      <c r="O1604" s="17">
        <f t="shared" si="816"/>
        <v>464831.06634161307</v>
      </c>
      <c r="P1604" s="17">
        <f t="shared" si="816"/>
        <v>459085.56435227167</v>
      </c>
      <c r="Q1604" s="17">
        <f t="shared" si="816"/>
        <v>436188.64860993903</v>
      </c>
      <c r="R1604" s="17">
        <f t="shared" si="816"/>
        <v>368155.58339098579</v>
      </c>
      <c r="S1604" s="17">
        <f t="shared" si="816"/>
        <v>339262.26079499535</v>
      </c>
      <c r="T1604" s="17">
        <f t="shared" si="816"/>
        <v>325803.39625219873</v>
      </c>
    </row>
    <row r="1605" spans="1:20" outlineLevel="1">
      <c r="A1605" s="152" t="s">
        <v>38</v>
      </c>
      <c r="B1605" s="145"/>
      <c r="C1605" s="276" t="s">
        <v>212</v>
      </c>
      <c r="D1605" s="5" t="s">
        <v>79</v>
      </c>
      <c r="E1605" s="5" t="s">
        <v>317</v>
      </c>
      <c r="F1605" s="5"/>
      <c r="G1605" s="17">
        <f t="shared" ref="G1605:T1605" si="817">+IF($A1605="IPMC",G1245/G$1417,G1245/G$1418)</f>
        <v>0</v>
      </c>
      <c r="H1605" s="17">
        <f t="shared" si="817"/>
        <v>0</v>
      </c>
      <c r="I1605" s="17">
        <f t="shared" si="817"/>
        <v>0</v>
      </c>
      <c r="J1605" s="17">
        <f t="shared" si="817"/>
        <v>0</v>
      </c>
      <c r="K1605" s="17">
        <f t="shared" si="817"/>
        <v>56450.409438868635</v>
      </c>
      <c r="L1605" s="17">
        <f t="shared" si="817"/>
        <v>55803.954421974035</v>
      </c>
      <c r="M1605" s="17">
        <f t="shared" si="817"/>
        <v>50749.042562289396</v>
      </c>
      <c r="N1605" s="17">
        <f t="shared" si="817"/>
        <v>47219.098950461761</v>
      </c>
      <c r="O1605" s="17">
        <f t="shared" si="817"/>
        <v>45594.426520580353</v>
      </c>
      <c r="P1605" s="17">
        <f t="shared" si="817"/>
        <v>44937.821802581173</v>
      </c>
      <c r="Q1605" s="17">
        <f t="shared" si="817"/>
        <v>42599.72810337897</v>
      </c>
      <c r="R1605" s="17">
        <f t="shared" si="817"/>
        <v>35865.489582710557</v>
      </c>
      <c r="S1605" s="17">
        <f t="shared" si="817"/>
        <v>32959.166697400047</v>
      </c>
      <c r="T1605" s="17">
        <f t="shared" si="817"/>
        <v>31553.954170748159</v>
      </c>
    </row>
    <row r="1606" spans="1:20" outlineLevel="1">
      <c r="A1606" s="152" t="s">
        <v>38</v>
      </c>
      <c r="B1606" s="145"/>
      <c r="C1606" s="276" t="s">
        <v>213</v>
      </c>
      <c r="D1606" s="5" t="s">
        <v>79</v>
      </c>
      <c r="E1606" s="5" t="s">
        <v>317</v>
      </c>
      <c r="F1606" s="5"/>
      <c r="G1606" s="17">
        <f t="shared" ref="G1606:T1606" si="818">+IF($A1606="IPMC",G1246/G$1417,G1246/G$1418)</f>
        <v>0</v>
      </c>
      <c r="H1606" s="17">
        <f t="shared" si="818"/>
        <v>0</v>
      </c>
      <c r="I1606" s="17">
        <f t="shared" si="818"/>
        <v>0</v>
      </c>
      <c r="J1606" s="17">
        <f t="shared" si="818"/>
        <v>0</v>
      </c>
      <c r="K1606" s="17">
        <f t="shared" si="818"/>
        <v>0</v>
      </c>
      <c r="L1606" s="17">
        <f t="shared" si="818"/>
        <v>128508.33955896394</v>
      </c>
      <c r="M1606" s="17">
        <f t="shared" si="818"/>
        <v>117054.90523211267</v>
      </c>
      <c r="N1606" s="17">
        <f t="shared" si="818"/>
        <v>109102.34838337119</v>
      </c>
      <c r="O1606" s="17">
        <f t="shared" si="818"/>
        <v>105547.97616305962</v>
      </c>
      <c r="P1606" s="17">
        <f t="shared" si="818"/>
        <v>104243.36003275531</v>
      </c>
      <c r="Q1606" s="17">
        <f t="shared" si="818"/>
        <v>99044.217178557155</v>
      </c>
      <c r="R1606" s="17">
        <f t="shared" si="818"/>
        <v>83596.126751759643</v>
      </c>
      <c r="S1606" s="17">
        <f t="shared" si="818"/>
        <v>77035.395455043865</v>
      </c>
      <c r="T1606" s="17">
        <f t="shared" si="818"/>
        <v>73979.326235907458</v>
      </c>
    </row>
    <row r="1607" spans="1:20" outlineLevel="1">
      <c r="A1607" s="152" t="s">
        <v>38</v>
      </c>
      <c r="B1607" s="145"/>
      <c r="C1607" s="276" t="s">
        <v>975</v>
      </c>
      <c r="D1607" s="5" t="s">
        <v>79</v>
      </c>
      <c r="E1607" s="5" t="s">
        <v>317</v>
      </c>
      <c r="F1607" s="5"/>
      <c r="G1607" s="17">
        <f t="shared" ref="G1607:T1607" si="819">+IF($A1607="IPMC",G1247/G$1417,G1247/G$1418)</f>
        <v>0</v>
      </c>
      <c r="H1607" s="17">
        <f t="shared" si="819"/>
        <v>0</v>
      </c>
      <c r="I1607" s="17">
        <f t="shared" si="819"/>
        <v>0</v>
      </c>
      <c r="J1607" s="17">
        <f t="shared" si="819"/>
        <v>0</v>
      </c>
      <c r="K1607" s="17">
        <f t="shared" si="819"/>
        <v>0</v>
      </c>
      <c r="L1607" s="17">
        <f t="shared" si="819"/>
        <v>0</v>
      </c>
      <c r="M1607" s="17">
        <f t="shared" si="819"/>
        <v>0</v>
      </c>
      <c r="N1607" s="17">
        <f t="shared" si="819"/>
        <v>0</v>
      </c>
      <c r="O1607" s="17">
        <f t="shared" si="819"/>
        <v>0</v>
      </c>
      <c r="P1607" s="17">
        <f t="shared" si="819"/>
        <v>0</v>
      </c>
      <c r="Q1607" s="17">
        <f t="shared" si="819"/>
        <v>0</v>
      </c>
      <c r="R1607" s="17">
        <f t="shared" si="819"/>
        <v>0</v>
      </c>
      <c r="S1607" s="17">
        <f t="shared" si="819"/>
        <v>0</v>
      </c>
      <c r="T1607" s="17">
        <f t="shared" si="819"/>
        <v>0</v>
      </c>
    </row>
    <row r="1608" spans="1:20" outlineLevel="1">
      <c r="A1608" s="152" t="s">
        <v>38</v>
      </c>
      <c r="B1608" s="145"/>
      <c r="C1608" s="276" t="s">
        <v>214</v>
      </c>
      <c r="D1608" s="5" t="s">
        <v>79</v>
      </c>
      <c r="E1608" s="5" t="s">
        <v>317</v>
      </c>
      <c r="F1608" s="5"/>
      <c r="G1608" s="17">
        <f t="shared" ref="G1608:T1608" si="820">+IF($A1608="IPMC",G1248/G$1417,G1248/G$1418)</f>
        <v>0</v>
      </c>
      <c r="H1608" s="17">
        <f t="shared" si="820"/>
        <v>0</v>
      </c>
      <c r="I1608" s="17">
        <f t="shared" si="820"/>
        <v>0</v>
      </c>
      <c r="J1608" s="17">
        <f t="shared" si="820"/>
        <v>0</v>
      </c>
      <c r="K1608" s="17">
        <f t="shared" si="820"/>
        <v>149148.8516282177</v>
      </c>
      <c r="L1608" s="17">
        <f t="shared" si="820"/>
        <v>147440.83880142783</v>
      </c>
      <c r="M1608" s="17">
        <f t="shared" si="820"/>
        <v>134085.14649648051</v>
      </c>
      <c r="N1608" s="17">
        <f t="shared" si="820"/>
        <v>124758.60588765466</v>
      </c>
      <c r="O1608" s="17">
        <f t="shared" si="820"/>
        <v>120466.023608845</v>
      </c>
      <c r="P1608" s="17">
        <f t="shared" si="820"/>
        <v>118731.19403654047</v>
      </c>
      <c r="Q1608" s="17">
        <f t="shared" si="820"/>
        <v>112553.66594238517</v>
      </c>
      <c r="R1608" s="17">
        <f t="shared" si="820"/>
        <v>94760.988228755974</v>
      </c>
      <c r="S1608" s="17">
        <f t="shared" si="820"/>
        <v>87082.129472659799</v>
      </c>
      <c r="T1608" s="17">
        <f t="shared" si="820"/>
        <v>83369.386965970276</v>
      </c>
    </row>
    <row r="1609" spans="1:20" outlineLevel="1">
      <c r="A1609" s="152" t="s">
        <v>38</v>
      </c>
      <c r="B1609" s="145"/>
      <c r="C1609" s="276" t="s">
        <v>797</v>
      </c>
      <c r="D1609" s="5" t="s">
        <v>79</v>
      </c>
      <c r="E1609" s="5" t="s">
        <v>317</v>
      </c>
      <c r="F1609" s="5"/>
      <c r="G1609" s="17">
        <f t="shared" ref="G1609:T1609" si="821">+IF($A1609="IPMC",G1249/G$1417,G1249/G$1418)</f>
        <v>0</v>
      </c>
      <c r="H1609" s="17">
        <f t="shared" si="821"/>
        <v>0</v>
      </c>
      <c r="I1609" s="17">
        <f t="shared" si="821"/>
        <v>0</v>
      </c>
      <c r="J1609" s="17">
        <f t="shared" si="821"/>
        <v>0</v>
      </c>
      <c r="K1609" s="17">
        <f t="shared" si="821"/>
        <v>0</v>
      </c>
      <c r="L1609" s="17">
        <f t="shared" si="821"/>
        <v>606.8861699296292</v>
      </c>
      <c r="M1609" s="17">
        <f t="shared" si="821"/>
        <v>552.79683288723436</v>
      </c>
      <c r="N1609" s="17">
        <f t="shared" si="821"/>
        <v>515.24054055909414</v>
      </c>
      <c r="O1609" s="17">
        <f t="shared" si="821"/>
        <v>498.45486462014537</v>
      </c>
      <c r="P1609" s="17">
        <f t="shared" si="821"/>
        <v>492.29375873965495</v>
      </c>
      <c r="Q1609" s="17">
        <f t="shared" si="821"/>
        <v>467.74058262260166</v>
      </c>
      <c r="R1609" s="17">
        <f t="shared" si="821"/>
        <v>394.78631005148929</v>
      </c>
      <c r="S1609" s="17">
        <f t="shared" si="821"/>
        <v>363.80297385505213</v>
      </c>
      <c r="T1609" s="17">
        <f t="shared" si="821"/>
        <v>349.37055530691168</v>
      </c>
    </row>
    <row r="1610" spans="1:20" outlineLevel="1">
      <c r="A1610" s="152" t="s">
        <v>38</v>
      </c>
      <c r="B1610" s="145"/>
      <c r="C1610" s="276" t="s">
        <v>798</v>
      </c>
      <c r="D1610" s="5" t="s">
        <v>79</v>
      </c>
      <c r="E1610" s="5" t="s">
        <v>317</v>
      </c>
      <c r="F1610" s="5"/>
      <c r="G1610" s="17">
        <f t="shared" ref="G1610:T1610" si="822">+IF($A1610="IPMC",G1250/G$1417,G1250/G$1418)</f>
        <v>0</v>
      </c>
      <c r="H1610" s="17">
        <f t="shared" si="822"/>
        <v>0</v>
      </c>
      <c r="I1610" s="17">
        <f t="shared" si="822"/>
        <v>0</v>
      </c>
      <c r="J1610" s="17">
        <f t="shared" si="822"/>
        <v>0</v>
      </c>
      <c r="K1610" s="17">
        <f t="shared" si="822"/>
        <v>13787.687193412787</v>
      </c>
      <c r="L1610" s="17">
        <f t="shared" si="822"/>
        <v>13627.949690451291</v>
      </c>
      <c r="M1610" s="17">
        <f t="shared" si="822"/>
        <v>12391.666395445356</v>
      </c>
      <c r="N1610" s="17">
        <f t="shared" si="822"/>
        <v>11527.903175961703</v>
      </c>
      <c r="O1610" s="17">
        <f t="shared" si="822"/>
        <v>11129.325398142813</v>
      </c>
      <c r="P1610" s="17">
        <f t="shared" si="822"/>
        <v>10966.962268283201</v>
      </c>
      <c r="Q1610" s="17">
        <f t="shared" si="822"/>
        <v>10394.177143650326</v>
      </c>
      <c r="R1610" s="17">
        <f t="shared" si="822"/>
        <v>8749.0198100117195</v>
      </c>
      <c r="S1610" s="17">
        <f t="shared" si="822"/>
        <v>8037.9814201289228</v>
      </c>
      <c r="T1610" s="17">
        <f t="shared" si="822"/>
        <v>7693.0669135246544</v>
      </c>
    </row>
    <row r="1611" spans="1:20" outlineLevel="1">
      <c r="A1611" s="152" t="s">
        <v>38</v>
      </c>
      <c r="B1611" s="145"/>
      <c r="C1611" s="276" t="s">
        <v>799</v>
      </c>
      <c r="D1611" s="5" t="s">
        <v>79</v>
      </c>
      <c r="E1611" s="5" t="s">
        <v>317</v>
      </c>
      <c r="F1611" s="5"/>
      <c r="G1611" s="17">
        <f t="shared" ref="G1611:T1611" si="823">+IF($A1611="IPMC",G1251/G$1417,G1251/G$1418)</f>
        <v>0</v>
      </c>
      <c r="H1611" s="17">
        <f t="shared" si="823"/>
        <v>0</v>
      </c>
      <c r="I1611" s="17">
        <f t="shared" si="823"/>
        <v>0</v>
      </c>
      <c r="J1611" s="17">
        <f t="shared" si="823"/>
        <v>0</v>
      </c>
      <c r="K1611" s="17">
        <f t="shared" si="823"/>
        <v>2818.7617016591394</v>
      </c>
      <c r="L1611" s="17">
        <f t="shared" si="823"/>
        <v>2786.1048862447565</v>
      </c>
      <c r="M1611" s="17">
        <f t="shared" si="823"/>
        <v>2533.3585078653141</v>
      </c>
      <c r="N1611" s="17">
        <f t="shared" si="823"/>
        <v>2356.7703210122249</v>
      </c>
      <c r="O1611" s="17">
        <f t="shared" si="823"/>
        <v>2275.2848797276956</v>
      </c>
      <c r="P1611" s="17">
        <f t="shared" si="823"/>
        <v>2242.0912798302138</v>
      </c>
      <c r="Q1611" s="17">
        <f t="shared" si="823"/>
        <v>2124.990800979303</v>
      </c>
      <c r="R1611" s="17">
        <f t="shared" si="823"/>
        <v>1788.6540085780587</v>
      </c>
      <c r="S1611" s="17">
        <f t="shared" si="823"/>
        <v>1643.288962671842</v>
      </c>
      <c r="T1611" s="17">
        <f t="shared" si="823"/>
        <v>1572.7744675339436</v>
      </c>
    </row>
    <row r="1612" spans="1:20" outlineLevel="1">
      <c r="A1612" s="152" t="s">
        <v>38</v>
      </c>
      <c r="B1612" s="145"/>
      <c r="C1612" s="276" t="s">
        <v>215</v>
      </c>
      <c r="D1612" s="5" t="s">
        <v>79</v>
      </c>
      <c r="E1612" s="5" t="s">
        <v>317</v>
      </c>
      <c r="F1612" s="5"/>
      <c r="G1612" s="17">
        <f t="shared" ref="G1612:T1612" si="824">+IF($A1612="IPMC",G1252/G$1417,G1252/G$1418)</f>
        <v>0</v>
      </c>
      <c r="H1612" s="17">
        <f t="shared" si="824"/>
        <v>0</v>
      </c>
      <c r="I1612" s="17">
        <f t="shared" si="824"/>
        <v>0</v>
      </c>
      <c r="J1612" s="17">
        <f t="shared" si="824"/>
        <v>0</v>
      </c>
      <c r="K1612" s="17">
        <f t="shared" si="824"/>
        <v>3638.6266876741502</v>
      </c>
      <c r="L1612" s="17">
        <f t="shared" si="824"/>
        <v>3596.958106343473</v>
      </c>
      <c r="M1612" s="17">
        <f t="shared" si="824"/>
        <v>3271.1334156225457</v>
      </c>
      <c r="N1612" s="17">
        <f t="shared" si="824"/>
        <v>3043.6036747463504</v>
      </c>
      <c r="O1612" s="17">
        <f t="shared" si="824"/>
        <v>2938.8820877666021</v>
      </c>
      <c r="P1612" s="17">
        <f t="shared" si="824"/>
        <v>2896.5592866759948</v>
      </c>
      <c r="Q1612" s="17">
        <f t="shared" si="824"/>
        <v>2745.8526714934633</v>
      </c>
      <c r="R1612" s="17">
        <f t="shared" si="824"/>
        <v>2311.7835434563563</v>
      </c>
      <c r="S1612" s="17">
        <f t="shared" si="824"/>
        <v>2124.4505529854746</v>
      </c>
      <c r="T1612" s="17">
        <f t="shared" si="824"/>
        <v>2033.874703276774</v>
      </c>
    </row>
    <row r="1613" spans="1:20" outlineLevel="1">
      <c r="A1613" s="152" t="s">
        <v>38</v>
      </c>
      <c r="B1613" s="145"/>
      <c r="C1613" s="276" t="s">
        <v>216</v>
      </c>
      <c r="D1613" s="5" t="s">
        <v>79</v>
      </c>
      <c r="E1613" s="5" t="s">
        <v>317</v>
      </c>
      <c r="F1613" s="5"/>
      <c r="G1613" s="17">
        <f t="shared" ref="G1613:T1613" si="825">+IF($A1613="IPMC",G1253/G$1417,G1253/G$1418)</f>
        <v>0</v>
      </c>
      <c r="H1613" s="17">
        <f t="shared" si="825"/>
        <v>0</v>
      </c>
      <c r="I1613" s="17">
        <f t="shared" si="825"/>
        <v>0</v>
      </c>
      <c r="J1613" s="17">
        <f t="shared" si="825"/>
        <v>0</v>
      </c>
      <c r="K1613" s="17">
        <f t="shared" si="825"/>
        <v>0</v>
      </c>
      <c r="L1613" s="17">
        <f t="shared" si="825"/>
        <v>609688.48920517927</v>
      </c>
      <c r="M1613" s="17">
        <f t="shared" si="825"/>
        <v>555349.39265382546</v>
      </c>
      <c r="N1613" s="17">
        <f t="shared" si="825"/>
        <v>517619.68276054034</v>
      </c>
      <c r="O1613" s="17">
        <f t="shared" si="825"/>
        <v>500756.49834377883</v>
      </c>
      <c r="P1613" s="17">
        <f t="shared" si="825"/>
        <v>494566.94332962367</v>
      </c>
      <c r="Q1613" s="17">
        <f t="shared" si="825"/>
        <v>469900.3920161695</v>
      </c>
      <c r="R1613" s="17">
        <f t="shared" si="825"/>
        <v>396609.25040043308</v>
      </c>
      <c r="S1613" s="17">
        <f t="shared" si="825"/>
        <v>365482.84750624234</v>
      </c>
      <c r="T1613" s="17">
        <f t="shared" si="825"/>
        <v>350983.78673309466</v>
      </c>
    </row>
    <row r="1614" spans="1:20" outlineLevel="1">
      <c r="A1614" s="152" t="s">
        <v>38</v>
      </c>
      <c r="B1614" s="145"/>
      <c r="C1614" s="276" t="s">
        <v>794</v>
      </c>
      <c r="D1614" s="5" t="s">
        <v>79</v>
      </c>
      <c r="E1614" s="5" t="s">
        <v>317</v>
      </c>
      <c r="F1614" s="5"/>
      <c r="G1614" s="17">
        <f t="shared" ref="G1614:T1614" si="826">+IF($A1614="IPMC",G1254/G$1417,G1254/G$1418)</f>
        <v>0</v>
      </c>
      <c r="H1614" s="17">
        <f t="shared" si="826"/>
        <v>0</v>
      </c>
      <c r="I1614" s="17">
        <f t="shared" si="826"/>
        <v>0</v>
      </c>
      <c r="J1614" s="17">
        <f t="shared" si="826"/>
        <v>0</v>
      </c>
      <c r="K1614" s="17">
        <f t="shared" si="826"/>
        <v>0</v>
      </c>
      <c r="L1614" s="17">
        <f t="shared" si="826"/>
        <v>28025.717141675526</v>
      </c>
      <c r="M1614" s="17">
        <f t="shared" si="826"/>
        <v>25527.897063642307</v>
      </c>
      <c r="N1614" s="17">
        <f t="shared" si="826"/>
        <v>23793.565194124531</v>
      </c>
      <c r="O1614" s="17">
        <f t="shared" si="826"/>
        <v>23018.410594784498</v>
      </c>
      <c r="P1614" s="17">
        <f t="shared" si="826"/>
        <v>22733.893630579234</v>
      </c>
      <c r="Q1614" s="17">
        <f t="shared" si="826"/>
        <v>21600.039535887856</v>
      </c>
      <c r="R1614" s="17">
        <f t="shared" si="826"/>
        <v>18231.045631163066</v>
      </c>
      <c r="S1614" s="17">
        <f t="shared" si="826"/>
        <v>16800.249776237797</v>
      </c>
      <c r="T1614" s="17">
        <f t="shared" si="826"/>
        <v>16133.76749349381</v>
      </c>
    </row>
    <row r="1615" spans="1:20" outlineLevel="1">
      <c r="A1615" s="152" t="s">
        <v>38</v>
      </c>
      <c r="B1615" s="145"/>
      <c r="C1615" s="276" t="s">
        <v>217</v>
      </c>
      <c r="D1615" s="5" t="s">
        <v>79</v>
      </c>
      <c r="E1615" s="5" t="s">
        <v>317</v>
      </c>
      <c r="F1615" s="5"/>
      <c r="G1615" s="17">
        <f t="shared" ref="G1615:T1615" si="827">+IF($A1615="IPMC",G1255/G$1417,G1255/G$1418)</f>
        <v>0</v>
      </c>
      <c r="H1615" s="17">
        <f t="shared" si="827"/>
        <v>0</v>
      </c>
      <c r="I1615" s="17">
        <f t="shared" si="827"/>
        <v>0</v>
      </c>
      <c r="J1615" s="17">
        <f t="shared" si="827"/>
        <v>0</v>
      </c>
      <c r="K1615" s="17">
        <f t="shared" si="827"/>
        <v>0</v>
      </c>
      <c r="L1615" s="17">
        <f t="shared" si="827"/>
        <v>74069.107628884129</v>
      </c>
      <c r="M1615" s="17">
        <f t="shared" si="827"/>
        <v>67467.624310467625</v>
      </c>
      <c r="N1615" s="17">
        <f t="shared" si="827"/>
        <v>62883.962338211102</v>
      </c>
      <c r="O1615" s="17">
        <f t="shared" si="827"/>
        <v>60835.307912802578</v>
      </c>
      <c r="P1615" s="17">
        <f t="shared" si="827"/>
        <v>60083.358639303879</v>
      </c>
      <c r="Q1615" s="17">
        <f t="shared" si="827"/>
        <v>57086.698088189587</v>
      </c>
      <c r="R1615" s="17">
        <f t="shared" si="827"/>
        <v>48182.791334665708</v>
      </c>
      <c r="S1615" s="17">
        <f t="shared" si="827"/>
        <v>44401.344043319601</v>
      </c>
      <c r="T1615" s="17">
        <f t="shared" si="827"/>
        <v>42639.899449992867</v>
      </c>
    </row>
    <row r="1616" spans="1:20" outlineLevel="1">
      <c r="A1616" s="152" t="s">
        <v>38</v>
      </c>
      <c r="B1616" s="145"/>
      <c r="C1616" s="276" t="s">
        <v>793</v>
      </c>
      <c r="D1616" s="5" t="s">
        <v>79</v>
      </c>
      <c r="E1616" s="5" t="s">
        <v>317</v>
      </c>
      <c r="F1616" s="5"/>
      <c r="G1616" s="17">
        <f t="shared" ref="G1616:T1616" si="828">+IF($A1616="IPMC",G1256/G$1417,G1256/G$1418)</f>
        <v>0</v>
      </c>
      <c r="H1616" s="17">
        <f t="shared" si="828"/>
        <v>0</v>
      </c>
      <c r="I1616" s="17">
        <f t="shared" si="828"/>
        <v>0</v>
      </c>
      <c r="J1616" s="17">
        <f t="shared" si="828"/>
        <v>0</v>
      </c>
      <c r="K1616" s="17">
        <f t="shared" si="828"/>
        <v>0</v>
      </c>
      <c r="L1616" s="17">
        <f t="shared" si="828"/>
        <v>2172.0218369503314</v>
      </c>
      <c r="M1616" s="17">
        <f t="shared" si="828"/>
        <v>1978.4382177753048</v>
      </c>
      <c r="N1616" s="17">
        <f t="shared" si="828"/>
        <v>1844.0257182104037</v>
      </c>
      <c r="O1616" s="17">
        <f t="shared" si="828"/>
        <v>1783.9504413399554</v>
      </c>
      <c r="P1616" s="17">
        <f t="shared" si="828"/>
        <v>1761.9000846581744</v>
      </c>
      <c r="Q1616" s="17">
        <f t="shared" si="828"/>
        <v>1674.0252288200345</v>
      </c>
      <c r="R1616" s="17">
        <f t="shared" si="828"/>
        <v>1412.9247441250934</v>
      </c>
      <c r="S1616" s="17">
        <f t="shared" si="828"/>
        <v>1302.0365971633023</v>
      </c>
      <c r="T1616" s="17">
        <f t="shared" si="828"/>
        <v>1250.3835363426829</v>
      </c>
    </row>
    <row r="1617" spans="1:20" outlineLevel="1">
      <c r="A1617" s="152" t="s">
        <v>38</v>
      </c>
      <c r="B1617" s="145"/>
      <c r="C1617" s="276" t="s">
        <v>791</v>
      </c>
      <c r="D1617" s="5" t="s">
        <v>79</v>
      </c>
      <c r="E1617" s="5" t="s">
        <v>317</v>
      </c>
      <c r="F1617" s="5"/>
      <c r="G1617" s="17">
        <f t="shared" ref="G1617:T1617" si="829">+IF($A1617="IPMC",G1257/G$1417,G1257/G$1418)</f>
        <v>0</v>
      </c>
      <c r="H1617" s="17">
        <f t="shared" si="829"/>
        <v>0</v>
      </c>
      <c r="I1617" s="17">
        <f t="shared" si="829"/>
        <v>0</v>
      </c>
      <c r="J1617" s="17">
        <f t="shared" si="829"/>
        <v>0</v>
      </c>
      <c r="K1617" s="17">
        <f t="shared" si="829"/>
        <v>0</v>
      </c>
      <c r="L1617" s="17">
        <f t="shared" si="829"/>
        <v>25818.461210243066</v>
      </c>
      <c r="M1617" s="17">
        <f t="shared" si="829"/>
        <v>23517.365025304854</v>
      </c>
      <c r="N1617" s="17">
        <f t="shared" si="829"/>
        <v>21919.626067458656</v>
      </c>
      <c r="O1617" s="17">
        <f t="shared" si="829"/>
        <v>21205.521273856732</v>
      </c>
      <c r="P1617" s="17">
        <f t="shared" si="829"/>
        <v>20943.41236271432</v>
      </c>
      <c r="Q1617" s="17">
        <f t="shared" si="829"/>
        <v>19898.858611819134</v>
      </c>
      <c r="R1617" s="17">
        <f t="shared" si="829"/>
        <v>16795.200710507641</v>
      </c>
      <c r="S1617" s="17">
        <f t="shared" si="829"/>
        <v>15477.091807409073</v>
      </c>
      <c r="T1617" s="17">
        <f t="shared" si="829"/>
        <v>14863.100490885312</v>
      </c>
    </row>
    <row r="1618" spans="1:20" outlineLevel="1">
      <c r="A1618" s="152" t="s">
        <v>38</v>
      </c>
      <c r="B1618" s="145"/>
      <c r="C1618" s="276" t="s">
        <v>218</v>
      </c>
      <c r="D1618" s="5" t="s">
        <v>79</v>
      </c>
      <c r="E1618" s="5" t="s">
        <v>317</v>
      </c>
      <c r="F1618" s="5"/>
      <c r="G1618" s="17">
        <f t="shared" ref="G1618:T1618" si="830">+IF($A1618="IPMC",G1258/G$1417,G1258/G$1418)</f>
        <v>0</v>
      </c>
      <c r="H1618" s="17">
        <f t="shared" si="830"/>
        <v>0</v>
      </c>
      <c r="I1618" s="17">
        <f t="shared" si="830"/>
        <v>0</v>
      </c>
      <c r="J1618" s="17">
        <f t="shared" si="830"/>
        <v>0</v>
      </c>
      <c r="K1618" s="17">
        <f t="shared" si="830"/>
        <v>0</v>
      </c>
      <c r="L1618" s="17">
        <f t="shared" si="830"/>
        <v>201334.93125356056</v>
      </c>
      <c r="M1618" s="17">
        <f t="shared" si="830"/>
        <v>183390.75408398698</v>
      </c>
      <c r="N1618" s="17">
        <f t="shared" si="830"/>
        <v>170931.4266043354</v>
      </c>
      <c r="O1618" s="17">
        <f t="shared" si="830"/>
        <v>165362.76632063725</v>
      </c>
      <c r="P1618" s="17">
        <f t="shared" si="830"/>
        <v>163318.81493344667</v>
      </c>
      <c r="Q1618" s="17">
        <f t="shared" si="830"/>
        <v>155173.28077807667</v>
      </c>
      <c r="R1618" s="17">
        <f t="shared" si="830"/>
        <v>130970.64743340581</v>
      </c>
      <c r="S1618" s="17">
        <f t="shared" si="830"/>
        <v>120691.90296335312</v>
      </c>
      <c r="T1618" s="17">
        <f t="shared" si="830"/>
        <v>115903.93754217801</v>
      </c>
    </row>
    <row r="1619" spans="1:20" outlineLevel="1">
      <c r="A1619" s="152" t="s">
        <v>38</v>
      </c>
      <c r="B1619" s="145"/>
      <c r="C1619" s="276" t="s">
        <v>219</v>
      </c>
      <c r="D1619" s="5" t="s">
        <v>79</v>
      </c>
      <c r="E1619" s="5" t="s">
        <v>317</v>
      </c>
      <c r="F1619" s="5"/>
      <c r="G1619" s="17">
        <f t="shared" ref="G1619:T1619" si="831">+IF($A1619="IPMC",G1259/G$1417,G1259/G$1418)</f>
        <v>0</v>
      </c>
      <c r="H1619" s="17">
        <f t="shared" si="831"/>
        <v>0</v>
      </c>
      <c r="I1619" s="17">
        <f t="shared" si="831"/>
        <v>0</v>
      </c>
      <c r="J1619" s="17">
        <f t="shared" si="831"/>
        <v>0</v>
      </c>
      <c r="K1619" s="17">
        <f t="shared" si="831"/>
        <v>0</v>
      </c>
      <c r="L1619" s="17">
        <f t="shared" si="831"/>
        <v>109402.79851410363</v>
      </c>
      <c r="M1619" s="17">
        <f t="shared" si="831"/>
        <v>99652.164646640944</v>
      </c>
      <c r="N1619" s="17">
        <f t="shared" si="831"/>
        <v>92881.927185159933</v>
      </c>
      <c r="O1619" s="17">
        <f t="shared" si="831"/>
        <v>89855.989186136503</v>
      </c>
      <c r="P1619" s="17">
        <f t="shared" si="831"/>
        <v>88745.332429292772</v>
      </c>
      <c r="Q1619" s="17">
        <f t="shared" si="831"/>
        <v>84319.154485697916</v>
      </c>
      <c r="R1619" s="17">
        <f t="shared" si="831"/>
        <v>71167.756450435598</v>
      </c>
      <c r="S1619" s="17">
        <f t="shared" si="831"/>
        <v>65582.419602857408</v>
      </c>
      <c r="T1619" s="17">
        <f t="shared" si="831"/>
        <v>62980.701098254634</v>
      </c>
    </row>
    <row r="1620" spans="1:20" outlineLevel="1">
      <c r="A1620" s="152" t="s">
        <v>38</v>
      </c>
      <c r="B1620" s="145"/>
      <c r="C1620" s="276" t="s">
        <v>801</v>
      </c>
      <c r="D1620" s="5" t="s">
        <v>79</v>
      </c>
      <c r="E1620" s="5" t="s">
        <v>317</v>
      </c>
      <c r="F1620" s="5"/>
      <c r="G1620" s="17">
        <f t="shared" ref="G1620:T1620" si="832">+IF($A1620="IPMC",G1260/G$1417,G1260/G$1418)</f>
        <v>0</v>
      </c>
      <c r="H1620" s="17">
        <f t="shared" si="832"/>
        <v>0</v>
      </c>
      <c r="I1620" s="17">
        <f t="shared" si="832"/>
        <v>0</v>
      </c>
      <c r="J1620" s="17">
        <f t="shared" si="832"/>
        <v>0</v>
      </c>
      <c r="K1620" s="17">
        <f t="shared" si="832"/>
        <v>0</v>
      </c>
      <c r="L1620" s="17">
        <f t="shared" si="832"/>
        <v>18092.106172127344</v>
      </c>
      <c r="M1620" s="17">
        <f t="shared" si="832"/>
        <v>16479.629109642203</v>
      </c>
      <c r="N1620" s="17">
        <f t="shared" si="832"/>
        <v>15360.024706215196</v>
      </c>
      <c r="O1620" s="17">
        <f t="shared" si="832"/>
        <v>14859.620765071508</v>
      </c>
      <c r="P1620" s="17">
        <f t="shared" si="832"/>
        <v>14675.949778236407</v>
      </c>
      <c r="Q1620" s="17">
        <f t="shared" si="832"/>
        <v>13943.986040746429</v>
      </c>
      <c r="R1620" s="17">
        <f t="shared" si="832"/>
        <v>11769.119466970446</v>
      </c>
      <c r="S1620" s="17">
        <f t="shared" si="832"/>
        <v>10845.463869253237</v>
      </c>
      <c r="T1620" s="17">
        <f t="shared" si="832"/>
        <v>10415.213747185348</v>
      </c>
    </row>
    <row r="1621" spans="1:20" outlineLevel="1">
      <c r="A1621" s="152" t="s">
        <v>38</v>
      </c>
      <c r="B1621" s="145"/>
      <c r="C1621" s="276" t="s">
        <v>220</v>
      </c>
      <c r="D1621" s="5" t="s">
        <v>79</v>
      </c>
      <c r="E1621" s="5" t="s">
        <v>317</v>
      </c>
      <c r="F1621" s="5"/>
      <c r="G1621" s="17">
        <f t="shared" ref="G1621:T1621" si="833">+IF($A1621="IPMC",G1261/G$1417,G1261/G$1418)</f>
        <v>0</v>
      </c>
      <c r="H1621" s="17">
        <f t="shared" si="833"/>
        <v>0</v>
      </c>
      <c r="I1621" s="17">
        <f t="shared" si="833"/>
        <v>0</v>
      </c>
      <c r="J1621" s="17">
        <f t="shared" si="833"/>
        <v>0</v>
      </c>
      <c r="K1621" s="17">
        <f t="shared" si="833"/>
        <v>0</v>
      </c>
      <c r="L1621" s="17">
        <f t="shared" si="833"/>
        <v>106926.00207216639</v>
      </c>
      <c r="M1621" s="17">
        <f t="shared" si="833"/>
        <v>97396.115165453986</v>
      </c>
      <c r="N1621" s="17">
        <f t="shared" si="833"/>
        <v>90779.150748935397</v>
      </c>
      <c r="O1621" s="17">
        <f t="shared" si="833"/>
        <v>87821.717692850318</v>
      </c>
      <c r="P1621" s="17">
        <f t="shared" si="833"/>
        <v>86736.205363214365</v>
      </c>
      <c r="Q1621" s="17">
        <f t="shared" si="833"/>
        <v>82410.232733660567</v>
      </c>
      <c r="R1621" s="17">
        <f t="shared" si="833"/>
        <v>69556.572382467071</v>
      </c>
      <c r="S1621" s="17">
        <f t="shared" si="833"/>
        <v>64097.683327989165</v>
      </c>
      <c r="T1621" s="17">
        <f t="shared" si="833"/>
        <v>61554.865758487154</v>
      </c>
    </row>
    <row r="1622" spans="1:20" outlineLevel="1">
      <c r="A1622" s="152" t="s">
        <v>38</v>
      </c>
      <c r="B1622" s="145"/>
      <c r="C1622" s="276" t="s">
        <v>800</v>
      </c>
      <c r="D1622" s="5" t="s">
        <v>79</v>
      </c>
      <c r="E1622" s="5" t="s">
        <v>317</v>
      </c>
      <c r="F1622" s="5"/>
      <c r="G1622" s="17">
        <f t="shared" ref="G1622:T1622" si="834">+IF($A1622="IPMC",G1262/G$1417,G1262/G$1418)</f>
        <v>0</v>
      </c>
      <c r="H1622" s="17">
        <f t="shared" si="834"/>
        <v>0</v>
      </c>
      <c r="I1622" s="17">
        <f t="shared" si="834"/>
        <v>0</v>
      </c>
      <c r="J1622" s="17">
        <f t="shared" si="834"/>
        <v>0</v>
      </c>
      <c r="K1622" s="17">
        <f t="shared" si="834"/>
        <v>0</v>
      </c>
      <c r="L1622" s="17">
        <f t="shared" si="834"/>
        <v>2298.2127562743494</v>
      </c>
      <c r="M1622" s="17">
        <f t="shared" si="834"/>
        <v>2093.3822451693286</v>
      </c>
      <c r="N1622" s="17">
        <f t="shared" si="834"/>
        <v>1951.160599029479</v>
      </c>
      <c r="O1622" s="17">
        <f t="shared" si="834"/>
        <v>1887.595046744686</v>
      </c>
      <c r="P1622" s="17">
        <f t="shared" si="834"/>
        <v>1864.2636003732159</v>
      </c>
      <c r="Q1622" s="17">
        <f t="shared" si="834"/>
        <v>1771.2833590113053</v>
      </c>
      <c r="R1622" s="17">
        <f t="shared" si="834"/>
        <v>1495.0133628321412</v>
      </c>
      <c r="S1622" s="17">
        <f t="shared" si="834"/>
        <v>1377.6827957393941</v>
      </c>
      <c r="T1622" s="17">
        <f t="shared" si="834"/>
        <v>1323.0287764937868</v>
      </c>
    </row>
    <row r="1623" spans="1:20" outlineLevel="1">
      <c r="A1623" s="152" t="s">
        <v>38</v>
      </c>
      <c r="B1623" s="145"/>
      <c r="C1623" s="276" t="s">
        <v>221</v>
      </c>
      <c r="D1623" s="5" t="s">
        <v>79</v>
      </c>
      <c r="E1623" s="5" t="s">
        <v>317</v>
      </c>
      <c r="F1623" s="5"/>
      <c r="G1623" s="17">
        <f t="shared" ref="G1623:T1623" si="835">+IF($A1623="IPMC",G1263/G$1417,G1263/G$1418)</f>
        <v>0</v>
      </c>
      <c r="H1623" s="17">
        <f t="shared" si="835"/>
        <v>0</v>
      </c>
      <c r="I1623" s="17">
        <f t="shared" si="835"/>
        <v>0</v>
      </c>
      <c r="J1623" s="17">
        <f t="shared" si="835"/>
        <v>0</v>
      </c>
      <c r="K1623" s="17">
        <f t="shared" si="835"/>
        <v>0</v>
      </c>
      <c r="L1623" s="17">
        <f t="shared" si="835"/>
        <v>239270.28802986979</v>
      </c>
      <c r="M1623" s="17">
        <f t="shared" si="835"/>
        <v>217945.08423592077</v>
      </c>
      <c r="N1623" s="17">
        <f t="shared" si="835"/>
        <v>203138.18085281999</v>
      </c>
      <c r="O1623" s="17">
        <f t="shared" si="835"/>
        <v>196520.27832728697</v>
      </c>
      <c r="P1623" s="17">
        <f t="shared" si="835"/>
        <v>194091.20735541359</v>
      </c>
      <c r="Q1623" s="17">
        <f t="shared" si="835"/>
        <v>184410.89857154945</v>
      </c>
      <c r="R1623" s="17">
        <f t="shared" si="835"/>
        <v>155648.02560457485</v>
      </c>
      <c r="S1623" s="17">
        <f t="shared" si="835"/>
        <v>143432.56883002448</v>
      </c>
      <c r="T1623" s="17">
        <f t="shared" si="835"/>
        <v>137742.45903005719</v>
      </c>
    </row>
    <row r="1624" spans="1:20" outlineLevel="1">
      <c r="A1624" s="152" t="s">
        <v>38</v>
      </c>
      <c r="B1624" s="145"/>
      <c r="C1624" s="276" t="s">
        <v>792</v>
      </c>
      <c r="D1624" s="5" t="s">
        <v>79</v>
      </c>
      <c r="E1624" s="5" t="s">
        <v>317</v>
      </c>
      <c r="F1624" s="5"/>
      <c r="G1624" s="17">
        <f t="shared" ref="G1624:T1624" si="836">+IF($A1624="IPMC",G1264/G$1417,G1264/G$1418)</f>
        <v>0</v>
      </c>
      <c r="H1624" s="17">
        <f t="shared" si="836"/>
        <v>0</v>
      </c>
      <c r="I1624" s="17">
        <f t="shared" si="836"/>
        <v>0</v>
      </c>
      <c r="J1624" s="17">
        <f t="shared" si="836"/>
        <v>0</v>
      </c>
      <c r="K1624" s="17">
        <f t="shared" si="836"/>
        <v>0</v>
      </c>
      <c r="L1624" s="17">
        <f t="shared" si="836"/>
        <v>137940.74449829047</v>
      </c>
      <c r="M1624" s="17">
        <f t="shared" si="836"/>
        <v>125646.63764475641</v>
      </c>
      <c r="N1624" s="17">
        <f t="shared" si="836"/>
        <v>117110.36975626621</v>
      </c>
      <c r="O1624" s="17">
        <f t="shared" si="836"/>
        <v>113295.10957956106</v>
      </c>
      <c r="P1624" s="17">
        <f t="shared" si="836"/>
        <v>111894.735713427</v>
      </c>
      <c r="Q1624" s="17">
        <f t="shared" si="836"/>
        <v>106313.9801101535</v>
      </c>
      <c r="R1624" s="17">
        <f t="shared" si="836"/>
        <v>89732.012730739763</v>
      </c>
      <c r="S1624" s="17">
        <f t="shared" si="836"/>
        <v>82689.729228921045</v>
      </c>
      <c r="T1624" s="17">
        <f t="shared" si="836"/>
        <v>79409.347078060251</v>
      </c>
    </row>
    <row r="1625" spans="1:20" outlineLevel="1">
      <c r="A1625" s="152" t="s">
        <v>38</v>
      </c>
      <c r="B1625" s="145"/>
      <c r="C1625" s="276" t="s">
        <v>796</v>
      </c>
      <c r="D1625" s="5" t="s">
        <v>79</v>
      </c>
      <c r="E1625" s="5" t="s">
        <v>317</v>
      </c>
      <c r="F1625" s="5"/>
      <c r="G1625" s="17">
        <f t="shared" ref="G1625:T1625" si="837">+IF($A1625="IPMC",G1265/G$1417,G1265/G$1418)</f>
        <v>0</v>
      </c>
      <c r="H1625" s="17">
        <f t="shared" si="837"/>
        <v>0</v>
      </c>
      <c r="I1625" s="17">
        <f t="shared" si="837"/>
        <v>0</v>
      </c>
      <c r="J1625" s="17">
        <f t="shared" si="837"/>
        <v>0</v>
      </c>
      <c r="K1625" s="17">
        <f t="shared" si="837"/>
        <v>0</v>
      </c>
      <c r="L1625" s="17">
        <f t="shared" si="837"/>
        <v>0</v>
      </c>
      <c r="M1625" s="17">
        <f t="shared" si="837"/>
        <v>141951.28590115416</v>
      </c>
      <c r="N1625" s="17">
        <f t="shared" si="837"/>
        <v>132519.33251109338</v>
      </c>
      <c r="O1625" s="17">
        <f t="shared" si="837"/>
        <v>128425.03420221053</v>
      </c>
      <c r="P1625" s="17">
        <f t="shared" si="837"/>
        <v>127077.87110178733</v>
      </c>
      <c r="Q1625" s="17">
        <f t="shared" si="837"/>
        <v>120989.83485069117</v>
      </c>
      <c r="R1625" s="17">
        <f t="shared" si="837"/>
        <v>102350.93842122251</v>
      </c>
      <c r="S1625" s="17">
        <f t="shared" si="837"/>
        <v>94554.692169230417</v>
      </c>
      <c r="T1625" s="17">
        <f t="shared" si="837"/>
        <v>91055.847639442101</v>
      </c>
    </row>
    <row r="1626" spans="1:20" outlineLevel="1">
      <c r="A1626" s="152" t="s">
        <v>38</v>
      </c>
      <c r="B1626" s="145"/>
      <c r="C1626" s="393" t="s">
        <v>795</v>
      </c>
      <c r="D1626" s="379" t="s">
        <v>79</v>
      </c>
      <c r="E1626" s="379" t="s">
        <v>317</v>
      </c>
      <c r="F1626" s="5"/>
      <c r="G1626" s="543">
        <f t="shared" ref="G1626:T1626" si="838">+IF($A1626="IPMC",G1266/G$1417,G1266/G$1418)</f>
        <v>0</v>
      </c>
      <c r="H1626" s="543">
        <f t="shared" si="838"/>
        <v>0</v>
      </c>
      <c r="I1626" s="543">
        <f t="shared" si="838"/>
        <v>0</v>
      </c>
      <c r="J1626" s="543">
        <f t="shared" si="838"/>
        <v>0</v>
      </c>
      <c r="K1626" s="543">
        <f t="shared" si="838"/>
        <v>0</v>
      </c>
      <c r="L1626" s="543">
        <f t="shared" si="838"/>
        <v>0</v>
      </c>
      <c r="M1626" s="543">
        <f t="shared" si="838"/>
        <v>0</v>
      </c>
      <c r="N1626" s="543">
        <f t="shared" si="838"/>
        <v>0</v>
      </c>
      <c r="O1626" s="543">
        <f t="shared" si="838"/>
        <v>0</v>
      </c>
      <c r="P1626" s="543">
        <f t="shared" si="838"/>
        <v>0</v>
      </c>
      <c r="Q1626" s="543">
        <f t="shared" si="838"/>
        <v>0</v>
      </c>
      <c r="R1626" s="543">
        <f t="shared" si="838"/>
        <v>0</v>
      </c>
      <c r="S1626" s="543">
        <f t="shared" si="838"/>
        <v>0</v>
      </c>
      <c r="T1626" s="543">
        <f t="shared" si="838"/>
        <v>0</v>
      </c>
    </row>
    <row r="1627" spans="1:20" outlineLevel="1">
      <c r="A1627" s="152"/>
      <c r="B1627" s="145"/>
      <c r="C1627" s="275" t="s">
        <v>180</v>
      </c>
      <c r="D1627" s="18"/>
      <c r="E1627" s="18"/>
      <c r="F1627" s="5"/>
      <c r="G1627" s="454"/>
      <c r="H1627" s="454"/>
      <c r="I1627" s="454"/>
      <c r="J1627" s="454"/>
      <c r="K1627" s="454"/>
      <c r="L1627" s="454"/>
      <c r="M1627" s="454"/>
      <c r="N1627" s="454"/>
      <c r="O1627" s="454"/>
      <c r="P1627" s="454"/>
      <c r="Q1627" s="454"/>
      <c r="R1627" s="454"/>
      <c r="S1627" s="454"/>
      <c r="T1627" s="454"/>
    </row>
    <row r="1628" spans="1:20" outlineLevel="1">
      <c r="A1628" s="152" t="s">
        <v>37</v>
      </c>
      <c r="B1628" s="145"/>
      <c r="C1628" s="394" t="s">
        <v>259</v>
      </c>
      <c r="D1628" s="381" t="s">
        <v>79</v>
      </c>
      <c r="E1628" s="381" t="s">
        <v>317</v>
      </c>
      <c r="F1628" s="5"/>
      <c r="G1628" s="542">
        <f t="shared" ref="G1628:T1628" si="839">+IF($A1628="IPMC",G1268/G$1417,G1268/G$1418)</f>
        <v>0</v>
      </c>
      <c r="H1628" s="542">
        <f t="shared" si="839"/>
        <v>0</v>
      </c>
      <c r="I1628" s="542">
        <f t="shared" si="839"/>
        <v>104475.34591496667</v>
      </c>
      <c r="J1628" s="542">
        <f t="shared" si="839"/>
        <v>98027.605047971563</v>
      </c>
      <c r="K1628" s="542">
        <f t="shared" si="839"/>
        <v>94173.010452838222</v>
      </c>
      <c r="L1628" s="542">
        <f t="shared" si="839"/>
        <v>88074.56135561259</v>
      </c>
      <c r="M1628" s="542">
        <f t="shared" si="839"/>
        <v>79882.552854820926</v>
      </c>
      <c r="N1628" s="542">
        <f t="shared" si="839"/>
        <v>72820.519077371922</v>
      </c>
      <c r="O1628" s="542">
        <f t="shared" si="839"/>
        <v>65520.274214772799</v>
      </c>
      <c r="P1628" s="542">
        <f t="shared" si="839"/>
        <v>58894.638822108464</v>
      </c>
      <c r="Q1628" s="542">
        <f t="shared" si="839"/>
        <v>52227.401282747727</v>
      </c>
      <c r="R1628" s="542">
        <f t="shared" si="839"/>
        <v>42630.136584254986</v>
      </c>
      <c r="S1628" s="542">
        <f t="shared" si="839"/>
        <v>34337.519432267152</v>
      </c>
      <c r="T1628" s="542">
        <f t="shared" si="839"/>
        <v>26957.27335980186</v>
      </c>
    </row>
    <row r="1629" spans="1:20" outlineLevel="1">
      <c r="A1629" s="152" t="s">
        <v>37</v>
      </c>
      <c r="B1629" s="145"/>
      <c r="C1629" s="276" t="s">
        <v>259</v>
      </c>
      <c r="D1629" s="5" t="s">
        <v>79</v>
      </c>
      <c r="E1629" s="5" t="s">
        <v>317</v>
      </c>
      <c r="F1629" s="5"/>
      <c r="G1629" s="17">
        <f t="shared" ref="G1629:T1629" si="840">+IF($A1629="IPMC",G1269/G$1417,G1269/G$1418)</f>
        <v>0</v>
      </c>
      <c r="H1629" s="17">
        <f t="shared" si="840"/>
        <v>0</v>
      </c>
      <c r="I1629" s="17">
        <f t="shared" si="840"/>
        <v>0</v>
      </c>
      <c r="J1629" s="17">
        <f t="shared" si="840"/>
        <v>109876.71611965061</v>
      </c>
      <c r="K1629" s="17">
        <f t="shared" si="840"/>
        <v>106097.51027479778</v>
      </c>
      <c r="L1629" s="17">
        <f t="shared" si="840"/>
        <v>99817.491311473263</v>
      </c>
      <c r="M1629" s="17">
        <f t="shared" si="840"/>
        <v>91166.346719695328</v>
      </c>
      <c r="N1629" s="17">
        <f t="shared" si="840"/>
        <v>83799.32317764996</v>
      </c>
      <c r="O1629" s="17">
        <f t="shared" si="840"/>
        <v>76160.055595506041</v>
      </c>
      <c r="P1629" s="17">
        <f t="shared" si="840"/>
        <v>69314.220040797358</v>
      </c>
      <c r="Q1629" s="17">
        <f t="shared" si="840"/>
        <v>62443.094789916526</v>
      </c>
      <c r="R1629" s="17">
        <f t="shared" si="840"/>
        <v>52030.44846456527</v>
      </c>
      <c r="S1629" s="17">
        <f t="shared" si="840"/>
        <v>43106.644682727689</v>
      </c>
      <c r="T1629" s="17">
        <f t="shared" si="840"/>
        <v>35251.697206545272</v>
      </c>
    </row>
    <row r="1630" spans="1:20" outlineLevel="1">
      <c r="A1630" s="152" t="s">
        <v>37</v>
      </c>
      <c r="B1630" s="145"/>
      <c r="C1630" s="276" t="s">
        <v>260</v>
      </c>
      <c r="D1630" s="5" t="s">
        <v>79</v>
      </c>
      <c r="E1630" s="5" t="s">
        <v>317</v>
      </c>
      <c r="F1630" s="5"/>
      <c r="G1630" s="17">
        <f t="shared" ref="G1630:T1630" si="841">+IF($A1630="IPMC",G1270/G$1417,G1270/G$1418)</f>
        <v>0</v>
      </c>
      <c r="H1630" s="17">
        <f t="shared" si="841"/>
        <v>0</v>
      </c>
      <c r="I1630" s="17">
        <f t="shared" si="841"/>
        <v>0</v>
      </c>
      <c r="J1630" s="17">
        <f t="shared" si="841"/>
        <v>0</v>
      </c>
      <c r="K1630" s="17">
        <f t="shared" si="841"/>
        <v>0</v>
      </c>
      <c r="L1630" s="17">
        <f t="shared" si="841"/>
        <v>0</v>
      </c>
      <c r="M1630" s="17">
        <f t="shared" si="841"/>
        <v>0</v>
      </c>
      <c r="N1630" s="17">
        <f t="shared" si="841"/>
        <v>0</v>
      </c>
      <c r="O1630" s="17">
        <f t="shared" si="841"/>
        <v>0</v>
      </c>
      <c r="P1630" s="17">
        <f t="shared" si="841"/>
        <v>0</v>
      </c>
      <c r="Q1630" s="17">
        <f t="shared" si="841"/>
        <v>0</v>
      </c>
      <c r="R1630" s="17">
        <f t="shared" si="841"/>
        <v>0</v>
      </c>
      <c r="S1630" s="17">
        <f t="shared" si="841"/>
        <v>0</v>
      </c>
      <c r="T1630" s="17">
        <f t="shared" si="841"/>
        <v>0</v>
      </c>
    </row>
    <row r="1631" spans="1:20" outlineLevel="1">
      <c r="A1631" s="152" t="s">
        <v>37</v>
      </c>
      <c r="B1631" s="145"/>
      <c r="C1631" s="276" t="s">
        <v>938</v>
      </c>
      <c r="D1631" s="5" t="s">
        <v>79</v>
      </c>
      <c r="E1631" s="5" t="s">
        <v>317</v>
      </c>
      <c r="F1631" s="5"/>
      <c r="G1631" s="17">
        <f t="shared" ref="G1631:T1631" si="842">+IF($A1631="IPMC",G1271/G$1417,G1271/G$1418)</f>
        <v>0</v>
      </c>
      <c r="H1631" s="17">
        <f t="shared" si="842"/>
        <v>0</v>
      </c>
      <c r="I1631" s="17">
        <f t="shared" si="842"/>
        <v>4693.3217548269922</v>
      </c>
      <c r="J1631" s="17">
        <f t="shared" si="842"/>
        <v>4246.3974079012751</v>
      </c>
      <c r="K1631" s="17">
        <f t="shared" si="842"/>
        <v>3905.0883010951466</v>
      </c>
      <c r="L1631" s="17">
        <f t="shared" si="842"/>
        <v>3461.9839717437512</v>
      </c>
      <c r="M1631" s="17">
        <f t="shared" si="842"/>
        <v>2936.0826089910474</v>
      </c>
      <c r="N1631" s="17">
        <f t="shared" si="842"/>
        <v>2453.4744780490587</v>
      </c>
      <c r="O1631" s="17">
        <f t="shared" si="842"/>
        <v>1962.2347305089322</v>
      </c>
      <c r="P1631" s="17">
        <f t="shared" si="842"/>
        <v>1488.2119944493184</v>
      </c>
      <c r="Q1631" s="17">
        <f t="shared" si="842"/>
        <v>1005.5140480069573</v>
      </c>
      <c r="R1631" s="17">
        <f t="shared" si="842"/>
        <v>478.76593681004397</v>
      </c>
      <c r="S1631" s="17">
        <f t="shared" si="842"/>
        <v>0</v>
      </c>
      <c r="T1631" s="17">
        <f t="shared" si="842"/>
        <v>0</v>
      </c>
    </row>
    <row r="1632" spans="1:20" outlineLevel="1">
      <c r="A1632" s="152" t="s">
        <v>37</v>
      </c>
      <c r="B1632" s="145"/>
      <c r="C1632" s="276" t="s">
        <v>263</v>
      </c>
      <c r="D1632" s="5" t="s">
        <v>79</v>
      </c>
      <c r="E1632" s="5" t="s">
        <v>317</v>
      </c>
      <c r="F1632" s="5"/>
      <c r="G1632" s="17">
        <f t="shared" ref="G1632:T1632" si="843">+IF($A1632="IPMC",G1272/G$1417,G1272/G$1418)</f>
        <v>0</v>
      </c>
      <c r="H1632" s="17">
        <f t="shared" si="843"/>
        <v>0</v>
      </c>
      <c r="I1632" s="17">
        <f t="shared" si="843"/>
        <v>27882.782662184985</v>
      </c>
      <c r="J1632" s="17">
        <f t="shared" si="843"/>
        <v>25227.628150574452</v>
      </c>
      <c r="K1632" s="17">
        <f t="shared" si="843"/>
        <v>23199.928337342582</v>
      </c>
      <c r="L1632" s="17">
        <f t="shared" si="843"/>
        <v>20567.468353265991</v>
      </c>
      <c r="M1632" s="17">
        <f t="shared" si="843"/>
        <v>17443.115460925015</v>
      </c>
      <c r="N1632" s="17">
        <f t="shared" si="843"/>
        <v>14575.965427535748</v>
      </c>
      <c r="O1632" s="17">
        <f t="shared" si="843"/>
        <v>11657.535404791039</v>
      </c>
      <c r="P1632" s="17">
        <f t="shared" si="843"/>
        <v>8841.3907599260256</v>
      </c>
      <c r="Q1632" s="17">
        <f t="shared" si="843"/>
        <v>5973.7071372779383</v>
      </c>
      <c r="R1632" s="17">
        <f t="shared" si="843"/>
        <v>2844.323756069422</v>
      </c>
      <c r="S1632" s="17">
        <f t="shared" si="843"/>
        <v>0</v>
      </c>
      <c r="T1632" s="17">
        <f t="shared" si="843"/>
        <v>0</v>
      </c>
    </row>
    <row r="1633" spans="1:20" outlineLevel="1">
      <c r="A1633" s="152" t="s">
        <v>37</v>
      </c>
      <c r="B1633" s="145"/>
      <c r="C1633" s="276" t="s">
        <v>264</v>
      </c>
      <c r="D1633" s="5" t="s">
        <v>79</v>
      </c>
      <c r="E1633" s="5" t="s">
        <v>317</v>
      </c>
      <c r="F1633" s="5"/>
      <c r="G1633" s="17">
        <f t="shared" ref="G1633:T1633" si="844">+IF($A1633="IPMC",G1273/G$1417,G1273/G$1418)</f>
        <v>0</v>
      </c>
      <c r="H1633" s="17">
        <f t="shared" si="844"/>
        <v>0</v>
      </c>
      <c r="I1633" s="17">
        <f t="shared" si="844"/>
        <v>0</v>
      </c>
      <c r="J1633" s="17">
        <f t="shared" si="844"/>
        <v>3967.2940246221824</v>
      </c>
      <c r="K1633" s="17">
        <f t="shared" si="844"/>
        <v>3518.1175261873541</v>
      </c>
      <c r="L1633" s="17">
        <f t="shared" si="844"/>
        <v>2970.4020686855492</v>
      </c>
      <c r="M1633" s="17">
        <f t="shared" si="844"/>
        <v>2351.2306425959951</v>
      </c>
      <c r="N1633" s="17">
        <f t="shared" si="844"/>
        <v>1768.2799252159521</v>
      </c>
      <c r="O1633" s="17">
        <f t="shared" si="844"/>
        <v>1178.5260432243424</v>
      </c>
      <c r="P1633" s="17">
        <f t="shared" si="844"/>
        <v>595.88405879877132</v>
      </c>
      <c r="Q1633" s="17">
        <f t="shared" si="844"/>
        <v>9.083038268615251E-13</v>
      </c>
      <c r="R1633" s="17">
        <f t="shared" si="844"/>
        <v>2.8832014393530558E-13</v>
      </c>
      <c r="S1633" s="17">
        <f t="shared" si="844"/>
        <v>2.7868168403896196E-13</v>
      </c>
      <c r="T1633" s="17">
        <f t="shared" si="844"/>
        <v>2.7347994486858212E-13</v>
      </c>
    </row>
    <row r="1634" spans="1:20" outlineLevel="1">
      <c r="A1634" s="152" t="s">
        <v>37</v>
      </c>
      <c r="B1634" s="145"/>
      <c r="C1634" s="276" t="s">
        <v>265</v>
      </c>
      <c r="D1634" s="5" t="s">
        <v>79</v>
      </c>
      <c r="E1634" s="5" t="s">
        <v>317</v>
      </c>
      <c r="F1634" s="5"/>
      <c r="G1634" s="17">
        <f t="shared" ref="G1634:T1634" si="845">+IF($A1634="IPMC",G1274/G$1417,G1274/G$1418)</f>
        <v>0</v>
      </c>
      <c r="H1634" s="17">
        <f t="shared" si="845"/>
        <v>0</v>
      </c>
      <c r="I1634" s="17">
        <f t="shared" si="845"/>
        <v>0</v>
      </c>
      <c r="J1634" s="17">
        <f t="shared" si="845"/>
        <v>379.7580505259815</v>
      </c>
      <c r="K1634" s="17">
        <f t="shared" si="845"/>
        <v>314.31110188525469</v>
      </c>
      <c r="L1634" s="17">
        <f t="shared" si="845"/>
        <v>238.84003483997535</v>
      </c>
      <c r="M1634" s="17">
        <f t="shared" si="845"/>
        <v>157.54545333401836</v>
      </c>
      <c r="N1634" s="17">
        <f t="shared" si="845"/>
        <v>78.989688036164196</v>
      </c>
      <c r="O1634" s="17">
        <f t="shared" si="845"/>
        <v>3.6927739399700312E-14</v>
      </c>
      <c r="P1634" s="17">
        <f t="shared" si="845"/>
        <v>3.7342664359887939E-14</v>
      </c>
      <c r="Q1634" s="17">
        <f t="shared" si="845"/>
        <v>3.7845992785896877E-14</v>
      </c>
      <c r="R1634" s="17">
        <f t="shared" si="845"/>
        <v>3.6040017991913198E-14</v>
      </c>
      <c r="S1634" s="17">
        <f t="shared" si="845"/>
        <v>3.4835210504870245E-14</v>
      </c>
      <c r="T1634" s="17">
        <f t="shared" si="845"/>
        <v>3.4184993108572766E-14</v>
      </c>
    </row>
    <row r="1635" spans="1:20" outlineLevel="1">
      <c r="A1635" s="152" t="s">
        <v>37</v>
      </c>
      <c r="B1635" s="145"/>
      <c r="C1635" s="276" t="s">
        <v>266</v>
      </c>
      <c r="D1635" s="5" t="s">
        <v>79</v>
      </c>
      <c r="E1635" s="5" t="s">
        <v>317</v>
      </c>
      <c r="F1635" s="5"/>
      <c r="G1635" s="17">
        <f t="shared" ref="G1635:T1635" si="846">+IF($A1635="IPMC",G1275/G$1417,G1275/G$1418)</f>
        <v>0</v>
      </c>
      <c r="H1635" s="17">
        <f t="shared" si="846"/>
        <v>0</v>
      </c>
      <c r="I1635" s="17">
        <f t="shared" si="846"/>
        <v>0</v>
      </c>
      <c r="J1635" s="17">
        <f t="shared" si="846"/>
        <v>466.63827294437596</v>
      </c>
      <c r="K1635" s="17">
        <f t="shared" si="846"/>
        <v>386.21851346623265</v>
      </c>
      <c r="L1635" s="17">
        <f t="shared" si="846"/>
        <v>293.48133953535654</v>
      </c>
      <c r="M1635" s="17">
        <f t="shared" si="846"/>
        <v>193.58836014720745</v>
      </c>
      <c r="N1635" s="17">
        <f t="shared" si="846"/>
        <v>97.060777393813012</v>
      </c>
      <c r="O1635" s="17">
        <f t="shared" si="846"/>
        <v>0</v>
      </c>
      <c r="P1635" s="17">
        <f t="shared" si="846"/>
        <v>0</v>
      </c>
      <c r="Q1635" s="17">
        <f t="shared" si="846"/>
        <v>0</v>
      </c>
      <c r="R1635" s="17">
        <f t="shared" si="846"/>
        <v>0</v>
      </c>
      <c r="S1635" s="17">
        <f t="shared" si="846"/>
        <v>0</v>
      </c>
      <c r="T1635" s="17">
        <f t="shared" si="846"/>
        <v>0</v>
      </c>
    </row>
    <row r="1636" spans="1:20" outlineLevel="1">
      <c r="A1636" s="152" t="s">
        <v>37</v>
      </c>
      <c r="B1636" s="145"/>
      <c r="C1636" s="276" t="s">
        <v>267</v>
      </c>
      <c r="D1636" s="5" t="s">
        <v>79</v>
      </c>
      <c r="E1636" s="5" t="s">
        <v>317</v>
      </c>
      <c r="F1636" s="5"/>
      <c r="G1636" s="17">
        <f t="shared" ref="G1636:T1636" si="847">+IF($A1636="IPMC",G1276/G$1417,G1276/G$1418)</f>
        <v>0</v>
      </c>
      <c r="H1636" s="17">
        <f t="shared" si="847"/>
        <v>0</v>
      </c>
      <c r="I1636" s="17">
        <f t="shared" si="847"/>
        <v>0</v>
      </c>
      <c r="J1636" s="17">
        <f t="shared" si="847"/>
        <v>1339.3749537677875</v>
      </c>
      <c r="K1636" s="17">
        <f t="shared" si="847"/>
        <v>1187.7311007811113</v>
      </c>
      <c r="L1636" s="17">
        <f t="shared" si="847"/>
        <v>1002.8200856114594</v>
      </c>
      <c r="M1636" s="17">
        <f t="shared" si="847"/>
        <v>793.7852384218794</v>
      </c>
      <c r="N1636" s="17">
        <f t="shared" si="847"/>
        <v>596.97865305311518</v>
      </c>
      <c r="O1636" s="17">
        <f t="shared" si="847"/>
        <v>397.87529103242156</v>
      </c>
      <c r="P1636" s="17">
        <f t="shared" si="847"/>
        <v>201.17293519241323</v>
      </c>
      <c r="Q1636" s="17">
        <f t="shared" si="847"/>
        <v>5.2984389900255632E-13</v>
      </c>
      <c r="R1636" s="17">
        <f t="shared" si="847"/>
        <v>2.1624010795147917E-13</v>
      </c>
      <c r="S1636" s="17">
        <f t="shared" si="847"/>
        <v>2.0901126302922147E-13</v>
      </c>
      <c r="T1636" s="17">
        <f t="shared" si="847"/>
        <v>2.0510995865143658E-13</v>
      </c>
    </row>
    <row r="1637" spans="1:20" outlineLevel="1">
      <c r="A1637" s="152" t="s">
        <v>37</v>
      </c>
      <c r="B1637" s="145"/>
      <c r="C1637" s="276" t="s">
        <v>268</v>
      </c>
      <c r="D1637" s="5" t="s">
        <v>79</v>
      </c>
      <c r="E1637" s="5" t="s">
        <v>317</v>
      </c>
      <c r="F1637" s="5"/>
      <c r="G1637" s="17">
        <f t="shared" ref="G1637:T1637" si="848">+IF($A1637="IPMC",G1277/G$1417,G1277/G$1418)</f>
        <v>0</v>
      </c>
      <c r="H1637" s="17">
        <f t="shared" si="848"/>
        <v>0</v>
      </c>
      <c r="I1637" s="17">
        <f t="shared" si="848"/>
        <v>0</v>
      </c>
      <c r="J1637" s="17">
        <f t="shared" si="848"/>
        <v>840.96814011665174</v>
      </c>
      <c r="K1637" s="17">
        <f t="shared" si="848"/>
        <v>745.75383985847475</v>
      </c>
      <c r="L1637" s="17">
        <f t="shared" si="848"/>
        <v>629.65171918132148</v>
      </c>
      <c r="M1637" s="17">
        <f t="shared" si="848"/>
        <v>498.40270174518747</v>
      </c>
      <c r="N1637" s="17">
        <f t="shared" si="848"/>
        <v>374.83157806940943</v>
      </c>
      <c r="O1637" s="17">
        <f t="shared" si="848"/>
        <v>249.8183518787211</v>
      </c>
      <c r="P1637" s="17">
        <f t="shared" si="848"/>
        <v>126.31267194795004</v>
      </c>
      <c r="Q1637" s="17">
        <f t="shared" si="848"/>
        <v>7.5691985571793754E-14</v>
      </c>
      <c r="R1637" s="17">
        <f t="shared" si="848"/>
        <v>7.2080035983826395E-14</v>
      </c>
      <c r="S1637" s="17">
        <f t="shared" si="848"/>
        <v>6.967042100974049E-14</v>
      </c>
      <c r="T1637" s="17">
        <f t="shared" si="848"/>
        <v>6.8369986217145531E-14</v>
      </c>
    </row>
    <row r="1638" spans="1:20" outlineLevel="1">
      <c r="A1638" s="152" t="s">
        <v>37</v>
      </c>
      <c r="B1638" s="145"/>
      <c r="C1638" s="276" t="s">
        <v>269</v>
      </c>
      <c r="D1638" s="5" t="s">
        <v>79</v>
      </c>
      <c r="E1638" s="5" t="s">
        <v>317</v>
      </c>
      <c r="F1638" s="5"/>
      <c r="G1638" s="17">
        <f t="shared" ref="G1638:T1638" si="849">+IF($A1638="IPMC",G1278/G$1417,G1278/G$1418)</f>
        <v>0</v>
      </c>
      <c r="H1638" s="17">
        <f t="shared" si="849"/>
        <v>0</v>
      </c>
      <c r="I1638" s="17">
        <f t="shared" si="849"/>
        <v>0</v>
      </c>
      <c r="J1638" s="17">
        <f t="shared" si="849"/>
        <v>189.25995852475606</v>
      </c>
      <c r="K1638" s="17">
        <f t="shared" si="849"/>
        <v>156.64317326329822</v>
      </c>
      <c r="L1638" s="17">
        <f t="shared" si="849"/>
        <v>119.03066972578222</v>
      </c>
      <c r="M1638" s="17">
        <f t="shared" si="849"/>
        <v>78.515902223698205</v>
      </c>
      <c r="N1638" s="17">
        <f t="shared" si="849"/>
        <v>39.366078114478469</v>
      </c>
      <c r="O1638" s="17">
        <f t="shared" si="849"/>
        <v>0</v>
      </c>
      <c r="P1638" s="17">
        <f t="shared" si="849"/>
        <v>0</v>
      </c>
      <c r="Q1638" s="17">
        <f t="shared" si="849"/>
        <v>0</v>
      </c>
      <c r="R1638" s="17">
        <f t="shared" si="849"/>
        <v>0</v>
      </c>
      <c r="S1638" s="17">
        <f t="shared" si="849"/>
        <v>0</v>
      </c>
      <c r="T1638" s="17">
        <f t="shared" si="849"/>
        <v>0</v>
      </c>
    </row>
    <row r="1639" spans="1:20" outlineLevel="1">
      <c r="A1639" s="152" t="s">
        <v>37</v>
      </c>
      <c r="B1639" s="145"/>
      <c r="C1639" s="276" t="s">
        <v>270</v>
      </c>
      <c r="D1639" s="5" t="s">
        <v>79</v>
      </c>
      <c r="E1639" s="5" t="s">
        <v>317</v>
      </c>
      <c r="F1639" s="5"/>
      <c r="G1639" s="17">
        <f t="shared" ref="G1639:T1639" si="850">+IF($A1639="IPMC",G1279/G$1417,G1279/G$1418)</f>
        <v>0</v>
      </c>
      <c r="H1639" s="17">
        <f t="shared" si="850"/>
        <v>0</v>
      </c>
      <c r="I1639" s="17">
        <f t="shared" si="850"/>
        <v>0</v>
      </c>
      <c r="J1639" s="17">
        <f t="shared" si="850"/>
        <v>1868.9036123246951</v>
      </c>
      <c r="K1639" s="17">
        <f t="shared" si="850"/>
        <v>1546.8194891286946</v>
      </c>
      <c r="L1639" s="17">
        <f t="shared" si="850"/>
        <v>1175.4036636272629</v>
      </c>
      <c r="M1639" s="17">
        <f t="shared" si="850"/>
        <v>775.3285715298731</v>
      </c>
      <c r="N1639" s="17">
        <f t="shared" si="850"/>
        <v>388.73201793279196</v>
      </c>
      <c r="O1639" s="17">
        <f t="shared" si="850"/>
        <v>0</v>
      </c>
      <c r="P1639" s="17">
        <f t="shared" si="850"/>
        <v>0</v>
      </c>
      <c r="Q1639" s="17">
        <f t="shared" si="850"/>
        <v>0</v>
      </c>
      <c r="R1639" s="17">
        <f t="shared" si="850"/>
        <v>0</v>
      </c>
      <c r="S1639" s="17">
        <f t="shared" si="850"/>
        <v>0</v>
      </c>
      <c r="T1639" s="17">
        <f t="shared" si="850"/>
        <v>0</v>
      </c>
    </row>
    <row r="1640" spans="1:20" outlineLevel="1">
      <c r="A1640" s="152" t="s">
        <v>37</v>
      </c>
      <c r="B1640" s="145"/>
      <c r="C1640" s="276" t="s">
        <v>207</v>
      </c>
      <c r="D1640" s="5" t="s">
        <v>79</v>
      </c>
      <c r="E1640" s="5" t="s">
        <v>317</v>
      </c>
      <c r="F1640" s="5"/>
      <c r="G1640" s="17">
        <f t="shared" ref="G1640:T1640" si="851">+IF($A1640="IPMC",G1280/G$1417,G1280/G$1418)</f>
        <v>0</v>
      </c>
      <c r="H1640" s="17">
        <f t="shared" si="851"/>
        <v>0</v>
      </c>
      <c r="I1640" s="17">
        <f t="shared" si="851"/>
        <v>0</v>
      </c>
      <c r="J1640" s="17">
        <f t="shared" si="851"/>
        <v>14259.744531931021</v>
      </c>
      <c r="K1640" s="17">
        <f t="shared" si="851"/>
        <v>17380.992700000723</v>
      </c>
      <c r="L1640" s="17">
        <f t="shared" si="851"/>
        <v>14789.28762020558</v>
      </c>
      <c r="M1640" s="17">
        <f t="shared" si="851"/>
        <v>11842.147250272139</v>
      </c>
      <c r="N1640" s="17">
        <f t="shared" si="851"/>
        <v>9076.0927825046019</v>
      </c>
      <c r="O1640" s="17">
        <f t="shared" si="851"/>
        <v>6275.6792799851683</v>
      </c>
      <c r="P1640" s="17">
        <f t="shared" si="851"/>
        <v>3516.8620827501245</v>
      </c>
      <c r="Q1640" s="17">
        <f t="shared" si="851"/>
        <v>696.7975019391032</v>
      </c>
      <c r="R1640" s="17">
        <f t="shared" si="851"/>
        <v>0</v>
      </c>
      <c r="S1640" s="17">
        <f t="shared" si="851"/>
        <v>0</v>
      </c>
      <c r="T1640" s="17">
        <f t="shared" si="851"/>
        <v>0</v>
      </c>
    </row>
    <row r="1641" spans="1:20" outlineLevel="1">
      <c r="A1641" s="152" t="s">
        <v>37</v>
      </c>
      <c r="B1641" s="145"/>
      <c r="C1641" s="276" t="s">
        <v>271</v>
      </c>
      <c r="D1641" s="5" t="s">
        <v>79</v>
      </c>
      <c r="E1641" s="5" t="s">
        <v>317</v>
      </c>
      <c r="F1641" s="5"/>
      <c r="G1641" s="17">
        <f t="shared" ref="G1641:T1641" si="852">+IF($A1641="IPMC",G1281/G$1417,G1281/G$1418)</f>
        <v>0</v>
      </c>
      <c r="H1641" s="17">
        <f t="shared" si="852"/>
        <v>0</v>
      </c>
      <c r="I1641" s="17">
        <f t="shared" si="852"/>
        <v>0</v>
      </c>
      <c r="J1641" s="17">
        <f t="shared" si="852"/>
        <v>5687.8809229178114</v>
      </c>
      <c r="K1641" s="17">
        <f t="shared" si="852"/>
        <v>5918.6508621191615</v>
      </c>
      <c r="L1641" s="17">
        <f t="shared" si="852"/>
        <v>5018.3120823642193</v>
      </c>
      <c r="M1641" s="17">
        <f t="shared" si="852"/>
        <v>3997.3148342561158</v>
      </c>
      <c r="N1641" s="17">
        <f t="shared" si="852"/>
        <v>3037.6482675304355</v>
      </c>
      <c r="O1641" s="17">
        <f t="shared" si="852"/>
        <v>2066.3982409865239</v>
      </c>
      <c r="P1641" s="17">
        <f t="shared" si="852"/>
        <v>1108.3061460109054</v>
      </c>
      <c r="Q1641" s="17">
        <f t="shared" si="852"/>
        <v>128.70745732668414</v>
      </c>
      <c r="R1641" s="17">
        <f t="shared" si="852"/>
        <v>0</v>
      </c>
      <c r="S1641" s="17">
        <f t="shared" si="852"/>
        <v>0</v>
      </c>
      <c r="T1641" s="17">
        <f t="shared" si="852"/>
        <v>0</v>
      </c>
    </row>
    <row r="1642" spans="1:20" outlineLevel="1">
      <c r="A1642" s="152" t="s">
        <v>37</v>
      </c>
      <c r="B1642" s="145"/>
      <c r="C1642" s="276" t="s">
        <v>272</v>
      </c>
      <c r="D1642" s="5" t="s">
        <v>79</v>
      </c>
      <c r="E1642" s="5" t="s">
        <v>317</v>
      </c>
      <c r="F1642" s="5"/>
      <c r="G1642" s="17">
        <f t="shared" ref="G1642:T1642" si="853">+IF($A1642="IPMC",G1282/G$1417,G1282/G$1418)</f>
        <v>0</v>
      </c>
      <c r="H1642" s="17">
        <f t="shared" si="853"/>
        <v>0</v>
      </c>
      <c r="I1642" s="17">
        <f t="shared" si="853"/>
        <v>0</v>
      </c>
      <c r="J1642" s="17">
        <f t="shared" si="853"/>
        <v>0</v>
      </c>
      <c r="K1642" s="17">
        <f t="shared" si="853"/>
        <v>351311.13545988593</v>
      </c>
      <c r="L1642" s="17">
        <f t="shared" si="853"/>
        <v>338143.98181991995</v>
      </c>
      <c r="M1642" s="17">
        <f t="shared" si="853"/>
        <v>316964.46348096168</v>
      </c>
      <c r="N1642" s="17">
        <f t="shared" si="853"/>
        <v>300179.83205921896</v>
      </c>
      <c r="O1642" s="17">
        <f t="shared" si="853"/>
        <v>282443.76897519804</v>
      </c>
      <c r="P1642" s="17">
        <f t="shared" si="853"/>
        <v>267766.2604599183</v>
      </c>
      <c r="Q1642" s="17">
        <f t="shared" si="853"/>
        <v>253283.69376844837</v>
      </c>
      <c r="R1642" s="17">
        <f t="shared" si="853"/>
        <v>223968.86265850521</v>
      </c>
      <c r="S1642" s="17">
        <f t="shared" si="853"/>
        <v>199829.21324151935</v>
      </c>
      <c r="T1642" s="17">
        <f t="shared" si="853"/>
        <v>179757.6885667062</v>
      </c>
    </row>
    <row r="1643" spans="1:20" outlineLevel="1">
      <c r="A1643" s="152" t="s">
        <v>37</v>
      </c>
      <c r="B1643" s="145"/>
      <c r="C1643" s="276" t="s">
        <v>273</v>
      </c>
      <c r="D1643" s="5" t="s">
        <v>79</v>
      </c>
      <c r="E1643" s="5" t="s">
        <v>317</v>
      </c>
      <c r="F1643" s="5"/>
      <c r="G1643" s="17">
        <f t="shared" ref="G1643:T1643" si="854">+IF($A1643="IPMC",G1283/G$1417,G1283/G$1418)</f>
        <v>0</v>
      </c>
      <c r="H1643" s="17">
        <f t="shared" si="854"/>
        <v>0</v>
      </c>
      <c r="I1643" s="17">
        <f t="shared" si="854"/>
        <v>0</v>
      </c>
      <c r="J1643" s="17">
        <f t="shared" si="854"/>
        <v>0</v>
      </c>
      <c r="K1643" s="17">
        <f t="shared" si="854"/>
        <v>8389.1764700678123</v>
      </c>
      <c r="L1643" s="17">
        <f t="shared" si="854"/>
        <v>7285.4885798417881</v>
      </c>
      <c r="M1643" s="17">
        <f t="shared" si="854"/>
        <v>6007.1357061224071</v>
      </c>
      <c r="N1643" s="17">
        <f t="shared" si="854"/>
        <v>4818.944784514998</v>
      </c>
      <c r="O1643" s="17">
        <f t="shared" si="854"/>
        <v>3613.2053129580959</v>
      </c>
      <c r="P1643" s="17">
        <f t="shared" si="854"/>
        <v>2435.8691769120878</v>
      </c>
      <c r="Q1643" s="17">
        <f t="shared" si="854"/>
        <v>1234.3506934634836</v>
      </c>
      <c r="R1643" s="17">
        <f t="shared" si="854"/>
        <v>3.4598417272236668E-12</v>
      </c>
      <c r="S1643" s="17">
        <f t="shared" si="854"/>
        <v>1.1147267361558478E-12</v>
      </c>
      <c r="T1643" s="17">
        <f t="shared" si="854"/>
        <v>1.0939197794743285E-12</v>
      </c>
    </row>
    <row r="1644" spans="1:20" outlineLevel="1">
      <c r="A1644" s="152" t="s">
        <v>37</v>
      </c>
      <c r="B1644" s="145"/>
      <c r="C1644" s="276" t="s">
        <v>274</v>
      </c>
      <c r="D1644" s="5" t="s">
        <v>79</v>
      </c>
      <c r="E1644" s="5" t="s">
        <v>317</v>
      </c>
      <c r="F1644" s="5"/>
      <c r="G1644" s="17">
        <f t="shared" ref="G1644:T1644" si="855">+IF($A1644="IPMC",G1284/G$1417,G1284/G$1418)</f>
        <v>0</v>
      </c>
      <c r="H1644" s="17">
        <f t="shared" si="855"/>
        <v>0</v>
      </c>
      <c r="I1644" s="17">
        <f t="shared" si="855"/>
        <v>0</v>
      </c>
      <c r="J1644" s="17">
        <f t="shared" si="855"/>
        <v>0</v>
      </c>
      <c r="K1644" s="17">
        <f t="shared" si="855"/>
        <v>188833.36904445555</v>
      </c>
      <c r="L1644" s="17">
        <f t="shared" si="855"/>
        <v>178567.18798502095</v>
      </c>
      <c r="M1644" s="17">
        <f t="shared" si="855"/>
        <v>164061.61546287494</v>
      </c>
      <c r="N1644" s="17">
        <f t="shared" si="855"/>
        <v>151858.60197413954</v>
      </c>
      <c r="O1644" s="17">
        <f t="shared" si="855"/>
        <v>139165.07663622382</v>
      </c>
      <c r="P1644" s="17">
        <f t="shared" si="855"/>
        <v>127935.23075370285</v>
      </c>
      <c r="Q1644" s="17">
        <f t="shared" si="855"/>
        <v>116693.66160254074</v>
      </c>
      <c r="R1644" s="17">
        <f t="shared" si="855"/>
        <v>98777.912014564223</v>
      </c>
      <c r="S1644" s="17">
        <f t="shared" si="855"/>
        <v>83541.320349843256</v>
      </c>
      <c r="T1644" s="17">
        <f t="shared" si="855"/>
        <v>70270.266837576957</v>
      </c>
    </row>
    <row r="1645" spans="1:20" outlineLevel="1">
      <c r="A1645" s="152" t="s">
        <v>37</v>
      </c>
      <c r="B1645" s="145"/>
      <c r="C1645" s="276" t="s">
        <v>275</v>
      </c>
      <c r="D1645" s="5" t="s">
        <v>79</v>
      </c>
      <c r="E1645" s="5" t="s">
        <v>317</v>
      </c>
      <c r="F1645" s="5"/>
      <c r="G1645" s="17">
        <f t="shared" ref="G1645:T1645" si="856">+IF($A1645="IPMC",G1285/G$1417,G1285/G$1418)</f>
        <v>0</v>
      </c>
      <c r="H1645" s="17">
        <f t="shared" si="856"/>
        <v>0</v>
      </c>
      <c r="I1645" s="17">
        <f t="shared" si="856"/>
        <v>0</v>
      </c>
      <c r="J1645" s="17">
        <f t="shared" si="856"/>
        <v>0</v>
      </c>
      <c r="K1645" s="17">
        <f t="shared" si="856"/>
        <v>9680.6009372770532</v>
      </c>
      <c r="L1645" s="17">
        <f t="shared" si="856"/>
        <v>8827.3626401216898</v>
      </c>
      <c r="M1645" s="17">
        <f t="shared" si="856"/>
        <v>7763.6947804195161</v>
      </c>
      <c r="N1645" s="17">
        <f t="shared" si="856"/>
        <v>6811.9433315096676</v>
      </c>
      <c r="O1645" s="17">
        <f t="shared" si="856"/>
        <v>5837.1877632560199</v>
      </c>
      <c r="P1645" s="17">
        <f t="shared" si="856"/>
        <v>4918.9793136620483</v>
      </c>
      <c r="Q1645" s="17">
        <f t="shared" si="856"/>
        <v>3988.2243821637899</v>
      </c>
      <c r="R1645" s="17">
        <f t="shared" si="856"/>
        <v>2848.4325798132891</v>
      </c>
      <c r="S1645" s="17">
        <f t="shared" si="856"/>
        <v>1835.4735292490911</v>
      </c>
      <c r="T1645" s="17">
        <f t="shared" si="856"/>
        <v>900.60672863704167</v>
      </c>
    </row>
    <row r="1646" spans="1:20" outlineLevel="1">
      <c r="A1646" s="152" t="s">
        <v>37</v>
      </c>
      <c r="B1646" s="145"/>
      <c r="C1646" s="276" t="s">
        <v>208</v>
      </c>
      <c r="D1646" s="5" t="s">
        <v>79</v>
      </c>
      <c r="E1646" s="5" t="s">
        <v>317</v>
      </c>
      <c r="F1646" s="5"/>
      <c r="G1646" s="17">
        <f t="shared" ref="G1646:T1646" si="857">+IF($A1646="IPMC",G1286/G$1417,G1286/G$1418)</f>
        <v>0</v>
      </c>
      <c r="H1646" s="17">
        <f t="shared" si="857"/>
        <v>0</v>
      </c>
      <c r="I1646" s="17">
        <f t="shared" si="857"/>
        <v>0</v>
      </c>
      <c r="J1646" s="17">
        <f t="shared" si="857"/>
        <v>11393.885729968391</v>
      </c>
      <c r="K1646" s="17">
        <f t="shared" si="857"/>
        <v>10103.871512723386</v>
      </c>
      <c r="L1646" s="17">
        <f t="shared" si="857"/>
        <v>8530.8579431261005</v>
      </c>
      <c r="M1646" s="17">
        <f t="shared" si="857"/>
        <v>6752.62612255974</v>
      </c>
      <c r="N1646" s="17">
        <f t="shared" si="857"/>
        <v>5078.4185093078195</v>
      </c>
      <c r="O1646" s="17">
        <f t="shared" si="857"/>
        <v>3384.6725206026867</v>
      </c>
      <c r="P1646" s="17">
        <f t="shared" si="857"/>
        <v>1711.3515741777005</v>
      </c>
      <c r="Q1646" s="17">
        <f t="shared" si="857"/>
        <v>0</v>
      </c>
      <c r="R1646" s="17">
        <f t="shared" si="857"/>
        <v>0</v>
      </c>
      <c r="S1646" s="17">
        <f t="shared" si="857"/>
        <v>0</v>
      </c>
      <c r="T1646" s="17">
        <f t="shared" si="857"/>
        <v>0</v>
      </c>
    </row>
    <row r="1647" spans="1:20" outlineLevel="1">
      <c r="A1647" s="152" t="s">
        <v>37</v>
      </c>
      <c r="B1647" s="145"/>
      <c r="C1647" s="276" t="s">
        <v>276</v>
      </c>
      <c r="D1647" s="5" t="s">
        <v>79</v>
      </c>
      <c r="E1647" s="5" t="s">
        <v>317</v>
      </c>
      <c r="F1647" s="5"/>
      <c r="G1647" s="17">
        <f t="shared" ref="G1647:T1647" si="858">+IF($A1647="IPMC",G1287/G$1417,G1287/G$1418)</f>
        <v>0</v>
      </c>
      <c r="H1647" s="17">
        <f t="shared" si="858"/>
        <v>0</v>
      </c>
      <c r="I1647" s="17">
        <f t="shared" si="858"/>
        <v>0</v>
      </c>
      <c r="J1647" s="17">
        <f t="shared" si="858"/>
        <v>0</v>
      </c>
      <c r="K1647" s="17">
        <f t="shared" si="858"/>
        <v>53595.841259986075</v>
      </c>
      <c r="L1647" s="17">
        <f t="shared" si="858"/>
        <v>50682.030988040977</v>
      </c>
      <c r="M1647" s="17">
        <f t="shared" si="858"/>
        <v>46564.970713068455</v>
      </c>
      <c r="N1647" s="17">
        <f t="shared" si="858"/>
        <v>43101.43681995786</v>
      </c>
      <c r="O1647" s="17">
        <f t="shared" si="858"/>
        <v>39498.682855003812</v>
      </c>
      <c r="P1647" s="17">
        <f t="shared" si="858"/>
        <v>36311.359341477939</v>
      </c>
      <c r="Q1647" s="17">
        <f t="shared" si="858"/>
        <v>33120.708458174573</v>
      </c>
      <c r="R1647" s="17">
        <f t="shared" si="858"/>
        <v>28035.750879809308</v>
      </c>
      <c r="S1647" s="17">
        <f t="shared" si="858"/>
        <v>23711.208282608899</v>
      </c>
      <c r="T1647" s="17">
        <f t="shared" si="858"/>
        <v>19944.536740415759</v>
      </c>
    </row>
    <row r="1648" spans="1:20" outlineLevel="1">
      <c r="A1648" s="152" t="s">
        <v>37</v>
      </c>
      <c r="B1648" s="145"/>
      <c r="C1648" s="276" t="s">
        <v>277</v>
      </c>
      <c r="D1648" s="5" t="s">
        <v>79</v>
      </c>
      <c r="E1648" s="5" t="s">
        <v>317</v>
      </c>
      <c r="F1648" s="5"/>
      <c r="G1648" s="17">
        <f t="shared" ref="G1648:T1648" si="859">+IF($A1648="IPMC",G1288/G$1417,G1288/G$1418)</f>
        <v>0</v>
      </c>
      <c r="H1648" s="17">
        <f t="shared" si="859"/>
        <v>0</v>
      </c>
      <c r="I1648" s="17">
        <f t="shared" si="859"/>
        <v>0</v>
      </c>
      <c r="J1648" s="17">
        <f t="shared" si="859"/>
        <v>0</v>
      </c>
      <c r="K1648" s="17">
        <f t="shared" si="859"/>
        <v>0</v>
      </c>
      <c r="L1648" s="17">
        <f t="shared" si="859"/>
        <v>2224.8310286889505</v>
      </c>
      <c r="M1648" s="17">
        <f t="shared" si="859"/>
        <v>1886.8624882705831</v>
      </c>
      <c r="N1648" s="17">
        <f t="shared" si="859"/>
        <v>1576.7161810719113</v>
      </c>
      <c r="O1648" s="17">
        <f t="shared" si="859"/>
        <v>1261.0227978058676</v>
      </c>
      <c r="P1648" s="17">
        <f t="shared" si="859"/>
        <v>956.39386246210734</v>
      </c>
      <c r="Q1648" s="17">
        <f t="shared" si="859"/>
        <v>646.18983566862619</v>
      </c>
      <c r="R1648" s="17">
        <f t="shared" si="859"/>
        <v>307.67713553503569</v>
      </c>
      <c r="S1648" s="17">
        <f t="shared" si="859"/>
        <v>8.3604505211688588E-13</v>
      </c>
      <c r="T1648" s="17">
        <f t="shared" si="859"/>
        <v>2.7347994486858212E-13</v>
      </c>
    </row>
    <row r="1649" spans="1:20" outlineLevel="1">
      <c r="A1649" s="152" t="s">
        <v>37</v>
      </c>
      <c r="B1649" s="145"/>
      <c r="C1649" s="276" t="s">
        <v>278</v>
      </c>
      <c r="D1649" s="5" t="s">
        <v>79</v>
      </c>
      <c r="E1649" s="5" t="s">
        <v>317</v>
      </c>
      <c r="F1649" s="5"/>
      <c r="G1649" s="17">
        <f t="shared" ref="G1649:T1649" si="860">+IF($A1649="IPMC",G1289/G$1417,G1289/G$1418)</f>
        <v>0</v>
      </c>
      <c r="H1649" s="17">
        <f t="shared" si="860"/>
        <v>0</v>
      </c>
      <c r="I1649" s="17">
        <f t="shared" si="860"/>
        <v>0</v>
      </c>
      <c r="J1649" s="17">
        <f t="shared" si="860"/>
        <v>0</v>
      </c>
      <c r="K1649" s="17">
        <f t="shared" si="860"/>
        <v>0</v>
      </c>
      <c r="L1649" s="17">
        <f t="shared" si="860"/>
        <v>86535.037898596012</v>
      </c>
      <c r="M1649" s="17">
        <f t="shared" si="860"/>
        <v>79913.246109695014</v>
      </c>
      <c r="N1649" s="17">
        <f t="shared" si="860"/>
        <v>74409.538150534514</v>
      </c>
      <c r="O1649" s="17">
        <f t="shared" si="860"/>
        <v>68666.660914379405</v>
      </c>
      <c r="P1649" s="17">
        <f t="shared" si="860"/>
        <v>63651.691208650678</v>
      </c>
      <c r="Q1649" s="17">
        <f t="shared" si="860"/>
        <v>58645.117822058375</v>
      </c>
      <c r="R1649" s="17">
        <f t="shared" si="860"/>
        <v>50261.965700348039</v>
      </c>
      <c r="S1649" s="17">
        <f t="shared" si="860"/>
        <v>43183.753397017063</v>
      </c>
      <c r="T1649" s="17">
        <f t="shared" si="860"/>
        <v>37080.492826757174</v>
      </c>
    </row>
    <row r="1650" spans="1:20" outlineLevel="1">
      <c r="A1650" s="152" t="s">
        <v>37</v>
      </c>
      <c r="B1650" s="145"/>
      <c r="C1650" s="393" t="s">
        <v>279</v>
      </c>
      <c r="D1650" s="379" t="s">
        <v>79</v>
      </c>
      <c r="E1650" s="379" t="s">
        <v>317</v>
      </c>
      <c r="F1650" s="5"/>
      <c r="G1650" s="543">
        <f t="shared" ref="G1650:T1650" si="861">+IF($A1650="IPMC",G1290/G$1417,G1290/G$1418)</f>
        <v>0</v>
      </c>
      <c r="H1650" s="543">
        <f t="shared" si="861"/>
        <v>0</v>
      </c>
      <c r="I1650" s="543">
        <f t="shared" si="861"/>
        <v>0</v>
      </c>
      <c r="J1650" s="543">
        <f t="shared" si="861"/>
        <v>0</v>
      </c>
      <c r="K1650" s="543">
        <f t="shared" si="861"/>
        <v>444.06402224871675</v>
      </c>
      <c r="L1650" s="543">
        <f t="shared" si="861"/>
        <v>385.64254481411382</v>
      </c>
      <c r="M1650" s="543">
        <f t="shared" si="861"/>
        <v>317.97553113494564</v>
      </c>
      <c r="N1650" s="543">
        <f t="shared" si="861"/>
        <v>255.08105731728725</v>
      </c>
      <c r="O1650" s="543">
        <f t="shared" si="861"/>
        <v>191.25768664032353</v>
      </c>
      <c r="P1650" s="543">
        <f t="shared" si="861"/>
        <v>128.9377888557527</v>
      </c>
      <c r="Q1650" s="543">
        <f t="shared" si="861"/>
        <v>65.337847613599664</v>
      </c>
      <c r="R1650" s="543">
        <f t="shared" si="861"/>
        <v>1.0812005397573959E-13</v>
      </c>
      <c r="S1650" s="543">
        <f t="shared" si="861"/>
        <v>3.4835210504870245E-14</v>
      </c>
      <c r="T1650" s="543">
        <f t="shared" si="861"/>
        <v>3.4184993108572766E-14</v>
      </c>
    </row>
    <row r="1651" spans="1:20" outlineLevel="1">
      <c r="A1651" s="152"/>
      <c r="B1651" s="145"/>
      <c r="C1651" s="275" t="s">
        <v>224</v>
      </c>
      <c r="D1651" s="18"/>
      <c r="E1651" s="18"/>
      <c r="F1651" s="5"/>
      <c r="G1651" s="454"/>
      <c r="H1651" s="454"/>
      <c r="I1651" s="454"/>
      <c r="J1651" s="454"/>
      <c r="K1651" s="454"/>
      <c r="L1651" s="454"/>
      <c r="M1651" s="454"/>
      <c r="N1651" s="454"/>
      <c r="O1651" s="454"/>
      <c r="P1651" s="454"/>
      <c r="Q1651" s="454"/>
      <c r="R1651" s="454"/>
      <c r="S1651" s="454"/>
      <c r="T1651" s="454"/>
    </row>
    <row r="1652" spans="1:20" outlineLevel="1">
      <c r="A1652" s="152" t="s">
        <v>37</v>
      </c>
      <c r="B1652" s="145"/>
      <c r="C1652" s="394" t="s">
        <v>280</v>
      </c>
      <c r="D1652" s="381" t="s">
        <v>79</v>
      </c>
      <c r="E1652" s="381" t="s">
        <v>317</v>
      </c>
      <c r="F1652" s="5"/>
      <c r="G1652" s="542">
        <f t="shared" ref="G1652:T1652" si="862">+IF($A1652="IPMC",G1292/G$1417,G1292/G$1418)</f>
        <v>0</v>
      </c>
      <c r="H1652" s="542">
        <f t="shared" si="862"/>
        <v>0</v>
      </c>
      <c r="I1652" s="542">
        <f t="shared" si="862"/>
        <v>0</v>
      </c>
      <c r="J1652" s="542">
        <f t="shared" si="862"/>
        <v>0</v>
      </c>
      <c r="K1652" s="542">
        <f t="shared" si="862"/>
        <v>1071.0100496297634</v>
      </c>
      <c r="L1652" s="542">
        <f t="shared" si="862"/>
        <v>723.41653019213982</v>
      </c>
      <c r="M1652" s="542">
        <f t="shared" si="862"/>
        <v>357.88907398252366</v>
      </c>
      <c r="N1652" s="542">
        <f t="shared" si="862"/>
        <v>7.3875986182927428E-14</v>
      </c>
      <c r="O1652" s="542">
        <f t="shared" si="862"/>
        <v>7.3855478799400624E-14</v>
      </c>
      <c r="P1652" s="542">
        <f t="shared" si="862"/>
        <v>7.4685328719775878E-14</v>
      </c>
      <c r="Q1652" s="542">
        <f t="shared" si="862"/>
        <v>7.5691985571793754E-14</v>
      </c>
      <c r="R1652" s="542">
        <f t="shared" si="862"/>
        <v>7.2080035983826395E-14</v>
      </c>
      <c r="S1652" s="542">
        <f t="shared" si="862"/>
        <v>6.967042100974049E-14</v>
      </c>
      <c r="T1652" s="542">
        <f t="shared" si="862"/>
        <v>6.8369986217145531E-14</v>
      </c>
    </row>
    <row r="1653" spans="1:20" outlineLevel="1">
      <c r="A1653" s="152" t="s">
        <v>37</v>
      </c>
      <c r="B1653" s="145"/>
      <c r="C1653" s="393" t="s">
        <v>281</v>
      </c>
      <c r="D1653" s="379" t="s">
        <v>79</v>
      </c>
      <c r="E1653" s="379" t="s">
        <v>317</v>
      </c>
      <c r="F1653" s="5"/>
      <c r="G1653" s="543">
        <f t="shared" ref="G1653:T1653" si="863">+IF($A1653="IPMC",G1293/G$1417,G1293/G$1418)</f>
        <v>0</v>
      </c>
      <c r="H1653" s="543">
        <f t="shared" si="863"/>
        <v>0</v>
      </c>
      <c r="I1653" s="543">
        <f t="shared" si="863"/>
        <v>0</v>
      </c>
      <c r="J1653" s="543">
        <f t="shared" si="863"/>
        <v>0</v>
      </c>
      <c r="K1653" s="543">
        <f t="shared" si="863"/>
        <v>0</v>
      </c>
      <c r="L1653" s="543">
        <f t="shared" si="863"/>
        <v>38842.979928997025</v>
      </c>
      <c r="M1653" s="543">
        <f t="shared" si="863"/>
        <v>25621.897458933759</v>
      </c>
      <c r="N1653" s="543">
        <f t="shared" si="863"/>
        <v>12846.233543058128</v>
      </c>
      <c r="O1653" s="543">
        <f t="shared" si="863"/>
        <v>4.7267506431616399E-12</v>
      </c>
      <c r="P1653" s="543">
        <f t="shared" si="863"/>
        <v>0</v>
      </c>
      <c r="Q1653" s="543">
        <f t="shared" si="863"/>
        <v>0</v>
      </c>
      <c r="R1653" s="543">
        <f t="shared" si="863"/>
        <v>0</v>
      </c>
      <c r="S1653" s="543">
        <f t="shared" si="863"/>
        <v>0</v>
      </c>
      <c r="T1653" s="543">
        <f t="shared" si="863"/>
        <v>0</v>
      </c>
    </row>
    <row r="1654" spans="1:20" outlineLevel="1">
      <c r="A1654" s="152"/>
      <c r="B1654" s="145"/>
      <c r="C1654" s="23" t="s">
        <v>1004</v>
      </c>
      <c r="D1654" s="5"/>
      <c r="E1654" s="5"/>
      <c r="F1654" s="5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outlineLevel="1">
      <c r="A1655" s="152"/>
      <c r="B1655" s="145"/>
      <c r="C1655" s="465" t="s">
        <v>179</v>
      </c>
      <c r="D1655" s="582"/>
      <c r="E1655" s="582"/>
      <c r="F1655" s="5"/>
      <c r="G1655" s="583"/>
      <c r="H1655" s="583"/>
      <c r="I1655" s="583"/>
      <c r="J1655" s="583"/>
      <c r="K1655" s="583"/>
      <c r="L1655" s="583"/>
      <c r="M1655" s="583"/>
      <c r="N1655" s="583"/>
      <c r="O1655" s="583"/>
      <c r="P1655" s="583"/>
      <c r="Q1655" s="583"/>
      <c r="R1655" s="583"/>
      <c r="S1655" s="583"/>
      <c r="T1655" s="583"/>
    </row>
    <row r="1656" spans="1:20" outlineLevel="1">
      <c r="A1656" s="578" t="s">
        <v>38</v>
      </c>
      <c r="B1656" s="145"/>
      <c r="C1656" s="276" t="s">
        <v>483</v>
      </c>
      <c r="D1656" s="5" t="s">
        <v>79</v>
      </c>
      <c r="E1656" s="5" t="s">
        <v>317</v>
      </c>
      <c r="F1656" s="5"/>
      <c r="G1656" s="17">
        <f t="shared" ref="G1656:T1656" si="864">+IF($A1656="IPMC",G1296/G$1417,G1296/G$1418)</f>
        <v>0</v>
      </c>
      <c r="H1656" s="17">
        <f t="shared" si="864"/>
        <v>0</v>
      </c>
      <c r="I1656" s="17">
        <f t="shared" si="864"/>
        <v>0</v>
      </c>
      <c r="J1656" s="17">
        <f t="shared" si="864"/>
        <v>0</v>
      </c>
      <c r="K1656" s="17">
        <f t="shared" si="864"/>
        <v>0</v>
      </c>
      <c r="L1656" s="17">
        <f t="shared" si="864"/>
        <v>0</v>
      </c>
      <c r="M1656" s="17">
        <f t="shared" si="864"/>
        <v>0</v>
      </c>
      <c r="N1656" s="17">
        <f t="shared" si="864"/>
        <v>0</v>
      </c>
      <c r="O1656" s="17">
        <f t="shared" si="864"/>
        <v>0</v>
      </c>
      <c r="P1656" s="17">
        <f t="shared" si="864"/>
        <v>0</v>
      </c>
      <c r="Q1656" s="17">
        <f t="shared" si="864"/>
        <v>0</v>
      </c>
      <c r="R1656" s="17">
        <f t="shared" si="864"/>
        <v>0</v>
      </c>
      <c r="S1656" s="17">
        <f t="shared" si="864"/>
        <v>2230.9587095022575</v>
      </c>
      <c r="T1656" s="17">
        <f t="shared" si="864"/>
        <v>2131.489085313372</v>
      </c>
    </row>
    <row r="1657" spans="1:20" outlineLevel="1">
      <c r="A1657" s="578" t="s">
        <v>38</v>
      </c>
      <c r="B1657" s="145"/>
      <c r="C1657" s="393" t="s">
        <v>484</v>
      </c>
      <c r="D1657" s="379" t="s">
        <v>79</v>
      </c>
      <c r="E1657" s="379" t="s">
        <v>317</v>
      </c>
      <c r="F1657" s="5"/>
      <c r="G1657" s="543">
        <f t="shared" ref="G1657:T1657" si="865">+IF($A1657="IPMC",G1297/G$1417,G1297/G$1418)</f>
        <v>0</v>
      </c>
      <c r="H1657" s="543">
        <f t="shared" si="865"/>
        <v>0</v>
      </c>
      <c r="I1657" s="543">
        <f t="shared" si="865"/>
        <v>0</v>
      </c>
      <c r="J1657" s="543">
        <f t="shared" si="865"/>
        <v>0</v>
      </c>
      <c r="K1657" s="543">
        <f t="shared" si="865"/>
        <v>0</v>
      </c>
      <c r="L1657" s="543">
        <f t="shared" si="865"/>
        <v>0</v>
      </c>
      <c r="M1657" s="543">
        <f t="shared" si="865"/>
        <v>0</v>
      </c>
      <c r="N1657" s="543">
        <f t="shared" si="865"/>
        <v>0</v>
      </c>
      <c r="O1657" s="543">
        <f t="shared" si="865"/>
        <v>0</v>
      </c>
      <c r="P1657" s="543">
        <f t="shared" si="865"/>
        <v>0</v>
      </c>
      <c r="Q1657" s="543">
        <f t="shared" si="865"/>
        <v>0</v>
      </c>
      <c r="R1657" s="543">
        <f t="shared" si="865"/>
        <v>0</v>
      </c>
      <c r="S1657" s="543">
        <f t="shared" si="865"/>
        <v>50056.304913479391</v>
      </c>
      <c r="T1657" s="543">
        <f t="shared" si="865"/>
        <v>47824.492277583988</v>
      </c>
    </row>
    <row r="1658" spans="1:20" outlineLevel="1">
      <c r="A1658" s="578"/>
      <c r="B1658" s="145"/>
      <c r="C1658" s="275" t="s">
        <v>180</v>
      </c>
      <c r="D1658" s="18"/>
      <c r="E1658" s="18"/>
      <c r="F1658" s="5"/>
      <c r="G1658" s="454"/>
      <c r="H1658" s="454"/>
      <c r="I1658" s="454"/>
      <c r="J1658" s="454"/>
      <c r="K1658" s="454"/>
      <c r="L1658" s="454"/>
      <c r="M1658" s="454"/>
      <c r="N1658" s="454"/>
      <c r="O1658" s="454"/>
      <c r="P1658" s="454"/>
      <c r="Q1658" s="454"/>
      <c r="R1658" s="454"/>
      <c r="S1658" s="454"/>
      <c r="T1658" s="454"/>
    </row>
    <row r="1659" spans="1:20" outlineLevel="1">
      <c r="A1659" s="578" t="s">
        <v>37</v>
      </c>
      <c r="B1659" s="145"/>
      <c r="C1659" s="394" t="s">
        <v>940</v>
      </c>
      <c r="D1659" s="381" t="s">
        <v>79</v>
      </c>
      <c r="E1659" s="381" t="s">
        <v>317</v>
      </c>
      <c r="F1659" s="5"/>
      <c r="G1659" s="542">
        <f t="shared" ref="G1659:T1659" si="866">+IF($A1659="IPMC",G1299/G$1417,G1299/G$1418)</f>
        <v>0</v>
      </c>
      <c r="H1659" s="542">
        <f t="shared" si="866"/>
        <v>0</v>
      </c>
      <c r="I1659" s="542">
        <f t="shared" si="866"/>
        <v>0</v>
      </c>
      <c r="J1659" s="542">
        <f t="shared" si="866"/>
        <v>0</v>
      </c>
      <c r="K1659" s="542">
        <f t="shared" si="866"/>
        <v>0</v>
      </c>
      <c r="L1659" s="542">
        <f t="shared" si="866"/>
        <v>0</v>
      </c>
      <c r="M1659" s="542">
        <f t="shared" si="866"/>
        <v>0</v>
      </c>
      <c r="N1659" s="542">
        <f t="shared" si="866"/>
        <v>0</v>
      </c>
      <c r="O1659" s="542">
        <f t="shared" si="866"/>
        <v>0</v>
      </c>
      <c r="P1659" s="542">
        <f t="shared" si="866"/>
        <v>0</v>
      </c>
      <c r="Q1659" s="542">
        <f t="shared" si="866"/>
        <v>0</v>
      </c>
      <c r="R1659" s="542">
        <f t="shared" si="866"/>
        <v>0</v>
      </c>
      <c r="S1659" s="542">
        <f t="shared" si="866"/>
        <v>106023.16227067135</v>
      </c>
      <c r="T1659" s="542">
        <f t="shared" si="866"/>
        <v>98063.692078358334</v>
      </c>
    </row>
    <row r="1660" spans="1:20" outlineLevel="1">
      <c r="A1660" s="578" t="s">
        <v>37</v>
      </c>
      <c r="B1660" s="145"/>
      <c r="C1660" s="393" t="s">
        <v>1005</v>
      </c>
      <c r="D1660" s="379" t="s">
        <v>79</v>
      </c>
      <c r="E1660" s="379" t="s">
        <v>317</v>
      </c>
      <c r="F1660" s="5"/>
      <c r="G1660" s="543">
        <f t="shared" ref="G1660:T1660" si="867">+IF($A1660="IPMC",G1300/G$1417,G1300/G$1418)</f>
        <v>0</v>
      </c>
      <c r="H1660" s="543">
        <f t="shared" si="867"/>
        <v>0</v>
      </c>
      <c r="I1660" s="543">
        <f t="shared" si="867"/>
        <v>0</v>
      </c>
      <c r="J1660" s="543">
        <f t="shared" si="867"/>
        <v>0</v>
      </c>
      <c r="K1660" s="543">
        <f t="shared" si="867"/>
        <v>0</v>
      </c>
      <c r="L1660" s="543">
        <f t="shared" si="867"/>
        <v>0</v>
      </c>
      <c r="M1660" s="543">
        <f t="shared" si="867"/>
        <v>0</v>
      </c>
      <c r="N1660" s="543">
        <f t="shared" si="867"/>
        <v>0</v>
      </c>
      <c r="O1660" s="543">
        <f t="shared" si="867"/>
        <v>0</v>
      </c>
      <c r="P1660" s="543">
        <f t="shared" si="867"/>
        <v>0</v>
      </c>
      <c r="Q1660" s="543">
        <f t="shared" si="867"/>
        <v>0</v>
      </c>
      <c r="R1660" s="543">
        <f t="shared" si="867"/>
        <v>0</v>
      </c>
      <c r="S1660" s="543">
        <f t="shared" si="867"/>
        <v>65490.384602173981</v>
      </c>
      <c r="T1660" s="543">
        <f t="shared" si="867"/>
        <v>59983.440880621543</v>
      </c>
    </row>
    <row r="1661" spans="1:20" outlineLevel="1">
      <c r="A1661" s="578"/>
      <c r="B1661" s="145"/>
      <c r="C1661" s="23" t="s">
        <v>529</v>
      </c>
      <c r="D1661" s="5"/>
      <c r="E1661" s="5"/>
      <c r="F1661" s="5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outlineLevel="1">
      <c r="A1662" s="579"/>
      <c r="B1662" s="145"/>
      <c r="C1662" s="275" t="s">
        <v>179</v>
      </c>
      <c r="D1662" s="18"/>
      <c r="E1662" s="18"/>
      <c r="F1662" s="5"/>
      <c r="G1662" s="454"/>
      <c r="H1662" s="454"/>
      <c r="I1662" s="454"/>
      <c r="J1662" s="454"/>
      <c r="K1662" s="454"/>
      <c r="L1662" s="454"/>
      <c r="M1662" s="454"/>
      <c r="N1662" s="454"/>
      <c r="O1662" s="454"/>
      <c r="P1662" s="454"/>
      <c r="Q1662" s="454"/>
      <c r="R1662" s="454"/>
      <c r="S1662" s="454"/>
      <c r="T1662" s="454"/>
    </row>
    <row r="1663" spans="1:20" outlineLevel="1">
      <c r="A1663" s="579" t="s">
        <v>38</v>
      </c>
      <c r="B1663" s="145"/>
      <c r="C1663" s="394" t="s">
        <v>282</v>
      </c>
      <c r="D1663" s="381" t="s">
        <v>79</v>
      </c>
      <c r="E1663" s="381" t="s">
        <v>317</v>
      </c>
      <c r="F1663" s="5"/>
      <c r="G1663" s="542">
        <f t="shared" ref="G1663:T1663" si="868">+IF($A1663="IPMC",G1303/G$1417,G1303/G$1418)</f>
        <v>0</v>
      </c>
      <c r="H1663" s="542">
        <f t="shared" si="868"/>
        <v>0</v>
      </c>
      <c r="I1663" s="542">
        <f t="shared" si="868"/>
        <v>0</v>
      </c>
      <c r="J1663" s="542">
        <f t="shared" si="868"/>
        <v>0</v>
      </c>
      <c r="K1663" s="542">
        <f t="shared" si="868"/>
        <v>0</v>
      </c>
      <c r="L1663" s="542">
        <f t="shared" si="868"/>
        <v>0</v>
      </c>
      <c r="M1663" s="542">
        <f t="shared" si="868"/>
        <v>0</v>
      </c>
      <c r="N1663" s="542">
        <f t="shared" si="868"/>
        <v>7895.9125387276154</v>
      </c>
      <c r="O1663" s="542">
        <f t="shared" si="868"/>
        <v>7572.2536234393028</v>
      </c>
      <c r="P1663" s="542">
        <f t="shared" si="868"/>
        <v>7407.0913731142227</v>
      </c>
      <c r="Q1663" s="542">
        <f t="shared" si="868"/>
        <v>6963.1896991310587</v>
      </c>
      <c r="R1663" s="542">
        <f t="shared" si="868"/>
        <v>5807.986781048342</v>
      </c>
      <c r="S1663" s="542">
        <f t="shared" si="868"/>
        <v>5281.7452556784838</v>
      </c>
      <c r="T1663" s="542">
        <f t="shared" si="868"/>
        <v>4997.0693732592772</v>
      </c>
    </row>
    <row r="1664" spans="1:20" outlineLevel="1">
      <c r="A1664" s="578" t="s">
        <v>38</v>
      </c>
      <c r="B1664" s="145"/>
      <c r="C1664" s="276" t="s">
        <v>485</v>
      </c>
      <c r="D1664" s="5" t="s">
        <v>79</v>
      </c>
      <c r="E1664" s="5" t="s">
        <v>317</v>
      </c>
      <c r="F1664" s="5"/>
      <c r="G1664" s="17">
        <f t="shared" ref="G1664:T1664" si="869">+IF($A1664="IPMC",G1304/G$1417,G1304/G$1418)</f>
        <v>0</v>
      </c>
      <c r="H1664" s="17">
        <f t="shared" si="869"/>
        <v>0</v>
      </c>
      <c r="I1664" s="17">
        <f t="shared" si="869"/>
        <v>0</v>
      </c>
      <c r="J1664" s="17">
        <f t="shared" si="869"/>
        <v>0</v>
      </c>
      <c r="K1664" s="17">
        <f t="shared" si="869"/>
        <v>0</v>
      </c>
      <c r="L1664" s="17">
        <f t="shared" si="869"/>
        <v>0</v>
      </c>
      <c r="M1664" s="17">
        <f t="shared" si="869"/>
        <v>0</v>
      </c>
      <c r="N1664" s="17">
        <f t="shared" si="869"/>
        <v>0</v>
      </c>
      <c r="O1664" s="17">
        <f t="shared" si="869"/>
        <v>0</v>
      </c>
      <c r="P1664" s="17">
        <f t="shared" si="869"/>
        <v>0</v>
      </c>
      <c r="Q1664" s="17">
        <f t="shared" si="869"/>
        <v>0</v>
      </c>
      <c r="R1664" s="17">
        <f t="shared" si="869"/>
        <v>0</v>
      </c>
      <c r="S1664" s="17">
        <f t="shared" si="869"/>
        <v>0</v>
      </c>
      <c r="T1664" s="17">
        <f t="shared" si="869"/>
        <v>6804.0809886137713</v>
      </c>
    </row>
    <row r="1665" spans="1:20" outlineLevel="1">
      <c r="A1665" s="578" t="s">
        <v>38</v>
      </c>
      <c r="B1665" s="145"/>
      <c r="C1665" s="276" t="s">
        <v>40</v>
      </c>
      <c r="D1665" s="5" t="s">
        <v>79</v>
      </c>
      <c r="E1665" s="5" t="s">
        <v>317</v>
      </c>
      <c r="F1665" s="5"/>
      <c r="G1665" s="17">
        <f t="shared" ref="G1665:T1665" si="870">+IF($A1665="IPMC",G1305/G$1417,G1305/G$1418)</f>
        <v>0</v>
      </c>
      <c r="H1665" s="17">
        <f t="shared" si="870"/>
        <v>0</v>
      </c>
      <c r="I1665" s="17">
        <f t="shared" si="870"/>
        <v>0</v>
      </c>
      <c r="J1665" s="17">
        <f t="shared" si="870"/>
        <v>0</v>
      </c>
      <c r="K1665" s="17">
        <f t="shared" si="870"/>
        <v>0</v>
      </c>
      <c r="L1665" s="17">
        <f t="shared" si="870"/>
        <v>0</v>
      </c>
      <c r="M1665" s="17">
        <f t="shared" si="870"/>
        <v>0</v>
      </c>
      <c r="N1665" s="17">
        <f t="shared" si="870"/>
        <v>0</v>
      </c>
      <c r="O1665" s="17">
        <f t="shared" si="870"/>
        <v>0</v>
      </c>
      <c r="P1665" s="17">
        <f t="shared" si="870"/>
        <v>0</v>
      </c>
      <c r="Q1665" s="17">
        <f t="shared" si="870"/>
        <v>0</v>
      </c>
      <c r="R1665" s="17">
        <f t="shared" si="870"/>
        <v>0</v>
      </c>
      <c r="S1665" s="17">
        <f t="shared" si="870"/>
        <v>0</v>
      </c>
      <c r="T1665" s="17">
        <f t="shared" si="870"/>
        <v>23142.163956381653</v>
      </c>
    </row>
    <row r="1666" spans="1:20" outlineLevel="1">
      <c r="A1666" s="578" t="s">
        <v>38</v>
      </c>
      <c r="B1666" s="145"/>
      <c r="C1666" s="276" t="s">
        <v>486</v>
      </c>
      <c r="D1666" s="5" t="s">
        <v>79</v>
      </c>
      <c r="E1666" s="5" t="s">
        <v>317</v>
      </c>
      <c r="F1666" s="5"/>
      <c r="G1666" s="17">
        <f t="shared" ref="G1666:T1666" si="871">+IF($A1666="IPMC",G1306/G$1417,G1306/G$1418)</f>
        <v>0</v>
      </c>
      <c r="H1666" s="17">
        <f t="shared" si="871"/>
        <v>0</v>
      </c>
      <c r="I1666" s="17">
        <f t="shared" si="871"/>
        <v>0</v>
      </c>
      <c r="J1666" s="17">
        <f t="shared" si="871"/>
        <v>0</v>
      </c>
      <c r="K1666" s="17">
        <f t="shared" si="871"/>
        <v>0</v>
      </c>
      <c r="L1666" s="17">
        <f t="shared" si="871"/>
        <v>0</v>
      </c>
      <c r="M1666" s="17">
        <f t="shared" si="871"/>
        <v>0</v>
      </c>
      <c r="N1666" s="17">
        <f t="shared" si="871"/>
        <v>0</v>
      </c>
      <c r="O1666" s="17">
        <f t="shared" si="871"/>
        <v>0</v>
      </c>
      <c r="P1666" s="17">
        <f t="shared" si="871"/>
        <v>0</v>
      </c>
      <c r="Q1666" s="17">
        <f t="shared" si="871"/>
        <v>0</v>
      </c>
      <c r="R1666" s="17">
        <f t="shared" si="871"/>
        <v>0</v>
      </c>
      <c r="S1666" s="17">
        <f t="shared" si="871"/>
        <v>0</v>
      </c>
      <c r="T1666" s="17">
        <f t="shared" si="871"/>
        <v>17784.728632928687</v>
      </c>
    </row>
    <row r="1667" spans="1:20" outlineLevel="1">
      <c r="A1667" s="578" t="s">
        <v>38</v>
      </c>
      <c r="B1667" s="145"/>
      <c r="C1667" s="276" t="s">
        <v>487</v>
      </c>
      <c r="D1667" s="5" t="s">
        <v>79</v>
      </c>
      <c r="E1667" s="5" t="s">
        <v>317</v>
      </c>
      <c r="F1667" s="5"/>
      <c r="G1667" s="17">
        <f t="shared" ref="G1667:T1667" si="872">+IF($A1667="IPMC",G1307/G$1417,G1307/G$1418)</f>
        <v>0</v>
      </c>
      <c r="H1667" s="17">
        <f t="shared" si="872"/>
        <v>0</v>
      </c>
      <c r="I1667" s="17">
        <f t="shared" si="872"/>
        <v>0</v>
      </c>
      <c r="J1667" s="17">
        <f t="shared" si="872"/>
        <v>0</v>
      </c>
      <c r="K1667" s="17">
        <f t="shared" si="872"/>
        <v>0</v>
      </c>
      <c r="L1667" s="17">
        <f t="shared" si="872"/>
        <v>0</v>
      </c>
      <c r="M1667" s="17">
        <f t="shared" si="872"/>
        <v>0</v>
      </c>
      <c r="N1667" s="17">
        <f t="shared" si="872"/>
        <v>0</v>
      </c>
      <c r="O1667" s="17">
        <f t="shared" si="872"/>
        <v>0</v>
      </c>
      <c r="P1667" s="17">
        <f t="shared" si="872"/>
        <v>0</v>
      </c>
      <c r="Q1667" s="17">
        <f t="shared" si="872"/>
        <v>0</v>
      </c>
      <c r="R1667" s="17">
        <f t="shared" si="872"/>
        <v>0</v>
      </c>
      <c r="S1667" s="17">
        <f t="shared" si="872"/>
        <v>0</v>
      </c>
      <c r="T1667" s="17">
        <f t="shared" si="872"/>
        <v>15742.586779657146</v>
      </c>
    </row>
    <row r="1668" spans="1:20" outlineLevel="1">
      <c r="A1668" s="578" t="s">
        <v>38</v>
      </c>
      <c r="B1668" s="145"/>
      <c r="C1668" s="276" t="s">
        <v>488</v>
      </c>
      <c r="D1668" s="5" t="s">
        <v>79</v>
      </c>
      <c r="E1668" s="5" t="s">
        <v>317</v>
      </c>
      <c r="F1668" s="5"/>
      <c r="G1668" s="17">
        <f t="shared" ref="G1668:T1668" si="873">+IF($A1668="IPMC",G1308/G$1417,G1308/G$1418)</f>
        <v>0</v>
      </c>
      <c r="H1668" s="17">
        <f t="shared" si="873"/>
        <v>0</v>
      </c>
      <c r="I1668" s="17">
        <f t="shared" si="873"/>
        <v>0</v>
      </c>
      <c r="J1668" s="17">
        <f t="shared" si="873"/>
        <v>0</v>
      </c>
      <c r="K1668" s="17">
        <f t="shared" si="873"/>
        <v>0</v>
      </c>
      <c r="L1668" s="17">
        <f t="shared" si="873"/>
        <v>0</v>
      </c>
      <c r="M1668" s="17">
        <f t="shared" si="873"/>
        <v>0</v>
      </c>
      <c r="N1668" s="17">
        <f t="shared" si="873"/>
        <v>0</v>
      </c>
      <c r="O1668" s="17">
        <f t="shared" si="873"/>
        <v>0</v>
      </c>
      <c r="P1668" s="17">
        <f t="shared" si="873"/>
        <v>0</v>
      </c>
      <c r="Q1668" s="17">
        <f t="shared" si="873"/>
        <v>0</v>
      </c>
      <c r="R1668" s="17">
        <f t="shared" si="873"/>
        <v>0</v>
      </c>
      <c r="S1668" s="17">
        <f t="shared" si="873"/>
        <v>1911.0435435260108</v>
      </c>
      <c r="T1668" s="17">
        <f t="shared" si="873"/>
        <v>1831.1321068705302</v>
      </c>
    </row>
    <row r="1669" spans="1:20" outlineLevel="1">
      <c r="A1669" s="578" t="s">
        <v>38</v>
      </c>
      <c r="B1669" s="145"/>
      <c r="C1669" s="276" t="s">
        <v>489</v>
      </c>
      <c r="D1669" s="5" t="s">
        <v>79</v>
      </c>
      <c r="E1669" s="5" t="s">
        <v>317</v>
      </c>
      <c r="F1669" s="5"/>
      <c r="G1669" s="17">
        <f t="shared" ref="G1669:T1669" si="874">+IF($A1669="IPMC",G1309/G$1417,G1309/G$1418)</f>
        <v>0</v>
      </c>
      <c r="H1669" s="17">
        <f t="shared" si="874"/>
        <v>0</v>
      </c>
      <c r="I1669" s="17">
        <f t="shared" si="874"/>
        <v>0</v>
      </c>
      <c r="J1669" s="17">
        <f t="shared" si="874"/>
        <v>0</v>
      </c>
      <c r="K1669" s="17">
        <f t="shared" si="874"/>
        <v>0</v>
      </c>
      <c r="L1669" s="17">
        <f t="shared" si="874"/>
        <v>0</v>
      </c>
      <c r="M1669" s="17">
        <f t="shared" si="874"/>
        <v>0</v>
      </c>
      <c r="N1669" s="17">
        <f t="shared" si="874"/>
        <v>0</v>
      </c>
      <c r="O1669" s="17">
        <f t="shared" si="874"/>
        <v>0</v>
      </c>
      <c r="P1669" s="17">
        <f t="shared" si="874"/>
        <v>0</v>
      </c>
      <c r="Q1669" s="17">
        <f t="shared" si="874"/>
        <v>0</v>
      </c>
      <c r="R1669" s="17">
        <f t="shared" si="874"/>
        <v>0</v>
      </c>
      <c r="S1669" s="17">
        <f t="shared" si="874"/>
        <v>1144.6687287097723</v>
      </c>
      <c r="T1669" s="17">
        <f t="shared" si="874"/>
        <v>1096.6029910656157</v>
      </c>
    </row>
    <row r="1670" spans="1:20" outlineLevel="1">
      <c r="A1670" s="578" t="s">
        <v>38</v>
      </c>
      <c r="B1670" s="145"/>
      <c r="C1670" s="276" t="s">
        <v>490</v>
      </c>
      <c r="D1670" s="5" t="s">
        <v>79</v>
      </c>
      <c r="E1670" s="5" t="s">
        <v>317</v>
      </c>
      <c r="F1670" s="5"/>
      <c r="G1670" s="17">
        <f t="shared" ref="G1670:T1670" si="875">+IF($A1670="IPMC",G1310/G$1417,G1310/G$1418)</f>
        <v>0</v>
      </c>
      <c r="H1670" s="17">
        <f t="shared" si="875"/>
        <v>0</v>
      </c>
      <c r="I1670" s="17">
        <f t="shared" si="875"/>
        <v>0</v>
      </c>
      <c r="J1670" s="17">
        <f t="shared" si="875"/>
        <v>0</v>
      </c>
      <c r="K1670" s="17">
        <f t="shared" si="875"/>
        <v>0</v>
      </c>
      <c r="L1670" s="17">
        <f t="shared" si="875"/>
        <v>0</v>
      </c>
      <c r="M1670" s="17">
        <f t="shared" si="875"/>
        <v>0</v>
      </c>
      <c r="N1670" s="17">
        <f t="shared" si="875"/>
        <v>0</v>
      </c>
      <c r="O1670" s="17">
        <f t="shared" si="875"/>
        <v>0</v>
      </c>
      <c r="P1670" s="17">
        <f t="shared" si="875"/>
        <v>0</v>
      </c>
      <c r="Q1670" s="17">
        <f t="shared" si="875"/>
        <v>0</v>
      </c>
      <c r="R1670" s="17">
        <f t="shared" si="875"/>
        <v>0</v>
      </c>
      <c r="S1670" s="17">
        <f t="shared" si="875"/>
        <v>48110.518329851315</v>
      </c>
      <c r="T1670" s="17">
        <f t="shared" si="875"/>
        <v>46090.311527684593</v>
      </c>
    </row>
    <row r="1671" spans="1:20" outlineLevel="1">
      <c r="A1671" s="578" t="s">
        <v>38</v>
      </c>
      <c r="B1671" s="145"/>
      <c r="C1671" s="276" t="s">
        <v>491</v>
      </c>
      <c r="D1671" s="5" t="s">
        <v>79</v>
      </c>
      <c r="E1671" s="5" t="s">
        <v>317</v>
      </c>
      <c r="F1671" s="5"/>
      <c r="G1671" s="17">
        <f t="shared" ref="G1671:T1671" si="876">+IF($A1671="IPMC",G1311/G$1417,G1311/G$1418)</f>
        <v>0</v>
      </c>
      <c r="H1671" s="17">
        <f t="shared" si="876"/>
        <v>0</v>
      </c>
      <c r="I1671" s="17">
        <f t="shared" si="876"/>
        <v>0</v>
      </c>
      <c r="J1671" s="17">
        <f t="shared" si="876"/>
        <v>0</v>
      </c>
      <c r="K1671" s="17">
        <f t="shared" si="876"/>
        <v>0</v>
      </c>
      <c r="L1671" s="17">
        <f t="shared" si="876"/>
        <v>0</v>
      </c>
      <c r="M1671" s="17">
        <f t="shared" si="876"/>
        <v>0</v>
      </c>
      <c r="N1671" s="17">
        <f t="shared" si="876"/>
        <v>0</v>
      </c>
      <c r="O1671" s="17">
        <f t="shared" si="876"/>
        <v>0</v>
      </c>
      <c r="P1671" s="17">
        <f t="shared" si="876"/>
        <v>0</v>
      </c>
      <c r="Q1671" s="17">
        <f t="shared" si="876"/>
        <v>0</v>
      </c>
      <c r="R1671" s="17">
        <f t="shared" si="876"/>
        <v>972.31951085166952</v>
      </c>
      <c r="S1671" s="17">
        <f t="shared" si="876"/>
        <v>892.63969488394946</v>
      </c>
      <c r="T1671" s="17">
        <f t="shared" si="876"/>
        <v>853.63091386752831</v>
      </c>
    </row>
    <row r="1672" spans="1:20" outlineLevel="1">
      <c r="A1672" s="578" t="s">
        <v>38</v>
      </c>
      <c r="B1672" s="145"/>
      <c r="C1672" s="276" t="s">
        <v>492</v>
      </c>
      <c r="D1672" s="5" t="s">
        <v>79</v>
      </c>
      <c r="E1672" s="5" t="s">
        <v>317</v>
      </c>
      <c r="F1672" s="5"/>
      <c r="G1672" s="17">
        <f t="shared" ref="G1672:T1672" si="877">+IF($A1672="IPMC",G1312/G$1417,G1312/G$1418)</f>
        <v>0</v>
      </c>
      <c r="H1672" s="17">
        <f t="shared" si="877"/>
        <v>0</v>
      </c>
      <c r="I1672" s="17">
        <f t="shared" si="877"/>
        <v>0</v>
      </c>
      <c r="J1672" s="17">
        <f t="shared" si="877"/>
        <v>0</v>
      </c>
      <c r="K1672" s="17">
        <f t="shared" si="877"/>
        <v>0</v>
      </c>
      <c r="L1672" s="17">
        <f t="shared" si="877"/>
        <v>0</v>
      </c>
      <c r="M1672" s="17">
        <f t="shared" si="877"/>
        <v>0</v>
      </c>
      <c r="N1672" s="17">
        <f t="shared" si="877"/>
        <v>0</v>
      </c>
      <c r="O1672" s="17">
        <f t="shared" si="877"/>
        <v>0</v>
      </c>
      <c r="P1672" s="17">
        <f t="shared" si="877"/>
        <v>173409.95047915823</v>
      </c>
      <c r="Q1672" s="17">
        <f t="shared" si="877"/>
        <v>164419.55679461698</v>
      </c>
      <c r="R1672" s="17">
        <f t="shared" si="877"/>
        <v>138457.64815400928</v>
      </c>
      <c r="S1672" s="17">
        <f t="shared" si="877"/>
        <v>127268.32268369394</v>
      </c>
      <c r="T1672" s="17">
        <f t="shared" si="877"/>
        <v>121874.82185385744</v>
      </c>
    </row>
    <row r="1673" spans="1:20" outlineLevel="1">
      <c r="A1673" s="578" t="s">
        <v>38</v>
      </c>
      <c r="B1673" s="145"/>
      <c r="C1673" s="276" t="s">
        <v>498</v>
      </c>
      <c r="D1673" s="5" t="s">
        <v>79</v>
      </c>
      <c r="E1673" s="5" t="s">
        <v>317</v>
      </c>
      <c r="F1673" s="5"/>
      <c r="G1673" s="17">
        <f t="shared" ref="G1673:T1673" si="878">+IF($A1673="IPMC",G1313/G$1417,G1313/G$1418)</f>
        <v>0</v>
      </c>
      <c r="H1673" s="17">
        <f t="shared" si="878"/>
        <v>0</v>
      </c>
      <c r="I1673" s="17">
        <f t="shared" si="878"/>
        <v>0</v>
      </c>
      <c r="J1673" s="17">
        <f t="shared" si="878"/>
        <v>0</v>
      </c>
      <c r="K1673" s="17">
        <f t="shared" si="878"/>
        <v>0</v>
      </c>
      <c r="L1673" s="17">
        <f t="shared" si="878"/>
        <v>0</v>
      </c>
      <c r="M1673" s="17">
        <f t="shared" si="878"/>
        <v>0</v>
      </c>
      <c r="N1673" s="17">
        <f t="shared" si="878"/>
        <v>0</v>
      </c>
      <c r="O1673" s="17">
        <f t="shared" si="878"/>
        <v>0</v>
      </c>
      <c r="P1673" s="17">
        <f t="shared" si="878"/>
        <v>0</v>
      </c>
      <c r="Q1673" s="17">
        <f t="shared" si="878"/>
        <v>1202.6030678092957</v>
      </c>
      <c r="R1673" s="17">
        <f t="shared" si="878"/>
        <v>1015.2289393665053</v>
      </c>
      <c r="S1673" s="17">
        <f t="shared" si="878"/>
        <v>935.75399582429895</v>
      </c>
      <c r="T1673" s="17">
        <f t="shared" si="878"/>
        <v>898.84675790038671</v>
      </c>
    </row>
    <row r="1674" spans="1:20" outlineLevel="1">
      <c r="A1674" s="578" t="s">
        <v>38</v>
      </c>
      <c r="B1674" s="145"/>
      <c r="C1674" s="276" t="s">
        <v>499</v>
      </c>
      <c r="D1674" s="5" t="s">
        <v>79</v>
      </c>
      <c r="E1674" s="5" t="s">
        <v>317</v>
      </c>
      <c r="F1674" s="5"/>
      <c r="G1674" s="17">
        <f t="shared" ref="G1674:T1674" si="879">+IF($A1674="IPMC",G1314/G$1417,G1314/G$1418)</f>
        <v>0</v>
      </c>
      <c r="H1674" s="17">
        <f t="shared" si="879"/>
        <v>0</v>
      </c>
      <c r="I1674" s="17">
        <f t="shared" si="879"/>
        <v>0</v>
      </c>
      <c r="J1674" s="17">
        <f t="shared" si="879"/>
        <v>0</v>
      </c>
      <c r="K1674" s="17">
        <f t="shared" si="879"/>
        <v>0</v>
      </c>
      <c r="L1674" s="17">
        <f t="shared" si="879"/>
        <v>0</v>
      </c>
      <c r="M1674" s="17">
        <f t="shared" si="879"/>
        <v>0</v>
      </c>
      <c r="N1674" s="17">
        <f t="shared" si="879"/>
        <v>0</v>
      </c>
      <c r="O1674" s="17">
        <f t="shared" si="879"/>
        <v>0</v>
      </c>
      <c r="P1674" s="17">
        <f t="shared" si="879"/>
        <v>0</v>
      </c>
      <c r="Q1674" s="17">
        <f t="shared" si="879"/>
        <v>6830.9909620256212</v>
      </c>
      <c r="R1674" s="17">
        <f t="shared" si="879"/>
        <v>5766.6738883616281</v>
      </c>
      <c r="S1674" s="17">
        <f t="shared" si="879"/>
        <v>5315.2426259807171</v>
      </c>
      <c r="T1674" s="17">
        <f t="shared" si="879"/>
        <v>5105.6032067575215</v>
      </c>
    </row>
    <row r="1675" spans="1:20" outlineLevel="1">
      <c r="A1675" s="578" t="s">
        <v>38</v>
      </c>
      <c r="B1675" s="145"/>
      <c r="C1675" s="276" t="s">
        <v>789</v>
      </c>
      <c r="D1675" s="5" t="s">
        <v>79</v>
      </c>
      <c r="E1675" s="5" t="s">
        <v>317</v>
      </c>
      <c r="F1675" s="5"/>
      <c r="G1675" s="17">
        <f t="shared" ref="G1675:T1675" si="880">+IF($A1675="IPMC",G1315/G$1417,G1315/G$1418)</f>
        <v>0</v>
      </c>
      <c r="H1675" s="17">
        <f t="shared" si="880"/>
        <v>0</v>
      </c>
      <c r="I1675" s="17">
        <f t="shared" si="880"/>
        <v>0</v>
      </c>
      <c r="J1675" s="17">
        <f t="shared" si="880"/>
        <v>0</v>
      </c>
      <c r="K1675" s="17">
        <f t="shared" si="880"/>
        <v>0</v>
      </c>
      <c r="L1675" s="17">
        <f t="shared" si="880"/>
        <v>0</v>
      </c>
      <c r="M1675" s="17">
        <f t="shared" si="880"/>
        <v>0</v>
      </c>
      <c r="N1675" s="17">
        <f t="shared" si="880"/>
        <v>0</v>
      </c>
      <c r="O1675" s="17">
        <f t="shared" si="880"/>
        <v>0</v>
      </c>
      <c r="P1675" s="17">
        <f t="shared" si="880"/>
        <v>0</v>
      </c>
      <c r="Q1675" s="17">
        <f t="shared" si="880"/>
        <v>7183.08196819977</v>
      </c>
      <c r="R1675" s="17">
        <f t="shared" si="880"/>
        <v>6042.2032381771314</v>
      </c>
      <c r="S1675" s="17">
        <f t="shared" si="880"/>
        <v>5547.101750882257</v>
      </c>
      <c r="T1675" s="17">
        <f t="shared" si="880"/>
        <v>5304.7401112325342</v>
      </c>
    </row>
    <row r="1676" spans="1:20" outlineLevel="1">
      <c r="A1676" s="578" t="s">
        <v>38</v>
      </c>
      <c r="B1676" s="145"/>
      <c r="C1676" s="276" t="s">
        <v>493</v>
      </c>
      <c r="D1676" s="5" t="s">
        <v>79</v>
      </c>
      <c r="E1676" s="5" t="s">
        <v>317</v>
      </c>
      <c r="F1676" s="5"/>
      <c r="G1676" s="17">
        <f t="shared" ref="G1676:T1676" si="881">+IF($A1676="IPMC",G1316/G$1417,G1316/G$1418)</f>
        <v>0</v>
      </c>
      <c r="H1676" s="17">
        <f t="shared" si="881"/>
        <v>0</v>
      </c>
      <c r="I1676" s="17">
        <f t="shared" si="881"/>
        <v>0</v>
      </c>
      <c r="J1676" s="17">
        <f t="shared" si="881"/>
        <v>0</v>
      </c>
      <c r="K1676" s="17">
        <f t="shared" si="881"/>
        <v>0</v>
      </c>
      <c r="L1676" s="17">
        <f t="shared" si="881"/>
        <v>0</v>
      </c>
      <c r="M1676" s="17">
        <f t="shared" si="881"/>
        <v>0</v>
      </c>
      <c r="N1676" s="17">
        <f t="shared" si="881"/>
        <v>0</v>
      </c>
      <c r="O1676" s="17">
        <f t="shared" si="881"/>
        <v>0</v>
      </c>
      <c r="P1676" s="17">
        <f t="shared" si="881"/>
        <v>0</v>
      </c>
      <c r="Q1676" s="17">
        <f t="shared" si="881"/>
        <v>0</v>
      </c>
      <c r="R1676" s="17">
        <f t="shared" si="881"/>
        <v>6286.7828771842715</v>
      </c>
      <c r="S1676" s="17">
        <f t="shared" si="881"/>
        <v>5788.2488316734025</v>
      </c>
      <c r="T1676" s="17">
        <f t="shared" si="881"/>
        <v>5553.1396048363949</v>
      </c>
    </row>
    <row r="1677" spans="1:20" outlineLevel="1">
      <c r="A1677" s="578" t="s">
        <v>38</v>
      </c>
      <c r="B1677" s="145"/>
      <c r="C1677" s="276" t="s">
        <v>790</v>
      </c>
      <c r="D1677" s="5" t="s">
        <v>79</v>
      </c>
      <c r="E1677" s="5" t="s">
        <v>317</v>
      </c>
      <c r="F1677" s="5"/>
      <c r="G1677" s="17">
        <f t="shared" ref="G1677:T1677" si="882">+IF($A1677="IPMC",G1317/G$1417,G1317/G$1418)</f>
        <v>0</v>
      </c>
      <c r="H1677" s="17">
        <f t="shared" si="882"/>
        <v>0</v>
      </c>
      <c r="I1677" s="17">
        <f t="shared" si="882"/>
        <v>0</v>
      </c>
      <c r="J1677" s="17">
        <f t="shared" si="882"/>
        <v>0</v>
      </c>
      <c r="K1677" s="17">
        <f t="shared" si="882"/>
        <v>0</v>
      </c>
      <c r="L1677" s="17">
        <f t="shared" si="882"/>
        <v>0</v>
      </c>
      <c r="M1677" s="17">
        <f t="shared" si="882"/>
        <v>0</v>
      </c>
      <c r="N1677" s="17">
        <f t="shared" si="882"/>
        <v>0</v>
      </c>
      <c r="O1677" s="17">
        <f t="shared" si="882"/>
        <v>0</v>
      </c>
      <c r="P1677" s="17">
        <f t="shared" si="882"/>
        <v>0</v>
      </c>
      <c r="Q1677" s="17">
        <f t="shared" si="882"/>
        <v>0</v>
      </c>
      <c r="R1677" s="17">
        <f t="shared" si="882"/>
        <v>1805.39558263249</v>
      </c>
      <c r="S1677" s="17">
        <f t="shared" si="882"/>
        <v>1661.7812142002458</v>
      </c>
      <c r="T1677" s="17">
        <f t="shared" si="882"/>
        <v>1593.8031166482863</v>
      </c>
    </row>
    <row r="1678" spans="1:20" outlineLevel="1">
      <c r="A1678" s="578" t="s">
        <v>38</v>
      </c>
      <c r="B1678" s="145"/>
      <c r="C1678" s="276" t="s">
        <v>494</v>
      </c>
      <c r="D1678" s="5" t="s">
        <v>79</v>
      </c>
      <c r="E1678" s="5" t="s">
        <v>317</v>
      </c>
      <c r="F1678" s="5"/>
      <c r="G1678" s="17">
        <f t="shared" ref="G1678:T1678" si="883">+IF($A1678="IPMC",G1318/G$1417,G1318/G$1418)</f>
        <v>0</v>
      </c>
      <c r="H1678" s="17">
        <f t="shared" si="883"/>
        <v>0</v>
      </c>
      <c r="I1678" s="17">
        <f t="shared" si="883"/>
        <v>0</v>
      </c>
      <c r="J1678" s="17">
        <f t="shared" si="883"/>
        <v>0</v>
      </c>
      <c r="K1678" s="17">
        <f t="shared" si="883"/>
        <v>0</v>
      </c>
      <c r="L1678" s="17">
        <f t="shared" si="883"/>
        <v>0</v>
      </c>
      <c r="M1678" s="17">
        <f t="shared" si="883"/>
        <v>0</v>
      </c>
      <c r="N1678" s="17">
        <f t="shared" si="883"/>
        <v>0</v>
      </c>
      <c r="O1678" s="17">
        <f t="shared" si="883"/>
        <v>0</v>
      </c>
      <c r="P1678" s="17">
        <f t="shared" si="883"/>
        <v>0</v>
      </c>
      <c r="Q1678" s="17">
        <f t="shared" si="883"/>
        <v>0</v>
      </c>
      <c r="R1678" s="17">
        <f t="shared" si="883"/>
        <v>7251.8143517829003</v>
      </c>
      <c r="S1678" s="17">
        <f t="shared" si="883"/>
        <v>6671.034975215377</v>
      </c>
      <c r="T1678" s="17">
        <f t="shared" si="883"/>
        <v>6393.96006483779</v>
      </c>
    </row>
    <row r="1679" spans="1:20" outlineLevel="1">
      <c r="A1679" s="578" t="s">
        <v>38</v>
      </c>
      <c r="B1679" s="145"/>
      <c r="C1679" s="276" t="s">
        <v>495</v>
      </c>
      <c r="D1679" s="5" t="s">
        <v>79</v>
      </c>
      <c r="E1679" s="5" t="s">
        <v>317</v>
      </c>
      <c r="F1679" s="5"/>
      <c r="G1679" s="17">
        <f t="shared" ref="G1679:T1679" si="884">+IF($A1679="IPMC",G1319/G$1417,G1319/G$1418)</f>
        <v>0</v>
      </c>
      <c r="H1679" s="17">
        <f t="shared" si="884"/>
        <v>0</v>
      </c>
      <c r="I1679" s="17">
        <f t="shared" si="884"/>
        <v>0</v>
      </c>
      <c r="J1679" s="17">
        <f t="shared" si="884"/>
        <v>0</v>
      </c>
      <c r="K1679" s="17">
        <f t="shared" si="884"/>
        <v>0</v>
      </c>
      <c r="L1679" s="17">
        <f t="shared" si="884"/>
        <v>0</v>
      </c>
      <c r="M1679" s="17">
        <f t="shared" si="884"/>
        <v>0</v>
      </c>
      <c r="N1679" s="17">
        <f t="shared" si="884"/>
        <v>0</v>
      </c>
      <c r="O1679" s="17">
        <f t="shared" si="884"/>
        <v>0</v>
      </c>
      <c r="P1679" s="17">
        <f t="shared" si="884"/>
        <v>0</v>
      </c>
      <c r="Q1679" s="17">
        <f t="shared" si="884"/>
        <v>0</v>
      </c>
      <c r="R1679" s="17">
        <f t="shared" si="884"/>
        <v>11753.910109857556</v>
      </c>
      <c r="S1679" s="17">
        <f t="shared" si="884"/>
        <v>10807.949085222737</v>
      </c>
      <c r="T1679" s="17">
        <f t="shared" si="884"/>
        <v>10354.112938421324</v>
      </c>
    </row>
    <row r="1680" spans="1:20" outlineLevel="1">
      <c r="A1680" s="578" t="s">
        <v>38</v>
      </c>
      <c r="B1680" s="145"/>
      <c r="C1680" s="276" t="s">
        <v>496</v>
      </c>
      <c r="D1680" s="5" t="s">
        <v>79</v>
      </c>
      <c r="E1680" s="5" t="s">
        <v>317</v>
      </c>
      <c r="F1680" s="5"/>
      <c r="G1680" s="17">
        <f t="shared" ref="G1680:T1680" si="885">+IF($A1680="IPMC",G1320/G$1417,G1320/G$1418)</f>
        <v>0</v>
      </c>
      <c r="H1680" s="17">
        <f t="shared" si="885"/>
        <v>0</v>
      </c>
      <c r="I1680" s="17">
        <f t="shared" si="885"/>
        <v>0</v>
      </c>
      <c r="J1680" s="17">
        <f t="shared" si="885"/>
        <v>0</v>
      </c>
      <c r="K1680" s="17">
        <f t="shared" si="885"/>
        <v>0</v>
      </c>
      <c r="L1680" s="17">
        <f t="shared" si="885"/>
        <v>0</v>
      </c>
      <c r="M1680" s="17">
        <f t="shared" si="885"/>
        <v>0</v>
      </c>
      <c r="N1680" s="17">
        <f t="shared" si="885"/>
        <v>0</v>
      </c>
      <c r="O1680" s="17">
        <f t="shared" si="885"/>
        <v>0</v>
      </c>
      <c r="P1680" s="17">
        <f t="shared" si="885"/>
        <v>9289.8177239656761</v>
      </c>
      <c r="Q1680" s="17">
        <f t="shared" si="885"/>
        <v>8756.0184661486655</v>
      </c>
      <c r="R1680" s="17">
        <f t="shared" si="885"/>
        <v>7324.9020421719015</v>
      </c>
      <c r="S1680" s="17">
        <f t="shared" si="885"/>
        <v>6683.3968645594032</v>
      </c>
      <c r="T1680" s="17">
        <f t="shared" si="885"/>
        <v>6347.1556716057639</v>
      </c>
    </row>
    <row r="1681" spans="1:20" outlineLevel="1">
      <c r="A1681" s="578" t="s">
        <v>38</v>
      </c>
      <c r="B1681" s="145"/>
      <c r="C1681" s="276" t="s">
        <v>497</v>
      </c>
      <c r="D1681" s="5" t="s">
        <v>79</v>
      </c>
      <c r="E1681" s="5" t="s">
        <v>317</v>
      </c>
      <c r="F1681" s="5"/>
      <c r="G1681" s="17">
        <f t="shared" ref="G1681:T1681" si="886">+IF($A1681="IPMC",G1321/G$1417,G1321/G$1418)</f>
        <v>0</v>
      </c>
      <c r="H1681" s="17">
        <f t="shared" si="886"/>
        <v>0</v>
      </c>
      <c r="I1681" s="17">
        <f t="shared" si="886"/>
        <v>0</v>
      </c>
      <c r="J1681" s="17">
        <f t="shared" si="886"/>
        <v>0</v>
      </c>
      <c r="K1681" s="17">
        <f t="shared" si="886"/>
        <v>0</v>
      </c>
      <c r="L1681" s="17">
        <f t="shared" si="886"/>
        <v>0</v>
      </c>
      <c r="M1681" s="17">
        <f t="shared" si="886"/>
        <v>0</v>
      </c>
      <c r="N1681" s="17">
        <f t="shared" si="886"/>
        <v>0</v>
      </c>
      <c r="O1681" s="17">
        <f t="shared" si="886"/>
        <v>0</v>
      </c>
      <c r="P1681" s="17">
        <f t="shared" si="886"/>
        <v>2639.9507785392025</v>
      </c>
      <c r="Q1681" s="17">
        <f t="shared" si="886"/>
        <v>2485.7805495881239</v>
      </c>
      <c r="R1681" s="17">
        <f t="shared" si="886"/>
        <v>2077.1771750553085</v>
      </c>
      <c r="S1681" s="17">
        <f t="shared" si="886"/>
        <v>1892.878640108959</v>
      </c>
      <c r="T1681" s="17">
        <f t="shared" si="886"/>
        <v>1795.0809151609019</v>
      </c>
    </row>
    <row r="1682" spans="1:20" outlineLevel="1">
      <c r="A1682" s="578" t="s">
        <v>38</v>
      </c>
      <c r="B1682" s="145"/>
      <c r="C1682" s="276" t="s">
        <v>500</v>
      </c>
      <c r="D1682" s="5" t="s">
        <v>79</v>
      </c>
      <c r="E1682" s="5" t="s">
        <v>317</v>
      </c>
      <c r="F1682" s="5"/>
      <c r="G1682" s="17">
        <f t="shared" ref="G1682:T1682" si="887">+IF($A1682="IPMC",G1322/G$1417,G1322/G$1418)</f>
        <v>0</v>
      </c>
      <c r="H1682" s="17">
        <f t="shared" si="887"/>
        <v>0</v>
      </c>
      <c r="I1682" s="17">
        <f t="shared" si="887"/>
        <v>0</v>
      </c>
      <c r="J1682" s="17">
        <f t="shared" si="887"/>
        <v>0</v>
      </c>
      <c r="K1682" s="17">
        <f t="shared" si="887"/>
        <v>0</v>
      </c>
      <c r="L1682" s="17">
        <f t="shared" si="887"/>
        <v>0</v>
      </c>
      <c r="M1682" s="17">
        <f t="shared" si="887"/>
        <v>0</v>
      </c>
      <c r="N1682" s="17">
        <f t="shared" si="887"/>
        <v>0</v>
      </c>
      <c r="O1682" s="17">
        <f t="shared" si="887"/>
        <v>0</v>
      </c>
      <c r="P1682" s="17">
        <f t="shared" si="887"/>
        <v>0</v>
      </c>
      <c r="Q1682" s="17">
        <f t="shared" si="887"/>
        <v>0</v>
      </c>
      <c r="R1682" s="17">
        <f t="shared" si="887"/>
        <v>0</v>
      </c>
      <c r="S1682" s="17">
        <f t="shared" si="887"/>
        <v>22301.738427742344</v>
      </c>
      <c r="T1682" s="17">
        <f t="shared" si="887"/>
        <v>21362.458478063396</v>
      </c>
    </row>
    <row r="1683" spans="1:20" outlineLevel="1">
      <c r="A1683" s="578" t="s">
        <v>38</v>
      </c>
      <c r="B1683" s="145"/>
      <c r="C1683" s="393" t="s">
        <v>501</v>
      </c>
      <c r="D1683" s="379" t="s">
        <v>79</v>
      </c>
      <c r="E1683" s="379" t="s">
        <v>317</v>
      </c>
      <c r="F1683" s="5"/>
      <c r="G1683" s="543">
        <f t="shared" ref="G1683:T1683" si="888">+IF($A1683="IPMC",G1323/G$1417,G1323/G$1418)</f>
        <v>0</v>
      </c>
      <c r="H1683" s="543">
        <f t="shared" si="888"/>
        <v>0</v>
      </c>
      <c r="I1683" s="543">
        <f t="shared" si="888"/>
        <v>0</v>
      </c>
      <c r="J1683" s="543">
        <f t="shared" si="888"/>
        <v>0</v>
      </c>
      <c r="K1683" s="543">
        <f t="shared" si="888"/>
        <v>0</v>
      </c>
      <c r="L1683" s="543">
        <f t="shared" si="888"/>
        <v>0</v>
      </c>
      <c r="M1683" s="543">
        <f t="shared" si="888"/>
        <v>0</v>
      </c>
      <c r="N1683" s="543">
        <f t="shared" si="888"/>
        <v>0</v>
      </c>
      <c r="O1683" s="543">
        <f t="shared" si="888"/>
        <v>0</v>
      </c>
      <c r="P1683" s="543">
        <f t="shared" si="888"/>
        <v>0</v>
      </c>
      <c r="Q1683" s="543">
        <f t="shared" si="888"/>
        <v>0</v>
      </c>
      <c r="R1683" s="543">
        <f t="shared" si="888"/>
        <v>0</v>
      </c>
      <c r="S1683" s="543">
        <f t="shared" si="888"/>
        <v>15504.113853064317</v>
      </c>
      <c r="T1683" s="543">
        <f t="shared" si="888"/>
        <v>14825.056387127097</v>
      </c>
    </row>
    <row r="1684" spans="1:20" outlineLevel="1">
      <c r="A1684" s="579"/>
      <c r="B1684" s="145"/>
      <c r="C1684" s="275" t="s">
        <v>180</v>
      </c>
      <c r="D1684" s="18"/>
      <c r="E1684" s="18"/>
      <c r="F1684" s="5"/>
      <c r="G1684" s="454"/>
      <c r="H1684" s="454"/>
      <c r="I1684" s="454"/>
      <c r="J1684" s="454"/>
      <c r="K1684" s="454"/>
      <c r="L1684" s="454"/>
      <c r="M1684" s="454"/>
      <c r="N1684" s="454"/>
      <c r="O1684" s="454"/>
      <c r="P1684" s="454"/>
      <c r="Q1684" s="454"/>
      <c r="R1684" s="454"/>
      <c r="S1684" s="454"/>
      <c r="T1684" s="454"/>
    </row>
    <row r="1685" spans="1:20" outlineLevel="1">
      <c r="A1685" s="578" t="s">
        <v>37</v>
      </c>
      <c r="B1685" s="145"/>
      <c r="C1685" s="394" t="s">
        <v>807</v>
      </c>
      <c r="D1685" s="381" t="s">
        <v>79</v>
      </c>
      <c r="E1685" s="381" t="s">
        <v>317</v>
      </c>
      <c r="F1685" s="5"/>
      <c r="G1685" s="542">
        <f t="shared" ref="G1685:T1685" si="889">+IF($A1685="IPMC",G1325/G$1417,G1325/G$1418)</f>
        <v>0</v>
      </c>
      <c r="H1685" s="542">
        <f t="shared" si="889"/>
        <v>0</v>
      </c>
      <c r="I1685" s="542">
        <f t="shared" si="889"/>
        <v>0</v>
      </c>
      <c r="J1685" s="542">
        <f t="shared" si="889"/>
        <v>0</v>
      </c>
      <c r="K1685" s="542">
        <f t="shared" si="889"/>
        <v>0</v>
      </c>
      <c r="L1685" s="542">
        <f t="shared" si="889"/>
        <v>0</v>
      </c>
      <c r="M1685" s="542">
        <f t="shared" si="889"/>
        <v>3645.1979022216187</v>
      </c>
      <c r="N1685" s="542">
        <f t="shared" si="889"/>
        <v>3133.0609388311304</v>
      </c>
      <c r="O1685" s="542">
        <f t="shared" si="889"/>
        <v>2610.1593551219412</v>
      </c>
      <c r="P1685" s="542">
        <f t="shared" si="889"/>
        <v>2111.5899604714227</v>
      </c>
      <c r="Q1685" s="542">
        <f t="shared" si="889"/>
        <v>1605.0384951230662</v>
      </c>
      <c r="R1685" s="542">
        <f t="shared" si="889"/>
        <v>1018.9650560750954</v>
      </c>
      <c r="S1685" s="542">
        <f t="shared" si="889"/>
        <v>492.45067293595088</v>
      </c>
      <c r="T1685" s="542">
        <f t="shared" si="889"/>
        <v>2.7347994486858212E-13</v>
      </c>
    </row>
    <row r="1686" spans="1:20" outlineLevel="1">
      <c r="A1686" s="578" t="s">
        <v>37</v>
      </c>
      <c r="B1686" s="145"/>
      <c r="C1686" s="276" t="s">
        <v>802</v>
      </c>
      <c r="D1686" s="5" t="s">
        <v>79</v>
      </c>
      <c r="E1686" s="5" t="s">
        <v>317</v>
      </c>
      <c r="F1686" s="5"/>
      <c r="G1686" s="17">
        <f t="shared" ref="G1686:T1686" si="890">+IF($A1686="IPMC",G1326/G$1417,G1326/G$1418)</f>
        <v>0</v>
      </c>
      <c r="H1686" s="17">
        <f t="shared" si="890"/>
        <v>0</v>
      </c>
      <c r="I1686" s="17">
        <f t="shared" si="890"/>
        <v>0</v>
      </c>
      <c r="J1686" s="17">
        <f t="shared" si="890"/>
        <v>0</v>
      </c>
      <c r="K1686" s="17">
        <f t="shared" si="890"/>
        <v>0</v>
      </c>
      <c r="L1686" s="17">
        <f t="shared" si="890"/>
        <v>0</v>
      </c>
      <c r="M1686" s="17">
        <f t="shared" si="890"/>
        <v>18003.227417083439</v>
      </c>
      <c r="N1686" s="17">
        <f t="shared" si="890"/>
        <v>15473.83985900486</v>
      </c>
      <c r="O1686" s="17">
        <f t="shared" si="890"/>
        <v>12891.287037241142</v>
      </c>
      <c r="P1686" s="17">
        <f t="shared" si="890"/>
        <v>10428.908193661637</v>
      </c>
      <c r="Q1686" s="17">
        <f t="shared" si="890"/>
        <v>7927.1067898022538</v>
      </c>
      <c r="R1686" s="17">
        <f t="shared" si="890"/>
        <v>5032.5551936153306</v>
      </c>
      <c r="S1686" s="17">
        <f t="shared" si="890"/>
        <v>2432.1591568892231</v>
      </c>
      <c r="T1686" s="17">
        <f t="shared" si="890"/>
        <v>0</v>
      </c>
    </row>
    <row r="1687" spans="1:20" outlineLevel="1">
      <c r="A1687" s="578" t="s">
        <v>37</v>
      </c>
      <c r="B1687" s="145"/>
      <c r="C1687" s="276" t="s">
        <v>803</v>
      </c>
      <c r="D1687" s="5" t="s">
        <v>79</v>
      </c>
      <c r="E1687" s="5" t="s">
        <v>317</v>
      </c>
      <c r="F1687" s="5"/>
      <c r="G1687" s="17">
        <f t="shared" ref="G1687:T1687" si="891">+IF($A1687="IPMC",G1327/G$1417,G1327/G$1418)</f>
        <v>0</v>
      </c>
      <c r="H1687" s="17">
        <f t="shared" si="891"/>
        <v>0</v>
      </c>
      <c r="I1687" s="17">
        <f t="shared" si="891"/>
        <v>0</v>
      </c>
      <c r="J1687" s="17">
        <f t="shared" si="891"/>
        <v>0</v>
      </c>
      <c r="K1687" s="17">
        <f t="shared" si="891"/>
        <v>0</v>
      </c>
      <c r="L1687" s="17">
        <f t="shared" si="891"/>
        <v>0</v>
      </c>
      <c r="M1687" s="17">
        <f t="shared" si="891"/>
        <v>1427.7025117034673</v>
      </c>
      <c r="N1687" s="17">
        <f t="shared" si="891"/>
        <v>954.42319340318693</v>
      </c>
      <c r="O1687" s="17">
        <f t="shared" si="891"/>
        <v>477.07912657506591</v>
      </c>
      <c r="P1687" s="17">
        <f t="shared" si="891"/>
        <v>0</v>
      </c>
      <c r="Q1687" s="17">
        <f t="shared" si="891"/>
        <v>0</v>
      </c>
      <c r="R1687" s="17">
        <f t="shared" si="891"/>
        <v>0</v>
      </c>
      <c r="S1687" s="17">
        <f t="shared" si="891"/>
        <v>0</v>
      </c>
      <c r="T1687" s="17">
        <f t="shared" si="891"/>
        <v>0</v>
      </c>
    </row>
    <row r="1688" spans="1:20" outlineLevel="1">
      <c r="A1688" s="578" t="s">
        <v>37</v>
      </c>
      <c r="B1688" s="145"/>
      <c r="C1688" s="276" t="s">
        <v>804</v>
      </c>
      <c r="D1688" s="5" t="s">
        <v>79</v>
      </c>
      <c r="E1688" s="5" t="s">
        <v>317</v>
      </c>
      <c r="F1688" s="5"/>
      <c r="G1688" s="17">
        <f t="shared" ref="G1688:T1688" si="892">+IF($A1688="IPMC",G1328/G$1417,G1328/G$1418)</f>
        <v>0</v>
      </c>
      <c r="H1688" s="17">
        <f t="shared" si="892"/>
        <v>0</v>
      </c>
      <c r="I1688" s="17">
        <f t="shared" si="892"/>
        <v>0</v>
      </c>
      <c r="J1688" s="17">
        <f t="shared" si="892"/>
        <v>0</v>
      </c>
      <c r="K1688" s="17">
        <f t="shared" si="892"/>
        <v>0</v>
      </c>
      <c r="L1688" s="17">
        <f t="shared" si="892"/>
        <v>0</v>
      </c>
      <c r="M1688" s="17">
        <f t="shared" si="892"/>
        <v>31591.715152587363</v>
      </c>
      <c r="N1688" s="17">
        <f t="shared" si="892"/>
        <v>29566.812119043407</v>
      </c>
      <c r="O1688" s="17">
        <f t="shared" si="892"/>
        <v>27447.275707637833</v>
      </c>
      <c r="P1688" s="17">
        <f t="shared" si="892"/>
        <v>25620.624853719924</v>
      </c>
      <c r="Q1688" s="17">
        <f t="shared" si="892"/>
        <v>23802.126423973172</v>
      </c>
      <c r="R1688" s="17">
        <f t="shared" si="892"/>
        <v>20605.7378006297</v>
      </c>
      <c r="S1688" s="17">
        <f t="shared" si="892"/>
        <v>17925.204494868605</v>
      </c>
      <c r="T1688" s="17">
        <f t="shared" si="892"/>
        <v>15636.107726020364</v>
      </c>
    </row>
    <row r="1689" spans="1:20" outlineLevel="1">
      <c r="A1689" s="578" t="s">
        <v>37</v>
      </c>
      <c r="B1689" s="145"/>
      <c r="C1689" s="276" t="s">
        <v>805</v>
      </c>
      <c r="D1689" s="5" t="s">
        <v>79</v>
      </c>
      <c r="E1689" s="5" t="s">
        <v>317</v>
      </c>
      <c r="F1689" s="5"/>
      <c r="G1689" s="17">
        <f t="shared" ref="G1689:T1689" si="893">+IF($A1689="IPMC",G1329/G$1417,G1329/G$1418)</f>
        <v>0</v>
      </c>
      <c r="H1689" s="17">
        <f t="shared" si="893"/>
        <v>0</v>
      </c>
      <c r="I1689" s="17">
        <f t="shared" si="893"/>
        <v>0</v>
      </c>
      <c r="J1689" s="17">
        <f t="shared" si="893"/>
        <v>0</v>
      </c>
      <c r="K1689" s="17">
        <f t="shared" si="893"/>
        <v>0</v>
      </c>
      <c r="L1689" s="17">
        <f t="shared" si="893"/>
        <v>0</v>
      </c>
      <c r="M1689" s="17">
        <f t="shared" si="893"/>
        <v>8424.4573740232972</v>
      </c>
      <c r="N1689" s="17">
        <f t="shared" si="893"/>
        <v>7240.8519475208341</v>
      </c>
      <c r="O1689" s="17">
        <f t="shared" si="893"/>
        <v>6032.3682873929311</v>
      </c>
      <c r="P1689" s="17">
        <f t="shared" si="893"/>
        <v>4880.1190197561764</v>
      </c>
      <c r="Q1689" s="17">
        <f t="shared" si="893"/>
        <v>3709.4222998399755</v>
      </c>
      <c r="R1689" s="17">
        <f t="shared" si="893"/>
        <v>2354.9414629291086</v>
      </c>
      <c r="S1689" s="17">
        <f t="shared" si="893"/>
        <v>1138.1082218964198</v>
      </c>
      <c r="T1689" s="17">
        <f t="shared" si="893"/>
        <v>5.4695988973716425E-13</v>
      </c>
    </row>
    <row r="1690" spans="1:20" outlineLevel="1">
      <c r="A1690" s="578" t="s">
        <v>37</v>
      </c>
      <c r="B1690" s="145"/>
      <c r="C1690" s="276" t="s">
        <v>809</v>
      </c>
      <c r="D1690" s="5" t="s">
        <v>79</v>
      </c>
      <c r="E1690" s="5" t="s">
        <v>317</v>
      </c>
      <c r="F1690" s="5"/>
      <c r="G1690" s="17">
        <f t="shared" ref="G1690:T1690" si="894">+IF($A1690="IPMC",G1330/G$1417,G1330/G$1418)</f>
        <v>0</v>
      </c>
      <c r="H1690" s="17">
        <f t="shared" si="894"/>
        <v>0</v>
      </c>
      <c r="I1690" s="17">
        <f t="shared" si="894"/>
        <v>0</v>
      </c>
      <c r="J1690" s="17">
        <f t="shared" si="894"/>
        <v>0</v>
      </c>
      <c r="K1690" s="17">
        <f t="shared" si="894"/>
        <v>0</v>
      </c>
      <c r="L1690" s="17">
        <f t="shared" si="894"/>
        <v>0</v>
      </c>
      <c r="M1690" s="17">
        <f t="shared" si="894"/>
        <v>8424.4573740232972</v>
      </c>
      <c r="N1690" s="17">
        <f t="shared" si="894"/>
        <v>7240.8519475208341</v>
      </c>
      <c r="O1690" s="17">
        <f t="shared" si="894"/>
        <v>6032.3682873929311</v>
      </c>
      <c r="P1690" s="17">
        <f t="shared" si="894"/>
        <v>4880.1190197561764</v>
      </c>
      <c r="Q1690" s="17">
        <f t="shared" si="894"/>
        <v>3709.4222998399755</v>
      </c>
      <c r="R1690" s="17">
        <f t="shared" si="894"/>
        <v>2354.9414629291086</v>
      </c>
      <c r="S1690" s="17">
        <f t="shared" si="894"/>
        <v>1138.1082218964198</v>
      </c>
      <c r="T1690" s="17">
        <f t="shared" si="894"/>
        <v>5.4695988973716425E-13</v>
      </c>
    </row>
    <row r="1691" spans="1:20" outlineLevel="1">
      <c r="A1691" s="581" t="s">
        <v>37</v>
      </c>
      <c r="B1691" s="145"/>
      <c r="C1691" s="276" t="s">
        <v>810</v>
      </c>
      <c r="D1691" s="5" t="s">
        <v>79</v>
      </c>
      <c r="E1691" s="5" t="s">
        <v>317</v>
      </c>
      <c r="F1691" s="5"/>
      <c r="G1691" s="17">
        <f t="shared" ref="G1691:T1691" si="895">+IF($A1691="IPMC",G1331/G$1417,G1331/G$1418)</f>
        <v>0</v>
      </c>
      <c r="H1691" s="17">
        <f t="shared" si="895"/>
        <v>0</v>
      </c>
      <c r="I1691" s="17">
        <f t="shared" si="895"/>
        <v>0</v>
      </c>
      <c r="J1691" s="17">
        <f t="shared" si="895"/>
        <v>0</v>
      </c>
      <c r="K1691" s="17">
        <f t="shared" si="895"/>
        <v>0</v>
      </c>
      <c r="L1691" s="17">
        <f t="shared" si="895"/>
        <v>0</v>
      </c>
      <c r="M1691" s="17">
        <f t="shared" si="895"/>
        <v>1731.469003555269</v>
      </c>
      <c r="N1691" s="17">
        <f t="shared" si="895"/>
        <v>1488.2039459447869</v>
      </c>
      <c r="O1691" s="17">
        <f t="shared" si="895"/>
        <v>1239.8256936829221</v>
      </c>
      <c r="P1691" s="17">
        <f t="shared" si="895"/>
        <v>1003.0052312239258</v>
      </c>
      <c r="Q1691" s="17">
        <f t="shared" si="895"/>
        <v>762.39328518345656</v>
      </c>
      <c r="R1691" s="17">
        <f t="shared" si="895"/>
        <v>484.0084016356704</v>
      </c>
      <c r="S1691" s="17">
        <f t="shared" si="895"/>
        <v>233.91406964457693</v>
      </c>
      <c r="T1691" s="17">
        <f t="shared" si="895"/>
        <v>4.1021991730287316E-13</v>
      </c>
    </row>
    <row r="1692" spans="1:20" outlineLevel="1">
      <c r="A1692" s="578" t="s">
        <v>37</v>
      </c>
      <c r="B1692" s="145"/>
      <c r="C1692" s="276" t="s">
        <v>283</v>
      </c>
      <c r="D1692" s="5" t="s">
        <v>79</v>
      </c>
      <c r="E1692" s="5" t="s">
        <v>317</v>
      </c>
      <c r="F1692" s="5"/>
      <c r="G1692" s="17">
        <f t="shared" ref="G1692:T1692" si="896">+IF($A1692="IPMC",G1332/G$1417,G1332/G$1418)</f>
        <v>0</v>
      </c>
      <c r="H1692" s="17">
        <f t="shared" si="896"/>
        <v>0</v>
      </c>
      <c r="I1692" s="17">
        <f t="shared" si="896"/>
        <v>0</v>
      </c>
      <c r="J1692" s="17">
        <f t="shared" si="896"/>
        <v>0</v>
      </c>
      <c r="K1692" s="17">
        <f t="shared" si="896"/>
        <v>0</v>
      </c>
      <c r="L1692" s="17">
        <f t="shared" si="896"/>
        <v>0</v>
      </c>
      <c r="M1692" s="17">
        <f t="shared" si="896"/>
        <v>1670.7157051849085</v>
      </c>
      <c r="N1692" s="17">
        <f t="shared" si="896"/>
        <v>1435.9862636309347</v>
      </c>
      <c r="O1692" s="17">
        <f t="shared" si="896"/>
        <v>1196.323037764223</v>
      </c>
      <c r="P1692" s="17">
        <f t="shared" si="896"/>
        <v>967.81206521606862</v>
      </c>
      <c r="Q1692" s="17">
        <f t="shared" si="896"/>
        <v>735.64264359807203</v>
      </c>
      <c r="R1692" s="17">
        <f t="shared" si="896"/>
        <v>467.0256507010854</v>
      </c>
      <c r="S1692" s="17">
        <f t="shared" si="896"/>
        <v>225.70655842897747</v>
      </c>
      <c r="T1692" s="17">
        <f t="shared" si="896"/>
        <v>0</v>
      </c>
    </row>
    <row r="1693" spans="1:20" outlineLevel="1">
      <c r="A1693" s="578" t="s">
        <v>37</v>
      </c>
      <c r="B1693" s="145"/>
      <c r="C1693" s="276" t="s">
        <v>806</v>
      </c>
      <c r="D1693" s="5" t="s">
        <v>79</v>
      </c>
      <c r="E1693" s="5" t="s">
        <v>317</v>
      </c>
      <c r="F1693" s="5"/>
      <c r="G1693" s="17">
        <f t="shared" ref="G1693:T1693" si="897">+IF($A1693="IPMC",G1333/G$1417,G1333/G$1418)</f>
        <v>0</v>
      </c>
      <c r="H1693" s="17">
        <f t="shared" si="897"/>
        <v>0</v>
      </c>
      <c r="I1693" s="17">
        <f t="shared" si="897"/>
        <v>0</v>
      </c>
      <c r="J1693" s="17">
        <f t="shared" si="897"/>
        <v>0</v>
      </c>
      <c r="K1693" s="17">
        <f t="shared" si="897"/>
        <v>0</v>
      </c>
      <c r="L1693" s="17">
        <f t="shared" si="897"/>
        <v>0</v>
      </c>
      <c r="M1693" s="17">
        <f t="shared" si="897"/>
        <v>1670.7157051849085</v>
      </c>
      <c r="N1693" s="17">
        <f t="shared" si="897"/>
        <v>1116.8782050462826</v>
      </c>
      <c r="O1693" s="17">
        <f t="shared" si="897"/>
        <v>558.28408428997068</v>
      </c>
      <c r="P1693" s="17">
        <f t="shared" si="897"/>
        <v>0</v>
      </c>
      <c r="Q1693" s="17">
        <f t="shared" si="897"/>
        <v>0</v>
      </c>
      <c r="R1693" s="17">
        <f t="shared" si="897"/>
        <v>0</v>
      </c>
      <c r="S1693" s="17">
        <f t="shared" si="897"/>
        <v>0</v>
      </c>
      <c r="T1693" s="17">
        <f t="shared" si="897"/>
        <v>0</v>
      </c>
    </row>
    <row r="1694" spans="1:20" outlineLevel="1">
      <c r="A1694" s="578" t="s">
        <v>37</v>
      </c>
      <c r="B1694" s="145"/>
      <c r="C1694" s="276" t="s">
        <v>284</v>
      </c>
      <c r="D1694" s="5" t="s">
        <v>79</v>
      </c>
      <c r="E1694" s="5" t="s">
        <v>317</v>
      </c>
      <c r="F1694" s="5"/>
      <c r="G1694" s="17">
        <f t="shared" ref="G1694:T1694" si="898">+IF($A1694="IPMC",G1334/G$1417,G1334/G$1418)</f>
        <v>0</v>
      </c>
      <c r="H1694" s="17">
        <f t="shared" si="898"/>
        <v>0</v>
      </c>
      <c r="I1694" s="17">
        <f t="shared" si="898"/>
        <v>0</v>
      </c>
      <c r="J1694" s="17">
        <f t="shared" si="898"/>
        <v>0</v>
      </c>
      <c r="K1694" s="17">
        <f t="shared" si="898"/>
        <v>0</v>
      </c>
      <c r="L1694" s="17">
        <f t="shared" si="898"/>
        <v>0</v>
      </c>
      <c r="M1694" s="17">
        <f t="shared" si="898"/>
        <v>7351.1491028135979</v>
      </c>
      <c r="N1694" s="17">
        <f t="shared" si="898"/>
        <v>6318.3395599761134</v>
      </c>
      <c r="O1694" s="17">
        <f t="shared" si="898"/>
        <v>5263.8213661625814</v>
      </c>
      <c r="P1694" s="17">
        <f t="shared" si="898"/>
        <v>4258.3730869507017</v>
      </c>
      <c r="Q1694" s="17">
        <f t="shared" si="898"/>
        <v>3236.827631831517</v>
      </c>
      <c r="R1694" s="17">
        <f t="shared" si="898"/>
        <v>2054.9128630847758</v>
      </c>
      <c r="S1694" s="17">
        <f t="shared" si="898"/>
        <v>993.10885708750197</v>
      </c>
      <c r="T1694" s="17">
        <f t="shared" si="898"/>
        <v>1.6408796692114926E-12</v>
      </c>
    </row>
    <row r="1695" spans="1:20" outlineLevel="1">
      <c r="A1695" s="578" t="s">
        <v>37</v>
      </c>
      <c r="B1695" s="145"/>
      <c r="C1695" s="276" t="s">
        <v>285</v>
      </c>
      <c r="D1695" s="5" t="s">
        <v>79</v>
      </c>
      <c r="E1695" s="5" t="s">
        <v>317</v>
      </c>
      <c r="F1695" s="5"/>
      <c r="G1695" s="17">
        <f t="shared" ref="G1695:T1695" si="899">+IF($A1695="IPMC",G1335/G$1417,G1335/G$1418)</f>
        <v>0</v>
      </c>
      <c r="H1695" s="17">
        <f t="shared" si="899"/>
        <v>0</v>
      </c>
      <c r="I1695" s="17">
        <f t="shared" si="899"/>
        <v>0</v>
      </c>
      <c r="J1695" s="17">
        <f t="shared" si="899"/>
        <v>0</v>
      </c>
      <c r="K1695" s="17">
        <f t="shared" si="899"/>
        <v>0</v>
      </c>
      <c r="L1695" s="17">
        <f t="shared" si="899"/>
        <v>0</v>
      </c>
      <c r="M1695" s="17">
        <f t="shared" si="899"/>
        <v>8343.4529761961494</v>
      </c>
      <c r="N1695" s="17">
        <f t="shared" si="899"/>
        <v>7171.2283711023647</v>
      </c>
      <c r="O1695" s="17">
        <f t="shared" si="899"/>
        <v>5974.3647461679993</v>
      </c>
      <c r="P1695" s="17">
        <f t="shared" si="899"/>
        <v>4833.1947984123672</v>
      </c>
      <c r="Q1695" s="17">
        <f t="shared" si="899"/>
        <v>3673.7547777261298</v>
      </c>
      <c r="R1695" s="17">
        <f t="shared" si="899"/>
        <v>2332.2977950163295</v>
      </c>
      <c r="S1695" s="17">
        <f t="shared" si="899"/>
        <v>1127.1648736089551</v>
      </c>
      <c r="T1695" s="17">
        <f t="shared" si="899"/>
        <v>1.6408796692114926E-12</v>
      </c>
    </row>
    <row r="1696" spans="1:20" outlineLevel="1">
      <c r="A1696" s="578" t="s">
        <v>37</v>
      </c>
      <c r="B1696" s="145"/>
      <c r="C1696" s="276" t="s">
        <v>286</v>
      </c>
      <c r="D1696" s="5" t="s">
        <v>79</v>
      </c>
      <c r="E1696" s="5" t="s">
        <v>317</v>
      </c>
      <c r="F1696" s="5"/>
      <c r="G1696" s="17">
        <f t="shared" ref="G1696:T1696" si="900">+IF($A1696="IPMC",G1336/G$1417,G1336/G$1418)</f>
        <v>0</v>
      </c>
      <c r="H1696" s="17">
        <f t="shared" si="900"/>
        <v>0</v>
      </c>
      <c r="I1696" s="17">
        <f t="shared" si="900"/>
        <v>0</v>
      </c>
      <c r="J1696" s="17">
        <f t="shared" si="900"/>
        <v>0</v>
      </c>
      <c r="K1696" s="17">
        <f t="shared" si="900"/>
        <v>0</v>
      </c>
      <c r="L1696" s="17">
        <f t="shared" si="900"/>
        <v>0</v>
      </c>
      <c r="M1696" s="17">
        <f t="shared" si="900"/>
        <v>5629.8056489867222</v>
      </c>
      <c r="N1696" s="17">
        <f t="shared" si="900"/>
        <v>4838.8385610836349</v>
      </c>
      <c r="O1696" s="17">
        <f t="shared" si="900"/>
        <v>4031.2461151327757</v>
      </c>
      <c r="P1696" s="17">
        <f t="shared" si="900"/>
        <v>3261.2333833947523</v>
      </c>
      <c r="Q1696" s="17">
        <f t="shared" si="900"/>
        <v>2478.8927869122913</v>
      </c>
      <c r="R1696" s="17">
        <f t="shared" si="900"/>
        <v>1573.7349199382027</v>
      </c>
      <c r="S1696" s="17">
        <f t="shared" si="900"/>
        <v>760.56270597885771</v>
      </c>
      <c r="T1696" s="17">
        <f t="shared" si="900"/>
        <v>0</v>
      </c>
    </row>
    <row r="1697" spans="1:20" outlineLevel="1">
      <c r="A1697" s="578" t="s">
        <v>37</v>
      </c>
      <c r="B1697" s="145"/>
      <c r="C1697" s="276" t="s">
        <v>808</v>
      </c>
      <c r="D1697" s="5" t="s">
        <v>79</v>
      </c>
      <c r="E1697" s="5" t="s">
        <v>317</v>
      </c>
      <c r="F1697" s="5"/>
      <c r="G1697" s="17">
        <f t="shared" ref="G1697:T1697" si="901">+IF($A1697="IPMC",G1337/G$1417,G1337/G$1418)</f>
        <v>0</v>
      </c>
      <c r="H1697" s="17">
        <f t="shared" si="901"/>
        <v>0</v>
      </c>
      <c r="I1697" s="17">
        <f t="shared" si="901"/>
        <v>0</v>
      </c>
      <c r="J1697" s="17">
        <f t="shared" si="901"/>
        <v>0</v>
      </c>
      <c r="K1697" s="17">
        <f t="shared" si="901"/>
        <v>0</v>
      </c>
      <c r="L1697" s="17">
        <f t="shared" si="901"/>
        <v>0</v>
      </c>
      <c r="M1697" s="17">
        <f t="shared" si="901"/>
        <v>5872.8188424681639</v>
      </c>
      <c r="N1697" s="17">
        <f t="shared" si="901"/>
        <v>3925.9961147081449</v>
      </c>
      <c r="O1697" s="17">
        <f t="shared" si="901"/>
        <v>1962.4531447768672</v>
      </c>
      <c r="P1697" s="17">
        <f t="shared" si="901"/>
        <v>0</v>
      </c>
      <c r="Q1697" s="17">
        <f t="shared" si="901"/>
        <v>0</v>
      </c>
      <c r="R1697" s="17">
        <f t="shared" si="901"/>
        <v>0</v>
      </c>
      <c r="S1697" s="17">
        <f t="shared" si="901"/>
        <v>0</v>
      </c>
      <c r="T1697" s="17">
        <f t="shared" si="901"/>
        <v>0</v>
      </c>
    </row>
    <row r="1698" spans="1:20" outlineLevel="1">
      <c r="A1698" s="578" t="s">
        <v>37</v>
      </c>
      <c r="B1698" s="145"/>
      <c r="C1698" s="276" t="s">
        <v>287</v>
      </c>
      <c r="D1698" s="5" t="s">
        <v>79</v>
      </c>
      <c r="E1698" s="5" t="s">
        <v>317</v>
      </c>
      <c r="F1698" s="5"/>
      <c r="G1698" s="17">
        <f t="shared" ref="G1698:T1698" si="902">+IF($A1698="IPMC",G1338/G$1417,G1338/G$1418)</f>
        <v>0</v>
      </c>
      <c r="H1698" s="17">
        <f t="shared" si="902"/>
        <v>0</v>
      </c>
      <c r="I1698" s="17">
        <f t="shared" si="902"/>
        <v>0</v>
      </c>
      <c r="J1698" s="17">
        <f t="shared" si="902"/>
        <v>0</v>
      </c>
      <c r="K1698" s="17">
        <f t="shared" si="902"/>
        <v>0</v>
      </c>
      <c r="L1698" s="17">
        <f t="shared" si="902"/>
        <v>0</v>
      </c>
      <c r="M1698" s="17">
        <f t="shared" si="902"/>
        <v>0</v>
      </c>
      <c r="N1698" s="17">
        <f t="shared" si="902"/>
        <v>5458.7359128364487</v>
      </c>
      <c r="O1698" s="17">
        <f t="shared" si="902"/>
        <v>4677.6176668800117</v>
      </c>
      <c r="P1698" s="17">
        <f t="shared" si="902"/>
        <v>3941.8133309743475</v>
      </c>
      <c r="Q1698" s="17">
        <f t="shared" si="902"/>
        <v>3195.9548991935935</v>
      </c>
      <c r="R1698" s="17">
        <f t="shared" si="902"/>
        <v>4358.6993001908268</v>
      </c>
      <c r="S1698" s="17">
        <f t="shared" si="902"/>
        <v>3190.889995909271</v>
      </c>
      <c r="T1698" s="17">
        <f t="shared" si="902"/>
        <v>2128.3091496096804</v>
      </c>
    </row>
    <row r="1699" spans="1:20" outlineLevel="1">
      <c r="A1699" s="578" t="s">
        <v>37</v>
      </c>
      <c r="B1699" s="145"/>
      <c r="C1699" s="276" t="s">
        <v>288</v>
      </c>
      <c r="D1699" s="5" t="s">
        <v>79</v>
      </c>
      <c r="E1699" s="5" t="s">
        <v>317</v>
      </c>
      <c r="F1699" s="5"/>
      <c r="G1699" s="17">
        <f t="shared" ref="G1699:T1699" si="903">+IF($A1699="IPMC",G1339/G$1417,G1339/G$1418)</f>
        <v>0</v>
      </c>
      <c r="H1699" s="17">
        <f t="shared" si="903"/>
        <v>0</v>
      </c>
      <c r="I1699" s="17">
        <f t="shared" si="903"/>
        <v>0</v>
      </c>
      <c r="J1699" s="17">
        <f t="shared" si="903"/>
        <v>0</v>
      </c>
      <c r="K1699" s="17">
        <f t="shared" si="903"/>
        <v>0</v>
      </c>
      <c r="L1699" s="17">
        <f t="shared" si="903"/>
        <v>0</v>
      </c>
      <c r="M1699" s="17">
        <f t="shared" si="903"/>
        <v>0</v>
      </c>
      <c r="N1699" s="17">
        <f t="shared" si="903"/>
        <v>406.13752910773911</v>
      </c>
      <c r="O1699" s="17">
        <f t="shared" si="903"/>
        <v>348.02124734959216</v>
      </c>
      <c r="P1699" s="17">
        <f t="shared" si="903"/>
        <v>293.27638339880872</v>
      </c>
      <c r="Q1699" s="17">
        <f t="shared" si="903"/>
        <v>237.78348075897279</v>
      </c>
      <c r="R1699" s="17">
        <f t="shared" si="903"/>
        <v>169.82750934584922</v>
      </c>
      <c r="S1699" s="17">
        <f t="shared" si="903"/>
        <v>109.43348287465577</v>
      </c>
      <c r="T1699" s="17">
        <f t="shared" si="903"/>
        <v>53.695424883311752</v>
      </c>
    </row>
    <row r="1700" spans="1:20" outlineLevel="1">
      <c r="A1700" s="578" t="s">
        <v>37</v>
      </c>
      <c r="B1700" s="145"/>
      <c r="C1700" s="393" t="s">
        <v>505</v>
      </c>
      <c r="D1700" s="379" t="s">
        <v>79</v>
      </c>
      <c r="E1700" s="379" t="s">
        <v>317</v>
      </c>
      <c r="F1700" s="5"/>
      <c r="G1700" s="543">
        <f t="shared" ref="G1700:T1700" si="904">+IF($A1700="IPMC",G1340/G$1417,G1340/G$1418)</f>
        <v>0</v>
      </c>
      <c r="H1700" s="543">
        <f t="shared" si="904"/>
        <v>0</v>
      </c>
      <c r="I1700" s="543">
        <f t="shared" si="904"/>
        <v>0</v>
      </c>
      <c r="J1700" s="543">
        <f t="shared" si="904"/>
        <v>0</v>
      </c>
      <c r="K1700" s="543">
        <f t="shared" si="904"/>
        <v>0</v>
      </c>
      <c r="L1700" s="543">
        <f t="shared" si="904"/>
        <v>0</v>
      </c>
      <c r="M1700" s="543">
        <f t="shared" si="904"/>
        <v>0</v>
      </c>
      <c r="N1700" s="543">
        <f t="shared" si="904"/>
        <v>0</v>
      </c>
      <c r="O1700" s="543">
        <f t="shared" si="904"/>
        <v>0</v>
      </c>
      <c r="P1700" s="543">
        <f t="shared" si="904"/>
        <v>3060.6926054467554</v>
      </c>
      <c r="Q1700" s="543">
        <f t="shared" si="904"/>
        <v>2895.1501479902581</v>
      </c>
      <c r="R1700" s="543">
        <f t="shared" si="904"/>
        <v>2560.0680257915428</v>
      </c>
      <c r="S1700" s="543">
        <f t="shared" si="904"/>
        <v>2284.1406317212759</v>
      </c>
      <c r="T1700" s="543">
        <f t="shared" si="904"/>
        <v>2054.7137911375326</v>
      </c>
    </row>
    <row r="1701" spans="1:20" outlineLevel="1">
      <c r="A1701" s="579"/>
      <c r="B1701" s="145"/>
      <c r="C1701" s="275" t="s">
        <v>224</v>
      </c>
      <c r="D1701" s="5"/>
      <c r="E1701" s="5"/>
      <c r="F1701" s="5"/>
      <c r="G1701" s="454"/>
      <c r="H1701" s="454"/>
      <c r="I1701" s="454"/>
      <c r="J1701" s="454"/>
      <c r="K1701" s="454"/>
      <c r="L1701" s="454"/>
      <c r="M1701" s="454"/>
      <c r="N1701" s="454"/>
      <c r="O1701" s="454"/>
      <c r="P1701" s="454"/>
      <c r="Q1701" s="454"/>
      <c r="R1701" s="454"/>
      <c r="S1701" s="454"/>
      <c r="T1701" s="454"/>
    </row>
    <row r="1702" spans="1:20" outlineLevel="1">
      <c r="A1702" s="578" t="s">
        <v>37</v>
      </c>
      <c r="B1702" s="145"/>
      <c r="C1702" s="394" t="s">
        <v>289</v>
      </c>
      <c r="D1702" s="381" t="s">
        <v>79</v>
      </c>
      <c r="E1702" s="381" t="s">
        <v>317</v>
      </c>
      <c r="F1702" s="5"/>
      <c r="G1702" s="542">
        <f t="shared" ref="G1702:T1702" si="905">+IF($A1702="IPMC",G1342/G$1417,G1342/G$1418)</f>
        <v>0</v>
      </c>
      <c r="H1702" s="542">
        <f t="shared" si="905"/>
        <v>0</v>
      </c>
      <c r="I1702" s="542">
        <f t="shared" si="905"/>
        <v>0</v>
      </c>
      <c r="J1702" s="542">
        <f t="shared" si="905"/>
        <v>0</v>
      </c>
      <c r="K1702" s="542">
        <f t="shared" si="905"/>
        <v>0</v>
      </c>
      <c r="L1702" s="542">
        <f t="shared" si="905"/>
        <v>0</v>
      </c>
      <c r="M1702" s="542">
        <f t="shared" si="905"/>
        <v>0</v>
      </c>
      <c r="N1702" s="542">
        <f t="shared" si="905"/>
        <v>0</v>
      </c>
      <c r="O1702" s="542">
        <f t="shared" si="905"/>
        <v>7847.197884056849</v>
      </c>
      <c r="P1702" s="542">
        <f t="shared" si="905"/>
        <v>5290.2466910342191</v>
      </c>
      <c r="Q1702" s="542">
        <f t="shared" si="905"/>
        <v>2680.7760176796437</v>
      </c>
      <c r="R1702" s="542">
        <f t="shared" si="905"/>
        <v>2.8832014393530558E-13</v>
      </c>
      <c r="S1702" s="542">
        <f t="shared" si="905"/>
        <v>2.7868168403896196E-13</v>
      </c>
      <c r="T1702" s="542">
        <f t="shared" si="905"/>
        <v>2.7347994486858212E-13</v>
      </c>
    </row>
    <row r="1703" spans="1:20" outlineLevel="1">
      <c r="A1703" s="578" t="s">
        <v>37</v>
      </c>
      <c r="B1703" s="145"/>
      <c r="C1703" s="393" t="s">
        <v>970</v>
      </c>
      <c r="D1703" s="379" t="s">
        <v>79</v>
      </c>
      <c r="E1703" s="379" t="s">
        <v>317</v>
      </c>
      <c r="F1703" s="5"/>
      <c r="G1703" s="543">
        <f t="shared" ref="G1703:T1703" si="906">+IF($A1703="IPMC",G1343/G$1417,G1343/G$1418)</f>
        <v>0</v>
      </c>
      <c r="H1703" s="543">
        <f t="shared" si="906"/>
        <v>0</v>
      </c>
      <c r="I1703" s="543">
        <f t="shared" si="906"/>
        <v>0</v>
      </c>
      <c r="J1703" s="543">
        <f t="shared" si="906"/>
        <v>0</v>
      </c>
      <c r="K1703" s="543">
        <f t="shared" si="906"/>
        <v>0</v>
      </c>
      <c r="L1703" s="543">
        <f t="shared" si="906"/>
        <v>0</v>
      </c>
      <c r="M1703" s="543">
        <f t="shared" si="906"/>
        <v>0</v>
      </c>
      <c r="N1703" s="543">
        <f t="shared" si="906"/>
        <v>0</v>
      </c>
      <c r="O1703" s="543">
        <f t="shared" si="906"/>
        <v>0</v>
      </c>
      <c r="P1703" s="543">
        <f t="shared" si="906"/>
        <v>0</v>
      </c>
      <c r="Q1703" s="543">
        <f t="shared" si="906"/>
        <v>0</v>
      </c>
      <c r="R1703" s="543">
        <f t="shared" si="906"/>
        <v>0</v>
      </c>
      <c r="S1703" s="543">
        <f t="shared" si="906"/>
        <v>0</v>
      </c>
      <c r="T1703" s="543">
        <f t="shared" si="906"/>
        <v>0</v>
      </c>
    </row>
    <row r="1704" spans="1:20" ht="12.75" customHeight="1" outlineLevel="1">
      <c r="A1704" s="578"/>
      <c r="B1704" s="145"/>
      <c r="C1704" s="6" t="s">
        <v>530</v>
      </c>
      <c r="D1704" s="5"/>
      <c r="E1704" s="5"/>
      <c r="F1704" s="5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ht="12.75" customHeight="1" outlineLevel="1">
      <c r="A1705" s="580"/>
      <c r="B1705" s="145"/>
      <c r="C1705" s="464" t="s">
        <v>531</v>
      </c>
      <c r="D1705" s="582"/>
      <c r="E1705" s="582"/>
      <c r="F1705" s="5"/>
      <c r="G1705" s="583"/>
      <c r="H1705" s="583"/>
      <c r="I1705" s="583"/>
      <c r="J1705" s="583"/>
      <c r="K1705" s="583"/>
      <c r="L1705" s="583"/>
      <c r="M1705" s="583"/>
      <c r="N1705" s="583"/>
      <c r="O1705" s="583"/>
      <c r="P1705" s="583"/>
      <c r="Q1705" s="583"/>
      <c r="R1705" s="583"/>
      <c r="S1705" s="583"/>
      <c r="T1705" s="583"/>
    </row>
    <row r="1706" spans="1:20" ht="12.75" customHeight="1" outlineLevel="1">
      <c r="A1706" s="578" t="s">
        <v>37</v>
      </c>
      <c r="B1706" s="145"/>
      <c r="C1706" s="21" t="s">
        <v>222</v>
      </c>
      <c r="D1706" s="5" t="s">
        <v>79</v>
      </c>
      <c r="E1706" s="5" t="s">
        <v>317</v>
      </c>
      <c r="F1706" s="5"/>
      <c r="G1706" s="17">
        <f t="shared" ref="G1706:T1706" si="907">+IF($A1706="IPMC",G1346/G$1417,G1346/G$1418)</f>
        <v>94.6875</v>
      </c>
      <c r="H1706" s="17">
        <f t="shared" si="907"/>
        <v>61.143068237963554</v>
      </c>
      <c r="I1706" s="17">
        <f t="shared" si="907"/>
        <v>30.651611671110047</v>
      </c>
      <c r="J1706" s="17">
        <f t="shared" si="907"/>
        <v>0</v>
      </c>
      <c r="K1706" s="17">
        <f t="shared" si="907"/>
        <v>0</v>
      </c>
      <c r="L1706" s="17">
        <f t="shared" si="907"/>
        <v>0</v>
      </c>
      <c r="M1706" s="17">
        <f t="shared" si="907"/>
        <v>0</v>
      </c>
      <c r="N1706" s="17">
        <f t="shared" si="907"/>
        <v>0</v>
      </c>
      <c r="O1706" s="17">
        <f t="shared" si="907"/>
        <v>0</v>
      </c>
      <c r="P1706" s="17">
        <f t="shared" si="907"/>
        <v>0</v>
      </c>
      <c r="Q1706" s="17">
        <f t="shared" si="907"/>
        <v>0</v>
      </c>
      <c r="R1706" s="17">
        <f t="shared" si="907"/>
        <v>0</v>
      </c>
      <c r="S1706" s="17">
        <f t="shared" si="907"/>
        <v>0</v>
      </c>
      <c r="T1706" s="17">
        <f t="shared" si="907"/>
        <v>0</v>
      </c>
    </row>
    <row r="1707" spans="1:20" ht="12.75" customHeight="1" outlineLevel="1">
      <c r="A1707" s="578" t="s">
        <v>37</v>
      </c>
      <c r="B1707" s="145"/>
      <c r="C1707" s="21" t="s">
        <v>223</v>
      </c>
      <c r="D1707" s="5" t="s">
        <v>79</v>
      </c>
      <c r="E1707" s="5" t="s">
        <v>317</v>
      </c>
      <c r="F1707" s="5"/>
      <c r="G1707" s="17">
        <f t="shared" ref="G1707:T1707" si="908">+IF($A1707="IPMC",G1347/G$1417,G1347/G$1418)</f>
        <v>0</v>
      </c>
      <c r="H1707" s="17">
        <f t="shared" si="908"/>
        <v>12229.465132678024</v>
      </c>
      <c r="I1707" s="17">
        <f t="shared" si="908"/>
        <v>6805.4524749889806</v>
      </c>
      <c r="J1707" s="17">
        <f t="shared" si="908"/>
        <v>7646.6439451506976</v>
      </c>
      <c r="K1707" s="17">
        <f t="shared" si="908"/>
        <v>10933.54751879683</v>
      </c>
      <c r="L1707" s="17">
        <f t="shared" si="908"/>
        <v>31362.594628778883</v>
      </c>
      <c r="M1707" s="17">
        <f t="shared" si="908"/>
        <v>17168.878744280581</v>
      </c>
      <c r="N1707" s="17">
        <f t="shared" si="908"/>
        <v>4273.2027788942396</v>
      </c>
      <c r="O1707" s="17">
        <f t="shared" si="908"/>
        <v>4565.0063940217997</v>
      </c>
      <c r="P1707" s="17">
        <f t="shared" si="908"/>
        <v>4320.0175147269965</v>
      </c>
      <c r="Q1707" s="17">
        <f t="shared" si="908"/>
        <v>4378.2454867608885</v>
      </c>
      <c r="R1707" s="17">
        <f t="shared" si="908"/>
        <v>4169.3197747127306</v>
      </c>
      <c r="S1707" s="17">
        <f t="shared" si="908"/>
        <v>4029.9406078772072</v>
      </c>
      <c r="T1707" s="17">
        <f t="shared" si="908"/>
        <v>3954.7196618484454</v>
      </c>
    </row>
    <row r="1708" spans="1:20" ht="12.75" customHeight="1" outlineLevel="1">
      <c r="A1708" s="578" t="s">
        <v>37</v>
      </c>
      <c r="B1708" s="145"/>
      <c r="C1708" s="21" t="s">
        <v>224</v>
      </c>
      <c r="D1708" s="5" t="s">
        <v>79</v>
      </c>
      <c r="E1708" s="5" t="s">
        <v>317</v>
      </c>
      <c r="F1708" s="5"/>
      <c r="G1708" s="17">
        <f t="shared" ref="G1708:T1708" si="909">+IF($A1708="IPMC",G1348/G$1417,G1348/G$1418)</f>
        <v>0</v>
      </c>
      <c r="H1708" s="17">
        <f t="shared" si="909"/>
        <v>0</v>
      </c>
      <c r="I1708" s="17">
        <f t="shared" si="909"/>
        <v>0</v>
      </c>
      <c r="J1708" s="17">
        <f t="shared" si="909"/>
        <v>1065.3887657982486</v>
      </c>
      <c r="K1708" s="17">
        <f t="shared" si="909"/>
        <v>734.8176829308785</v>
      </c>
      <c r="L1708" s="17">
        <f t="shared" si="909"/>
        <v>372.25088972795714</v>
      </c>
      <c r="M1708" s="17">
        <f t="shared" si="909"/>
        <v>0</v>
      </c>
      <c r="N1708" s="17">
        <f t="shared" si="909"/>
        <v>0</v>
      </c>
      <c r="O1708" s="17">
        <f t="shared" si="909"/>
        <v>0</v>
      </c>
      <c r="P1708" s="17">
        <f t="shared" si="909"/>
        <v>0</v>
      </c>
      <c r="Q1708" s="17">
        <f t="shared" si="909"/>
        <v>0</v>
      </c>
      <c r="R1708" s="17">
        <f t="shared" si="909"/>
        <v>0</v>
      </c>
      <c r="S1708" s="17">
        <f t="shared" si="909"/>
        <v>0</v>
      </c>
      <c r="T1708" s="17">
        <f t="shared" si="909"/>
        <v>0</v>
      </c>
    </row>
    <row r="1709" spans="1:20" ht="12.75" customHeight="1" outlineLevel="1">
      <c r="A1709" s="578" t="s">
        <v>38</v>
      </c>
      <c r="B1709" s="145"/>
      <c r="C1709" s="21" t="s">
        <v>225</v>
      </c>
      <c r="D1709" s="5" t="s">
        <v>79</v>
      </c>
      <c r="E1709" s="5" t="s">
        <v>317</v>
      </c>
      <c r="F1709" s="5"/>
      <c r="G1709" s="17">
        <f t="shared" ref="G1709:T1709" si="910">+IF($A1709="IPMC",G1349/G$1417,G1349/G$1418)</f>
        <v>0</v>
      </c>
      <c r="H1709" s="17">
        <f t="shared" si="910"/>
        <v>0</v>
      </c>
      <c r="I1709" s="17">
        <f t="shared" si="910"/>
        <v>0</v>
      </c>
      <c r="J1709" s="17">
        <f t="shared" si="910"/>
        <v>0</v>
      </c>
      <c r="K1709" s="17">
        <f t="shared" si="910"/>
        <v>0</v>
      </c>
      <c r="L1709" s="17">
        <f t="shared" si="910"/>
        <v>0</v>
      </c>
      <c r="M1709" s="17">
        <f t="shared" si="910"/>
        <v>0</v>
      </c>
      <c r="N1709" s="17">
        <f t="shared" si="910"/>
        <v>5370.4797610413425</v>
      </c>
      <c r="O1709" s="17">
        <f t="shared" si="910"/>
        <v>5150.3400817438587</v>
      </c>
      <c r="P1709" s="17">
        <f t="shared" si="910"/>
        <v>5038.0034115606013</v>
      </c>
      <c r="Q1709" s="17">
        <f t="shared" si="910"/>
        <v>4736.0794801180773</v>
      </c>
      <c r="R1709" s="17">
        <f t="shared" si="910"/>
        <v>3950.357264854169</v>
      </c>
      <c r="S1709" s="17">
        <f t="shared" si="910"/>
        <v>3592.4291029657679</v>
      </c>
      <c r="T1709" s="17">
        <f t="shared" si="910"/>
        <v>3398.8041030065738</v>
      </c>
    </row>
    <row r="1710" spans="1:20" ht="12.75" customHeight="1" outlineLevel="1">
      <c r="A1710" s="578" t="s">
        <v>38</v>
      </c>
      <c r="B1710" s="145"/>
      <c r="C1710" s="21" t="s">
        <v>226</v>
      </c>
      <c r="D1710" s="5" t="s">
        <v>79</v>
      </c>
      <c r="E1710" s="5" t="s">
        <v>317</v>
      </c>
      <c r="F1710" s="5"/>
      <c r="G1710" s="17">
        <f t="shared" ref="G1710:T1710" si="911">+IF($A1710="IPMC",G1350/G$1417,G1350/G$1418)</f>
        <v>0</v>
      </c>
      <c r="H1710" s="17">
        <f t="shared" si="911"/>
        <v>0</v>
      </c>
      <c r="I1710" s="17">
        <f t="shared" si="911"/>
        <v>0</v>
      </c>
      <c r="J1710" s="17">
        <f t="shared" si="911"/>
        <v>0</v>
      </c>
      <c r="K1710" s="17">
        <f t="shared" si="911"/>
        <v>0</v>
      </c>
      <c r="L1710" s="17">
        <f t="shared" si="911"/>
        <v>62490.484667040466</v>
      </c>
      <c r="M1710" s="17">
        <f t="shared" si="911"/>
        <v>56773.290228154598</v>
      </c>
      <c r="N1710" s="17">
        <f t="shared" si="911"/>
        <v>52767.082561542149</v>
      </c>
      <c r="O1710" s="17">
        <f t="shared" si="911"/>
        <v>50891.228792443108</v>
      </c>
      <c r="P1710" s="17">
        <f t="shared" si="911"/>
        <v>50093.262521575256</v>
      </c>
      <c r="Q1710" s="17">
        <f t="shared" si="911"/>
        <v>47419.067883526935</v>
      </c>
      <c r="R1710" s="17">
        <f t="shared" si="911"/>
        <v>39859.827900881639</v>
      </c>
      <c r="S1710" s="17">
        <f t="shared" si="911"/>
        <v>36565.345199800802</v>
      </c>
      <c r="T1710" s="17">
        <f t="shared" si="911"/>
        <v>34937.387135453377</v>
      </c>
    </row>
    <row r="1711" spans="1:20" ht="12.75" customHeight="1" outlineLevel="1">
      <c r="A1711" s="578" t="s">
        <v>38</v>
      </c>
      <c r="B1711" s="145"/>
      <c r="C1711" s="21" t="s">
        <v>227</v>
      </c>
      <c r="D1711" s="5" t="s">
        <v>79</v>
      </c>
      <c r="E1711" s="5" t="s">
        <v>317</v>
      </c>
      <c r="F1711" s="5"/>
      <c r="G1711" s="17">
        <f t="shared" ref="G1711:T1711" si="912">+IF($A1711="IPMC",G1351/G$1417,G1351/G$1418)</f>
        <v>0</v>
      </c>
      <c r="H1711" s="17">
        <f t="shared" si="912"/>
        <v>0</v>
      </c>
      <c r="I1711" s="17">
        <f t="shared" si="912"/>
        <v>0</v>
      </c>
      <c r="J1711" s="17">
        <f t="shared" si="912"/>
        <v>0</v>
      </c>
      <c r="K1711" s="17">
        <f t="shared" si="912"/>
        <v>0</v>
      </c>
      <c r="L1711" s="17">
        <f t="shared" si="912"/>
        <v>2644.1588165684402</v>
      </c>
      <c r="M1711" s="17">
        <f t="shared" si="912"/>
        <v>2402.2472653592781</v>
      </c>
      <c r="N1711" s="17">
        <f t="shared" si="912"/>
        <v>2232.7326683911338</v>
      </c>
      <c r="O1711" s="17">
        <f t="shared" si="912"/>
        <v>2153.3596997130326</v>
      </c>
      <c r="P1711" s="17">
        <f t="shared" si="912"/>
        <v>2119.5953664440299</v>
      </c>
      <c r="Q1711" s="17">
        <f t="shared" si="912"/>
        <v>2006.4422141346668</v>
      </c>
      <c r="R1711" s="17">
        <f t="shared" si="912"/>
        <v>1686.5882211121025</v>
      </c>
      <c r="S1711" s="17">
        <f t="shared" si="912"/>
        <v>1547.1888305247278</v>
      </c>
      <c r="T1711" s="17">
        <f t="shared" si="912"/>
        <v>1478.3050685922765</v>
      </c>
    </row>
    <row r="1712" spans="1:20" ht="12.75" customHeight="1" outlineLevel="1">
      <c r="A1712" s="353" t="s">
        <v>38</v>
      </c>
      <c r="B1712" s="145"/>
      <c r="C1712" s="21" t="s">
        <v>228</v>
      </c>
      <c r="D1712" s="5" t="s">
        <v>79</v>
      </c>
      <c r="E1712" s="5" t="s">
        <v>317</v>
      </c>
      <c r="F1712" s="5"/>
      <c r="G1712" s="17">
        <f t="shared" ref="G1712:T1712" si="913">+IF($A1712="IPMC",G1352/G$1417,G1352/G$1418)</f>
        <v>0</v>
      </c>
      <c r="H1712" s="17">
        <f t="shared" si="913"/>
        <v>0</v>
      </c>
      <c r="I1712" s="17">
        <f t="shared" si="913"/>
        <v>0</v>
      </c>
      <c r="J1712" s="17">
        <f t="shared" si="913"/>
        <v>0</v>
      </c>
      <c r="K1712" s="17">
        <f t="shared" si="913"/>
        <v>0</v>
      </c>
      <c r="L1712" s="17">
        <f t="shared" si="913"/>
        <v>27047.572688010492</v>
      </c>
      <c r="M1712" s="17">
        <f t="shared" si="913"/>
        <v>24554.807610599102</v>
      </c>
      <c r="N1712" s="17">
        <f t="shared" si="913"/>
        <v>22803.663749550586</v>
      </c>
      <c r="O1712" s="17">
        <f t="shared" si="913"/>
        <v>21973.561811475909</v>
      </c>
      <c r="P1712" s="17">
        <f t="shared" si="913"/>
        <v>21608.011728256613</v>
      </c>
      <c r="Q1712" s="17">
        <f t="shared" si="913"/>
        <v>20432.547664435748</v>
      </c>
      <c r="R1712" s="17">
        <f t="shared" si="913"/>
        <v>17154.882822791271</v>
      </c>
      <c r="S1712" s="17">
        <f t="shared" si="913"/>
        <v>15716.097970859542</v>
      </c>
      <c r="T1712" s="17">
        <f t="shared" si="913"/>
        <v>14993.980438738203</v>
      </c>
    </row>
    <row r="1713" spans="1:20" ht="12.75" customHeight="1" outlineLevel="1">
      <c r="A1713" s="578" t="s">
        <v>38</v>
      </c>
      <c r="B1713" s="145"/>
      <c r="C1713" s="21" t="s">
        <v>229</v>
      </c>
      <c r="D1713" s="5" t="s">
        <v>79</v>
      </c>
      <c r="E1713" s="5" t="s">
        <v>317</v>
      </c>
      <c r="F1713" s="5"/>
      <c r="G1713" s="17">
        <f t="shared" ref="G1713:T1713" si="914">+IF($A1713="IPMC",G1353/G$1417,G1353/G$1418)</f>
        <v>0</v>
      </c>
      <c r="H1713" s="17">
        <f t="shared" si="914"/>
        <v>0</v>
      </c>
      <c r="I1713" s="17">
        <f t="shared" si="914"/>
        <v>0</v>
      </c>
      <c r="J1713" s="17">
        <f t="shared" si="914"/>
        <v>0</v>
      </c>
      <c r="K1713" s="17">
        <f t="shared" si="914"/>
        <v>0</v>
      </c>
      <c r="L1713" s="17">
        <f t="shared" si="914"/>
        <v>4126.9742845012952</v>
      </c>
      <c r="M1713" s="17">
        <f t="shared" si="914"/>
        <v>3749.4013699289039</v>
      </c>
      <c r="N1713" s="17">
        <f t="shared" si="914"/>
        <v>3484.824833091739</v>
      </c>
      <c r="O1713" s="17">
        <f t="shared" si="914"/>
        <v>3360.9403679958918</v>
      </c>
      <c r="P1713" s="17">
        <f t="shared" si="914"/>
        <v>3308.2413643424929</v>
      </c>
      <c r="Q1713" s="17">
        <f t="shared" si="914"/>
        <v>3131.6331565204532</v>
      </c>
      <c r="R1713" s="17">
        <f t="shared" si="914"/>
        <v>2632.4085276033829</v>
      </c>
      <c r="S1713" s="17">
        <f t="shared" si="914"/>
        <v>2414.8354769135376</v>
      </c>
      <c r="T1713" s="17">
        <f t="shared" si="914"/>
        <v>2307.3224514728522</v>
      </c>
    </row>
    <row r="1714" spans="1:20" ht="12.75" customHeight="1" outlineLevel="1">
      <c r="A1714" s="578" t="s">
        <v>38</v>
      </c>
      <c r="B1714" s="145"/>
      <c r="C1714" s="21" t="s">
        <v>230</v>
      </c>
      <c r="D1714" s="5" t="s">
        <v>79</v>
      </c>
      <c r="E1714" s="5" t="s">
        <v>317</v>
      </c>
      <c r="F1714" s="5"/>
      <c r="G1714" s="17">
        <f t="shared" ref="G1714:T1714" si="915">+IF($A1714="IPMC",G1354/G$1417,G1354/G$1418)</f>
        <v>0</v>
      </c>
      <c r="H1714" s="17">
        <f t="shared" si="915"/>
        <v>0</v>
      </c>
      <c r="I1714" s="17">
        <f t="shared" si="915"/>
        <v>0</v>
      </c>
      <c r="J1714" s="17">
        <f t="shared" si="915"/>
        <v>0</v>
      </c>
      <c r="K1714" s="17">
        <f t="shared" si="915"/>
        <v>0</v>
      </c>
      <c r="L1714" s="17">
        <f t="shared" si="915"/>
        <v>60.844860939777696</v>
      </c>
      <c r="M1714" s="17">
        <f t="shared" si="915"/>
        <v>55.347139874200856</v>
      </c>
      <c r="N1714" s="17">
        <f t="shared" si="915"/>
        <v>51.511337128148959</v>
      </c>
      <c r="O1714" s="17">
        <f t="shared" si="915"/>
        <v>49.753696889491728</v>
      </c>
      <c r="P1714" s="17">
        <f t="shared" si="915"/>
        <v>49.053079639965574</v>
      </c>
      <c r="Q1714" s="17">
        <f t="shared" si="915"/>
        <v>46.517435443530196</v>
      </c>
      <c r="R1714" s="17">
        <f t="shared" si="915"/>
        <v>39.179292871763366</v>
      </c>
      <c r="S1714" s="17">
        <f t="shared" si="915"/>
        <v>36.020178068772836</v>
      </c>
      <c r="T1714" s="17">
        <f t="shared" si="915"/>
        <v>34.501299823400466</v>
      </c>
    </row>
    <row r="1715" spans="1:20" ht="12.75" customHeight="1" outlineLevel="1">
      <c r="A1715" s="353" t="s">
        <v>38</v>
      </c>
      <c r="B1715" s="145"/>
      <c r="C1715" s="21" t="s">
        <v>231</v>
      </c>
      <c r="D1715" s="5" t="s">
        <v>79</v>
      </c>
      <c r="E1715" s="5" t="s">
        <v>317</v>
      </c>
      <c r="F1715" s="5"/>
      <c r="G1715" s="17">
        <f t="shared" ref="G1715:T1715" si="916">+IF($A1715="IPMC",G1355/G$1417,G1355/G$1418)</f>
        <v>0</v>
      </c>
      <c r="H1715" s="17">
        <f t="shared" si="916"/>
        <v>0</v>
      </c>
      <c r="I1715" s="17">
        <f t="shared" si="916"/>
        <v>0</v>
      </c>
      <c r="J1715" s="17">
        <f t="shared" si="916"/>
        <v>0</v>
      </c>
      <c r="K1715" s="17">
        <f t="shared" si="916"/>
        <v>0</v>
      </c>
      <c r="L1715" s="17">
        <f t="shared" si="916"/>
        <v>3310.7246325688407</v>
      </c>
      <c r="M1715" s="17">
        <f t="shared" si="916"/>
        <v>3007.8296148896397</v>
      </c>
      <c r="N1715" s="17">
        <f t="shared" si="916"/>
        <v>2795.5820947158118</v>
      </c>
      <c r="O1715" s="17">
        <f t="shared" si="916"/>
        <v>2696.1999997689804</v>
      </c>
      <c r="P1715" s="17">
        <f t="shared" si="916"/>
        <v>2653.9240180255597</v>
      </c>
      <c r="Q1715" s="17">
        <f t="shared" si="916"/>
        <v>2512.2460952563074</v>
      </c>
      <c r="R1715" s="17">
        <f t="shared" si="916"/>
        <v>2111.7601309148777</v>
      </c>
      <c r="S1715" s="17">
        <f t="shared" si="916"/>
        <v>1937.2195574474893</v>
      </c>
      <c r="T1715" s="17">
        <f t="shared" si="916"/>
        <v>1850.9708926604994</v>
      </c>
    </row>
    <row r="1716" spans="1:20" ht="12.75" customHeight="1" outlineLevel="1">
      <c r="A1716" s="353" t="s">
        <v>38</v>
      </c>
      <c r="B1716" s="145"/>
      <c r="C1716" s="21" t="s">
        <v>232</v>
      </c>
      <c r="D1716" s="5" t="s">
        <v>79</v>
      </c>
      <c r="E1716" s="5" t="s">
        <v>317</v>
      </c>
      <c r="F1716" s="5"/>
      <c r="G1716" s="17">
        <f t="shared" ref="G1716:T1716" si="917">+IF($A1716="IPMC",G1356/G$1417,G1356/G$1418)</f>
        <v>0</v>
      </c>
      <c r="H1716" s="17">
        <f t="shared" si="917"/>
        <v>0</v>
      </c>
      <c r="I1716" s="17">
        <f t="shared" si="917"/>
        <v>0</v>
      </c>
      <c r="J1716" s="17">
        <f t="shared" si="917"/>
        <v>0</v>
      </c>
      <c r="K1716" s="17">
        <f t="shared" si="917"/>
        <v>0</v>
      </c>
      <c r="L1716" s="17">
        <f t="shared" si="917"/>
        <v>14316.616494339203</v>
      </c>
      <c r="M1716" s="17">
        <f t="shared" si="917"/>
        <v>13006.80299807313</v>
      </c>
      <c r="N1716" s="17">
        <f t="shared" si="917"/>
        <v>12088.977843328841</v>
      </c>
      <c r="O1716" s="17">
        <f t="shared" si="917"/>
        <v>11659.218350267709</v>
      </c>
      <c r="P1716" s="17">
        <f t="shared" si="917"/>
        <v>11476.403684382125</v>
      </c>
      <c r="Q1716" s="17">
        <f t="shared" si="917"/>
        <v>10863.743704736471</v>
      </c>
      <c r="R1716" s="17">
        <f t="shared" si="917"/>
        <v>9131.9162049685219</v>
      </c>
      <c r="S1716" s="17">
        <f t="shared" si="917"/>
        <v>8377.1477689431576</v>
      </c>
      <c r="T1716" s="17">
        <f t="shared" si="917"/>
        <v>8004.1813661330089</v>
      </c>
    </row>
    <row r="1717" spans="1:20" ht="12.75" customHeight="1" outlineLevel="1">
      <c r="A1717" s="578" t="s">
        <v>38</v>
      </c>
      <c r="B1717" s="145"/>
      <c r="C1717" s="21" t="s">
        <v>233</v>
      </c>
      <c r="D1717" s="5" t="s">
        <v>79</v>
      </c>
      <c r="E1717" s="5" t="s">
        <v>317</v>
      </c>
      <c r="F1717" s="5"/>
      <c r="G1717" s="17">
        <f t="shared" ref="G1717:T1717" si="918">+IF($A1717="IPMC",G1357/G$1417,G1357/G$1418)</f>
        <v>0</v>
      </c>
      <c r="H1717" s="17">
        <f t="shared" si="918"/>
        <v>0</v>
      </c>
      <c r="I1717" s="17">
        <f t="shared" si="918"/>
        <v>0</v>
      </c>
      <c r="J1717" s="17">
        <f t="shared" si="918"/>
        <v>0</v>
      </c>
      <c r="K1717" s="17">
        <f t="shared" si="918"/>
        <v>0</v>
      </c>
      <c r="L1717" s="17">
        <f t="shared" si="918"/>
        <v>283.89408171883895</v>
      </c>
      <c r="M1717" s="17">
        <f t="shared" si="918"/>
        <v>257.92088477719926</v>
      </c>
      <c r="N1717" s="17">
        <f t="shared" si="918"/>
        <v>239.72069553642379</v>
      </c>
      <c r="O1717" s="17">
        <f t="shared" si="918"/>
        <v>231.19869757057864</v>
      </c>
      <c r="P1717" s="17">
        <f t="shared" si="918"/>
        <v>227.57353922979016</v>
      </c>
      <c r="Q1717" s="17">
        <f t="shared" si="918"/>
        <v>215.42468112521229</v>
      </c>
      <c r="R1717" s="17">
        <f t="shared" si="918"/>
        <v>181.08307688258589</v>
      </c>
      <c r="S1717" s="17">
        <f t="shared" si="918"/>
        <v>166.11625199484027</v>
      </c>
      <c r="T1717" s="17">
        <f t="shared" si="918"/>
        <v>158.72044346147402</v>
      </c>
    </row>
    <row r="1718" spans="1:20" ht="12.75" customHeight="1" outlineLevel="1">
      <c r="A1718" s="578" t="s">
        <v>38</v>
      </c>
      <c r="B1718" s="145"/>
      <c r="C1718" s="21" t="s">
        <v>234</v>
      </c>
      <c r="D1718" s="5" t="s">
        <v>79</v>
      </c>
      <c r="E1718" s="5" t="s">
        <v>317</v>
      </c>
      <c r="F1718" s="5"/>
      <c r="G1718" s="17">
        <f t="shared" ref="G1718:T1718" si="919">+IF($A1718="IPMC",G1358/G$1417,G1358/G$1418)</f>
        <v>0</v>
      </c>
      <c r="H1718" s="17">
        <f t="shared" si="919"/>
        <v>0</v>
      </c>
      <c r="I1718" s="17">
        <f t="shared" si="919"/>
        <v>0</v>
      </c>
      <c r="J1718" s="17">
        <f t="shared" si="919"/>
        <v>0</v>
      </c>
      <c r="K1718" s="17">
        <f t="shared" si="919"/>
        <v>0</v>
      </c>
      <c r="L1718" s="17">
        <f t="shared" si="919"/>
        <v>612.69225813131015</v>
      </c>
      <c r="M1718" s="17">
        <f t="shared" si="919"/>
        <v>556.63763174137773</v>
      </c>
      <c r="N1718" s="17">
        <f t="shared" si="919"/>
        <v>517.35849292723492</v>
      </c>
      <c r="O1718" s="17">
        <f t="shared" si="919"/>
        <v>498.96655553329094</v>
      </c>
      <c r="P1718" s="17">
        <f t="shared" si="919"/>
        <v>491.1428403066347</v>
      </c>
      <c r="Q1718" s="17">
        <f t="shared" si="919"/>
        <v>464.92351491336183</v>
      </c>
      <c r="R1718" s="17">
        <f t="shared" si="919"/>
        <v>390.80842620184433</v>
      </c>
      <c r="S1718" s="17">
        <f t="shared" si="919"/>
        <v>358.50744380020865</v>
      </c>
      <c r="T1718" s="17">
        <f t="shared" si="919"/>
        <v>342.54601690613663</v>
      </c>
    </row>
    <row r="1719" spans="1:20" ht="12.75" customHeight="1" outlineLevel="1">
      <c r="A1719" s="578" t="s">
        <v>38</v>
      </c>
      <c r="B1719" s="145"/>
      <c r="C1719" s="21" t="s">
        <v>235</v>
      </c>
      <c r="D1719" s="5" t="s">
        <v>79</v>
      </c>
      <c r="E1719" s="5" t="s">
        <v>317</v>
      </c>
      <c r="F1719" s="5"/>
      <c r="G1719" s="17">
        <f t="shared" ref="G1719:T1719" si="920">+IF($A1719="IPMC",G1359/G$1417,G1359/G$1418)</f>
        <v>0</v>
      </c>
      <c r="H1719" s="17">
        <f t="shared" si="920"/>
        <v>0</v>
      </c>
      <c r="I1719" s="17">
        <f t="shared" si="920"/>
        <v>0</v>
      </c>
      <c r="J1719" s="17">
        <f t="shared" si="920"/>
        <v>0</v>
      </c>
      <c r="K1719" s="17">
        <f t="shared" si="920"/>
        <v>0</v>
      </c>
      <c r="L1719" s="17">
        <f t="shared" si="920"/>
        <v>41816.308790265815</v>
      </c>
      <c r="M1719" s="17">
        <f t="shared" si="920"/>
        <v>37990.5748510228</v>
      </c>
      <c r="N1719" s="17">
        <f t="shared" si="920"/>
        <v>35309.769641116101</v>
      </c>
      <c r="O1719" s="17">
        <f t="shared" si="920"/>
        <v>34054.518047661877</v>
      </c>
      <c r="P1719" s="17">
        <f t="shared" si="920"/>
        <v>33520.548689532916</v>
      </c>
      <c r="Q1719" s="17">
        <f t="shared" si="920"/>
        <v>31731.077070842108</v>
      </c>
      <c r="R1719" s="17">
        <f t="shared" si="920"/>
        <v>26672.714745469708</v>
      </c>
      <c r="S1719" s="17">
        <f t="shared" si="920"/>
        <v>24468.169418823418</v>
      </c>
      <c r="T1719" s="17">
        <f t="shared" si="920"/>
        <v>23378.800413620927</v>
      </c>
    </row>
    <row r="1720" spans="1:20" ht="12.75" customHeight="1" outlineLevel="1">
      <c r="A1720" s="578" t="s">
        <v>38</v>
      </c>
      <c r="B1720" s="145"/>
      <c r="C1720" s="21" t="s">
        <v>236</v>
      </c>
      <c r="D1720" s="5" t="s">
        <v>79</v>
      </c>
      <c r="E1720" s="5" t="s">
        <v>317</v>
      </c>
      <c r="F1720" s="5"/>
      <c r="G1720" s="17">
        <f t="shared" ref="G1720:T1720" si="921">+IF($A1720="IPMC",G1360/G$1417,G1360/G$1418)</f>
        <v>0</v>
      </c>
      <c r="H1720" s="17">
        <f t="shared" si="921"/>
        <v>0</v>
      </c>
      <c r="I1720" s="17">
        <f t="shared" si="921"/>
        <v>0</v>
      </c>
      <c r="J1720" s="17">
        <f t="shared" si="921"/>
        <v>0</v>
      </c>
      <c r="K1720" s="17">
        <f t="shared" si="921"/>
        <v>0</v>
      </c>
      <c r="L1720" s="17">
        <f t="shared" si="921"/>
        <v>20150.93841667768</v>
      </c>
      <c r="M1720" s="17">
        <f t="shared" si="921"/>
        <v>18307.348409847007</v>
      </c>
      <c r="N1720" s="17">
        <f t="shared" si="921"/>
        <v>17015.49022688578</v>
      </c>
      <c r="O1720" s="17">
        <f t="shared" si="921"/>
        <v>16410.594713893472</v>
      </c>
      <c r="P1720" s="17">
        <f t="shared" si="921"/>
        <v>16153.279231888173</v>
      </c>
      <c r="Q1720" s="17">
        <f t="shared" si="921"/>
        <v>15290.947442454262</v>
      </c>
      <c r="R1720" s="17">
        <f t="shared" si="921"/>
        <v>12853.36386186932</v>
      </c>
      <c r="S1720" s="17">
        <f t="shared" si="921"/>
        <v>11791.011435287732</v>
      </c>
      <c r="T1720" s="17">
        <f t="shared" si="921"/>
        <v>11266.053389684654</v>
      </c>
    </row>
    <row r="1721" spans="1:20" ht="12.75" customHeight="1" outlineLevel="1">
      <c r="A1721" s="578" t="s">
        <v>38</v>
      </c>
      <c r="B1721" s="145"/>
      <c r="C1721" s="21" t="s">
        <v>237</v>
      </c>
      <c r="D1721" s="5" t="s">
        <v>79</v>
      </c>
      <c r="E1721" s="5" t="s">
        <v>317</v>
      </c>
      <c r="F1721" s="5"/>
      <c r="G1721" s="17">
        <f t="shared" ref="G1721:T1721" si="922">+IF($A1721="IPMC",G1361/G$1417,G1361/G$1418)</f>
        <v>0</v>
      </c>
      <c r="H1721" s="17">
        <f t="shared" si="922"/>
        <v>0</v>
      </c>
      <c r="I1721" s="17">
        <f t="shared" si="922"/>
        <v>0</v>
      </c>
      <c r="J1721" s="17">
        <f t="shared" si="922"/>
        <v>0</v>
      </c>
      <c r="K1721" s="17">
        <f t="shared" si="922"/>
        <v>0</v>
      </c>
      <c r="L1721" s="17">
        <f t="shared" si="922"/>
        <v>1123.4083994176208</v>
      </c>
      <c r="M1721" s="17">
        <f t="shared" si="922"/>
        <v>1020.6288436505384</v>
      </c>
      <c r="N1721" s="17">
        <f t="shared" si="922"/>
        <v>948.60816135844766</v>
      </c>
      <c r="O1721" s="17">
        <f t="shared" si="922"/>
        <v>914.88542914548168</v>
      </c>
      <c r="P1721" s="17">
        <f t="shared" si="922"/>
        <v>900.54017296894062</v>
      </c>
      <c r="Q1721" s="17">
        <f t="shared" si="922"/>
        <v>852.46545032807808</v>
      </c>
      <c r="R1721" s="17">
        <f t="shared" si="922"/>
        <v>716.57094198869481</v>
      </c>
      <c r="S1721" s="17">
        <f t="shared" si="922"/>
        <v>657.34513252586112</v>
      </c>
      <c r="T1721" s="17">
        <f t="shared" si="922"/>
        <v>628.07888866278313</v>
      </c>
    </row>
    <row r="1722" spans="1:20" ht="12.75" customHeight="1" outlineLevel="1">
      <c r="A1722" s="578" t="s">
        <v>38</v>
      </c>
      <c r="B1722" s="145"/>
      <c r="C1722" s="21" t="s">
        <v>238</v>
      </c>
      <c r="D1722" s="5" t="s">
        <v>79</v>
      </c>
      <c r="E1722" s="5" t="s">
        <v>317</v>
      </c>
      <c r="F1722" s="5"/>
      <c r="G1722" s="17">
        <f t="shared" ref="G1722:T1722" si="923">+IF($A1722="IPMC",G1362/G$1417,G1362/G$1418)</f>
        <v>0</v>
      </c>
      <c r="H1722" s="17">
        <f t="shared" si="923"/>
        <v>0</v>
      </c>
      <c r="I1722" s="17">
        <f t="shared" si="923"/>
        <v>0</v>
      </c>
      <c r="J1722" s="17">
        <f t="shared" si="923"/>
        <v>0</v>
      </c>
      <c r="K1722" s="17">
        <f t="shared" si="923"/>
        <v>0</v>
      </c>
      <c r="L1722" s="17">
        <f t="shared" si="923"/>
        <v>12483.532735496912</v>
      </c>
      <c r="M1722" s="17">
        <f t="shared" si="923"/>
        <v>11341.426312202104</v>
      </c>
      <c r="N1722" s="17">
        <f t="shared" si="923"/>
        <v>10541.118476251953</v>
      </c>
      <c r="O1722" s="17">
        <f t="shared" si="923"/>
        <v>10166.384913881229</v>
      </c>
      <c r="P1722" s="17">
        <f t="shared" si="923"/>
        <v>10006.977635840782</v>
      </c>
      <c r="Q1722" s="17">
        <f t="shared" si="923"/>
        <v>9472.761963118146</v>
      </c>
      <c r="R1722" s="17">
        <f t="shared" si="923"/>
        <v>7962.6757430859725</v>
      </c>
      <c r="S1722" s="17">
        <f t="shared" si="923"/>
        <v>7304.5470237361187</v>
      </c>
      <c r="T1722" s="17">
        <f t="shared" si="923"/>
        <v>6979.3348270860251</v>
      </c>
    </row>
    <row r="1723" spans="1:20" ht="12.75" customHeight="1" outlineLevel="1">
      <c r="A1723" s="578" t="s">
        <v>38</v>
      </c>
      <c r="B1723" s="145"/>
      <c r="C1723" s="21" t="s">
        <v>239</v>
      </c>
      <c r="D1723" s="5" t="s">
        <v>79</v>
      </c>
      <c r="E1723" s="5" t="s">
        <v>317</v>
      </c>
      <c r="F1723" s="5"/>
      <c r="G1723" s="17">
        <f t="shared" ref="G1723:T1723" si="924">+IF($A1723="IPMC",G1363/G$1417,G1363/G$1418)</f>
        <v>0</v>
      </c>
      <c r="H1723" s="17">
        <f t="shared" si="924"/>
        <v>0</v>
      </c>
      <c r="I1723" s="17">
        <f t="shared" si="924"/>
        <v>0</v>
      </c>
      <c r="J1723" s="17">
        <f t="shared" si="924"/>
        <v>0</v>
      </c>
      <c r="K1723" s="17">
        <f t="shared" si="924"/>
        <v>0</v>
      </c>
      <c r="L1723" s="17">
        <f t="shared" si="924"/>
        <v>11611.523446974059</v>
      </c>
      <c r="M1723" s="17">
        <f t="shared" si="924"/>
        <v>10549.19631618375</v>
      </c>
      <c r="N1723" s="17">
        <f t="shared" si="924"/>
        <v>9804.7921960657168</v>
      </c>
      <c r="O1723" s="17">
        <f t="shared" si="924"/>
        <v>9456.2348094644822</v>
      </c>
      <c r="P1723" s="17">
        <f t="shared" si="924"/>
        <v>9307.9625706837251</v>
      </c>
      <c r="Q1723" s="17">
        <f t="shared" si="924"/>
        <v>8811.0633402341991</v>
      </c>
      <c r="R1723" s="17">
        <f t="shared" si="924"/>
        <v>7406.4608192669593</v>
      </c>
      <c r="S1723" s="17">
        <f t="shared" si="924"/>
        <v>6794.3042112157655</v>
      </c>
      <c r="T1723" s="17">
        <f t="shared" si="924"/>
        <v>6491.8089859734064</v>
      </c>
    </row>
    <row r="1724" spans="1:20" ht="12.75" customHeight="1" outlineLevel="1">
      <c r="A1724" s="578" t="s">
        <v>38</v>
      </c>
      <c r="B1724" s="145"/>
      <c r="C1724" s="21" t="s">
        <v>240</v>
      </c>
      <c r="D1724" s="5" t="s">
        <v>79</v>
      </c>
      <c r="E1724" s="5" t="s">
        <v>317</v>
      </c>
      <c r="F1724" s="5"/>
      <c r="G1724" s="17">
        <f t="shared" ref="G1724:T1724" si="925">+IF($A1724="IPMC",G1364/G$1417,G1364/G$1418)</f>
        <v>0</v>
      </c>
      <c r="H1724" s="17">
        <f t="shared" si="925"/>
        <v>0</v>
      </c>
      <c r="I1724" s="17">
        <f t="shared" si="925"/>
        <v>0</v>
      </c>
      <c r="J1724" s="17">
        <f t="shared" si="925"/>
        <v>0</v>
      </c>
      <c r="K1724" s="17">
        <f t="shared" si="925"/>
        <v>0</v>
      </c>
      <c r="L1724" s="17">
        <f t="shared" si="925"/>
        <v>9472.5667537215213</v>
      </c>
      <c r="M1724" s="17">
        <f t="shared" si="925"/>
        <v>8605.9307169727799</v>
      </c>
      <c r="N1724" s="17">
        <f t="shared" si="925"/>
        <v>7998.6531489805293</v>
      </c>
      <c r="O1724" s="17">
        <f t="shared" si="925"/>
        <v>7714.3034573004634</v>
      </c>
      <c r="P1724" s="17">
        <f t="shared" si="925"/>
        <v>7593.3444215642467</v>
      </c>
      <c r="Q1724" s="17">
        <f t="shared" si="925"/>
        <v>7187.9789110176853</v>
      </c>
      <c r="R1724" s="17">
        <f t="shared" si="925"/>
        <v>6042.1179735560281</v>
      </c>
      <c r="S1724" s="17">
        <f t="shared" si="925"/>
        <v>5542.7266266774404</v>
      </c>
      <c r="T1724" s="17">
        <f t="shared" si="925"/>
        <v>5295.9539937085083</v>
      </c>
    </row>
    <row r="1725" spans="1:20" ht="12.75" customHeight="1" outlineLevel="1">
      <c r="A1725" s="353" t="s">
        <v>38</v>
      </c>
      <c r="B1725" s="145"/>
      <c r="C1725" s="21" t="s">
        <v>241</v>
      </c>
      <c r="D1725" s="5" t="s">
        <v>79</v>
      </c>
      <c r="E1725" s="5" t="s">
        <v>317</v>
      </c>
      <c r="F1725" s="5"/>
      <c r="G1725" s="17">
        <f t="shared" ref="G1725:T1725" si="926">+IF($A1725="IPMC",G1365/G$1417,G1365/G$1418)</f>
        <v>0</v>
      </c>
      <c r="H1725" s="17">
        <f t="shared" si="926"/>
        <v>0</v>
      </c>
      <c r="I1725" s="17">
        <f t="shared" si="926"/>
        <v>0</v>
      </c>
      <c r="J1725" s="17">
        <f t="shared" si="926"/>
        <v>0</v>
      </c>
      <c r="K1725" s="17">
        <f t="shared" si="926"/>
        <v>0</v>
      </c>
      <c r="L1725" s="17">
        <f t="shared" si="926"/>
        <v>16835.131285142652</v>
      </c>
      <c r="M1725" s="17">
        <f t="shared" si="926"/>
        <v>15294.901288941384</v>
      </c>
      <c r="N1725" s="17">
        <f t="shared" si="926"/>
        <v>14215.61646050192</v>
      </c>
      <c r="O1725" s="17">
        <f t="shared" si="926"/>
        <v>13710.255610081624</v>
      </c>
      <c r="P1725" s="17">
        <f t="shared" si="926"/>
        <v>13495.28101030449</v>
      </c>
      <c r="Q1725" s="17">
        <f t="shared" si="926"/>
        <v>12774.844642216704</v>
      </c>
      <c r="R1725" s="17">
        <f t="shared" si="926"/>
        <v>10738.361836845625</v>
      </c>
      <c r="S1725" s="17">
        <f t="shared" si="926"/>
        <v>9850.8179318040238</v>
      </c>
      <c r="T1725" s="17">
        <f t="shared" si="926"/>
        <v>9412.2409566689457</v>
      </c>
    </row>
    <row r="1726" spans="1:20" ht="12.75" customHeight="1" outlineLevel="1">
      <c r="A1726" s="353" t="s">
        <v>38</v>
      </c>
      <c r="B1726" s="145"/>
      <c r="C1726" s="21" t="s">
        <v>242</v>
      </c>
      <c r="D1726" s="5" t="s">
        <v>79</v>
      </c>
      <c r="E1726" s="5" t="s">
        <v>317</v>
      </c>
      <c r="F1726" s="5"/>
      <c r="G1726" s="17">
        <f t="shared" ref="G1726:T1726" si="927">+IF($A1726="IPMC",G1366/G$1417,G1366/G$1418)</f>
        <v>0</v>
      </c>
      <c r="H1726" s="17">
        <f t="shared" si="927"/>
        <v>0</v>
      </c>
      <c r="I1726" s="17">
        <f t="shared" si="927"/>
        <v>0</v>
      </c>
      <c r="J1726" s="17">
        <f t="shared" si="927"/>
        <v>0</v>
      </c>
      <c r="K1726" s="17">
        <f t="shared" si="927"/>
        <v>0</v>
      </c>
      <c r="L1726" s="17">
        <f t="shared" si="927"/>
        <v>15815.065328006514</v>
      </c>
      <c r="M1726" s="17">
        <f t="shared" si="927"/>
        <v>14368.160186757308</v>
      </c>
      <c r="N1726" s="17">
        <f t="shared" si="927"/>
        <v>13354.270851402965</v>
      </c>
      <c r="O1726" s="17">
        <f t="shared" si="927"/>
        <v>12879.530575948906</v>
      </c>
      <c r="P1726" s="17">
        <f t="shared" si="927"/>
        <v>12677.581610909479</v>
      </c>
      <c r="Q1726" s="17">
        <f t="shared" si="927"/>
        <v>12000.79756729259</v>
      </c>
      <c r="R1726" s="17">
        <f t="shared" si="927"/>
        <v>10087.708321904345</v>
      </c>
      <c r="S1726" s="17">
        <f t="shared" si="927"/>
        <v>9253.9420386503225</v>
      </c>
      <c r="T1726" s="17">
        <f t="shared" si="927"/>
        <v>8841.9391029059479</v>
      </c>
    </row>
    <row r="1727" spans="1:20" ht="12.75" customHeight="1" outlineLevel="1">
      <c r="A1727" s="578" t="s">
        <v>38</v>
      </c>
      <c r="B1727" s="145"/>
      <c r="C1727" s="21" t="s">
        <v>243</v>
      </c>
      <c r="D1727" s="5" t="s">
        <v>79</v>
      </c>
      <c r="E1727" s="5" t="s">
        <v>317</v>
      </c>
      <c r="F1727" s="5"/>
      <c r="G1727" s="17">
        <f t="shared" ref="G1727:T1727" si="928">+IF($A1727="IPMC",G1367/G$1417,G1367/G$1418)</f>
        <v>0</v>
      </c>
      <c r="H1727" s="17">
        <f t="shared" si="928"/>
        <v>0</v>
      </c>
      <c r="I1727" s="17">
        <f t="shared" si="928"/>
        <v>0</v>
      </c>
      <c r="J1727" s="17">
        <f t="shared" si="928"/>
        <v>0</v>
      </c>
      <c r="K1727" s="17">
        <f t="shared" si="928"/>
        <v>0</v>
      </c>
      <c r="L1727" s="17">
        <f t="shared" si="928"/>
        <v>6186.4248503616154</v>
      </c>
      <c r="M1727" s="17">
        <f t="shared" si="928"/>
        <v>5620.4347810010631</v>
      </c>
      <c r="N1727" s="17">
        <f t="shared" si="928"/>
        <v>5223.8287569560543</v>
      </c>
      <c r="O1727" s="17">
        <f t="shared" si="928"/>
        <v>5038.1232301925602</v>
      </c>
      <c r="P1727" s="17">
        <f t="shared" si="928"/>
        <v>4959.1262693888466</v>
      </c>
      <c r="Q1727" s="17">
        <f t="shared" si="928"/>
        <v>4694.3866974096327</v>
      </c>
      <c r="R1727" s="17">
        <f t="shared" si="928"/>
        <v>3946.0380435681113</v>
      </c>
      <c r="S1727" s="17">
        <f t="shared" si="928"/>
        <v>3619.8912748296921</v>
      </c>
      <c r="T1727" s="17">
        <f t="shared" si="928"/>
        <v>3458.7268947118755</v>
      </c>
    </row>
    <row r="1728" spans="1:20" ht="12.75" customHeight="1" outlineLevel="1">
      <c r="A1728" s="578" t="s">
        <v>38</v>
      </c>
      <c r="B1728" s="145"/>
      <c r="C1728" s="21" t="s">
        <v>244</v>
      </c>
      <c r="D1728" s="5" t="s">
        <v>79</v>
      </c>
      <c r="E1728" s="5" t="s">
        <v>317</v>
      </c>
      <c r="F1728" s="5"/>
      <c r="G1728" s="17">
        <f t="shared" ref="G1728:T1728" si="929">+IF($A1728="IPMC",G1368/G$1417,G1368/G$1418)</f>
        <v>0</v>
      </c>
      <c r="H1728" s="17">
        <f t="shared" si="929"/>
        <v>0</v>
      </c>
      <c r="I1728" s="17">
        <f t="shared" si="929"/>
        <v>0</v>
      </c>
      <c r="J1728" s="17">
        <f t="shared" si="929"/>
        <v>0</v>
      </c>
      <c r="K1728" s="17">
        <f t="shared" si="929"/>
        <v>0</v>
      </c>
      <c r="L1728" s="17">
        <f t="shared" si="929"/>
        <v>4199.530457657771</v>
      </c>
      <c r="M1728" s="17">
        <f t="shared" si="929"/>
        <v>3815.3194484716596</v>
      </c>
      <c r="N1728" s="17">
        <f t="shared" si="929"/>
        <v>3546.091401909322</v>
      </c>
      <c r="O1728" s="17">
        <f t="shared" si="929"/>
        <v>3420.0289288877534</v>
      </c>
      <c r="P1728" s="17">
        <f t="shared" si="929"/>
        <v>3366.4034261164393</v>
      </c>
      <c r="Q1728" s="17">
        <f t="shared" si="929"/>
        <v>3186.6902763140938</v>
      </c>
      <c r="R1728" s="17">
        <f t="shared" si="929"/>
        <v>2678.6887987610353</v>
      </c>
      <c r="S1728" s="17">
        <f t="shared" si="929"/>
        <v>2457.2906047938695</v>
      </c>
      <c r="T1728" s="17">
        <f t="shared" si="929"/>
        <v>2347.8873970664304</v>
      </c>
    </row>
    <row r="1729" spans="1:20" ht="12.75" customHeight="1" outlineLevel="1">
      <c r="A1729" s="578" t="s">
        <v>38</v>
      </c>
      <c r="B1729" s="145"/>
      <c r="C1729" s="21" t="s">
        <v>245</v>
      </c>
      <c r="D1729" s="5" t="s">
        <v>79</v>
      </c>
      <c r="E1729" s="5" t="s">
        <v>317</v>
      </c>
      <c r="F1729" s="5"/>
      <c r="G1729" s="17">
        <f t="shared" ref="G1729:T1729" si="930">+IF($A1729="IPMC",G1369/G$1417,G1369/G$1418)</f>
        <v>0</v>
      </c>
      <c r="H1729" s="17">
        <f t="shared" si="930"/>
        <v>0</v>
      </c>
      <c r="I1729" s="17">
        <f t="shared" si="930"/>
        <v>0</v>
      </c>
      <c r="J1729" s="17">
        <f t="shared" si="930"/>
        <v>0</v>
      </c>
      <c r="K1729" s="17">
        <f t="shared" si="930"/>
        <v>0</v>
      </c>
      <c r="L1729" s="17">
        <f t="shared" si="930"/>
        <v>614.0912881660206</v>
      </c>
      <c r="M1729" s="17">
        <f t="shared" si="930"/>
        <v>557.90866586155983</v>
      </c>
      <c r="N1729" s="17">
        <f t="shared" si="930"/>
        <v>518.53983651483838</v>
      </c>
      <c r="O1729" s="17">
        <f t="shared" si="930"/>
        <v>500.10590271491873</v>
      </c>
      <c r="P1729" s="17">
        <f t="shared" si="930"/>
        <v>492.26432270795914</v>
      </c>
      <c r="Q1729" s="17">
        <f t="shared" si="930"/>
        <v>465.98512774194683</v>
      </c>
      <c r="R1729" s="17">
        <f t="shared" si="930"/>
        <v>391.70080360472161</v>
      </c>
      <c r="S1729" s="17">
        <f t="shared" si="930"/>
        <v>359.32606469003906</v>
      </c>
      <c r="T1729" s="17">
        <f t="shared" si="930"/>
        <v>343.32819125151457</v>
      </c>
    </row>
    <row r="1730" spans="1:20" ht="12.75" customHeight="1" outlineLevel="1">
      <c r="A1730" s="353" t="s">
        <v>38</v>
      </c>
      <c r="B1730" s="145"/>
      <c r="C1730" s="21" t="s">
        <v>246</v>
      </c>
      <c r="D1730" s="5" t="s">
        <v>79</v>
      </c>
      <c r="E1730" s="5" t="s">
        <v>317</v>
      </c>
      <c r="F1730" s="5"/>
      <c r="G1730" s="17">
        <f t="shared" ref="G1730:T1730" si="931">+IF($A1730="IPMC",G1370/G$1417,G1370/G$1418)</f>
        <v>0</v>
      </c>
      <c r="H1730" s="17">
        <f t="shared" si="931"/>
        <v>0</v>
      </c>
      <c r="I1730" s="17">
        <f t="shared" si="931"/>
        <v>0</v>
      </c>
      <c r="J1730" s="17">
        <f t="shared" si="931"/>
        <v>0</v>
      </c>
      <c r="K1730" s="17">
        <f t="shared" si="931"/>
        <v>0</v>
      </c>
      <c r="L1730" s="17">
        <f t="shared" si="931"/>
        <v>9417.8664962864677</v>
      </c>
      <c r="M1730" s="17">
        <f t="shared" si="931"/>
        <v>8556.2349335673262</v>
      </c>
      <c r="N1730" s="17">
        <f t="shared" si="931"/>
        <v>7952.4641489176856</v>
      </c>
      <c r="O1730" s="17">
        <f t="shared" si="931"/>
        <v>7669.7564621704823</v>
      </c>
      <c r="P1730" s="17">
        <f t="shared" si="931"/>
        <v>7549.4959161431152</v>
      </c>
      <c r="Q1730" s="17">
        <f t="shared" si="931"/>
        <v>7146.4712281379716</v>
      </c>
      <c r="R1730" s="17">
        <f t="shared" si="931"/>
        <v>6007.2271760352169</v>
      </c>
      <c r="S1730" s="17">
        <f t="shared" si="931"/>
        <v>5510.7196130290804</v>
      </c>
      <c r="T1730" s="17">
        <f t="shared" si="931"/>
        <v>5265.3719926150643</v>
      </c>
    </row>
    <row r="1731" spans="1:20" ht="12.75" customHeight="1" outlineLevel="1">
      <c r="A1731" s="353" t="s">
        <v>38</v>
      </c>
      <c r="B1731" s="145"/>
      <c r="C1731" s="21" t="s">
        <v>247</v>
      </c>
      <c r="D1731" s="5" t="s">
        <v>79</v>
      </c>
      <c r="E1731" s="5" t="s">
        <v>317</v>
      </c>
      <c r="F1731" s="5"/>
      <c r="G1731" s="17">
        <f t="shared" ref="G1731:T1731" si="932">+IF($A1731="IPMC",G1371/G$1417,G1371/G$1418)</f>
        <v>0</v>
      </c>
      <c r="H1731" s="17">
        <f t="shared" si="932"/>
        <v>0</v>
      </c>
      <c r="I1731" s="17">
        <f t="shared" si="932"/>
        <v>0</v>
      </c>
      <c r="J1731" s="17">
        <f t="shared" si="932"/>
        <v>0</v>
      </c>
      <c r="K1731" s="17">
        <f t="shared" si="932"/>
        <v>0</v>
      </c>
      <c r="L1731" s="17">
        <f t="shared" si="932"/>
        <v>2963.7742685712656</v>
      </c>
      <c r="M1731" s="17">
        <f t="shared" si="932"/>
        <v>2692.6214065528061</v>
      </c>
      <c r="N1731" s="17">
        <f t="shared" si="932"/>
        <v>2502.6165560524005</v>
      </c>
      <c r="O1731" s="17">
        <f t="shared" si="932"/>
        <v>2413.6492970836048</v>
      </c>
      <c r="P1731" s="17">
        <f t="shared" si="932"/>
        <v>2375.8036648503617</v>
      </c>
      <c r="Q1731" s="17">
        <f t="shared" si="932"/>
        <v>2248.9730073570113</v>
      </c>
      <c r="R1731" s="17">
        <f t="shared" si="932"/>
        <v>1890.4563296597464</v>
      </c>
      <c r="S1731" s="17">
        <f t="shared" si="932"/>
        <v>1734.2068924895709</v>
      </c>
      <c r="T1731" s="17">
        <f t="shared" si="932"/>
        <v>1656.9967340609103</v>
      </c>
    </row>
    <row r="1732" spans="1:20" ht="12.75" customHeight="1" outlineLevel="1">
      <c r="A1732" s="353" t="s">
        <v>38</v>
      </c>
      <c r="B1732" s="145"/>
      <c r="C1732" s="21" t="s">
        <v>248</v>
      </c>
      <c r="D1732" s="5" t="s">
        <v>79</v>
      </c>
      <c r="E1732" s="5" t="s">
        <v>317</v>
      </c>
      <c r="F1732" s="5"/>
      <c r="G1732" s="17">
        <f t="shared" ref="G1732:T1732" si="933">+IF($A1732="IPMC",G1372/G$1417,G1372/G$1418)</f>
        <v>0</v>
      </c>
      <c r="H1732" s="17">
        <f t="shared" si="933"/>
        <v>0</v>
      </c>
      <c r="I1732" s="17">
        <f t="shared" si="933"/>
        <v>0</v>
      </c>
      <c r="J1732" s="17">
        <f t="shared" si="933"/>
        <v>0</v>
      </c>
      <c r="K1732" s="17">
        <f t="shared" si="933"/>
        <v>0</v>
      </c>
      <c r="L1732" s="17">
        <f t="shared" si="933"/>
        <v>2429.5514702033706</v>
      </c>
      <c r="M1732" s="17">
        <f t="shared" si="933"/>
        <v>2207.2741390473866</v>
      </c>
      <c r="N1732" s="17">
        <f t="shared" si="933"/>
        <v>2051.5178222542163</v>
      </c>
      <c r="O1732" s="17">
        <f t="shared" si="933"/>
        <v>1978.5869863536129</v>
      </c>
      <c r="P1732" s="17">
        <f t="shared" si="933"/>
        <v>1947.5630610809985</v>
      </c>
      <c r="Q1732" s="17">
        <f t="shared" si="933"/>
        <v>1843.5937360053836</v>
      </c>
      <c r="R1732" s="17">
        <f t="shared" si="933"/>
        <v>1549.6999902405569</v>
      </c>
      <c r="S1732" s="17">
        <f t="shared" si="933"/>
        <v>1421.6146452057444</v>
      </c>
      <c r="T1732" s="17">
        <f t="shared" si="933"/>
        <v>1358.3216826092994</v>
      </c>
    </row>
    <row r="1733" spans="1:20" ht="12.75" customHeight="1" outlineLevel="1">
      <c r="A1733" s="353" t="s">
        <v>38</v>
      </c>
      <c r="B1733" s="145"/>
      <c r="C1733" s="21" t="s">
        <v>249</v>
      </c>
      <c r="D1733" s="5" t="s">
        <v>79</v>
      </c>
      <c r="E1733" s="5" t="s">
        <v>317</v>
      </c>
      <c r="F1733" s="5"/>
      <c r="G1733" s="17">
        <f t="shared" ref="G1733:T1733" si="934">+IF($A1733="IPMC",G1373/G$1417,G1373/G$1418)</f>
        <v>0</v>
      </c>
      <c r="H1733" s="17">
        <f t="shared" si="934"/>
        <v>0</v>
      </c>
      <c r="I1733" s="17">
        <f t="shared" si="934"/>
        <v>0</v>
      </c>
      <c r="J1733" s="17">
        <f t="shared" si="934"/>
        <v>0</v>
      </c>
      <c r="K1733" s="17">
        <f t="shared" si="934"/>
        <v>0</v>
      </c>
      <c r="L1733" s="17">
        <f t="shared" si="934"/>
        <v>119.23551432191236</v>
      </c>
      <c r="M1733" s="17">
        <f t="shared" si="934"/>
        <v>108.3267716064237</v>
      </c>
      <c r="N1733" s="17">
        <f t="shared" si="934"/>
        <v>100.68269212529802</v>
      </c>
      <c r="O1733" s="17">
        <f t="shared" si="934"/>
        <v>97.103452979643066</v>
      </c>
      <c r="P1733" s="17">
        <f t="shared" si="934"/>
        <v>95.580886476511907</v>
      </c>
      <c r="Q1733" s="17">
        <f t="shared" si="934"/>
        <v>90.478366072589225</v>
      </c>
      <c r="R1733" s="17">
        <f t="shared" si="934"/>
        <v>76.054892290686126</v>
      </c>
      <c r="S1733" s="17">
        <f t="shared" si="934"/>
        <v>69.768825837832978</v>
      </c>
      <c r="T1733" s="17">
        <f t="shared" si="934"/>
        <v>66.662586253819171</v>
      </c>
    </row>
    <row r="1734" spans="1:20" ht="12.75" customHeight="1" outlineLevel="1">
      <c r="A1734" s="152" t="s">
        <v>38</v>
      </c>
      <c r="B1734" s="145"/>
      <c r="C1734" s="21" t="s">
        <v>250</v>
      </c>
      <c r="D1734" s="5" t="s">
        <v>79</v>
      </c>
      <c r="E1734" s="5" t="s">
        <v>317</v>
      </c>
      <c r="F1734" s="5"/>
      <c r="G1734" s="17">
        <f t="shared" ref="G1734:T1734" si="935">+IF($A1734="IPMC",G1374/G$1417,G1374/G$1418)</f>
        <v>0</v>
      </c>
      <c r="H1734" s="17">
        <f t="shared" si="935"/>
        <v>0</v>
      </c>
      <c r="I1734" s="17">
        <f t="shared" si="935"/>
        <v>0</v>
      </c>
      <c r="J1734" s="17">
        <f t="shared" si="935"/>
        <v>0</v>
      </c>
      <c r="K1734" s="17">
        <f t="shared" si="935"/>
        <v>0</v>
      </c>
      <c r="L1734" s="17">
        <f t="shared" si="935"/>
        <v>35270.033769506219</v>
      </c>
      <c r="M1734" s="17">
        <f t="shared" si="935"/>
        <v>32043.212246185692</v>
      </c>
      <c r="N1734" s="17">
        <f t="shared" si="935"/>
        <v>29782.082724756303</v>
      </c>
      <c r="O1734" s="17">
        <f t="shared" si="935"/>
        <v>28723.338723404777</v>
      </c>
      <c r="P1734" s="17">
        <f t="shared" si="935"/>
        <v>28272.961398434523</v>
      </c>
      <c r="Q1734" s="17">
        <f t="shared" si="935"/>
        <v>26763.628646532481</v>
      </c>
      <c r="R1734" s="17">
        <f t="shared" si="935"/>
        <v>22497.144702932623</v>
      </c>
      <c r="S1734" s="17">
        <f t="shared" si="935"/>
        <v>20637.717355884677</v>
      </c>
      <c r="T1734" s="17">
        <f t="shared" si="935"/>
        <v>19718.887293823122</v>
      </c>
    </row>
    <row r="1735" spans="1:20" ht="12.75" customHeight="1" outlineLevel="1">
      <c r="A1735" s="152" t="s">
        <v>38</v>
      </c>
      <c r="B1735" s="145"/>
      <c r="C1735" s="21" t="s">
        <v>251</v>
      </c>
      <c r="D1735" s="5" t="s">
        <v>79</v>
      </c>
      <c r="E1735" s="5" t="s">
        <v>317</v>
      </c>
      <c r="F1735" s="5"/>
      <c r="G1735" s="17">
        <f t="shared" ref="G1735:T1735" si="936">+IF($A1735="IPMC",G1375/G$1417,G1375/G$1418)</f>
        <v>0</v>
      </c>
      <c r="H1735" s="17">
        <f t="shared" si="936"/>
        <v>0</v>
      </c>
      <c r="I1735" s="17">
        <f t="shared" si="936"/>
        <v>0</v>
      </c>
      <c r="J1735" s="17">
        <f t="shared" si="936"/>
        <v>0</v>
      </c>
      <c r="K1735" s="17">
        <f t="shared" si="936"/>
        <v>0</v>
      </c>
      <c r="L1735" s="17">
        <f t="shared" si="936"/>
        <v>0</v>
      </c>
      <c r="M1735" s="17">
        <f t="shared" si="936"/>
        <v>460.56059829631852</v>
      </c>
      <c r="N1735" s="17">
        <f t="shared" si="936"/>
        <v>428.70450136865367</v>
      </c>
      <c r="O1735" s="17">
        <f t="shared" si="936"/>
        <v>414.14262586716353</v>
      </c>
      <c r="P1735" s="17">
        <f t="shared" si="936"/>
        <v>408.382155805487</v>
      </c>
      <c r="Q1735" s="17">
        <f t="shared" si="936"/>
        <v>387.34652403197612</v>
      </c>
      <c r="R1735" s="17">
        <f t="shared" si="936"/>
        <v>326.31167054241809</v>
      </c>
      <c r="S1735" s="17">
        <f t="shared" si="936"/>
        <v>300.07105800407356</v>
      </c>
      <c r="T1735" s="17">
        <f t="shared" si="936"/>
        <v>287.49337838639303</v>
      </c>
    </row>
    <row r="1736" spans="1:20" ht="12.75" customHeight="1" outlineLevel="1">
      <c r="A1736" s="152" t="s">
        <v>38</v>
      </c>
      <c r="B1736" s="145"/>
      <c r="C1736" s="21" t="s">
        <v>252</v>
      </c>
      <c r="D1736" s="5" t="s">
        <v>79</v>
      </c>
      <c r="E1736" s="5" t="s">
        <v>317</v>
      </c>
      <c r="F1736" s="5"/>
      <c r="G1736" s="17">
        <f t="shared" ref="G1736:T1736" si="937">+IF($A1736="IPMC",G1376/G$1417,G1376/G$1418)</f>
        <v>0</v>
      </c>
      <c r="H1736" s="17">
        <f t="shared" si="937"/>
        <v>0</v>
      </c>
      <c r="I1736" s="17">
        <f t="shared" si="937"/>
        <v>0</v>
      </c>
      <c r="J1736" s="17">
        <f t="shared" si="937"/>
        <v>0</v>
      </c>
      <c r="K1736" s="17">
        <f t="shared" si="937"/>
        <v>0</v>
      </c>
      <c r="L1736" s="17">
        <f t="shared" si="937"/>
        <v>0</v>
      </c>
      <c r="M1736" s="17">
        <f t="shared" si="937"/>
        <v>3704.9273196891463</v>
      </c>
      <c r="N1736" s="17">
        <f t="shared" si="937"/>
        <v>3448.7484371145501</v>
      </c>
      <c r="O1736" s="17">
        <f t="shared" si="937"/>
        <v>3331.6925413061131</v>
      </c>
      <c r="P1736" s="17">
        <f t="shared" si="937"/>
        <v>3285.4460170791472</v>
      </c>
      <c r="Q1736" s="17">
        <f t="shared" si="937"/>
        <v>3116.3130652648574</v>
      </c>
      <c r="R1736" s="17">
        <f t="shared" si="937"/>
        <v>2625.362645945339</v>
      </c>
      <c r="S1736" s="17">
        <f t="shared" si="937"/>
        <v>2414.336263570699</v>
      </c>
      <c r="T1736" s="17">
        <f t="shared" si="937"/>
        <v>2313.2385119888568</v>
      </c>
    </row>
    <row r="1737" spans="1:20" ht="12.75" customHeight="1" outlineLevel="1">
      <c r="A1737" s="152" t="s">
        <v>38</v>
      </c>
      <c r="B1737" s="145"/>
      <c r="C1737" s="21" t="s">
        <v>253</v>
      </c>
      <c r="D1737" s="5" t="s">
        <v>79</v>
      </c>
      <c r="E1737" s="5" t="s">
        <v>317</v>
      </c>
      <c r="F1737" s="5"/>
      <c r="G1737" s="17">
        <f t="shared" ref="G1737:T1737" si="938">+IF($A1737="IPMC",G1377/G$1417,G1377/G$1418)</f>
        <v>0</v>
      </c>
      <c r="H1737" s="17">
        <f t="shared" si="938"/>
        <v>0</v>
      </c>
      <c r="I1737" s="17">
        <f t="shared" si="938"/>
        <v>0</v>
      </c>
      <c r="J1737" s="17">
        <f t="shared" si="938"/>
        <v>0</v>
      </c>
      <c r="K1737" s="17">
        <f t="shared" si="938"/>
        <v>0</v>
      </c>
      <c r="L1737" s="17">
        <f t="shared" si="938"/>
        <v>0</v>
      </c>
      <c r="M1737" s="17">
        <f t="shared" si="938"/>
        <v>0</v>
      </c>
      <c r="N1737" s="17">
        <f t="shared" si="938"/>
        <v>2582.9684854316897</v>
      </c>
      <c r="O1737" s="17">
        <f t="shared" si="938"/>
        <v>2495.8902392054747</v>
      </c>
      <c r="P1737" s="17">
        <f t="shared" si="938"/>
        <v>2461.8837543783252</v>
      </c>
      <c r="Q1737" s="17">
        <f t="shared" si="938"/>
        <v>2335.8127310217678</v>
      </c>
      <c r="R1737" s="17">
        <f t="shared" si="938"/>
        <v>1968.4427720290896</v>
      </c>
      <c r="S1737" s="17">
        <f t="shared" si="938"/>
        <v>1810.8509981244797</v>
      </c>
      <c r="T1737" s="17">
        <f t="shared" si="938"/>
        <v>1735.6987220911885</v>
      </c>
    </row>
    <row r="1738" spans="1:20" ht="12.75" customHeight="1" outlineLevel="1">
      <c r="A1738" s="152" t="s">
        <v>38</v>
      </c>
      <c r="B1738" s="145"/>
      <c r="C1738" s="21" t="s">
        <v>254</v>
      </c>
      <c r="D1738" s="5" t="s">
        <v>79</v>
      </c>
      <c r="E1738" s="5" t="s">
        <v>317</v>
      </c>
      <c r="F1738" s="5"/>
      <c r="G1738" s="17">
        <f t="shared" ref="G1738:T1738" si="939">+IF($A1738="IPMC",G1378/G$1417,G1378/G$1418)</f>
        <v>0</v>
      </c>
      <c r="H1738" s="17">
        <f t="shared" si="939"/>
        <v>0</v>
      </c>
      <c r="I1738" s="17">
        <f t="shared" si="939"/>
        <v>0</v>
      </c>
      <c r="J1738" s="17">
        <f t="shared" si="939"/>
        <v>0</v>
      </c>
      <c r="K1738" s="17">
        <f t="shared" si="939"/>
        <v>0</v>
      </c>
      <c r="L1738" s="17">
        <f t="shared" si="939"/>
        <v>0</v>
      </c>
      <c r="M1738" s="17">
        <f t="shared" si="939"/>
        <v>272.37982429708103</v>
      </c>
      <c r="N1738" s="17">
        <f t="shared" si="939"/>
        <v>253.54599761080055</v>
      </c>
      <c r="O1738" s="17">
        <f t="shared" si="939"/>
        <v>244.94025137556409</v>
      </c>
      <c r="P1738" s="17">
        <f t="shared" si="939"/>
        <v>241.54028720451294</v>
      </c>
      <c r="Q1738" s="17">
        <f t="shared" si="939"/>
        <v>229.10592622442002</v>
      </c>
      <c r="R1738" s="17">
        <f t="shared" si="939"/>
        <v>193.01210375125777</v>
      </c>
      <c r="S1738" s="17">
        <f t="shared" si="939"/>
        <v>177.49781048893388</v>
      </c>
      <c r="T1738" s="17">
        <f t="shared" si="939"/>
        <v>170.06527931177638</v>
      </c>
    </row>
    <row r="1739" spans="1:20" ht="12.75" customHeight="1" outlineLevel="1">
      <c r="A1739" s="152" t="s">
        <v>38</v>
      </c>
      <c r="B1739" s="145"/>
      <c r="C1739" s="21" t="s">
        <v>255</v>
      </c>
      <c r="D1739" s="5" t="s">
        <v>79</v>
      </c>
      <c r="E1739" s="5" t="s">
        <v>317</v>
      </c>
      <c r="F1739" s="5"/>
      <c r="G1739" s="17">
        <f t="shared" ref="G1739:T1739" si="940">+IF($A1739="IPMC",G1379/G$1417,G1379/G$1418)</f>
        <v>0</v>
      </c>
      <c r="H1739" s="17">
        <f t="shared" si="940"/>
        <v>0</v>
      </c>
      <c r="I1739" s="17">
        <f t="shared" si="940"/>
        <v>0</v>
      </c>
      <c r="J1739" s="17">
        <f t="shared" si="940"/>
        <v>0</v>
      </c>
      <c r="K1739" s="17">
        <f t="shared" si="940"/>
        <v>0</v>
      </c>
      <c r="L1739" s="17">
        <f t="shared" si="940"/>
        <v>0</v>
      </c>
      <c r="M1739" s="17">
        <f t="shared" si="940"/>
        <v>9434.6659852083412</v>
      </c>
      <c r="N1739" s="17">
        <f t="shared" si="940"/>
        <v>8782.3017197311929</v>
      </c>
      <c r="O1739" s="17">
        <f t="shared" si="940"/>
        <v>8484.2167147479886</v>
      </c>
      <c r="P1739" s="17">
        <f t="shared" si="940"/>
        <v>8366.4490849379436</v>
      </c>
      <c r="Q1739" s="17">
        <f t="shared" si="940"/>
        <v>7935.7488930664213</v>
      </c>
      <c r="R1739" s="17">
        <f t="shared" si="940"/>
        <v>6685.5345644446479</v>
      </c>
      <c r="S1739" s="17">
        <f t="shared" si="940"/>
        <v>6148.1519763460956</v>
      </c>
      <c r="T1739" s="17">
        <f t="shared" si="940"/>
        <v>5890.7046809669582</v>
      </c>
    </row>
    <row r="1740" spans="1:20" ht="12.75" customHeight="1" outlineLevel="1">
      <c r="A1740" s="152" t="s">
        <v>38</v>
      </c>
      <c r="B1740" s="145"/>
      <c r="C1740" s="21" t="s">
        <v>256</v>
      </c>
      <c r="D1740" s="5" t="s">
        <v>79</v>
      </c>
      <c r="E1740" s="5" t="s">
        <v>317</v>
      </c>
      <c r="F1740" s="5"/>
      <c r="G1740" s="17">
        <f t="shared" ref="G1740:T1740" si="941">+IF($A1740="IPMC",G1380/G$1417,G1380/G$1418)</f>
        <v>0</v>
      </c>
      <c r="H1740" s="17">
        <f t="shared" si="941"/>
        <v>0</v>
      </c>
      <c r="I1740" s="17">
        <f t="shared" si="941"/>
        <v>0</v>
      </c>
      <c r="J1740" s="17">
        <f t="shared" si="941"/>
        <v>0</v>
      </c>
      <c r="K1740" s="17">
        <f t="shared" si="941"/>
        <v>0</v>
      </c>
      <c r="L1740" s="17">
        <f t="shared" si="941"/>
        <v>0</v>
      </c>
      <c r="M1740" s="17">
        <f t="shared" si="941"/>
        <v>560.00688771693137</v>
      </c>
      <c r="N1740" s="17">
        <f t="shared" si="941"/>
        <v>521.28495706879175</v>
      </c>
      <c r="O1740" s="17">
        <f t="shared" si="941"/>
        <v>503.59173335769879</v>
      </c>
      <c r="P1740" s="17">
        <f t="shared" si="941"/>
        <v>496.60148230407168</v>
      </c>
      <c r="Q1740" s="17">
        <f t="shared" si="941"/>
        <v>471.03671145079488</v>
      </c>
      <c r="R1740" s="17">
        <f t="shared" si="941"/>
        <v>396.82861163589382</v>
      </c>
      <c r="S1740" s="17">
        <f t="shared" si="941"/>
        <v>364.93156820625364</v>
      </c>
      <c r="T1740" s="17">
        <f t="shared" si="941"/>
        <v>349.65044867722679</v>
      </c>
    </row>
    <row r="1741" spans="1:20" ht="12.75" customHeight="1" outlineLevel="1">
      <c r="A1741" s="152" t="s">
        <v>38</v>
      </c>
      <c r="B1741" s="145"/>
      <c r="C1741" s="21" t="s">
        <v>257</v>
      </c>
      <c r="D1741" s="5" t="s">
        <v>79</v>
      </c>
      <c r="E1741" s="5" t="s">
        <v>317</v>
      </c>
      <c r="F1741" s="5"/>
      <c r="G1741" s="17">
        <f t="shared" ref="G1741:T1741" si="942">+IF($A1741="IPMC",G1381/G$1417,G1381/G$1418)</f>
        <v>0</v>
      </c>
      <c r="H1741" s="17">
        <f t="shared" si="942"/>
        <v>0</v>
      </c>
      <c r="I1741" s="17">
        <f t="shared" si="942"/>
        <v>0</v>
      </c>
      <c r="J1741" s="17">
        <f t="shared" si="942"/>
        <v>0</v>
      </c>
      <c r="K1741" s="17">
        <f t="shared" si="942"/>
        <v>0</v>
      </c>
      <c r="L1741" s="17">
        <f t="shared" si="942"/>
        <v>0</v>
      </c>
      <c r="M1741" s="17">
        <f t="shared" si="942"/>
        <v>4507.8495760671049</v>
      </c>
      <c r="N1741" s="17">
        <f t="shared" si="942"/>
        <v>4196.1522693279994</v>
      </c>
      <c r="O1741" s="17">
        <f t="shared" si="942"/>
        <v>4053.7283228467795</v>
      </c>
      <c r="P1741" s="17">
        <f t="shared" si="942"/>
        <v>3997.4593716251948</v>
      </c>
      <c r="Q1741" s="17">
        <f t="shared" si="942"/>
        <v>3791.6723643920832</v>
      </c>
      <c r="R1741" s="17">
        <f t="shared" si="942"/>
        <v>3194.3244413064699</v>
      </c>
      <c r="S1741" s="17">
        <f t="shared" si="942"/>
        <v>2937.5649677073202</v>
      </c>
      <c r="T1741" s="17">
        <f t="shared" si="942"/>
        <v>2814.5575731526055</v>
      </c>
    </row>
    <row r="1742" spans="1:20" ht="12.75" customHeight="1" outlineLevel="1">
      <c r="A1742" s="152" t="s">
        <v>38</v>
      </c>
      <c r="B1742" s="145"/>
      <c r="C1742" s="21" t="s">
        <v>258</v>
      </c>
      <c r="D1742" s="5" t="s">
        <v>79</v>
      </c>
      <c r="E1742" s="5" t="s">
        <v>317</v>
      </c>
      <c r="F1742" s="5"/>
      <c r="G1742" s="17">
        <f t="shared" ref="G1742:T1742" si="943">+IF($A1742="IPMC",G1382/G$1417,G1382/G$1418)</f>
        <v>0</v>
      </c>
      <c r="H1742" s="17">
        <f t="shared" si="943"/>
        <v>0</v>
      </c>
      <c r="I1742" s="17">
        <f t="shared" si="943"/>
        <v>0</v>
      </c>
      <c r="J1742" s="17">
        <f t="shared" si="943"/>
        <v>0</v>
      </c>
      <c r="K1742" s="17">
        <f t="shared" si="943"/>
        <v>0</v>
      </c>
      <c r="L1742" s="17">
        <f t="shared" si="943"/>
        <v>0</v>
      </c>
      <c r="M1742" s="17">
        <f t="shared" si="943"/>
        <v>3145.6040657772564</v>
      </c>
      <c r="N1742" s="17">
        <f t="shared" si="943"/>
        <v>2928.0998436807927</v>
      </c>
      <c r="O1742" s="17">
        <f t="shared" si="943"/>
        <v>2828.7155724100917</v>
      </c>
      <c r="P1742" s="17">
        <f t="shared" si="943"/>
        <v>2789.4507658204134</v>
      </c>
      <c r="Q1742" s="17">
        <f t="shared" si="943"/>
        <v>2645.8513764190106</v>
      </c>
      <c r="R1742" s="17">
        <f t="shared" si="943"/>
        <v>2229.0184666613904</v>
      </c>
      <c r="S1742" s="17">
        <f t="shared" si="943"/>
        <v>2049.8501890932284</v>
      </c>
      <c r="T1742" s="17">
        <f t="shared" si="943"/>
        <v>1964.014902466482</v>
      </c>
    </row>
    <row r="1743" spans="1:20" ht="12.75" customHeight="1" outlineLevel="1">
      <c r="A1743" s="152" t="s">
        <v>38</v>
      </c>
      <c r="B1743" s="145"/>
      <c r="C1743" s="21" t="s">
        <v>220</v>
      </c>
      <c r="D1743" s="5" t="s">
        <v>79</v>
      </c>
      <c r="E1743" s="5" t="s">
        <v>317</v>
      </c>
      <c r="F1743" s="5"/>
      <c r="G1743" s="17">
        <f t="shared" ref="G1743:T1743" si="944">+IF($A1743="IPMC",G1383/G$1417,G1383/G$1418)</f>
        <v>0</v>
      </c>
      <c r="H1743" s="17">
        <f t="shared" si="944"/>
        <v>0</v>
      </c>
      <c r="I1743" s="17">
        <f t="shared" si="944"/>
        <v>0</v>
      </c>
      <c r="J1743" s="17">
        <f t="shared" si="944"/>
        <v>0</v>
      </c>
      <c r="K1743" s="17">
        <f t="shared" si="944"/>
        <v>0</v>
      </c>
      <c r="L1743" s="17">
        <f t="shared" si="944"/>
        <v>0</v>
      </c>
      <c r="M1743" s="17">
        <f t="shared" si="944"/>
        <v>8158.9055837514961</v>
      </c>
      <c r="N1743" s="17">
        <f t="shared" si="944"/>
        <v>7587.2777631352801</v>
      </c>
      <c r="O1743" s="17">
        <f t="shared" si="944"/>
        <v>7321.8815704741182</v>
      </c>
      <c r="P1743" s="17">
        <f t="shared" si="944"/>
        <v>7211.754436791949</v>
      </c>
      <c r="Q1743" s="17">
        <f t="shared" si="944"/>
        <v>6831.6450762845279</v>
      </c>
      <c r="R1743" s="17">
        <f t="shared" si="944"/>
        <v>5747.1409788746769</v>
      </c>
      <c r="S1743" s="17">
        <f t="shared" si="944"/>
        <v>5276.7856958248913</v>
      </c>
      <c r="T1743" s="17">
        <f t="shared" si="944"/>
        <v>5046.8436340591015</v>
      </c>
    </row>
    <row r="1744" spans="1:20" ht="12.75" customHeight="1" outlineLevel="1">
      <c r="A1744" s="152" t="s">
        <v>37</v>
      </c>
      <c r="B1744" s="145"/>
      <c r="C1744" s="396" t="s">
        <v>502</v>
      </c>
      <c r="D1744" s="379" t="s">
        <v>79</v>
      </c>
      <c r="E1744" s="379" t="s">
        <v>317</v>
      </c>
      <c r="F1744" s="5"/>
      <c r="G1744" s="543">
        <f t="shared" ref="G1744:T1744" si="945">+IF($A1744="IPMC",G1384/G$1417,G1384/G$1418)</f>
        <v>0</v>
      </c>
      <c r="H1744" s="543">
        <f t="shared" si="945"/>
        <v>0</v>
      </c>
      <c r="I1744" s="543">
        <f t="shared" si="945"/>
        <v>0</v>
      </c>
      <c r="J1744" s="543">
        <f t="shared" si="945"/>
        <v>0</v>
      </c>
      <c r="K1744" s="543">
        <f t="shared" si="945"/>
        <v>0</v>
      </c>
      <c r="L1744" s="543">
        <f t="shared" si="945"/>
        <v>0</v>
      </c>
      <c r="M1744" s="543">
        <f t="shared" si="945"/>
        <v>0</v>
      </c>
      <c r="N1744" s="543">
        <f t="shared" si="945"/>
        <v>0</v>
      </c>
      <c r="O1744" s="543">
        <f t="shared" si="945"/>
        <v>0</v>
      </c>
      <c r="P1744" s="543">
        <f t="shared" si="945"/>
        <v>0</v>
      </c>
      <c r="Q1744" s="543">
        <f t="shared" si="945"/>
        <v>5825.6952785948324</v>
      </c>
      <c r="R1744" s="543">
        <f t="shared" si="945"/>
        <v>6288.8909899616083</v>
      </c>
      <c r="S1744" s="543">
        <f t="shared" si="945"/>
        <v>4648.4345047722982</v>
      </c>
      <c r="T1744" s="543">
        <f t="shared" si="945"/>
        <v>3158.1442034401234</v>
      </c>
    </row>
    <row r="1745" spans="1:20" ht="12.75" customHeight="1" outlineLevel="1">
      <c r="A1745" s="152"/>
      <c r="B1745" s="145"/>
      <c r="C1745" s="23" t="s">
        <v>180</v>
      </c>
      <c r="D1745" s="18"/>
      <c r="E1745" s="18"/>
      <c r="F1745" s="5"/>
      <c r="G1745" s="454"/>
      <c r="H1745" s="454"/>
      <c r="I1745" s="454"/>
      <c r="J1745" s="454"/>
      <c r="K1745" s="454"/>
      <c r="L1745" s="454"/>
      <c r="M1745" s="454"/>
      <c r="N1745" s="454"/>
      <c r="O1745" s="454"/>
      <c r="P1745" s="454"/>
      <c r="Q1745" s="454"/>
      <c r="R1745" s="454"/>
      <c r="S1745" s="454"/>
      <c r="T1745" s="454"/>
    </row>
    <row r="1746" spans="1:20" ht="12.75" customHeight="1" outlineLevel="1">
      <c r="A1746" s="152" t="s">
        <v>37</v>
      </c>
      <c r="B1746" s="145"/>
      <c r="C1746" s="395" t="s">
        <v>263</v>
      </c>
      <c r="D1746" s="381" t="s">
        <v>79</v>
      </c>
      <c r="E1746" s="381" t="s">
        <v>317</v>
      </c>
      <c r="F1746" s="5"/>
      <c r="G1746" s="542">
        <f t="shared" ref="G1746:T1746" si="946">+IF($A1746="IPMC",G1386/G$1417,G1386/G$1418)</f>
        <v>8263.7186000000002</v>
      </c>
      <c r="H1746" s="542">
        <f t="shared" si="946"/>
        <v>7203.8368195360918</v>
      </c>
      <c r="I1746" s="542">
        <f t="shared" si="946"/>
        <v>6420.1832804506403</v>
      </c>
      <c r="J1746" s="542">
        <f t="shared" si="946"/>
        <v>5647.4614785899148</v>
      </c>
      <c r="K1746" s="542">
        <f t="shared" si="946"/>
        <v>5008.0566459117581</v>
      </c>
      <c r="L1746" s="542">
        <f t="shared" si="946"/>
        <v>4228.3811471278568</v>
      </c>
      <c r="M1746" s="542">
        <f t="shared" si="946"/>
        <v>3346.9877450299755</v>
      </c>
      <c r="N1746" s="542">
        <f t="shared" si="946"/>
        <v>2517.1546900842491</v>
      </c>
      <c r="O1746" s="542">
        <f t="shared" si="946"/>
        <v>1677.6372987021819</v>
      </c>
      <c r="P1746" s="542">
        <f t="shared" si="946"/>
        <v>848.24372655171362</v>
      </c>
      <c r="Q1746" s="542">
        <f t="shared" si="946"/>
        <v>6.0553588457435003E-13</v>
      </c>
      <c r="R1746" s="542">
        <f t="shared" si="946"/>
        <v>5.7664028787061116E-13</v>
      </c>
      <c r="S1746" s="542">
        <f t="shared" si="946"/>
        <v>5.5736336807792392E-13</v>
      </c>
      <c r="T1746" s="542">
        <f t="shared" si="946"/>
        <v>5.4695988973716425E-13</v>
      </c>
    </row>
    <row r="1747" spans="1:20" ht="12.75" customHeight="1" outlineLevel="1">
      <c r="A1747" s="152" t="s">
        <v>37</v>
      </c>
      <c r="B1747" s="145"/>
      <c r="C1747" s="21" t="s">
        <v>208</v>
      </c>
      <c r="D1747" s="5" t="s">
        <v>79</v>
      </c>
      <c r="E1747" s="5" t="s">
        <v>317</v>
      </c>
      <c r="F1747" s="5"/>
      <c r="G1747" s="17">
        <f t="shared" ref="G1747:T1747" si="947">+IF($A1747="IPMC",G1387/G$1417,G1387/G$1418)</f>
        <v>0</v>
      </c>
      <c r="H1747" s="17">
        <f t="shared" si="947"/>
        <v>0</v>
      </c>
      <c r="I1747" s="17">
        <f t="shared" si="947"/>
        <v>0</v>
      </c>
      <c r="J1747" s="17">
        <f t="shared" si="947"/>
        <v>0</v>
      </c>
      <c r="K1747" s="17">
        <f t="shared" si="947"/>
        <v>0</v>
      </c>
      <c r="L1747" s="17">
        <f t="shared" si="947"/>
        <v>0</v>
      </c>
      <c r="M1747" s="17">
        <f t="shared" si="947"/>
        <v>0</v>
      </c>
      <c r="N1747" s="17">
        <f t="shared" si="947"/>
        <v>0</v>
      </c>
      <c r="O1747" s="17">
        <f t="shared" si="947"/>
        <v>0</v>
      </c>
      <c r="P1747" s="17">
        <f t="shared" si="947"/>
        <v>0</v>
      </c>
      <c r="Q1747" s="17">
        <f t="shared" si="947"/>
        <v>0</v>
      </c>
      <c r="R1747" s="17">
        <f t="shared" si="947"/>
        <v>0</v>
      </c>
      <c r="S1747" s="17">
        <f t="shared" si="947"/>
        <v>0</v>
      </c>
      <c r="T1747" s="17">
        <f t="shared" si="947"/>
        <v>0</v>
      </c>
    </row>
    <row r="1748" spans="1:20" ht="12.75" customHeight="1" outlineLevel="1">
      <c r="A1748" s="152" t="s">
        <v>37</v>
      </c>
      <c r="B1748" s="145"/>
      <c r="C1748" s="21" t="s">
        <v>187</v>
      </c>
      <c r="D1748" s="5" t="s">
        <v>79</v>
      </c>
      <c r="E1748" s="5" t="s">
        <v>317</v>
      </c>
      <c r="F1748" s="5"/>
      <c r="G1748" s="17">
        <f t="shared" ref="G1748:T1748" si="948">+IF($A1748="IPMC",G1388/G$1417,G1388/G$1418)</f>
        <v>58.000500000000002</v>
      </c>
      <c r="H1748" s="17">
        <f t="shared" si="948"/>
        <v>48.153824443600641</v>
      </c>
      <c r="I1748" s="17">
        <f t="shared" si="948"/>
        <v>40.233296808604663</v>
      </c>
      <c r="J1748" s="17">
        <f t="shared" si="948"/>
        <v>32.357384235006123</v>
      </c>
      <c r="K1748" s="17">
        <f t="shared" si="948"/>
        <v>25.107149832660859</v>
      </c>
      <c r="L1748" s="17">
        <f t="shared" si="948"/>
        <v>16.958689809900861</v>
      </c>
      <c r="M1748" s="17">
        <f t="shared" si="948"/>
        <v>8.3898135288811631</v>
      </c>
      <c r="N1748" s="17">
        <f t="shared" si="948"/>
        <v>1.3851747409298892E-14</v>
      </c>
      <c r="O1748" s="17">
        <f t="shared" si="948"/>
        <v>4.615967424962539E-15</v>
      </c>
      <c r="P1748" s="17">
        <f t="shared" si="948"/>
        <v>4.6678330449859924E-15</v>
      </c>
      <c r="Q1748" s="17">
        <f t="shared" si="948"/>
        <v>4.7307490982371096E-15</v>
      </c>
      <c r="R1748" s="17">
        <f t="shared" si="948"/>
        <v>4.5050022489891497E-15</v>
      </c>
      <c r="S1748" s="17">
        <f t="shared" si="948"/>
        <v>4.3544013131087806E-15</v>
      </c>
      <c r="T1748" s="17">
        <f t="shared" si="948"/>
        <v>4.2731241385715957E-15</v>
      </c>
    </row>
    <row r="1749" spans="1:20" ht="12.75" customHeight="1" outlineLevel="1">
      <c r="A1749" s="152" t="s">
        <v>37</v>
      </c>
      <c r="B1749" s="145"/>
      <c r="C1749" s="21" t="s">
        <v>291</v>
      </c>
      <c r="D1749" s="5" t="s">
        <v>79</v>
      </c>
      <c r="E1749" s="5" t="s">
        <v>317</v>
      </c>
      <c r="F1749" s="5"/>
      <c r="G1749" s="17">
        <f t="shared" ref="G1749:T1749" si="949">+IF($A1749="IPMC",G1389/G$1417,G1389/G$1418)</f>
        <v>0</v>
      </c>
      <c r="H1749" s="17">
        <f t="shared" si="949"/>
        <v>530.75302132409411</v>
      </c>
      <c r="I1749" s="17">
        <f t="shared" si="949"/>
        <v>456.12278513485802</v>
      </c>
      <c r="J1749" s="17">
        <f t="shared" si="949"/>
        <v>382.11872450966143</v>
      </c>
      <c r="K1749" s="17">
        <f t="shared" si="949"/>
        <v>316.26494075706955</v>
      </c>
      <c r="L1749" s="17">
        <f t="shared" si="949"/>
        <v>240.32472609464929</v>
      </c>
      <c r="M1749" s="17">
        <f t="shared" si="949"/>
        <v>158.5247965037486</v>
      </c>
      <c r="N1749" s="17">
        <f t="shared" si="949"/>
        <v>79.480708308855469</v>
      </c>
      <c r="O1749" s="17">
        <f t="shared" si="949"/>
        <v>3.6927739399700312E-14</v>
      </c>
      <c r="P1749" s="17">
        <f t="shared" si="949"/>
        <v>3.7342664359887939E-14</v>
      </c>
      <c r="Q1749" s="17">
        <f t="shared" si="949"/>
        <v>3.7845992785896877E-14</v>
      </c>
      <c r="R1749" s="17">
        <f t="shared" si="949"/>
        <v>3.6040017991913198E-14</v>
      </c>
      <c r="S1749" s="17">
        <f t="shared" si="949"/>
        <v>3.4835210504870245E-14</v>
      </c>
      <c r="T1749" s="17">
        <f t="shared" si="949"/>
        <v>3.4184993108572766E-14</v>
      </c>
    </row>
    <row r="1750" spans="1:20" ht="12.75" customHeight="1" outlineLevel="1">
      <c r="A1750" s="152" t="s">
        <v>37</v>
      </c>
      <c r="B1750" s="145"/>
      <c r="C1750" s="21" t="s">
        <v>292</v>
      </c>
      <c r="D1750" s="5" t="s">
        <v>79</v>
      </c>
      <c r="E1750" s="5" t="s">
        <v>317</v>
      </c>
      <c r="F1750" s="5"/>
      <c r="G1750" s="17">
        <f t="shared" ref="G1750:T1750" si="950">+IF($A1750="IPMC",G1390/G$1417,G1390/G$1418)</f>
        <v>0</v>
      </c>
      <c r="H1750" s="17">
        <f t="shared" si="950"/>
        <v>0</v>
      </c>
      <c r="I1750" s="17">
        <f t="shared" si="950"/>
        <v>0</v>
      </c>
      <c r="J1750" s="17">
        <f t="shared" si="950"/>
        <v>0</v>
      </c>
      <c r="K1750" s="17">
        <f t="shared" si="950"/>
        <v>0</v>
      </c>
      <c r="L1750" s="17">
        <f t="shared" si="950"/>
        <v>0</v>
      </c>
      <c r="M1750" s="17">
        <f t="shared" si="950"/>
        <v>0</v>
      </c>
      <c r="N1750" s="17">
        <f t="shared" si="950"/>
        <v>0</v>
      </c>
      <c r="O1750" s="17">
        <f t="shared" si="950"/>
        <v>0</v>
      </c>
      <c r="P1750" s="17">
        <f t="shared" si="950"/>
        <v>0</v>
      </c>
      <c r="Q1750" s="17">
        <f t="shared" si="950"/>
        <v>0</v>
      </c>
      <c r="R1750" s="17">
        <f t="shared" si="950"/>
        <v>3959.2174686857388</v>
      </c>
      <c r="S1750" s="17">
        <f t="shared" si="950"/>
        <v>3280.1673958377755</v>
      </c>
      <c r="T1750" s="17">
        <f t="shared" si="950"/>
        <v>2682.451131975658</v>
      </c>
    </row>
    <row r="1751" spans="1:20" ht="12.75" customHeight="1" outlineLevel="1">
      <c r="A1751" s="152" t="s">
        <v>37</v>
      </c>
      <c r="B1751" s="145"/>
      <c r="C1751" s="21" t="s">
        <v>293</v>
      </c>
      <c r="D1751" s="5" t="s">
        <v>79</v>
      </c>
      <c r="E1751" s="5" t="s">
        <v>317</v>
      </c>
      <c r="F1751" s="5"/>
      <c r="G1751" s="17">
        <f t="shared" ref="G1751:T1751" si="951">+IF($A1751="IPMC",G1391/G$1417,G1391/G$1418)</f>
        <v>0</v>
      </c>
      <c r="H1751" s="17">
        <f t="shared" si="951"/>
        <v>0</v>
      </c>
      <c r="I1751" s="17">
        <f t="shared" si="951"/>
        <v>1628.3756952640322</v>
      </c>
      <c r="J1751" s="17">
        <f t="shared" si="951"/>
        <v>1403.1549087294095</v>
      </c>
      <c r="K1751" s="17">
        <f t="shared" si="951"/>
        <v>1209.7262895074541</v>
      </c>
      <c r="L1751" s="17">
        <f t="shared" si="951"/>
        <v>980.53533126814568</v>
      </c>
      <c r="M1751" s="17">
        <f t="shared" si="951"/>
        <v>727.63656980888675</v>
      </c>
      <c r="N1751" s="17">
        <f t="shared" si="951"/>
        <v>486.42711832545984</v>
      </c>
      <c r="O1751" s="17">
        <f t="shared" si="951"/>
        <v>243.14604502187879</v>
      </c>
      <c r="P1751" s="17">
        <f t="shared" si="951"/>
        <v>1.4937065743955176E-13</v>
      </c>
      <c r="Q1751" s="17">
        <f t="shared" si="951"/>
        <v>1.5138397114358751E-13</v>
      </c>
      <c r="R1751" s="17">
        <f t="shared" si="951"/>
        <v>1.4416007196765279E-13</v>
      </c>
      <c r="S1751" s="17">
        <f t="shared" si="951"/>
        <v>1.3934084201948098E-13</v>
      </c>
      <c r="T1751" s="17">
        <f t="shared" si="951"/>
        <v>1.3673997243429106E-13</v>
      </c>
    </row>
    <row r="1752" spans="1:20" ht="12.75" customHeight="1" outlineLevel="1">
      <c r="A1752" s="152" t="s">
        <v>37</v>
      </c>
      <c r="B1752" s="145"/>
      <c r="C1752" s="21" t="s">
        <v>285</v>
      </c>
      <c r="D1752" s="5" t="s">
        <v>79</v>
      </c>
      <c r="E1752" s="5" t="s">
        <v>317</v>
      </c>
      <c r="F1752" s="5"/>
      <c r="G1752" s="17">
        <f t="shared" ref="G1752:T1752" si="952">+IF($A1752="IPMC",G1392/G$1417,G1392/G$1418)</f>
        <v>0</v>
      </c>
      <c r="H1752" s="17">
        <f t="shared" si="952"/>
        <v>0</v>
      </c>
      <c r="I1752" s="17">
        <f t="shared" si="952"/>
        <v>0</v>
      </c>
      <c r="J1752" s="17">
        <f t="shared" si="952"/>
        <v>5563.2055094612851</v>
      </c>
      <c r="K1752" s="17">
        <f t="shared" si="952"/>
        <v>4933.3401263299857</v>
      </c>
      <c r="L1752" s="17">
        <f t="shared" si="952"/>
        <v>4165.2968122019565</v>
      </c>
      <c r="M1752" s="17">
        <f t="shared" si="952"/>
        <v>3297.053151020215</v>
      </c>
      <c r="N1752" s="17">
        <f t="shared" si="952"/>
        <v>2479.6005945558845</v>
      </c>
      <c r="O1752" s="17">
        <f t="shared" si="952"/>
        <v>1652.6081848278573</v>
      </c>
      <c r="P1752" s="17">
        <f t="shared" si="952"/>
        <v>835.58855439890783</v>
      </c>
      <c r="Q1752" s="17">
        <f t="shared" si="952"/>
        <v>1.2110717691487001E-12</v>
      </c>
      <c r="R1752" s="17">
        <f t="shared" si="952"/>
        <v>0</v>
      </c>
      <c r="S1752" s="17">
        <f t="shared" si="952"/>
        <v>0</v>
      </c>
      <c r="T1752" s="17">
        <f t="shared" si="952"/>
        <v>0</v>
      </c>
    </row>
    <row r="1753" spans="1:20" ht="12.75" customHeight="1" outlineLevel="1">
      <c r="A1753" s="152" t="s">
        <v>37</v>
      </c>
      <c r="B1753" s="145"/>
      <c r="C1753" s="21" t="s">
        <v>294</v>
      </c>
      <c r="D1753" s="5" t="s">
        <v>79</v>
      </c>
      <c r="E1753" s="5" t="s">
        <v>317</v>
      </c>
      <c r="F1753" s="5"/>
      <c r="G1753" s="17">
        <f t="shared" ref="G1753:T1753" si="953">+IF($A1753="IPMC",G1393/G$1417,G1393/G$1418)</f>
        <v>0</v>
      </c>
      <c r="H1753" s="17">
        <f t="shared" si="953"/>
        <v>0</v>
      </c>
      <c r="I1753" s="17">
        <f t="shared" si="953"/>
        <v>0</v>
      </c>
      <c r="J1753" s="17">
        <f t="shared" si="953"/>
        <v>0</v>
      </c>
      <c r="K1753" s="17">
        <f t="shared" si="953"/>
        <v>0</v>
      </c>
      <c r="L1753" s="17">
        <f t="shared" si="953"/>
        <v>2259.1240400498368</v>
      </c>
      <c r="M1753" s="17">
        <f t="shared" si="953"/>
        <v>1915.9461336855895</v>
      </c>
      <c r="N1753" s="17">
        <f t="shared" si="953"/>
        <v>1601.0193057646006</v>
      </c>
      <c r="O1753" s="17">
        <f t="shared" si="953"/>
        <v>1280.4599004774248</v>
      </c>
      <c r="P1753" s="17">
        <f t="shared" si="953"/>
        <v>971.13548785656337</v>
      </c>
      <c r="Q1753" s="17">
        <f t="shared" si="953"/>
        <v>656.15005066478761</v>
      </c>
      <c r="R1753" s="17">
        <f t="shared" si="953"/>
        <v>312.41959703810318</v>
      </c>
      <c r="S1753" s="17">
        <f t="shared" si="953"/>
        <v>5.5736336807792392E-13</v>
      </c>
      <c r="T1753" s="17">
        <f t="shared" si="953"/>
        <v>2.7347994486858212E-13</v>
      </c>
    </row>
    <row r="1754" spans="1:20" ht="12.75" customHeight="1" outlineLevel="1">
      <c r="A1754" s="152" t="s">
        <v>37</v>
      </c>
      <c r="B1754" s="145"/>
      <c r="C1754" s="21" t="s">
        <v>295</v>
      </c>
      <c r="D1754" s="5" t="s">
        <v>79</v>
      </c>
      <c r="E1754" s="5" t="s">
        <v>317</v>
      </c>
      <c r="F1754" s="5"/>
      <c r="G1754" s="17">
        <f t="shared" ref="G1754:T1754" si="954">+IF($A1754="IPMC",G1394/G$1417,G1394/G$1418)</f>
        <v>0</v>
      </c>
      <c r="H1754" s="17">
        <f t="shared" si="954"/>
        <v>0</v>
      </c>
      <c r="I1754" s="17">
        <f t="shared" si="954"/>
        <v>0</v>
      </c>
      <c r="J1754" s="17">
        <f t="shared" si="954"/>
        <v>0</v>
      </c>
      <c r="K1754" s="17">
        <f t="shared" si="954"/>
        <v>0</v>
      </c>
      <c r="L1754" s="17">
        <f t="shared" si="954"/>
        <v>562.49781622901435</v>
      </c>
      <c r="M1754" s="17">
        <f t="shared" si="954"/>
        <v>445.24682899114873</v>
      </c>
      <c r="N1754" s="17">
        <f t="shared" si="954"/>
        <v>334.85486927893493</v>
      </c>
      <c r="O1754" s="17">
        <f t="shared" si="954"/>
        <v>223.17461082838031</v>
      </c>
      <c r="P1754" s="17">
        <f t="shared" si="954"/>
        <v>112.84111512496821</v>
      </c>
      <c r="Q1754" s="17">
        <f t="shared" si="954"/>
        <v>0</v>
      </c>
      <c r="R1754" s="17">
        <f t="shared" si="954"/>
        <v>0</v>
      </c>
      <c r="S1754" s="17">
        <f t="shared" si="954"/>
        <v>0</v>
      </c>
      <c r="T1754" s="17">
        <f t="shared" si="954"/>
        <v>0</v>
      </c>
    </row>
    <row r="1755" spans="1:20" ht="12.75" customHeight="1" outlineLevel="1">
      <c r="A1755" s="152" t="s">
        <v>37</v>
      </c>
      <c r="B1755" s="145"/>
      <c r="C1755" s="21" t="s">
        <v>296</v>
      </c>
      <c r="D1755" s="5" t="s">
        <v>79</v>
      </c>
      <c r="E1755" s="5" t="s">
        <v>317</v>
      </c>
      <c r="F1755" s="5"/>
      <c r="G1755" s="17">
        <f t="shared" ref="G1755:T1755" si="955">+IF($A1755="IPMC",G1395/G$1417,G1395/G$1418)</f>
        <v>0</v>
      </c>
      <c r="H1755" s="17">
        <f t="shared" si="955"/>
        <v>0</v>
      </c>
      <c r="I1755" s="17">
        <f t="shared" si="955"/>
        <v>0</v>
      </c>
      <c r="J1755" s="17">
        <f t="shared" si="955"/>
        <v>0</v>
      </c>
      <c r="K1755" s="17">
        <f t="shared" si="955"/>
        <v>0</v>
      </c>
      <c r="L1755" s="17">
        <f t="shared" si="955"/>
        <v>500.61245033673475</v>
      </c>
      <c r="M1755" s="17">
        <f t="shared" si="955"/>
        <v>371.494952349686</v>
      </c>
      <c r="N1755" s="17">
        <f t="shared" si="955"/>
        <v>248.34543320352063</v>
      </c>
      <c r="O1755" s="17">
        <f t="shared" si="955"/>
        <v>124.13824724771861</v>
      </c>
      <c r="P1755" s="17">
        <f t="shared" si="955"/>
        <v>3.7342664359887939E-14</v>
      </c>
      <c r="Q1755" s="17">
        <f t="shared" si="955"/>
        <v>3.7845992785896877E-14</v>
      </c>
      <c r="R1755" s="17">
        <f t="shared" si="955"/>
        <v>3.6040017991913198E-14</v>
      </c>
      <c r="S1755" s="17">
        <f t="shared" si="955"/>
        <v>3.4835210504870245E-14</v>
      </c>
      <c r="T1755" s="17">
        <f t="shared" si="955"/>
        <v>3.4184993108572766E-14</v>
      </c>
    </row>
    <row r="1756" spans="1:20" ht="12.75" customHeight="1" outlineLevel="1">
      <c r="A1756" s="152" t="s">
        <v>37</v>
      </c>
      <c r="B1756" s="145"/>
      <c r="C1756" s="21" t="s">
        <v>297</v>
      </c>
      <c r="D1756" s="5" t="s">
        <v>79</v>
      </c>
      <c r="E1756" s="5" t="s">
        <v>317</v>
      </c>
      <c r="F1756" s="5"/>
      <c r="G1756" s="17">
        <f t="shared" ref="G1756:T1756" si="956">+IF($A1756="IPMC",G1396/G$1417,G1396/G$1418)</f>
        <v>0</v>
      </c>
      <c r="H1756" s="17">
        <f t="shared" si="956"/>
        <v>0</v>
      </c>
      <c r="I1756" s="17">
        <f t="shared" si="956"/>
        <v>0</v>
      </c>
      <c r="J1756" s="17">
        <f t="shared" si="956"/>
        <v>0</v>
      </c>
      <c r="K1756" s="17">
        <f t="shared" si="956"/>
        <v>0</v>
      </c>
      <c r="L1756" s="17">
        <f t="shared" si="956"/>
        <v>0</v>
      </c>
      <c r="M1756" s="17">
        <f t="shared" si="956"/>
        <v>207.91773435633795</v>
      </c>
      <c r="N1756" s="17">
        <f t="shared" si="956"/>
        <v>194.59103623335699</v>
      </c>
      <c r="O1756" s="17">
        <f t="shared" si="956"/>
        <v>180.64151793665513</v>
      </c>
      <c r="P1756" s="17">
        <f t="shared" si="956"/>
        <v>168.61959683574977</v>
      </c>
      <c r="Q1756" s="17">
        <f t="shared" si="956"/>
        <v>156.65133010451038</v>
      </c>
      <c r="R1756" s="17">
        <f t="shared" si="956"/>
        <v>135.61461596987056</v>
      </c>
      <c r="S1756" s="17">
        <f t="shared" si="956"/>
        <v>117.97295235304392</v>
      </c>
      <c r="T1756" s="17">
        <f t="shared" si="956"/>
        <v>102.90748941117637</v>
      </c>
    </row>
    <row r="1757" spans="1:20" ht="12.75" customHeight="1" outlineLevel="1">
      <c r="A1757" s="152" t="s">
        <v>37</v>
      </c>
      <c r="B1757" s="145"/>
      <c r="C1757" s="21" t="s">
        <v>298</v>
      </c>
      <c r="D1757" s="5" t="s">
        <v>79</v>
      </c>
      <c r="E1757" s="5" t="s">
        <v>317</v>
      </c>
      <c r="F1757" s="5"/>
      <c r="G1757" s="17">
        <f t="shared" ref="G1757:T1757" si="957">+IF($A1757="IPMC",G1397/G$1417,G1397/G$1418)</f>
        <v>0</v>
      </c>
      <c r="H1757" s="17">
        <f t="shared" si="957"/>
        <v>0</v>
      </c>
      <c r="I1757" s="17">
        <f t="shared" si="957"/>
        <v>0</v>
      </c>
      <c r="J1757" s="17">
        <f t="shared" si="957"/>
        <v>0</v>
      </c>
      <c r="K1757" s="17">
        <f t="shared" si="957"/>
        <v>0</v>
      </c>
      <c r="L1757" s="17">
        <f t="shared" si="957"/>
        <v>0</v>
      </c>
      <c r="M1757" s="17">
        <f t="shared" si="957"/>
        <v>4685.1213246773286</v>
      </c>
      <c r="N1757" s="17">
        <f t="shared" si="957"/>
        <v>4228.2228730131128</v>
      </c>
      <c r="O1757" s="17">
        <f t="shared" si="957"/>
        <v>3757.3770241113416</v>
      </c>
      <c r="P1757" s="17">
        <f t="shared" si="957"/>
        <v>3324.6459828061593</v>
      </c>
      <c r="Q1757" s="17">
        <f t="shared" si="957"/>
        <v>2888.1065980490248</v>
      </c>
      <c r="R1757" s="17">
        <f t="shared" si="957"/>
        <v>2291.9074141943183</v>
      </c>
      <c r="S1757" s="17">
        <f t="shared" si="957"/>
        <v>1772.2316842138432</v>
      </c>
      <c r="T1757" s="17">
        <f t="shared" si="957"/>
        <v>1304.3640407277235</v>
      </c>
    </row>
    <row r="1758" spans="1:20" ht="12.75" customHeight="1" outlineLevel="1">
      <c r="A1758" s="152" t="s">
        <v>37</v>
      </c>
      <c r="B1758" s="145"/>
      <c r="C1758" s="21" t="s">
        <v>299</v>
      </c>
      <c r="D1758" s="5" t="s">
        <v>79</v>
      </c>
      <c r="E1758" s="5" t="s">
        <v>317</v>
      </c>
      <c r="F1758" s="5"/>
      <c r="G1758" s="17">
        <f t="shared" ref="G1758:T1758" si="958">+IF($A1758="IPMC",G1398/G$1417,G1398/G$1418)</f>
        <v>0</v>
      </c>
      <c r="H1758" s="17">
        <f t="shared" si="958"/>
        <v>0</v>
      </c>
      <c r="I1758" s="17">
        <f t="shared" si="958"/>
        <v>0</v>
      </c>
      <c r="J1758" s="17">
        <f t="shared" si="958"/>
        <v>0</v>
      </c>
      <c r="K1758" s="17">
        <f t="shared" si="958"/>
        <v>0</v>
      </c>
      <c r="L1758" s="17">
        <f t="shared" si="958"/>
        <v>0</v>
      </c>
      <c r="M1758" s="17">
        <f t="shared" si="958"/>
        <v>0</v>
      </c>
      <c r="N1758" s="17">
        <f t="shared" si="958"/>
        <v>0</v>
      </c>
      <c r="O1758" s="17">
        <f t="shared" si="958"/>
        <v>1629.1744641552782</v>
      </c>
      <c r="P1758" s="17">
        <f t="shared" si="958"/>
        <v>13366.873577585682</v>
      </c>
      <c r="Q1758" s="17">
        <f t="shared" si="958"/>
        <v>11577.67411140217</v>
      </c>
      <c r="R1758" s="17">
        <f t="shared" si="958"/>
        <v>9149.8080428602716</v>
      </c>
      <c r="S1758" s="17">
        <f t="shared" si="958"/>
        <v>7031.2358778805637</v>
      </c>
      <c r="T1758" s="17">
        <f t="shared" si="958"/>
        <v>5121.1324181020018</v>
      </c>
    </row>
    <row r="1759" spans="1:20" ht="12.75" customHeight="1" outlineLevel="1">
      <c r="A1759" s="152" t="s">
        <v>37</v>
      </c>
      <c r="B1759" s="145"/>
      <c r="C1759" s="21" t="s">
        <v>300</v>
      </c>
      <c r="D1759" s="5" t="s">
        <v>79</v>
      </c>
      <c r="E1759" s="5" t="s">
        <v>317</v>
      </c>
      <c r="F1759" s="5"/>
      <c r="G1759" s="17">
        <f t="shared" ref="G1759:T1759" si="959">+IF($A1759="IPMC",G1399/G$1417,G1399/G$1418)</f>
        <v>0</v>
      </c>
      <c r="H1759" s="17">
        <f t="shared" si="959"/>
        <v>0</v>
      </c>
      <c r="I1759" s="17">
        <f t="shared" si="959"/>
        <v>0</v>
      </c>
      <c r="J1759" s="17">
        <f t="shared" si="959"/>
        <v>0</v>
      </c>
      <c r="K1759" s="17">
        <f t="shared" si="959"/>
        <v>0</v>
      </c>
      <c r="L1759" s="17">
        <f t="shared" si="959"/>
        <v>0</v>
      </c>
      <c r="M1759" s="17">
        <f t="shared" si="959"/>
        <v>0</v>
      </c>
      <c r="N1759" s="17">
        <f t="shared" si="959"/>
        <v>0</v>
      </c>
      <c r="O1759" s="17">
        <f t="shared" si="959"/>
        <v>15834.936302547299</v>
      </c>
      <c r="P1759" s="17">
        <f t="shared" si="959"/>
        <v>14411.573765599227</v>
      </c>
      <c r="Q1759" s="17">
        <f t="shared" si="959"/>
        <v>12982.953082174432</v>
      </c>
      <c r="R1759" s="17">
        <f t="shared" si="959"/>
        <v>10817.991541460698</v>
      </c>
      <c r="S1759" s="17">
        <f t="shared" si="959"/>
        <v>8962.5850116607526</v>
      </c>
      <c r="T1759" s="17">
        <f t="shared" si="959"/>
        <v>7329.4114015230161</v>
      </c>
    </row>
    <row r="1760" spans="1:20" ht="12.75" customHeight="1" outlineLevel="1">
      <c r="A1760" s="152" t="s">
        <v>37</v>
      </c>
      <c r="B1760" s="145"/>
      <c r="C1760" s="21" t="s">
        <v>301</v>
      </c>
      <c r="D1760" s="5" t="s">
        <v>79</v>
      </c>
      <c r="E1760" s="5" t="s">
        <v>317</v>
      </c>
      <c r="F1760" s="5"/>
      <c r="G1760" s="17">
        <f t="shared" ref="G1760:T1760" si="960">+IF($A1760="IPMC",G1400/G$1417,G1400/G$1418)</f>
        <v>0</v>
      </c>
      <c r="H1760" s="17">
        <f t="shared" si="960"/>
        <v>0</v>
      </c>
      <c r="I1760" s="17">
        <f t="shared" si="960"/>
        <v>0</v>
      </c>
      <c r="J1760" s="17">
        <f t="shared" si="960"/>
        <v>0</v>
      </c>
      <c r="K1760" s="17">
        <f t="shared" si="960"/>
        <v>0</v>
      </c>
      <c r="L1760" s="17">
        <f t="shared" si="960"/>
        <v>0</v>
      </c>
      <c r="M1760" s="17">
        <f t="shared" si="960"/>
        <v>0</v>
      </c>
      <c r="N1760" s="17">
        <f t="shared" si="960"/>
        <v>0</v>
      </c>
      <c r="O1760" s="17">
        <f t="shared" si="960"/>
        <v>5727.5544724380879</v>
      </c>
      <c r="P1760" s="17">
        <f t="shared" si="960"/>
        <v>6757.1774401160419</v>
      </c>
      <c r="Q1760" s="17">
        <f t="shared" si="960"/>
        <v>5750.1374226708749</v>
      </c>
      <c r="R1760" s="17">
        <f t="shared" si="960"/>
        <v>13891.610275536721</v>
      </c>
      <c r="S1760" s="17">
        <f t="shared" si="960"/>
        <v>11109.990325861796</v>
      </c>
      <c r="T1760" s="17">
        <f t="shared" si="960"/>
        <v>8628.6414199774135</v>
      </c>
    </row>
    <row r="1761" spans="1:20" ht="12.75" customHeight="1" outlineLevel="1">
      <c r="A1761" s="152" t="s">
        <v>37</v>
      </c>
      <c r="B1761" s="145"/>
      <c r="C1761" s="21" t="s">
        <v>302</v>
      </c>
      <c r="D1761" s="5" t="s">
        <v>79</v>
      </c>
      <c r="E1761" s="5" t="s">
        <v>317</v>
      </c>
      <c r="F1761" s="5"/>
      <c r="G1761" s="17">
        <f t="shared" ref="G1761:T1761" si="961">+IF($A1761="IPMC",G1401/G$1417,G1401/G$1418)</f>
        <v>0</v>
      </c>
      <c r="H1761" s="17">
        <f t="shared" si="961"/>
        <v>0</v>
      </c>
      <c r="I1761" s="17">
        <f t="shared" si="961"/>
        <v>0</v>
      </c>
      <c r="J1761" s="17">
        <f t="shared" si="961"/>
        <v>0</v>
      </c>
      <c r="K1761" s="17">
        <f t="shared" si="961"/>
        <v>0</v>
      </c>
      <c r="L1761" s="17">
        <f t="shared" si="961"/>
        <v>0</v>
      </c>
      <c r="M1761" s="17">
        <f t="shared" si="961"/>
        <v>0</v>
      </c>
      <c r="N1761" s="17">
        <f t="shared" si="961"/>
        <v>0</v>
      </c>
      <c r="O1761" s="17">
        <f t="shared" si="961"/>
        <v>1201.3156925751591</v>
      </c>
      <c r="P1761" s="17">
        <f t="shared" si="961"/>
        <v>1041.2690009659682</v>
      </c>
      <c r="Q1761" s="17">
        <f t="shared" si="961"/>
        <v>879.41991138573951</v>
      </c>
      <c r="R1761" s="17">
        <f t="shared" si="961"/>
        <v>669.96386345239682</v>
      </c>
      <c r="S1761" s="17">
        <f t="shared" si="961"/>
        <v>485.67537242747358</v>
      </c>
      <c r="T1761" s="17">
        <f t="shared" si="961"/>
        <v>317.73999197575279</v>
      </c>
    </row>
    <row r="1762" spans="1:20" ht="12.75" customHeight="1" outlineLevel="1">
      <c r="A1762" s="152" t="s">
        <v>37</v>
      </c>
      <c r="B1762" s="145"/>
      <c r="C1762" s="21" t="s">
        <v>261</v>
      </c>
      <c r="D1762" s="5" t="s">
        <v>79</v>
      </c>
      <c r="E1762" s="5" t="s">
        <v>317</v>
      </c>
      <c r="F1762" s="5"/>
      <c r="G1762" s="17">
        <f t="shared" ref="G1762:T1762" si="962">+IF($A1762="IPMC",G1402/G$1417,G1402/G$1418)</f>
        <v>0</v>
      </c>
      <c r="H1762" s="17">
        <f t="shared" si="962"/>
        <v>0</v>
      </c>
      <c r="I1762" s="17">
        <f t="shared" si="962"/>
        <v>0</v>
      </c>
      <c r="J1762" s="17">
        <f t="shared" si="962"/>
        <v>0</v>
      </c>
      <c r="K1762" s="17">
        <f t="shared" si="962"/>
        <v>0</v>
      </c>
      <c r="L1762" s="17">
        <f t="shared" si="962"/>
        <v>0</v>
      </c>
      <c r="M1762" s="17">
        <f t="shared" si="962"/>
        <v>0</v>
      </c>
      <c r="N1762" s="17">
        <f t="shared" si="962"/>
        <v>0</v>
      </c>
      <c r="O1762" s="17">
        <f t="shared" si="962"/>
        <v>0</v>
      </c>
      <c r="P1762" s="17">
        <f t="shared" si="962"/>
        <v>2078.5963673390565</v>
      </c>
      <c r="Q1762" s="17">
        <f t="shared" si="962"/>
        <v>1805.6683070134493</v>
      </c>
      <c r="R1762" s="17">
        <f t="shared" si="962"/>
        <v>1432.9196101056025</v>
      </c>
      <c r="S1762" s="17">
        <f t="shared" si="962"/>
        <v>1108.0140141058891</v>
      </c>
      <c r="T1762" s="17">
        <f t="shared" si="962"/>
        <v>815.49926541529646</v>
      </c>
    </row>
    <row r="1763" spans="1:20" ht="12.6" customHeight="1" outlineLevel="1">
      <c r="A1763" s="152" t="s">
        <v>37</v>
      </c>
      <c r="B1763" s="145"/>
      <c r="C1763" s="21" t="s">
        <v>262</v>
      </c>
      <c r="D1763" s="5" t="s">
        <v>79</v>
      </c>
      <c r="E1763" s="5" t="s">
        <v>317</v>
      </c>
      <c r="F1763" s="5"/>
      <c r="G1763" s="17">
        <f t="shared" ref="G1763:T1763" si="963">+IF($A1763="IPMC",G1403/G$1417,G1403/G$1418)</f>
        <v>0</v>
      </c>
      <c r="H1763" s="17">
        <f t="shared" si="963"/>
        <v>0</v>
      </c>
      <c r="I1763" s="17">
        <f t="shared" si="963"/>
        <v>0</v>
      </c>
      <c r="J1763" s="17">
        <f t="shared" si="963"/>
        <v>0</v>
      </c>
      <c r="K1763" s="17">
        <f t="shared" si="963"/>
        <v>0</v>
      </c>
      <c r="L1763" s="17">
        <f t="shared" si="963"/>
        <v>0</v>
      </c>
      <c r="M1763" s="17">
        <f t="shared" si="963"/>
        <v>0</v>
      </c>
      <c r="N1763" s="17">
        <f t="shared" si="963"/>
        <v>0</v>
      </c>
      <c r="O1763" s="17">
        <f t="shared" si="963"/>
        <v>0</v>
      </c>
      <c r="P1763" s="17">
        <f t="shared" si="963"/>
        <v>2504.9067308405488</v>
      </c>
      <c r="Q1763" s="17">
        <f t="shared" si="963"/>
        <v>2284.8025260326758</v>
      </c>
      <c r="R1763" s="17">
        <f t="shared" si="963"/>
        <v>1934.0212637752718</v>
      </c>
      <c r="S1763" s="17">
        <f t="shared" si="963"/>
        <v>1635.6965506279987</v>
      </c>
      <c r="T1763" s="17">
        <f t="shared" si="963"/>
        <v>1375.856074534131</v>
      </c>
    </row>
    <row r="1764" spans="1:20" ht="12.6" customHeight="1" outlineLevel="1">
      <c r="A1764" s="152" t="s">
        <v>37</v>
      </c>
      <c r="B1764" s="145"/>
      <c r="C1764" s="396" t="s">
        <v>290</v>
      </c>
      <c r="D1764" s="379" t="s">
        <v>79</v>
      </c>
      <c r="E1764" s="379" t="s">
        <v>317</v>
      </c>
      <c r="F1764" s="5"/>
      <c r="G1764" s="543">
        <f t="shared" ref="G1764:T1764" si="964">+IF($A1764="IPMC",G1404/G$1417,G1404/G$1418)</f>
        <v>0</v>
      </c>
      <c r="H1764" s="543">
        <f t="shared" si="964"/>
        <v>0</v>
      </c>
      <c r="I1764" s="543">
        <f t="shared" si="964"/>
        <v>0</v>
      </c>
      <c r="J1764" s="543">
        <f t="shared" si="964"/>
        <v>0</v>
      </c>
      <c r="K1764" s="543">
        <f t="shared" si="964"/>
        <v>0</v>
      </c>
      <c r="L1764" s="543">
        <f t="shared" si="964"/>
        <v>0</v>
      </c>
      <c r="M1764" s="543">
        <f t="shared" si="964"/>
        <v>0</v>
      </c>
      <c r="N1764" s="543">
        <f t="shared" si="964"/>
        <v>0</v>
      </c>
      <c r="O1764" s="543">
        <f t="shared" si="964"/>
        <v>0</v>
      </c>
      <c r="P1764" s="543">
        <f t="shared" si="964"/>
        <v>0</v>
      </c>
      <c r="Q1764" s="543">
        <f t="shared" si="964"/>
        <v>0</v>
      </c>
      <c r="R1764" s="543">
        <f t="shared" si="964"/>
        <v>0</v>
      </c>
      <c r="S1764" s="543">
        <f t="shared" si="964"/>
        <v>0</v>
      </c>
      <c r="T1764" s="543">
        <f t="shared" si="964"/>
        <v>6651.8572263764099</v>
      </c>
    </row>
    <row r="1765" spans="1:20" ht="12.6" customHeight="1" outlineLevel="1">
      <c r="A1765" s="152"/>
      <c r="B1765" s="385"/>
      <c r="C1765" s="398" t="s">
        <v>918</v>
      </c>
      <c r="D1765" s="387"/>
      <c r="E1765" s="387"/>
      <c r="F1765" s="5"/>
      <c r="G1765" s="544"/>
      <c r="H1765" s="544"/>
      <c r="I1765" s="544"/>
      <c r="J1765" s="544"/>
      <c r="K1765" s="544"/>
      <c r="L1765" s="544"/>
      <c r="M1765" s="544"/>
      <c r="N1765" s="544"/>
      <c r="O1765" s="544"/>
      <c r="P1765" s="544"/>
      <c r="Q1765" s="544"/>
      <c r="R1765" s="544"/>
      <c r="S1765" s="544"/>
      <c r="T1765" s="544"/>
    </row>
    <row r="1766" spans="1:20" ht="12.6" customHeight="1" outlineLevel="1">
      <c r="A1766" s="152" t="s">
        <v>37</v>
      </c>
      <c r="B1766" s="145"/>
      <c r="C1766" s="21" t="s">
        <v>303</v>
      </c>
      <c r="D1766" s="5" t="s">
        <v>79</v>
      </c>
      <c r="E1766" s="5" t="s">
        <v>317</v>
      </c>
      <c r="F1766" s="5"/>
      <c r="G1766" s="17">
        <f t="shared" ref="G1766:T1766" si="965">+IF($A1766="IPMC",G1406/G$1417,G1406/G$1418)</f>
        <v>35.99</v>
      </c>
      <c r="H1766" s="17">
        <f t="shared" si="965"/>
        <v>2796.1598865876072</v>
      </c>
      <c r="I1766" s="17">
        <f t="shared" si="965"/>
        <v>30402.897388502504</v>
      </c>
      <c r="J1766" s="17">
        <f t="shared" si="965"/>
        <v>20569.969694721301</v>
      </c>
      <c r="K1766" s="17">
        <f t="shared" si="965"/>
        <v>15144.649946288262</v>
      </c>
      <c r="L1766" s="17">
        <f t="shared" si="965"/>
        <v>8529.6381669836337</v>
      </c>
      <c r="M1766" s="17">
        <f t="shared" si="965"/>
        <v>0</v>
      </c>
      <c r="N1766" s="17">
        <f t="shared" si="965"/>
        <v>1056.7132960874089</v>
      </c>
      <c r="O1766" s="17">
        <f t="shared" si="965"/>
        <v>2.9542191519760248E-12</v>
      </c>
      <c r="P1766" s="17">
        <f t="shared" si="965"/>
        <v>2.9874131487910354E-12</v>
      </c>
      <c r="Q1766" s="17">
        <f t="shared" si="965"/>
        <v>2058.6788920059303</v>
      </c>
      <c r="R1766" s="17">
        <f t="shared" si="965"/>
        <v>2.5948812954177501E-12</v>
      </c>
      <c r="S1766" s="17">
        <f t="shared" si="965"/>
        <v>2.5081351563506576E-12</v>
      </c>
      <c r="T1766" s="17">
        <f t="shared" si="965"/>
        <v>2.461319503817239E-12</v>
      </c>
    </row>
    <row r="1767" spans="1:20" ht="12.6" customHeight="1" outlineLevel="1">
      <c r="A1767" s="152" t="s">
        <v>37</v>
      </c>
      <c r="B1767" s="145"/>
      <c r="C1767" s="21" t="s">
        <v>503</v>
      </c>
      <c r="D1767" s="5" t="s">
        <v>79</v>
      </c>
      <c r="E1767" s="5" t="s">
        <v>317</v>
      </c>
      <c r="F1767" s="5"/>
      <c r="G1767" s="17">
        <f t="shared" ref="G1767:T1767" si="966">+IF($A1767="IPMC",G1407/G$1417,G1407/G$1418)</f>
        <v>0</v>
      </c>
      <c r="H1767" s="17">
        <f t="shared" si="966"/>
        <v>0</v>
      </c>
      <c r="I1767" s="17">
        <f t="shared" si="966"/>
        <v>0</v>
      </c>
      <c r="J1767" s="17">
        <f t="shared" si="966"/>
        <v>0</v>
      </c>
      <c r="K1767" s="17">
        <f t="shared" si="966"/>
        <v>0</v>
      </c>
      <c r="L1767" s="17">
        <f t="shared" si="966"/>
        <v>0</v>
      </c>
      <c r="M1767" s="17">
        <f t="shared" si="966"/>
        <v>0</v>
      </c>
      <c r="N1767" s="17">
        <f t="shared" si="966"/>
        <v>0</v>
      </c>
      <c r="O1767" s="17">
        <f t="shared" si="966"/>
        <v>0</v>
      </c>
      <c r="P1767" s="17">
        <f t="shared" si="966"/>
        <v>0</v>
      </c>
      <c r="Q1767" s="17">
        <f t="shared" si="966"/>
        <v>6789.2421829538489</v>
      </c>
      <c r="R1767" s="17">
        <f t="shared" si="966"/>
        <v>4310.1773338654621</v>
      </c>
      <c r="S1767" s="17">
        <f t="shared" si="966"/>
        <v>2083.0446695700057</v>
      </c>
      <c r="T1767" s="17">
        <f t="shared" si="966"/>
        <v>0</v>
      </c>
    </row>
    <row r="1768" spans="1:20" ht="12.6" customHeight="1" outlineLevel="1">
      <c r="A1768" s="152" t="s">
        <v>37</v>
      </c>
      <c r="B1768" s="385"/>
      <c r="C1768" s="388" t="s">
        <v>504</v>
      </c>
      <c r="D1768" s="8" t="s">
        <v>79</v>
      </c>
      <c r="E1768" s="8" t="s">
        <v>317</v>
      </c>
      <c r="F1768" s="5"/>
      <c r="G1768" s="547">
        <f t="shared" ref="G1768:T1768" si="967">+IF($A1768="IPMC",G1408/G$1417,G1408/G$1418)</f>
        <v>0</v>
      </c>
      <c r="H1768" s="547">
        <f t="shared" si="967"/>
        <v>0</v>
      </c>
      <c r="I1768" s="547">
        <f t="shared" si="967"/>
        <v>0</v>
      </c>
      <c r="J1768" s="547">
        <f t="shared" si="967"/>
        <v>0</v>
      </c>
      <c r="K1768" s="547">
        <f t="shared" si="967"/>
        <v>0</v>
      </c>
      <c r="L1768" s="547">
        <f t="shared" si="967"/>
        <v>0</v>
      </c>
      <c r="M1768" s="547">
        <f t="shared" si="967"/>
        <v>0</v>
      </c>
      <c r="N1768" s="547">
        <f t="shared" si="967"/>
        <v>0</v>
      </c>
      <c r="O1768" s="547">
        <f t="shared" si="967"/>
        <v>0</v>
      </c>
      <c r="P1768" s="547">
        <f t="shared" si="967"/>
        <v>0</v>
      </c>
      <c r="Q1768" s="547">
        <f t="shared" si="967"/>
        <v>0</v>
      </c>
      <c r="R1768" s="547">
        <f t="shared" si="967"/>
        <v>1840.584149454128</v>
      </c>
      <c r="S1768" s="547">
        <f t="shared" si="967"/>
        <v>1186.0359654009972</v>
      </c>
      <c r="T1768" s="547">
        <f t="shared" si="967"/>
        <v>581.94899235766161</v>
      </c>
    </row>
    <row r="1769" spans="1:20" outlineLevel="1"/>
    <row r="1770" spans="1:20">
      <c r="A1770" s="279" t="s">
        <v>817</v>
      </c>
      <c r="B1770" s="19" t="s">
        <v>311</v>
      </c>
      <c r="C1770" s="137"/>
      <c r="D1770" s="137"/>
      <c r="E1770" s="137"/>
      <c r="G1770" s="137"/>
      <c r="H1770" s="137"/>
      <c r="I1770" s="137"/>
      <c r="J1770" s="137"/>
      <c r="K1770" s="137"/>
      <c r="L1770" s="137"/>
      <c r="M1770" s="137"/>
      <c r="N1770" s="137"/>
      <c r="O1770" s="137"/>
      <c r="P1770" s="137"/>
      <c r="Q1770" s="137"/>
      <c r="R1770" s="137"/>
      <c r="S1770" s="137"/>
      <c r="T1770" s="137"/>
    </row>
    <row r="1772" spans="1:20">
      <c r="B1772" s="12" t="s">
        <v>178</v>
      </c>
    </row>
    <row r="1773" spans="1:20">
      <c r="B1773" s="12"/>
      <c r="C1773" s="11" t="s">
        <v>179</v>
      </c>
      <c r="D1773" s="5" t="s">
        <v>79</v>
      </c>
      <c r="E1773" s="5" t="s">
        <v>317</v>
      </c>
      <c r="G1773" s="17">
        <f t="shared" ref="G1773:T1773" si="968">+IFERROR(AVERAGEIF(F1423:G1423,no_cero),0)</f>
        <v>305279.49</v>
      </c>
      <c r="H1773" s="17">
        <f t="shared" si="968"/>
        <v>295834.32242124371</v>
      </c>
      <c r="I1773" s="17">
        <f t="shared" si="968"/>
        <v>284242.49818727188</v>
      </c>
      <c r="J1773" s="17">
        <f t="shared" si="968"/>
        <v>281407.66544478311</v>
      </c>
      <c r="K1773" s="17">
        <f t="shared" si="968"/>
        <v>286478.1207774799</v>
      </c>
      <c r="L1773" s="17">
        <f t="shared" si="968"/>
        <v>290563.44356730068</v>
      </c>
      <c r="M1773" s="17">
        <f t="shared" si="968"/>
        <v>275805.80978165078</v>
      </c>
      <c r="N1773" s="17">
        <f t="shared" si="968"/>
        <v>253584.44499424304</v>
      </c>
      <c r="O1773" s="17">
        <f t="shared" si="968"/>
        <v>240242.04176078906</v>
      </c>
      <c r="P1773" s="17">
        <f t="shared" si="968"/>
        <v>234337.09765864897</v>
      </c>
      <c r="Q1773" s="17">
        <f t="shared" si="968"/>
        <v>226585.50694431138</v>
      </c>
      <c r="R1773" s="17">
        <f t="shared" si="968"/>
        <v>203102.33889340126</v>
      </c>
      <c r="S1773" s="17">
        <f t="shared" si="968"/>
        <v>178148.34491312457</v>
      </c>
      <c r="T1773" s="17">
        <f t="shared" si="968"/>
        <v>166988.20348721824</v>
      </c>
    </row>
    <row r="1774" spans="1:20">
      <c r="C1774" s="11" t="s">
        <v>180</v>
      </c>
      <c r="D1774" s="5" t="s">
        <v>79</v>
      </c>
      <c r="E1774" s="5" t="s">
        <v>317</v>
      </c>
      <c r="G1774" s="17">
        <f t="shared" ref="G1774:T1774" si="969">+IFERROR(AVERAGEIF(F1424:G1424,no_cero),0)</f>
        <v>277808.19</v>
      </c>
      <c r="H1774" s="17">
        <f t="shared" si="969"/>
        <v>259992.73346662679</v>
      </c>
      <c r="I1774" s="17">
        <f t="shared" si="969"/>
        <v>229004.91580757202</v>
      </c>
      <c r="J1774" s="17">
        <f t="shared" si="969"/>
        <v>202843.94413382153</v>
      </c>
      <c r="K1774" s="17">
        <f t="shared" si="969"/>
        <v>179107.63585778471</v>
      </c>
      <c r="L1774" s="17">
        <f t="shared" si="969"/>
        <v>155254.44352206826</v>
      </c>
      <c r="M1774" s="17">
        <f t="shared" si="969"/>
        <v>127333.68731315903</v>
      </c>
      <c r="N1774" s="17">
        <f t="shared" si="969"/>
        <v>98569.837300684172</v>
      </c>
      <c r="O1774" s="17">
        <f t="shared" si="969"/>
        <v>70509.877346940324</v>
      </c>
      <c r="P1774" s="17">
        <f t="shared" si="969"/>
        <v>42457.304619564937</v>
      </c>
      <c r="Q1774" s="17">
        <f t="shared" si="969"/>
        <v>14258.05171730964</v>
      </c>
      <c r="R1774" s="17">
        <f t="shared" si="969"/>
        <v>5.6744456277358134E-11</v>
      </c>
      <c r="S1774" s="17">
        <f t="shared" si="969"/>
        <v>5.4432175485529682E-11</v>
      </c>
      <c r="T1774" s="17">
        <f t="shared" si="969"/>
        <v>5.300751637512423E-11</v>
      </c>
    </row>
    <row r="1775" spans="1:20">
      <c r="A1775" s="140"/>
    </row>
    <row r="1776" spans="1:20">
      <c r="B1776" s="64" t="s">
        <v>920</v>
      </c>
      <c r="C1776" s="64"/>
      <c r="D1776" s="389"/>
      <c r="E1776" s="389"/>
      <c r="F1776" s="5"/>
      <c r="G1776" s="416"/>
      <c r="H1776" s="416"/>
      <c r="I1776" s="416"/>
      <c r="J1776" s="416"/>
      <c r="K1776" s="416"/>
      <c r="L1776" s="416"/>
      <c r="M1776" s="416"/>
      <c r="N1776" s="416"/>
      <c r="O1776" s="416"/>
      <c r="P1776" s="416"/>
      <c r="Q1776" s="416"/>
      <c r="R1776" s="416"/>
      <c r="S1776" s="416"/>
      <c r="T1776" s="416"/>
    </row>
    <row r="1777" spans="2:20">
      <c r="B1777" s="384"/>
      <c r="C1777" s="136" t="s">
        <v>525</v>
      </c>
      <c r="D1777" s="59"/>
      <c r="E1777" s="59"/>
      <c r="F1777" s="5"/>
      <c r="G1777" s="541"/>
      <c r="H1777" s="541"/>
      <c r="I1777" s="541"/>
      <c r="J1777" s="541"/>
      <c r="K1777" s="541"/>
      <c r="L1777" s="541"/>
      <c r="M1777" s="541"/>
      <c r="N1777" s="541"/>
      <c r="O1777" s="541"/>
      <c r="P1777" s="541"/>
      <c r="Q1777" s="541"/>
      <c r="R1777" s="541"/>
      <c r="S1777" s="541"/>
      <c r="T1777" s="541"/>
    </row>
    <row r="1778" spans="2:20">
      <c r="B1778" s="145"/>
      <c r="C1778" s="380" t="s">
        <v>756</v>
      </c>
      <c r="D1778" s="381" t="s">
        <v>79</v>
      </c>
      <c r="E1778" s="381" t="s">
        <v>317</v>
      </c>
      <c r="F1778" s="5"/>
      <c r="G1778" s="542">
        <f t="shared" ref="G1778:T1778" si="970">+IFERROR(AVERAGEIF(F1428:G1428,no_cero),0)</f>
        <v>473.95262375740435</v>
      </c>
      <c r="H1778" s="542">
        <f t="shared" si="970"/>
        <v>575.48981048750125</v>
      </c>
      <c r="I1778" s="542">
        <f t="shared" si="970"/>
        <v>1062.1170541445626</v>
      </c>
      <c r="J1778" s="542">
        <f t="shared" si="970"/>
        <v>1350.7480347687492</v>
      </c>
      <c r="K1778" s="542">
        <f t="shared" si="970"/>
        <v>1175.9114146854029</v>
      </c>
      <c r="L1778" s="542">
        <f t="shared" si="970"/>
        <v>980.10069338283142</v>
      </c>
      <c r="M1778" s="542">
        <f t="shared" si="970"/>
        <v>714.09184936254769</v>
      </c>
      <c r="N1778" s="542">
        <f t="shared" si="970"/>
        <v>435.10142465783736</v>
      </c>
      <c r="O1778" s="542">
        <f t="shared" si="970"/>
        <v>182.78696017569794</v>
      </c>
      <c r="P1778" s="542">
        <f t="shared" si="970"/>
        <v>30.961492758386353</v>
      </c>
      <c r="Q1778" s="542">
        <f t="shared" si="970"/>
        <v>1.0333333774450681</v>
      </c>
      <c r="R1778" s="542">
        <f t="shared" si="970"/>
        <v>0.9722902704668579</v>
      </c>
      <c r="S1778" s="542">
        <f t="shared" si="970"/>
        <v>0.89994972206557711</v>
      </c>
      <c r="T1778" s="542">
        <f t="shared" si="970"/>
        <v>0.89231630160994913</v>
      </c>
    </row>
    <row r="1779" spans="2:20">
      <c r="B1779" s="145"/>
      <c r="C1779" s="20" t="s">
        <v>757</v>
      </c>
      <c r="D1779" s="5" t="s">
        <v>79</v>
      </c>
      <c r="E1779" s="5" t="s">
        <v>317</v>
      </c>
      <c r="F1779" s="5"/>
      <c r="G1779" s="17">
        <f t="shared" ref="G1779:T1779" si="971">+IFERROR(AVERAGEIF(F1429:G1429,no_cero),0)</f>
        <v>0</v>
      </c>
      <c r="H1779" s="17">
        <f t="shared" si="971"/>
        <v>0</v>
      </c>
      <c r="I1779" s="17">
        <f t="shared" si="971"/>
        <v>97.855128688236022</v>
      </c>
      <c r="J1779" s="17">
        <f t="shared" si="971"/>
        <v>96.895093731974583</v>
      </c>
      <c r="K1779" s="17">
        <f t="shared" si="971"/>
        <v>97.094381639409249</v>
      </c>
      <c r="L1779" s="17">
        <f t="shared" si="971"/>
        <v>96.827752202764557</v>
      </c>
      <c r="M1779" s="17">
        <f t="shared" si="971"/>
        <v>90.230302212380252</v>
      </c>
      <c r="N1779" s="17">
        <f t="shared" si="971"/>
        <v>81.240349927951655</v>
      </c>
      <c r="O1779" s="17">
        <f t="shared" si="971"/>
        <v>75.183805780851316</v>
      </c>
      <c r="P1779" s="17">
        <f t="shared" si="971"/>
        <v>71.442304753493559</v>
      </c>
      <c r="Q1779" s="17">
        <f t="shared" si="971"/>
        <v>67.099449357233368</v>
      </c>
      <c r="R1779" s="17">
        <f t="shared" si="971"/>
        <v>58.231687012324919</v>
      </c>
      <c r="S1779" s="17">
        <f t="shared" si="971"/>
        <v>49.119091584289158</v>
      </c>
      <c r="T1779" s="17">
        <f t="shared" si="971"/>
        <v>44.016477383325352</v>
      </c>
    </row>
    <row r="1780" spans="2:20">
      <c r="B1780" s="145"/>
      <c r="C1780" s="20" t="s">
        <v>758</v>
      </c>
      <c r="D1780" s="5" t="s">
        <v>79</v>
      </c>
      <c r="E1780" s="5" t="s">
        <v>317</v>
      </c>
      <c r="F1780" s="5"/>
      <c r="G1780" s="17">
        <f t="shared" ref="G1780:T1780" si="972">+IFERROR(AVERAGEIF(F1430:G1430,no_cero),0)</f>
        <v>62.683973716160324</v>
      </c>
      <c r="H1780" s="17">
        <f t="shared" si="972"/>
        <v>60.828622069518076</v>
      </c>
      <c r="I1780" s="17">
        <f t="shared" si="972"/>
        <v>58.513914650716131</v>
      </c>
      <c r="J1780" s="17">
        <f t="shared" si="972"/>
        <v>57.894426059073012</v>
      </c>
      <c r="K1780" s="17">
        <f t="shared" si="972"/>
        <v>58.897895124761149</v>
      </c>
      <c r="L1780" s="17">
        <f t="shared" si="972"/>
        <v>59.695440067103938</v>
      </c>
      <c r="M1780" s="17">
        <f t="shared" si="972"/>
        <v>56.620429540991708</v>
      </c>
      <c r="N1780" s="17">
        <f t="shared" si="972"/>
        <v>52.014446959627527</v>
      </c>
      <c r="O1780" s="17">
        <f t="shared" si="972"/>
        <v>49.231969516249933</v>
      </c>
      <c r="P1780" s="17">
        <f t="shared" si="972"/>
        <v>47.973303782345084</v>
      </c>
      <c r="Q1780" s="17">
        <f t="shared" si="972"/>
        <v>46.335609563612316</v>
      </c>
      <c r="R1780" s="17">
        <f t="shared" si="972"/>
        <v>41.484317402205036</v>
      </c>
      <c r="S1780" s="17">
        <f t="shared" si="972"/>
        <v>36.337142461975915</v>
      </c>
      <c r="T1780" s="17">
        <f t="shared" si="972"/>
        <v>34.008821642418511</v>
      </c>
    </row>
    <row r="1781" spans="2:20">
      <c r="B1781" s="145"/>
      <c r="C1781" s="20" t="s">
        <v>759</v>
      </c>
      <c r="D1781" s="5" t="s">
        <v>79</v>
      </c>
      <c r="E1781" s="5" t="s">
        <v>317</v>
      </c>
      <c r="F1781" s="5"/>
      <c r="G1781" s="17">
        <f t="shared" ref="G1781:T1781" si="973">+IFERROR(AVERAGEIF(F1431:G1431,no_cero),0)</f>
        <v>36.983528219782173</v>
      </c>
      <c r="H1781" s="17">
        <f t="shared" si="973"/>
        <v>35.887740768588742</v>
      </c>
      <c r="I1781" s="17">
        <f t="shared" si="973"/>
        <v>34.519753615550393</v>
      </c>
      <c r="J1781" s="17">
        <f t="shared" si="973"/>
        <v>34.151807617284014</v>
      </c>
      <c r="K1781" s="17">
        <f t="shared" si="973"/>
        <v>34.741005147416203</v>
      </c>
      <c r="L1781" s="17">
        <f t="shared" si="973"/>
        <v>35.208503387677297</v>
      </c>
      <c r="M1781" s="17">
        <f t="shared" si="973"/>
        <v>33.391868077951429</v>
      </c>
      <c r="N1781" s="17">
        <f t="shared" si="973"/>
        <v>30.672430510831582</v>
      </c>
      <c r="O1781" s="17">
        <f t="shared" si="973"/>
        <v>29.028455104985333</v>
      </c>
      <c r="P1781" s="17">
        <f t="shared" si="973"/>
        <v>28.28293657409931</v>
      </c>
      <c r="Q1781" s="17">
        <f t="shared" si="973"/>
        <v>27.313891143046316</v>
      </c>
      <c r="R1781" s="17">
        <f t="shared" si="973"/>
        <v>24.450734618435728</v>
      </c>
      <c r="S1781" s="17">
        <f t="shared" si="973"/>
        <v>21.413502064976218</v>
      </c>
      <c r="T1781" s="17">
        <f t="shared" si="973"/>
        <v>20.037792463426932</v>
      </c>
    </row>
    <row r="1782" spans="2:20">
      <c r="B1782" s="145"/>
      <c r="C1782" s="20" t="s">
        <v>760</v>
      </c>
      <c r="D1782" s="5" t="s">
        <v>79</v>
      </c>
      <c r="E1782" s="5" t="s">
        <v>317</v>
      </c>
      <c r="F1782" s="5"/>
      <c r="G1782" s="17">
        <f t="shared" ref="G1782:T1782" si="974">+IFERROR(AVERAGEIF(F1432:G1432,no_cero),0)</f>
        <v>0</v>
      </c>
      <c r="H1782" s="17">
        <f t="shared" si="974"/>
        <v>94.25337415824373</v>
      </c>
      <c r="I1782" s="17">
        <f t="shared" si="974"/>
        <v>93.56654460222606</v>
      </c>
      <c r="J1782" s="17">
        <f t="shared" si="974"/>
        <v>92.674142266444321</v>
      </c>
      <c r="K1782" s="17">
        <f t="shared" si="974"/>
        <v>94.389006468785084</v>
      </c>
      <c r="L1782" s="17">
        <f t="shared" si="974"/>
        <v>95.783133968197319</v>
      </c>
      <c r="M1782" s="17">
        <f t="shared" si="974"/>
        <v>90.96725443635404</v>
      </c>
      <c r="N1782" s="17">
        <f t="shared" si="974"/>
        <v>83.688225603037623</v>
      </c>
      <c r="O1782" s="17">
        <f t="shared" si="974"/>
        <v>79.336853292306159</v>
      </c>
      <c r="P1782" s="17">
        <f t="shared" si="974"/>
        <v>77.441970876544559</v>
      </c>
      <c r="Q1782" s="17">
        <f t="shared" si="974"/>
        <v>74.93793996118805</v>
      </c>
      <c r="R1782" s="17">
        <f t="shared" si="974"/>
        <v>67.227157050624697</v>
      </c>
      <c r="S1782" s="17">
        <f t="shared" si="974"/>
        <v>59.024377392431703</v>
      </c>
      <c r="T1782" s="17">
        <f t="shared" si="974"/>
        <v>55.385776445047981</v>
      </c>
    </row>
    <row r="1783" spans="2:20">
      <c r="B1783" s="145"/>
      <c r="C1783" s="20" t="s">
        <v>761</v>
      </c>
      <c r="D1783" s="5" t="s">
        <v>79</v>
      </c>
      <c r="E1783" s="5" t="s">
        <v>317</v>
      </c>
      <c r="F1783" s="5"/>
      <c r="G1783" s="17">
        <f t="shared" ref="G1783:T1783" si="975">+IFERROR(AVERAGEIF(F1433:G1433,no_cero),0)</f>
        <v>0</v>
      </c>
      <c r="H1783" s="17">
        <f t="shared" si="975"/>
        <v>0</v>
      </c>
      <c r="I1783" s="17">
        <f t="shared" si="975"/>
        <v>91.162608312407968</v>
      </c>
      <c r="J1783" s="17">
        <f t="shared" si="975"/>
        <v>90.977976999477249</v>
      </c>
      <c r="K1783" s="17">
        <f t="shared" si="975"/>
        <v>92.698198828124845</v>
      </c>
      <c r="L1783" s="17">
        <f t="shared" si="975"/>
        <v>94.106564696726565</v>
      </c>
      <c r="M1783" s="17">
        <f t="shared" si="975"/>
        <v>89.414846249583064</v>
      </c>
      <c r="N1783" s="17">
        <f t="shared" si="975"/>
        <v>82.300844791322888</v>
      </c>
      <c r="O1783" s="17">
        <f t="shared" si="975"/>
        <v>78.063858278161561</v>
      </c>
      <c r="P1783" s="17">
        <f t="shared" si="975"/>
        <v>76.244242616912317</v>
      </c>
      <c r="Q1783" s="17">
        <f t="shared" si="975"/>
        <v>73.825808000793529</v>
      </c>
      <c r="R1783" s="17">
        <f t="shared" si="975"/>
        <v>66.274729526739989</v>
      </c>
      <c r="S1783" s="17">
        <f t="shared" si="975"/>
        <v>58.23444381100073</v>
      </c>
      <c r="T1783" s="17">
        <f t="shared" si="975"/>
        <v>54.692371533417159</v>
      </c>
    </row>
    <row r="1784" spans="2:20">
      <c r="B1784" s="145"/>
      <c r="C1784" s="20" t="s">
        <v>762</v>
      </c>
      <c r="D1784" s="5" t="s">
        <v>79</v>
      </c>
      <c r="E1784" s="5" t="s">
        <v>317</v>
      </c>
      <c r="F1784" s="5"/>
      <c r="G1784" s="17">
        <f t="shared" ref="G1784:T1784" si="976">+IFERROR(AVERAGEIF(F1434:G1434,no_cero),0)</f>
        <v>0</v>
      </c>
      <c r="H1784" s="17">
        <f t="shared" si="976"/>
        <v>0</v>
      </c>
      <c r="I1784" s="17">
        <f t="shared" si="976"/>
        <v>114.35826989873397</v>
      </c>
      <c r="J1784" s="17">
        <f t="shared" si="976"/>
        <v>114.04407017822594</v>
      </c>
      <c r="K1784" s="17">
        <f t="shared" si="976"/>
        <v>116.02341856156312</v>
      </c>
      <c r="L1784" s="17">
        <f t="shared" si="976"/>
        <v>117.5973419863998</v>
      </c>
      <c r="M1784" s="17">
        <f t="shared" si="976"/>
        <v>111.54259321965972</v>
      </c>
      <c r="N1784" s="17">
        <f t="shared" si="976"/>
        <v>102.4717354524295</v>
      </c>
      <c r="O1784" s="17">
        <f t="shared" si="976"/>
        <v>96.993144762185608</v>
      </c>
      <c r="P1784" s="17">
        <f t="shared" si="976"/>
        <v>94.516675490148643</v>
      </c>
      <c r="Q1784" s="17">
        <f t="shared" si="976"/>
        <v>91.293513004331075</v>
      </c>
      <c r="R1784" s="17">
        <f t="shared" si="976"/>
        <v>81.738474483004183</v>
      </c>
      <c r="S1784" s="17">
        <f t="shared" si="976"/>
        <v>71.600138908311663</v>
      </c>
      <c r="T1784" s="17">
        <f t="shared" si="976"/>
        <v>67.015827112947676</v>
      </c>
    </row>
    <row r="1785" spans="2:20" ht="12.75" customHeight="1">
      <c r="B1785" s="145"/>
      <c r="C1785" s="20" t="s">
        <v>763</v>
      </c>
      <c r="D1785" s="5" t="s">
        <v>79</v>
      </c>
      <c r="E1785" s="5" t="s">
        <v>317</v>
      </c>
      <c r="F1785" s="5"/>
      <c r="G1785" s="17">
        <f t="shared" ref="G1785:T1785" si="977">+IFERROR(AVERAGEIF(F1435:G1435,no_cero),0)</f>
        <v>0</v>
      </c>
      <c r="H1785" s="17">
        <f t="shared" si="977"/>
        <v>40.089346939612213</v>
      </c>
      <c r="I1785" s="17">
        <f t="shared" si="977"/>
        <v>33.677559678225457</v>
      </c>
      <c r="J1785" s="17">
        <f t="shared" si="977"/>
        <v>20.667300821443149</v>
      </c>
      <c r="K1785" s="17">
        <f t="shared" si="977"/>
        <v>14.068829226047605</v>
      </c>
      <c r="L1785" s="17">
        <f t="shared" si="977"/>
        <v>0</v>
      </c>
      <c r="M1785" s="17">
        <f t="shared" si="977"/>
        <v>0</v>
      </c>
      <c r="N1785" s="17">
        <f t="shared" si="977"/>
        <v>0</v>
      </c>
      <c r="O1785" s="17">
        <f t="shared" si="977"/>
        <v>0</v>
      </c>
      <c r="P1785" s="17">
        <f t="shared" si="977"/>
        <v>0</v>
      </c>
      <c r="Q1785" s="17">
        <f t="shared" si="977"/>
        <v>0</v>
      </c>
      <c r="R1785" s="17">
        <f t="shared" si="977"/>
        <v>0</v>
      </c>
      <c r="S1785" s="17">
        <f t="shared" si="977"/>
        <v>0</v>
      </c>
      <c r="T1785" s="17">
        <f t="shared" si="977"/>
        <v>0</v>
      </c>
    </row>
    <row r="1786" spans="2:20" ht="12.75" customHeight="1">
      <c r="B1786" s="145"/>
      <c r="C1786" s="20" t="s">
        <v>764</v>
      </c>
      <c r="D1786" s="5" t="s">
        <v>79</v>
      </c>
      <c r="E1786" s="5" t="s">
        <v>317</v>
      </c>
      <c r="F1786" s="5"/>
      <c r="G1786" s="17">
        <f t="shared" ref="G1786:T1786" si="978">+IFERROR(AVERAGEIF(F1436:G1436,no_cero),0)</f>
        <v>0</v>
      </c>
      <c r="H1786" s="17">
        <f t="shared" si="978"/>
        <v>0</v>
      </c>
      <c r="I1786" s="17">
        <f t="shared" si="978"/>
        <v>0</v>
      </c>
      <c r="J1786" s="17">
        <f t="shared" si="978"/>
        <v>31.469014662273747</v>
      </c>
      <c r="K1786" s="17">
        <f t="shared" si="978"/>
        <v>27.074546997841406</v>
      </c>
      <c r="L1786" s="17">
        <f t="shared" si="978"/>
        <v>17.169331477998028</v>
      </c>
      <c r="M1786" s="17">
        <f t="shared" si="978"/>
        <v>5.8292918112934977</v>
      </c>
      <c r="N1786" s="17">
        <f t="shared" si="978"/>
        <v>4.8919065589167442E-15</v>
      </c>
      <c r="O1786" s="17">
        <f t="shared" si="978"/>
        <v>0</v>
      </c>
      <c r="P1786" s="17">
        <f t="shared" si="978"/>
        <v>0</v>
      </c>
      <c r="Q1786" s="17">
        <f t="shared" si="978"/>
        <v>0</v>
      </c>
      <c r="R1786" s="17">
        <f t="shared" si="978"/>
        <v>0</v>
      </c>
      <c r="S1786" s="17">
        <f t="shared" si="978"/>
        <v>0</v>
      </c>
      <c r="T1786" s="17">
        <f t="shared" si="978"/>
        <v>0</v>
      </c>
    </row>
    <row r="1787" spans="2:20" ht="12.75" customHeight="1">
      <c r="B1787" s="145"/>
      <c r="C1787" s="20" t="s">
        <v>765</v>
      </c>
      <c r="D1787" s="5" t="s">
        <v>79</v>
      </c>
      <c r="E1787" s="5" t="s">
        <v>317</v>
      </c>
      <c r="F1787" s="5"/>
      <c r="G1787" s="17">
        <f t="shared" ref="G1787:T1787" si="979">+IFERROR(AVERAGEIF(F1437:G1437,no_cero),0)</f>
        <v>0</v>
      </c>
      <c r="H1787" s="17">
        <f t="shared" si="979"/>
        <v>3.044713732067776</v>
      </c>
      <c r="I1787" s="17">
        <f t="shared" si="979"/>
        <v>2.6871942877755823</v>
      </c>
      <c r="J1787" s="17">
        <f t="shared" si="979"/>
        <v>1.9662296766057263</v>
      </c>
      <c r="K1787" s="17">
        <f t="shared" si="979"/>
        <v>1.234574492617897</v>
      </c>
      <c r="L1787" s="17">
        <f t="shared" si="979"/>
        <v>0.43318800420328307</v>
      </c>
      <c r="M1787" s="17">
        <f t="shared" si="979"/>
        <v>1.1532898836142464E-5</v>
      </c>
      <c r="N1787" s="17">
        <f t="shared" si="979"/>
        <v>0</v>
      </c>
      <c r="O1787" s="17">
        <f t="shared" si="979"/>
        <v>0</v>
      </c>
      <c r="P1787" s="17">
        <f t="shared" si="979"/>
        <v>0</v>
      </c>
      <c r="Q1787" s="17">
        <f t="shared" si="979"/>
        <v>0</v>
      </c>
      <c r="R1787" s="17">
        <f t="shared" si="979"/>
        <v>0</v>
      </c>
      <c r="S1787" s="17">
        <f t="shared" si="979"/>
        <v>0</v>
      </c>
      <c r="T1787" s="17">
        <f t="shared" si="979"/>
        <v>0</v>
      </c>
    </row>
    <row r="1788" spans="2:20" ht="12.75" customHeight="1">
      <c r="B1788" s="145"/>
      <c r="C1788" s="20" t="s">
        <v>474</v>
      </c>
      <c r="D1788" s="5" t="s">
        <v>79</v>
      </c>
      <c r="E1788" s="5" t="s">
        <v>317</v>
      </c>
      <c r="F1788" s="5"/>
      <c r="G1788" s="17">
        <f t="shared" ref="G1788:T1788" si="980">+IFERROR(AVERAGEIF(F1438:G1438,no_cero),0)</f>
        <v>2016.7413987272503</v>
      </c>
      <c r="H1788" s="17">
        <f t="shared" si="980"/>
        <v>3979.1358544527307</v>
      </c>
      <c r="I1788" s="17">
        <f t="shared" si="980"/>
        <v>6871.5710097972051</v>
      </c>
      <c r="J1788" s="17">
        <f t="shared" si="980"/>
        <v>7654.1667737442458</v>
      </c>
      <c r="K1788" s="17">
        <f t="shared" si="980"/>
        <v>7238.4806308061234</v>
      </c>
      <c r="L1788" s="17">
        <f t="shared" si="980"/>
        <v>6239.2468909662875</v>
      </c>
      <c r="M1788" s="17">
        <f t="shared" si="980"/>
        <v>4585.0445633251711</v>
      </c>
      <c r="N1788" s="17">
        <f t="shared" si="980"/>
        <v>2853.1026307505235</v>
      </c>
      <c r="O1788" s="17">
        <f t="shared" si="980"/>
        <v>1291.4527853993893</v>
      </c>
      <c r="P1788" s="17">
        <f t="shared" si="980"/>
        <v>319.72761239069911</v>
      </c>
      <c r="Q1788" s="17">
        <f t="shared" si="980"/>
        <v>100.68646635412941</v>
      </c>
      <c r="R1788" s="17">
        <f t="shared" si="980"/>
        <v>94.738516862640324</v>
      </c>
      <c r="S1788" s="17">
        <f t="shared" si="980"/>
        <v>87.689761493241619</v>
      </c>
      <c r="T1788" s="17">
        <f t="shared" si="980"/>
        <v>86.945972365116447</v>
      </c>
    </row>
    <row r="1789" spans="2:20" ht="12.75" customHeight="1">
      <c r="B1789" s="145"/>
      <c r="C1789" s="20" t="s">
        <v>766</v>
      </c>
      <c r="D1789" s="5" t="s">
        <v>79</v>
      </c>
      <c r="E1789" s="5" t="s">
        <v>317</v>
      </c>
      <c r="F1789" s="5"/>
      <c r="G1789" s="17">
        <f t="shared" ref="G1789:T1789" si="981">+IFERROR(AVERAGEIF(F1439:G1439,no_cero),0)</f>
        <v>295.73319889672695</v>
      </c>
      <c r="H1789" s="17">
        <f t="shared" si="981"/>
        <v>1592.5978048148656</v>
      </c>
      <c r="I1789" s="17">
        <f t="shared" si="981"/>
        <v>3283.0317052645578</v>
      </c>
      <c r="J1789" s="17">
        <f t="shared" si="981"/>
        <v>3636.3315315341288</v>
      </c>
      <c r="K1789" s="17">
        <f t="shared" si="981"/>
        <v>3634.740022620645</v>
      </c>
      <c r="L1789" s="17">
        <f t="shared" si="981"/>
        <v>3614.9201586741892</v>
      </c>
      <c r="M1789" s="17">
        <f t="shared" si="981"/>
        <v>3358.4360242446546</v>
      </c>
      <c r="N1789" s="17">
        <f t="shared" si="981"/>
        <v>3013.2053744240102</v>
      </c>
      <c r="O1789" s="17">
        <f t="shared" si="981"/>
        <v>2777.335059574742</v>
      </c>
      <c r="P1789" s="17">
        <f t="shared" si="981"/>
        <v>2635.8932973016208</v>
      </c>
      <c r="Q1789" s="17">
        <f t="shared" si="981"/>
        <v>2480.9927839738139</v>
      </c>
      <c r="R1789" s="17">
        <f t="shared" si="981"/>
        <v>2158.4137152770118</v>
      </c>
      <c r="S1789" s="17">
        <f t="shared" si="981"/>
        <v>1826.2532173312477</v>
      </c>
      <c r="T1789" s="17">
        <f t="shared" si="981"/>
        <v>1642.5686811766591</v>
      </c>
    </row>
    <row r="1790" spans="2:20" ht="12.75" customHeight="1">
      <c r="B1790" s="145"/>
      <c r="C1790" s="20" t="s">
        <v>767</v>
      </c>
      <c r="D1790" s="5" t="s">
        <v>79</v>
      </c>
      <c r="E1790" s="5" t="s">
        <v>317</v>
      </c>
      <c r="F1790" s="5"/>
      <c r="G1790" s="17">
        <f t="shared" ref="G1790:T1790" si="982">+IFERROR(AVERAGEIF(F1440:G1440,no_cero),0)</f>
        <v>0</v>
      </c>
      <c r="H1790" s="17">
        <f t="shared" si="982"/>
        <v>0</v>
      </c>
      <c r="I1790" s="17">
        <f t="shared" si="982"/>
        <v>0</v>
      </c>
      <c r="J1790" s="17">
        <f t="shared" si="982"/>
        <v>124.82532051017674</v>
      </c>
      <c r="K1790" s="17">
        <f t="shared" si="982"/>
        <v>127.18604784627192</v>
      </c>
      <c r="L1790" s="17">
        <f t="shared" si="982"/>
        <v>128.59156890836675</v>
      </c>
      <c r="M1790" s="17">
        <f t="shared" si="982"/>
        <v>121.64521474197596</v>
      </c>
      <c r="N1790" s="17">
        <f t="shared" si="982"/>
        <v>111.4191334157197</v>
      </c>
      <c r="O1790" s="17">
        <f t="shared" si="982"/>
        <v>105.11623307494656</v>
      </c>
      <c r="P1790" s="17">
        <f t="shared" si="982"/>
        <v>102.06444813698636</v>
      </c>
      <c r="Q1790" s="17">
        <f t="shared" si="982"/>
        <v>98.198879604914836</v>
      </c>
      <c r="R1790" s="17">
        <f t="shared" si="982"/>
        <v>87.548534109112325</v>
      </c>
      <c r="S1790" s="17">
        <f t="shared" si="982"/>
        <v>76.307904972778033</v>
      </c>
      <c r="T1790" s="17">
        <f t="shared" si="982"/>
        <v>71.026831667998053</v>
      </c>
    </row>
    <row r="1791" spans="2:20" ht="12.75" customHeight="1">
      <c r="B1791" s="145"/>
      <c r="C1791" s="20" t="s">
        <v>768</v>
      </c>
      <c r="D1791" s="5" t="s">
        <v>79</v>
      </c>
      <c r="E1791" s="5" t="s">
        <v>317</v>
      </c>
      <c r="F1791" s="5"/>
      <c r="G1791" s="17">
        <f t="shared" ref="G1791:T1791" si="983">+IFERROR(AVERAGEIF(F1441:G1441,no_cero),0)</f>
        <v>0</v>
      </c>
      <c r="H1791" s="17">
        <f t="shared" si="983"/>
        <v>0</v>
      </c>
      <c r="I1791" s="17">
        <f t="shared" si="983"/>
        <v>94.306945407485017</v>
      </c>
      <c r="J1791" s="17">
        <f t="shared" si="983"/>
        <v>94.054316808537919</v>
      </c>
      <c r="K1791" s="17">
        <f t="shared" si="983"/>
        <v>95.7006213736029</v>
      </c>
      <c r="L1791" s="17">
        <f t="shared" si="983"/>
        <v>97.013702954585668</v>
      </c>
      <c r="M1791" s="17">
        <f t="shared" si="983"/>
        <v>92.033860254885838</v>
      </c>
      <c r="N1791" s="17">
        <f t="shared" si="983"/>
        <v>84.564980549126844</v>
      </c>
      <c r="O1791" s="17">
        <f t="shared" si="983"/>
        <v>80.05982463099582</v>
      </c>
      <c r="P1791" s="17">
        <f t="shared" si="983"/>
        <v>78.032784682169904</v>
      </c>
      <c r="Q1791" s="17">
        <f t="shared" si="983"/>
        <v>75.389622692243734</v>
      </c>
      <c r="R1791" s="17">
        <f t="shared" si="983"/>
        <v>67.51642754286209</v>
      </c>
      <c r="S1791" s="17">
        <f t="shared" si="983"/>
        <v>59.159825305880474</v>
      </c>
      <c r="T1791" s="17">
        <f t="shared" si="983"/>
        <v>55.390378231799438</v>
      </c>
    </row>
    <row r="1792" spans="2:20" ht="12.75" customHeight="1">
      <c r="B1792" s="145"/>
      <c r="C1792" s="20" t="s">
        <v>769</v>
      </c>
      <c r="D1792" s="5" t="s">
        <v>79</v>
      </c>
      <c r="E1792" s="5" t="s">
        <v>317</v>
      </c>
      <c r="F1792" s="5"/>
      <c r="G1792" s="17">
        <f t="shared" ref="G1792:T1792" si="984">+IFERROR(AVERAGEIF(F1442:G1442,no_cero),0)</f>
        <v>0</v>
      </c>
      <c r="H1792" s="17">
        <f t="shared" si="984"/>
        <v>76.536654869281506</v>
      </c>
      <c r="I1792" s="17">
        <f t="shared" si="984"/>
        <v>75.978058159887894</v>
      </c>
      <c r="J1792" s="17">
        <f t="shared" si="984"/>
        <v>75.251604495588253</v>
      </c>
      <c r="K1792" s="17">
        <f t="shared" si="984"/>
        <v>76.642085763238128</v>
      </c>
      <c r="L1792" s="17">
        <f t="shared" si="984"/>
        <v>77.771964910496038</v>
      </c>
      <c r="M1792" s="17">
        <f t="shared" si="984"/>
        <v>73.859507425058254</v>
      </c>
      <c r="N1792" s="17">
        <f t="shared" si="984"/>
        <v>67.947195917017467</v>
      </c>
      <c r="O1792" s="17">
        <f t="shared" si="984"/>
        <v>64.411988357908697</v>
      </c>
      <c r="P1792" s="17">
        <f t="shared" si="984"/>
        <v>62.871139244711493</v>
      </c>
      <c r="Q1792" s="17">
        <f t="shared" si="984"/>
        <v>60.835704653776922</v>
      </c>
      <c r="R1792" s="17">
        <f t="shared" si="984"/>
        <v>54.573524938917409</v>
      </c>
      <c r="S1792" s="17">
        <f t="shared" si="984"/>
        <v>47.912179777068033</v>
      </c>
      <c r="T1792" s="17">
        <f t="shared" si="984"/>
        <v>44.956004989607791</v>
      </c>
    </row>
    <row r="1793" spans="2:20" ht="12.75" customHeight="1">
      <c r="B1793" s="145"/>
      <c r="C1793" s="20" t="s">
        <v>185</v>
      </c>
      <c r="D1793" s="5" t="s">
        <v>79</v>
      </c>
      <c r="E1793" s="5" t="s">
        <v>317</v>
      </c>
      <c r="F1793" s="5"/>
      <c r="G1793" s="17">
        <f t="shared" ref="G1793:T1793" si="985">+IFERROR(AVERAGEIF(F1443:G1443,no_cero),0)</f>
        <v>0</v>
      </c>
      <c r="H1793" s="17">
        <f t="shared" si="985"/>
        <v>652.43710909985703</v>
      </c>
      <c r="I1793" s="17">
        <f t="shared" si="985"/>
        <v>548.08799233115838</v>
      </c>
      <c r="J1793" s="17">
        <f t="shared" si="985"/>
        <v>336.35155047925821</v>
      </c>
      <c r="K1793" s="17">
        <f t="shared" si="985"/>
        <v>114.48211269802829</v>
      </c>
      <c r="L1793" s="17">
        <f t="shared" si="985"/>
        <v>33.329165193791738</v>
      </c>
      <c r="M1793" s="17">
        <f t="shared" si="985"/>
        <v>33.329165193791738</v>
      </c>
      <c r="N1793" s="17">
        <f t="shared" si="985"/>
        <v>3.8565779730085621E-14</v>
      </c>
      <c r="O1793" s="17">
        <f t="shared" si="985"/>
        <v>3.8176475646767926E-14</v>
      </c>
      <c r="P1793" s="17">
        <f t="shared" si="985"/>
        <v>3.8980559232949043E-14</v>
      </c>
      <c r="Q1793" s="17">
        <f t="shared" si="985"/>
        <v>3.9512769894963556E-14</v>
      </c>
      <c r="R1793" s="17">
        <f t="shared" si="985"/>
        <v>3.7178593633603139E-14</v>
      </c>
      <c r="S1793" s="17">
        <f t="shared" si="985"/>
        <v>3.4412423968085648E-14</v>
      </c>
      <c r="T1793" s="17">
        <f t="shared" si="985"/>
        <v>3.4120535994118823E-14</v>
      </c>
    </row>
    <row r="1794" spans="2:20" ht="12.75" customHeight="1">
      <c r="B1794" s="145"/>
      <c r="C1794" s="20" t="s">
        <v>770</v>
      </c>
      <c r="D1794" s="5" t="s">
        <v>79</v>
      </c>
      <c r="E1794" s="5" t="s">
        <v>317</v>
      </c>
      <c r="F1794" s="5"/>
      <c r="G1794" s="17">
        <f t="shared" ref="G1794:T1794" si="986">+IFERROR(AVERAGEIF(F1444:G1444,no_cero),0)</f>
        <v>0</v>
      </c>
      <c r="H1794" s="17">
        <f t="shared" si="986"/>
        <v>122.46128957629537</v>
      </c>
      <c r="I1794" s="17">
        <f t="shared" si="986"/>
        <v>114.77357390809819</v>
      </c>
      <c r="J1794" s="17">
        <f t="shared" si="986"/>
        <v>99.588835720035377</v>
      </c>
      <c r="K1794" s="17">
        <f t="shared" si="986"/>
        <v>85.86888139137298</v>
      </c>
      <c r="L1794" s="17">
        <f t="shared" si="986"/>
        <v>70.529182310180815</v>
      </c>
      <c r="M1794" s="17">
        <f t="shared" si="986"/>
        <v>50.098384516572459</v>
      </c>
      <c r="N1794" s="17">
        <f t="shared" si="986"/>
        <v>28.806082158064584</v>
      </c>
      <c r="O1794" s="17">
        <f t="shared" si="986"/>
        <v>9.4139051603848678</v>
      </c>
      <c r="P1794" s="17">
        <f t="shared" si="986"/>
        <v>2.9079440692649158E-14</v>
      </c>
      <c r="Q1794" s="17">
        <f t="shared" si="986"/>
        <v>1.9756384947481778E-14</v>
      </c>
      <c r="R1794" s="17">
        <f t="shared" si="986"/>
        <v>1.858929681680157E-14</v>
      </c>
      <c r="S1794" s="17">
        <f t="shared" si="986"/>
        <v>1.7206211984042824E-14</v>
      </c>
      <c r="T1794" s="17">
        <f t="shared" si="986"/>
        <v>1.7060267997059412E-14</v>
      </c>
    </row>
    <row r="1795" spans="2:20" ht="12.75" customHeight="1">
      <c r="B1795" s="145"/>
      <c r="C1795" s="20" t="s">
        <v>771</v>
      </c>
      <c r="D1795" s="5" t="s">
        <v>79</v>
      </c>
      <c r="E1795" s="5" t="s">
        <v>317</v>
      </c>
      <c r="F1795" s="5"/>
      <c r="G1795" s="17">
        <f t="shared" ref="G1795:T1795" si="987">+IFERROR(AVERAGEIF(F1445:G1445,no_cero),0)</f>
        <v>0</v>
      </c>
      <c r="H1795" s="17">
        <f t="shared" si="987"/>
        <v>48.212570570748376</v>
      </c>
      <c r="I1795" s="17">
        <f t="shared" si="987"/>
        <v>45.185944479652974</v>
      </c>
      <c r="J1795" s="17">
        <f t="shared" si="987"/>
        <v>39.207767506151413</v>
      </c>
      <c r="K1795" s="17">
        <f t="shared" si="987"/>
        <v>33.806270685509389</v>
      </c>
      <c r="L1795" s="17">
        <f t="shared" si="987"/>
        <v>27.76708616405897</v>
      </c>
      <c r="M1795" s="17">
        <f t="shared" si="987"/>
        <v>19.723554335763559</v>
      </c>
      <c r="N1795" s="17">
        <f t="shared" si="987"/>
        <v>11.340851249546979</v>
      </c>
      <c r="O1795" s="17">
        <f t="shared" si="987"/>
        <v>3.7062207042056268</v>
      </c>
      <c r="P1795" s="17">
        <f t="shared" si="987"/>
        <v>4.8725699041186304E-15</v>
      </c>
      <c r="Q1795" s="17">
        <f t="shared" si="987"/>
        <v>4.9390962368704444E-15</v>
      </c>
      <c r="R1795" s="17">
        <f t="shared" si="987"/>
        <v>4.6473242042003924E-15</v>
      </c>
      <c r="S1795" s="17">
        <f t="shared" si="987"/>
        <v>4.3015529960107061E-15</v>
      </c>
      <c r="T1795" s="17">
        <f t="shared" si="987"/>
        <v>4.2650669992648529E-15</v>
      </c>
    </row>
    <row r="1796" spans="2:20" ht="12.75" customHeight="1">
      <c r="B1796" s="145"/>
      <c r="C1796" s="20" t="s">
        <v>772</v>
      </c>
      <c r="D1796" s="5" t="s">
        <v>79</v>
      </c>
      <c r="E1796" s="5" t="s">
        <v>317</v>
      </c>
      <c r="F1796" s="5"/>
      <c r="G1796" s="17">
        <f t="shared" ref="G1796:T1796" si="988">+IFERROR(AVERAGEIF(F1446:G1446,no_cero),0)</f>
        <v>0</v>
      </c>
      <c r="H1796" s="17">
        <f t="shared" si="988"/>
        <v>33.550622502585256</v>
      </c>
      <c r="I1796" s="17">
        <f t="shared" si="988"/>
        <v>31.44442513047445</v>
      </c>
      <c r="J1796" s="17">
        <f t="shared" si="988"/>
        <v>27.284274437051565</v>
      </c>
      <c r="K1796" s="17">
        <f t="shared" si="988"/>
        <v>23.525429417320812</v>
      </c>
      <c r="L1796" s="17">
        <f t="shared" si="988"/>
        <v>19.322824210753126</v>
      </c>
      <c r="M1796" s="17">
        <f t="shared" si="988"/>
        <v>13.725414722647507</v>
      </c>
      <c r="N1796" s="17">
        <f t="shared" si="988"/>
        <v>7.8919795113014803</v>
      </c>
      <c r="O1796" s="17">
        <f t="shared" si="988"/>
        <v>2.5791201399560322</v>
      </c>
      <c r="P1796" s="17">
        <f t="shared" si="988"/>
        <v>2.4362849520593152E-15</v>
      </c>
      <c r="Q1796" s="17">
        <f t="shared" si="988"/>
        <v>2.4695481184352222E-15</v>
      </c>
      <c r="R1796" s="17">
        <f t="shared" si="988"/>
        <v>2.3236621021001962E-15</v>
      </c>
      <c r="S1796" s="17">
        <f t="shared" si="988"/>
        <v>2.150776498005353E-15</v>
      </c>
      <c r="T1796" s="17">
        <f t="shared" si="988"/>
        <v>2.1325334996324264E-15</v>
      </c>
    </row>
    <row r="1797" spans="2:20" ht="12.75" customHeight="1">
      <c r="B1797" s="145"/>
      <c r="C1797" s="20" t="s">
        <v>773</v>
      </c>
      <c r="D1797" s="5" t="s">
        <v>79</v>
      </c>
      <c r="E1797" s="5" t="s">
        <v>317</v>
      </c>
      <c r="F1797" s="5"/>
      <c r="G1797" s="17">
        <f t="shared" ref="G1797:T1797" si="989">+IFERROR(AVERAGEIF(F1447:G1447,no_cero),0)</f>
        <v>0</v>
      </c>
      <c r="H1797" s="17">
        <f t="shared" si="989"/>
        <v>281.13550770618315</v>
      </c>
      <c r="I1797" s="17">
        <f t="shared" si="989"/>
        <v>263.48674820873498</v>
      </c>
      <c r="J1797" s="17">
        <f t="shared" si="989"/>
        <v>228.62700522663226</v>
      </c>
      <c r="K1797" s="17">
        <f t="shared" si="989"/>
        <v>197.12998000960584</v>
      </c>
      <c r="L1797" s="17">
        <f t="shared" si="989"/>
        <v>161.91449188130019</v>
      </c>
      <c r="M1797" s="17">
        <f t="shared" si="989"/>
        <v>115.01132165974245</v>
      </c>
      <c r="N1797" s="17">
        <f t="shared" si="989"/>
        <v>66.130387492678281</v>
      </c>
      <c r="O1797" s="17">
        <f t="shared" si="989"/>
        <v>43.22317715123814</v>
      </c>
      <c r="P1797" s="17">
        <f t="shared" si="989"/>
        <v>0</v>
      </c>
      <c r="Q1797" s="17">
        <f t="shared" si="989"/>
        <v>0</v>
      </c>
      <c r="R1797" s="17">
        <f t="shared" si="989"/>
        <v>0</v>
      </c>
      <c r="S1797" s="17">
        <f t="shared" si="989"/>
        <v>0</v>
      </c>
      <c r="T1797" s="17">
        <f t="shared" si="989"/>
        <v>0</v>
      </c>
    </row>
    <row r="1798" spans="2:20" ht="12.75" customHeight="1">
      <c r="B1798" s="145"/>
      <c r="C1798" s="20" t="s">
        <v>774</v>
      </c>
      <c r="D1798" s="5" t="s">
        <v>79</v>
      </c>
      <c r="E1798" s="5" t="s">
        <v>317</v>
      </c>
      <c r="F1798" s="5"/>
      <c r="G1798" s="17">
        <f t="shared" ref="G1798:T1798" si="990">+IFERROR(AVERAGEIF(F1448:G1448,no_cero),0)</f>
        <v>0</v>
      </c>
      <c r="H1798" s="17">
        <f t="shared" si="990"/>
        <v>0</v>
      </c>
      <c r="I1798" s="17">
        <f t="shared" si="990"/>
        <v>13.733344473450936</v>
      </c>
      <c r="J1798" s="17">
        <f t="shared" si="990"/>
        <v>12.940600755046409</v>
      </c>
      <c r="K1798" s="17">
        <f t="shared" si="990"/>
        <v>11.54586584061194</v>
      </c>
      <c r="L1798" s="17">
        <f t="shared" si="990"/>
        <v>9.9724534209634097</v>
      </c>
      <c r="M1798" s="17">
        <f t="shared" si="990"/>
        <v>7.6980505158337511</v>
      </c>
      <c r="N1798" s="17">
        <f t="shared" si="990"/>
        <v>5.2671858890804799</v>
      </c>
      <c r="O1798" s="17">
        <f t="shared" si="990"/>
        <v>3.1142909597306834</v>
      </c>
      <c r="P1798" s="17">
        <f t="shared" si="990"/>
        <v>1.0446394878115439</v>
      </c>
      <c r="Q1798" s="17">
        <f t="shared" si="990"/>
        <v>1.2347740592176111E-15</v>
      </c>
      <c r="R1798" s="17">
        <f t="shared" si="990"/>
        <v>1.1618310510500981E-15</v>
      </c>
      <c r="S1798" s="17">
        <f t="shared" si="990"/>
        <v>1.0753882490026765E-15</v>
      </c>
      <c r="T1798" s="17">
        <f t="shared" si="990"/>
        <v>1.0662667498162132E-15</v>
      </c>
    </row>
    <row r="1799" spans="2:20" ht="12.75" customHeight="1">
      <c r="B1799" s="145"/>
      <c r="C1799" s="20" t="s">
        <v>775</v>
      </c>
      <c r="D1799" s="5" t="s">
        <v>79</v>
      </c>
      <c r="E1799" s="5" t="s">
        <v>317</v>
      </c>
      <c r="F1799" s="5"/>
      <c r="G1799" s="17">
        <f t="shared" ref="G1799:T1799" si="991">+IFERROR(AVERAGEIF(F1449:G1449,no_cero),0)</f>
        <v>0</v>
      </c>
      <c r="H1799" s="17">
        <f t="shared" si="991"/>
        <v>0</v>
      </c>
      <c r="I1799" s="17">
        <f t="shared" si="991"/>
        <v>83.002915437069618</v>
      </c>
      <c r="J1799" s="17">
        <f t="shared" si="991"/>
        <v>78.211654288031781</v>
      </c>
      <c r="K1799" s="17">
        <f t="shared" si="991"/>
        <v>69.782020531758377</v>
      </c>
      <c r="L1799" s="17">
        <f t="shared" si="991"/>
        <v>60.272478390134282</v>
      </c>
      <c r="M1799" s="17">
        <f t="shared" si="991"/>
        <v>46.526222161780517</v>
      </c>
      <c r="N1799" s="17">
        <f t="shared" si="991"/>
        <v>31.834327449358383</v>
      </c>
      <c r="O1799" s="17">
        <f t="shared" si="991"/>
        <v>18.822452875676049</v>
      </c>
      <c r="P1799" s="17">
        <f t="shared" si="991"/>
        <v>6.3136931602253226</v>
      </c>
      <c r="Q1799" s="17">
        <f t="shared" si="991"/>
        <v>1.9802237080599767E-14</v>
      </c>
      <c r="R1799" s="17">
        <f t="shared" si="991"/>
        <v>0</v>
      </c>
      <c r="S1799" s="17">
        <f t="shared" si="991"/>
        <v>0</v>
      </c>
      <c r="T1799" s="17">
        <f t="shared" si="991"/>
        <v>0</v>
      </c>
    </row>
    <row r="1800" spans="2:20" ht="12.75" customHeight="1">
      <c r="B1800" s="145"/>
      <c r="C1800" s="20" t="s">
        <v>775</v>
      </c>
      <c r="D1800" s="5" t="s">
        <v>79</v>
      </c>
      <c r="E1800" s="5" t="s">
        <v>317</v>
      </c>
      <c r="F1800" s="5"/>
      <c r="G1800" s="17">
        <f t="shared" ref="G1800:T1800" si="992">+IFERROR(AVERAGEIF(F1450:G1450,no_cero),0)</f>
        <v>0</v>
      </c>
      <c r="H1800" s="17">
        <f t="shared" si="992"/>
        <v>0</v>
      </c>
      <c r="I1800" s="17">
        <f t="shared" si="992"/>
        <v>76.37732323518506</v>
      </c>
      <c r="J1800" s="17">
        <f t="shared" si="992"/>
        <v>71.968517838925266</v>
      </c>
      <c r="K1800" s="17">
        <f t="shared" si="992"/>
        <v>64.211767864940839</v>
      </c>
      <c r="L1800" s="17">
        <f t="shared" si="992"/>
        <v>55.461311689457382</v>
      </c>
      <c r="M1800" s="17">
        <f t="shared" si="992"/>
        <v>42.812331232588299</v>
      </c>
      <c r="N1800" s="17">
        <f t="shared" si="992"/>
        <v>29.293196567508538</v>
      </c>
      <c r="O1800" s="17">
        <f t="shared" si="992"/>
        <v>17.319976771833993</v>
      </c>
      <c r="P1800" s="17">
        <f t="shared" si="992"/>
        <v>11.619422782128961</v>
      </c>
      <c r="Q1800" s="17">
        <f t="shared" si="992"/>
        <v>0</v>
      </c>
      <c r="R1800" s="17">
        <f t="shared" si="992"/>
        <v>0</v>
      </c>
      <c r="S1800" s="17">
        <f t="shared" si="992"/>
        <v>0</v>
      </c>
      <c r="T1800" s="17">
        <f t="shared" si="992"/>
        <v>0</v>
      </c>
    </row>
    <row r="1801" spans="2:20" ht="12.75" customHeight="1">
      <c r="B1801" s="145"/>
      <c r="C1801" s="20" t="s">
        <v>776</v>
      </c>
      <c r="D1801" s="5" t="s">
        <v>79</v>
      </c>
      <c r="E1801" s="5" t="s">
        <v>317</v>
      </c>
      <c r="F1801" s="5"/>
      <c r="G1801" s="17">
        <f t="shared" ref="G1801:T1801" si="993">+IFERROR(AVERAGEIF(F1451:G1451,no_cero),0)</f>
        <v>0</v>
      </c>
      <c r="H1801" s="17">
        <f t="shared" si="993"/>
        <v>0</v>
      </c>
      <c r="I1801" s="17">
        <f t="shared" si="993"/>
        <v>0</v>
      </c>
      <c r="J1801" s="17">
        <f t="shared" si="993"/>
        <v>124.08283567397302</v>
      </c>
      <c r="K1801" s="17">
        <f t="shared" si="993"/>
        <v>119.53079561931808</v>
      </c>
      <c r="L1801" s="17">
        <f t="shared" si="993"/>
        <v>106.74293258938332</v>
      </c>
      <c r="M1801" s="17">
        <f t="shared" si="993"/>
        <v>86.580221813868462</v>
      </c>
      <c r="N1801" s="17">
        <f t="shared" si="993"/>
        <v>64.506934327820602</v>
      </c>
      <c r="O1801" s="17">
        <f t="shared" si="993"/>
        <v>45.472287929649703</v>
      </c>
      <c r="P1801" s="17">
        <f t="shared" si="993"/>
        <v>27.735571663273674</v>
      </c>
      <c r="Q1801" s="17">
        <f t="shared" si="993"/>
        <v>18.887102109255704</v>
      </c>
      <c r="R1801" s="17">
        <f t="shared" si="993"/>
        <v>0</v>
      </c>
      <c r="S1801" s="17">
        <f t="shared" si="993"/>
        <v>0</v>
      </c>
      <c r="T1801" s="17">
        <f t="shared" si="993"/>
        <v>0</v>
      </c>
    </row>
    <row r="1802" spans="2:20">
      <c r="B1802" s="145"/>
      <c r="C1802" s="20" t="s">
        <v>777</v>
      </c>
      <c r="D1802" s="5" t="s">
        <v>79</v>
      </c>
      <c r="E1802" s="5" t="s">
        <v>317</v>
      </c>
      <c r="F1802" s="5"/>
      <c r="G1802" s="17">
        <f t="shared" ref="G1802:T1802" si="994">+IFERROR(AVERAGEIF(F1452:G1452,no_cero),0)</f>
        <v>0</v>
      </c>
      <c r="H1802" s="17">
        <f t="shared" si="994"/>
        <v>0</v>
      </c>
      <c r="I1802" s="17">
        <f t="shared" si="994"/>
        <v>0</v>
      </c>
      <c r="J1802" s="17">
        <f t="shared" si="994"/>
        <v>822.7394060510544</v>
      </c>
      <c r="K1802" s="17">
        <f t="shared" si="994"/>
        <v>792.5568049640857</v>
      </c>
      <c r="L1802" s="17">
        <f t="shared" si="994"/>
        <v>707.76603775793615</v>
      </c>
      <c r="M1802" s="17">
        <f t="shared" si="994"/>
        <v>574.07585734158192</v>
      </c>
      <c r="N1802" s="17">
        <f t="shared" si="994"/>
        <v>427.71747233834128</v>
      </c>
      <c r="O1802" s="17">
        <f t="shared" si="994"/>
        <v>301.50699699773099</v>
      </c>
      <c r="P1802" s="17">
        <f t="shared" si="994"/>
        <v>183.90253279418465</v>
      </c>
      <c r="Q1802" s="17">
        <f t="shared" si="994"/>
        <v>125.23217322518101</v>
      </c>
      <c r="R1802" s="17">
        <f t="shared" si="994"/>
        <v>0</v>
      </c>
      <c r="S1802" s="17">
        <f t="shared" si="994"/>
        <v>0</v>
      </c>
      <c r="T1802" s="17">
        <f t="shared" si="994"/>
        <v>0</v>
      </c>
    </row>
    <row r="1803" spans="2:20">
      <c r="B1803" s="145"/>
      <c r="C1803" s="20" t="s">
        <v>778</v>
      </c>
      <c r="D1803" s="5" t="s">
        <v>79</v>
      </c>
      <c r="E1803" s="5" t="s">
        <v>317</v>
      </c>
      <c r="F1803" s="5"/>
      <c r="G1803" s="17">
        <f t="shared" ref="G1803:T1803" si="995">+IFERROR(AVERAGEIF(F1453:G1453,no_cero),0)</f>
        <v>0</v>
      </c>
      <c r="H1803" s="17">
        <f t="shared" si="995"/>
        <v>0</v>
      </c>
      <c r="I1803" s="17">
        <f t="shared" si="995"/>
        <v>0</v>
      </c>
      <c r="J1803" s="17">
        <f t="shared" si="995"/>
        <v>167.65025606413366</v>
      </c>
      <c r="K1803" s="17">
        <f t="shared" si="995"/>
        <v>161.4999236943749</v>
      </c>
      <c r="L1803" s="17">
        <f t="shared" si="995"/>
        <v>144.22204235134461</v>
      </c>
      <c r="M1803" s="17">
        <f t="shared" si="995"/>
        <v>116.97988910668629</v>
      </c>
      <c r="N1803" s="17">
        <f t="shared" si="995"/>
        <v>87.156325846603721</v>
      </c>
      <c r="O1803" s="17">
        <f t="shared" si="995"/>
        <v>61.438317989913912</v>
      </c>
      <c r="P1803" s="17">
        <f t="shared" si="995"/>
        <v>37.473963793433015</v>
      </c>
      <c r="Q1803" s="17">
        <f t="shared" si="995"/>
        <v>25.518658464946199</v>
      </c>
      <c r="R1803" s="17">
        <f t="shared" si="995"/>
        <v>0</v>
      </c>
      <c r="S1803" s="17">
        <f t="shared" si="995"/>
        <v>0</v>
      </c>
      <c r="T1803" s="17">
        <f t="shared" si="995"/>
        <v>0</v>
      </c>
    </row>
    <row r="1804" spans="2:20">
      <c r="B1804" s="145"/>
      <c r="C1804" s="20" t="s">
        <v>779</v>
      </c>
      <c r="D1804" s="5" t="s">
        <v>79</v>
      </c>
      <c r="E1804" s="5" t="s">
        <v>317</v>
      </c>
      <c r="F1804" s="5"/>
      <c r="G1804" s="17">
        <f t="shared" ref="G1804:T1804" si="996">+IFERROR(AVERAGEIF(F1454:G1454,no_cero),0)</f>
        <v>0</v>
      </c>
      <c r="H1804" s="17">
        <f t="shared" si="996"/>
        <v>0</v>
      </c>
      <c r="I1804" s="17">
        <f t="shared" si="996"/>
        <v>0</v>
      </c>
      <c r="J1804" s="17">
        <f t="shared" si="996"/>
        <v>0</v>
      </c>
      <c r="K1804" s="17">
        <f t="shared" si="996"/>
        <v>378.77061627806023</v>
      </c>
      <c r="L1804" s="17">
        <f t="shared" si="996"/>
        <v>356.2754614659753</v>
      </c>
      <c r="M1804" s="17">
        <f t="shared" si="996"/>
        <v>298.63726791667352</v>
      </c>
      <c r="N1804" s="17">
        <f t="shared" si="996"/>
        <v>234.07743816715467</v>
      </c>
      <c r="O1804" s="17">
        <f t="shared" si="996"/>
        <v>179.80590214215033</v>
      </c>
      <c r="P1804" s="17">
        <f t="shared" si="996"/>
        <v>130.80627011351055</v>
      </c>
      <c r="Q1804" s="17">
        <f t="shared" si="996"/>
        <v>79.872549963735707</v>
      </c>
      <c r="R1804" s="17">
        <f t="shared" si="996"/>
        <v>53.083716829898336</v>
      </c>
      <c r="S1804" s="17">
        <f t="shared" si="996"/>
        <v>0</v>
      </c>
      <c r="T1804" s="17">
        <f t="shared" si="996"/>
        <v>0</v>
      </c>
    </row>
    <row r="1805" spans="2:20">
      <c r="B1805" s="145"/>
      <c r="C1805" s="20" t="s">
        <v>780</v>
      </c>
      <c r="D1805" s="5" t="s">
        <v>79</v>
      </c>
      <c r="E1805" s="5" t="s">
        <v>317</v>
      </c>
      <c r="F1805" s="5"/>
      <c r="G1805" s="17">
        <f t="shared" ref="G1805:T1805" si="997">+IFERROR(AVERAGEIF(F1455:G1455,no_cero),0)</f>
        <v>0</v>
      </c>
      <c r="H1805" s="17">
        <f t="shared" si="997"/>
        <v>0</v>
      </c>
      <c r="I1805" s="17">
        <f t="shared" si="997"/>
        <v>0</v>
      </c>
      <c r="J1805" s="17">
        <f t="shared" si="997"/>
        <v>0</v>
      </c>
      <c r="K1805" s="17">
        <f t="shared" si="997"/>
        <v>0</v>
      </c>
      <c r="L1805" s="17">
        <f t="shared" si="997"/>
        <v>586.75228809649639</v>
      </c>
      <c r="M1805" s="17">
        <f t="shared" si="997"/>
        <v>531.59144385608943</v>
      </c>
      <c r="N1805" s="17">
        <f t="shared" si="997"/>
        <v>430.95077250317752</v>
      </c>
      <c r="O1805" s="17">
        <f t="shared" si="997"/>
        <v>348.38609365162665</v>
      </c>
      <c r="P1805" s="17">
        <f t="shared" si="997"/>
        <v>276.18634118644115</v>
      </c>
      <c r="Q1805" s="17">
        <f t="shared" si="997"/>
        <v>200.52073267189996</v>
      </c>
      <c r="R1805" s="17">
        <f t="shared" si="997"/>
        <v>115.42756174061726</v>
      </c>
      <c r="S1805" s="17">
        <f t="shared" si="997"/>
        <v>70.885098597736118</v>
      </c>
      <c r="T1805" s="17">
        <f t="shared" si="997"/>
        <v>0</v>
      </c>
    </row>
    <row r="1806" spans="2:20">
      <c r="B1806" s="145"/>
      <c r="C1806" s="20" t="s">
        <v>781</v>
      </c>
      <c r="D1806" s="5" t="s">
        <v>79</v>
      </c>
      <c r="E1806" s="5" t="s">
        <v>317</v>
      </c>
      <c r="F1806" s="5"/>
      <c r="G1806" s="17">
        <f t="shared" ref="G1806:T1806" si="998">+IFERROR(AVERAGEIF(F1456:G1456,no_cero),0)</f>
        <v>0</v>
      </c>
      <c r="H1806" s="17">
        <f t="shared" si="998"/>
        <v>1096.7109839247803</v>
      </c>
      <c r="I1806" s="17">
        <f t="shared" si="998"/>
        <v>1070.4859845805045</v>
      </c>
      <c r="J1806" s="17">
        <f t="shared" si="998"/>
        <v>1022.4696833845107</v>
      </c>
      <c r="K1806" s="17">
        <f t="shared" si="998"/>
        <v>999.63175598585462</v>
      </c>
      <c r="L1806" s="17">
        <f t="shared" si="998"/>
        <v>969.83387462084056</v>
      </c>
      <c r="M1806" s="17">
        <f t="shared" si="998"/>
        <v>875.76676234266029</v>
      </c>
      <c r="N1806" s="17">
        <f t="shared" si="998"/>
        <v>759.31448427774399</v>
      </c>
      <c r="O1806" s="17">
        <f t="shared" si="998"/>
        <v>671.81972333727163</v>
      </c>
      <c r="P1806" s="17">
        <f t="shared" si="998"/>
        <v>604.78949389712875</v>
      </c>
      <c r="Q1806" s="17">
        <f t="shared" si="998"/>
        <v>531.96974279080234</v>
      </c>
      <c r="R1806" s="17">
        <f t="shared" si="998"/>
        <v>425.78374509235567</v>
      </c>
      <c r="S1806" s="17">
        <f t="shared" si="998"/>
        <v>321.23295108737898</v>
      </c>
      <c r="T1806" s="17">
        <f t="shared" si="998"/>
        <v>247.07041931390802</v>
      </c>
    </row>
    <row r="1807" spans="2:20">
      <c r="B1807" s="145"/>
      <c r="C1807" s="20" t="s">
        <v>782</v>
      </c>
      <c r="D1807" s="5" t="s">
        <v>79</v>
      </c>
      <c r="E1807" s="5" t="s">
        <v>317</v>
      </c>
      <c r="F1807" s="5"/>
      <c r="G1807" s="17">
        <f t="shared" ref="G1807:T1807" si="999">+IFERROR(AVERAGEIF(F1457:G1457,no_cero),0)</f>
        <v>0</v>
      </c>
      <c r="H1807" s="17">
        <f t="shared" si="999"/>
        <v>0</v>
      </c>
      <c r="I1807" s="17">
        <f t="shared" si="999"/>
        <v>1319.908834482334</v>
      </c>
      <c r="J1807" s="17">
        <f t="shared" si="999"/>
        <v>1295.6085353628187</v>
      </c>
      <c r="K1807" s="17">
        <f t="shared" si="999"/>
        <v>1273.7542952899953</v>
      </c>
      <c r="L1807" s="17">
        <f t="shared" si="999"/>
        <v>1243.661288505195</v>
      </c>
      <c r="M1807" s="17">
        <f t="shared" si="999"/>
        <v>1131.4101221355509</v>
      </c>
      <c r="N1807" s="17">
        <f t="shared" si="999"/>
        <v>989.98113029236163</v>
      </c>
      <c r="O1807" s="17">
        <f t="shared" si="999"/>
        <v>885.81245702569993</v>
      </c>
      <c r="P1807" s="17">
        <f t="shared" si="999"/>
        <v>808.70128752635742</v>
      </c>
      <c r="Q1807" s="17">
        <f t="shared" si="999"/>
        <v>724.09602215422069</v>
      </c>
      <c r="R1807" s="17">
        <f t="shared" si="999"/>
        <v>593.12589606316942</v>
      </c>
      <c r="S1807" s="17">
        <f t="shared" si="999"/>
        <v>463.02944380058631</v>
      </c>
      <c r="T1807" s="17">
        <f t="shared" si="999"/>
        <v>374.82679545412395</v>
      </c>
    </row>
    <row r="1808" spans="2:20">
      <c r="B1808" s="145"/>
      <c r="C1808" s="20" t="s">
        <v>783</v>
      </c>
      <c r="D1808" s="5" t="s">
        <v>79</v>
      </c>
      <c r="E1808" s="5" t="s">
        <v>317</v>
      </c>
      <c r="F1808" s="5"/>
      <c r="G1808" s="17">
        <f t="shared" ref="G1808:T1808" si="1000">+IFERROR(AVERAGEIF(F1458:G1458,no_cero),0)</f>
        <v>1890.0256055125355</v>
      </c>
      <c r="H1808" s="17">
        <f t="shared" si="1000"/>
        <v>1817.2510826763264</v>
      </c>
      <c r="I1808" s="17">
        <f t="shared" si="1000"/>
        <v>1715.2536532836477</v>
      </c>
      <c r="J1808" s="17">
        <f t="shared" si="1000"/>
        <v>1664.6591773545995</v>
      </c>
      <c r="K1808" s="17">
        <f t="shared" si="1000"/>
        <v>1657.6491327434633</v>
      </c>
      <c r="L1808" s="17">
        <f t="shared" si="1000"/>
        <v>1641.7797658550417</v>
      </c>
      <c r="M1808" s="17">
        <f t="shared" si="1000"/>
        <v>1518.2076042340477</v>
      </c>
      <c r="N1808" s="17">
        <f t="shared" si="1000"/>
        <v>1354.7292288233286</v>
      </c>
      <c r="O1808" s="17">
        <f t="shared" si="1000"/>
        <v>1240.8115070979018</v>
      </c>
      <c r="P1808" s="17">
        <f t="shared" si="1000"/>
        <v>1165.0077099847658</v>
      </c>
      <c r="Q1808" s="17">
        <f t="shared" si="1000"/>
        <v>1079.1053058506848</v>
      </c>
      <c r="R1808" s="17">
        <f t="shared" si="1000"/>
        <v>921.48156453163426</v>
      </c>
      <c r="S1808" s="17">
        <f t="shared" si="1000"/>
        <v>761.41647300946988</v>
      </c>
      <c r="T1808" s="17">
        <f t="shared" si="1000"/>
        <v>665.25360292399318</v>
      </c>
    </row>
    <row r="1809" spans="2:20">
      <c r="B1809" s="145"/>
      <c r="C1809" s="20" t="s">
        <v>784</v>
      </c>
      <c r="D1809" s="5" t="s">
        <v>79</v>
      </c>
      <c r="E1809" s="5" t="s">
        <v>317</v>
      </c>
      <c r="F1809" s="5"/>
      <c r="G1809" s="17">
        <f t="shared" ref="G1809:T1809" si="1001">+IFERROR(AVERAGEIF(F1459:G1459,no_cero),0)</f>
        <v>0</v>
      </c>
      <c r="H1809" s="17">
        <f t="shared" si="1001"/>
        <v>0</v>
      </c>
      <c r="I1809" s="17">
        <f t="shared" si="1001"/>
        <v>0</v>
      </c>
      <c r="J1809" s="17">
        <f t="shared" si="1001"/>
        <v>0</v>
      </c>
      <c r="K1809" s="17">
        <f t="shared" si="1001"/>
        <v>3846.6503266906398</v>
      </c>
      <c r="L1809" s="17">
        <f t="shared" si="1001"/>
        <v>3801.8093233538457</v>
      </c>
      <c r="M1809" s="17">
        <f t="shared" si="1001"/>
        <v>3564.330883837848</v>
      </c>
      <c r="N1809" s="17">
        <f t="shared" si="1001"/>
        <v>3231.6981484330072</v>
      </c>
      <c r="O1809" s="17">
        <f t="shared" si="1001"/>
        <v>3014.5681113590808</v>
      </c>
      <c r="P1809" s="17">
        <f t="shared" si="1001"/>
        <v>2890.4330166071759</v>
      </c>
      <c r="Q1809" s="17">
        <f t="shared" si="1001"/>
        <v>2742.5065268206536</v>
      </c>
      <c r="R1809" s="17">
        <f t="shared" si="1001"/>
        <v>2407.7049524892063</v>
      </c>
      <c r="S1809" s="17">
        <f t="shared" si="1001"/>
        <v>2060.1412728921327</v>
      </c>
      <c r="T1809" s="17">
        <f t="shared" si="1001"/>
        <v>1877.5556545629049</v>
      </c>
    </row>
    <row r="1810" spans="2:20">
      <c r="B1810" s="145"/>
      <c r="C1810" s="20" t="s">
        <v>785</v>
      </c>
      <c r="D1810" s="5" t="s">
        <v>79</v>
      </c>
      <c r="E1810" s="5" t="s">
        <v>317</v>
      </c>
      <c r="F1810" s="5"/>
      <c r="G1810" s="17">
        <f t="shared" ref="G1810:T1810" si="1002">+IFERROR(AVERAGEIF(F1460:G1460,no_cero),0)</f>
        <v>0</v>
      </c>
      <c r="H1810" s="17">
        <f t="shared" si="1002"/>
        <v>0</v>
      </c>
      <c r="I1810" s="17">
        <f t="shared" si="1002"/>
        <v>27.391939285175017</v>
      </c>
      <c r="J1810" s="17">
        <f t="shared" si="1002"/>
        <v>27.348750090339088</v>
      </c>
      <c r="K1810" s="17">
        <f t="shared" si="1002"/>
        <v>27.892198451333723</v>
      </c>
      <c r="L1810" s="17">
        <f t="shared" si="1002"/>
        <v>28.34405793919926</v>
      </c>
      <c r="M1810" s="17">
        <f t="shared" si="1002"/>
        <v>26.95950296744213</v>
      </c>
      <c r="N1810" s="17">
        <f t="shared" si="1002"/>
        <v>24.843767938504126</v>
      </c>
      <c r="O1810" s="17">
        <f t="shared" si="1002"/>
        <v>23.594996376535242</v>
      </c>
      <c r="P1810" s="17">
        <f t="shared" si="1002"/>
        <v>23.077093168043998</v>
      </c>
      <c r="Q1810" s="17">
        <f t="shared" si="1002"/>
        <v>22.378592648990566</v>
      </c>
      <c r="R1810" s="17">
        <f t="shared" si="1002"/>
        <v>20.121989855189675</v>
      </c>
      <c r="S1810" s="17">
        <f t="shared" si="1002"/>
        <v>17.713872622301196</v>
      </c>
      <c r="T1810" s="17">
        <f t="shared" si="1002"/>
        <v>16.670549546814001</v>
      </c>
    </row>
    <row r="1811" spans="2:20">
      <c r="B1811" s="145"/>
      <c r="C1811" s="20" t="s">
        <v>181</v>
      </c>
      <c r="D1811" s="5" t="s">
        <v>79</v>
      </c>
      <c r="E1811" s="5" t="s">
        <v>317</v>
      </c>
      <c r="F1811" s="5"/>
      <c r="G1811" s="17">
        <f t="shared" ref="G1811:T1811" si="1003">+IFERROR(AVERAGEIF(F1461:G1461,no_cero),0)</f>
        <v>0</v>
      </c>
      <c r="H1811" s="17">
        <f t="shared" si="1003"/>
        <v>50.093710090396598</v>
      </c>
      <c r="I1811" s="17">
        <f t="shared" si="1003"/>
        <v>46.949013931284441</v>
      </c>
      <c r="J1811" s="17">
        <f t="shared" si="1003"/>
        <v>40.737601912566433</v>
      </c>
      <c r="K1811" s="17">
        <f t="shared" si="1003"/>
        <v>35.125347167956804</v>
      </c>
      <c r="L1811" s="17">
        <f t="shared" si="1003"/>
        <v>28.850523105587627</v>
      </c>
      <c r="M1811" s="17">
        <f t="shared" si="1003"/>
        <v>20.49314467314306</v>
      </c>
      <c r="N1811" s="17">
        <f t="shared" si="1003"/>
        <v>11.783360835573067</v>
      </c>
      <c r="O1811" s="17">
        <f t="shared" si="1003"/>
        <v>3.850838422285817</v>
      </c>
      <c r="P1811" s="17">
        <f t="shared" si="1003"/>
        <v>3.2957446976354254E-6</v>
      </c>
      <c r="Q1811" s="17">
        <f t="shared" si="1003"/>
        <v>4.9390962368704444E-15</v>
      </c>
      <c r="R1811" s="17">
        <f t="shared" si="1003"/>
        <v>4.6473242042003924E-15</v>
      </c>
      <c r="S1811" s="17">
        <f t="shared" si="1003"/>
        <v>4.3015529960107061E-15</v>
      </c>
      <c r="T1811" s="17">
        <f t="shared" si="1003"/>
        <v>4.2650669992648529E-15</v>
      </c>
    </row>
    <row r="1812" spans="2:20">
      <c r="B1812" s="145"/>
      <c r="C1812" s="20" t="s">
        <v>182</v>
      </c>
      <c r="D1812" s="5" t="s">
        <v>79</v>
      </c>
      <c r="E1812" s="5" t="s">
        <v>317</v>
      </c>
      <c r="F1812" s="5"/>
      <c r="G1812" s="17">
        <f t="shared" ref="G1812:T1812" si="1004">+IFERROR(AVERAGEIF(F1462:G1462,no_cero),0)</f>
        <v>0</v>
      </c>
      <c r="H1812" s="17">
        <f t="shared" si="1004"/>
        <v>24.456408343491216</v>
      </c>
      <c r="I1812" s="17">
        <f t="shared" si="1004"/>
        <v>24.266155416845947</v>
      </c>
      <c r="J1812" s="17">
        <f t="shared" si="1004"/>
        <v>24.00975386937861</v>
      </c>
      <c r="K1812" s="17">
        <f t="shared" si="1004"/>
        <v>24.426467052549022</v>
      </c>
      <c r="L1812" s="17">
        <f t="shared" si="1004"/>
        <v>24.757825920927893</v>
      </c>
      <c r="M1812" s="17">
        <f t="shared" si="1004"/>
        <v>23.483116701911364</v>
      </c>
      <c r="N1812" s="17">
        <f t="shared" si="1004"/>
        <v>21.573424579953752</v>
      </c>
      <c r="O1812" s="17">
        <f t="shared" si="1004"/>
        <v>20.42001420255967</v>
      </c>
      <c r="P1812" s="17">
        <f t="shared" si="1004"/>
        <v>19.898641915567765</v>
      </c>
      <c r="Q1812" s="17">
        <f t="shared" si="1004"/>
        <v>19.220067941098463</v>
      </c>
      <c r="R1812" s="17">
        <f t="shared" si="1004"/>
        <v>17.208441008185901</v>
      </c>
      <c r="S1812" s="17">
        <f t="shared" si="1004"/>
        <v>15.074012261359147</v>
      </c>
      <c r="T1812" s="17">
        <f t="shared" si="1004"/>
        <v>14.10887485706302</v>
      </c>
    </row>
    <row r="1813" spans="2:20">
      <c r="B1813" s="145"/>
      <c r="C1813" s="20" t="s">
        <v>183</v>
      </c>
      <c r="D1813" s="5" t="s">
        <v>79</v>
      </c>
      <c r="E1813" s="5" t="s">
        <v>317</v>
      </c>
      <c r="F1813" s="5"/>
      <c r="G1813" s="17">
        <f t="shared" ref="G1813:T1813" si="1005">+IFERROR(AVERAGEIF(F1463:G1463,no_cero),0)</f>
        <v>0</v>
      </c>
      <c r="H1813" s="17">
        <f t="shared" si="1005"/>
        <v>0</v>
      </c>
      <c r="I1813" s="17">
        <f t="shared" si="1005"/>
        <v>2560.7808418707982</v>
      </c>
      <c r="J1813" s="17">
        <f t="shared" si="1005"/>
        <v>2554.4875673377423</v>
      </c>
      <c r="K1813" s="17">
        <f t="shared" si="1005"/>
        <v>2600.4156957221021</v>
      </c>
      <c r="L1813" s="17">
        <f t="shared" si="1005"/>
        <v>2637.3931307967991</v>
      </c>
      <c r="M1813" s="17">
        <f t="shared" si="1005"/>
        <v>2503.3330679994583</v>
      </c>
      <c r="N1813" s="17">
        <f t="shared" si="1005"/>
        <v>2301.5321047511188</v>
      </c>
      <c r="O1813" s="17">
        <f t="shared" si="1005"/>
        <v>2180.3222801386064</v>
      </c>
      <c r="P1813" s="17">
        <f t="shared" si="1005"/>
        <v>2126.6104884678507</v>
      </c>
      <c r="Q1813" s="17">
        <f t="shared" si="1005"/>
        <v>2056.1379098479142</v>
      </c>
      <c r="R1813" s="17">
        <f t="shared" si="1005"/>
        <v>1842.918553976428</v>
      </c>
      <c r="S1813" s="17">
        <f t="shared" si="1005"/>
        <v>1616.3644891175668</v>
      </c>
      <c r="T1813" s="17">
        <f t="shared" si="1005"/>
        <v>1514.977196981321</v>
      </c>
    </row>
    <row r="1814" spans="2:20">
      <c r="B1814" s="145"/>
      <c r="C1814" s="20" t="s">
        <v>186</v>
      </c>
      <c r="D1814" s="5" t="s">
        <v>79</v>
      </c>
      <c r="E1814" s="5" t="s">
        <v>317</v>
      </c>
      <c r="F1814" s="5"/>
      <c r="G1814" s="17">
        <f t="shared" ref="G1814:T1814" si="1006">+IFERROR(AVERAGEIF(F1464:G1464,no_cero),0)</f>
        <v>0</v>
      </c>
      <c r="H1814" s="17">
        <f t="shared" si="1006"/>
        <v>0</v>
      </c>
      <c r="I1814" s="17">
        <f t="shared" si="1006"/>
        <v>1349.1135768221034</v>
      </c>
      <c r="J1814" s="17">
        <f t="shared" si="1006"/>
        <v>1385.2157008239978</v>
      </c>
      <c r="K1814" s="17">
        <f t="shared" si="1006"/>
        <v>1353.8177040227397</v>
      </c>
      <c r="L1814" s="17">
        <f t="shared" si="1006"/>
        <v>1200.0313492742744</v>
      </c>
      <c r="M1814" s="17">
        <f t="shared" si="1006"/>
        <v>1117.5652306697111</v>
      </c>
      <c r="N1814" s="17">
        <f t="shared" si="1006"/>
        <v>961.62076457817557</v>
      </c>
      <c r="O1814" s="17">
        <f t="shared" si="1006"/>
        <v>660.8511480874887</v>
      </c>
      <c r="P1814" s="17">
        <f t="shared" si="1006"/>
        <v>378.78386599964745</v>
      </c>
      <c r="Q1814" s="17">
        <f t="shared" si="1006"/>
        <v>237.72161897020754</v>
      </c>
      <c r="R1814" s="17">
        <f t="shared" si="1006"/>
        <v>0</v>
      </c>
      <c r="S1814" s="17">
        <f t="shared" si="1006"/>
        <v>0</v>
      </c>
      <c r="T1814" s="17">
        <f t="shared" si="1006"/>
        <v>0</v>
      </c>
    </row>
    <row r="1815" spans="2:20">
      <c r="B1815" s="145"/>
      <c r="C1815" s="20" t="s">
        <v>184</v>
      </c>
      <c r="D1815" s="5" t="s">
        <v>79</v>
      </c>
      <c r="E1815" s="5" t="s">
        <v>317</v>
      </c>
      <c r="F1815" s="5"/>
      <c r="G1815" s="17">
        <f t="shared" ref="G1815:T1815" si="1007">+IFERROR(AVERAGEIF(F1465:G1465,no_cero),0)</f>
        <v>0</v>
      </c>
      <c r="H1815" s="17">
        <f t="shared" si="1007"/>
        <v>0</v>
      </c>
      <c r="I1815" s="17">
        <f t="shared" si="1007"/>
        <v>0</v>
      </c>
      <c r="J1815" s="17">
        <f t="shared" si="1007"/>
        <v>0</v>
      </c>
      <c r="K1815" s="17">
        <f t="shared" si="1007"/>
        <v>0</v>
      </c>
      <c r="L1815" s="17">
        <f t="shared" si="1007"/>
        <v>94.820623294092215</v>
      </c>
      <c r="M1815" s="17">
        <f t="shared" si="1007"/>
        <v>85.906494217115295</v>
      </c>
      <c r="N1815" s="17">
        <f t="shared" si="1007"/>
        <v>69.642712413422331</v>
      </c>
      <c r="O1815" s="17">
        <f t="shared" si="1007"/>
        <v>56.300055776874046</v>
      </c>
      <c r="P1815" s="17">
        <f t="shared" si="1007"/>
        <v>44.632396920975097</v>
      </c>
      <c r="Q1815" s="17">
        <f t="shared" si="1007"/>
        <v>32.404647141675326</v>
      </c>
      <c r="R1815" s="17">
        <f t="shared" si="1007"/>
        <v>18.653379921311274</v>
      </c>
      <c r="S1815" s="17">
        <f t="shared" si="1007"/>
        <v>11.455207534180298</v>
      </c>
      <c r="T1815" s="17">
        <f t="shared" si="1007"/>
        <v>0</v>
      </c>
    </row>
    <row r="1816" spans="2:20">
      <c r="B1816" s="145"/>
      <c r="C1816" s="20" t="s">
        <v>468</v>
      </c>
      <c r="D1816" s="5" t="s">
        <v>79</v>
      </c>
      <c r="E1816" s="5" t="s">
        <v>317</v>
      </c>
      <c r="F1816" s="5"/>
      <c r="G1816" s="17">
        <f t="shared" ref="G1816:T1816" si="1008">+IFERROR(AVERAGEIF(F1466:G1466,no_cero),0)</f>
        <v>0</v>
      </c>
      <c r="H1816" s="17">
        <f t="shared" si="1008"/>
        <v>0</v>
      </c>
      <c r="I1816" s="17">
        <f t="shared" si="1008"/>
        <v>0</v>
      </c>
      <c r="J1816" s="17">
        <f t="shared" si="1008"/>
        <v>0</v>
      </c>
      <c r="K1816" s="17">
        <f t="shared" si="1008"/>
        <v>0</v>
      </c>
      <c r="L1816" s="17">
        <f t="shared" si="1008"/>
        <v>0</v>
      </c>
      <c r="M1816" s="17">
        <f t="shared" si="1008"/>
        <v>0</v>
      </c>
      <c r="N1816" s="17">
        <f t="shared" si="1008"/>
        <v>0</v>
      </c>
      <c r="O1816" s="17">
        <f t="shared" si="1008"/>
        <v>0</v>
      </c>
      <c r="P1816" s="17">
        <f t="shared" si="1008"/>
        <v>0</v>
      </c>
      <c r="Q1816" s="17">
        <f t="shared" si="1008"/>
        <v>0</v>
      </c>
      <c r="R1816" s="17">
        <f t="shared" si="1008"/>
        <v>0</v>
      </c>
      <c r="S1816" s="17">
        <f t="shared" si="1008"/>
        <v>0</v>
      </c>
      <c r="T1816" s="17">
        <f t="shared" si="1008"/>
        <v>3538.3836051290668</v>
      </c>
    </row>
    <row r="1817" spans="2:20">
      <c r="B1817" s="145"/>
      <c r="C1817" s="20" t="s">
        <v>469</v>
      </c>
      <c r="D1817" s="5" t="s">
        <v>79</v>
      </c>
      <c r="E1817" s="5" t="s">
        <v>317</v>
      </c>
      <c r="F1817" s="5"/>
      <c r="G1817" s="17">
        <f t="shared" ref="G1817:T1817" si="1009">+IFERROR(AVERAGEIF(F1467:G1467,no_cero),0)</f>
        <v>0</v>
      </c>
      <c r="H1817" s="17">
        <f t="shared" si="1009"/>
        <v>0</v>
      </c>
      <c r="I1817" s="17">
        <f t="shared" si="1009"/>
        <v>0</v>
      </c>
      <c r="J1817" s="17">
        <f t="shared" si="1009"/>
        <v>0</v>
      </c>
      <c r="K1817" s="17">
        <f t="shared" si="1009"/>
        <v>0</v>
      </c>
      <c r="L1817" s="17">
        <f t="shared" si="1009"/>
        <v>0</v>
      </c>
      <c r="M1817" s="17">
        <f t="shared" si="1009"/>
        <v>0</v>
      </c>
      <c r="N1817" s="17">
        <f t="shared" si="1009"/>
        <v>0</v>
      </c>
      <c r="O1817" s="17">
        <f t="shared" si="1009"/>
        <v>0</v>
      </c>
      <c r="P1817" s="17">
        <f t="shared" si="1009"/>
        <v>0</v>
      </c>
      <c r="Q1817" s="17">
        <f t="shared" si="1009"/>
        <v>0</v>
      </c>
      <c r="R1817" s="17">
        <f t="shared" si="1009"/>
        <v>0</v>
      </c>
      <c r="S1817" s="17">
        <f t="shared" si="1009"/>
        <v>0</v>
      </c>
      <c r="T1817" s="17">
        <f t="shared" si="1009"/>
        <v>1036.881643352134</v>
      </c>
    </row>
    <row r="1818" spans="2:20">
      <c r="B1818" s="145"/>
      <c r="C1818" s="20" t="s">
        <v>470</v>
      </c>
      <c r="D1818" s="5" t="s">
        <v>79</v>
      </c>
      <c r="E1818" s="5" t="s">
        <v>317</v>
      </c>
      <c r="F1818" s="5"/>
      <c r="G1818" s="17">
        <f t="shared" ref="G1818:T1818" si="1010">+IFERROR(AVERAGEIF(F1468:G1468,no_cero),0)</f>
        <v>0</v>
      </c>
      <c r="H1818" s="17">
        <f t="shared" si="1010"/>
        <v>0</v>
      </c>
      <c r="I1818" s="17">
        <f t="shared" si="1010"/>
        <v>0</v>
      </c>
      <c r="J1818" s="17">
        <f t="shared" si="1010"/>
        <v>0</v>
      </c>
      <c r="K1818" s="17">
        <f t="shared" si="1010"/>
        <v>0</v>
      </c>
      <c r="L1818" s="17">
        <f t="shared" si="1010"/>
        <v>0</v>
      </c>
      <c r="M1818" s="17">
        <f t="shared" si="1010"/>
        <v>0</v>
      </c>
      <c r="N1818" s="17">
        <f t="shared" si="1010"/>
        <v>0</v>
      </c>
      <c r="O1818" s="17">
        <f t="shared" si="1010"/>
        <v>0</v>
      </c>
      <c r="P1818" s="17">
        <f t="shared" si="1010"/>
        <v>0</v>
      </c>
      <c r="Q1818" s="17">
        <f t="shared" si="1010"/>
        <v>0</v>
      </c>
      <c r="R1818" s="17">
        <f t="shared" si="1010"/>
        <v>0</v>
      </c>
      <c r="S1818" s="17">
        <f t="shared" si="1010"/>
        <v>0</v>
      </c>
      <c r="T1818" s="17">
        <f t="shared" si="1010"/>
        <v>145.03280352237704</v>
      </c>
    </row>
    <row r="1819" spans="2:20">
      <c r="B1819" s="145"/>
      <c r="C1819" s="20" t="s">
        <v>471</v>
      </c>
      <c r="D1819" s="5" t="s">
        <v>79</v>
      </c>
      <c r="E1819" s="5" t="s">
        <v>317</v>
      </c>
      <c r="F1819" s="5"/>
      <c r="G1819" s="17">
        <f t="shared" ref="G1819:T1819" si="1011">+IFERROR(AVERAGEIF(F1469:G1469,no_cero),0)</f>
        <v>0</v>
      </c>
      <c r="H1819" s="17">
        <f t="shared" si="1011"/>
        <v>0</v>
      </c>
      <c r="I1819" s="17">
        <f t="shared" si="1011"/>
        <v>0</v>
      </c>
      <c r="J1819" s="17">
        <f t="shared" si="1011"/>
        <v>0</v>
      </c>
      <c r="K1819" s="17">
        <f t="shared" si="1011"/>
        <v>0</v>
      </c>
      <c r="L1819" s="17">
        <f t="shared" si="1011"/>
        <v>0</v>
      </c>
      <c r="M1819" s="17">
        <f t="shared" si="1011"/>
        <v>0</v>
      </c>
      <c r="N1819" s="17">
        <f t="shared" si="1011"/>
        <v>0</v>
      </c>
      <c r="O1819" s="17">
        <f t="shared" si="1011"/>
        <v>0</v>
      </c>
      <c r="P1819" s="17">
        <f t="shared" si="1011"/>
        <v>0</v>
      </c>
      <c r="Q1819" s="17">
        <f t="shared" si="1011"/>
        <v>0</v>
      </c>
      <c r="R1819" s="17">
        <f t="shared" si="1011"/>
        <v>0</v>
      </c>
      <c r="S1819" s="17">
        <f t="shared" si="1011"/>
        <v>0</v>
      </c>
      <c r="T1819" s="17">
        <f t="shared" si="1011"/>
        <v>406.42300538258866</v>
      </c>
    </row>
    <row r="1820" spans="2:20">
      <c r="B1820" s="145"/>
      <c r="C1820" s="20" t="s">
        <v>879</v>
      </c>
      <c r="D1820" s="5" t="s">
        <v>79</v>
      </c>
      <c r="E1820" s="5" t="s">
        <v>317</v>
      </c>
      <c r="F1820" s="5"/>
      <c r="G1820" s="17">
        <f t="shared" ref="G1820:T1820" si="1012">+IFERROR(AVERAGEIF(F1470:G1470,no_cero),0)</f>
        <v>0</v>
      </c>
      <c r="H1820" s="17">
        <f t="shared" si="1012"/>
        <v>0</v>
      </c>
      <c r="I1820" s="17">
        <f t="shared" si="1012"/>
        <v>0</v>
      </c>
      <c r="J1820" s="17">
        <f t="shared" si="1012"/>
        <v>0</v>
      </c>
      <c r="K1820" s="17">
        <f t="shared" si="1012"/>
        <v>0</v>
      </c>
      <c r="L1820" s="17">
        <f t="shared" si="1012"/>
        <v>0</v>
      </c>
      <c r="M1820" s="17">
        <f t="shared" si="1012"/>
        <v>0</v>
      </c>
      <c r="N1820" s="17">
        <f t="shared" si="1012"/>
        <v>0</v>
      </c>
      <c r="O1820" s="17">
        <f t="shared" si="1012"/>
        <v>0</v>
      </c>
      <c r="P1820" s="17">
        <f t="shared" si="1012"/>
        <v>0</v>
      </c>
      <c r="Q1820" s="17">
        <f t="shared" si="1012"/>
        <v>0</v>
      </c>
      <c r="R1820" s="17">
        <f t="shared" si="1012"/>
        <v>0</v>
      </c>
      <c r="S1820" s="17">
        <f t="shared" si="1012"/>
        <v>6239.2569554806832</v>
      </c>
      <c r="T1820" s="17">
        <f t="shared" si="1012"/>
        <v>6099.8496372382715</v>
      </c>
    </row>
    <row r="1821" spans="2:20">
      <c r="B1821" s="145"/>
      <c r="C1821" s="20" t="s">
        <v>880</v>
      </c>
      <c r="D1821" s="5" t="s">
        <v>79</v>
      </c>
      <c r="E1821" s="5" t="s">
        <v>317</v>
      </c>
      <c r="F1821" s="5"/>
      <c r="G1821" s="17">
        <f t="shared" ref="G1821:T1821" si="1013">+IFERROR(AVERAGEIF(F1471:G1471,no_cero),0)</f>
        <v>0</v>
      </c>
      <c r="H1821" s="17">
        <f t="shared" si="1013"/>
        <v>0</v>
      </c>
      <c r="I1821" s="17">
        <f t="shared" si="1013"/>
        <v>0</v>
      </c>
      <c r="J1821" s="17">
        <f t="shared" si="1013"/>
        <v>0</v>
      </c>
      <c r="K1821" s="17">
        <f t="shared" si="1013"/>
        <v>0</v>
      </c>
      <c r="L1821" s="17">
        <f t="shared" si="1013"/>
        <v>0</v>
      </c>
      <c r="M1821" s="17">
        <f t="shared" si="1013"/>
        <v>0</v>
      </c>
      <c r="N1821" s="17">
        <f t="shared" si="1013"/>
        <v>0</v>
      </c>
      <c r="O1821" s="17">
        <f t="shared" si="1013"/>
        <v>0</v>
      </c>
      <c r="P1821" s="17">
        <f t="shared" si="1013"/>
        <v>0</v>
      </c>
      <c r="Q1821" s="17">
        <f t="shared" si="1013"/>
        <v>0</v>
      </c>
      <c r="R1821" s="17">
        <f t="shared" si="1013"/>
        <v>0</v>
      </c>
      <c r="S1821" s="17">
        <f t="shared" si="1013"/>
        <v>7536.1603559374262</v>
      </c>
      <c r="T1821" s="17">
        <f t="shared" si="1013"/>
        <v>7377.4605231232272</v>
      </c>
    </row>
    <row r="1822" spans="2:20">
      <c r="B1822" s="145"/>
      <c r="C1822" s="20" t="s">
        <v>472</v>
      </c>
      <c r="D1822" s="5" t="s">
        <v>79</v>
      </c>
      <c r="E1822" s="5" t="s">
        <v>317</v>
      </c>
      <c r="F1822" s="5"/>
      <c r="G1822" s="17">
        <f t="shared" ref="G1822:T1822" si="1014">+IFERROR(AVERAGEIF(F1472:G1472,no_cero),0)</f>
        <v>0</v>
      </c>
      <c r="H1822" s="17">
        <f t="shared" si="1014"/>
        <v>0</v>
      </c>
      <c r="I1822" s="17">
        <f t="shared" si="1014"/>
        <v>0</v>
      </c>
      <c r="J1822" s="17">
        <f t="shared" si="1014"/>
        <v>0</v>
      </c>
      <c r="K1822" s="17">
        <f t="shared" si="1014"/>
        <v>0</v>
      </c>
      <c r="L1822" s="17">
        <f t="shared" si="1014"/>
        <v>0</v>
      </c>
      <c r="M1822" s="17">
        <f t="shared" si="1014"/>
        <v>0</v>
      </c>
      <c r="N1822" s="17">
        <f t="shared" si="1014"/>
        <v>0</v>
      </c>
      <c r="O1822" s="17">
        <f t="shared" si="1014"/>
        <v>0</v>
      </c>
      <c r="P1822" s="17">
        <f t="shared" si="1014"/>
        <v>0</v>
      </c>
      <c r="Q1822" s="17">
        <f t="shared" si="1014"/>
        <v>0</v>
      </c>
      <c r="R1822" s="17">
        <f t="shared" si="1014"/>
        <v>0</v>
      </c>
      <c r="S1822" s="17">
        <f t="shared" si="1014"/>
        <v>197.48355765860606</v>
      </c>
      <c r="T1822" s="17">
        <f t="shared" si="1014"/>
        <v>193.10001644874183</v>
      </c>
    </row>
    <row r="1823" spans="2:20">
      <c r="B1823" s="145"/>
      <c r="C1823" s="20" t="s">
        <v>473</v>
      </c>
      <c r="D1823" s="5" t="s">
        <v>79</v>
      </c>
      <c r="E1823" s="5" t="s">
        <v>317</v>
      </c>
      <c r="F1823" s="5"/>
      <c r="G1823" s="17">
        <f t="shared" ref="G1823:T1823" si="1015">+IFERROR(AVERAGEIF(F1473:G1473,no_cero),0)</f>
        <v>0</v>
      </c>
      <c r="H1823" s="17">
        <f t="shared" si="1015"/>
        <v>0</v>
      </c>
      <c r="I1823" s="17">
        <f t="shared" si="1015"/>
        <v>0</v>
      </c>
      <c r="J1823" s="17">
        <f t="shared" si="1015"/>
        <v>0</v>
      </c>
      <c r="K1823" s="17">
        <f t="shared" si="1015"/>
        <v>0</v>
      </c>
      <c r="L1823" s="17">
        <f t="shared" si="1015"/>
        <v>0</v>
      </c>
      <c r="M1823" s="17">
        <f t="shared" si="1015"/>
        <v>0</v>
      </c>
      <c r="N1823" s="17">
        <f t="shared" si="1015"/>
        <v>0</v>
      </c>
      <c r="O1823" s="17">
        <f t="shared" si="1015"/>
        <v>0</v>
      </c>
      <c r="P1823" s="17">
        <f t="shared" si="1015"/>
        <v>0</v>
      </c>
      <c r="Q1823" s="17">
        <f t="shared" si="1015"/>
        <v>0</v>
      </c>
      <c r="R1823" s="17">
        <f t="shared" si="1015"/>
        <v>115.12373821359868</v>
      </c>
      <c r="S1823" s="17">
        <f t="shared" si="1015"/>
        <v>110.47863594476711</v>
      </c>
      <c r="T1823" s="17">
        <f t="shared" si="1015"/>
        <v>103.59814954222752</v>
      </c>
    </row>
    <row r="1824" spans="2:20">
      <c r="B1824" s="145"/>
      <c r="C1824" s="20" t="s">
        <v>474</v>
      </c>
      <c r="D1824" s="5" t="s">
        <v>79</v>
      </c>
      <c r="E1824" s="5" t="s">
        <v>317</v>
      </c>
      <c r="F1824" s="5"/>
      <c r="G1824" s="17">
        <f t="shared" ref="G1824:T1824" si="1016">+IFERROR(AVERAGEIF(F1474:G1474,no_cero),0)</f>
        <v>0</v>
      </c>
      <c r="H1824" s="17">
        <f t="shared" si="1016"/>
        <v>0</v>
      </c>
      <c r="I1824" s="17">
        <f t="shared" si="1016"/>
        <v>0</v>
      </c>
      <c r="J1824" s="17">
        <f t="shared" si="1016"/>
        <v>0</v>
      </c>
      <c r="K1824" s="17">
        <f t="shared" si="1016"/>
        <v>0</v>
      </c>
      <c r="L1824" s="17">
        <f t="shared" si="1016"/>
        <v>0</v>
      </c>
      <c r="M1824" s="17">
        <f t="shared" si="1016"/>
        <v>0</v>
      </c>
      <c r="N1824" s="17">
        <f t="shared" si="1016"/>
        <v>0</v>
      </c>
      <c r="O1824" s="17">
        <f t="shared" si="1016"/>
        <v>0</v>
      </c>
      <c r="P1824" s="17">
        <f t="shared" si="1016"/>
        <v>0</v>
      </c>
      <c r="Q1824" s="17">
        <f t="shared" si="1016"/>
        <v>0</v>
      </c>
      <c r="R1824" s="17">
        <f t="shared" si="1016"/>
        <v>51.869303184071221</v>
      </c>
      <c r="S1824" s="17">
        <f t="shared" si="1016"/>
        <v>47.49789988330312</v>
      </c>
      <c r="T1824" s="17">
        <f t="shared" si="1016"/>
        <v>39.778454360232686</v>
      </c>
    </row>
    <row r="1825" spans="2:20">
      <c r="B1825" s="145"/>
      <c r="C1825" s="20" t="s">
        <v>475</v>
      </c>
      <c r="D1825" s="5" t="s">
        <v>79</v>
      </c>
      <c r="E1825" s="5" t="s">
        <v>317</v>
      </c>
      <c r="F1825" s="5"/>
      <c r="G1825" s="17">
        <f t="shared" ref="G1825:T1825" si="1017">+IFERROR(AVERAGEIF(F1475:G1475,no_cero),0)</f>
        <v>0</v>
      </c>
      <c r="H1825" s="17">
        <f t="shared" si="1017"/>
        <v>0</v>
      </c>
      <c r="I1825" s="17">
        <f t="shared" si="1017"/>
        <v>0</v>
      </c>
      <c r="J1825" s="17">
        <f t="shared" si="1017"/>
        <v>0</v>
      </c>
      <c r="K1825" s="17">
        <f t="shared" si="1017"/>
        <v>0</v>
      </c>
      <c r="L1825" s="17">
        <f t="shared" si="1017"/>
        <v>0</v>
      </c>
      <c r="M1825" s="17">
        <f t="shared" si="1017"/>
        <v>0</v>
      </c>
      <c r="N1825" s="17">
        <f t="shared" si="1017"/>
        <v>0</v>
      </c>
      <c r="O1825" s="17">
        <f t="shared" si="1017"/>
        <v>0</v>
      </c>
      <c r="P1825" s="17">
        <f t="shared" si="1017"/>
        <v>0</v>
      </c>
      <c r="Q1825" s="17">
        <f t="shared" si="1017"/>
        <v>0</v>
      </c>
      <c r="R1825" s="17">
        <f t="shared" si="1017"/>
        <v>147.40334694594827</v>
      </c>
      <c r="S1825" s="17">
        <f t="shared" si="1017"/>
        <v>134.98059518664445</v>
      </c>
      <c r="T1825" s="17">
        <f t="shared" si="1017"/>
        <v>113.04330209000356</v>
      </c>
    </row>
    <row r="1826" spans="2:20">
      <c r="B1826" s="145"/>
      <c r="C1826" s="20" t="s">
        <v>476</v>
      </c>
      <c r="D1826" s="5" t="s">
        <v>79</v>
      </c>
      <c r="E1826" s="5" t="s">
        <v>317</v>
      </c>
      <c r="F1826" s="5"/>
      <c r="G1826" s="17">
        <f t="shared" ref="G1826:T1826" si="1018">+IFERROR(AVERAGEIF(F1476:G1476,no_cero),0)</f>
        <v>0</v>
      </c>
      <c r="H1826" s="17">
        <f t="shared" si="1018"/>
        <v>0</v>
      </c>
      <c r="I1826" s="17">
        <f t="shared" si="1018"/>
        <v>0</v>
      </c>
      <c r="J1826" s="17">
        <f t="shared" si="1018"/>
        <v>0</v>
      </c>
      <c r="K1826" s="17">
        <f t="shared" si="1018"/>
        <v>0</v>
      </c>
      <c r="L1826" s="17">
        <f t="shared" si="1018"/>
        <v>0</v>
      </c>
      <c r="M1826" s="17">
        <f t="shared" si="1018"/>
        <v>0</v>
      </c>
      <c r="N1826" s="17">
        <f t="shared" si="1018"/>
        <v>0</v>
      </c>
      <c r="O1826" s="17">
        <f t="shared" si="1018"/>
        <v>0</v>
      </c>
      <c r="P1826" s="17">
        <f t="shared" si="1018"/>
        <v>0</v>
      </c>
      <c r="Q1826" s="17">
        <f t="shared" si="1018"/>
        <v>0</v>
      </c>
      <c r="R1826" s="17">
        <f t="shared" si="1018"/>
        <v>0</v>
      </c>
      <c r="S1826" s="17">
        <f t="shared" si="1018"/>
        <v>0</v>
      </c>
      <c r="T1826" s="17">
        <f t="shared" si="1018"/>
        <v>1641.0552958654234</v>
      </c>
    </row>
    <row r="1827" spans="2:20">
      <c r="B1827" s="145"/>
      <c r="C1827" s="20" t="s">
        <v>477</v>
      </c>
      <c r="D1827" s="5" t="s">
        <v>79</v>
      </c>
      <c r="E1827" s="5" t="s">
        <v>317</v>
      </c>
      <c r="F1827" s="5"/>
      <c r="G1827" s="17">
        <f t="shared" ref="G1827:T1827" si="1019">+IFERROR(AVERAGEIF(F1477:G1477,no_cero),0)</f>
        <v>0</v>
      </c>
      <c r="H1827" s="17">
        <f t="shared" si="1019"/>
        <v>0</v>
      </c>
      <c r="I1827" s="17">
        <f t="shared" si="1019"/>
        <v>0</v>
      </c>
      <c r="J1827" s="17">
        <f t="shared" si="1019"/>
        <v>0</v>
      </c>
      <c r="K1827" s="17">
        <f t="shared" si="1019"/>
        <v>0</v>
      </c>
      <c r="L1827" s="17">
        <f t="shared" si="1019"/>
        <v>0</v>
      </c>
      <c r="M1827" s="17">
        <f t="shared" si="1019"/>
        <v>0</v>
      </c>
      <c r="N1827" s="17">
        <f t="shared" si="1019"/>
        <v>0</v>
      </c>
      <c r="O1827" s="17">
        <f t="shared" si="1019"/>
        <v>0</v>
      </c>
      <c r="P1827" s="17">
        <f t="shared" si="1019"/>
        <v>0</v>
      </c>
      <c r="Q1827" s="17">
        <f t="shared" si="1019"/>
        <v>0</v>
      </c>
      <c r="R1827" s="17">
        <f t="shared" si="1019"/>
        <v>0</v>
      </c>
      <c r="S1827" s="17">
        <f t="shared" si="1019"/>
        <v>0</v>
      </c>
      <c r="T1827" s="17">
        <f t="shared" si="1019"/>
        <v>9787.3748558304305</v>
      </c>
    </row>
    <row r="1828" spans="2:20">
      <c r="B1828" s="145"/>
      <c r="C1828" s="20" t="s">
        <v>478</v>
      </c>
      <c r="D1828" s="5" t="s">
        <v>79</v>
      </c>
      <c r="E1828" s="5" t="s">
        <v>317</v>
      </c>
      <c r="F1828" s="5"/>
      <c r="G1828" s="17">
        <f t="shared" ref="G1828:T1828" si="1020">+IFERROR(AVERAGEIF(F1478:G1478,no_cero),0)</f>
        <v>0</v>
      </c>
      <c r="H1828" s="17">
        <f t="shared" si="1020"/>
        <v>0</v>
      </c>
      <c r="I1828" s="17">
        <f t="shared" si="1020"/>
        <v>0</v>
      </c>
      <c r="J1828" s="17">
        <f t="shared" si="1020"/>
        <v>0</v>
      </c>
      <c r="K1828" s="17">
        <f t="shared" si="1020"/>
        <v>0</v>
      </c>
      <c r="L1828" s="17">
        <f t="shared" si="1020"/>
        <v>0</v>
      </c>
      <c r="M1828" s="17">
        <f t="shared" si="1020"/>
        <v>0</v>
      </c>
      <c r="N1828" s="17">
        <f t="shared" si="1020"/>
        <v>0</v>
      </c>
      <c r="O1828" s="17">
        <f t="shared" si="1020"/>
        <v>0</v>
      </c>
      <c r="P1828" s="17">
        <f t="shared" si="1020"/>
        <v>0</v>
      </c>
      <c r="Q1828" s="17">
        <f t="shared" si="1020"/>
        <v>151.85542385350715</v>
      </c>
      <c r="R1828" s="17">
        <f t="shared" si="1020"/>
        <v>139.87916083791731</v>
      </c>
      <c r="S1828" s="17">
        <f t="shared" si="1020"/>
        <v>122.74773781933335</v>
      </c>
      <c r="T1828" s="17">
        <f t="shared" si="1020"/>
        <v>115.11477583649406</v>
      </c>
    </row>
    <row r="1829" spans="2:20">
      <c r="B1829" s="145"/>
      <c r="C1829" s="20" t="s">
        <v>479</v>
      </c>
      <c r="D1829" s="5" t="s">
        <v>79</v>
      </c>
      <c r="E1829" s="5" t="s">
        <v>317</v>
      </c>
      <c r="F1829" s="5"/>
      <c r="G1829" s="17">
        <f t="shared" ref="G1829:T1829" si="1021">+IFERROR(AVERAGEIF(F1479:G1479,no_cero),0)</f>
        <v>0</v>
      </c>
      <c r="H1829" s="17">
        <f t="shared" si="1021"/>
        <v>0</v>
      </c>
      <c r="I1829" s="17">
        <f t="shared" si="1021"/>
        <v>0</v>
      </c>
      <c r="J1829" s="17">
        <f t="shared" si="1021"/>
        <v>0</v>
      </c>
      <c r="K1829" s="17">
        <f t="shared" si="1021"/>
        <v>0</v>
      </c>
      <c r="L1829" s="17">
        <f t="shared" si="1021"/>
        <v>0</v>
      </c>
      <c r="M1829" s="17">
        <f t="shared" si="1021"/>
        <v>0</v>
      </c>
      <c r="N1829" s="17">
        <f t="shared" si="1021"/>
        <v>0</v>
      </c>
      <c r="O1829" s="17">
        <f t="shared" si="1021"/>
        <v>0</v>
      </c>
      <c r="P1829" s="17">
        <f t="shared" si="1021"/>
        <v>0</v>
      </c>
      <c r="Q1829" s="17">
        <f t="shared" si="1021"/>
        <v>844.58878988253946</v>
      </c>
      <c r="R1829" s="17">
        <f t="shared" si="1021"/>
        <v>777.83176329836533</v>
      </c>
      <c r="S1829" s="17">
        <f t="shared" si="1021"/>
        <v>682.26413347799803</v>
      </c>
      <c r="T1829" s="17">
        <f t="shared" si="1021"/>
        <v>639.52354993145434</v>
      </c>
    </row>
    <row r="1830" spans="2:20">
      <c r="B1830" s="145"/>
      <c r="C1830" s="20" t="s">
        <v>480</v>
      </c>
      <c r="D1830" s="5" t="s">
        <v>79</v>
      </c>
      <c r="E1830" s="5" t="s">
        <v>317</v>
      </c>
      <c r="F1830" s="5"/>
      <c r="G1830" s="17">
        <f t="shared" ref="G1830:T1830" si="1022">+IFERROR(AVERAGEIF(F1480:G1480,no_cero),0)</f>
        <v>0</v>
      </c>
      <c r="H1830" s="17">
        <f t="shared" si="1022"/>
        <v>0</v>
      </c>
      <c r="I1830" s="17">
        <f t="shared" si="1022"/>
        <v>0</v>
      </c>
      <c r="J1830" s="17">
        <f t="shared" si="1022"/>
        <v>0</v>
      </c>
      <c r="K1830" s="17">
        <f t="shared" si="1022"/>
        <v>0</v>
      </c>
      <c r="L1830" s="17">
        <f t="shared" si="1022"/>
        <v>0</v>
      </c>
      <c r="M1830" s="17">
        <f t="shared" si="1022"/>
        <v>0</v>
      </c>
      <c r="N1830" s="17">
        <f t="shared" si="1022"/>
        <v>0</v>
      </c>
      <c r="O1830" s="17">
        <f t="shared" si="1022"/>
        <v>0</v>
      </c>
      <c r="P1830" s="17">
        <f t="shared" si="1022"/>
        <v>0</v>
      </c>
      <c r="Q1830" s="17">
        <f t="shared" si="1022"/>
        <v>185.97359051150289</v>
      </c>
      <c r="R1830" s="17">
        <f t="shared" si="1022"/>
        <v>171.25365707523989</v>
      </c>
      <c r="S1830" s="17">
        <f t="shared" si="1022"/>
        <v>150.17059864321521</v>
      </c>
      <c r="T1830" s="17">
        <f t="shared" si="1022"/>
        <v>140.71955099888208</v>
      </c>
    </row>
    <row r="1831" spans="2:20" ht="12.75" customHeight="1">
      <c r="B1831" s="145"/>
      <c r="C1831" s="20" t="s">
        <v>481</v>
      </c>
      <c r="D1831" s="5" t="s">
        <v>79</v>
      </c>
      <c r="E1831" s="5" t="s">
        <v>317</v>
      </c>
      <c r="F1831" s="5"/>
      <c r="G1831" s="17">
        <f t="shared" ref="G1831:T1831" si="1023">+IFERROR(AVERAGEIF(F1481:G1481,no_cero),0)</f>
        <v>0</v>
      </c>
      <c r="H1831" s="17">
        <f t="shared" si="1023"/>
        <v>0</v>
      </c>
      <c r="I1831" s="17">
        <f t="shared" si="1023"/>
        <v>0</v>
      </c>
      <c r="J1831" s="17">
        <f t="shared" si="1023"/>
        <v>0</v>
      </c>
      <c r="K1831" s="17">
        <f t="shared" si="1023"/>
        <v>0</v>
      </c>
      <c r="L1831" s="17">
        <f t="shared" si="1023"/>
        <v>0</v>
      </c>
      <c r="M1831" s="17">
        <f t="shared" si="1023"/>
        <v>0</v>
      </c>
      <c r="N1831" s="17">
        <f t="shared" si="1023"/>
        <v>0</v>
      </c>
      <c r="O1831" s="17">
        <f t="shared" si="1023"/>
        <v>0</v>
      </c>
      <c r="P1831" s="17">
        <f t="shared" si="1023"/>
        <v>0</v>
      </c>
      <c r="Q1831" s="17">
        <f t="shared" si="1023"/>
        <v>787.84834775865477</v>
      </c>
      <c r="R1831" s="17">
        <f t="shared" si="1023"/>
        <v>725.35334142597958</v>
      </c>
      <c r="S1831" s="17">
        <f t="shared" si="1023"/>
        <v>635.77382674775856</v>
      </c>
      <c r="T1831" s="17">
        <f t="shared" si="1023"/>
        <v>595.47018655983402</v>
      </c>
    </row>
    <row r="1832" spans="2:20" ht="12.75" customHeight="1">
      <c r="B1832" s="145"/>
      <c r="C1832" s="20" t="s">
        <v>482</v>
      </c>
      <c r="D1832" s="5" t="s">
        <v>79</v>
      </c>
      <c r="E1832" s="5" t="s">
        <v>317</v>
      </c>
      <c r="F1832" s="5"/>
      <c r="G1832" s="17">
        <f t="shared" ref="G1832:T1832" si="1024">+IFERROR(AVERAGEIF(F1482:G1482,no_cero),0)</f>
        <v>0</v>
      </c>
      <c r="H1832" s="17">
        <f t="shared" si="1024"/>
        <v>0</v>
      </c>
      <c r="I1832" s="17">
        <f t="shared" si="1024"/>
        <v>0</v>
      </c>
      <c r="J1832" s="17">
        <f t="shared" si="1024"/>
        <v>0</v>
      </c>
      <c r="K1832" s="17">
        <f t="shared" si="1024"/>
        <v>0</v>
      </c>
      <c r="L1832" s="17">
        <f t="shared" si="1024"/>
        <v>0</v>
      </c>
      <c r="M1832" s="17">
        <f t="shared" si="1024"/>
        <v>0</v>
      </c>
      <c r="N1832" s="17">
        <f t="shared" si="1024"/>
        <v>0</v>
      </c>
      <c r="O1832" s="17">
        <f t="shared" si="1024"/>
        <v>0</v>
      </c>
      <c r="P1832" s="17">
        <f t="shared" si="1024"/>
        <v>0</v>
      </c>
      <c r="Q1832" s="17">
        <f t="shared" si="1024"/>
        <v>1635.9436607722769</v>
      </c>
      <c r="R1832" s="17">
        <f t="shared" si="1024"/>
        <v>1505.8406012512755</v>
      </c>
      <c r="S1832" s="17">
        <f t="shared" si="1024"/>
        <v>1319.1833571472775</v>
      </c>
      <c r="T1832" s="17">
        <f t="shared" si="1024"/>
        <v>1234.8427168063467</v>
      </c>
    </row>
    <row r="1833" spans="2:20" ht="12.75" customHeight="1">
      <c r="B1833" s="145"/>
      <c r="C1833" s="20" t="s">
        <v>881</v>
      </c>
      <c r="D1833" s="5" t="s">
        <v>79</v>
      </c>
      <c r="E1833" s="5" t="s">
        <v>317</v>
      </c>
      <c r="F1833" s="5"/>
      <c r="G1833" s="17">
        <f t="shared" ref="G1833:T1833" si="1025">+IFERROR(AVERAGEIF(F1483:G1483,no_cero),0)</f>
        <v>0</v>
      </c>
      <c r="H1833" s="17">
        <f t="shared" si="1025"/>
        <v>0</v>
      </c>
      <c r="I1833" s="17">
        <f t="shared" si="1025"/>
        <v>0</v>
      </c>
      <c r="J1833" s="17">
        <f t="shared" si="1025"/>
        <v>0</v>
      </c>
      <c r="K1833" s="17">
        <f t="shared" si="1025"/>
        <v>0</v>
      </c>
      <c r="L1833" s="17">
        <f t="shared" si="1025"/>
        <v>0</v>
      </c>
      <c r="M1833" s="17">
        <f t="shared" si="1025"/>
        <v>0</v>
      </c>
      <c r="N1833" s="17">
        <f t="shared" si="1025"/>
        <v>0</v>
      </c>
      <c r="O1833" s="17">
        <f t="shared" si="1025"/>
        <v>0</v>
      </c>
      <c r="P1833" s="17">
        <f t="shared" si="1025"/>
        <v>0</v>
      </c>
      <c r="Q1833" s="17">
        <f t="shared" si="1025"/>
        <v>0</v>
      </c>
      <c r="R1833" s="17">
        <f t="shared" si="1025"/>
        <v>248.72205101160367</v>
      </c>
      <c r="S1833" s="17">
        <f t="shared" si="1025"/>
        <v>238.45701431184105</v>
      </c>
      <c r="T1833" s="17">
        <f t="shared" si="1025"/>
        <v>223.12680180968488</v>
      </c>
    </row>
    <row r="1834" spans="2:20" ht="12.75" customHeight="1">
      <c r="B1834" s="145"/>
      <c r="C1834" s="20" t="s">
        <v>882</v>
      </c>
      <c r="D1834" s="5" t="s">
        <v>79</v>
      </c>
      <c r="E1834" s="5" t="s">
        <v>317</v>
      </c>
      <c r="F1834" s="5"/>
      <c r="G1834" s="17">
        <f t="shared" ref="G1834:T1834" si="1026">+IFERROR(AVERAGEIF(F1484:G1484,no_cero),0)</f>
        <v>0</v>
      </c>
      <c r="H1834" s="17">
        <f t="shared" si="1026"/>
        <v>0</v>
      </c>
      <c r="I1834" s="17">
        <f t="shared" si="1026"/>
        <v>0</v>
      </c>
      <c r="J1834" s="17">
        <f t="shared" si="1026"/>
        <v>0</v>
      </c>
      <c r="K1834" s="17">
        <f t="shared" si="1026"/>
        <v>0</v>
      </c>
      <c r="L1834" s="17">
        <f t="shared" si="1026"/>
        <v>0</v>
      </c>
      <c r="M1834" s="17">
        <f t="shared" si="1026"/>
        <v>0</v>
      </c>
      <c r="N1834" s="17">
        <f t="shared" si="1026"/>
        <v>0</v>
      </c>
      <c r="O1834" s="17">
        <f t="shared" si="1026"/>
        <v>0</v>
      </c>
      <c r="P1834" s="17">
        <f t="shared" si="1026"/>
        <v>0</v>
      </c>
      <c r="Q1834" s="17">
        <f t="shared" si="1026"/>
        <v>0</v>
      </c>
      <c r="R1834" s="17">
        <f t="shared" si="1026"/>
        <v>1134.5436190241517</v>
      </c>
      <c r="S1834" s="17">
        <f t="shared" si="1026"/>
        <v>1087.8563302277171</v>
      </c>
      <c r="T1834" s="17">
        <f t="shared" si="1026"/>
        <v>1018.2046133126069</v>
      </c>
    </row>
    <row r="1835" spans="2:20" ht="12.75" customHeight="1">
      <c r="B1835" s="145"/>
      <c r="C1835" s="20" t="s">
        <v>883</v>
      </c>
      <c r="D1835" s="5" t="s">
        <v>79</v>
      </c>
      <c r="E1835" s="5" t="s">
        <v>317</v>
      </c>
      <c r="F1835" s="5"/>
      <c r="G1835" s="17">
        <f t="shared" ref="G1835:T1835" si="1027">+IFERROR(AVERAGEIF(F1485:G1485,no_cero),0)</f>
        <v>0</v>
      </c>
      <c r="H1835" s="17">
        <f t="shared" si="1027"/>
        <v>0</v>
      </c>
      <c r="I1835" s="17">
        <f t="shared" si="1027"/>
        <v>0</v>
      </c>
      <c r="J1835" s="17">
        <f t="shared" si="1027"/>
        <v>0</v>
      </c>
      <c r="K1835" s="17">
        <f t="shared" si="1027"/>
        <v>0</v>
      </c>
      <c r="L1835" s="17">
        <f t="shared" si="1027"/>
        <v>0</v>
      </c>
      <c r="M1835" s="17">
        <f t="shared" si="1027"/>
        <v>0</v>
      </c>
      <c r="N1835" s="17">
        <f t="shared" si="1027"/>
        <v>0</v>
      </c>
      <c r="O1835" s="17">
        <f t="shared" si="1027"/>
        <v>0</v>
      </c>
      <c r="P1835" s="17">
        <f t="shared" si="1027"/>
        <v>0</v>
      </c>
      <c r="Q1835" s="17">
        <f t="shared" si="1027"/>
        <v>0</v>
      </c>
      <c r="R1835" s="17">
        <f t="shared" si="1027"/>
        <v>1803.8184543530444</v>
      </c>
      <c r="S1835" s="17">
        <f t="shared" si="1027"/>
        <v>1730.5264196877147</v>
      </c>
      <c r="T1835" s="17">
        <f t="shared" si="1027"/>
        <v>1621.6851055168972</v>
      </c>
    </row>
    <row r="1836" spans="2:20" ht="12.75" customHeight="1">
      <c r="B1836" s="145"/>
      <c r="C1836" s="378" t="s">
        <v>884</v>
      </c>
      <c r="D1836" s="379" t="s">
        <v>79</v>
      </c>
      <c r="E1836" s="379" t="s">
        <v>317</v>
      </c>
      <c r="F1836" s="5"/>
      <c r="G1836" s="543">
        <f t="shared" ref="G1836:T1836" si="1028">+IFERROR(AVERAGEIF(F1486:G1486,no_cero),0)</f>
        <v>0</v>
      </c>
      <c r="H1836" s="543">
        <f t="shared" si="1028"/>
        <v>0</v>
      </c>
      <c r="I1836" s="543">
        <f t="shared" si="1028"/>
        <v>0</v>
      </c>
      <c r="J1836" s="543">
        <f t="shared" si="1028"/>
        <v>0</v>
      </c>
      <c r="K1836" s="543">
        <f t="shared" si="1028"/>
        <v>0</v>
      </c>
      <c r="L1836" s="543">
        <f t="shared" si="1028"/>
        <v>0</v>
      </c>
      <c r="M1836" s="543">
        <f t="shared" si="1028"/>
        <v>0</v>
      </c>
      <c r="N1836" s="543">
        <f t="shared" si="1028"/>
        <v>0</v>
      </c>
      <c r="O1836" s="543">
        <f t="shared" si="1028"/>
        <v>0</v>
      </c>
      <c r="P1836" s="543">
        <f t="shared" si="1028"/>
        <v>0</v>
      </c>
      <c r="Q1836" s="543">
        <f t="shared" si="1028"/>
        <v>0</v>
      </c>
      <c r="R1836" s="543">
        <f t="shared" si="1028"/>
        <v>505.60679481702448</v>
      </c>
      <c r="S1836" s="543">
        <f t="shared" si="1028"/>
        <v>485.20617800084983</v>
      </c>
      <c r="T1836" s="543">
        <f t="shared" si="1028"/>
        <v>454.98807762683646</v>
      </c>
    </row>
    <row r="1837" spans="2:20" ht="12.75" customHeight="1">
      <c r="B1837" s="145"/>
      <c r="C1837" s="24" t="s">
        <v>526</v>
      </c>
      <c r="D1837" s="18"/>
      <c r="E1837" s="18"/>
      <c r="F1837" s="5"/>
      <c r="G1837" s="454"/>
      <c r="H1837" s="454"/>
      <c r="I1837" s="454"/>
      <c r="J1837" s="454"/>
      <c r="K1837" s="454"/>
      <c r="L1837" s="454"/>
      <c r="M1837" s="454"/>
      <c r="N1837" s="454"/>
      <c r="O1837" s="454"/>
      <c r="P1837" s="454"/>
      <c r="Q1837" s="454"/>
      <c r="R1837" s="454"/>
      <c r="S1837" s="454"/>
      <c r="T1837" s="454"/>
    </row>
    <row r="1838" spans="2:20" ht="12.75" customHeight="1">
      <c r="B1838" s="145"/>
      <c r="C1838" s="380" t="s">
        <v>187</v>
      </c>
      <c r="D1838" s="381" t="s">
        <v>79</v>
      </c>
      <c r="E1838" s="381" t="s">
        <v>317</v>
      </c>
      <c r="F1838" s="5"/>
      <c r="G1838" s="542">
        <f t="shared" ref="G1838:T1838" si="1029">+IFERROR(AVERAGEIF(F1488:G1488,no_cero),0)</f>
        <v>6103.298601192485</v>
      </c>
      <c r="H1838" s="542">
        <f t="shared" si="1029"/>
        <v>5705.0820929942583</v>
      </c>
      <c r="I1838" s="542">
        <f t="shared" si="1029"/>
        <v>5134.3225133462329</v>
      </c>
      <c r="J1838" s="542">
        <f t="shared" si="1029"/>
        <v>4226.1439099994031</v>
      </c>
      <c r="K1838" s="542">
        <f t="shared" si="1029"/>
        <v>2823.2448846601465</v>
      </c>
      <c r="L1838" s="542">
        <f t="shared" si="1029"/>
        <v>1432.9902040516176</v>
      </c>
      <c r="M1838" s="542">
        <f t="shared" si="1029"/>
        <v>590.97630553459203</v>
      </c>
      <c r="N1838" s="542">
        <f t="shared" si="1029"/>
        <v>472.60353803058103</v>
      </c>
      <c r="O1838" s="542">
        <f t="shared" si="1029"/>
        <v>473.18779618455414</v>
      </c>
      <c r="P1838" s="542">
        <f t="shared" si="1029"/>
        <v>475.78014177197213</v>
      </c>
      <c r="Q1838" s="542">
        <f t="shared" si="1029"/>
        <v>481.66252161847723</v>
      </c>
      <c r="R1838" s="542">
        <f t="shared" si="1029"/>
        <v>473.31769996327307</v>
      </c>
      <c r="S1838" s="542">
        <f t="shared" si="1029"/>
        <v>454.03046914185097</v>
      </c>
      <c r="T1838" s="542">
        <f t="shared" si="1029"/>
        <v>442.14708144891273</v>
      </c>
    </row>
    <row r="1839" spans="2:20" ht="12.75" customHeight="1">
      <c r="B1839" s="145"/>
      <c r="C1839" s="20" t="s">
        <v>786</v>
      </c>
      <c r="D1839" s="5" t="s">
        <v>79</v>
      </c>
      <c r="E1839" s="5" t="s">
        <v>317</v>
      </c>
      <c r="F1839" s="5"/>
      <c r="G1839" s="17">
        <f t="shared" ref="G1839:T1839" si="1030">+IFERROR(AVERAGEIF(F1489:G1489,no_cero),0)</f>
        <v>5001.2935601626723</v>
      </c>
      <c r="H1839" s="17">
        <f t="shared" si="1030"/>
        <v>4463.4803689918008</v>
      </c>
      <c r="I1839" s="17">
        <f t="shared" si="1030"/>
        <v>3440.0744182668705</v>
      </c>
      <c r="J1839" s="17">
        <f t="shared" si="1030"/>
        <v>2468.9808414160025</v>
      </c>
      <c r="K1839" s="17">
        <f t="shared" si="1030"/>
        <v>1507.3757746280894</v>
      </c>
      <c r="L1839" s="17">
        <f t="shared" si="1030"/>
        <v>520.94511832843102</v>
      </c>
      <c r="M1839" s="17">
        <f t="shared" si="1030"/>
        <v>10.618711519876614</v>
      </c>
      <c r="N1839" s="17">
        <f t="shared" si="1030"/>
        <v>0</v>
      </c>
      <c r="O1839" s="17">
        <f t="shared" si="1030"/>
        <v>0</v>
      </c>
      <c r="P1839" s="17">
        <f t="shared" si="1030"/>
        <v>0</v>
      </c>
      <c r="Q1839" s="17">
        <f t="shared" si="1030"/>
        <v>0</v>
      </c>
      <c r="R1839" s="17">
        <f t="shared" si="1030"/>
        <v>0</v>
      </c>
      <c r="S1839" s="17">
        <f t="shared" si="1030"/>
        <v>0</v>
      </c>
      <c r="T1839" s="17">
        <f t="shared" si="1030"/>
        <v>0</v>
      </c>
    </row>
    <row r="1840" spans="2:20" ht="12.75" customHeight="1">
      <c r="B1840" s="145"/>
      <c r="C1840" s="20" t="s">
        <v>188</v>
      </c>
      <c r="D1840" s="5" t="s">
        <v>79</v>
      </c>
      <c r="E1840" s="5" t="s">
        <v>317</v>
      </c>
      <c r="F1840" s="5"/>
      <c r="G1840" s="17">
        <f t="shared" ref="G1840:T1840" si="1031">+IFERROR(AVERAGEIF(F1490:G1490,no_cero),0)</f>
        <v>67.7271085830956</v>
      </c>
      <c r="H1840" s="17">
        <f t="shared" si="1031"/>
        <v>60.444086309420868</v>
      </c>
      <c r="I1840" s="17">
        <f t="shared" si="1031"/>
        <v>46.585206291108015</v>
      </c>
      <c r="J1840" s="17">
        <f t="shared" si="1031"/>
        <v>33.434744378189691</v>
      </c>
      <c r="K1840" s="17">
        <f t="shared" si="1031"/>
        <v>20.412784154471684</v>
      </c>
      <c r="L1840" s="17">
        <f t="shared" si="1031"/>
        <v>7.054638444574679</v>
      </c>
      <c r="M1840" s="17">
        <f t="shared" si="1031"/>
        <v>7.1966701064943295E-2</v>
      </c>
      <c r="N1840" s="17">
        <f t="shared" si="1031"/>
        <v>8.4728536580561822E-5</v>
      </c>
      <c r="O1840" s="17">
        <f t="shared" si="1031"/>
        <v>8.4833282597863532E-5</v>
      </c>
      <c r="P1840" s="17">
        <f t="shared" si="1031"/>
        <v>8.5298039270757499E-5</v>
      </c>
      <c r="Q1840" s="17">
        <f t="shared" si="1031"/>
        <v>8.6352634498889521E-5</v>
      </c>
      <c r="R1840" s="17">
        <f t="shared" si="1031"/>
        <v>8.4856571795216998E-5</v>
      </c>
      <c r="S1840" s="17">
        <f t="shared" si="1031"/>
        <v>8.1398749940982682E-5</v>
      </c>
      <c r="T1840" s="17">
        <f t="shared" si="1031"/>
        <v>7.9268291813144951E-5</v>
      </c>
    </row>
    <row r="1841" spans="2:20" ht="12.75" customHeight="1">
      <c r="B1841" s="145"/>
      <c r="C1841" s="20" t="s">
        <v>189</v>
      </c>
      <c r="D1841" s="5" t="s">
        <v>79</v>
      </c>
      <c r="E1841" s="5" t="s">
        <v>317</v>
      </c>
      <c r="F1841" s="5"/>
      <c r="G1841" s="17">
        <f t="shared" ref="G1841:T1841" si="1032">+IFERROR(AVERAGEIF(F1491:G1491,no_cero),0)</f>
        <v>0</v>
      </c>
      <c r="H1841" s="17">
        <f t="shared" si="1032"/>
        <v>170.93685053457045</v>
      </c>
      <c r="I1841" s="17">
        <f t="shared" si="1032"/>
        <v>154.02226286636142</v>
      </c>
      <c r="J1841" s="17">
        <f t="shared" si="1032"/>
        <v>120.24197008685942</v>
      </c>
      <c r="K1841" s="17">
        <f t="shared" si="1032"/>
        <v>87.3383631476338</v>
      </c>
      <c r="L1841" s="17">
        <f t="shared" si="1032"/>
        <v>53.710263720879396</v>
      </c>
      <c r="M1841" s="17">
        <f t="shared" si="1032"/>
        <v>18.060038330686563</v>
      </c>
      <c r="N1841" s="17">
        <f t="shared" si="1032"/>
        <v>1.0553829511340749E-5</v>
      </c>
      <c r="O1841" s="17">
        <f t="shared" si="1032"/>
        <v>1.0566876728408439E-5</v>
      </c>
      <c r="P1841" s="17">
        <f t="shared" si="1032"/>
        <v>1.0624767055421428E-5</v>
      </c>
      <c r="Q1841" s="17">
        <f t="shared" si="1032"/>
        <v>1.0756127972184062E-5</v>
      </c>
      <c r="R1841" s="17">
        <f t="shared" si="1032"/>
        <v>1.0569777642648717E-5</v>
      </c>
      <c r="S1841" s="17">
        <f t="shared" si="1032"/>
        <v>1.0139069597839298E-5</v>
      </c>
      <c r="T1841" s="17">
        <f t="shared" si="1032"/>
        <v>9.8736986523506926E-6</v>
      </c>
    </row>
    <row r="1842" spans="2:20" ht="12.75" customHeight="1">
      <c r="B1842" s="145"/>
      <c r="C1842" s="378" t="s">
        <v>190</v>
      </c>
      <c r="D1842" s="379" t="s">
        <v>79</v>
      </c>
      <c r="E1842" s="379" t="s">
        <v>317</v>
      </c>
      <c r="F1842" s="5"/>
      <c r="G1842" s="543">
        <f t="shared" ref="G1842:T1842" si="1033">+IFERROR(AVERAGEIF(F1492:G1492,no_cero),0)</f>
        <v>0</v>
      </c>
      <c r="H1842" s="543">
        <f t="shared" si="1033"/>
        <v>0</v>
      </c>
      <c r="I1842" s="543">
        <f t="shared" si="1033"/>
        <v>0</v>
      </c>
      <c r="J1842" s="543">
        <f t="shared" si="1033"/>
        <v>0</v>
      </c>
      <c r="K1842" s="543">
        <f t="shared" si="1033"/>
        <v>0</v>
      </c>
      <c r="L1842" s="543">
        <f t="shared" si="1033"/>
        <v>585.31036138406</v>
      </c>
      <c r="M1842" s="543">
        <f t="shared" si="1033"/>
        <v>524.30726436502039</v>
      </c>
      <c r="N1842" s="543">
        <f t="shared" si="1033"/>
        <v>405.86967074098089</v>
      </c>
      <c r="O1842" s="543">
        <f t="shared" si="1033"/>
        <v>290.33040417315345</v>
      </c>
      <c r="P1842" s="543">
        <f t="shared" si="1033"/>
        <v>174.8215551368545</v>
      </c>
      <c r="Q1842" s="543">
        <f t="shared" si="1033"/>
        <v>58.70873803169156</v>
      </c>
      <c r="R1842" s="543">
        <f t="shared" si="1033"/>
        <v>7.3886010777810075E-14</v>
      </c>
      <c r="S1842" s="543">
        <f t="shared" si="1033"/>
        <v>7.0875228496783449E-14</v>
      </c>
      <c r="T1842" s="543">
        <f t="shared" si="1033"/>
        <v>6.9020203613443017E-14</v>
      </c>
    </row>
    <row r="1843" spans="2:20" ht="12.75" customHeight="1">
      <c r="B1843" s="145"/>
      <c r="C1843" s="24" t="s">
        <v>205</v>
      </c>
      <c r="D1843" s="18"/>
      <c r="E1843" s="18"/>
      <c r="F1843" s="5"/>
      <c r="G1843" s="454"/>
      <c r="H1843" s="454"/>
      <c r="I1843" s="454"/>
      <c r="J1843" s="454"/>
      <c r="K1843" s="454"/>
      <c r="L1843" s="454"/>
      <c r="M1843" s="454"/>
      <c r="N1843" s="454"/>
      <c r="O1843" s="454"/>
      <c r="P1843" s="454"/>
      <c r="Q1843" s="454"/>
      <c r="R1843" s="454"/>
      <c r="S1843" s="454"/>
      <c r="T1843" s="454"/>
    </row>
    <row r="1844" spans="2:20" ht="12.75" customHeight="1">
      <c r="B1844" s="145"/>
      <c r="C1844" s="380" t="s">
        <v>885</v>
      </c>
      <c r="D1844" s="381" t="s">
        <v>79</v>
      </c>
      <c r="E1844" s="381" t="s">
        <v>317</v>
      </c>
      <c r="F1844" s="5"/>
      <c r="G1844" s="542">
        <f t="shared" ref="G1844:T1844" si="1034">+IFERROR(AVERAGEIF(F1494:G1494,no_cero),0)</f>
        <v>7.3564763337326644</v>
      </c>
      <c r="H1844" s="542">
        <f t="shared" si="1034"/>
        <v>6.0542685751616636</v>
      </c>
      <c r="I1844" s="542">
        <f t="shared" si="1034"/>
        <v>3.5673014680852075</v>
      </c>
      <c r="J1844" s="542">
        <f t="shared" si="1034"/>
        <v>1.1915606436010562</v>
      </c>
      <c r="K1844" s="542">
        <f t="shared" si="1034"/>
        <v>5.7916762236001629E-4</v>
      </c>
      <c r="L1844" s="542">
        <f t="shared" si="1034"/>
        <v>0</v>
      </c>
      <c r="M1844" s="542">
        <f t="shared" si="1034"/>
        <v>0</v>
      </c>
      <c r="N1844" s="542">
        <f t="shared" si="1034"/>
        <v>0</v>
      </c>
      <c r="O1844" s="542">
        <f t="shared" si="1034"/>
        <v>0</v>
      </c>
      <c r="P1844" s="542">
        <f t="shared" si="1034"/>
        <v>0</v>
      </c>
      <c r="Q1844" s="542">
        <f t="shared" si="1034"/>
        <v>0</v>
      </c>
      <c r="R1844" s="542">
        <f t="shared" si="1034"/>
        <v>0</v>
      </c>
      <c r="S1844" s="542">
        <f t="shared" si="1034"/>
        <v>0</v>
      </c>
      <c r="T1844" s="542">
        <f t="shared" si="1034"/>
        <v>0</v>
      </c>
    </row>
    <row r="1845" spans="2:20" ht="12.75" customHeight="1">
      <c r="B1845" s="145"/>
      <c r="C1845" s="20" t="s">
        <v>886</v>
      </c>
      <c r="D1845" s="5" t="s">
        <v>79</v>
      </c>
      <c r="E1845" s="5" t="s">
        <v>317</v>
      </c>
      <c r="F1845" s="5"/>
      <c r="G1845" s="17">
        <f t="shared" ref="G1845:T1845" si="1035">+IFERROR(AVERAGEIF(F1495:G1495,no_cero),0)</f>
        <v>0</v>
      </c>
      <c r="H1845" s="17">
        <f t="shared" si="1035"/>
        <v>0</v>
      </c>
      <c r="I1845" s="17">
        <f t="shared" si="1035"/>
        <v>0</v>
      </c>
      <c r="J1845" s="17">
        <f t="shared" si="1035"/>
        <v>0</v>
      </c>
      <c r="K1845" s="17">
        <f t="shared" si="1035"/>
        <v>0</v>
      </c>
      <c r="L1845" s="17">
        <f t="shared" si="1035"/>
        <v>0</v>
      </c>
      <c r="M1845" s="17">
        <f t="shared" si="1035"/>
        <v>0</v>
      </c>
      <c r="N1845" s="17">
        <f t="shared" si="1035"/>
        <v>5.9032089855809877</v>
      </c>
      <c r="O1845" s="17">
        <f t="shared" si="1035"/>
        <v>4.9187945934340638</v>
      </c>
      <c r="P1845" s="17">
        <f t="shared" si="1035"/>
        <v>2.9618369549406296</v>
      </c>
      <c r="Q1845" s="17">
        <f t="shared" si="1035"/>
        <v>0.9946468542970599</v>
      </c>
      <c r="R1845" s="17">
        <f t="shared" si="1035"/>
        <v>2.886172296008206E-16</v>
      </c>
      <c r="S1845" s="17">
        <f t="shared" si="1035"/>
        <v>2.7685636131556035E-16</v>
      </c>
      <c r="T1845" s="17">
        <f t="shared" si="1035"/>
        <v>2.6961017036501178E-16</v>
      </c>
    </row>
    <row r="1846" spans="2:20" ht="12.75" customHeight="1">
      <c r="B1846" s="145"/>
      <c r="C1846" s="20" t="s">
        <v>887</v>
      </c>
      <c r="D1846" s="5" t="s">
        <v>79</v>
      </c>
      <c r="E1846" s="5" t="s">
        <v>317</v>
      </c>
      <c r="F1846" s="5"/>
      <c r="G1846" s="17">
        <f t="shared" ref="G1846:T1846" si="1036">+IFERROR(AVERAGEIF(F1496:G1496,no_cero),0)</f>
        <v>0</v>
      </c>
      <c r="H1846" s="17">
        <f t="shared" si="1036"/>
        <v>6.444309886745649</v>
      </c>
      <c r="I1846" s="17">
        <f t="shared" si="1036"/>
        <v>5.8066308596688003</v>
      </c>
      <c r="J1846" s="17">
        <f t="shared" si="1036"/>
        <v>4.533115636918728</v>
      </c>
      <c r="K1846" s="17">
        <f t="shared" si="1036"/>
        <v>3.2926513812884521</v>
      </c>
      <c r="L1846" s="17">
        <f t="shared" si="1036"/>
        <v>2.0248737957357656</v>
      </c>
      <c r="M1846" s="17">
        <f t="shared" si="1036"/>
        <v>0.68086213507006565</v>
      </c>
      <c r="N1846" s="17">
        <f t="shared" si="1036"/>
        <v>5.7636350323056322E-16</v>
      </c>
      <c r="O1846" s="17">
        <f t="shared" si="1036"/>
        <v>5.7707603508721895E-16</v>
      </c>
      <c r="P1846" s="17">
        <f t="shared" si="1036"/>
        <v>5.8023752937178321E-16</v>
      </c>
      <c r="Q1846" s="17">
        <f t="shared" si="1036"/>
        <v>5.8741138395144388E-16</v>
      </c>
      <c r="R1846" s="17">
        <f t="shared" si="1036"/>
        <v>5.7723445920164121E-16</v>
      </c>
      <c r="S1846" s="17">
        <f t="shared" si="1036"/>
        <v>5.5371272263112069E-16</v>
      </c>
      <c r="T1846" s="17">
        <f t="shared" si="1036"/>
        <v>5.3922034073002357E-16</v>
      </c>
    </row>
    <row r="1847" spans="2:20" ht="12.75" customHeight="1">
      <c r="B1847" s="145"/>
      <c r="C1847" s="20" t="s">
        <v>888</v>
      </c>
      <c r="D1847" s="5" t="s">
        <v>79</v>
      </c>
      <c r="E1847" s="5" t="s">
        <v>317</v>
      </c>
      <c r="F1847" s="5"/>
      <c r="G1847" s="17">
        <f t="shared" ref="G1847:T1847" si="1037">+IFERROR(AVERAGEIF(F1497:G1497,no_cero),0)</f>
        <v>0</v>
      </c>
      <c r="H1847" s="17">
        <f t="shared" si="1037"/>
        <v>0</v>
      </c>
      <c r="I1847" s="17">
        <f t="shared" si="1037"/>
        <v>0</v>
      </c>
      <c r="J1847" s="17">
        <f t="shared" si="1037"/>
        <v>0</v>
      </c>
      <c r="K1847" s="17">
        <f t="shared" si="1037"/>
        <v>0</v>
      </c>
      <c r="L1847" s="17">
        <f t="shared" si="1037"/>
        <v>51.247739304132175</v>
      </c>
      <c r="M1847" s="17">
        <f t="shared" si="1037"/>
        <v>45.906520321806532</v>
      </c>
      <c r="N1847" s="17">
        <f t="shared" si="1037"/>
        <v>35.536536596418784</v>
      </c>
      <c r="O1847" s="17">
        <f t="shared" si="1037"/>
        <v>25.42032030655642</v>
      </c>
      <c r="P1847" s="17">
        <f t="shared" si="1037"/>
        <v>15.306767269950601</v>
      </c>
      <c r="Q1847" s="17">
        <f t="shared" si="1037"/>
        <v>10.280665780145039</v>
      </c>
      <c r="R1847" s="17">
        <f t="shared" si="1037"/>
        <v>0</v>
      </c>
      <c r="S1847" s="17">
        <f t="shared" si="1037"/>
        <v>0</v>
      </c>
      <c r="T1847" s="17">
        <f t="shared" si="1037"/>
        <v>0</v>
      </c>
    </row>
    <row r="1848" spans="2:20">
      <c r="B1848" s="145"/>
      <c r="C1848" s="20" t="s">
        <v>889</v>
      </c>
      <c r="D1848" s="5" t="s">
        <v>79</v>
      </c>
      <c r="E1848" s="5" t="s">
        <v>317</v>
      </c>
      <c r="F1848" s="5"/>
      <c r="G1848" s="17">
        <f t="shared" ref="G1848:T1848" si="1038">+IFERROR(AVERAGEIF(F1498:G1498,no_cero),0)</f>
        <v>0</v>
      </c>
      <c r="H1848" s="17">
        <f t="shared" si="1038"/>
        <v>0</v>
      </c>
      <c r="I1848" s="17">
        <f t="shared" si="1038"/>
        <v>0</v>
      </c>
      <c r="J1848" s="17">
        <f t="shared" si="1038"/>
        <v>0</v>
      </c>
      <c r="K1848" s="17">
        <f t="shared" si="1038"/>
        <v>0</v>
      </c>
      <c r="L1848" s="17">
        <f t="shared" si="1038"/>
        <v>0</v>
      </c>
      <c r="M1848" s="17">
        <f t="shared" si="1038"/>
        <v>30.629889183887279</v>
      </c>
      <c r="N1848" s="17">
        <f t="shared" si="1038"/>
        <v>27.600645461205659</v>
      </c>
      <c r="O1848" s="17">
        <f t="shared" si="1038"/>
        <v>21.497418711905681</v>
      </c>
      <c r="P1848" s="17">
        <f t="shared" si="1038"/>
        <v>15.421865790460274</v>
      </c>
      <c r="Q1848" s="17">
        <f t="shared" si="1038"/>
        <v>9.3570741040134262</v>
      </c>
      <c r="R1848" s="17">
        <f t="shared" si="1038"/>
        <v>3.1469261561968151</v>
      </c>
      <c r="S1848" s="17">
        <f t="shared" si="1038"/>
        <v>2.2148508905244828E-15</v>
      </c>
      <c r="T1848" s="17">
        <f t="shared" si="1038"/>
        <v>2.1568813629200943E-15</v>
      </c>
    </row>
    <row r="1849" spans="2:20">
      <c r="B1849" s="145"/>
      <c r="C1849" s="20" t="s">
        <v>890</v>
      </c>
      <c r="D1849" s="5" t="s">
        <v>79</v>
      </c>
      <c r="E1849" s="5" t="s">
        <v>317</v>
      </c>
      <c r="F1849" s="5"/>
      <c r="G1849" s="17">
        <f t="shared" ref="G1849:T1849" si="1039">+IFERROR(AVERAGEIF(F1499:G1499,no_cero),0)</f>
        <v>0</v>
      </c>
      <c r="H1849" s="17">
        <f t="shared" si="1039"/>
        <v>0</v>
      </c>
      <c r="I1849" s="17">
        <f t="shared" si="1039"/>
        <v>0</v>
      </c>
      <c r="J1849" s="17">
        <f t="shared" si="1039"/>
        <v>0</v>
      </c>
      <c r="K1849" s="17">
        <f t="shared" si="1039"/>
        <v>0</v>
      </c>
      <c r="L1849" s="17">
        <f t="shared" si="1039"/>
        <v>0</v>
      </c>
      <c r="M1849" s="17">
        <f t="shared" si="1039"/>
        <v>0</v>
      </c>
      <c r="N1849" s="17">
        <f t="shared" si="1039"/>
        <v>0</v>
      </c>
      <c r="O1849" s="17">
        <f t="shared" si="1039"/>
        <v>0</v>
      </c>
      <c r="P1849" s="17">
        <f t="shared" si="1039"/>
        <v>0</v>
      </c>
      <c r="Q1849" s="17">
        <f t="shared" si="1039"/>
        <v>315.33687509933014</v>
      </c>
      <c r="R1849" s="17">
        <f t="shared" si="1039"/>
        <v>257.76487062415566</v>
      </c>
      <c r="S1849" s="17">
        <f t="shared" si="1039"/>
        <v>148.47155205638092</v>
      </c>
      <c r="T1849" s="17">
        <f t="shared" si="1039"/>
        <v>96.75023796378062</v>
      </c>
    </row>
    <row r="1850" spans="2:20">
      <c r="B1850" s="145"/>
      <c r="C1850" s="20" t="s">
        <v>891</v>
      </c>
      <c r="D1850" s="5" t="s">
        <v>79</v>
      </c>
      <c r="E1850" s="5" t="s">
        <v>317</v>
      </c>
      <c r="F1850" s="5"/>
      <c r="G1850" s="17">
        <f t="shared" ref="G1850:T1850" si="1040">+IFERROR(AVERAGEIF(F1500:G1500,no_cero),0)</f>
        <v>4351.1304872485189</v>
      </c>
      <c r="H1850" s="17">
        <f t="shared" si="1040"/>
        <v>4726.447374059775</v>
      </c>
      <c r="I1850" s="17">
        <f t="shared" si="1040"/>
        <v>5010.8518359311356</v>
      </c>
      <c r="J1850" s="17">
        <f t="shared" si="1040"/>
        <v>4477.6896614574807</v>
      </c>
      <c r="K1850" s="17">
        <f t="shared" si="1040"/>
        <v>3634.3109863168797</v>
      </c>
      <c r="L1850" s="17">
        <f t="shared" si="1040"/>
        <v>2891.6486993739345</v>
      </c>
      <c r="M1850" s="17">
        <f t="shared" si="1040"/>
        <v>2055.2305054610397</v>
      </c>
      <c r="N1850" s="17">
        <f t="shared" si="1040"/>
        <v>1079.7467105134535</v>
      </c>
      <c r="O1850" s="17">
        <f t="shared" si="1040"/>
        <v>342.31737239203392</v>
      </c>
      <c r="P1850" s="17">
        <f t="shared" si="1040"/>
        <v>111.59081852307553</v>
      </c>
      <c r="Q1850" s="17">
        <f t="shared" si="1040"/>
        <v>119.15037840326315</v>
      </c>
      <c r="R1850" s="17">
        <f t="shared" si="1040"/>
        <v>94.591822423790731</v>
      </c>
      <c r="S1850" s="17">
        <f t="shared" si="1040"/>
        <v>135.06790782507005</v>
      </c>
      <c r="T1850" s="17">
        <f t="shared" si="1040"/>
        <v>130.34793983185415</v>
      </c>
    </row>
    <row r="1851" spans="2:20">
      <c r="B1851" s="145"/>
      <c r="C1851" s="20" t="s">
        <v>892</v>
      </c>
      <c r="D1851" s="5" t="s">
        <v>79</v>
      </c>
      <c r="E1851" s="5" t="s">
        <v>317</v>
      </c>
      <c r="F1851" s="5"/>
      <c r="G1851" s="17">
        <f t="shared" ref="G1851:T1851" si="1041">+IFERROR(AVERAGEIF(F1501:G1501,no_cero),0)</f>
        <v>0</v>
      </c>
      <c r="H1851" s="17">
        <f t="shared" si="1041"/>
        <v>0</v>
      </c>
      <c r="I1851" s="17">
        <f t="shared" si="1041"/>
        <v>0</v>
      </c>
      <c r="J1851" s="17">
        <f t="shared" si="1041"/>
        <v>0</v>
      </c>
      <c r="K1851" s="17">
        <f t="shared" si="1041"/>
        <v>0</v>
      </c>
      <c r="L1851" s="17">
        <f t="shared" si="1041"/>
        <v>0</v>
      </c>
      <c r="M1851" s="17">
        <f t="shared" si="1041"/>
        <v>0</v>
      </c>
      <c r="N1851" s="17">
        <f t="shared" si="1041"/>
        <v>0</v>
      </c>
      <c r="O1851" s="17">
        <f t="shared" si="1041"/>
        <v>0</v>
      </c>
      <c r="P1851" s="17">
        <f t="shared" si="1041"/>
        <v>0</v>
      </c>
      <c r="Q1851" s="17">
        <f t="shared" si="1041"/>
        <v>0</v>
      </c>
      <c r="R1851" s="17">
        <f t="shared" si="1041"/>
        <v>0</v>
      </c>
      <c r="S1851" s="17">
        <f t="shared" si="1041"/>
        <v>0</v>
      </c>
      <c r="T1851" s="17">
        <f t="shared" si="1041"/>
        <v>0</v>
      </c>
    </row>
    <row r="1852" spans="2:20">
      <c r="B1852" s="145"/>
      <c r="C1852" s="378" t="s">
        <v>893</v>
      </c>
      <c r="D1852" s="379" t="s">
        <v>79</v>
      </c>
      <c r="E1852" s="379" t="s">
        <v>317</v>
      </c>
      <c r="F1852" s="5"/>
      <c r="G1852" s="543">
        <f t="shared" ref="G1852:T1852" si="1042">+IFERROR(AVERAGEIF(F1502:G1502,no_cero),0)</f>
        <v>0</v>
      </c>
      <c r="H1852" s="543">
        <f t="shared" si="1042"/>
        <v>0</v>
      </c>
      <c r="I1852" s="543">
        <f t="shared" si="1042"/>
        <v>0</v>
      </c>
      <c r="J1852" s="543">
        <f t="shared" si="1042"/>
        <v>0</v>
      </c>
      <c r="K1852" s="543">
        <f t="shared" si="1042"/>
        <v>0</v>
      </c>
      <c r="L1852" s="543">
        <f t="shared" si="1042"/>
        <v>0</v>
      </c>
      <c r="M1852" s="543">
        <f t="shared" si="1042"/>
        <v>0</v>
      </c>
      <c r="N1852" s="543">
        <f t="shared" si="1042"/>
        <v>0</v>
      </c>
      <c r="O1852" s="543">
        <f t="shared" si="1042"/>
        <v>0</v>
      </c>
      <c r="P1852" s="543">
        <f t="shared" si="1042"/>
        <v>0</v>
      </c>
      <c r="Q1852" s="543">
        <f t="shared" si="1042"/>
        <v>0</v>
      </c>
      <c r="R1852" s="543">
        <f t="shared" si="1042"/>
        <v>0</v>
      </c>
      <c r="S1852" s="543">
        <f t="shared" si="1042"/>
        <v>0</v>
      </c>
      <c r="T1852" s="543">
        <f t="shared" si="1042"/>
        <v>0</v>
      </c>
    </row>
    <row r="1853" spans="2:20">
      <c r="B1853" s="145"/>
      <c r="C1853" s="24" t="s">
        <v>206</v>
      </c>
      <c r="D1853" s="18"/>
      <c r="E1853" s="18"/>
      <c r="F1853" s="5"/>
      <c r="G1853" s="454"/>
      <c r="H1853" s="454"/>
      <c r="I1853" s="454"/>
      <c r="J1853" s="454"/>
      <c r="K1853" s="454"/>
      <c r="L1853" s="454"/>
      <c r="M1853" s="454"/>
      <c r="N1853" s="454"/>
      <c r="O1853" s="454"/>
      <c r="P1853" s="454"/>
      <c r="Q1853" s="454"/>
      <c r="R1853" s="454"/>
      <c r="S1853" s="454"/>
      <c r="T1853" s="454"/>
    </row>
    <row r="1854" spans="2:20">
      <c r="B1854" s="145"/>
      <c r="C1854" s="380" t="s">
        <v>894</v>
      </c>
      <c r="D1854" s="381" t="s">
        <v>79</v>
      </c>
      <c r="E1854" s="381" t="s">
        <v>317</v>
      </c>
      <c r="F1854" s="5"/>
      <c r="G1854" s="542">
        <f t="shared" ref="G1854:T1854" si="1043">+IFERROR(AVERAGEIF(F1504:G1504,no_cero),0)</f>
        <v>7.0859135395380539</v>
      </c>
      <c r="H1854" s="542">
        <f t="shared" si="1043"/>
        <v>5.8316970973065025</v>
      </c>
      <c r="I1854" s="542">
        <f t="shared" si="1043"/>
        <v>3.4362630378778931</v>
      </c>
      <c r="J1854" s="542">
        <f t="shared" si="1043"/>
        <v>1.1478344361367714</v>
      </c>
      <c r="K1854" s="542">
        <f t="shared" si="1043"/>
        <v>6.2345159270819743E-4</v>
      </c>
      <c r="L1854" s="542">
        <f t="shared" si="1043"/>
        <v>0</v>
      </c>
      <c r="M1854" s="542">
        <f t="shared" si="1043"/>
        <v>0</v>
      </c>
      <c r="N1854" s="542">
        <f t="shared" si="1043"/>
        <v>0</v>
      </c>
      <c r="O1854" s="542">
        <f t="shared" si="1043"/>
        <v>0</v>
      </c>
      <c r="P1854" s="542">
        <f t="shared" si="1043"/>
        <v>0</v>
      </c>
      <c r="Q1854" s="542">
        <f t="shared" si="1043"/>
        <v>0</v>
      </c>
      <c r="R1854" s="542">
        <f t="shared" si="1043"/>
        <v>0</v>
      </c>
      <c r="S1854" s="542">
        <f t="shared" si="1043"/>
        <v>0</v>
      </c>
      <c r="T1854" s="542">
        <f t="shared" si="1043"/>
        <v>0</v>
      </c>
    </row>
    <row r="1855" spans="2:20">
      <c r="B1855" s="145"/>
      <c r="C1855" s="20" t="s">
        <v>206</v>
      </c>
      <c r="D1855" s="5" t="s">
        <v>79</v>
      </c>
      <c r="E1855" s="5" t="s">
        <v>317</v>
      </c>
      <c r="F1855" s="5"/>
      <c r="G1855" s="17">
        <f t="shared" ref="G1855:T1855" si="1044">+IFERROR(AVERAGEIF(F1505:G1505,no_cero),0)</f>
        <v>5691.7767711061515</v>
      </c>
      <c r="H1855" s="17">
        <f t="shared" si="1044"/>
        <v>6720.8217684020537</v>
      </c>
      <c r="I1855" s="17">
        <f t="shared" si="1044"/>
        <v>6625.3023117390057</v>
      </c>
      <c r="J1855" s="17">
        <f t="shared" si="1044"/>
        <v>4545.3735384004476</v>
      </c>
      <c r="K1855" s="17">
        <f t="shared" si="1044"/>
        <v>3590.0092190208411</v>
      </c>
      <c r="L1855" s="17">
        <f t="shared" si="1044"/>
        <v>606.99311666788992</v>
      </c>
      <c r="M1855" s="17">
        <f t="shared" si="1044"/>
        <v>303.49655833394525</v>
      </c>
      <c r="N1855" s="17">
        <f t="shared" si="1044"/>
        <v>5.9019622730809674E-13</v>
      </c>
      <c r="O1855" s="17">
        <f t="shared" si="1044"/>
        <v>5.9092585992931221E-13</v>
      </c>
      <c r="P1855" s="17">
        <f t="shared" si="1044"/>
        <v>241.16891256536269</v>
      </c>
      <c r="Q1855" s="17">
        <f t="shared" si="1044"/>
        <v>495.54950937443459</v>
      </c>
      <c r="R1855" s="17">
        <f t="shared" si="1044"/>
        <v>367.01458114175063</v>
      </c>
      <c r="S1855" s="17">
        <f t="shared" si="1044"/>
        <v>225.26796866535693</v>
      </c>
      <c r="T1855" s="17">
        <f t="shared" si="1044"/>
        <v>0</v>
      </c>
    </row>
    <row r="1856" spans="2:20">
      <c r="B1856" s="145"/>
      <c r="C1856" s="20" t="s">
        <v>895</v>
      </c>
      <c r="D1856" s="5" t="s">
        <v>79</v>
      </c>
      <c r="E1856" s="5" t="s">
        <v>317</v>
      </c>
      <c r="F1856" s="5"/>
      <c r="G1856" s="17">
        <f t="shared" ref="G1856:T1856" si="1045">+IFERROR(AVERAGEIF(F1506:G1506,no_cero),0)</f>
        <v>0</v>
      </c>
      <c r="H1856" s="17">
        <f t="shared" si="1045"/>
        <v>0</v>
      </c>
      <c r="I1856" s="17">
        <f t="shared" si="1045"/>
        <v>0</v>
      </c>
      <c r="J1856" s="17">
        <f t="shared" si="1045"/>
        <v>0</v>
      </c>
      <c r="K1856" s="17">
        <f t="shared" si="1045"/>
        <v>0</v>
      </c>
      <c r="L1856" s="17">
        <f t="shared" si="1045"/>
        <v>0</v>
      </c>
      <c r="M1856" s="17">
        <f t="shared" si="1045"/>
        <v>19.783299059334997</v>
      </c>
      <c r="N1856" s="17">
        <f t="shared" si="1045"/>
        <v>16.504245399423336</v>
      </c>
      <c r="O1856" s="17">
        <f t="shared" si="1045"/>
        <v>9.9179760027429431</v>
      </c>
      <c r="P1856" s="17">
        <f t="shared" si="1045"/>
        <v>6.6107602659742106</v>
      </c>
      <c r="Q1856" s="17">
        <f t="shared" si="1045"/>
        <v>0</v>
      </c>
      <c r="R1856" s="17">
        <f t="shared" si="1045"/>
        <v>0</v>
      </c>
      <c r="S1856" s="17">
        <f t="shared" si="1045"/>
        <v>0</v>
      </c>
      <c r="T1856" s="17">
        <f t="shared" si="1045"/>
        <v>0</v>
      </c>
    </row>
    <row r="1857" spans="2:20">
      <c r="B1857" s="145"/>
      <c r="C1857" s="20" t="s">
        <v>896</v>
      </c>
      <c r="D1857" s="5" t="s">
        <v>79</v>
      </c>
      <c r="E1857" s="5" t="s">
        <v>317</v>
      </c>
      <c r="F1857" s="5"/>
      <c r="G1857" s="17">
        <f t="shared" ref="G1857:T1857" si="1046">+IFERROR(AVERAGEIF(F1507:G1507,no_cero),0)</f>
        <v>0</v>
      </c>
      <c r="H1857" s="17">
        <f t="shared" si="1046"/>
        <v>0</v>
      </c>
      <c r="I1857" s="17">
        <f t="shared" si="1046"/>
        <v>0</v>
      </c>
      <c r="J1857" s="17">
        <f t="shared" si="1046"/>
        <v>0</v>
      </c>
      <c r="K1857" s="17">
        <f t="shared" si="1046"/>
        <v>0</v>
      </c>
      <c r="L1857" s="17">
        <f t="shared" si="1046"/>
        <v>0</v>
      </c>
      <c r="M1857" s="17">
        <f t="shared" si="1046"/>
        <v>28.129587189455098</v>
      </c>
      <c r="N1857" s="17">
        <f t="shared" si="1046"/>
        <v>23.467148151924448</v>
      </c>
      <c r="O1857" s="17">
        <f t="shared" si="1046"/>
        <v>14.102226826543209</v>
      </c>
      <c r="P1857" s="17">
        <f t="shared" si="1046"/>
        <v>9.3997445386926177</v>
      </c>
      <c r="Q1857" s="17">
        <f t="shared" si="1046"/>
        <v>0</v>
      </c>
      <c r="R1857" s="17">
        <f t="shared" si="1046"/>
        <v>0</v>
      </c>
      <c r="S1857" s="17">
        <f t="shared" si="1046"/>
        <v>0</v>
      </c>
      <c r="T1857" s="17">
        <f t="shared" si="1046"/>
        <v>0</v>
      </c>
    </row>
    <row r="1858" spans="2:20">
      <c r="B1858" s="145"/>
      <c r="C1858" s="20" t="s">
        <v>897</v>
      </c>
      <c r="D1858" s="5" t="s">
        <v>79</v>
      </c>
      <c r="E1858" s="5" t="s">
        <v>317</v>
      </c>
      <c r="F1858" s="5"/>
      <c r="G1858" s="17">
        <f t="shared" ref="G1858:T1858" si="1047">+IFERROR(AVERAGEIF(F1508:G1508,no_cero),0)</f>
        <v>0</v>
      </c>
      <c r="H1858" s="17">
        <f t="shared" si="1047"/>
        <v>0</v>
      </c>
      <c r="I1858" s="17">
        <f t="shared" si="1047"/>
        <v>41.709207894780327</v>
      </c>
      <c r="J1858" s="17">
        <f t="shared" si="1047"/>
        <v>37.626792321728402</v>
      </c>
      <c r="K1858" s="17">
        <f t="shared" si="1047"/>
        <v>29.78627639448635</v>
      </c>
      <c r="L1858" s="17">
        <f t="shared" si="1047"/>
        <v>21.804487701649858</v>
      </c>
      <c r="M1858" s="17">
        <f t="shared" si="1047"/>
        <v>13.139191657700232</v>
      </c>
      <c r="N1858" s="17">
        <f t="shared" si="1047"/>
        <v>8.6975839523969753</v>
      </c>
      <c r="O1858" s="17">
        <f t="shared" si="1047"/>
        <v>0</v>
      </c>
      <c r="P1858" s="17">
        <f t="shared" si="1047"/>
        <v>0</v>
      </c>
      <c r="Q1858" s="17">
        <f t="shared" si="1047"/>
        <v>0</v>
      </c>
      <c r="R1858" s="17">
        <f t="shared" si="1047"/>
        <v>0</v>
      </c>
      <c r="S1858" s="17">
        <f t="shared" si="1047"/>
        <v>0</v>
      </c>
      <c r="T1858" s="17">
        <f t="shared" si="1047"/>
        <v>0</v>
      </c>
    </row>
    <row r="1859" spans="2:20">
      <c r="B1859" s="145"/>
      <c r="C1859" s="20" t="s">
        <v>898</v>
      </c>
      <c r="D1859" s="5" t="s">
        <v>79</v>
      </c>
      <c r="E1859" s="5" t="s">
        <v>317</v>
      </c>
      <c r="F1859" s="5"/>
      <c r="G1859" s="17">
        <f t="shared" ref="G1859:T1859" si="1048">+IFERROR(AVERAGEIF(F1509:G1509,no_cero),0)</f>
        <v>0</v>
      </c>
      <c r="H1859" s="17">
        <f t="shared" si="1048"/>
        <v>0</v>
      </c>
      <c r="I1859" s="17">
        <f t="shared" si="1048"/>
        <v>0</v>
      </c>
      <c r="J1859" s="17">
        <f t="shared" si="1048"/>
        <v>0</v>
      </c>
      <c r="K1859" s="17">
        <f t="shared" si="1048"/>
        <v>0</v>
      </c>
      <c r="L1859" s="17">
        <f t="shared" si="1048"/>
        <v>0</v>
      </c>
      <c r="M1859" s="17">
        <f t="shared" si="1048"/>
        <v>36.096572226749579</v>
      </c>
      <c r="N1859" s="17">
        <f t="shared" si="1048"/>
        <v>32.526682888536577</v>
      </c>
      <c r="O1859" s="17">
        <f t="shared" si="1048"/>
        <v>25.334180041081694</v>
      </c>
      <c r="P1859" s="17">
        <f t="shared" si="1048"/>
        <v>18.174290120168795</v>
      </c>
      <c r="Q1859" s="17">
        <f t="shared" si="1048"/>
        <v>11.027082050438658</v>
      </c>
      <c r="R1859" s="17">
        <f t="shared" si="1048"/>
        <v>7.4171503923795372</v>
      </c>
      <c r="S1859" s="17">
        <f t="shared" si="1048"/>
        <v>0</v>
      </c>
      <c r="T1859" s="17">
        <f t="shared" si="1048"/>
        <v>0</v>
      </c>
    </row>
    <row r="1860" spans="2:20">
      <c r="B1860" s="145"/>
      <c r="C1860" s="20" t="s">
        <v>899</v>
      </c>
      <c r="D1860" s="5" t="s">
        <v>79</v>
      </c>
      <c r="E1860" s="5" t="s">
        <v>317</v>
      </c>
      <c r="F1860" s="5"/>
      <c r="G1860" s="17">
        <f t="shared" ref="G1860:T1860" si="1049">+IFERROR(AVERAGEIF(F1510:G1510,no_cero),0)</f>
        <v>4279.1684989610176</v>
      </c>
      <c r="H1860" s="17">
        <f t="shared" si="1049"/>
        <v>4472.6427856560949</v>
      </c>
      <c r="I1860" s="17">
        <f t="shared" si="1049"/>
        <v>4349.5795932926694</v>
      </c>
      <c r="J1860" s="17">
        <f t="shared" si="1049"/>
        <v>3701.3081852407204</v>
      </c>
      <c r="K1860" s="17">
        <f t="shared" si="1049"/>
        <v>3405.4905142186899</v>
      </c>
      <c r="L1860" s="17">
        <f t="shared" si="1049"/>
        <v>2997.0202471352441</v>
      </c>
      <c r="M1860" s="17">
        <f t="shared" si="1049"/>
        <v>2764.05038764458</v>
      </c>
      <c r="N1860" s="17">
        <f t="shared" si="1049"/>
        <v>2734.1402206114162</v>
      </c>
      <c r="O1860" s="17">
        <f t="shared" si="1049"/>
        <v>2084.3102766669058</v>
      </c>
      <c r="P1860" s="17">
        <f t="shared" si="1049"/>
        <v>1085.2032873625562</v>
      </c>
      <c r="Q1860" s="17">
        <f t="shared" si="1049"/>
        <v>448.6060328880194</v>
      </c>
      <c r="R1860" s="17">
        <f t="shared" si="1049"/>
        <v>393.00650977997782</v>
      </c>
      <c r="S1860" s="17">
        <f t="shared" si="1049"/>
        <v>376.99188098195043</v>
      </c>
      <c r="T1860" s="17">
        <f t="shared" si="1049"/>
        <v>367.12483243944632</v>
      </c>
    </row>
    <row r="1861" spans="2:20">
      <c r="B1861" s="145"/>
      <c r="C1861" s="20" t="s">
        <v>900</v>
      </c>
      <c r="D1861" s="5" t="s">
        <v>79</v>
      </c>
      <c r="E1861" s="5" t="s">
        <v>317</v>
      </c>
      <c r="F1861" s="5"/>
      <c r="G1861" s="17">
        <f t="shared" ref="G1861:T1861" si="1050">+IFERROR(AVERAGEIF(F1511:G1511,no_cero),0)</f>
        <v>0</v>
      </c>
      <c r="H1861" s="17">
        <f t="shared" si="1050"/>
        <v>0</v>
      </c>
      <c r="I1861" s="17">
        <f t="shared" si="1050"/>
        <v>0</v>
      </c>
      <c r="J1861" s="17">
        <f t="shared" si="1050"/>
        <v>0</v>
      </c>
      <c r="K1861" s="17">
        <f t="shared" si="1050"/>
        <v>22.221078980524716</v>
      </c>
      <c r="L1861" s="17">
        <f t="shared" si="1050"/>
        <v>21.617039500361763</v>
      </c>
      <c r="M1861" s="17">
        <f t="shared" si="1050"/>
        <v>20.159524084501101</v>
      </c>
      <c r="N1861" s="17">
        <f t="shared" si="1050"/>
        <v>18.588049714771955</v>
      </c>
      <c r="O1861" s="17">
        <f t="shared" si="1050"/>
        <v>17.1231922099565</v>
      </c>
      <c r="P1861" s="17">
        <f t="shared" si="1050"/>
        <v>15.715593743488995</v>
      </c>
      <c r="Q1861" s="17">
        <f t="shared" si="1050"/>
        <v>14.393425180818099</v>
      </c>
      <c r="R1861" s="17">
        <f t="shared" si="1050"/>
        <v>12.677872771195515</v>
      </c>
      <c r="S1861" s="17">
        <f t="shared" si="1050"/>
        <v>10.727262036733464</v>
      </c>
      <c r="T1861" s="17">
        <f t="shared" si="1050"/>
        <v>9.0499349884682907</v>
      </c>
    </row>
    <row r="1862" spans="2:20">
      <c r="B1862" s="145"/>
      <c r="C1862" s="20" t="s">
        <v>901</v>
      </c>
      <c r="D1862" s="5" t="s">
        <v>79</v>
      </c>
      <c r="E1862" s="5" t="s">
        <v>317</v>
      </c>
      <c r="F1862" s="5"/>
      <c r="G1862" s="17">
        <f t="shared" ref="G1862:T1862" si="1051">+IFERROR(AVERAGEIF(F1512:G1512,no_cero),0)</f>
        <v>0</v>
      </c>
      <c r="H1862" s="17">
        <f t="shared" si="1051"/>
        <v>0</v>
      </c>
      <c r="I1862" s="17">
        <f t="shared" si="1051"/>
        <v>0</v>
      </c>
      <c r="J1862" s="17">
        <f t="shared" si="1051"/>
        <v>0</v>
      </c>
      <c r="K1862" s="17">
        <f t="shared" si="1051"/>
        <v>0</v>
      </c>
      <c r="L1862" s="17">
        <f t="shared" si="1051"/>
        <v>14.825933658731993</v>
      </c>
      <c r="M1862" s="17">
        <f t="shared" si="1051"/>
        <v>14.258682241570625</v>
      </c>
      <c r="N1862" s="17">
        <f t="shared" si="1051"/>
        <v>13.219959319565364</v>
      </c>
      <c r="O1862" s="17">
        <f t="shared" si="1051"/>
        <v>12.256528031834154</v>
      </c>
      <c r="P1862" s="17">
        <f t="shared" si="1051"/>
        <v>11.33496418356923</v>
      </c>
      <c r="Q1862" s="17">
        <f t="shared" si="1051"/>
        <v>10.476475317943589</v>
      </c>
      <c r="R1862" s="17">
        <f t="shared" si="1051"/>
        <v>9.3294533317317612</v>
      </c>
      <c r="S1862" s="17">
        <f t="shared" si="1051"/>
        <v>8.0049657668926599</v>
      </c>
      <c r="T1862" s="17">
        <f t="shared" si="1051"/>
        <v>6.8757836049963377</v>
      </c>
    </row>
    <row r="1863" spans="2:20">
      <c r="B1863" s="145"/>
      <c r="C1863" s="20" t="s">
        <v>902</v>
      </c>
      <c r="D1863" s="5" t="s">
        <v>79</v>
      </c>
      <c r="E1863" s="5" t="s">
        <v>317</v>
      </c>
      <c r="F1863" s="5"/>
      <c r="G1863" s="17">
        <f t="shared" ref="G1863:T1863" si="1052">+IFERROR(AVERAGEIF(F1513:G1513,no_cero),0)</f>
        <v>0</v>
      </c>
      <c r="H1863" s="17">
        <f t="shared" si="1052"/>
        <v>167.67933149762797</v>
      </c>
      <c r="I1863" s="17">
        <f t="shared" si="1052"/>
        <v>370.95748574698996</v>
      </c>
      <c r="J1863" s="17">
        <f t="shared" si="1052"/>
        <v>561.11545987252407</v>
      </c>
      <c r="K1863" s="17">
        <f t="shared" si="1052"/>
        <v>542.31961793311712</v>
      </c>
      <c r="L1863" s="17">
        <f t="shared" si="1052"/>
        <v>524.8308621897545</v>
      </c>
      <c r="M1863" s="17">
        <f t="shared" si="1052"/>
        <v>495.12213642177528</v>
      </c>
      <c r="N1863" s="17">
        <f t="shared" si="1052"/>
        <v>462.65466439807437</v>
      </c>
      <c r="O1863" s="17">
        <f t="shared" si="1052"/>
        <v>432.79581402987742</v>
      </c>
      <c r="P1863" s="17">
        <f t="shared" si="1052"/>
        <v>404.45850974703376</v>
      </c>
      <c r="Q1863" s="17">
        <f t="shared" si="1052"/>
        <v>378.44263957697899</v>
      </c>
      <c r="R1863" s="17">
        <f t="shared" si="1052"/>
        <v>341.89813221242105</v>
      </c>
      <c r="S1863" s="17">
        <f t="shared" si="1052"/>
        <v>298.63644490912918</v>
      </c>
      <c r="T1863" s="17">
        <f t="shared" si="1052"/>
        <v>262.2562606636352</v>
      </c>
    </row>
    <row r="1864" spans="2:20">
      <c r="B1864" s="145"/>
      <c r="C1864" s="20" t="s">
        <v>903</v>
      </c>
      <c r="D1864" s="5" t="s">
        <v>79</v>
      </c>
      <c r="E1864" s="5" t="s">
        <v>317</v>
      </c>
      <c r="F1864" s="5"/>
      <c r="G1864" s="17">
        <f t="shared" ref="G1864:T1864" si="1053">+IFERROR(AVERAGEIF(F1514:G1514,no_cero),0)</f>
        <v>0</v>
      </c>
      <c r="H1864" s="17">
        <f t="shared" si="1053"/>
        <v>0</v>
      </c>
      <c r="I1864" s="17">
        <f t="shared" si="1053"/>
        <v>0</v>
      </c>
      <c r="J1864" s="17">
        <f t="shared" si="1053"/>
        <v>0</v>
      </c>
      <c r="K1864" s="17">
        <f t="shared" si="1053"/>
        <v>0</v>
      </c>
      <c r="L1864" s="17">
        <f t="shared" si="1053"/>
        <v>0</v>
      </c>
      <c r="M1864" s="17">
        <f t="shared" si="1053"/>
        <v>0</v>
      </c>
      <c r="N1864" s="17">
        <f t="shared" si="1053"/>
        <v>0</v>
      </c>
      <c r="O1864" s="17">
        <f t="shared" si="1053"/>
        <v>0</v>
      </c>
      <c r="P1864" s="17">
        <f t="shared" si="1053"/>
        <v>0</v>
      </c>
      <c r="Q1864" s="17">
        <f t="shared" si="1053"/>
        <v>0</v>
      </c>
      <c r="R1864" s="17">
        <f t="shared" si="1053"/>
        <v>0</v>
      </c>
      <c r="S1864" s="17">
        <f t="shared" si="1053"/>
        <v>0</v>
      </c>
      <c r="T1864" s="17">
        <f t="shared" si="1053"/>
        <v>189.1066012040489</v>
      </c>
    </row>
    <row r="1865" spans="2:20">
      <c r="B1865" s="145"/>
      <c r="C1865" s="20" t="s">
        <v>904</v>
      </c>
      <c r="D1865" s="5" t="s">
        <v>79</v>
      </c>
      <c r="E1865" s="5" t="s">
        <v>317</v>
      </c>
      <c r="F1865" s="5"/>
      <c r="G1865" s="17">
        <f t="shared" ref="G1865:T1865" si="1054">+IFERROR(AVERAGEIF(F1515:G1515,no_cero),0)</f>
        <v>0</v>
      </c>
      <c r="H1865" s="17">
        <f t="shared" si="1054"/>
        <v>0</v>
      </c>
      <c r="I1865" s="17">
        <f t="shared" si="1054"/>
        <v>0</v>
      </c>
      <c r="J1865" s="17">
        <f t="shared" si="1054"/>
        <v>0</v>
      </c>
      <c r="K1865" s="17">
        <f t="shared" si="1054"/>
        <v>0</v>
      </c>
      <c r="L1865" s="17">
        <f t="shared" si="1054"/>
        <v>0</v>
      </c>
      <c r="M1865" s="17">
        <f t="shared" si="1054"/>
        <v>0</v>
      </c>
      <c r="N1865" s="17">
        <f t="shared" si="1054"/>
        <v>0</v>
      </c>
      <c r="O1865" s="17">
        <f t="shared" si="1054"/>
        <v>0</v>
      </c>
      <c r="P1865" s="17">
        <f t="shared" si="1054"/>
        <v>0</v>
      </c>
      <c r="Q1865" s="17">
        <f t="shared" si="1054"/>
        <v>0</v>
      </c>
      <c r="R1865" s="17">
        <f t="shared" si="1054"/>
        <v>0</v>
      </c>
      <c r="S1865" s="17">
        <f t="shared" si="1054"/>
        <v>195.33876693126044</v>
      </c>
      <c r="T1865" s="17">
        <f t="shared" si="1054"/>
        <v>188.27232484140939</v>
      </c>
    </row>
    <row r="1866" spans="2:20">
      <c r="B1866" s="145"/>
      <c r="C1866" s="20" t="s">
        <v>905</v>
      </c>
      <c r="D1866" s="5" t="s">
        <v>79</v>
      </c>
      <c r="E1866" s="5" t="s">
        <v>317</v>
      </c>
      <c r="F1866" s="5"/>
      <c r="G1866" s="17">
        <f t="shared" ref="G1866:T1866" si="1055">+IFERROR(AVERAGEIF(F1516:G1516,no_cero),0)</f>
        <v>0</v>
      </c>
      <c r="H1866" s="17">
        <f t="shared" si="1055"/>
        <v>0</v>
      </c>
      <c r="I1866" s="17">
        <f t="shared" si="1055"/>
        <v>0</v>
      </c>
      <c r="J1866" s="17">
        <f t="shared" si="1055"/>
        <v>0</v>
      </c>
      <c r="K1866" s="17">
        <f t="shared" si="1055"/>
        <v>0</v>
      </c>
      <c r="L1866" s="17">
        <f t="shared" si="1055"/>
        <v>0</v>
      </c>
      <c r="M1866" s="17">
        <f t="shared" si="1055"/>
        <v>0</v>
      </c>
      <c r="N1866" s="17">
        <f t="shared" si="1055"/>
        <v>0</v>
      </c>
      <c r="O1866" s="17">
        <f t="shared" si="1055"/>
        <v>0</v>
      </c>
      <c r="P1866" s="17">
        <f t="shared" si="1055"/>
        <v>1016.0349437132063</v>
      </c>
      <c r="Q1866" s="17">
        <f t="shared" si="1055"/>
        <v>919.90935808520044</v>
      </c>
      <c r="R1866" s="17">
        <f t="shared" si="1055"/>
        <v>706.06948399398345</v>
      </c>
      <c r="S1866" s="17">
        <f t="shared" si="1055"/>
        <v>483.73981434129917</v>
      </c>
      <c r="T1866" s="17">
        <f t="shared" si="1055"/>
        <v>282.57418597950505</v>
      </c>
    </row>
    <row r="1867" spans="2:20">
      <c r="B1867" s="145"/>
      <c r="C1867" s="20" t="s">
        <v>906</v>
      </c>
      <c r="D1867" s="5" t="s">
        <v>79</v>
      </c>
      <c r="E1867" s="5" t="s">
        <v>317</v>
      </c>
      <c r="F1867" s="5"/>
      <c r="G1867" s="17">
        <f t="shared" ref="G1867:T1867" si="1056">+IFERROR(AVERAGEIF(F1517:G1517,no_cero),0)</f>
        <v>0</v>
      </c>
      <c r="H1867" s="17">
        <f t="shared" si="1056"/>
        <v>0</v>
      </c>
      <c r="I1867" s="17">
        <f t="shared" si="1056"/>
        <v>0</v>
      </c>
      <c r="J1867" s="17">
        <f t="shared" si="1056"/>
        <v>0</v>
      </c>
      <c r="K1867" s="17">
        <f t="shared" si="1056"/>
        <v>0</v>
      </c>
      <c r="L1867" s="17">
        <f t="shared" si="1056"/>
        <v>0</v>
      </c>
      <c r="M1867" s="17">
        <f t="shared" si="1056"/>
        <v>0</v>
      </c>
      <c r="N1867" s="17">
        <f t="shared" si="1056"/>
        <v>0</v>
      </c>
      <c r="O1867" s="17">
        <f t="shared" si="1056"/>
        <v>0</v>
      </c>
      <c r="P1867" s="17">
        <f t="shared" si="1056"/>
        <v>83.174648713819124</v>
      </c>
      <c r="Q1867" s="17">
        <f t="shared" si="1056"/>
        <v>75.305616387233783</v>
      </c>
      <c r="R1867" s="17">
        <f t="shared" si="1056"/>
        <v>57.800257424339001</v>
      </c>
      <c r="S1867" s="17">
        <f t="shared" si="1056"/>
        <v>39.599906849348137</v>
      </c>
      <c r="T1867" s="17">
        <f t="shared" si="1056"/>
        <v>23.132086942349165</v>
      </c>
    </row>
    <row r="1868" spans="2:20">
      <c r="B1868" s="145"/>
      <c r="C1868" s="20" t="s">
        <v>907</v>
      </c>
      <c r="D1868" s="5" t="s">
        <v>79</v>
      </c>
      <c r="E1868" s="5" t="s">
        <v>317</v>
      </c>
      <c r="F1868" s="5"/>
      <c r="G1868" s="17">
        <f t="shared" ref="G1868:T1868" si="1057">+IFERROR(AVERAGEIF(F1518:G1518,no_cero),0)</f>
        <v>0</v>
      </c>
      <c r="H1868" s="17">
        <f t="shared" si="1057"/>
        <v>0</v>
      </c>
      <c r="I1868" s="17">
        <f t="shared" si="1057"/>
        <v>0</v>
      </c>
      <c r="J1868" s="17">
        <f t="shared" si="1057"/>
        <v>0</v>
      </c>
      <c r="K1868" s="17">
        <f t="shared" si="1057"/>
        <v>0</v>
      </c>
      <c r="L1868" s="17">
        <f t="shared" si="1057"/>
        <v>0</v>
      </c>
      <c r="M1868" s="17">
        <f t="shared" si="1057"/>
        <v>0</v>
      </c>
      <c r="N1868" s="17">
        <f t="shared" si="1057"/>
        <v>0</v>
      </c>
      <c r="O1868" s="17">
        <f t="shared" si="1057"/>
        <v>0</v>
      </c>
      <c r="P1868" s="17">
        <f t="shared" si="1057"/>
        <v>604.77043586248863</v>
      </c>
      <c r="Q1868" s="17">
        <f t="shared" si="1057"/>
        <v>547.55398609617487</v>
      </c>
      <c r="R1868" s="17">
        <f t="shared" si="1057"/>
        <v>420.2709288951138</v>
      </c>
      <c r="S1868" s="17">
        <f t="shared" si="1057"/>
        <v>287.93452447025754</v>
      </c>
      <c r="T1868" s="17">
        <f t="shared" si="1057"/>
        <v>168.19550811290867</v>
      </c>
    </row>
    <row r="1869" spans="2:20">
      <c r="B1869" s="145"/>
      <c r="C1869" s="20" t="s">
        <v>908</v>
      </c>
      <c r="D1869" s="5" t="s">
        <v>79</v>
      </c>
      <c r="E1869" s="5" t="s">
        <v>317</v>
      </c>
      <c r="F1869" s="5"/>
      <c r="G1869" s="17">
        <f t="shared" ref="G1869:T1869" si="1058">+IFERROR(AVERAGEIF(F1519:G1519,no_cero),0)</f>
        <v>0</v>
      </c>
      <c r="H1869" s="17">
        <f t="shared" si="1058"/>
        <v>0</v>
      </c>
      <c r="I1869" s="17">
        <f t="shared" si="1058"/>
        <v>0</v>
      </c>
      <c r="J1869" s="17">
        <f t="shared" si="1058"/>
        <v>0</v>
      </c>
      <c r="K1869" s="17">
        <f t="shared" si="1058"/>
        <v>0</v>
      </c>
      <c r="L1869" s="17">
        <f t="shared" si="1058"/>
        <v>0</v>
      </c>
      <c r="M1869" s="17">
        <f t="shared" si="1058"/>
        <v>0</v>
      </c>
      <c r="N1869" s="17">
        <f t="shared" si="1058"/>
        <v>0</v>
      </c>
      <c r="O1869" s="17">
        <f t="shared" si="1058"/>
        <v>0</v>
      </c>
      <c r="P1869" s="17">
        <f t="shared" si="1058"/>
        <v>205.03028215270396</v>
      </c>
      <c r="Q1869" s="17">
        <f t="shared" si="1058"/>
        <v>185.63266589417589</v>
      </c>
      <c r="R1869" s="17">
        <f t="shared" si="1058"/>
        <v>142.48095148542765</v>
      </c>
      <c r="S1869" s="17">
        <f t="shared" si="1058"/>
        <v>97.616042869967373</v>
      </c>
      <c r="T1869" s="17">
        <f t="shared" si="1058"/>
        <v>57.021921774377596</v>
      </c>
    </row>
    <row r="1870" spans="2:20">
      <c r="B1870" s="145"/>
      <c r="C1870" s="20" t="s">
        <v>909</v>
      </c>
      <c r="D1870" s="5" t="s">
        <v>79</v>
      </c>
      <c r="E1870" s="5" t="s">
        <v>317</v>
      </c>
      <c r="F1870" s="5"/>
      <c r="G1870" s="17">
        <f t="shared" ref="G1870:T1870" si="1059">+IFERROR(AVERAGEIF(F1520:G1520,no_cero),0)</f>
        <v>0</v>
      </c>
      <c r="H1870" s="17">
        <f t="shared" si="1059"/>
        <v>0</v>
      </c>
      <c r="I1870" s="17">
        <f t="shared" si="1059"/>
        <v>0</v>
      </c>
      <c r="J1870" s="17">
        <f t="shared" si="1059"/>
        <v>0</v>
      </c>
      <c r="K1870" s="17">
        <f t="shared" si="1059"/>
        <v>0</v>
      </c>
      <c r="L1870" s="17">
        <f t="shared" si="1059"/>
        <v>0</v>
      </c>
      <c r="M1870" s="17">
        <f t="shared" si="1059"/>
        <v>0</v>
      </c>
      <c r="N1870" s="17">
        <f t="shared" si="1059"/>
        <v>0</v>
      </c>
      <c r="O1870" s="17">
        <f t="shared" si="1059"/>
        <v>0</v>
      </c>
      <c r="P1870" s="17">
        <f t="shared" si="1059"/>
        <v>15.409635676742774</v>
      </c>
      <c r="Q1870" s="17">
        <f t="shared" si="1059"/>
        <v>13.951752497717758</v>
      </c>
      <c r="R1870" s="17">
        <f t="shared" si="1059"/>
        <v>10.70856231681358</v>
      </c>
      <c r="S1870" s="17">
        <f t="shared" si="1059"/>
        <v>7.3366121386457976</v>
      </c>
      <c r="T1870" s="17">
        <f t="shared" si="1059"/>
        <v>4.2856451783861322</v>
      </c>
    </row>
    <row r="1871" spans="2:20">
      <c r="B1871" s="145"/>
      <c r="C1871" s="20" t="s">
        <v>910</v>
      </c>
      <c r="D1871" s="5" t="s">
        <v>79</v>
      </c>
      <c r="E1871" s="5" t="s">
        <v>317</v>
      </c>
      <c r="F1871" s="5"/>
      <c r="G1871" s="17">
        <f t="shared" ref="G1871:T1871" si="1060">+IFERROR(AVERAGEIF(F1521:G1521,no_cero),0)</f>
        <v>0</v>
      </c>
      <c r="H1871" s="17">
        <f t="shared" si="1060"/>
        <v>0</v>
      </c>
      <c r="I1871" s="17">
        <f t="shared" si="1060"/>
        <v>0</v>
      </c>
      <c r="J1871" s="17">
        <f t="shared" si="1060"/>
        <v>0</v>
      </c>
      <c r="K1871" s="17">
        <f t="shared" si="1060"/>
        <v>0</v>
      </c>
      <c r="L1871" s="17">
        <f t="shared" si="1060"/>
        <v>0</v>
      </c>
      <c r="M1871" s="17">
        <f t="shared" si="1060"/>
        <v>0</v>
      </c>
      <c r="N1871" s="17">
        <f t="shared" si="1060"/>
        <v>0</v>
      </c>
      <c r="O1871" s="17">
        <f t="shared" si="1060"/>
        <v>0</v>
      </c>
      <c r="P1871" s="17">
        <f t="shared" si="1060"/>
        <v>0</v>
      </c>
      <c r="Q1871" s="17">
        <f t="shared" si="1060"/>
        <v>3138.1237386914017</v>
      </c>
      <c r="R1871" s="17">
        <f t="shared" si="1060"/>
        <v>2764.41205231602</v>
      </c>
      <c r="S1871" s="17">
        <f t="shared" si="1060"/>
        <v>2061.892659311819</v>
      </c>
      <c r="T1871" s="17">
        <f t="shared" si="1060"/>
        <v>1433.4544819950565</v>
      </c>
    </row>
    <row r="1872" spans="2:20">
      <c r="B1872" s="145"/>
      <c r="C1872" s="20" t="s">
        <v>591</v>
      </c>
      <c r="D1872" s="5" t="s">
        <v>79</v>
      </c>
      <c r="E1872" s="5" t="s">
        <v>317</v>
      </c>
      <c r="F1872" s="5"/>
      <c r="G1872" s="17">
        <f t="shared" ref="G1872:T1872" si="1061">+IFERROR(AVERAGEIF(F1522:G1522,no_cero),0)</f>
        <v>0</v>
      </c>
      <c r="H1872" s="17">
        <f t="shared" si="1061"/>
        <v>0</v>
      </c>
      <c r="I1872" s="17">
        <f t="shared" si="1061"/>
        <v>0</v>
      </c>
      <c r="J1872" s="17">
        <f t="shared" si="1061"/>
        <v>0</v>
      </c>
      <c r="K1872" s="17">
        <f t="shared" si="1061"/>
        <v>0</v>
      </c>
      <c r="L1872" s="17">
        <f t="shared" si="1061"/>
        <v>0</v>
      </c>
      <c r="M1872" s="17">
        <f t="shared" si="1061"/>
        <v>0</v>
      </c>
      <c r="N1872" s="17">
        <f t="shared" si="1061"/>
        <v>0</v>
      </c>
      <c r="O1872" s="17">
        <f t="shared" si="1061"/>
        <v>0</v>
      </c>
      <c r="P1872" s="17">
        <f t="shared" si="1061"/>
        <v>0</v>
      </c>
      <c r="Q1872" s="17">
        <f t="shared" si="1061"/>
        <v>0</v>
      </c>
      <c r="R1872" s="17">
        <f t="shared" si="1061"/>
        <v>44.579721203285409</v>
      </c>
      <c r="S1872" s="17">
        <f t="shared" si="1061"/>
        <v>36.653005228941268</v>
      </c>
      <c r="T1872" s="17">
        <f t="shared" si="1061"/>
        <v>21.410669143233221</v>
      </c>
    </row>
    <row r="1873" spans="2:20">
      <c r="B1873" s="145"/>
      <c r="C1873" s="20" t="s">
        <v>911</v>
      </c>
      <c r="D1873" s="5" t="s">
        <v>79</v>
      </c>
      <c r="E1873" s="5" t="s">
        <v>317</v>
      </c>
      <c r="F1873" s="5"/>
      <c r="G1873" s="17">
        <f t="shared" ref="G1873:T1873" si="1062">+IFERROR(AVERAGEIF(F1523:G1523,no_cero),0)</f>
        <v>0</v>
      </c>
      <c r="H1873" s="17">
        <f t="shared" si="1062"/>
        <v>0</v>
      </c>
      <c r="I1873" s="17">
        <f t="shared" si="1062"/>
        <v>0</v>
      </c>
      <c r="J1873" s="17">
        <f t="shared" si="1062"/>
        <v>0</v>
      </c>
      <c r="K1873" s="17">
        <f t="shared" si="1062"/>
        <v>0</v>
      </c>
      <c r="L1873" s="17">
        <f t="shared" si="1062"/>
        <v>0</v>
      </c>
      <c r="M1873" s="17">
        <f t="shared" si="1062"/>
        <v>0</v>
      </c>
      <c r="N1873" s="17">
        <f t="shared" si="1062"/>
        <v>0</v>
      </c>
      <c r="O1873" s="17">
        <f t="shared" si="1062"/>
        <v>0</v>
      </c>
      <c r="P1873" s="17">
        <f t="shared" si="1062"/>
        <v>0</v>
      </c>
      <c r="Q1873" s="17">
        <f t="shared" si="1062"/>
        <v>0</v>
      </c>
      <c r="R1873" s="17">
        <f t="shared" si="1062"/>
        <v>0</v>
      </c>
      <c r="S1873" s="17">
        <f t="shared" si="1062"/>
        <v>0</v>
      </c>
      <c r="T1873" s="17">
        <f t="shared" si="1062"/>
        <v>0</v>
      </c>
    </row>
    <row r="1874" spans="2:20">
      <c r="B1874" s="145"/>
      <c r="C1874" s="20" t="s">
        <v>912</v>
      </c>
      <c r="D1874" s="5" t="s">
        <v>79</v>
      </c>
      <c r="E1874" s="5" t="s">
        <v>317</v>
      </c>
      <c r="F1874" s="5"/>
      <c r="G1874" s="17">
        <f t="shared" ref="G1874:T1874" si="1063">+IFERROR(AVERAGEIF(F1524:G1524,no_cero),0)</f>
        <v>0</v>
      </c>
      <c r="H1874" s="17">
        <f t="shared" si="1063"/>
        <v>0</v>
      </c>
      <c r="I1874" s="17">
        <f t="shared" si="1063"/>
        <v>0</v>
      </c>
      <c r="J1874" s="17">
        <f t="shared" si="1063"/>
        <v>0</v>
      </c>
      <c r="K1874" s="17">
        <f t="shared" si="1063"/>
        <v>0</v>
      </c>
      <c r="L1874" s="17">
        <f t="shared" si="1063"/>
        <v>0</v>
      </c>
      <c r="M1874" s="17">
        <f t="shared" si="1063"/>
        <v>0</v>
      </c>
      <c r="N1874" s="17">
        <f t="shared" si="1063"/>
        <v>0</v>
      </c>
      <c r="O1874" s="17">
        <f t="shared" si="1063"/>
        <v>0</v>
      </c>
      <c r="P1874" s="17">
        <f t="shared" si="1063"/>
        <v>0</v>
      </c>
      <c r="Q1874" s="17">
        <f t="shared" si="1063"/>
        <v>0</v>
      </c>
      <c r="R1874" s="17">
        <f t="shared" si="1063"/>
        <v>0</v>
      </c>
      <c r="S1874" s="17">
        <f t="shared" si="1063"/>
        <v>0</v>
      </c>
      <c r="T1874" s="17">
        <f t="shared" si="1063"/>
        <v>0</v>
      </c>
    </row>
    <row r="1875" spans="2:20">
      <c r="B1875" s="145"/>
      <c r="C1875" s="378" t="s">
        <v>913</v>
      </c>
      <c r="D1875" s="379" t="s">
        <v>79</v>
      </c>
      <c r="E1875" s="379" t="s">
        <v>317</v>
      </c>
      <c r="F1875" s="5"/>
      <c r="G1875" s="543">
        <f t="shared" ref="G1875:T1875" si="1064">+IFERROR(AVERAGEIF(F1525:G1525,no_cero),0)</f>
        <v>0</v>
      </c>
      <c r="H1875" s="543">
        <f t="shared" si="1064"/>
        <v>0</v>
      </c>
      <c r="I1875" s="543">
        <f t="shared" si="1064"/>
        <v>0</v>
      </c>
      <c r="J1875" s="543">
        <f t="shared" si="1064"/>
        <v>0</v>
      </c>
      <c r="K1875" s="543">
        <f t="shared" si="1064"/>
        <v>0</v>
      </c>
      <c r="L1875" s="543">
        <f t="shared" si="1064"/>
        <v>0</v>
      </c>
      <c r="M1875" s="543">
        <f t="shared" si="1064"/>
        <v>0</v>
      </c>
      <c r="N1875" s="543">
        <f t="shared" si="1064"/>
        <v>0</v>
      </c>
      <c r="O1875" s="543">
        <f t="shared" si="1064"/>
        <v>0</v>
      </c>
      <c r="P1875" s="543">
        <f t="shared" si="1064"/>
        <v>0</v>
      </c>
      <c r="Q1875" s="543">
        <f t="shared" si="1064"/>
        <v>0</v>
      </c>
      <c r="R1875" s="543">
        <f t="shared" si="1064"/>
        <v>0</v>
      </c>
      <c r="S1875" s="543">
        <f t="shared" si="1064"/>
        <v>0</v>
      </c>
      <c r="T1875" s="543">
        <f t="shared" si="1064"/>
        <v>0</v>
      </c>
    </row>
    <row r="1876" spans="2:20">
      <c r="B1876" s="145"/>
      <c r="C1876" s="24" t="s">
        <v>191</v>
      </c>
      <c r="D1876" s="18"/>
      <c r="E1876" s="18"/>
      <c r="F1876" s="5"/>
      <c r="G1876" s="454"/>
      <c r="H1876" s="454"/>
      <c r="I1876" s="454"/>
      <c r="J1876" s="454"/>
      <c r="K1876" s="454"/>
      <c r="L1876" s="454"/>
      <c r="M1876" s="454"/>
      <c r="N1876" s="454"/>
      <c r="O1876" s="454"/>
      <c r="P1876" s="454"/>
      <c r="Q1876" s="454"/>
      <c r="R1876" s="454"/>
      <c r="S1876" s="454"/>
      <c r="T1876" s="454"/>
    </row>
    <row r="1877" spans="2:20">
      <c r="B1877" s="145"/>
      <c r="C1877" s="380" t="s">
        <v>191</v>
      </c>
      <c r="D1877" s="381" t="s">
        <v>79</v>
      </c>
      <c r="E1877" s="381" t="s">
        <v>317</v>
      </c>
      <c r="F1877" s="5"/>
      <c r="G1877" s="542">
        <f t="shared" ref="G1877:T1877" si="1065">+IFERROR(AVERAGEIF(F1527:G1527,no_cero),0)</f>
        <v>2502.4086251071526</v>
      </c>
      <c r="H1877" s="542">
        <f t="shared" si="1065"/>
        <v>2630.0996181753017</v>
      </c>
      <c r="I1877" s="542">
        <f t="shared" si="1065"/>
        <v>2333.990900038883</v>
      </c>
      <c r="J1877" s="542">
        <f t="shared" si="1065"/>
        <v>1445.9121790485071</v>
      </c>
      <c r="K1877" s="542">
        <f t="shared" si="1065"/>
        <v>1093.8573453622766</v>
      </c>
      <c r="L1877" s="542">
        <f t="shared" si="1065"/>
        <v>1544.2705974566334</v>
      </c>
      <c r="M1877" s="542">
        <f t="shared" si="1065"/>
        <v>4998.0054157792692</v>
      </c>
      <c r="N1877" s="542">
        <f t="shared" si="1065"/>
        <v>6022.919291812309</v>
      </c>
      <c r="O1877" s="542">
        <f t="shared" si="1065"/>
        <v>2904.980503872529</v>
      </c>
      <c r="P1877" s="542">
        <f t="shared" si="1065"/>
        <v>1638.8653465921525</v>
      </c>
      <c r="Q1877" s="542">
        <f t="shared" si="1065"/>
        <v>1926.6343660363798</v>
      </c>
      <c r="R1877" s="542">
        <f t="shared" si="1065"/>
        <v>2684.0905099409833</v>
      </c>
      <c r="S1877" s="542">
        <f t="shared" si="1065"/>
        <v>2144.984213476228</v>
      </c>
      <c r="T1877" s="542">
        <f t="shared" si="1065"/>
        <v>2595.6651228007404</v>
      </c>
    </row>
    <row r="1878" spans="2:20">
      <c r="B1878" s="145"/>
      <c r="C1878" s="20" t="s">
        <v>914</v>
      </c>
      <c r="D1878" s="5" t="s">
        <v>79</v>
      </c>
      <c r="E1878" s="5" t="s">
        <v>317</v>
      </c>
      <c r="F1878" s="5"/>
      <c r="G1878" s="17">
        <f t="shared" ref="G1878:T1878" si="1066">+IFERROR(AVERAGEIF(F1528:G1528,no_cero),0)</f>
        <v>0</v>
      </c>
      <c r="H1878" s="17">
        <f t="shared" si="1066"/>
        <v>0</v>
      </c>
      <c r="I1878" s="17">
        <f t="shared" si="1066"/>
        <v>0</v>
      </c>
      <c r="J1878" s="17">
        <f t="shared" si="1066"/>
        <v>0</v>
      </c>
      <c r="K1878" s="17">
        <f t="shared" si="1066"/>
        <v>0</v>
      </c>
      <c r="L1878" s="17">
        <f t="shared" si="1066"/>
        <v>0</v>
      </c>
      <c r="M1878" s="17">
        <f t="shared" si="1066"/>
        <v>0</v>
      </c>
      <c r="N1878" s="17">
        <f t="shared" si="1066"/>
        <v>0</v>
      </c>
      <c r="O1878" s="17">
        <f t="shared" si="1066"/>
        <v>0</v>
      </c>
      <c r="P1878" s="17">
        <f t="shared" si="1066"/>
        <v>0</v>
      </c>
      <c r="Q1878" s="17">
        <f t="shared" si="1066"/>
        <v>7153.278957734592</v>
      </c>
      <c r="R1878" s="17">
        <f t="shared" si="1066"/>
        <v>5847.2832411310628</v>
      </c>
      <c r="S1878" s="17">
        <f t="shared" si="1066"/>
        <v>3368.0121578314001</v>
      </c>
      <c r="T1878" s="17">
        <f t="shared" si="1066"/>
        <v>2194.7367911352671</v>
      </c>
    </row>
    <row r="1879" spans="2:20">
      <c r="B1879" s="145"/>
      <c r="C1879" s="20" t="s">
        <v>915</v>
      </c>
      <c r="D1879" s="5" t="s">
        <v>79</v>
      </c>
      <c r="E1879" s="5" t="s">
        <v>317</v>
      </c>
      <c r="F1879" s="5"/>
      <c r="G1879" s="17">
        <f t="shared" ref="G1879:T1879" si="1067">+IFERROR(AVERAGEIF(F1529:G1529,no_cero),0)</f>
        <v>0</v>
      </c>
      <c r="H1879" s="17">
        <f t="shared" si="1067"/>
        <v>0</v>
      </c>
      <c r="I1879" s="17">
        <f t="shared" si="1067"/>
        <v>0</v>
      </c>
      <c r="J1879" s="17">
        <f t="shared" si="1067"/>
        <v>0</v>
      </c>
      <c r="K1879" s="17">
        <f t="shared" si="1067"/>
        <v>0</v>
      </c>
      <c r="L1879" s="17">
        <f t="shared" si="1067"/>
        <v>0</v>
      </c>
      <c r="M1879" s="17">
        <f t="shared" si="1067"/>
        <v>0</v>
      </c>
      <c r="N1879" s="17">
        <f t="shared" si="1067"/>
        <v>0</v>
      </c>
      <c r="O1879" s="17">
        <f t="shared" si="1067"/>
        <v>0</v>
      </c>
      <c r="P1879" s="17">
        <f t="shared" si="1067"/>
        <v>0</v>
      </c>
      <c r="Q1879" s="17">
        <f t="shared" si="1067"/>
        <v>4970.6751475504861</v>
      </c>
      <c r="R1879" s="17">
        <f t="shared" si="1067"/>
        <v>4063.1639922208983</v>
      </c>
      <c r="S1879" s="17">
        <f t="shared" si="1067"/>
        <v>2340.3664848661674</v>
      </c>
      <c r="T1879" s="17">
        <f t="shared" si="1067"/>
        <v>762.54006642051274</v>
      </c>
    </row>
    <row r="1880" spans="2:20">
      <c r="B1880" s="145"/>
      <c r="C1880" s="20" t="s">
        <v>916</v>
      </c>
      <c r="D1880" s="5" t="s">
        <v>79</v>
      </c>
      <c r="E1880" s="5" t="s">
        <v>317</v>
      </c>
      <c r="F1880" s="5"/>
      <c r="G1880" s="17">
        <f t="shared" ref="G1880:T1880" si="1068">+IFERROR(AVERAGEIF(F1530:G1530,no_cero),0)</f>
        <v>0</v>
      </c>
      <c r="H1880" s="17">
        <f t="shared" si="1068"/>
        <v>0</v>
      </c>
      <c r="I1880" s="17">
        <f t="shared" si="1068"/>
        <v>0</v>
      </c>
      <c r="J1880" s="17">
        <f t="shared" si="1068"/>
        <v>0</v>
      </c>
      <c r="K1880" s="17">
        <f t="shared" si="1068"/>
        <v>0</v>
      </c>
      <c r="L1880" s="17">
        <f t="shared" si="1068"/>
        <v>0</v>
      </c>
      <c r="M1880" s="17">
        <f t="shared" si="1068"/>
        <v>0</v>
      </c>
      <c r="N1880" s="17">
        <f t="shared" si="1068"/>
        <v>0</v>
      </c>
      <c r="O1880" s="17">
        <f t="shared" si="1068"/>
        <v>0</v>
      </c>
      <c r="P1880" s="17">
        <f t="shared" si="1068"/>
        <v>0</v>
      </c>
      <c r="Q1880" s="17">
        <f t="shared" si="1068"/>
        <v>0</v>
      </c>
      <c r="R1880" s="17">
        <f t="shared" si="1068"/>
        <v>4887.7957247919358</v>
      </c>
      <c r="S1880" s="17">
        <f t="shared" si="1068"/>
        <v>4018.6972332521573</v>
      </c>
      <c r="T1880" s="17">
        <f t="shared" si="1068"/>
        <v>2347.5018299467847</v>
      </c>
    </row>
    <row r="1881" spans="2:20">
      <c r="B1881" s="145"/>
      <c r="C1881" s="378" t="s">
        <v>917</v>
      </c>
      <c r="D1881" s="379" t="s">
        <v>79</v>
      </c>
      <c r="E1881" s="379" t="s">
        <v>317</v>
      </c>
      <c r="F1881" s="5"/>
      <c r="G1881" s="543">
        <f t="shared" ref="G1881:T1881" si="1069">+IFERROR(AVERAGEIF(F1531:G1531,no_cero),0)</f>
        <v>0</v>
      </c>
      <c r="H1881" s="543">
        <f t="shared" si="1069"/>
        <v>0</v>
      </c>
      <c r="I1881" s="543">
        <f t="shared" si="1069"/>
        <v>0</v>
      </c>
      <c r="J1881" s="543">
        <f t="shared" si="1069"/>
        <v>0</v>
      </c>
      <c r="K1881" s="543">
        <f t="shared" si="1069"/>
        <v>0</v>
      </c>
      <c r="L1881" s="543">
        <f t="shared" si="1069"/>
        <v>0</v>
      </c>
      <c r="M1881" s="543">
        <f t="shared" si="1069"/>
        <v>0</v>
      </c>
      <c r="N1881" s="543">
        <f t="shared" si="1069"/>
        <v>0</v>
      </c>
      <c r="O1881" s="543">
        <f t="shared" si="1069"/>
        <v>0</v>
      </c>
      <c r="P1881" s="543">
        <f t="shared" si="1069"/>
        <v>0</v>
      </c>
      <c r="Q1881" s="543">
        <f t="shared" si="1069"/>
        <v>0</v>
      </c>
      <c r="R1881" s="543">
        <f t="shared" si="1069"/>
        <v>0</v>
      </c>
      <c r="S1881" s="543">
        <f t="shared" si="1069"/>
        <v>0</v>
      </c>
      <c r="T1881" s="543">
        <f t="shared" si="1069"/>
        <v>0</v>
      </c>
    </row>
    <row r="1882" spans="2:20">
      <c r="B1882" s="145"/>
      <c r="C1882" s="459" t="s">
        <v>787</v>
      </c>
      <c r="D1882" s="548"/>
      <c r="E1882" s="548"/>
      <c r="F1882" s="5"/>
      <c r="G1882" s="549"/>
      <c r="H1882" s="549"/>
      <c r="I1882" s="549"/>
      <c r="J1882" s="549"/>
      <c r="K1882" s="549"/>
      <c r="L1882" s="549"/>
      <c r="M1882" s="549"/>
      <c r="N1882" s="549"/>
      <c r="O1882" s="549"/>
      <c r="P1882" s="549"/>
      <c r="Q1882" s="549"/>
      <c r="R1882" s="549"/>
      <c r="S1882" s="549"/>
      <c r="T1882" s="549"/>
    </row>
    <row r="1883" spans="2:20">
      <c r="B1883" s="145"/>
      <c r="C1883" s="20" t="s">
        <v>207</v>
      </c>
      <c r="D1883" s="5" t="s">
        <v>79</v>
      </c>
      <c r="E1883" s="5" t="s">
        <v>317</v>
      </c>
      <c r="F1883" s="5"/>
      <c r="G1883" s="17">
        <f t="shared" ref="G1883:T1883" si="1070">+IFERROR(AVERAGEIF(F1533:G1533,no_cero),0)</f>
        <v>382.91535801364074</v>
      </c>
      <c r="H1883" s="17">
        <f t="shared" si="1070"/>
        <v>350.46024685306679</v>
      </c>
      <c r="I1883" s="17">
        <f t="shared" si="1070"/>
        <v>291.85294089243121</v>
      </c>
      <c r="J1883" s="17">
        <f t="shared" si="1070"/>
        <v>239.69587262894439</v>
      </c>
      <c r="K1883" s="17">
        <f t="shared" si="1070"/>
        <v>189.7522119220136</v>
      </c>
      <c r="L1883" s="17">
        <f t="shared" si="1070"/>
        <v>138.90870466094009</v>
      </c>
      <c r="M1883" s="17">
        <f t="shared" si="1070"/>
        <v>83.710950050343428</v>
      </c>
      <c r="N1883" s="17">
        <f t="shared" si="1070"/>
        <v>27.71621244184723</v>
      </c>
      <c r="O1883" s="17">
        <f t="shared" si="1070"/>
        <v>1.4509426379720001E-2</v>
      </c>
      <c r="P1883" s="17">
        <f t="shared" si="1070"/>
        <v>0</v>
      </c>
      <c r="Q1883" s="17">
        <f t="shared" si="1070"/>
        <v>0</v>
      </c>
      <c r="R1883" s="17">
        <f t="shared" si="1070"/>
        <v>0</v>
      </c>
      <c r="S1883" s="17">
        <f t="shared" si="1070"/>
        <v>0</v>
      </c>
      <c r="T1883" s="17">
        <f t="shared" si="1070"/>
        <v>0</v>
      </c>
    </row>
    <row r="1884" spans="2:20">
      <c r="B1884" s="145"/>
      <c r="C1884" s="20" t="s">
        <v>941</v>
      </c>
      <c r="D1884" s="5" t="s">
        <v>79</v>
      </c>
      <c r="E1884" s="5" t="s">
        <v>317</v>
      </c>
      <c r="F1884" s="5"/>
      <c r="G1884" s="17">
        <f t="shared" ref="G1884:T1884" si="1071">+IFERROR(AVERAGEIF(F1534:G1534,no_cero),0)</f>
        <v>0</v>
      </c>
      <c r="H1884" s="17">
        <f t="shared" si="1071"/>
        <v>8.2718701426092469</v>
      </c>
      <c r="I1884" s="17">
        <f t="shared" si="1071"/>
        <v>6.9004474269088991</v>
      </c>
      <c r="J1884" s="17">
        <f t="shared" si="1071"/>
        <v>4.1541012597004077</v>
      </c>
      <c r="K1884" s="17">
        <f t="shared" si="1071"/>
        <v>1.3895889040961336</v>
      </c>
      <c r="L1884" s="17">
        <f t="shared" si="1071"/>
        <v>1.1482928182082392E-15</v>
      </c>
      <c r="M1884" s="17">
        <f t="shared" si="1071"/>
        <v>0</v>
      </c>
      <c r="N1884" s="17">
        <f t="shared" si="1071"/>
        <v>0</v>
      </c>
      <c r="O1884" s="17">
        <f t="shared" si="1071"/>
        <v>0</v>
      </c>
      <c r="P1884" s="17">
        <f t="shared" si="1071"/>
        <v>0</v>
      </c>
      <c r="Q1884" s="17">
        <f t="shared" si="1071"/>
        <v>0</v>
      </c>
      <c r="R1884" s="17">
        <f t="shared" si="1071"/>
        <v>0</v>
      </c>
      <c r="S1884" s="17">
        <f t="shared" si="1071"/>
        <v>0</v>
      </c>
      <c r="T1884" s="17">
        <f t="shared" si="1071"/>
        <v>0</v>
      </c>
    </row>
    <row r="1885" spans="2:20">
      <c r="B1885" s="145"/>
      <c r="C1885" s="20" t="s">
        <v>942</v>
      </c>
      <c r="D1885" s="5" t="s">
        <v>79</v>
      </c>
      <c r="E1885" s="5" t="s">
        <v>317</v>
      </c>
      <c r="F1885" s="5"/>
      <c r="G1885" s="17">
        <f t="shared" ref="G1885:T1885" si="1072">+IFERROR(AVERAGEIF(F1535:G1535,no_cero),0)</f>
        <v>192.54816932695107</v>
      </c>
      <c r="H1885" s="17">
        <f t="shared" si="1072"/>
        <v>171.84253704319676</v>
      </c>
      <c r="I1885" s="17">
        <f t="shared" si="1072"/>
        <v>132.4417412278259</v>
      </c>
      <c r="J1885" s="17">
        <f t="shared" si="1072"/>
        <v>95.054954888473333</v>
      </c>
      <c r="K1885" s="17">
        <f t="shared" si="1072"/>
        <v>58.033474053179233</v>
      </c>
      <c r="L1885" s="17">
        <f t="shared" si="1072"/>
        <v>20.05621613186419</v>
      </c>
      <c r="M1885" s="17">
        <f t="shared" si="1072"/>
        <v>0.4088162381071957</v>
      </c>
      <c r="N1885" s="17">
        <f t="shared" si="1072"/>
        <v>0</v>
      </c>
      <c r="O1885" s="17">
        <f t="shared" si="1072"/>
        <v>0</v>
      </c>
      <c r="P1885" s="17">
        <f t="shared" si="1072"/>
        <v>0</v>
      </c>
      <c r="Q1885" s="17">
        <f t="shared" si="1072"/>
        <v>0</v>
      </c>
      <c r="R1885" s="17">
        <f t="shared" si="1072"/>
        <v>0</v>
      </c>
      <c r="S1885" s="17">
        <f t="shared" si="1072"/>
        <v>0</v>
      </c>
      <c r="T1885" s="17">
        <f t="shared" si="1072"/>
        <v>0</v>
      </c>
    </row>
    <row r="1886" spans="2:20">
      <c r="B1886" s="145"/>
      <c r="C1886" s="20" t="s">
        <v>943</v>
      </c>
      <c r="D1886" s="5" t="s">
        <v>79</v>
      </c>
      <c r="E1886" s="5" t="s">
        <v>317</v>
      </c>
      <c r="F1886" s="5"/>
      <c r="G1886" s="17">
        <f t="shared" ref="G1886:T1886" si="1073">+IFERROR(AVERAGEIF(F1536:G1536,no_cero),0)</f>
        <v>0</v>
      </c>
      <c r="H1886" s="17">
        <f t="shared" si="1073"/>
        <v>0</v>
      </c>
      <c r="I1886" s="17">
        <f t="shared" si="1073"/>
        <v>504.79866127977829</v>
      </c>
      <c r="J1886" s="17">
        <f t="shared" si="1073"/>
        <v>469.88928751986668</v>
      </c>
      <c r="K1886" s="17">
        <f t="shared" si="1073"/>
        <v>404.99834736823641</v>
      </c>
      <c r="L1886" s="17">
        <f t="shared" si="1073"/>
        <v>339.49202792563381</v>
      </c>
      <c r="M1886" s="17">
        <f t="shared" si="1073"/>
        <v>264.76779634063672</v>
      </c>
      <c r="N1886" s="17">
        <f t="shared" si="1073"/>
        <v>188.18069019976284</v>
      </c>
      <c r="O1886" s="17">
        <f t="shared" si="1073"/>
        <v>113.08433220740068</v>
      </c>
      <c r="P1886" s="17">
        <f t="shared" si="1073"/>
        <v>37.687800910899718</v>
      </c>
      <c r="Q1886" s="17">
        <f t="shared" si="1073"/>
        <v>1.1253132150567275E-13</v>
      </c>
      <c r="R1886" s="17">
        <f t="shared" si="1073"/>
        <v>7.3886010777810075E-14</v>
      </c>
      <c r="S1886" s="17">
        <f t="shared" si="1073"/>
        <v>7.0875228496783449E-14</v>
      </c>
      <c r="T1886" s="17">
        <f t="shared" si="1073"/>
        <v>6.9020203613443017E-14</v>
      </c>
    </row>
    <row r="1887" spans="2:20">
      <c r="B1887" s="145"/>
      <c r="C1887" s="20" t="s">
        <v>944</v>
      </c>
      <c r="D1887" s="5" t="s">
        <v>79</v>
      </c>
      <c r="E1887" s="5" t="s">
        <v>317</v>
      </c>
      <c r="F1887" s="5"/>
      <c r="G1887" s="17">
        <f t="shared" ref="G1887:T1887" si="1074">+IFERROR(AVERAGEIF(F1537:G1537,no_cero),0)</f>
        <v>0</v>
      </c>
      <c r="H1887" s="17">
        <f t="shared" si="1074"/>
        <v>0</v>
      </c>
      <c r="I1887" s="17">
        <f t="shared" si="1074"/>
        <v>252.39933063988914</v>
      </c>
      <c r="J1887" s="17">
        <f t="shared" si="1074"/>
        <v>234.94464375993334</v>
      </c>
      <c r="K1887" s="17">
        <f t="shared" si="1074"/>
        <v>202.4991736841182</v>
      </c>
      <c r="L1887" s="17">
        <f t="shared" si="1074"/>
        <v>169.7460139628169</v>
      </c>
      <c r="M1887" s="17">
        <f t="shared" si="1074"/>
        <v>132.38389817031836</v>
      </c>
      <c r="N1887" s="17">
        <f t="shared" si="1074"/>
        <v>94.090345099881418</v>
      </c>
      <c r="O1887" s="17">
        <f t="shared" si="1074"/>
        <v>56.542166103700339</v>
      </c>
      <c r="P1887" s="17">
        <f t="shared" si="1074"/>
        <v>18.843900455449859</v>
      </c>
      <c r="Q1887" s="17">
        <f t="shared" si="1074"/>
        <v>5.6265660752836375E-14</v>
      </c>
      <c r="R1887" s="17">
        <f t="shared" si="1074"/>
        <v>3.6943005388905037E-14</v>
      </c>
      <c r="S1887" s="17">
        <f t="shared" si="1074"/>
        <v>3.5437614248391724E-14</v>
      </c>
      <c r="T1887" s="17">
        <f t="shared" si="1074"/>
        <v>3.4510101806721508E-14</v>
      </c>
    </row>
    <row r="1888" spans="2:20">
      <c r="B1888" s="145"/>
      <c r="C1888" s="20" t="s">
        <v>945</v>
      </c>
      <c r="D1888" s="5" t="s">
        <v>79</v>
      </c>
      <c r="E1888" s="5" t="s">
        <v>317</v>
      </c>
      <c r="F1888" s="5"/>
      <c r="G1888" s="17">
        <f t="shared" ref="G1888:T1888" si="1075">+IFERROR(AVERAGEIF(F1538:G1538,no_cero),0)</f>
        <v>0</v>
      </c>
      <c r="H1888" s="17">
        <f t="shared" si="1075"/>
        <v>0</v>
      </c>
      <c r="I1888" s="17">
        <f t="shared" si="1075"/>
        <v>4606.2149486650951</v>
      </c>
      <c r="J1888" s="17">
        <f t="shared" si="1075"/>
        <v>4287.6719500490181</v>
      </c>
      <c r="K1888" s="17">
        <f t="shared" si="1075"/>
        <v>3695.5514840367105</v>
      </c>
      <c r="L1888" s="17">
        <f t="shared" si="1075"/>
        <v>3097.8157707850587</v>
      </c>
      <c r="M1888" s="17">
        <f t="shared" si="1075"/>
        <v>2415.9679392521621</v>
      </c>
      <c r="N1888" s="17">
        <f t="shared" si="1075"/>
        <v>1717.1216461840995</v>
      </c>
      <c r="O1888" s="17">
        <f t="shared" si="1075"/>
        <v>1031.8782148767255</v>
      </c>
      <c r="P1888" s="17">
        <f t="shared" si="1075"/>
        <v>343.89574547996938</v>
      </c>
      <c r="Q1888" s="17">
        <f t="shared" si="1075"/>
        <v>5.9748262975820703E-13</v>
      </c>
      <c r="R1888" s="17">
        <f t="shared" si="1075"/>
        <v>0</v>
      </c>
      <c r="S1888" s="17">
        <f t="shared" si="1075"/>
        <v>0</v>
      </c>
      <c r="T1888" s="17">
        <f t="shared" si="1075"/>
        <v>0</v>
      </c>
    </row>
    <row r="1889" spans="2:20">
      <c r="B1889" s="145"/>
      <c r="C1889" s="20" t="s">
        <v>946</v>
      </c>
      <c r="D1889" s="5" t="s">
        <v>79</v>
      </c>
      <c r="E1889" s="5" t="s">
        <v>317</v>
      </c>
      <c r="F1889" s="5"/>
      <c r="G1889" s="17">
        <f t="shared" ref="G1889:T1889" si="1076">+IFERROR(AVERAGEIF(F1539:G1539,no_cero),0)</f>
        <v>0</v>
      </c>
      <c r="H1889" s="17">
        <f t="shared" si="1076"/>
        <v>0</v>
      </c>
      <c r="I1889" s="17">
        <f t="shared" si="1076"/>
        <v>1097.5707742107306</v>
      </c>
      <c r="J1889" s="17">
        <f t="shared" si="1076"/>
        <v>1021.668218748837</v>
      </c>
      <c r="K1889" s="17">
        <f t="shared" si="1076"/>
        <v>880.57751291985915</v>
      </c>
      <c r="L1889" s="17">
        <f t="shared" si="1076"/>
        <v>738.14880369144009</v>
      </c>
      <c r="M1889" s="17">
        <f t="shared" si="1076"/>
        <v>575.67782465769938</v>
      </c>
      <c r="N1889" s="17">
        <f t="shared" si="1076"/>
        <v>409.15644528540099</v>
      </c>
      <c r="O1889" s="17">
        <f t="shared" si="1076"/>
        <v>245.87636135427331</v>
      </c>
      <c r="P1889" s="17">
        <f t="shared" si="1076"/>
        <v>81.943618311519231</v>
      </c>
      <c r="Q1889" s="17">
        <f t="shared" si="1076"/>
        <v>1.4987398586556071E-13</v>
      </c>
      <c r="R1889" s="17">
        <f t="shared" si="1076"/>
        <v>7.3886010777810075E-14</v>
      </c>
      <c r="S1889" s="17">
        <f t="shared" si="1076"/>
        <v>7.0875228496783449E-14</v>
      </c>
      <c r="T1889" s="17">
        <f t="shared" si="1076"/>
        <v>6.9020203613443017E-14</v>
      </c>
    </row>
    <row r="1890" spans="2:20">
      <c r="B1890" s="145"/>
      <c r="C1890" s="20" t="s">
        <v>947</v>
      </c>
      <c r="D1890" s="5" t="s">
        <v>79</v>
      </c>
      <c r="E1890" s="5" t="s">
        <v>317</v>
      </c>
      <c r="F1890" s="5"/>
      <c r="G1890" s="17">
        <f t="shared" ref="G1890:T1890" si="1077">+IFERROR(AVERAGEIF(F1540:G1540,no_cero),0)</f>
        <v>0</v>
      </c>
      <c r="H1890" s="17">
        <f t="shared" si="1077"/>
        <v>86.874008558621014</v>
      </c>
      <c r="I1890" s="17">
        <f t="shared" si="1077"/>
        <v>72.470858280967121</v>
      </c>
      <c r="J1890" s="17">
        <f t="shared" si="1077"/>
        <v>43.627791801232974</v>
      </c>
      <c r="K1890" s="17">
        <f t="shared" si="1077"/>
        <v>14.593937799576368</v>
      </c>
      <c r="L1890" s="17">
        <f t="shared" si="1077"/>
        <v>4.6234377695404945E-15</v>
      </c>
      <c r="M1890" s="17">
        <f t="shared" si="1077"/>
        <v>4.6291355907520402E-15</v>
      </c>
      <c r="N1890" s="17">
        <f t="shared" si="1077"/>
        <v>4.6109080258445058E-15</v>
      </c>
      <c r="O1890" s="17">
        <f t="shared" si="1077"/>
        <v>4.6166082806977516E-15</v>
      </c>
      <c r="P1890" s="17">
        <f t="shared" si="1077"/>
        <v>4.6419002349742657E-15</v>
      </c>
      <c r="Q1890" s="17">
        <f t="shared" si="1077"/>
        <v>4.699291071611551E-15</v>
      </c>
      <c r="R1890" s="17">
        <f t="shared" si="1077"/>
        <v>4.6178756736131297E-15</v>
      </c>
      <c r="S1890" s="17">
        <f t="shared" si="1077"/>
        <v>4.4297017810489656E-15</v>
      </c>
      <c r="T1890" s="17">
        <f t="shared" si="1077"/>
        <v>4.3137627258401885E-15</v>
      </c>
    </row>
    <row r="1891" spans="2:20">
      <c r="B1891" s="145"/>
      <c r="C1891" s="20" t="s">
        <v>948</v>
      </c>
      <c r="D1891" s="5" t="s">
        <v>79</v>
      </c>
      <c r="E1891" s="5" t="s">
        <v>317</v>
      </c>
      <c r="F1891" s="5"/>
      <c r="G1891" s="17">
        <f t="shared" ref="G1891:T1891" si="1078">+IFERROR(AVERAGEIF(F1541:G1541,no_cero),0)</f>
        <v>224.89212718772836</v>
      </c>
      <c r="H1891" s="17">
        <f t="shared" si="1078"/>
        <v>748.39240582664036</v>
      </c>
      <c r="I1891" s="17">
        <f t="shared" si="1078"/>
        <v>1180.2424169700744</v>
      </c>
      <c r="J1891" s="17">
        <f t="shared" si="1078"/>
        <v>997.66851839019478</v>
      </c>
      <c r="K1891" s="17">
        <f t="shared" si="1078"/>
        <v>825.36631181415169</v>
      </c>
      <c r="L1891" s="17">
        <f t="shared" si="1078"/>
        <v>650.55638016593639</v>
      </c>
      <c r="M1891" s="17">
        <f t="shared" si="1078"/>
        <v>456.8882023603237</v>
      </c>
      <c r="N1891" s="17">
        <f t="shared" si="1078"/>
        <v>259.57901294833442</v>
      </c>
      <c r="O1891" s="17">
        <f t="shared" si="1078"/>
        <v>162.50664518538377</v>
      </c>
      <c r="P1891" s="17">
        <f t="shared" si="1078"/>
        <v>0</v>
      </c>
      <c r="Q1891" s="17">
        <f t="shared" si="1078"/>
        <v>0</v>
      </c>
      <c r="R1891" s="17">
        <f t="shared" si="1078"/>
        <v>0</v>
      </c>
      <c r="S1891" s="17">
        <f t="shared" si="1078"/>
        <v>0</v>
      </c>
      <c r="T1891" s="17">
        <f t="shared" si="1078"/>
        <v>0</v>
      </c>
    </row>
    <row r="1892" spans="2:20">
      <c r="B1892" s="145"/>
      <c r="C1892" s="20" t="s">
        <v>949</v>
      </c>
      <c r="D1892" s="5" t="s">
        <v>79</v>
      </c>
      <c r="E1892" s="5" t="s">
        <v>317</v>
      </c>
      <c r="F1892" s="5"/>
      <c r="G1892" s="17">
        <f t="shared" ref="G1892:T1892" si="1079">+IFERROR(AVERAGEIF(F1542:G1542,no_cero),0)</f>
        <v>0</v>
      </c>
      <c r="H1892" s="17">
        <f t="shared" si="1079"/>
        <v>158.8509020360558</v>
      </c>
      <c r="I1892" s="17">
        <f t="shared" si="1079"/>
        <v>147.6827316615861</v>
      </c>
      <c r="J1892" s="17">
        <f t="shared" si="1079"/>
        <v>125.44009603460015</v>
      </c>
      <c r="K1892" s="17">
        <f t="shared" si="1079"/>
        <v>104.5108277651465</v>
      </c>
      <c r="L1892" s="17">
        <f t="shared" si="1079"/>
        <v>83.291820386411459</v>
      </c>
      <c r="M1892" s="17">
        <f t="shared" si="1079"/>
        <v>59.68652451882852</v>
      </c>
      <c r="N1892" s="17">
        <f t="shared" si="1079"/>
        <v>35.616744144676872</v>
      </c>
      <c r="O1892" s="17">
        <f t="shared" si="1079"/>
        <v>23.788055276310438</v>
      </c>
      <c r="P1892" s="17">
        <f t="shared" si="1079"/>
        <v>0</v>
      </c>
      <c r="Q1892" s="17">
        <f t="shared" si="1079"/>
        <v>0</v>
      </c>
      <c r="R1892" s="17">
        <f t="shared" si="1079"/>
        <v>0</v>
      </c>
      <c r="S1892" s="17">
        <f t="shared" si="1079"/>
        <v>0</v>
      </c>
      <c r="T1892" s="17">
        <f t="shared" si="1079"/>
        <v>0</v>
      </c>
    </row>
    <row r="1893" spans="2:20">
      <c r="B1893" s="145"/>
      <c r="C1893" s="20" t="s">
        <v>950</v>
      </c>
      <c r="D1893" s="5" t="s">
        <v>79</v>
      </c>
      <c r="E1893" s="5" t="s">
        <v>317</v>
      </c>
      <c r="F1893" s="5"/>
      <c r="G1893" s="17">
        <f t="shared" ref="G1893:T1893" si="1080">+IFERROR(AVERAGEIF(F1543:G1543,no_cero),0)</f>
        <v>0</v>
      </c>
      <c r="H1893" s="17">
        <f t="shared" si="1080"/>
        <v>29.058091835863866</v>
      </c>
      <c r="I1893" s="17">
        <f t="shared" si="1080"/>
        <v>27.015133840534048</v>
      </c>
      <c r="J1893" s="17">
        <f t="shared" si="1080"/>
        <v>22.946359030719542</v>
      </c>
      <c r="K1893" s="17">
        <f t="shared" si="1080"/>
        <v>19.117834347282901</v>
      </c>
      <c r="L1893" s="17">
        <f t="shared" si="1080"/>
        <v>15.236308607270391</v>
      </c>
      <c r="M1893" s="17">
        <f t="shared" si="1080"/>
        <v>10.918266680273513</v>
      </c>
      <c r="N1893" s="17">
        <f t="shared" si="1080"/>
        <v>6.5152580752457734</v>
      </c>
      <c r="O1893" s="17">
        <f t="shared" si="1080"/>
        <v>2.1757367630771802</v>
      </c>
      <c r="P1893" s="17">
        <f t="shared" si="1080"/>
        <v>4.6289338299684023E-15</v>
      </c>
      <c r="Q1893" s="17">
        <f t="shared" si="1080"/>
        <v>2.3496455358057755E-15</v>
      </c>
      <c r="R1893" s="17">
        <f t="shared" si="1080"/>
        <v>2.3089378368065648E-15</v>
      </c>
      <c r="S1893" s="17">
        <f t="shared" si="1080"/>
        <v>2.2148508905244828E-15</v>
      </c>
      <c r="T1893" s="17">
        <f t="shared" si="1080"/>
        <v>2.1568813629200943E-15</v>
      </c>
    </row>
    <row r="1894" spans="2:20">
      <c r="B1894" s="145"/>
      <c r="C1894" s="20" t="s">
        <v>951</v>
      </c>
      <c r="D1894" s="5" t="s">
        <v>79</v>
      </c>
      <c r="E1894" s="5" t="s">
        <v>317</v>
      </c>
      <c r="F1894" s="5"/>
      <c r="G1894" s="17">
        <f t="shared" ref="G1894:T1894" si="1081">+IFERROR(AVERAGEIF(F1544:G1544,no_cero),0)</f>
        <v>0</v>
      </c>
      <c r="H1894" s="17">
        <f t="shared" si="1081"/>
        <v>0</v>
      </c>
      <c r="I1894" s="17">
        <f t="shared" si="1081"/>
        <v>0</v>
      </c>
      <c r="J1894" s="17">
        <f t="shared" si="1081"/>
        <v>1485.5240067356608</v>
      </c>
      <c r="K1894" s="17">
        <f t="shared" si="1081"/>
        <v>1401.4285921350317</v>
      </c>
      <c r="L1894" s="17">
        <f t="shared" si="1081"/>
        <v>1214.7891694612144</v>
      </c>
      <c r="M1894" s="17">
        <f t="shared" si="1081"/>
        <v>996.32307292769576</v>
      </c>
      <c r="N1894" s="17">
        <f t="shared" si="1081"/>
        <v>771.26018471352029</v>
      </c>
      <c r="O1894" s="17">
        <f t="shared" si="1081"/>
        <v>551.70488778265826</v>
      </c>
      <c r="P1894" s="17">
        <f t="shared" si="1081"/>
        <v>332.20739224144529</v>
      </c>
      <c r="Q1894" s="17">
        <f t="shared" si="1081"/>
        <v>223.12439387724936</v>
      </c>
      <c r="R1894" s="17">
        <f t="shared" si="1081"/>
        <v>0</v>
      </c>
      <c r="S1894" s="17">
        <f t="shared" si="1081"/>
        <v>0</v>
      </c>
      <c r="T1894" s="17">
        <f t="shared" si="1081"/>
        <v>0</v>
      </c>
    </row>
    <row r="1895" spans="2:20">
      <c r="B1895" s="145"/>
      <c r="C1895" s="20" t="s">
        <v>952</v>
      </c>
      <c r="D1895" s="5" t="s">
        <v>79</v>
      </c>
      <c r="E1895" s="5" t="s">
        <v>317</v>
      </c>
      <c r="F1895" s="5"/>
      <c r="G1895" s="17">
        <f t="shared" ref="G1895:T1895" si="1082">+IFERROR(AVERAGEIF(F1545:G1545,no_cero),0)</f>
        <v>0</v>
      </c>
      <c r="H1895" s="17">
        <f t="shared" si="1082"/>
        <v>0</v>
      </c>
      <c r="I1895" s="17">
        <f t="shared" si="1082"/>
        <v>0</v>
      </c>
      <c r="J1895" s="17">
        <f t="shared" si="1082"/>
        <v>520.5024487766284</v>
      </c>
      <c r="K1895" s="17">
        <f t="shared" si="1082"/>
        <v>491.03683998670454</v>
      </c>
      <c r="L1895" s="17">
        <f t="shared" si="1082"/>
        <v>425.6415477534606</v>
      </c>
      <c r="M1895" s="17">
        <f t="shared" si="1082"/>
        <v>349.09472810950029</v>
      </c>
      <c r="N1895" s="17">
        <f t="shared" si="1082"/>
        <v>270.23650440321438</v>
      </c>
      <c r="O1895" s="17">
        <f t="shared" si="1082"/>
        <v>193.30804738991171</v>
      </c>
      <c r="P1895" s="17">
        <f t="shared" si="1082"/>
        <v>116.39984300444846</v>
      </c>
      <c r="Q1895" s="17">
        <f t="shared" si="1082"/>
        <v>78.179008126642131</v>
      </c>
      <c r="R1895" s="17">
        <f t="shared" si="1082"/>
        <v>0</v>
      </c>
      <c r="S1895" s="17">
        <f t="shared" si="1082"/>
        <v>0</v>
      </c>
      <c r="T1895" s="17">
        <f t="shared" si="1082"/>
        <v>0</v>
      </c>
    </row>
    <row r="1896" spans="2:20">
      <c r="B1896" s="145"/>
      <c r="C1896" s="20" t="s">
        <v>953</v>
      </c>
      <c r="D1896" s="5" t="s">
        <v>79</v>
      </c>
      <c r="E1896" s="5" t="s">
        <v>317</v>
      </c>
      <c r="F1896" s="5"/>
      <c r="G1896" s="17">
        <f t="shared" ref="G1896:T1896" si="1083">+IFERROR(AVERAGEIF(F1546:G1546,no_cero),0)</f>
        <v>0</v>
      </c>
      <c r="H1896" s="17">
        <f t="shared" si="1083"/>
        <v>19.372061223909245</v>
      </c>
      <c r="I1896" s="17">
        <f t="shared" si="1083"/>
        <v>18.426292157776103</v>
      </c>
      <c r="J1896" s="17">
        <f t="shared" si="1083"/>
        <v>16.550597306549157</v>
      </c>
      <c r="K1896" s="17">
        <f t="shared" si="1083"/>
        <v>14.880679072712814</v>
      </c>
      <c r="L1896" s="17">
        <f t="shared" si="1083"/>
        <v>13.210505655549724</v>
      </c>
      <c r="M1896" s="17">
        <f t="shared" si="1083"/>
        <v>11.202937207761281</v>
      </c>
      <c r="N1896" s="17">
        <f t="shared" si="1083"/>
        <v>9.1241501552740836</v>
      </c>
      <c r="O1896" s="17">
        <f t="shared" si="1083"/>
        <v>7.1065612053863223</v>
      </c>
      <c r="P1896" s="17">
        <f t="shared" si="1083"/>
        <v>5.0981205981005919</v>
      </c>
      <c r="Q1896" s="17">
        <f t="shared" si="1083"/>
        <v>3.0932374121121664</v>
      </c>
      <c r="R1896" s="17">
        <f t="shared" si="1083"/>
        <v>2.0806054566410115</v>
      </c>
      <c r="S1896" s="17">
        <f t="shared" si="1083"/>
        <v>0</v>
      </c>
      <c r="T1896" s="17">
        <f t="shared" si="1083"/>
        <v>0</v>
      </c>
    </row>
    <row r="1897" spans="2:20">
      <c r="B1897" s="145"/>
      <c r="C1897" s="20" t="s">
        <v>953</v>
      </c>
      <c r="D1897" s="5" t="s">
        <v>79</v>
      </c>
      <c r="E1897" s="5" t="s">
        <v>317</v>
      </c>
      <c r="F1897" s="5"/>
      <c r="G1897" s="17">
        <f t="shared" ref="G1897:T1897" si="1084">+IFERROR(AVERAGEIF(F1547:G1547,no_cero),0)</f>
        <v>0</v>
      </c>
      <c r="H1897" s="17">
        <f t="shared" si="1084"/>
        <v>48.430153059773112</v>
      </c>
      <c r="I1897" s="17">
        <f t="shared" si="1084"/>
        <v>46.065730394440251</v>
      </c>
      <c r="J1897" s="17">
        <f t="shared" si="1084"/>
        <v>41.37649326637289</v>
      </c>
      <c r="K1897" s="17">
        <f t="shared" si="1084"/>
        <v>37.201697681782036</v>
      </c>
      <c r="L1897" s="17">
        <f t="shared" si="1084"/>
        <v>33.026264138874311</v>
      </c>
      <c r="M1897" s="17">
        <f t="shared" si="1084"/>
        <v>28.007343019403201</v>
      </c>
      <c r="N1897" s="17">
        <f t="shared" si="1084"/>
        <v>22.810375388185211</v>
      </c>
      <c r="O1897" s="17">
        <f t="shared" si="1084"/>
        <v>17.766403013465805</v>
      </c>
      <c r="P1897" s="17">
        <f t="shared" si="1084"/>
        <v>12.745301495251478</v>
      </c>
      <c r="Q1897" s="17">
        <f t="shared" si="1084"/>
        <v>7.7330935302804154</v>
      </c>
      <c r="R1897" s="17">
        <f t="shared" si="1084"/>
        <v>5.2015136416025287</v>
      </c>
      <c r="S1897" s="17">
        <f t="shared" si="1084"/>
        <v>0</v>
      </c>
      <c r="T1897" s="17">
        <f t="shared" si="1084"/>
        <v>0</v>
      </c>
    </row>
    <row r="1898" spans="2:20">
      <c r="B1898" s="145"/>
      <c r="C1898" s="20" t="s">
        <v>954</v>
      </c>
      <c r="D1898" s="5" t="s">
        <v>79</v>
      </c>
      <c r="E1898" s="5" t="s">
        <v>317</v>
      </c>
      <c r="F1898" s="5"/>
      <c r="G1898" s="17">
        <f t="shared" ref="G1898:T1898" si="1085">+IFERROR(AVERAGEIF(F1548:G1548,no_cero),0)</f>
        <v>15.510199999999999</v>
      </c>
      <c r="H1898" s="17">
        <f t="shared" si="1085"/>
        <v>39.100190888796753</v>
      </c>
      <c r="I1898" s="17">
        <f t="shared" si="1085"/>
        <v>58.128986530555956</v>
      </c>
      <c r="J1898" s="17">
        <f t="shared" si="1085"/>
        <v>49.041945847226827</v>
      </c>
      <c r="K1898" s="17">
        <f t="shared" si="1085"/>
        <v>40.456379601017872</v>
      </c>
      <c r="L1898" s="17">
        <f t="shared" si="1085"/>
        <v>31.743514124399496</v>
      </c>
      <c r="M1898" s="17">
        <f t="shared" si="1085"/>
        <v>22.106034061390915</v>
      </c>
      <c r="N1898" s="17">
        <f t="shared" si="1085"/>
        <v>12.290628238959551</v>
      </c>
      <c r="O1898" s="17">
        <f t="shared" si="1085"/>
        <v>7.4595578128357927</v>
      </c>
      <c r="P1898" s="17">
        <f t="shared" si="1085"/>
        <v>0</v>
      </c>
      <c r="Q1898" s="17">
        <f t="shared" si="1085"/>
        <v>0</v>
      </c>
      <c r="R1898" s="17">
        <f t="shared" si="1085"/>
        <v>0</v>
      </c>
      <c r="S1898" s="17">
        <f t="shared" si="1085"/>
        <v>0</v>
      </c>
      <c r="T1898" s="17">
        <f t="shared" si="1085"/>
        <v>0</v>
      </c>
    </row>
    <row r="1899" spans="2:20">
      <c r="B1899" s="145"/>
      <c r="C1899" s="20" t="s">
        <v>955</v>
      </c>
      <c r="D1899" s="5" t="s">
        <v>79</v>
      </c>
      <c r="E1899" s="5" t="s">
        <v>317</v>
      </c>
      <c r="F1899" s="5"/>
      <c r="G1899" s="17">
        <f t="shared" ref="G1899:T1899" si="1086">+IFERROR(AVERAGEIF(F1549:G1549,no_cero),0)</f>
        <v>0</v>
      </c>
      <c r="H1899" s="17">
        <f t="shared" si="1086"/>
        <v>387.99494555973575</v>
      </c>
      <c r="I1899" s="17">
        <f t="shared" si="1086"/>
        <v>360.71657571163337</v>
      </c>
      <c r="J1899" s="17">
        <f t="shared" si="1086"/>
        <v>306.38871172985608</v>
      </c>
      <c r="K1899" s="17">
        <f t="shared" si="1086"/>
        <v>255.26876089087</v>
      </c>
      <c r="L1899" s="17">
        <f t="shared" si="1086"/>
        <v>203.44111932749223</v>
      </c>
      <c r="M1899" s="17">
        <f t="shared" si="1086"/>
        <v>145.78494383416415</v>
      </c>
      <c r="N1899" s="17">
        <f t="shared" si="1086"/>
        <v>86.994260204404085</v>
      </c>
      <c r="O1899" s="17">
        <f t="shared" si="1086"/>
        <v>29.051283604952822</v>
      </c>
      <c r="P1899" s="17">
        <f t="shared" si="1086"/>
        <v>7.3855478799400624E-14</v>
      </c>
      <c r="Q1899" s="17">
        <f t="shared" si="1086"/>
        <v>0</v>
      </c>
      <c r="R1899" s="17">
        <f t="shared" si="1086"/>
        <v>0</v>
      </c>
      <c r="S1899" s="17">
        <f t="shared" si="1086"/>
        <v>0</v>
      </c>
      <c r="T1899" s="17">
        <f t="shared" si="1086"/>
        <v>0</v>
      </c>
    </row>
    <row r="1900" spans="2:20">
      <c r="B1900" s="145"/>
      <c r="C1900" s="20" t="s">
        <v>956</v>
      </c>
      <c r="D1900" s="5" t="s">
        <v>79</v>
      </c>
      <c r="E1900" s="5" t="s">
        <v>317</v>
      </c>
      <c r="F1900" s="5"/>
      <c r="G1900" s="17">
        <f t="shared" ref="G1900:T1900" si="1087">+IFERROR(AVERAGEIF(F1550:G1550,no_cero),0)</f>
        <v>0</v>
      </c>
      <c r="H1900" s="17">
        <f t="shared" si="1087"/>
        <v>0</v>
      </c>
      <c r="I1900" s="17">
        <f t="shared" si="1087"/>
        <v>81.575774427667127</v>
      </c>
      <c r="J1900" s="17">
        <f t="shared" si="1087"/>
        <v>75.934398137108104</v>
      </c>
      <c r="K1900" s="17">
        <f t="shared" si="1087"/>
        <v>65.447982260353712</v>
      </c>
      <c r="L1900" s="17">
        <f t="shared" si="1087"/>
        <v>54.862120711337511</v>
      </c>
      <c r="M1900" s="17">
        <f t="shared" si="1087"/>
        <v>42.786638885366443</v>
      </c>
      <c r="N1900" s="17">
        <f t="shared" si="1087"/>
        <v>30.410115384340266</v>
      </c>
      <c r="O1900" s="17">
        <f t="shared" si="1087"/>
        <v>18.274497701850034</v>
      </c>
      <c r="P1900" s="17">
        <f t="shared" si="1087"/>
        <v>12.180743657235725</v>
      </c>
      <c r="Q1900" s="17">
        <f t="shared" si="1087"/>
        <v>0</v>
      </c>
      <c r="R1900" s="17">
        <f t="shared" si="1087"/>
        <v>0</v>
      </c>
      <c r="S1900" s="17">
        <f t="shared" si="1087"/>
        <v>0</v>
      </c>
      <c r="T1900" s="17">
        <f t="shared" si="1087"/>
        <v>0</v>
      </c>
    </row>
    <row r="1901" spans="2:20">
      <c r="B1901" s="145"/>
      <c r="C1901" s="20" t="s">
        <v>957</v>
      </c>
      <c r="D1901" s="5" t="s">
        <v>79</v>
      </c>
      <c r="E1901" s="5" t="s">
        <v>317</v>
      </c>
      <c r="F1901" s="5"/>
      <c r="G1901" s="17">
        <f t="shared" ref="G1901:T1901" si="1088">+IFERROR(AVERAGEIF(F1551:G1551,no_cero),0)</f>
        <v>0</v>
      </c>
      <c r="H1901" s="17">
        <f t="shared" si="1088"/>
        <v>0</v>
      </c>
      <c r="I1901" s="17">
        <f t="shared" si="1088"/>
        <v>563.26129961960635</v>
      </c>
      <c r="J1901" s="17">
        <f t="shared" si="1088"/>
        <v>524.30893951812743</v>
      </c>
      <c r="K1901" s="17">
        <f t="shared" si="1088"/>
        <v>451.90273465482323</v>
      </c>
      <c r="L1901" s="17">
        <f t="shared" si="1088"/>
        <v>378.80988110209239</v>
      </c>
      <c r="M1901" s="17">
        <f t="shared" si="1088"/>
        <v>295.43155420848262</v>
      </c>
      <c r="N1901" s="17">
        <f t="shared" si="1088"/>
        <v>209.97460622520668</v>
      </c>
      <c r="O1901" s="17">
        <f t="shared" si="1088"/>
        <v>126.1810555603932</v>
      </c>
      <c r="P1901" s="17">
        <f t="shared" si="1088"/>
        <v>42.05256738807585</v>
      </c>
      <c r="Q1901" s="17">
        <f t="shared" si="1088"/>
        <v>1.4937065743955176E-13</v>
      </c>
      <c r="R1901" s="17">
        <f t="shared" si="1088"/>
        <v>0</v>
      </c>
      <c r="S1901" s="17">
        <f t="shared" si="1088"/>
        <v>0</v>
      </c>
      <c r="T1901" s="17">
        <f t="shared" si="1088"/>
        <v>0</v>
      </c>
    </row>
    <row r="1902" spans="2:20">
      <c r="B1902" s="145"/>
      <c r="C1902" s="20" t="s">
        <v>958</v>
      </c>
      <c r="D1902" s="5" t="s">
        <v>79</v>
      </c>
      <c r="E1902" s="5" t="s">
        <v>317</v>
      </c>
      <c r="F1902" s="5"/>
      <c r="G1902" s="17">
        <f t="shared" ref="G1902:T1902" si="1089">+IFERROR(AVERAGEIF(F1552:G1552,no_cero),0)</f>
        <v>0</v>
      </c>
      <c r="H1902" s="17">
        <f t="shared" si="1089"/>
        <v>0</v>
      </c>
      <c r="I1902" s="17">
        <f t="shared" si="1089"/>
        <v>144.4285490279442</v>
      </c>
      <c r="J1902" s="17">
        <f t="shared" si="1089"/>
        <v>134.44058632844764</v>
      </c>
      <c r="K1902" s="17">
        <f t="shared" si="1089"/>
        <v>115.87456179225188</v>
      </c>
      <c r="L1902" s="17">
        <f t="shared" si="1089"/>
        <v>97.132470350744526</v>
      </c>
      <c r="M1902" s="17">
        <f t="shared" si="1089"/>
        <v>75.753031035893201</v>
      </c>
      <c r="N1902" s="17">
        <f t="shared" si="1089"/>
        <v>53.840602452718031</v>
      </c>
      <c r="O1902" s="17">
        <f t="shared" si="1089"/>
        <v>32.354693606163792</v>
      </c>
      <c r="P1902" s="17">
        <f t="shared" si="1089"/>
        <v>21.565803632741563</v>
      </c>
      <c r="Q1902" s="17">
        <f t="shared" si="1089"/>
        <v>0</v>
      </c>
      <c r="R1902" s="17">
        <f t="shared" si="1089"/>
        <v>0</v>
      </c>
      <c r="S1902" s="17">
        <f t="shared" si="1089"/>
        <v>0</v>
      </c>
      <c r="T1902" s="17">
        <f t="shared" si="1089"/>
        <v>0</v>
      </c>
    </row>
    <row r="1903" spans="2:20">
      <c r="B1903" s="145"/>
      <c r="C1903" s="20" t="s">
        <v>959</v>
      </c>
      <c r="D1903" s="5" t="s">
        <v>79</v>
      </c>
      <c r="E1903" s="5" t="s">
        <v>317</v>
      </c>
      <c r="F1903" s="5"/>
      <c r="G1903" s="17">
        <f t="shared" ref="G1903:T1903" si="1090">+IFERROR(AVERAGEIF(F1553:G1553,no_cero),0)</f>
        <v>0</v>
      </c>
      <c r="H1903" s="17">
        <f t="shared" si="1090"/>
        <v>0</v>
      </c>
      <c r="I1903" s="17">
        <f t="shared" si="1090"/>
        <v>60.210690648992411</v>
      </c>
      <c r="J1903" s="17">
        <f t="shared" si="1090"/>
        <v>56.046817672627419</v>
      </c>
      <c r="K1903" s="17">
        <f t="shared" si="1090"/>
        <v>48.306844049308694</v>
      </c>
      <c r="L1903" s="17">
        <f t="shared" si="1090"/>
        <v>40.493470048844358</v>
      </c>
      <c r="M1903" s="17">
        <f t="shared" si="1090"/>
        <v>31.580614415389526</v>
      </c>
      <c r="N1903" s="17">
        <f t="shared" si="1090"/>
        <v>22.445561355108303</v>
      </c>
      <c r="O1903" s="17">
        <f t="shared" si="1090"/>
        <v>13.488319732317896</v>
      </c>
      <c r="P1903" s="17">
        <f t="shared" si="1090"/>
        <v>4.4952744449322486</v>
      </c>
      <c r="Q1903" s="17">
        <f t="shared" si="1090"/>
        <v>1.4066415188209094E-14</v>
      </c>
      <c r="R1903" s="17">
        <f t="shared" si="1090"/>
        <v>9.2357513472262593E-15</v>
      </c>
      <c r="S1903" s="17">
        <f t="shared" si="1090"/>
        <v>8.8594035620979311E-15</v>
      </c>
      <c r="T1903" s="17">
        <f t="shared" si="1090"/>
        <v>8.6275254516803771E-15</v>
      </c>
    </row>
    <row r="1904" spans="2:20">
      <c r="B1904" s="145"/>
      <c r="C1904" s="20" t="s">
        <v>960</v>
      </c>
      <c r="D1904" s="5" t="s">
        <v>79</v>
      </c>
      <c r="E1904" s="5" t="s">
        <v>317</v>
      </c>
      <c r="F1904" s="5"/>
      <c r="G1904" s="17">
        <f t="shared" ref="G1904:T1904" si="1091">+IFERROR(AVERAGEIF(F1554:G1554,no_cero),0)</f>
        <v>0</v>
      </c>
      <c r="H1904" s="17">
        <f t="shared" si="1091"/>
        <v>0</v>
      </c>
      <c r="I1904" s="17">
        <f t="shared" si="1091"/>
        <v>0</v>
      </c>
      <c r="J1904" s="17">
        <f t="shared" si="1091"/>
        <v>0</v>
      </c>
      <c r="K1904" s="17">
        <f t="shared" si="1091"/>
        <v>81.813972610113723</v>
      </c>
      <c r="L1904" s="17">
        <f t="shared" si="1091"/>
        <v>76.432211292823411</v>
      </c>
      <c r="M1904" s="17">
        <f t="shared" si="1091"/>
        <v>64.816993844904545</v>
      </c>
      <c r="N1904" s="17">
        <f t="shared" si="1091"/>
        <v>52.789725898371486</v>
      </c>
      <c r="O1904" s="17">
        <f t="shared" si="1091"/>
        <v>41.116532688306592</v>
      </c>
      <c r="P1904" s="17">
        <f t="shared" si="1091"/>
        <v>29.496269174724866</v>
      </c>
      <c r="Q1904" s="17">
        <f t="shared" si="1091"/>
        <v>17.896587884363264</v>
      </c>
      <c r="R1904" s="17">
        <f t="shared" si="1091"/>
        <v>6.0188943567115141</v>
      </c>
      <c r="S1904" s="17">
        <f t="shared" si="1091"/>
        <v>1.336440581108708E-14</v>
      </c>
      <c r="T1904" s="17">
        <f t="shared" si="1091"/>
        <v>8.6275254516803771E-15</v>
      </c>
    </row>
    <row r="1905" spans="2:20">
      <c r="B1905" s="145"/>
      <c r="C1905" s="20" t="s">
        <v>961</v>
      </c>
      <c r="D1905" s="5" t="s">
        <v>79</v>
      </c>
      <c r="E1905" s="5" t="s">
        <v>317</v>
      </c>
      <c r="F1905" s="5"/>
      <c r="G1905" s="17">
        <f t="shared" ref="G1905:T1905" si="1092">+IFERROR(AVERAGEIF(F1555:G1555,no_cero),0)</f>
        <v>0</v>
      </c>
      <c r="H1905" s="17">
        <f t="shared" si="1092"/>
        <v>0</v>
      </c>
      <c r="I1905" s="17">
        <f t="shared" si="1092"/>
        <v>0</v>
      </c>
      <c r="J1905" s="17">
        <f t="shared" si="1092"/>
        <v>0</v>
      </c>
      <c r="K1905" s="17">
        <f t="shared" si="1092"/>
        <v>441.84130832123753</v>
      </c>
      <c r="L1905" s="17">
        <f t="shared" si="1092"/>
        <v>412.77678076387224</v>
      </c>
      <c r="M1905" s="17">
        <f t="shared" si="1092"/>
        <v>350.04809628742976</v>
      </c>
      <c r="N1905" s="17">
        <f t="shared" si="1092"/>
        <v>285.09410816670959</v>
      </c>
      <c r="O1905" s="17">
        <f t="shared" si="1092"/>
        <v>222.05232207962158</v>
      </c>
      <c r="P1905" s="17">
        <f t="shared" si="1092"/>
        <v>159.2963860203109</v>
      </c>
      <c r="Q1905" s="17">
        <f t="shared" si="1092"/>
        <v>96.651605502597945</v>
      </c>
      <c r="R1905" s="17">
        <f t="shared" si="1092"/>
        <v>65.010806158750682</v>
      </c>
      <c r="S1905" s="17">
        <f t="shared" si="1092"/>
        <v>0</v>
      </c>
      <c r="T1905" s="17">
        <f t="shared" si="1092"/>
        <v>0</v>
      </c>
    </row>
    <row r="1906" spans="2:20">
      <c r="B1906" s="145"/>
      <c r="C1906" s="20" t="s">
        <v>962</v>
      </c>
      <c r="D1906" s="5" t="s">
        <v>79</v>
      </c>
      <c r="E1906" s="5" t="s">
        <v>317</v>
      </c>
      <c r="F1906" s="5"/>
      <c r="G1906" s="17">
        <f t="shared" ref="G1906:T1906" si="1093">+IFERROR(AVERAGEIF(F1556:G1556,no_cero),0)</f>
        <v>81.534167736819541</v>
      </c>
      <c r="H1906" s="17">
        <f t="shared" si="1093"/>
        <v>76.30549387626823</v>
      </c>
      <c r="I1906" s="17">
        <f t="shared" si="1093"/>
        <v>67.279306375992462</v>
      </c>
      <c r="J1906" s="17">
        <f t="shared" si="1093"/>
        <v>59.738934497576231</v>
      </c>
      <c r="K1906" s="17">
        <f t="shared" si="1093"/>
        <v>52.917680779486524</v>
      </c>
      <c r="L1906" s="17">
        <f t="shared" si="1093"/>
        <v>46.067892177883095</v>
      </c>
      <c r="M1906" s="17">
        <f t="shared" si="1093"/>
        <v>38.016681760601742</v>
      </c>
      <c r="N1906" s="17">
        <f t="shared" si="1093"/>
        <v>29.715633955131644</v>
      </c>
      <c r="O1906" s="17">
        <f t="shared" si="1093"/>
        <v>21.624275592975359</v>
      </c>
      <c r="P1906" s="17">
        <f t="shared" si="1093"/>
        <v>13.540514108733209</v>
      </c>
      <c r="Q1906" s="17">
        <f t="shared" si="1093"/>
        <v>5.4967328495823491</v>
      </c>
      <c r="R1906" s="17">
        <f t="shared" si="1093"/>
        <v>1.4315931966646995</v>
      </c>
      <c r="S1906" s="17">
        <f t="shared" si="1093"/>
        <v>1.373257181703518</v>
      </c>
      <c r="T1906" s="17">
        <f t="shared" si="1093"/>
        <v>1.3373147756285719</v>
      </c>
    </row>
    <row r="1907" spans="2:20">
      <c r="B1907" s="145"/>
      <c r="C1907" s="20" t="s">
        <v>963</v>
      </c>
      <c r="D1907" s="5" t="s">
        <v>79</v>
      </c>
      <c r="E1907" s="5" t="s">
        <v>317</v>
      </c>
      <c r="F1907" s="5"/>
      <c r="G1907" s="17">
        <f t="shared" ref="G1907:T1907" si="1094">+IFERROR(AVERAGEIF(F1557:G1557,no_cero),0)</f>
        <v>5.4971852992335108</v>
      </c>
      <c r="H1907" s="17">
        <f t="shared" si="1094"/>
        <v>5.1626980478594415</v>
      </c>
      <c r="I1907" s="17">
        <f t="shared" si="1094"/>
        <v>4.5657986178609757</v>
      </c>
      <c r="J1907" s="17">
        <f t="shared" si="1094"/>
        <v>4.0446397692250073</v>
      </c>
      <c r="K1907" s="17">
        <f t="shared" si="1094"/>
        <v>3.5718426810521375</v>
      </c>
      <c r="L1907" s="17">
        <f t="shared" si="1094"/>
        <v>3.0967322508325457</v>
      </c>
      <c r="M1907" s="17">
        <f t="shared" si="1094"/>
        <v>2.5405057057107356</v>
      </c>
      <c r="N1907" s="17">
        <f t="shared" si="1094"/>
        <v>1.967463632278349</v>
      </c>
      <c r="O1907" s="17">
        <f t="shared" si="1094"/>
        <v>1.4084639025227004</v>
      </c>
      <c r="P1907" s="17">
        <f t="shared" si="1094"/>
        <v>0.84962738724759923</v>
      </c>
      <c r="Q1907" s="17">
        <f t="shared" si="1094"/>
        <v>0.28789503407255052</v>
      </c>
      <c r="R1907" s="17">
        <f t="shared" si="1094"/>
        <v>3.8750067858242397E-3</v>
      </c>
      <c r="S1907" s="17">
        <f t="shared" si="1094"/>
        <v>0</v>
      </c>
      <c r="T1907" s="17">
        <f t="shared" si="1094"/>
        <v>0</v>
      </c>
    </row>
    <row r="1908" spans="2:20">
      <c r="B1908" s="145"/>
      <c r="C1908" s="20" t="s">
        <v>964</v>
      </c>
      <c r="D1908" s="5" t="s">
        <v>79</v>
      </c>
      <c r="E1908" s="5" t="s">
        <v>317</v>
      </c>
      <c r="F1908" s="5"/>
      <c r="G1908" s="17">
        <f t="shared" ref="G1908:T1908" si="1095">+IFERROR(AVERAGEIF(F1558:G1558,no_cero),0)</f>
        <v>0</v>
      </c>
      <c r="H1908" s="17">
        <f t="shared" si="1095"/>
        <v>305.70723922489464</v>
      </c>
      <c r="I1908" s="17">
        <f t="shared" si="1095"/>
        <v>290.78221669837978</v>
      </c>
      <c r="J1908" s="17">
        <f t="shared" si="1095"/>
        <v>261.18219179812684</v>
      </c>
      <c r="K1908" s="17">
        <f t="shared" si="1095"/>
        <v>234.82949307924463</v>
      </c>
      <c r="L1908" s="17">
        <f t="shared" si="1095"/>
        <v>208.47276735521237</v>
      </c>
      <c r="M1908" s="17">
        <f t="shared" si="1095"/>
        <v>176.79166741263418</v>
      </c>
      <c r="N1908" s="17">
        <f t="shared" si="1095"/>
        <v>143.98667865036583</v>
      </c>
      <c r="O1908" s="17">
        <f t="shared" si="1095"/>
        <v>112.14744684990103</v>
      </c>
      <c r="P1908" s="17">
        <f t="shared" si="1095"/>
        <v>80.452583505018993</v>
      </c>
      <c r="Q1908" s="17">
        <f t="shared" si="1095"/>
        <v>48.813859227166994</v>
      </c>
      <c r="R1908" s="17">
        <f t="shared" si="1095"/>
        <v>32.833684692310612</v>
      </c>
      <c r="S1908" s="17">
        <f t="shared" si="1095"/>
        <v>0</v>
      </c>
      <c r="T1908" s="17">
        <f t="shared" si="1095"/>
        <v>0</v>
      </c>
    </row>
    <row r="1909" spans="2:20">
      <c r="B1909" s="145"/>
      <c r="C1909" s="20" t="s">
        <v>965</v>
      </c>
      <c r="D1909" s="5" t="s">
        <v>79</v>
      </c>
      <c r="E1909" s="5" t="s">
        <v>317</v>
      </c>
      <c r="F1909" s="5"/>
      <c r="G1909" s="17">
        <f t="shared" ref="G1909:T1909" si="1096">+IFERROR(AVERAGEIF(F1559:G1559,no_cero),0)</f>
        <v>0</v>
      </c>
      <c r="H1909" s="17">
        <f t="shared" si="1096"/>
        <v>6.0973562702254345</v>
      </c>
      <c r="I1909" s="17">
        <f t="shared" si="1096"/>
        <v>5.7996754566600277</v>
      </c>
      <c r="J1909" s="17">
        <f t="shared" si="1096"/>
        <v>5.2093005022363457</v>
      </c>
      <c r="K1909" s="17">
        <f t="shared" si="1096"/>
        <v>4.6836937381363573</v>
      </c>
      <c r="L1909" s="17">
        <f t="shared" si="1096"/>
        <v>4.1580066550842751</v>
      </c>
      <c r="M1909" s="17">
        <f t="shared" si="1096"/>
        <v>3.5261244861428631</v>
      </c>
      <c r="N1909" s="17">
        <f t="shared" si="1096"/>
        <v>2.8718262613725178</v>
      </c>
      <c r="O1909" s="17">
        <f t="shared" si="1096"/>
        <v>2.2367901393953451</v>
      </c>
      <c r="P1909" s="17">
        <f t="shared" si="1096"/>
        <v>1.6046334582521615</v>
      </c>
      <c r="Q1909" s="17">
        <f t="shared" si="1096"/>
        <v>0.97359647546230477</v>
      </c>
      <c r="R1909" s="17">
        <f t="shared" si="1096"/>
        <v>0.65487056747775885</v>
      </c>
      <c r="S1909" s="17">
        <f t="shared" si="1096"/>
        <v>0</v>
      </c>
      <c r="T1909" s="17">
        <f t="shared" si="1096"/>
        <v>0</v>
      </c>
    </row>
    <row r="1910" spans="2:20">
      <c r="B1910" s="145"/>
      <c r="C1910" s="20" t="s">
        <v>966</v>
      </c>
      <c r="D1910" s="5" t="s">
        <v>79</v>
      </c>
      <c r="E1910" s="5" t="s">
        <v>317</v>
      </c>
      <c r="F1910" s="5"/>
      <c r="G1910" s="17">
        <f t="shared" ref="G1910:T1910" si="1097">+IFERROR(AVERAGEIF(F1560:G1560,no_cero),0)</f>
        <v>0</v>
      </c>
      <c r="H1910" s="17">
        <f t="shared" si="1097"/>
        <v>8.7681823511658017</v>
      </c>
      <c r="I1910" s="17">
        <f t="shared" si="1097"/>
        <v>8.3401083564526175</v>
      </c>
      <c r="J1910" s="17">
        <f t="shared" si="1097"/>
        <v>7.491131352890279</v>
      </c>
      <c r="K1910" s="17">
        <f t="shared" si="1097"/>
        <v>6.7352929618912736</v>
      </c>
      <c r="L1910" s="17">
        <f t="shared" si="1097"/>
        <v>5.979339069814916</v>
      </c>
      <c r="M1910" s="17">
        <f t="shared" si="1097"/>
        <v>5.070673438976911</v>
      </c>
      <c r="N1910" s="17">
        <f t="shared" si="1097"/>
        <v>4.1297728432801559</v>
      </c>
      <c r="O1910" s="17">
        <f t="shared" si="1097"/>
        <v>3.216571732781957</v>
      </c>
      <c r="P1910" s="17">
        <f t="shared" si="1097"/>
        <v>2.3075113451122897</v>
      </c>
      <c r="Q1910" s="17">
        <f t="shared" si="1097"/>
        <v>1.4000611174702087</v>
      </c>
      <c r="R1910" s="17">
        <f t="shared" si="1097"/>
        <v>0.94172364178485457</v>
      </c>
      <c r="S1910" s="17">
        <f t="shared" si="1097"/>
        <v>0</v>
      </c>
      <c r="T1910" s="17">
        <f t="shared" si="1097"/>
        <v>0</v>
      </c>
    </row>
    <row r="1911" spans="2:20">
      <c r="B1911" s="145"/>
      <c r="C1911" s="20" t="s">
        <v>967</v>
      </c>
      <c r="D1911" s="5" t="s">
        <v>79</v>
      </c>
      <c r="E1911" s="5" t="s">
        <v>317</v>
      </c>
      <c r="F1911" s="5"/>
      <c r="G1911" s="17">
        <f t="shared" ref="G1911:T1911" si="1098">+IFERROR(AVERAGEIF(F1561:G1561,no_cero),0)</f>
        <v>0</v>
      </c>
      <c r="H1911" s="17">
        <f t="shared" si="1098"/>
        <v>0</v>
      </c>
      <c r="I1911" s="17">
        <f t="shared" si="1098"/>
        <v>0</v>
      </c>
      <c r="J1911" s="17">
        <f t="shared" si="1098"/>
        <v>0</v>
      </c>
      <c r="K1911" s="17">
        <f t="shared" si="1098"/>
        <v>6.9188359552997403</v>
      </c>
      <c r="L1911" s="17">
        <f t="shared" si="1098"/>
        <v>6.6139263816561771</v>
      </c>
      <c r="M1911" s="17">
        <f t="shared" si="1098"/>
        <v>5.9289090295860944</v>
      </c>
      <c r="N1911" s="17">
        <f t="shared" si="1098"/>
        <v>5.2086874406692987</v>
      </c>
      <c r="O1911" s="17">
        <f t="shared" si="1098"/>
        <v>4.5202391663911285</v>
      </c>
      <c r="P1911" s="17">
        <f t="shared" si="1098"/>
        <v>3.8437776742982273</v>
      </c>
      <c r="Q1911" s="17">
        <f t="shared" si="1098"/>
        <v>3.1830400607957023</v>
      </c>
      <c r="R1911" s="17">
        <f t="shared" si="1098"/>
        <v>2.4431183719407761</v>
      </c>
      <c r="S1911" s="17">
        <f t="shared" si="1098"/>
        <v>1.673820572121651</v>
      </c>
      <c r="T1911" s="17">
        <f t="shared" si="1098"/>
        <v>0.97775389087431708</v>
      </c>
    </row>
    <row r="1912" spans="2:20">
      <c r="B1912" s="145"/>
      <c r="C1912" s="20" t="s">
        <v>968</v>
      </c>
      <c r="D1912" s="5" t="s">
        <v>79</v>
      </c>
      <c r="E1912" s="5" t="s">
        <v>317</v>
      </c>
      <c r="F1912" s="5"/>
      <c r="G1912" s="17">
        <f t="shared" ref="G1912:T1912" si="1099">+IFERROR(AVERAGEIF(F1562:G1562,no_cero),0)</f>
        <v>0</v>
      </c>
      <c r="H1912" s="17">
        <f t="shared" si="1099"/>
        <v>0</v>
      </c>
      <c r="I1912" s="17">
        <f t="shared" si="1099"/>
        <v>992.12757912382017</v>
      </c>
      <c r="J1912" s="17">
        <f t="shared" si="1099"/>
        <v>961.51278918861317</v>
      </c>
      <c r="K1912" s="17">
        <f t="shared" si="1099"/>
        <v>912.59583633314185</v>
      </c>
      <c r="L1912" s="17">
        <f t="shared" si="1099"/>
        <v>865.33737043894507</v>
      </c>
      <c r="M1912" s="17">
        <f t="shared" si="1099"/>
        <v>797.48424692389096</v>
      </c>
      <c r="N1912" s="17">
        <f t="shared" si="1099"/>
        <v>725.05588641058398</v>
      </c>
      <c r="O1912" s="17">
        <f t="shared" si="1099"/>
        <v>656.86174638136481</v>
      </c>
      <c r="P1912" s="17">
        <f t="shared" si="1099"/>
        <v>590.73968790037225</v>
      </c>
      <c r="Q1912" s="17">
        <f t="shared" si="1099"/>
        <v>527.62323814779324</v>
      </c>
      <c r="R1912" s="17">
        <f t="shared" si="1099"/>
        <v>450.39707014817202</v>
      </c>
      <c r="S1912" s="17">
        <f t="shared" si="1099"/>
        <v>365.45336876251417</v>
      </c>
      <c r="T1912" s="17">
        <f t="shared" si="1099"/>
        <v>291.03638687727937</v>
      </c>
    </row>
    <row r="1913" spans="2:20">
      <c r="B1913" s="145"/>
      <c r="C1913" s="20" t="s">
        <v>969</v>
      </c>
      <c r="D1913" s="5" t="s">
        <v>79</v>
      </c>
      <c r="E1913" s="5" t="s">
        <v>317</v>
      </c>
      <c r="F1913" s="5"/>
      <c r="G1913" s="17">
        <f t="shared" ref="G1913:T1913" si="1100">+IFERROR(AVERAGEIF(F1563:G1563,no_cero),0)</f>
        <v>0</v>
      </c>
      <c r="H1913" s="17">
        <f t="shared" si="1100"/>
        <v>0</v>
      </c>
      <c r="I1913" s="17">
        <f t="shared" si="1100"/>
        <v>375.0791955213142</v>
      </c>
      <c r="J1913" s="17">
        <f t="shared" si="1100"/>
        <v>363.50510865831984</v>
      </c>
      <c r="K1913" s="17">
        <f t="shared" si="1100"/>
        <v>345.01179014721896</v>
      </c>
      <c r="L1913" s="17">
        <f t="shared" si="1100"/>
        <v>327.1454715989322</v>
      </c>
      <c r="M1913" s="17">
        <f t="shared" si="1100"/>
        <v>301.49323138592365</v>
      </c>
      <c r="N1913" s="17">
        <f t="shared" si="1100"/>
        <v>274.11129808834272</v>
      </c>
      <c r="O1913" s="17">
        <f t="shared" si="1100"/>
        <v>248.3301347383466</v>
      </c>
      <c r="P1913" s="17">
        <f t="shared" si="1100"/>
        <v>223.33233302098421</v>
      </c>
      <c r="Q1913" s="17">
        <f t="shared" si="1100"/>
        <v>199.47081793411832</v>
      </c>
      <c r="R1913" s="17">
        <f t="shared" si="1100"/>
        <v>170.27504757555965</v>
      </c>
      <c r="S1913" s="17">
        <f t="shared" si="1100"/>
        <v>138.1616219932647</v>
      </c>
      <c r="T1913" s="17">
        <f t="shared" si="1100"/>
        <v>110.0278796339521</v>
      </c>
    </row>
    <row r="1914" spans="2:20">
      <c r="B1914" s="145"/>
      <c r="C1914" s="20" t="s">
        <v>192</v>
      </c>
      <c r="D1914" s="5" t="s">
        <v>79</v>
      </c>
      <c r="E1914" s="5" t="s">
        <v>317</v>
      </c>
      <c r="F1914" s="5"/>
      <c r="G1914" s="17">
        <f t="shared" ref="G1914:T1914" si="1101">+IFERROR(AVERAGEIF(F1564:G1564,no_cero),0)</f>
        <v>0</v>
      </c>
      <c r="H1914" s="17">
        <f t="shared" si="1101"/>
        <v>0</v>
      </c>
      <c r="I1914" s="17">
        <f t="shared" si="1101"/>
        <v>2521.5781779057465</v>
      </c>
      <c r="J1914" s="17">
        <f t="shared" si="1101"/>
        <v>2347.1983274240097</v>
      </c>
      <c r="K1914" s="17">
        <f t="shared" si="1101"/>
        <v>2023.0540869949525</v>
      </c>
      <c r="L1914" s="17">
        <f t="shared" si="1101"/>
        <v>1695.8358942948712</v>
      </c>
      <c r="M1914" s="17">
        <f t="shared" si="1101"/>
        <v>1322.5722425098024</v>
      </c>
      <c r="N1914" s="17">
        <f t="shared" si="1101"/>
        <v>940.00313057084611</v>
      </c>
      <c r="O1914" s="17">
        <f t="shared" si="1101"/>
        <v>564.88062712825661</v>
      </c>
      <c r="P1914" s="17">
        <f t="shared" si="1101"/>
        <v>188.25869329615813</v>
      </c>
      <c r="Q1914" s="17">
        <f t="shared" si="1101"/>
        <v>4.50125286022691E-13</v>
      </c>
      <c r="R1914" s="17">
        <f t="shared" si="1101"/>
        <v>2.955440431112403E-13</v>
      </c>
      <c r="S1914" s="17">
        <f t="shared" si="1101"/>
        <v>2.835009139871338E-13</v>
      </c>
      <c r="T1914" s="17">
        <f t="shared" si="1101"/>
        <v>2.7608081445377207E-13</v>
      </c>
    </row>
    <row r="1915" spans="2:20">
      <c r="B1915" s="145"/>
      <c r="C1915" s="20" t="s">
        <v>193</v>
      </c>
      <c r="D1915" s="5" t="s">
        <v>79</v>
      </c>
      <c r="E1915" s="5" t="s">
        <v>317</v>
      </c>
      <c r="F1915" s="5"/>
      <c r="G1915" s="17">
        <f t="shared" ref="G1915:T1915" si="1102">+IFERROR(AVERAGEIF(F1565:G1565,no_cero),0)</f>
        <v>0</v>
      </c>
      <c r="H1915" s="17">
        <f t="shared" si="1102"/>
        <v>10.036277478882901</v>
      </c>
      <c r="I1915" s="17">
        <f t="shared" si="1102"/>
        <v>8.3723274073371492</v>
      </c>
      <c r="J1915" s="17">
        <f t="shared" si="1102"/>
        <v>5.0401798141114469</v>
      </c>
      <c r="K1915" s="17">
        <f t="shared" si="1102"/>
        <v>1.6859911462157495</v>
      </c>
      <c r="L1915" s="17">
        <f t="shared" si="1102"/>
        <v>2.2965856364164784E-15</v>
      </c>
      <c r="M1915" s="17">
        <f t="shared" si="1102"/>
        <v>0</v>
      </c>
      <c r="N1915" s="17">
        <f t="shared" si="1102"/>
        <v>0</v>
      </c>
      <c r="O1915" s="17">
        <f t="shared" si="1102"/>
        <v>0</v>
      </c>
      <c r="P1915" s="17">
        <f t="shared" si="1102"/>
        <v>0</v>
      </c>
      <c r="Q1915" s="17">
        <f t="shared" si="1102"/>
        <v>0</v>
      </c>
      <c r="R1915" s="17">
        <f t="shared" si="1102"/>
        <v>0</v>
      </c>
      <c r="S1915" s="17">
        <f t="shared" si="1102"/>
        <v>0</v>
      </c>
      <c r="T1915" s="17">
        <f t="shared" si="1102"/>
        <v>0</v>
      </c>
    </row>
    <row r="1916" spans="2:20">
      <c r="B1916" s="145"/>
      <c r="C1916" s="20" t="s">
        <v>194</v>
      </c>
      <c r="D1916" s="5" t="s">
        <v>79</v>
      </c>
      <c r="E1916" s="5" t="s">
        <v>317</v>
      </c>
      <c r="F1916" s="5"/>
      <c r="G1916" s="17">
        <f t="shared" ref="G1916:T1916" si="1103">+IFERROR(AVERAGEIF(F1566:G1566,no_cero),0)</f>
        <v>0</v>
      </c>
      <c r="H1916" s="17">
        <f t="shared" si="1103"/>
        <v>797.36808472049165</v>
      </c>
      <c r="I1916" s="17">
        <f t="shared" si="1103"/>
        <v>665.16959933478859</v>
      </c>
      <c r="J1916" s="17">
        <f t="shared" si="1103"/>
        <v>400.43517464328352</v>
      </c>
      <c r="K1916" s="17">
        <f t="shared" si="1103"/>
        <v>133.94961766874076</v>
      </c>
      <c r="L1916" s="17">
        <f t="shared" si="1103"/>
        <v>3.6987502156323956E-14</v>
      </c>
      <c r="M1916" s="17">
        <f t="shared" si="1103"/>
        <v>3.7033084726016321E-14</v>
      </c>
      <c r="N1916" s="17">
        <f t="shared" si="1103"/>
        <v>3.6887264206756046E-14</v>
      </c>
      <c r="O1916" s="17">
        <f t="shared" si="1103"/>
        <v>3.6932866245582013E-14</v>
      </c>
      <c r="P1916" s="17">
        <f t="shared" si="1103"/>
        <v>3.7135201879794126E-14</v>
      </c>
      <c r="Q1916" s="17">
        <f t="shared" si="1103"/>
        <v>3.7594328572892408E-14</v>
      </c>
      <c r="R1916" s="17">
        <f t="shared" si="1103"/>
        <v>3.6943005388905037E-14</v>
      </c>
      <c r="S1916" s="17">
        <f t="shared" si="1103"/>
        <v>3.5437614248391724E-14</v>
      </c>
      <c r="T1916" s="17">
        <f t="shared" si="1103"/>
        <v>3.4510101806721508E-14</v>
      </c>
    </row>
    <row r="1917" spans="2:20">
      <c r="B1917" s="145"/>
      <c r="C1917" s="20" t="s">
        <v>195</v>
      </c>
      <c r="D1917" s="5" t="s">
        <v>79</v>
      </c>
      <c r="E1917" s="5" t="s">
        <v>317</v>
      </c>
      <c r="F1917" s="5"/>
      <c r="G1917" s="17">
        <f t="shared" ref="G1917:T1917" si="1104">+IFERROR(AVERAGEIF(F1567:G1567,no_cero),0)</f>
        <v>0</v>
      </c>
      <c r="H1917" s="17">
        <f t="shared" si="1104"/>
        <v>30.230101539910375</v>
      </c>
      <c r="I1917" s="17">
        <f t="shared" si="1104"/>
        <v>28.104744238768919</v>
      </c>
      <c r="J1917" s="17">
        <f t="shared" si="1104"/>
        <v>23.871862178291895</v>
      </c>
      <c r="K1917" s="17">
        <f t="shared" si="1104"/>
        <v>19.888920332623314</v>
      </c>
      <c r="L1917" s="17">
        <f t="shared" si="1104"/>
        <v>15.850839721096968</v>
      </c>
      <c r="M1917" s="17">
        <f t="shared" si="1104"/>
        <v>11.358636769711211</v>
      </c>
      <c r="N1917" s="17">
        <f t="shared" si="1104"/>
        <v>6.7780401509473531</v>
      </c>
      <c r="O1917" s="17">
        <f t="shared" si="1104"/>
        <v>2.263491479187961</v>
      </c>
      <c r="P1917" s="17">
        <f t="shared" si="1104"/>
        <v>6.9498839474555356E-15</v>
      </c>
      <c r="Q1917" s="17">
        <f t="shared" si="1104"/>
        <v>4.699291071611551E-15</v>
      </c>
      <c r="R1917" s="17">
        <f t="shared" si="1104"/>
        <v>4.6178756736131297E-15</v>
      </c>
      <c r="S1917" s="17">
        <f t="shared" si="1104"/>
        <v>4.4297017810489656E-15</v>
      </c>
      <c r="T1917" s="17">
        <f t="shared" si="1104"/>
        <v>4.3137627258401885E-15</v>
      </c>
    </row>
    <row r="1918" spans="2:20">
      <c r="B1918" s="145"/>
      <c r="C1918" s="20" t="s">
        <v>196</v>
      </c>
      <c r="D1918" s="5" t="s">
        <v>79</v>
      </c>
      <c r="E1918" s="5" t="s">
        <v>317</v>
      </c>
      <c r="F1918" s="5"/>
      <c r="G1918" s="17">
        <f t="shared" ref="G1918:T1918" si="1105">+IFERROR(AVERAGEIF(F1568:G1568,no_cero),0)</f>
        <v>0</v>
      </c>
      <c r="H1918" s="17">
        <f t="shared" si="1105"/>
        <v>0</v>
      </c>
      <c r="I1918" s="17">
        <f t="shared" si="1105"/>
        <v>5343.213710582284</v>
      </c>
      <c r="J1918" s="17">
        <f t="shared" si="1105"/>
        <v>4973.7035299710478</v>
      </c>
      <c r="K1918" s="17">
        <f t="shared" si="1105"/>
        <v>4286.8432276244912</v>
      </c>
      <c r="L1918" s="17">
        <f t="shared" si="1105"/>
        <v>3593.4692331528495</v>
      </c>
      <c r="M1918" s="17">
        <f t="shared" si="1105"/>
        <v>2802.5251016738766</v>
      </c>
      <c r="N1918" s="17">
        <f t="shared" si="1105"/>
        <v>1991.8627386868798</v>
      </c>
      <c r="O1918" s="17">
        <f t="shared" si="1105"/>
        <v>1196.9797082479502</v>
      </c>
      <c r="P1918" s="17">
        <f t="shared" si="1105"/>
        <v>398.91939102668437</v>
      </c>
      <c r="Q1918" s="17">
        <f t="shared" si="1105"/>
        <v>1.1949652595164141E-12</v>
      </c>
      <c r="R1918" s="17">
        <f t="shared" si="1105"/>
        <v>0</v>
      </c>
      <c r="S1918" s="17">
        <f t="shared" si="1105"/>
        <v>0</v>
      </c>
      <c r="T1918" s="17">
        <f t="shared" si="1105"/>
        <v>0</v>
      </c>
    </row>
    <row r="1919" spans="2:20">
      <c r="B1919" s="145"/>
      <c r="C1919" s="20" t="s">
        <v>971</v>
      </c>
      <c r="D1919" s="168" t="s">
        <v>79</v>
      </c>
      <c r="E1919" s="168" t="s">
        <v>317</v>
      </c>
      <c r="F1919" s="5"/>
      <c r="G1919" s="17">
        <f t="shared" ref="G1919:T1919" si="1106">+IFERROR(AVERAGEIF(F1569:G1569,no_cero),0)</f>
        <v>0</v>
      </c>
      <c r="H1919" s="17">
        <f t="shared" si="1106"/>
        <v>0</v>
      </c>
      <c r="I1919" s="17">
        <f t="shared" si="1106"/>
        <v>2049.9766809152902</v>
      </c>
      <c r="J1919" s="17">
        <f t="shared" si="1106"/>
        <v>1849.3289786699261</v>
      </c>
      <c r="K1919" s="17">
        <f t="shared" si="1106"/>
        <v>1463.9734270196022</v>
      </c>
      <c r="L1919" s="17">
        <f t="shared" si="1106"/>
        <v>1071.6744235576875</v>
      </c>
      <c r="M1919" s="17">
        <f t="shared" si="1106"/>
        <v>645.78153994943091</v>
      </c>
      <c r="N1919" s="17">
        <f t="shared" si="1106"/>
        <v>213.73990519906476</v>
      </c>
      <c r="O1919" s="17">
        <f t="shared" si="1106"/>
        <v>1.4773146498232805E-13</v>
      </c>
      <c r="P1919" s="17">
        <f t="shared" si="1106"/>
        <v>1.485408075191765E-13</v>
      </c>
      <c r="Q1919" s="17">
        <f t="shared" si="1106"/>
        <v>1.5037731429156963E-13</v>
      </c>
      <c r="R1919" s="17">
        <f t="shared" si="1106"/>
        <v>1.4777202155562015E-13</v>
      </c>
      <c r="S1919" s="17">
        <f t="shared" si="1106"/>
        <v>1.417504569935669E-13</v>
      </c>
      <c r="T1919" s="17">
        <f t="shared" si="1106"/>
        <v>1.3804040722688603E-13</v>
      </c>
    </row>
    <row r="1920" spans="2:20">
      <c r="B1920" s="145"/>
      <c r="C1920" s="20" t="s">
        <v>972</v>
      </c>
      <c r="D1920" s="168" t="s">
        <v>79</v>
      </c>
      <c r="E1920" s="168" t="s">
        <v>317</v>
      </c>
      <c r="F1920" s="5"/>
      <c r="G1920" s="17">
        <f t="shared" ref="G1920:T1920" si="1107">+IFERROR(AVERAGEIF(F1570:G1570,no_cero),0)</f>
        <v>0</v>
      </c>
      <c r="H1920" s="17">
        <f t="shared" si="1107"/>
        <v>0</v>
      </c>
      <c r="I1920" s="17">
        <f t="shared" si="1107"/>
        <v>0</v>
      </c>
      <c r="J1920" s="17">
        <f t="shared" si="1107"/>
        <v>0</v>
      </c>
      <c r="K1920" s="17">
        <f t="shared" si="1107"/>
        <v>0</v>
      </c>
      <c r="L1920" s="17">
        <f t="shared" si="1107"/>
        <v>2063.4228414510039</v>
      </c>
      <c r="M1920" s="17">
        <f t="shared" si="1107"/>
        <v>1906.6981291023849</v>
      </c>
      <c r="N1920" s="17">
        <f t="shared" si="1107"/>
        <v>1606.1505901630792</v>
      </c>
      <c r="O1920" s="17">
        <f t="shared" si="1107"/>
        <v>1315.932615013636</v>
      </c>
      <c r="P1920" s="17">
        <f t="shared" si="1107"/>
        <v>1028.2731872242844</v>
      </c>
      <c r="Q1920" s="17">
        <f t="shared" si="1107"/>
        <v>743.15931534104254</v>
      </c>
      <c r="R1920" s="17">
        <f t="shared" si="1107"/>
        <v>442.33266947179402</v>
      </c>
      <c r="S1920" s="17">
        <f t="shared" si="1107"/>
        <v>142.67780812759636</v>
      </c>
      <c r="T1920" s="17">
        <f t="shared" si="1107"/>
        <v>4.1542165647325305E-13</v>
      </c>
    </row>
    <row r="1921" spans="2:20">
      <c r="B1921" s="145"/>
      <c r="C1921" s="20" t="s">
        <v>973</v>
      </c>
      <c r="D1921" s="168" t="s">
        <v>79</v>
      </c>
      <c r="E1921" s="168" t="s">
        <v>317</v>
      </c>
      <c r="F1921" s="5"/>
      <c r="G1921" s="17">
        <f t="shared" ref="G1921:T1921" si="1108">+IFERROR(AVERAGEIF(F1571:G1571,no_cero),0)</f>
        <v>0</v>
      </c>
      <c r="H1921" s="17">
        <f t="shared" si="1108"/>
        <v>0</v>
      </c>
      <c r="I1921" s="17">
        <f t="shared" si="1108"/>
        <v>986.15720357588668</v>
      </c>
      <c r="J1921" s="17">
        <f t="shared" si="1108"/>
        <v>939.20350135837361</v>
      </c>
      <c r="K1921" s="17">
        <f t="shared" si="1108"/>
        <v>856.39199395450771</v>
      </c>
      <c r="L1921" s="17">
        <f t="shared" si="1108"/>
        <v>773.98181614676753</v>
      </c>
      <c r="M1921" s="17">
        <f t="shared" si="1108"/>
        <v>672.17844600794353</v>
      </c>
      <c r="N1921" s="17">
        <f t="shared" si="1108"/>
        <v>566.22482147124765</v>
      </c>
      <c r="O1921" s="17">
        <f t="shared" si="1108"/>
        <v>463.91273306983851</v>
      </c>
      <c r="P1921" s="17">
        <f t="shared" si="1108"/>
        <v>362.50262299540941</v>
      </c>
      <c r="Q1921" s="17">
        <f t="shared" si="1108"/>
        <v>261.98991130149955</v>
      </c>
      <c r="R1921" s="17">
        <f t="shared" si="1108"/>
        <v>155.93789171234337</v>
      </c>
      <c r="S1921" s="17">
        <f t="shared" si="1108"/>
        <v>100.59793512481802</v>
      </c>
      <c r="T1921" s="17">
        <f t="shared" si="1108"/>
        <v>0</v>
      </c>
    </row>
    <row r="1922" spans="2:20">
      <c r="B1922" s="145"/>
      <c r="C1922" s="20" t="s">
        <v>973</v>
      </c>
      <c r="D1922" s="168" t="s">
        <v>79</v>
      </c>
      <c r="E1922" s="168" t="s">
        <v>317</v>
      </c>
      <c r="F1922" s="5"/>
      <c r="G1922" s="17">
        <f t="shared" ref="G1922:T1922" si="1109">+IFERROR(AVERAGEIF(F1572:G1572,no_cero),0)</f>
        <v>0</v>
      </c>
      <c r="H1922" s="17">
        <f t="shared" si="1109"/>
        <v>0</v>
      </c>
      <c r="I1922" s="17">
        <f t="shared" si="1109"/>
        <v>0</v>
      </c>
      <c r="J1922" s="17">
        <f t="shared" si="1109"/>
        <v>595.39819911617133</v>
      </c>
      <c r="K1922" s="17">
        <f t="shared" si="1109"/>
        <v>574.89242927972089</v>
      </c>
      <c r="L1922" s="17">
        <f t="shared" si="1109"/>
        <v>526.83460600900617</v>
      </c>
      <c r="M1922" s="17">
        <f t="shared" si="1109"/>
        <v>465.77097829390698</v>
      </c>
      <c r="N1922" s="17">
        <f t="shared" si="1109"/>
        <v>401.89397194238569</v>
      </c>
      <c r="O1922" s="17">
        <f t="shared" si="1109"/>
        <v>340.52485598476028</v>
      </c>
      <c r="P1922" s="17">
        <f t="shared" si="1109"/>
        <v>279.96018320618305</v>
      </c>
      <c r="Q1922" s="17">
        <f t="shared" si="1109"/>
        <v>220.36493549145342</v>
      </c>
      <c r="R1922" s="17">
        <f t="shared" si="1109"/>
        <v>155.58143091186008</v>
      </c>
      <c r="S1922" s="17">
        <f t="shared" si="1109"/>
        <v>89.614292524435825</v>
      </c>
      <c r="T1922" s="17">
        <f t="shared" si="1109"/>
        <v>58.396399893513319</v>
      </c>
    </row>
    <row r="1923" spans="2:20">
      <c r="B1923" s="145"/>
      <c r="C1923" s="20" t="s">
        <v>197</v>
      </c>
      <c r="D1923" s="5" t="s">
        <v>79</v>
      </c>
      <c r="E1923" s="5" t="s">
        <v>317</v>
      </c>
      <c r="F1923" s="5"/>
      <c r="G1923" s="17">
        <f t="shared" ref="G1923:T1923" si="1110">+IFERROR(AVERAGEIF(F1573:G1573,no_cero),0)</f>
        <v>0</v>
      </c>
      <c r="H1923" s="17">
        <f t="shared" si="1110"/>
        <v>0</v>
      </c>
      <c r="I1923" s="17">
        <f t="shared" si="1110"/>
        <v>0</v>
      </c>
      <c r="J1923" s="17">
        <f t="shared" si="1110"/>
        <v>1951.999531808623</v>
      </c>
      <c r="K1923" s="17">
        <f t="shared" si="1110"/>
        <v>1841.4969689531108</v>
      </c>
      <c r="L1923" s="17">
        <f t="shared" si="1110"/>
        <v>1692.9576876950794</v>
      </c>
      <c r="M1923" s="17">
        <f t="shared" si="1110"/>
        <v>1487.9071032382483</v>
      </c>
      <c r="N1923" s="17">
        <f t="shared" si="1110"/>
        <v>1163.999439641696</v>
      </c>
      <c r="O1923" s="17">
        <f t="shared" si="1110"/>
        <v>848.29707133250577</v>
      </c>
      <c r="P1923" s="17">
        <f t="shared" si="1110"/>
        <v>532.91048051818757</v>
      </c>
      <c r="Q1923" s="17">
        <f t="shared" si="1110"/>
        <v>216.25440390006335</v>
      </c>
      <c r="R1923" s="17">
        <f t="shared" si="1110"/>
        <v>56.176347329307156</v>
      </c>
      <c r="S1923" s="17">
        <f t="shared" si="1110"/>
        <v>0</v>
      </c>
      <c r="T1923" s="17">
        <f t="shared" si="1110"/>
        <v>0</v>
      </c>
    </row>
    <row r="1924" spans="2:20">
      <c r="B1924" s="145"/>
      <c r="C1924" s="20" t="s">
        <v>198</v>
      </c>
      <c r="D1924" s="5" t="s">
        <v>79</v>
      </c>
      <c r="E1924" s="5" t="s">
        <v>317</v>
      </c>
      <c r="F1924" s="5"/>
      <c r="G1924" s="17">
        <f t="shared" ref="G1924:T1924" si="1111">+IFERROR(AVERAGEIF(F1574:G1574,no_cero),0)</f>
        <v>0</v>
      </c>
      <c r="H1924" s="17">
        <f t="shared" si="1111"/>
        <v>0</v>
      </c>
      <c r="I1924" s="17">
        <f t="shared" si="1111"/>
        <v>0</v>
      </c>
      <c r="J1924" s="17">
        <f t="shared" si="1111"/>
        <v>1637.0140601843111</v>
      </c>
      <c r="K1924" s="17">
        <f t="shared" si="1111"/>
        <v>1544.342803796628</v>
      </c>
      <c r="L1924" s="17">
        <f t="shared" si="1111"/>
        <v>1338.6703557470635</v>
      </c>
      <c r="M1924" s="17">
        <f t="shared" si="1111"/>
        <v>1097.9256285818487</v>
      </c>
      <c r="N1924" s="17">
        <f t="shared" si="1111"/>
        <v>849.9113852833525</v>
      </c>
      <c r="O1924" s="17">
        <f t="shared" si="1111"/>
        <v>607.96638376597355</v>
      </c>
      <c r="P1924" s="17">
        <f t="shared" si="1111"/>
        <v>366.08507808058681</v>
      </c>
      <c r="Q1924" s="17">
        <f t="shared" si="1111"/>
        <v>122.93903305870809</v>
      </c>
      <c r="R1924" s="17">
        <f t="shared" si="1111"/>
        <v>1.4777202155562015E-13</v>
      </c>
      <c r="S1924" s="17">
        <f t="shared" si="1111"/>
        <v>1.417504569935669E-13</v>
      </c>
      <c r="T1924" s="17">
        <f t="shared" si="1111"/>
        <v>1.3804040722688603E-13</v>
      </c>
    </row>
    <row r="1925" spans="2:20">
      <c r="B1925" s="145"/>
      <c r="C1925" s="20" t="s">
        <v>199</v>
      </c>
      <c r="D1925" s="5" t="s">
        <v>79</v>
      </c>
      <c r="E1925" s="5" t="s">
        <v>317</v>
      </c>
      <c r="F1925" s="5"/>
      <c r="G1925" s="17">
        <f t="shared" ref="G1925:T1925" si="1112">+IFERROR(AVERAGEIF(F1575:G1575,no_cero),0)</f>
        <v>0</v>
      </c>
      <c r="H1925" s="17">
        <f t="shared" si="1112"/>
        <v>0</v>
      </c>
      <c r="I1925" s="17">
        <f t="shared" si="1112"/>
        <v>0</v>
      </c>
      <c r="J1925" s="17">
        <f t="shared" si="1112"/>
        <v>0</v>
      </c>
      <c r="K1925" s="17">
        <f t="shared" si="1112"/>
        <v>0</v>
      </c>
      <c r="L1925" s="17">
        <f t="shared" si="1112"/>
        <v>214.80477869024799</v>
      </c>
      <c r="M1925" s="17">
        <f t="shared" si="1112"/>
        <v>198.4895492205265</v>
      </c>
      <c r="N1925" s="17">
        <f t="shared" si="1112"/>
        <v>167.20219197563034</v>
      </c>
      <c r="O1925" s="17">
        <f t="shared" si="1112"/>
        <v>136.9901546405826</v>
      </c>
      <c r="P1925" s="17">
        <f t="shared" si="1112"/>
        <v>107.04446513711477</v>
      </c>
      <c r="Q1925" s="17">
        <f t="shared" si="1112"/>
        <v>77.363771039373447</v>
      </c>
      <c r="R1925" s="17">
        <f t="shared" si="1112"/>
        <v>46.047358430199594</v>
      </c>
      <c r="S1925" s="17">
        <f t="shared" si="1112"/>
        <v>14.852929987586192</v>
      </c>
      <c r="T1925" s="17">
        <f t="shared" si="1112"/>
        <v>1.7255050903360754E-14</v>
      </c>
    </row>
    <row r="1926" spans="2:20">
      <c r="B1926" s="145"/>
      <c r="C1926" s="20" t="s">
        <v>200</v>
      </c>
      <c r="D1926" s="5" t="s">
        <v>79</v>
      </c>
      <c r="E1926" s="5" t="s">
        <v>317</v>
      </c>
      <c r="F1926" s="5"/>
      <c r="G1926" s="17">
        <f t="shared" ref="G1926:T1926" si="1113">+IFERROR(AVERAGEIF(F1576:G1576,no_cero),0)</f>
        <v>0</v>
      </c>
      <c r="H1926" s="17">
        <f t="shared" si="1113"/>
        <v>0</v>
      </c>
      <c r="I1926" s="17">
        <f t="shared" si="1113"/>
        <v>0</v>
      </c>
      <c r="J1926" s="17">
        <f t="shared" si="1113"/>
        <v>0</v>
      </c>
      <c r="K1926" s="17">
        <f t="shared" si="1113"/>
        <v>0</v>
      </c>
      <c r="L1926" s="17">
        <f t="shared" si="1113"/>
        <v>236.62220820147979</v>
      </c>
      <c r="M1926" s="17">
        <f t="shared" si="1113"/>
        <v>206.1075181746987</v>
      </c>
      <c r="N1926" s="17">
        <f t="shared" si="1113"/>
        <v>146.48856681790551</v>
      </c>
      <c r="O1926" s="17">
        <f t="shared" si="1113"/>
        <v>88.030082879581812</v>
      </c>
      <c r="P1926" s="17">
        <f t="shared" si="1113"/>
        <v>58.675860271270217</v>
      </c>
      <c r="Q1926" s="17">
        <f t="shared" si="1113"/>
        <v>0</v>
      </c>
      <c r="R1926" s="17">
        <f t="shared" si="1113"/>
        <v>0</v>
      </c>
      <c r="S1926" s="17">
        <f t="shared" si="1113"/>
        <v>0</v>
      </c>
      <c r="T1926" s="17">
        <f t="shared" si="1113"/>
        <v>0</v>
      </c>
    </row>
    <row r="1927" spans="2:20">
      <c r="B1927" s="145"/>
      <c r="C1927" s="20" t="s">
        <v>201</v>
      </c>
      <c r="D1927" s="5" t="s">
        <v>79</v>
      </c>
      <c r="E1927" s="5" t="s">
        <v>317</v>
      </c>
      <c r="F1927" s="5"/>
      <c r="G1927" s="17">
        <f t="shared" ref="G1927:T1927" si="1114">+IFERROR(AVERAGEIF(F1577:G1577,no_cero),0)</f>
        <v>0</v>
      </c>
      <c r="H1927" s="17">
        <f t="shared" si="1114"/>
        <v>0</v>
      </c>
      <c r="I1927" s="17">
        <f t="shared" si="1114"/>
        <v>0</v>
      </c>
      <c r="J1927" s="17">
        <f t="shared" si="1114"/>
        <v>0</v>
      </c>
      <c r="K1927" s="17">
        <f t="shared" si="1114"/>
        <v>0</v>
      </c>
      <c r="L1927" s="17">
        <f t="shared" si="1114"/>
        <v>1030.4492080197431</v>
      </c>
      <c r="M1927" s="17">
        <f t="shared" si="1114"/>
        <v>897.56295693594529</v>
      </c>
      <c r="N1927" s="17">
        <f t="shared" si="1114"/>
        <v>637.93263028349145</v>
      </c>
      <c r="O1927" s="17">
        <f t="shared" si="1114"/>
        <v>383.35594057147392</v>
      </c>
      <c r="P1927" s="17">
        <f t="shared" si="1114"/>
        <v>255.5233264281124</v>
      </c>
      <c r="Q1927" s="17">
        <f t="shared" si="1114"/>
        <v>0</v>
      </c>
      <c r="R1927" s="17">
        <f t="shared" si="1114"/>
        <v>0</v>
      </c>
      <c r="S1927" s="17">
        <f t="shared" si="1114"/>
        <v>0</v>
      </c>
      <c r="T1927" s="17">
        <f t="shared" si="1114"/>
        <v>0</v>
      </c>
    </row>
    <row r="1928" spans="2:20">
      <c r="B1928" s="145"/>
      <c r="C1928" s="20" t="s">
        <v>202</v>
      </c>
      <c r="D1928" s="5" t="s">
        <v>79</v>
      </c>
      <c r="E1928" s="5" t="s">
        <v>317</v>
      </c>
      <c r="F1928" s="5"/>
      <c r="G1928" s="17">
        <f t="shared" ref="G1928:T1928" si="1115">+IFERROR(AVERAGEIF(F1578:G1578,no_cero),0)</f>
        <v>0</v>
      </c>
      <c r="H1928" s="17">
        <f t="shared" si="1115"/>
        <v>0</v>
      </c>
      <c r="I1928" s="17">
        <f t="shared" si="1115"/>
        <v>0</v>
      </c>
      <c r="J1928" s="17">
        <f t="shared" si="1115"/>
        <v>0</v>
      </c>
      <c r="K1928" s="17">
        <f t="shared" si="1115"/>
        <v>0</v>
      </c>
      <c r="L1928" s="17">
        <f t="shared" si="1115"/>
        <v>256.52206501281637</v>
      </c>
      <c r="M1928" s="17">
        <f t="shared" si="1115"/>
        <v>237.03825101086596</v>
      </c>
      <c r="N1928" s="17">
        <f t="shared" si="1115"/>
        <v>199.67456879582579</v>
      </c>
      <c r="O1928" s="17">
        <f t="shared" si="1115"/>
        <v>163.59504462189454</v>
      </c>
      <c r="P1928" s="17">
        <f t="shared" si="1115"/>
        <v>127.83359575422591</v>
      </c>
      <c r="Q1928" s="17">
        <f t="shared" si="1115"/>
        <v>92.388607112024999</v>
      </c>
      <c r="R1928" s="17">
        <f t="shared" si="1115"/>
        <v>54.990226683613329</v>
      </c>
      <c r="S1928" s="17">
        <f t="shared" si="1115"/>
        <v>17.737520995287749</v>
      </c>
      <c r="T1928" s="17">
        <f t="shared" si="1115"/>
        <v>6.9345312311591753E-14</v>
      </c>
    </row>
    <row r="1929" spans="2:20">
      <c r="B1929" s="145"/>
      <c r="C1929" s="20" t="s">
        <v>284</v>
      </c>
      <c r="D1929" s="5" t="s">
        <v>79</v>
      </c>
      <c r="E1929" s="5" t="s">
        <v>317</v>
      </c>
      <c r="F1929" s="5"/>
      <c r="G1929" s="17">
        <f t="shared" ref="G1929:T1929" si="1116">+IFERROR(AVERAGEIF(F1579:G1579,no_cero),0)</f>
        <v>0</v>
      </c>
      <c r="H1929" s="17">
        <f t="shared" si="1116"/>
        <v>0</v>
      </c>
      <c r="I1929" s="17">
        <f t="shared" si="1116"/>
        <v>0</v>
      </c>
      <c r="J1929" s="17">
        <f t="shared" si="1116"/>
        <v>0</v>
      </c>
      <c r="K1929" s="17">
        <f t="shared" si="1116"/>
        <v>0</v>
      </c>
      <c r="L1929" s="17">
        <f t="shared" si="1116"/>
        <v>0</v>
      </c>
      <c r="M1929" s="17">
        <f t="shared" si="1116"/>
        <v>0</v>
      </c>
      <c r="N1929" s="17">
        <f t="shared" si="1116"/>
        <v>0</v>
      </c>
      <c r="O1929" s="17">
        <f t="shared" si="1116"/>
        <v>0</v>
      </c>
      <c r="P1929" s="17">
        <f t="shared" si="1116"/>
        <v>0</v>
      </c>
      <c r="Q1929" s="17">
        <f t="shared" si="1116"/>
        <v>0</v>
      </c>
      <c r="R1929" s="17">
        <f t="shared" si="1116"/>
        <v>0</v>
      </c>
      <c r="S1929" s="17">
        <f t="shared" si="1116"/>
        <v>0</v>
      </c>
      <c r="T1929" s="17">
        <f t="shared" si="1116"/>
        <v>2093.5926033947744</v>
      </c>
    </row>
    <row r="1930" spans="2:20">
      <c r="B1930" s="145"/>
      <c r="C1930" s="20" t="s">
        <v>453</v>
      </c>
      <c r="D1930" s="5" t="s">
        <v>79</v>
      </c>
      <c r="E1930" s="5" t="s">
        <v>317</v>
      </c>
      <c r="F1930" s="5"/>
      <c r="G1930" s="17">
        <f t="shared" ref="G1930:T1930" si="1117">+IFERROR(AVERAGEIF(F1580:G1580,no_cero),0)</f>
        <v>0</v>
      </c>
      <c r="H1930" s="17">
        <f t="shared" si="1117"/>
        <v>0</v>
      </c>
      <c r="I1930" s="17">
        <f t="shared" si="1117"/>
        <v>0</v>
      </c>
      <c r="J1930" s="17">
        <f t="shared" si="1117"/>
        <v>0</v>
      </c>
      <c r="K1930" s="17">
        <f t="shared" si="1117"/>
        <v>0</v>
      </c>
      <c r="L1930" s="17">
        <f t="shared" si="1117"/>
        <v>0</v>
      </c>
      <c r="M1930" s="17">
        <f t="shared" si="1117"/>
        <v>0</v>
      </c>
      <c r="N1930" s="17">
        <f t="shared" si="1117"/>
        <v>0</v>
      </c>
      <c r="O1930" s="17">
        <f t="shared" si="1117"/>
        <v>0</v>
      </c>
      <c r="P1930" s="17">
        <f t="shared" si="1117"/>
        <v>0</v>
      </c>
      <c r="Q1930" s="17">
        <f t="shared" si="1117"/>
        <v>0</v>
      </c>
      <c r="R1930" s="17">
        <f t="shared" si="1117"/>
        <v>0</v>
      </c>
      <c r="S1930" s="17">
        <f t="shared" si="1117"/>
        <v>0</v>
      </c>
      <c r="T1930" s="17">
        <f t="shared" si="1117"/>
        <v>981.68069893240886</v>
      </c>
    </row>
    <row r="1931" spans="2:20">
      <c r="B1931" s="145"/>
      <c r="C1931" s="20" t="s">
        <v>454</v>
      </c>
      <c r="D1931" s="5" t="s">
        <v>79</v>
      </c>
      <c r="E1931" s="5" t="s">
        <v>317</v>
      </c>
      <c r="F1931" s="5"/>
      <c r="G1931" s="17">
        <f t="shared" ref="G1931:T1931" si="1118">+IFERROR(AVERAGEIF(F1581:G1581,no_cero),0)</f>
        <v>0</v>
      </c>
      <c r="H1931" s="17">
        <f t="shared" si="1118"/>
        <v>0</v>
      </c>
      <c r="I1931" s="17">
        <f t="shared" si="1118"/>
        <v>0</v>
      </c>
      <c r="J1931" s="17">
        <f t="shared" si="1118"/>
        <v>0</v>
      </c>
      <c r="K1931" s="17">
        <f t="shared" si="1118"/>
        <v>0</v>
      </c>
      <c r="L1931" s="17">
        <f t="shared" si="1118"/>
        <v>0</v>
      </c>
      <c r="M1931" s="17">
        <f t="shared" si="1118"/>
        <v>0</v>
      </c>
      <c r="N1931" s="17">
        <f t="shared" si="1118"/>
        <v>0</v>
      </c>
      <c r="O1931" s="17">
        <f t="shared" si="1118"/>
        <v>0</v>
      </c>
      <c r="P1931" s="17">
        <f t="shared" si="1118"/>
        <v>0</v>
      </c>
      <c r="Q1931" s="17">
        <f t="shared" si="1118"/>
        <v>0</v>
      </c>
      <c r="R1931" s="17">
        <f t="shared" si="1118"/>
        <v>0</v>
      </c>
      <c r="S1931" s="17">
        <f t="shared" si="1118"/>
        <v>0</v>
      </c>
      <c r="T1931" s="17">
        <f t="shared" si="1118"/>
        <v>12477.648357283888</v>
      </c>
    </row>
    <row r="1932" spans="2:20">
      <c r="B1932" s="145"/>
      <c r="C1932" s="20" t="s">
        <v>455</v>
      </c>
      <c r="D1932" s="5" t="s">
        <v>79</v>
      </c>
      <c r="E1932" s="5" t="s">
        <v>317</v>
      </c>
      <c r="F1932" s="5"/>
      <c r="G1932" s="17">
        <f t="shared" ref="G1932:T1932" si="1119">+IFERROR(AVERAGEIF(F1582:G1582,no_cero),0)</f>
        <v>0</v>
      </c>
      <c r="H1932" s="17">
        <f t="shared" si="1119"/>
        <v>0</v>
      </c>
      <c r="I1932" s="17">
        <f t="shared" si="1119"/>
        <v>0</v>
      </c>
      <c r="J1932" s="17">
        <f t="shared" si="1119"/>
        <v>0</v>
      </c>
      <c r="K1932" s="17">
        <f t="shared" si="1119"/>
        <v>0</v>
      </c>
      <c r="L1932" s="17">
        <f t="shared" si="1119"/>
        <v>0</v>
      </c>
      <c r="M1932" s="17">
        <f t="shared" si="1119"/>
        <v>0</v>
      </c>
      <c r="N1932" s="17">
        <f t="shared" si="1119"/>
        <v>0</v>
      </c>
      <c r="O1932" s="17">
        <f t="shared" si="1119"/>
        <v>0</v>
      </c>
      <c r="P1932" s="17">
        <f t="shared" si="1119"/>
        <v>0</v>
      </c>
      <c r="Q1932" s="17">
        <f t="shared" si="1119"/>
        <v>0</v>
      </c>
      <c r="R1932" s="17">
        <f t="shared" si="1119"/>
        <v>0</v>
      </c>
      <c r="S1932" s="17">
        <f t="shared" si="1119"/>
        <v>1281.4855089054288</v>
      </c>
      <c r="T1932" s="17">
        <f t="shared" si="1119"/>
        <v>1179.6995741568544</v>
      </c>
    </row>
    <row r="1933" spans="2:20">
      <c r="B1933" s="145"/>
      <c r="C1933" s="20" t="s">
        <v>456</v>
      </c>
      <c r="D1933" s="5" t="s">
        <v>79</v>
      </c>
      <c r="E1933" s="5" t="s">
        <v>317</v>
      </c>
      <c r="F1933" s="5"/>
      <c r="G1933" s="17">
        <f t="shared" ref="G1933:T1933" si="1120">+IFERROR(AVERAGEIF(F1583:G1583,no_cero),0)</f>
        <v>0</v>
      </c>
      <c r="H1933" s="17">
        <f t="shared" si="1120"/>
        <v>0</v>
      </c>
      <c r="I1933" s="17">
        <f t="shared" si="1120"/>
        <v>0</v>
      </c>
      <c r="J1933" s="17">
        <f t="shared" si="1120"/>
        <v>0</v>
      </c>
      <c r="K1933" s="17">
        <f t="shared" si="1120"/>
        <v>0</v>
      </c>
      <c r="L1933" s="17">
        <f t="shared" si="1120"/>
        <v>0</v>
      </c>
      <c r="M1933" s="17">
        <f t="shared" si="1120"/>
        <v>0</v>
      </c>
      <c r="N1933" s="17">
        <f t="shared" si="1120"/>
        <v>0</v>
      </c>
      <c r="O1933" s="17">
        <f t="shared" si="1120"/>
        <v>0</v>
      </c>
      <c r="P1933" s="17">
        <f t="shared" si="1120"/>
        <v>26779.733229356145</v>
      </c>
      <c r="Q1933" s="17">
        <f t="shared" si="1120"/>
        <v>25021.589906975089</v>
      </c>
      <c r="R1933" s="17">
        <f t="shared" si="1120"/>
        <v>20862.280388590087</v>
      </c>
      <c r="S1933" s="17">
        <f t="shared" si="1120"/>
        <v>18032.357346257428</v>
      </c>
      <c r="T1933" s="17">
        <f t="shared" si="1120"/>
        <v>15454.913257954438</v>
      </c>
    </row>
    <row r="1934" spans="2:20">
      <c r="B1934" s="145"/>
      <c r="C1934" s="20" t="s">
        <v>457</v>
      </c>
      <c r="D1934" s="5" t="s">
        <v>79</v>
      </c>
      <c r="E1934" s="5" t="s">
        <v>317</v>
      </c>
      <c r="F1934" s="5"/>
      <c r="G1934" s="17">
        <f t="shared" ref="G1934:T1934" si="1121">+IFERROR(AVERAGEIF(F1584:G1584,no_cero),0)</f>
        <v>0</v>
      </c>
      <c r="H1934" s="17">
        <f t="shared" si="1121"/>
        <v>0</v>
      </c>
      <c r="I1934" s="17">
        <f t="shared" si="1121"/>
        <v>0</v>
      </c>
      <c r="J1934" s="17">
        <f t="shared" si="1121"/>
        <v>0</v>
      </c>
      <c r="K1934" s="17">
        <f t="shared" si="1121"/>
        <v>0</v>
      </c>
      <c r="L1934" s="17">
        <f t="shared" si="1121"/>
        <v>0</v>
      </c>
      <c r="M1934" s="17">
        <f t="shared" si="1121"/>
        <v>0</v>
      </c>
      <c r="N1934" s="17">
        <f t="shared" si="1121"/>
        <v>0</v>
      </c>
      <c r="O1934" s="17">
        <f t="shared" si="1121"/>
        <v>0</v>
      </c>
      <c r="P1934" s="17">
        <f t="shared" si="1121"/>
        <v>0</v>
      </c>
      <c r="Q1934" s="17">
        <f t="shared" si="1121"/>
        <v>0</v>
      </c>
      <c r="R1934" s="17">
        <f t="shared" si="1121"/>
        <v>0</v>
      </c>
      <c r="S1934" s="17">
        <f t="shared" si="1121"/>
        <v>929.15182593994393</v>
      </c>
      <c r="T1934" s="17">
        <f t="shared" si="1121"/>
        <v>855.35107948638324</v>
      </c>
    </row>
    <row r="1935" spans="2:20">
      <c r="B1935" s="145"/>
      <c r="C1935" s="20" t="s">
        <v>458</v>
      </c>
      <c r="D1935" s="5" t="s">
        <v>79</v>
      </c>
      <c r="E1935" s="5" t="s">
        <v>317</v>
      </c>
      <c r="F1935" s="5"/>
      <c r="G1935" s="17">
        <f t="shared" ref="G1935:T1935" si="1122">+IFERROR(AVERAGEIF(F1585:G1585,no_cero),0)</f>
        <v>0</v>
      </c>
      <c r="H1935" s="17">
        <f t="shared" si="1122"/>
        <v>0</v>
      </c>
      <c r="I1935" s="17">
        <f t="shared" si="1122"/>
        <v>0</v>
      </c>
      <c r="J1935" s="17">
        <f t="shared" si="1122"/>
        <v>0</v>
      </c>
      <c r="K1935" s="17">
        <f t="shared" si="1122"/>
        <v>0</v>
      </c>
      <c r="L1935" s="17">
        <f t="shared" si="1122"/>
        <v>0</v>
      </c>
      <c r="M1935" s="17">
        <f t="shared" si="1122"/>
        <v>0</v>
      </c>
      <c r="N1935" s="17">
        <f t="shared" si="1122"/>
        <v>0</v>
      </c>
      <c r="O1935" s="17">
        <f t="shared" si="1122"/>
        <v>0</v>
      </c>
      <c r="P1935" s="17">
        <f t="shared" si="1122"/>
        <v>0</v>
      </c>
      <c r="Q1935" s="17">
        <f t="shared" si="1122"/>
        <v>0</v>
      </c>
      <c r="R1935" s="17">
        <f t="shared" si="1122"/>
        <v>0</v>
      </c>
      <c r="S1935" s="17">
        <f t="shared" si="1122"/>
        <v>636.33269452634852</v>
      </c>
      <c r="T1935" s="17">
        <f t="shared" si="1122"/>
        <v>567.94843224987483</v>
      </c>
    </row>
    <row r="1936" spans="2:20">
      <c r="B1936" s="145"/>
      <c r="C1936" s="20" t="s">
        <v>459</v>
      </c>
      <c r="D1936" s="5" t="s">
        <v>79</v>
      </c>
      <c r="E1936" s="5" t="s">
        <v>317</v>
      </c>
      <c r="F1936" s="5"/>
      <c r="G1936" s="17">
        <f t="shared" ref="G1936:T1936" si="1123">+IFERROR(AVERAGEIF(F1586:G1586,no_cero),0)</f>
        <v>0</v>
      </c>
      <c r="H1936" s="17">
        <f t="shared" si="1123"/>
        <v>0</v>
      </c>
      <c r="I1936" s="17">
        <f t="shared" si="1123"/>
        <v>0</v>
      </c>
      <c r="J1936" s="17">
        <f t="shared" si="1123"/>
        <v>0</v>
      </c>
      <c r="K1936" s="17">
        <f t="shared" si="1123"/>
        <v>0</v>
      </c>
      <c r="L1936" s="17">
        <f t="shared" si="1123"/>
        <v>0</v>
      </c>
      <c r="M1936" s="17">
        <f t="shared" si="1123"/>
        <v>0</v>
      </c>
      <c r="N1936" s="17">
        <f t="shared" si="1123"/>
        <v>0</v>
      </c>
      <c r="O1936" s="17">
        <f t="shared" si="1123"/>
        <v>0</v>
      </c>
      <c r="P1936" s="17">
        <f t="shared" si="1123"/>
        <v>0</v>
      </c>
      <c r="Q1936" s="17">
        <f t="shared" si="1123"/>
        <v>0</v>
      </c>
      <c r="R1936" s="17">
        <f t="shared" si="1123"/>
        <v>0</v>
      </c>
      <c r="S1936" s="17">
        <f t="shared" si="1123"/>
        <v>466.76131330216418</v>
      </c>
      <c r="T1936" s="17">
        <f t="shared" si="1123"/>
        <v>416.60024450288563</v>
      </c>
    </row>
    <row r="1937" spans="2:20">
      <c r="B1937" s="145"/>
      <c r="C1937" s="20" t="s">
        <v>461</v>
      </c>
      <c r="D1937" s="5" t="s">
        <v>79</v>
      </c>
      <c r="E1937" s="5" t="s">
        <v>317</v>
      </c>
      <c r="F1937" s="5"/>
      <c r="G1937" s="17">
        <f t="shared" ref="G1937:T1937" si="1124">+IFERROR(AVERAGEIF(F1587:G1587,no_cero),0)</f>
        <v>0</v>
      </c>
      <c r="H1937" s="17">
        <f t="shared" si="1124"/>
        <v>0</v>
      </c>
      <c r="I1937" s="17">
        <f t="shared" si="1124"/>
        <v>0</v>
      </c>
      <c r="J1937" s="17">
        <f t="shared" si="1124"/>
        <v>0</v>
      </c>
      <c r="K1937" s="17">
        <f t="shared" si="1124"/>
        <v>0</v>
      </c>
      <c r="L1937" s="17">
        <f t="shared" si="1124"/>
        <v>0</v>
      </c>
      <c r="M1937" s="17">
        <f t="shared" si="1124"/>
        <v>0</v>
      </c>
      <c r="N1937" s="17">
        <f t="shared" si="1124"/>
        <v>0</v>
      </c>
      <c r="O1937" s="17">
        <f t="shared" si="1124"/>
        <v>0</v>
      </c>
      <c r="P1937" s="17">
        <f t="shared" si="1124"/>
        <v>0</v>
      </c>
      <c r="Q1937" s="17">
        <f t="shared" si="1124"/>
        <v>2264.1963136203763</v>
      </c>
      <c r="R1937" s="17">
        <f t="shared" si="1124"/>
        <v>1994.5585640901934</v>
      </c>
      <c r="S1937" s="17">
        <f t="shared" si="1124"/>
        <v>1487.6818593015435</v>
      </c>
      <c r="T1937" s="17">
        <f t="shared" si="1124"/>
        <v>1034.255696758866</v>
      </c>
    </row>
    <row r="1938" spans="2:20">
      <c r="B1938" s="145"/>
      <c r="C1938" s="20" t="s">
        <v>462</v>
      </c>
      <c r="D1938" s="5" t="s">
        <v>79</v>
      </c>
      <c r="E1938" s="5" t="s">
        <v>317</v>
      </c>
      <c r="F1938" s="5"/>
      <c r="G1938" s="17">
        <f t="shared" ref="G1938:T1938" si="1125">+IFERROR(AVERAGEIF(F1588:G1588,no_cero),0)</f>
        <v>0</v>
      </c>
      <c r="H1938" s="17">
        <f t="shared" si="1125"/>
        <v>0</v>
      </c>
      <c r="I1938" s="17">
        <f t="shared" si="1125"/>
        <v>0</v>
      </c>
      <c r="J1938" s="17">
        <f t="shared" si="1125"/>
        <v>0</v>
      </c>
      <c r="K1938" s="17">
        <f t="shared" si="1125"/>
        <v>0</v>
      </c>
      <c r="L1938" s="17">
        <f t="shared" si="1125"/>
        <v>0</v>
      </c>
      <c r="M1938" s="17">
        <f t="shared" si="1125"/>
        <v>0</v>
      </c>
      <c r="N1938" s="17">
        <f t="shared" si="1125"/>
        <v>0</v>
      </c>
      <c r="O1938" s="17">
        <f t="shared" si="1125"/>
        <v>0</v>
      </c>
      <c r="P1938" s="17">
        <f t="shared" si="1125"/>
        <v>0</v>
      </c>
      <c r="Q1938" s="17">
        <f t="shared" si="1125"/>
        <v>0</v>
      </c>
      <c r="R1938" s="17">
        <f t="shared" si="1125"/>
        <v>776.37971967257079</v>
      </c>
      <c r="S1938" s="17">
        <f t="shared" si="1125"/>
        <v>709.80081748153452</v>
      </c>
      <c r="T1938" s="17">
        <f t="shared" si="1125"/>
        <v>584.61755861505515</v>
      </c>
    </row>
    <row r="1939" spans="2:20">
      <c r="B1939" s="145"/>
      <c r="C1939" s="20" t="s">
        <v>463</v>
      </c>
      <c r="D1939" s="5" t="s">
        <v>79</v>
      </c>
      <c r="E1939" s="5" t="s">
        <v>317</v>
      </c>
      <c r="F1939" s="5"/>
      <c r="G1939" s="17">
        <f t="shared" ref="G1939:T1939" si="1126">+IFERROR(AVERAGEIF(F1589:G1589,no_cero),0)</f>
        <v>0</v>
      </c>
      <c r="H1939" s="17">
        <f t="shared" si="1126"/>
        <v>0</v>
      </c>
      <c r="I1939" s="17">
        <f t="shared" si="1126"/>
        <v>0</v>
      </c>
      <c r="J1939" s="17">
        <f t="shared" si="1126"/>
        <v>0</v>
      </c>
      <c r="K1939" s="17">
        <f t="shared" si="1126"/>
        <v>0</v>
      </c>
      <c r="L1939" s="17">
        <f t="shared" si="1126"/>
        <v>0</v>
      </c>
      <c r="M1939" s="17">
        <f t="shared" si="1126"/>
        <v>0</v>
      </c>
      <c r="N1939" s="17">
        <f t="shared" si="1126"/>
        <v>0</v>
      </c>
      <c r="O1939" s="17">
        <f t="shared" si="1126"/>
        <v>0</v>
      </c>
      <c r="P1939" s="17">
        <f t="shared" si="1126"/>
        <v>0</v>
      </c>
      <c r="Q1939" s="17">
        <f t="shared" si="1126"/>
        <v>0</v>
      </c>
      <c r="R1939" s="17">
        <f t="shared" si="1126"/>
        <v>106.49600065229292</v>
      </c>
      <c r="S1939" s="17">
        <f t="shared" si="1126"/>
        <v>99.569141749184325</v>
      </c>
      <c r="T1939" s="17">
        <f t="shared" si="1126"/>
        <v>86.726948647729913</v>
      </c>
    </row>
    <row r="1940" spans="2:20">
      <c r="B1940" s="145"/>
      <c r="C1940" s="20" t="s">
        <v>464</v>
      </c>
      <c r="D1940" s="5" t="s">
        <v>79</v>
      </c>
      <c r="E1940" s="5" t="s">
        <v>317</v>
      </c>
      <c r="F1940" s="5"/>
      <c r="G1940" s="17">
        <f t="shared" ref="G1940:T1940" si="1127">+IFERROR(AVERAGEIF(F1590:G1590,no_cero),0)</f>
        <v>0</v>
      </c>
      <c r="H1940" s="17">
        <f t="shared" si="1127"/>
        <v>0</v>
      </c>
      <c r="I1940" s="17">
        <f t="shared" si="1127"/>
        <v>0</v>
      </c>
      <c r="J1940" s="17">
        <f t="shared" si="1127"/>
        <v>0</v>
      </c>
      <c r="K1940" s="17">
        <f t="shared" si="1127"/>
        <v>0</v>
      </c>
      <c r="L1940" s="17">
        <f t="shared" si="1127"/>
        <v>0</v>
      </c>
      <c r="M1940" s="17">
        <f t="shared" si="1127"/>
        <v>0</v>
      </c>
      <c r="N1940" s="17">
        <f t="shared" si="1127"/>
        <v>0</v>
      </c>
      <c r="O1940" s="17">
        <f t="shared" si="1127"/>
        <v>0</v>
      </c>
      <c r="P1940" s="17">
        <f t="shared" si="1127"/>
        <v>0</v>
      </c>
      <c r="Q1940" s="17">
        <f t="shared" si="1127"/>
        <v>0</v>
      </c>
      <c r="R1940" s="17">
        <f t="shared" si="1127"/>
        <v>69.996106251985196</v>
      </c>
      <c r="S1940" s="17">
        <f t="shared" si="1127"/>
        <v>63.993548748461379</v>
      </c>
      <c r="T1940" s="17">
        <f t="shared" si="1127"/>
        <v>52.707395250939221</v>
      </c>
    </row>
    <row r="1941" spans="2:20">
      <c r="B1941" s="145"/>
      <c r="C1941" s="20" t="s">
        <v>465</v>
      </c>
      <c r="D1941" s="5" t="s">
        <v>79</v>
      </c>
      <c r="E1941" s="5" t="s">
        <v>317</v>
      </c>
      <c r="F1941" s="5"/>
      <c r="G1941" s="17">
        <f t="shared" ref="G1941:T1941" si="1128">+IFERROR(AVERAGEIF(F1591:G1591,no_cero),0)</f>
        <v>0</v>
      </c>
      <c r="H1941" s="17">
        <f t="shared" si="1128"/>
        <v>0</v>
      </c>
      <c r="I1941" s="17">
        <f t="shared" si="1128"/>
        <v>0</v>
      </c>
      <c r="J1941" s="17">
        <f t="shared" si="1128"/>
        <v>0</v>
      </c>
      <c r="K1941" s="17">
        <f t="shared" si="1128"/>
        <v>0</v>
      </c>
      <c r="L1941" s="17">
        <f t="shared" si="1128"/>
        <v>0</v>
      </c>
      <c r="M1941" s="17">
        <f t="shared" si="1128"/>
        <v>0</v>
      </c>
      <c r="N1941" s="17">
        <f t="shared" si="1128"/>
        <v>0</v>
      </c>
      <c r="O1941" s="17">
        <f t="shared" si="1128"/>
        <v>0</v>
      </c>
      <c r="P1941" s="17">
        <f t="shared" si="1128"/>
        <v>0</v>
      </c>
      <c r="Q1941" s="17">
        <f t="shared" si="1128"/>
        <v>0</v>
      </c>
      <c r="R1941" s="17">
        <f t="shared" si="1128"/>
        <v>376.59650707318264</v>
      </c>
      <c r="S1941" s="17">
        <f t="shared" si="1128"/>
        <v>344.30125080285427</v>
      </c>
      <c r="T1941" s="17">
        <f t="shared" si="1128"/>
        <v>283.57893047609923</v>
      </c>
    </row>
    <row r="1942" spans="2:20">
      <c r="B1942" s="145"/>
      <c r="C1942" s="20" t="s">
        <v>196</v>
      </c>
      <c r="D1942" s="5" t="s">
        <v>79</v>
      </c>
      <c r="E1942" s="5" t="s">
        <v>317</v>
      </c>
      <c r="F1942" s="5"/>
      <c r="G1942" s="17">
        <f t="shared" ref="G1942:T1942" si="1129">+IFERROR(AVERAGEIF(F1592:G1592,no_cero),0)</f>
        <v>0</v>
      </c>
      <c r="H1942" s="17">
        <f t="shared" si="1129"/>
        <v>0</v>
      </c>
      <c r="I1942" s="17">
        <f t="shared" si="1129"/>
        <v>0</v>
      </c>
      <c r="J1942" s="17">
        <f t="shared" si="1129"/>
        <v>0</v>
      </c>
      <c r="K1942" s="17">
        <f t="shared" si="1129"/>
        <v>0</v>
      </c>
      <c r="L1942" s="17">
        <f t="shared" si="1129"/>
        <v>0</v>
      </c>
      <c r="M1942" s="17">
        <f t="shared" si="1129"/>
        <v>0</v>
      </c>
      <c r="N1942" s="17">
        <f t="shared" si="1129"/>
        <v>0</v>
      </c>
      <c r="O1942" s="17">
        <f t="shared" si="1129"/>
        <v>0</v>
      </c>
      <c r="P1942" s="17">
        <f t="shared" si="1129"/>
        <v>0</v>
      </c>
      <c r="Q1942" s="17">
        <f t="shared" si="1129"/>
        <v>0</v>
      </c>
      <c r="R1942" s="17">
        <f t="shared" si="1129"/>
        <v>878.55703506678378</v>
      </c>
      <c r="S1942" s="17">
        <f t="shared" si="1129"/>
        <v>803.21585674282244</v>
      </c>
      <c r="T1942" s="17">
        <f t="shared" si="1129"/>
        <v>661.55755480248479</v>
      </c>
    </row>
    <row r="1943" spans="2:20">
      <c r="B1943" s="145"/>
      <c r="C1943" s="20" t="s">
        <v>466</v>
      </c>
      <c r="D1943" s="5" t="s">
        <v>79</v>
      </c>
      <c r="E1943" s="5" t="s">
        <v>317</v>
      </c>
      <c r="F1943" s="5"/>
      <c r="G1943" s="17">
        <f t="shared" ref="G1943:T1943" si="1130">+IFERROR(AVERAGEIF(F1593:G1593,no_cero),0)</f>
        <v>0</v>
      </c>
      <c r="H1943" s="17">
        <f t="shared" si="1130"/>
        <v>0</v>
      </c>
      <c r="I1943" s="17">
        <f t="shared" si="1130"/>
        <v>0</v>
      </c>
      <c r="J1943" s="17">
        <f t="shared" si="1130"/>
        <v>0</v>
      </c>
      <c r="K1943" s="17">
        <f t="shared" si="1130"/>
        <v>0</v>
      </c>
      <c r="L1943" s="17">
        <f t="shared" si="1130"/>
        <v>0</v>
      </c>
      <c r="M1943" s="17">
        <f t="shared" si="1130"/>
        <v>0</v>
      </c>
      <c r="N1943" s="17">
        <f t="shared" si="1130"/>
        <v>0</v>
      </c>
      <c r="O1943" s="17">
        <f t="shared" si="1130"/>
        <v>0</v>
      </c>
      <c r="P1943" s="17">
        <f t="shared" si="1130"/>
        <v>0</v>
      </c>
      <c r="Q1943" s="17">
        <f t="shared" si="1130"/>
        <v>0</v>
      </c>
      <c r="R1943" s="17">
        <f t="shared" si="1130"/>
        <v>574.18680909831608</v>
      </c>
      <c r="S1943" s="17">
        <f t="shared" si="1130"/>
        <v>524.94707957722221</v>
      </c>
      <c r="T1943" s="17">
        <f t="shared" si="1130"/>
        <v>432.36535166786075</v>
      </c>
    </row>
    <row r="1944" spans="2:20">
      <c r="B1944" s="145"/>
      <c r="C1944" s="20" t="s">
        <v>467</v>
      </c>
      <c r="D1944" s="5" t="s">
        <v>79</v>
      </c>
      <c r="E1944" s="5" t="s">
        <v>317</v>
      </c>
      <c r="F1944" s="5"/>
      <c r="G1944" s="17">
        <f t="shared" ref="G1944:T1944" si="1131">+IFERROR(AVERAGEIF(F1594:G1594,no_cero),0)</f>
        <v>0</v>
      </c>
      <c r="H1944" s="17">
        <f t="shared" si="1131"/>
        <v>0</v>
      </c>
      <c r="I1944" s="17">
        <f t="shared" si="1131"/>
        <v>0</v>
      </c>
      <c r="J1944" s="17">
        <f t="shared" si="1131"/>
        <v>0</v>
      </c>
      <c r="K1944" s="17">
        <f t="shared" si="1131"/>
        <v>0</v>
      </c>
      <c r="L1944" s="17">
        <f t="shared" si="1131"/>
        <v>0</v>
      </c>
      <c r="M1944" s="17">
        <f t="shared" si="1131"/>
        <v>0</v>
      </c>
      <c r="N1944" s="17">
        <f t="shared" si="1131"/>
        <v>0</v>
      </c>
      <c r="O1944" s="17">
        <f t="shared" si="1131"/>
        <v>0</v>
      </c>
      <c r="P1944" s="17">
        <f t="shared" si="1131"/>
        <v>0</v>
      </c>
      <c r="Q1944" s="17">
        <f t="shared" si="1131"/>
        <v>0</v>
      </c>
      <c r="R1944" s="17">
        <f t="shared" si="1131"/>
        <v>3950.9313863726602</v>
      </c>
      <c r="S1944" s="17">
        <f t="shared" si="1131"/>
        <v>3757.5970375867118</v>
      </c>
      <c r="T1944" s="17">
        <f t="shared" si="1131"/>
        <v>3406.0792099801461</v>
      </c>
    </row>
    <row r="1945" spans="2:20">
      <c r="B1945" s="145"/>
      <c r="C1945" s="20" t="s">
        <v>460</v>
      </c>
      <c r="D1945" s="5" t="s">
        <v>79</v>
      </c>
      <c r="E1945" s="5" t="s">
        <v>317</v>
      </c>
      <c r="F1945" s="5"/>
      <c r="G1945" s="17">
        <f t="shared" ref="G1945:T1945" si="1132">+IFERROR(AVERAGEIF(F1595:G1595,no_cero),0)</f>
        <v>0</v>
      </c>
      <c r="H1945" s="17">
        <f t="shared" si="1132"/>
        <v>0</v>
      </c>
      <c r="I1945" s="17">
        <f t="shared" si="1132"/>
        <v>0</v>
      </c>
      <c r="J1945" s="17">
        <f t="shared" si="1132"/>
        <v>0</v>
      </c>
      <c r="K1945" s="17">
        <f t="shared" si="1132"/>
        <v>0</v>
      </c>
      <c r="L1945" s="17">
        <f t="shared" si="1132"/>
        <v>0</v>
      </c>
      <c r="M1945" s="17">
        <f t="shared" si="1132"/>
        <v>0</v>
      </c>
      <c r="N1945" s="17">
        <f t="shared" si="1132"/>
        <v>0</v>
      </c>
      <c r="O1945" s="17">
        <f t="shared" si="1132"/>
        <v>0</v>
      </c>
      <c r="P1945" s="17">
        <f t="shared" si="1132"/>
        <v>3363.5414273529664</v>
      </c>
      <c r="Q1945" s="17">
        <f t="shared" si="1132"/>
        <v>3142.7181708475523</v>
      </c>
      <c r="R1945" s="17">
        <f t="shared" si="1132"/>
        <v>2620.3078184197129</v>
      </c>
      <c r="S1945" s="17">
        <f t="shared" si="1132"/>
        <v>2055.8429821876462</v>
      </c>
      <c r="T1945" s="17">
        <f t="shared" si="1132"/>
        <v>1556.2945994213151</v>
      </c>
    </row>
    <row r="1946" spans="2:20">
      <c r="B1946" s="145"/>
      <c r="C1946" s="20" t="s">
        <v>203</v>
      </c>
      <c r="D1946" s="5" t="s">
        <v>79</v>
      </c>
      <c r="E1946" s="5" t="s">
        <v>317</v>
      </c>
      <c r="F1946" s="5"/>
      <c r="G1946" s="17">
        <f t="shared" ref="G1946:T1946" si="1133">+IFERROR(AVERAGEIF(F1596:G1596,no_cero),0)</f>
        <v>0</v>
      </c>
      <c r="H1946" s="17">
        <f t="shared" si="1133"/>
        <v>0</v>
      </c>
      <c r="I1946" s="17">
        <f t="shared" si="1133"/>
        <v>0</v>
      </c>
      <c r="J1946" s="17">
        <f t="shared" si="1133"/>
        <v>0</v>
      </c>
      <c r="K1946" s="17">
        <f t="shared" si="1133"/>
        <v>0</v>
      </c>
      <c r="L1946" s="17">
        <f t="shared" si="1133"/>
        <v>0</v>
      </c>
      <c r="M1946" s="17">
        <f t="shared" si="1133"/>
        <v>506.33165811071615</v>
      </c>
      <c r="N1946" s="17">
        <f t="shared" si="1133"/>
        <v>470.76278574644039</v>
      </c>
      <c r="O1946" s="17">
        <f t="shared" si="1133"/>
        <v>398.87741795309194</v>
      </c>
      <c r="P1946" s="17">
        <f t="shared" si="1133"/>
        <v>327.93434324792577</v>
      </c>
      <c r="Q1946" s="17">
        <f t="shared" si="1133"/>
        <v>258.12681491939139</v>
      </c>
      <c r="R1946" s="17">
        <f t="shared" si="1133"/>
        <v>182.24196663737075</v>
      </c>
      <c r="S1946" s="17">
        <f t="shared" si="1133"/>
        <v>104.97065628430897</v>
      </c>
      <c r="T1946" s="17">
        <f t="shared" si="1133"/>
        <v>68.403245160827012</v>
      </c>
    </row>
    <row r="1947" spans="2:20">
      <c r="B1947" s="145"/>
      <c r="C1947" s="20" t="s">
        <v>204</v>
      </c>
      <c r="D1947" s="5" t="s">
        <v>79</v>
      </c>
      <c r="E1947" s="5" t="s">
        <v>317</v>
      </c>
      <c r="F1947" s="5"/>
      <c r="G1947" s="17">
        <f t="shared" ref="G1947:T1947" si="1134">+IFERROR(AVERAGEIF(F1597:G1597,no_cero),0)</f>
        <v>0</v>
      </c>
      <c r="H1947" s="17">
        <f t="shared" si="1134"/>
        <v>0</v>
      </c>
      <c r="I1947" s="17">
        <f t="shared" si="1134"/>
        <v>0</v>
      </c>
      <c r="J1947" s="17">
        <f t="shared" si="1134"/>
        <v>0</v>
      </c>
      <c r="K1947" s="17">
        <f t="shared" si="1134"/>
        <v>0</v>
      </c>
      <c r="L1947" s="17">
        <f t="shared" si="1134"/>
        <v>0</v>
      </c>
      <c r="M1947" s="17">
        <f t="shared" si="1134"/>
        <v>0</v>
      </c>
      <c r="N1947" s="17">
        <f t="shared" si="1134"/>
        <v>0</v>
      </c>
      <c r="O1947" s="17">
        <f t="shared" si="1134"/>
        <v>623.95575166838</v>
      </c>
      <c r="P1947" s="17">
        <f t="shared" si="1134"/>
        <v>582.39213338625132</v>
      </c>
      <c r="Q1947" s="17">
        <f t="shared" si="1134"/>
        <v>498.79681978455255</v>
      </c>
      <c r="R1947" s="17">
        <f t="shared" si="1134"/>
        <v>861.37633552037153</v>
      </c>
      <c r="S1947" s="17">
        <f t="shared" si="1134"/>
        <v>1139.40369922421</v>
      </c>
      <c r="T1947" s="17">
        <f t="shared" si="1134"/>
        <v>899.91217569171454</v>
      </c>
    </row>
    <row r="1948" spans="2:20">
      <c r="B1948" s="145"/>
      <c r="C1948" s="20" t="s">
        <v>527</v>
      </c>
      <c r="D1948" s="5" t="s">
        <v>79</v>
      </c>
      <c r="E1948" s="5" t="s">
        <v>317</v>
      </c>
      <c r="F1948" s="5"/>
      <c r="G1948" s="17">
        <f t="shared" ref="G1948:T1948" si="1135">+IFERROR(AVERAGEIF(F1598:G1598,no_cero),0)</f>
        <v>0</v>
      </c>
      <c r="H1948" s="17">
        <f t="shared" si="1135"/>
        <v>0</v>
      </c>
      <c r="I1948" s="17">
        <f t="shared" si="1135"/>
        <v>0</v>
      </c>
      <c r="J1948" s="17">
        <f t="shared" si="1135"/>
        <v>0</v>
      </c>
      <c r="K1948" s="17">
        <f t="shared" si="1135"/>
        <v>0</v>
      </c>
      <c r="L1948" s="17">
        <f t="shared" si="1135"/>
        <v>0</v>
      </c>
      <c r="M1948" s="17">
        <f t="shared" si="1135"/>
        <v>0</v>
      </c>
      <c r="N1948" s="17">
        <f t="shared" si="1135"/>
        <v>0</v>
      </c>
      <c r="O1948" s="17">
        <f t="shared" si="1135"/>
        <v>0</v>
      </c>
      <c r="P1948" s="17">
        <f t="shared" si="1135"/>
        <v>0</v>
      </c>
      <c r="Q1948" s="17">
        <f t="shared" si="1135"/>
        <v>0</v>
      </c>
      <c r="R1948" s="17">
        <f t="shared" si="1135"/>
        <v>0</v>
      </c>
      <c r="S1948" s="17">
        <f t="shared" si="1135"/>
        <v>0</v>
      </c>
      <c r="T1948" s="17">
        <f t="shared" si="1135"/>
        <v>0</v>
      </c>
    </row>
    <row r="1949" spans="2:20">
      <c r="B1949" s="390" t="s">
        <v>921</v>
      </c>
      <c r="C1949" s="390"/>
      <c r="D1949" s="391"/>
      <c r="E1949" s="391"/>
      <c r="F1949" s="5"/>
      <c r="G1949" s="545"/>
      <c r="H1949" s="545"/>
      <c r="I1949" s="545"/>
      <c r="J1949" s="545"/>
      <c r="K1949" s="545"/>
      <c r="L1949" s="545"/>
      <c r="M1949" s="545"/>
      <c r="N1949" s="545"/>
      <c r="O1949" s="545"/>
      <c r="P1949" s="545"/>
      <c r="Q1949" s="545"/>
      <c r="R1949" s="545"/>
      <c r="S1949" s="545"/>
      <c r="T1949" s="545"/>
    </row>
    <row r="1950" spans="2:20">
      <c r="B1950" s="384"/>
      <c r="C1950" s="58" t="s">
        <v>788</v>
      </c>
      <c r="D1950" s="397"/>
      <c r="E1950" s="397"/>
      <c r="F1950" s="5"/>
      <c r="G1950" s="546"/>
      <c r="H1950" s="546"/>
      <c r="I1950" s="546"/>
      <c r="J1950" s="546"/>
      <c r="K1950" s="546"/>
      <c r="L1950" s="546"/>
      <c r="M1950" s="546"/>
      <c r="N1950" s="546"/>
      <c r="O1950" s="546"/>
      <c r="P1950" s="546"/>
      <c r="Q1950" s="546"/>
      <c r="R1950" s="546"/>
      <c r="S1950" s="546"/>
      <c r="T1950" s="546"/>
    </row>
    <row r="1951" spans="2:20">
      <c r="B1951" s="145"/>
      <c r="C1951" s="23" t="s">
        <v>528</v>
      </c>
      <c r="D1951" s="5"/>
      <c r="E1951" s="5"/>
      <c r="F1951" s="5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2:20">
      <c r="B1952" s="145"/>
      <c r="C1952" s="275" t="s">
        <v>179</v>
      </c>
      <c r="D1952" s="18"/>
      <c r="E1952" s="18"/>
      <c r="F1952" s="5"/>
      <c r="G1952" s="454"/>
      <c r="H1952" s="454"/>
      <c r="I1952" s="454"/>
      <c r="J1952" s="454"/>
      <c r="K1952" s="454"/>
      <c r="L1952" s="454"/>
      <c r="M1952" s="454"/>
      <c r="N1952" s="454"/>
      <c r="O1952" s="454"/>
      <c r="P1952" s="454"/>
      <c r="Q1952" s="454"/>
      <c r="R1952" s="454"/>
      <c r="S1952" s="454"/>
      <c r="T1952" s="454"/>
    </row>
    <row r="1953" spans="2:20">
      <c r="B1953" s="145"/>
      <c r="C1953" s="394" t="s">
        <v>210</v>
      </c>
      <c r="D1953" s="381" t="s">
        <v>79</v>
      </c>
      <c r="E1953" s="381" t="s">
        <v>317</v>
      </c>
      <c r="F1953" s="5"/>
      <c r="G1953" s="542">
        <f t="shared" ref="G1953:T1953" si="1136">+IFERROR(AVERAGEIF(F1603:G1603,no_cero),0)</f>
        <v>0</v>
      </c>
      <c r="H1953" s="542">
        <f t="shared" si="1136"/>
        <v>0</v>
      </c>
      <c r="I1953" s="542">
        <f t="shared" si="1136"/>
        <v>0</v>
      </c>
      <c r="J1953" s="542">
        <f t="shared" si="1136"/>
        <v>0</v>
      </c>
      <c r="K1953" s="542">
        <f t="shared" si="1136"/>
        <v>720094.03700195742</v>
      </c>
      <c r="L1953" s="542">
        <f t="shared" si="1136"/>
        <v>715975.3738724651</v>
      </c>
      <c r="M1953" s="542">
        <f t="shared" si="1136"/>
        <v>679619.94318685075</v>
      </c>
      <c r="N1953" s="542">
        <f t="shared" si="1136"/>
        <v>624872.69088900113</v>
      </c>
      <c r="O1953" s="542">
        <f t="shared" si="1136"/>
        <v>592004.15893012076</v>
      </c>
      <c r="P1953" s="542">
        <f t="shared" si="1136"/>
        <v>577463.07028320699</v>
      </c>
      <c r="Q1953" s="542">
        <f t="shared" si="1136"/>
        <v>558371.59939152305</v>
      </c>
      <c r="R1953" s="542">
        <f t="shared" si="1136"/>
        <v>500512.31838336587</v>
      </c>
      <c r="S1953" s="542">
        <f t="shared" si="1136"/>
        <v>439027.50701239944</v>
      </c>
      <c r="T1953" s="542">
        <f t="shared" si="1136"/>
        <v>411535.08985753404</v>
      </c>
    </row>
    <row r="1954" spans="2:20">
      <c r="B1954" s="145"/>
      <c r="C1954" s="276" t="s">
        <v>211</v>
      </c>
      <c r="D1954" s="5" t="s">
        <v>79</v>
      </c>
      <c r="E1954" s="5" t="s">
        <v>317</v>
      </c>
      <c r="F1954" s="5"/>
      <c r="G1954" s="17">
        <f t="shared" ref="G1954:T1954" si="1137">+IFERROR(AVERAGEIF(F1604:G1604,no_cero),0)</f>
        <v>0</v>
      </c>
      <c r="H1954" s="17">
        <f t="shared" si="1137"/>
        <v>0</v>
      </c>
      <c r="I1954" s="17">
        <f t="shared" si="1137"/>
        <v>0</v>
      </c>
      <c r="J1954" s="17">
        <f t="shared" si="1137"/>
        <v>0</v>
      </c>
      <c r="K1954" s="17">
        <f t="shared" si="1137"/>
        <v>0</v>
      </c>
      <c r="L1954" s="17">
        <f t="shared" si="1137"/>
        <v>565948.02366177097</v>
      </c>
      <c r="M1954" s="17">
        <f t="shared" si="1137"/>
        <v>540727.68176151952</v>
      </c>
      <c r="N1954" s="17">
        <f t="shared" si="1137"/>
        <v>497995.89333939448</v>
      </c>
      <c r="O1954" s="17">
        <f t="shared" si="1137"/>
        <v>472657.75657956704</v>
      </c>
      <c r="P1954" s="17">
        <f t="shared" si="1137"/>
        <v>461958.3153469424</v>
      </c>
      <c r="Q1954" s="17">
        <f t="shared" si="1137"/>
        <v>447637.10648110532</v>
      </c>
      <c r="R1954" s="17">
        <f t="shared" si="1137"/>
        <v>402172.11600046244</v>
      </c>
      <c r="S1954" s="17">
        <f t="shared" si="1137"/>
        <v>353708.9220929906</v>
      </c>
      <c r="T1954" s="17">
        <f t="shared" si="1137"/>
        <v>332532.82852359704</v>
      </c>
    </row>
    <row r="1955" spans="2:20">
      <c r="B1955" s="145"/>
      <c r="C1955" s="276" t="s">
        <v>212</v>
      </c>
      <c r="D1955" s="5" t="s">
        <v>79</v>
      </c>
      <c r="E1955" s="5" t="s">
        <v>317</v>
      </c>
      <c r="F1955" s="5"/>
      <c r="G1955" s="17">
        <f t="shared" ref="G1955:T1955" si="1138">+IFERROR(AVERAGEIF(F1605:G1605,no_cero),0)</f>
        <v>0</v>
      </c>
      <c r="H1955" s="17">
        <f t="shared" si="1138"/>
        <v>0</v>
      </c>
      <c r="I1955" s="17">
        <f t="shared" si="1138"/>
        <v>0</v>
      </c>
      <c r="J1955" s="17">
        <f t="shared" si="1138"/>
        <v>0</v>
      </c>
      <c r="K1955" s="17">
        <f t="shared" si="1138"/>
        <v>56450.409438868635</v>
      </c>
      <c r="L1955" s="17">
        <f t="shared" si="1138"/>
        <v>56127.181930421335</v>
      </c>
      <c r="M1955" s="17">
        <f t="shared" si="1138"/>
        <v>53276.498492131715</v>
      </c>
      <c r="N1955" s="17">
        <f t="shared" si="1138"/>
        <v>48984.070756375579</v>
      </c>
      <c r="O1955" s="17">
        <f t="shared" si="1138"/>
        <v>46406.762735521057</v>
      </c>
      <c r="P1955" s="17">
        <f t="shared" si="1138"/>
        <v>45266.124161580767</v>
      </c>
      <c r="Q1955" s="17">
        <f t="shared" si="1138"/>
        <v>43768.774952980071</v>
      </c>
      <c r="R1955" s="17">
        <f t="shared" si="1138"/>
        <v>39232.608843044763</v>
      </c>
      <c r="S1955" s="17">
        <f t="shared" si="1138"/>
        <v>34412.328140055302</v>
      </c>
      <c r="T1955" s="17">
        <f t="shared" si="1138"/>
        <v>32256.560434074105</v>
      </c>
    </row>
    <row r="1956" spans="2:20">
      <c r="B1956" s="145"/>
      <c r="C1956" s="276" t="s">
        <v>213</v>
      </c>
      <c r="D1956" s="5" t="s">
        <v>79</v>
      </c>
      <c r="E1956" s="5" t="s">
        <v>317</v>
      </c>
      <c r="F1956" s="5"/>
      <c r="G1956" s="17">
        <f t="shared" ref="G1956:T1956" si="1139">+IFERROR(AVERAGEIF(F1606:G1606,no_cero),0)</f>
        <v>0</v>
      </c>
      <c r="H1956" s="17">
        <f t="shared" si="1139"/>
        <v>0</v>
      </c>
      <c r="I1956" s="17">
        <f t="shared" si="1139"/>
        <v>0</v>
      </c>
      <c r="J1956" s="17">
        <f t="shared" si="1139"/>
        <v>0</v>
      </c>
      <c r="K1956" s="17">
        <f t="shared" si="1139"/>
        <v>0</v>
      </c>
      <c r="L1956" s="17">
        <f t="shared" si="1139"/>
        <v>128508.33955896394</v>
      </c>
      <c r="M1956" s="17">
        <f t="shared" si="1139"/>
        <v>122781.6223955383</v>
      </c>
      <c r="N1956" s="17">
        <f t="shared" si="1139"/>
        <v>113078.62680774194</v>
      </c>
      <c r="O1956" s="17">
        <f t="shared" si="1139"/>
        <v>107325.16227321541</v>
      </c>
      <c r="P1956" s="17">
        <f t="shared" si="1139"/>
        <v>104895.66809790747</v>
      </c>
      <c r="Q1956" s="17">
        <f t="shared" si="1139"/>
        <v>101643.78860565624</v>
      </c>
      <c r="R1956" s="17">
        <f t="shared" si="1139"/>
        <v>91320.171965158399</v>
      </c>
      <c r="S1956" s="17">
        <f t="shared" si="1139"/>
        <v>80315.761103401746</v>
      </c>
      <c r="T1956" s="17">
        <f t="shared" si="1139"/>
        <v>75507.360845475661</v>
      </c>
    </row>
    <row r="1957" spans="2:20">
      <c r="B1957" s="145"/>
      <c r="C1957" s="276" t="s">
        <v>975</v>
      </c>
      <c r="D1957" s="5" t="s">
        <v>79</v>
      </c>
      <c r="E1957" s="5" t="s">
        <v>317</v>
      </c>
      <c r="F1957" s="5"/>
      <c r="G1957" s="17">
        <f t="shared" ref="G1957:T1957" si="1140">+IFERROR(AVERAGEIF(F1607:G1607,no_cero),0)</f>
        <v>0</v>
      </c>
      <c r="H1957" s="17">
        <f t="shared" si="1140"/>
        <v>0</v>
      </c>
      <c r="I1957" s="17">
        <f t="shared" si="1140"/>
        <v>0</v>
      </c>
      <c r="J1957" s="17">
        <f t="shared" si="1140"/>
        <v>0</v>
      </c>
      <c r="K1957" s="17">
        <f t="shared" si="1140"/>
        <v>0</v>
      </c>
      <c r="L1957" s="17">
        <f t="shared" si="1140"/>
        <v>0</v>
      </c>
      <c r="M1957" s="17">
        <f t="shared" si="1140"/>
        <v>0</v>
      </c>
      <c r="N1957" s="17">
        <f t="shared" si="1140"/>
        <v>0</v>
      </c>
      <c r="O1957" s="17">
        <f t="shared" si="1140"/>
        <v>0</v>
      </c>
      <c r="P1957" s="17">
        <f t="shared" si="1140"/>
        <v>0</v>
      </c>
      <c r="Q1957" s="17">
        <f t="shared" si="1140"/>
        <v>0</v>
      </c>
      <c r="R1957" s="17">
        <f t="shared" si="1140"/>
        <v>0</v>
      </c>
      <c r="S1957" s="17">
        <f t="shared" si="1140"/>
        <v>0</v>
      </c>
      <c r="T1957" s="17">
        <f t="shared" si="1140"/>
        <v>0</v>
      </c>
    </row>
    <row r="1958" spans="2:20">
      <c r="B1958" s="145"/>
      <c r="C1958" s="276" t="s">
        <v>214</v>
      </c>
      <c r="D1958" s="5" t="s">
        <v>79</v>
      </c>
      <c r="E1958" s="5" t="s">
        <v>317</v>
      </c>
      <c r="F1958" s="5"/>
      <c r="G1958" s="17">
        <f t="shared" ref="G1958:T1958" si="1141">+IFERROR(AVERAGEIF(F1608:G1608,no_cero),0)</f>
        <v>0</v>
      </c>
      <c r="H1958" s="17">
        <f t="shared" si="1141"/>
        <v>0</v>
      </c>
      <c r="I1958" s="17">
        <f t="shared" si="1141"/>
        <v>0</v>
      </c>
      <c r="J1958" s="17">
        <f t="shared" si="1141"/>
        <v>0</v>
      </c>
      <c r="K1958" s="17">
        <f t="shared" si="1141"/>
        <v>149148.8516282177</v>
      </c>
      <c r="L1958" s="17">
        <f t="shared" si="1141"/>
        <v>148294.84521482277</v>
      </c>
      <c r="M1958" s="17">
        <f t="shared" si="1141"/>
        <v>140762.99264895415</v>
      </c>
      <c r="N1958" s="17">
        <f t="shared" si="1141"/>
        <v>129421.87619206758</v>
      </c>
      <c r="O1958" s="17">
        <f t="shared" si="1141"/>
        <v>122612.31474824983</v>
      </c>
      <c r="P1958" s="17">
        <f t="shared" si="1141"/>
        <v>119598.60882269274</v>
      </c>
      <c r="Q1958" s="17">
        <f t="shared" si="1141"/>
        <v>115642.42998946282</v>
      </c>
      <c r="R1958" s="17">
        <f t="shared" si="1141"/>
        <v>103657.32708557058</v>
      </c>
      <c r="S1958" s="17">
        <f t="shared" si="1141"/>
        <v>90921.558850707894</v>
      </c>
      <c r="T1958" s="17">
        <f t="shared" si="1141"/>
        <v>85225.75821931503</v>
      </c>
    </row>
    <row r="1959" spans="2:20">
      <c r="B1959" s="145"/>
      <c r="C1959" s="276" t="s">
        <v>797</v>
      </c>
      <c r="D1959" s="5" t="s">
        <v>79</v>
      </c>
      <c r="E1959" s="5" t="s">
        <v>317</v>
      </c>
      <c r="F1959" s="5"/>
      <c r="G1959" s="17">
        <f t="shared" ref="G1959:T1959" si="1142">+IFERROR(AVERAGEIF(F1609:G1609,no_cero),0)</f>
        <v>0</v>
      </c>
      <c r="H1959" s="17">
        <f t="shared" si="1142"/>
        <v>0</v>
      </c>
      <c r="I1959" s="17">
        <f t="shared" si="1142"/>
        <v>0</v>
      </c>
      <c r="J1959" s="17">
        <f t="shared" si="1142"/>
        <v>0</v>
      </c>
      <c r="K1959" s="17">
        <f t="shared" si="1142"/>
        <v>0</v>
      </c>
      <c r="L1959" s="17">
        <f t="shared" si="1142"/>
        <v>606.8861699296292</v>
      </c>
      <c r="M1959" s="17">
        <f t="shared" si="1142"/>
        <v>579.84150140843178</v>
      </c>
      <c r="N1959" s="17">
        <f t="shared" si="1142"/>
        <v>534.01868672316425</v>
      </c>
      <c r="O1959" s="17">
        <f t="shared" si="1142"/>
        <v>506.84770258961976</v>
      </c>
      <c r="P1959" s="17">
        <f t="shared" si="1142"/>
        <v>495.37431167990019</v>
      </c>
      <c r="Q1959" s="17">
        <f t="shared" si="1142"/>
        <v>480.01717068112828</v>
      </c>
      <c r="R1959" s="17">
        <f t="shared" si="1142"/>
        <v>431.26344633704548</v>
      </c>
      <c r="S1959" s="17">
        <f t="shared" si="1142"/>
        <v>379.29464195327068</v>
      </c>
      <c r="T1959" s="17">
        <f t="shared" si="1142"/>
        <v>356.58676458098194</v>
      </c>
    </row>
    <row r="1960" spans="2:20">
      <c r="B1960" s="145"/>
      <c r="C1960" s="276" t="s">
        <v>798</v>
      </c>
      <c r="D1960" s="5" t="s">
        <v>79</v>
      </c>
      <c r="E1960" s="5" t="s">
        <v>317</v>
      </c>
      <c r="F1960" s="5"/>
      <c r="G1960" s="17">
        <f t="shared" ref="G1960:T1960" si="1143">+IFERROR(AVERAGEIF(F1610:G1610,no_cero),0)</f>
        <v>0</v>
      </c>
      <c r="H1960" s="17">
        <f t="shared" si="1143"/>
        <v>0</v>
      </c>
      <c r="I1960" s="17">
        <f t="shared" si="1143"/>
        <v>0</v>
      </c>
      <c r="J1960" s="17">
        <f t="shared" si="1143"/>
        <v>0</v>
      </c>
      <c r="K1960" s="17">
        <f t="shared" si="1143"/>
        <v>13787.687193412787</v>
      </c>
      <c r="L1960" s="17">
        <f t="shared" si="1143"/>
        <v>13707.818441932039</v>
      </c>
      <c r="M1960" s="17">
        <f t="shared" si="1143"/>
        <v>13009.808042948323</v>
      </c>
      <c r="N1960" s="17">
        <f t="shared" si="1143"/>
        <v>11959.78478570353</v>
      </c>
      <c r="O1960" s="17">
        <f t="shared" si="1143"/>
        <v>11328.614287052258</v>
      </c>
      <c r="P1960" s="17">
        <f t="shared" si="1143"/>
        <v>11048.143833213007</v>
      </c>
      <c r="Q1960" s="17">
        <f t="shared" si="1143"/>
        <v>10680.569705966764</v>
      </c>
      <c r="R1960" s="17">
        <f t="shared" si="1143"/>
        <v>9571.5984768310227</v>
      </c>
      <c r="S1960" s="17">
        <f t="shared" si="1143"/>
        <v>8393.5006150703211</v>
      </c>
      <c r="T1960" s="17">
        <f t="shared" si="1143"/>
        <v>7865.5241668267881</v>
      </c>
    </row>
    <row r="1961" spans="2:20">
      <c r="B1961" s="145"/>
      <c r="C1961" s="276" t="s">
        <v>799</v>
      </c>
      <c r="D1961" s="5" t="s">
        <v>79</v>
      </c>
      <c r="E1961" s="5" t="s">
        <v>317</v>
      </c>
      <c r="F1961" s="5"/>
      <c r="G1961" s="17">
        <f t="shared" ref="G1961:T1961" si="1144">+IFERROR(AVERAGEIF(F1611:G1611,no_cero),0)</f>
        <v>0</v>
      </c>
      <c r="H1961" s="17">
        <f t="shared" si="1144"/>
        <v>0</v>
      </c>
      <c r="I1961" s="17">
        <f t="shared" si="1144"/>
        <v>0</v>
      </c>
      <c r="J1961" s="17">
        <f t="shared" si="1144"/>
        <v>0</v>
      </c>
      <c r="K1961" s="17">
        <f t="shared" si="1144"/>
        <v>2818.7617016591394</v>
      </c>
      <c r="L1961" s="17">
        <f t="shared" si="1144"/>
        <v>2802.4332939519481</v>
      </c>
      <c r="M1961" s="17">
        <f t="shared" si="1144"/>
        <v>2659.7316970550355</v>
      </c>
      <c r="N1961" s="17">
        <f t="shared" si="1144"/>
        <v>2445.0644144387697</v>
      </c>
      <c r="O1961" s="17">
        <f t="shared" si="1144"/>
        <v>2316.0276003699601</v>
      </c>
      <c r="P1961" s="17">
        <f t="shared" si="1144"/>
        <v>2258.6880797789545</v>
      </c>
      <c r="Q1961" s="17">
        <f t="shared" si="1144"/>
        <v>2183.5410404047584</v>
      </c>
      <c r="R1961" s="17">
        <f t="shared" si="1144"/>
        <v>1956.8224047786807</v>
      </c>
      <c r="S1961" s="17">
        <f t="shared" si="1144"/>
        <v>1715.9714856249502</v>
      </c>
      <c r="T1961" s="17">
        <f t="shared" si="1144"/>
        <v>1608.0317151028928</v>
      </c>
    </row>
    <row r="1962" spans="2:20">
      <c r="B1962" s="145"/>
      <c r="C1962" s="276" t="s">
        <v>215</v>
      </c>
      <c r="D1962" s="5" t="s">
        <v>79</v>
      </c>
      <c r="E1962" s="5" t="s">
        <v>317</v>
      </c>
      <c r="F1962" s="5"/>
      <c r="G1962" s="17">
        <f t="shared" ref="G1962:T1962" si="1145">+IFERROR(AVERAGEIF(F1612:G1612,no_cero),0)</f>
        <v>0</v>
      </c>
      <c r="H1962" s="17">
        <f t="shared" si="1145"/>
        <v>0</v>
      </c>
      <c r="I1962" s="17">
        <f t="shared" si="1145"/>
        <v>0</v>
      </c>
      <c r="J1962" s="17">
        <f t="shared" si="1145"/>
        <v>0</v>
      </c>
      <c r="K1962" s="17">
        <f t="shared" si="1145"/>
        <v>3638.6266876741502</v>
      </c>
      <c r="L1962" s="17">
        <f t="shared" si="1145"/>
        <v>3617.7923970088113</v>
      </c>
      <c r="M1962" s="17">
        <f t="shared" si="1145"/>
        <v>3434.0457609830091</v>
      </c>
      <c r="N1962" s="17">
        <f t="shared" si="1145"/>
        <v>3157.3685451844481</v>
      </c>
      <c r="O1962" s="17">
        <f t="shared" si="1145"/>
        <v>2991.2428812564763</v>
      </c>
      <c r="P1962" s="17">
        <f t="shared" si="1145"/>
        <v>2917.7206872212982</v>
      </c>
      <c r="Q1962" s="17">
        <f t="shared" si="1145"/>
        <v>2821.2059790847288</v>
      </c>
      <c r="R1962" s="17">
        <f t="shared" si="1145"/>
        <v>2528.81810747491</v>
      </c>
      <c r="S1962" s="17">
        <f t="shared" si="1145"/>
        <v>2218.1170482209154</v>
      </c>
      <c r="T1962" s="17">
        <f t="shared" si="1145"/>
        <v>2079.1626281311242</v>
      </c>
    </row>
    <row r="1963" spans="2:20">
      <c r="B1963" s="145"/>
      <c r="C1963" s="276" t="s">
        <v>216</v>
      </c>
      <c r="D1963" s="5" t="s">
        <v>79</v>
      </c>
      <c r="E1963" s="5" t="s">
        <v>317</v>
      </c>
      <c r="F1963" s="5"/>
      <c r="G1963" s="17">
        <f t="shared" ref="G1963:T1963" si="1146">+IFERROR(AVERAGEIF(F1613:G1613,no_cero),0)</f>
        <v>0</v>
      </c>
      <c r="H1963" s="17">
        <f t="shared" si="1146"/>
        <v>0</v>
      </c>
      <c r="I1963" s="17">
        <f t="shared" si="1146"/>
        <v>0</v>
      </c>
      <c r="J1963" s="17">
        <f t="shared" si="1146"/>
        <v>0</v>
      </c>
      <c r="K1963" s="17">
        <f t="shared" si="1146"/>
        <v>0</v>
      </c>
      <c r="L1963" s="17">
        <f t="shared" si="1146"/>
        <v>609688.48920517927</v>
      </c>
      <c r="M1963" s="17">
        <f t="shared" si="1146"/>
        <v>582518.94092950237</v>
      </c>
      <c r="N1963" s="17">
        <f t="shared" si="1146"/>
        <v>536484.53770718293</v>
      </c>
      <c r="O1963" s="17">
        <f t="shared" si="1146"/>
        <v>509188.09055215959</v>
      </c>
      <c r="P1963" s="17">
        <f t="shared" si="1146"/>
        <v>497661.72083670122</v>
      </c>
      <c r="Q1963" s="17">
        <f t="shared" si="1146"/>
        <v>482233.66767289658</v>
      </c>
      <c r="R1963" s="17">
        <f t="shared" si="1146"/>
        <v>433254.82120830129</v>
      </c>
      <c r="S1963" s="17">
        <f t="shared" si="1146"/>
        <v>381046.04895333771</v>
      </c>
      <c r="T1963" s="17">
        <f t="shared" si="1146"/>
        <v>358233.31711966847</v>
      </c>
    </row>
    <row r="1964" spans="2:20">
      <c r="B1964" s="145"/>
      <c r="C1964" s="276" t="s">
        <v>794</v>
      </c>
      <c r="D1964" s="5" t="s">
        <v>79</v>
      </c>
      <c r="E1964" s="5" t="s">
        <v>317</v>
      </c>
      <c r="F1964" s="5"/>
      <c r="G1964" s="17">
        <f t="shared" ref="G1964:T1964" si="1147">+IFERROR(AVERAGEIF(F1614:G1614,no_cero),0)</f>
        <v>0</v>
      </c>
      <c r="H1964" s="17">
        <f t="shared" si="1147"/>
        <v>0</v>
      </c>
      <c r="I1964" s="17">
        <f t="shared" si="1147"/>
        <v>0</v>
      </c>
      <c r="J1964" s="17">
        <f t="shared" si="1147"/>
        <v>0</v>
      </c>
      <c r="K1964" s="17">
        <f t="shared" si="1147"/>
        <v>0</v>
      </c>
      <c r="L1964" s="17">
        <f t="shared" si="1147"/>
        <v>28025.717141675526</v>
      </c>
      <c r="M1964" s="17">
        <f t="shared" si="1147"/>
        <v>26776.807102658917</v>
      </c>
      <c r="N1964" s="17">
        <f t="shared" si="1147"/>
        <v>24660.731128883417</v>
      </c>
      <c r="O1964" s="17">
        <f t="shared" si="1147"/>
        <v>23405.987894454513</v>
      </c>
      <c r="P1964" s="17">
        <f t="shared" si="1147"/>
        <v>22876.152112681866</v>
      </c>
      <c r="Q1964" s="17">
        <f t="shared" si="1147"/>
        <v>22166.966583233545</v>
      </c>
      <c r="R1964" s="17">
        <f t="shared" si="1147"/>
        <v>19915.542583525461</v>
      </c>
      <c r="S1964" s="17">
        <f t="shared" si="1147"/>
        <v>17515.64770370043</v>
      </c>
      <c r="T1964" s="17">
        <f t="shared" si="1147"/>
        <v>16467.008634865804</v>
      </c>
    </row>
    <row r="1965" spans="2:20">
      <c r="B1965" s="145"/>
      <c r="C1965" s="276" t="s">
        <v>217</v>
      </c>
      <c r="D1965" s="5" t="s">
        <v>79</v>
      </c>
      <c r="E1965" s="5" t="s">
        <v>317</v>
      </c>
      <c r="F1965" s="5"/>
      <c r="G1965" s="17">
        <f t="shared" ref="G1965:T1965" si="1148">+IFERROR(AVERAGEIF(F1615:G1615,no_cero),0)</f>
        <v>0</v>
      </c>
      <c r="H1965" s="17">
        <f t="shared" si="1148"/>
        <v>0</v>
      </c>
      <c r="I1965" s="17">
        <f t="shared" si="1148"/>
        <v>0</v>
      </c>
      <c r="J1965" s="17">
        <f t="shared" si="1148"/>
        <v>0</v>
      </c>
      <c r="K1965" s="17">
        <f t="shared" si="1148"/>
        <v>0</v>
      </c>
      <c r="L1965" s="17">
        <f t="shared" si="1148"/>
        <v>74069.107628884129</v>
      </c>
      <c r="M1965" s="17">
        <f t="shared" si="1148"/>
        <v>70768.365969675884</v>
      </c>
      <c r="N1965" s="17">
        <f t="shared" si="1148"/>
        <v>65175.793324339364</v>
      </c>
      <c r="O1965" s="17">
        <f t="shared" si="1148"/>
        <v>61859.635125506844</v>
      </c>
      <c r="P1965" s="17">
        <f t="shared" si="1148"/>
        <v>60459.333276053228</v>
      </c>
      <c r="Q1965" s="17">
        <f t="shared" si="1148"/>
        <v>58585.028363746736</v>
      </c>
      <c r="R1965" s="17">
        <f t="shared" si="1148"/>
        <v>52634.744711427644</v>
      </c>
      <c r="S1965" s="17">
        <f t="shared" si="1148"/>
        <v>46292.067688992654</v>
      </c>
      <c r="T1965" s="17">
        <f t="shared" si="1148"/>
        <v>43520.621746656238</v>
      </c>
    </row>
    <row r="1966" spans="2:20">
      <c r="B1966" s="145"/>
      <c r="C1966" s="276" t="s">
        <v>793</v>
      </c>
      <c r="D1966" s="5" t="s">
        <v>79</v>
      </c>
      <c r="E1966" s="5" t="s">
        <v>317</v>
      </c>
      <c r="F1966" s="5"/>
      <c r="G1966" s="17">
        <f t="shared" ref="G1966:T1966" si="1149">+IFERROR(AVERAGEIF(F1616:G1616,no_cero),0)</f>
        <v>0</v>
      </c>
      <c r="H1966" s="17">
        <f t="shared" si="1149"/>
        <v>0</v>
      </c>
      <c r="I1966" s="17">
        <f t="shared" si="1149"/>
        <v>0</v>
      </c>
      <c r="J1966" s="17">
        <f t="shared" si="1149"/>
        <v>0</v>
      </c>
      <c r="K1966" s="17">
        <f t="shared" si="1149"/>
        <v>0</v>
      </c>
      <c r="L1966" s="17">
        <f t="shared" si="1149"/>
        <v>2172.0218369503314</v>
      </c>
      <c r="M1966" s="17">
        <f t="shared" si="1149"/>
        <v>2075.230027362818</v>
      </c>
      <c r="N1966" s="17">
        <f t="shared" si="1149"/>
        <v>1911.2319679928542</v>
      </c>
      <c r="O1966" s="17">
        <f t="shared" si="1149"/>
        <v>1813.9880797751796</v>
      </c>
      <c r="P1966" s="17">
        <f t="shared" si="1149"/>
        <v>1772.9252629990649</v>
      </c>
      <c r="Q1966" s="17">
        <f t="shared" si="1149"/>
        <v>1717.9626567391044</v>
      </c>
      <c r="R1966" s="17">
        <f t="shared" si="1149"/>
        <v>1543.4749864725641</v>
      </c>
      <c r="S1966" s="17">
        <f t="shared" si="1149"/>
        <v>1357.4806706441977</v>
      </c>
      <c r="T1966" s="17">
        <f t="shared" si="1149"/>
        <v>1276.2100667529926</v>
      </c>
    </row>
    <row r="1967" spans="2:20">
      <c r="B1967" s="145"/>
      <c r="C1967" s="276" t="s">
        <v>791</v>
      </c>
      <c r="D1967" s="5" t="s">
        <v>79</v>
      </c>
      <c r="E1967" s="5" t="s">
        <v>317</v>
      </c>
      <c r="F1967" s="5"/>
      <c r="G1967" s="17">
        <f t="shared" ref="G1967:T1967" si="1150">+IFERROR(AVERAGEIF(F1617:G1617,no_cero),0)</f>
        <v>0</v>
      </c>
      <c r="H1967" s="17">
        <f t="shared" si="1150"/>
        <v>0</v>
      </c>
      <c r="I1967" s="17">
        <f t="shared" si="1150"/>
        <v>0</v>
      </c>
      <c r="J1967" s="17">
        <f t="shared" si="1150"/>
        <v>0</v>
      </c>
      <c r="K1967" s="17">
        <f t="shared" si="1150"/>
        <v>0</v>
      </c>
      <c r="L1967" s="17">
        <f t="shared" si="1150"/>
        <v>25818.461210243066</v>
      </c>
      <c r="M1967" s="17">
        <f t="shared" si="1150"/>
        <v>24667.913117773962</v>
      </c>
      <c r="N1967" s="17">
        <f t="shared" si="1150"/>
        <v>22718.495546381753</v>
      </c>
      <c r="O1967" s="17">
        <f t="shared" si="1150"/>
        <v>21562.573670657694</v>
      </c>
      <c r="P1967" s="17">
        <f t="shared" si="1150"/>
        <v>21074.466818285524</v>
      </c>
      <c r="Q1967" s="17">
        <f t="shared" si="1150"/>
        <v>20421.135487266729</v>
      </c>
      <c r="R1967" s="17">
        <f t="shared" si="1150"/>
        <v>18347.029661163389</v>
      </c>
      <c r="S1967" s="17">
        <f t="shared" si="1150"/>
        <v>16136.146258958357</v>
      </c>
      <c r="T1967" s="17">
        <f t="shared" si="1150"/>
        <v>15170.096149147194</v>
      </c>
    </row>
    <row r="1968" spans="2:20">
      <c r="B1968" s="145"/>
      <c r="C1968" s="276" t="s">
        <v>218</v>
      </c>
      <c r="D1968" s="5" t="s">
        <v>79</v>
      </c>
      <c r="E1968" s="5" t="s">
        <v>317</v>
      </c>
      <c r="F1968" s="5"/>
      <c r="G1968" s="17">
        <f t="shared" ref="G1968:T1968" si="1151">+IFERROR(AVERAGEIF(F1618:G1618,no_cero),0)</f>
        <v>0</v>
      </c>
      <c r="H1968" s="17">
        <f t="shared" si="1151"/>
        <v>0</v>
      </c>
      <c r="I1968" s="17">
        <f t="shared" si="1151"/>
        <v>0</v>
      </c>
      <c r="J1968" s="17">
        <f t="shared" si="1151"/>
        <v>0</v>
      </c>
      <c r="K1968" s="17">
        <f t="shared" si="1151"/>
        <v>0</v>
      </c>
      <c r="L1968" s="17">
        <f t="shared" si="1151"/>
        <v>201334.93125356056</v>
      </c>
      <c r="M1968" s="17">
        <f t="shared" si="1151"/>
        <v>192362.84266877378</v>
      </c>
      <c r="N1968" s="17">
        <f t="shared" si="1151"/>
        <v>177161.0903441612</v>
      </c>
      <c r="O1968" s="17">
        <f t="shared" si="1151"/>
        <v>168147.09646248631</v>
      </c>
      <c r="P1968" s="17">
        <f t="shared" si="1151"/>
        <v>164340.79062704195</v>
      </c>
      <c r="Q1968" s="17">
        <f t="shared" si="1151"/>
        <v>159246.04785576166</v>
      </c>
      <c r="R1968" s="17">
        <f t="shared" si="1151"/>
        <v>143071.96410574124</v>
      </c>
      <c r="S1968" s="17">
        <f t="shared" si="1151"/>
        <v>125831.27519837947</v>
      </c>
      <c r="T1968" s="17">
        <f t="shared" si="1151"/>
        <v>118297.92025276556</v>
      </c>
    </row>
    <row r="1969" spans="2:20">
      <c r="B1969" s="145"/>
      <c r="C1969" s="276" t="s">
        <v>219</v>
      </c>
      <c r="D1969" s="5" t="s">
        <v>79</v>
      </c>
      <c r="E1969" s="5" t="s">
        <v>317</v>
      </c>
      <c r="F1969" s="5"/>
      <c r="G1969" s="17">
        <f t="shared" ref="G1969:T1969" si="1152">+IFERROR(AVERAGEIF(F1619:G1619,no_cero),0)</f>
        <v>0</v>
      </c>
      <c r="H1969" s="17">
        <f t="shared" si="1152"/>
        <v>0</v>
      </c>
      <c r="I1969" s="17">
        <f t="shared" si="1152"/>
        <v>0</v>
      </c>
      <c r="J1969" s="17">
        <f t="shared" si="1152"/>
        <v>0</v>
      </c>
      <c r="K1969" s="17">
        <f t="shared" si="1152"/>
        <v>0</v>
      </c>
      <c r="L1969" s="17">
        <f t="shared" si="1152"/>
        <v>109402.79851410363</v>
      </c>
      <c r="M1969" s="17">
        <f t="shared" si="1152"/>
        <v>104527.48158037229</v>
      </c>
      <c r="N1969" s="17">
        <f t="shared" si="1152"/>
        <v>96267.045915900439</v>
      </c>
      <c r="O1969" s="17">
        <f t="shared" si="1152"/>
        <v>91368.958185648225</v>
      </c>
      <c r="P1969" s="17">
        <f t="shared" si="1152"/>
        <v>89300.660807714637</v>
      </c>
      <c r="Q1969" s="17">
        <f t="shared" si="1152"/>
        <v>86532.243457495351</v>
      </c>
      <c r="R1969" s="17">
        <f t="shared" si="1152"/>
        <v>77743.455468066764</v>
      </c>
      <c r="S1969" s="17">
        <f t="shared" si="1152"/>
        <v>68375.088026646496</v>
      </c>
      <c r="T1969" s="17">
        <f t="shared" si="1152"/>
        <v>64281.560350556021</v>
      </c>
    </row>
    <row r="1970" spans="2:20">
      <c r="B1970" s="145"/>
      <c r="C1970" s="276" t="s">
        <v>801</v>
      </c>
      <c r="D1970" s="5" t="s">
        <v>79</v>
      </c>
      <c r="E1970" s="5" t="s">
        <v>317</v>
      </c>
      <c r="F1970" s="5"/>
      <c r="G1970" s="17">
        <f t="shared" ref="G1970:T1970" si="1153">+IFERROR(AVERAGEIF(F1620:G1620,no_cero),0)</f>
        <v>0</v>
      </c>
      <c r="H1970" s="17">
        <f t="shared" si="1153"/>
        <v>0</v>
      </c>
      <c r="I1970" s="17">
        <f t="shared" si="1153"/>
        <v>0</v>
      </c>
      <c r="J1970" s="17">
        <f t="shared" si="1153"/>
        <v>0</v>
      </c>
      <c r="K1970" s="17">
        <f t="shared" si="1153"/>
        <v>0</v>
      </c>
      <c r="L1970" s="17">
        <f t="shared" si="1153"/>
        <v>18092.106172127344</v>
      </c>
      <c r="M1970" s="17">
        <f t="shared" si="1153"/>
        <v>17285.867640884775</v>
      </c>
      <c r="N1970" s="17">
        <f t="shared" si="1153"/>
        <v>15919.826907928698</v>
      </c>
      <c r="O1970" s="17">
        <f t="shared" si="1153"/>
        <v>15109.822735643353</v>
      </c>
      <c r="P1970" s="17">
        <f t="shared" si="1153"/>
        <v>14767.785271653956</v>
      </c>
      <c r="Q1970" s="17">
        <f t="shared" si="1153"/>
        <v>14309.967909491417</v>
      </c>
      <c r="R1970" s="17">
        <f t="shared" si="1153"/>
        <v>12856.552753858437</v>
      </c>
      <c r="S1970" s="17">
        <f t="shared" si="1153"/>
        <v>11307.29166811184</v>
      </c>
      <c r="T1970" s="17">
        <f t="shared" si="1153"/>
        <v>10630.338808219292</v>
      </c>
    </row>
    <row r="1971" spans="2:20">
      <c r="B1971" s="145"/>
      <c r="C1971" s="276" t="s">
        <v>220</v>
      </c>
      <c r="D1971" s="5" t="s">
        <v>79</v>
      </c>
      <c r="E1971" s="5" t="s">
        <v>317</v>
      </c>
      <c r="F1971" s="5"/>
      <c r="G1971" s="17">
        <f t="shared" ref="G1971:T1971" si="1154">+IFERROR(AVERAGEIF(F1621:G1621,no_cero),0)</f>
        <v>0</v>
      </c>
      <c r="H1971" s="17">
        <f t="shared" si="1154"/>
        <v>0</v>
      </c>
      <c r="I1971" s="17">
        <f t="shared" si="1154"/>
        <v>0</v>
      </c>
      <c r="J1971" s="17">
        <f t="shared" si="1154"/>
        <v>0</v>
      </c>
      <c r="K1971" s="17">
        <f t="shared" si="1154"/>
        <v>0</v>
      </c>
      <c r="L1971" s="17">
        <f t="shared" si="1154"/>
        <v>106926.00207216639</v>
      </c>
      <c r="M1971" s="17">
        <f t="shared" si="1154"/>
        <v>102161.05861881019</v>
      </c>
      <c r="N1971" s="17">
        <f t="shared" si="1154"/>
        <v>94087.632957194699</v>
      </c>
      <c r="O1971" s="17">
        <f t="shared" si="1154"/>
        <v>89300.434220892857</v>
      </c>
      <c r="P1971" s="17">
        <f t="shared" si="1154"/>
        <v>87278.961528032349</v>
      </c>
      <c r="Q1971" s="17">
        <f t="shared" si="1154"/>
        <v>84573.219048437459</v>
      </c>
      <c r="R1971" s="17">
        <f t="shared" si="1154"/>
        <v>75983.402558063826</v>
      </c>
      <c r="S1971" s="17">
        <f t="shared" si="1154"/>
        <v>66827.127855228115</v>
      </c>
      <c r="T1971" s="17">
        <f t="shared" si="1154"/>
        <v>62826.274543238163</v>
      </c>
    </row>
    <row r="1972" spans="2:20">
      <c r="B1972" s="145"/>
      <c r="C1972" s="276" t="s">
        <v>800</v>
      </c>
      <c r="D1972" s="5" t="s">
        <v>79</v>
      </c>
      <c r="E1972" s="5" t="s">
        <v>317</v>
      </c>
      <c r="F1972" s="5"/>
      <c r="G1972" s="17">
        <f t="shared" ref="G1972:T1972" si="1155">+IFERROR(AVERAGEIF(F1622:G1622,no_cero),0)</f>
        <v>0</v>
      </c>
      <c r="H1972" s="17">
        <f t="shared" si="1155"/>
        <v>0</v>
      </c>
      <c r="I1972" s="17">
        <f t="shared" si="1155"/>
        <v>0</v>
      </c>
      <c r="J1972" s="17">
        <f t="shared" si="1155"/>
        <v>0</v>
      </c>
      <c r="K1972" s="17">
        <f t="shared" si="1155"/>
        <v>0</v>
      </c>
      <c r="L1972" s="17">
        <f t="shared" si="1155"/>
        <v>2298.2127562743494</v>
      </c>
      <c r="M1972" s="17">
        <f t="shared" si="1155"/>
        <v>2195.7975007218392</v>
      </c>
      <c r="N1972" s="17">
        <f t="shared" si="1155"/>
        <v>2022.2714220994039</v>
      </c>
      <c r="O1972" s="17">
        <f t="shared" si="1155"/>
        <v>1919.3778228870824</v>
      </c>
      <c r="P1972" s="17">
        <f t="shared" si="1155"/>
        <v>1875.929323558951</v>
      </c>
      <c r="Q1972" s="17">
        <f t="shared" si="1155"/>
        <v>1817.7734796922605</v>
      </c>
      <c r="R1972" s="17">
        <f t="shared" si="1155"/>
        <v>1633.1483609217232</v>
      </c>
      <c r="S1972" s="17">
        <f t="shared" si="1155"/>
        <v>1436.3480792857677</v>
      </c>
      <c r="T1972" s="17">
        <f t="shared" si="1155"/>
        <v>1350.3557861165905</v>
      </c>
    </row>
    <row r="1973" spans="2:20">
      <c r="B1973" s="145"/>
      <c r="C1973" s="276" t="s">
        <v>221</v>
      </c>
      <c r="D1973" s="5" t="s">
        <v>79</v>
      </c>
      <c r="E1973" s="5" t="s">
        <v>317</v>
      </c>
      <c r="F1973" s="5"/>
      <c r="G1973" s="17">
        <f t="shared" ref="G1973:T1973" si="1156">+IFERROR(AVERAGEIF(F1623:G1623,no_cero),0)</f>
        <v>0</v>
      </c>
      <c r="H1973" s="17">
        <f t="shared" si="1156"/>
        <v>0</v>
      </c>
      <c r="I1973" s="17">
        <f t="shared" si="1156"/>
        <v>0</v>
      </c>
      <c r="J1973" s="17">
        <f t="shared" si="1156"/>
        <v>0</v>
      </c>
      <c r="K1973" s="17">
        <f t="shared" si="1156"/>
        <v>0</v>
      </c>
      <c r="L1973" s="17">
        <f t="shared" si="1156"/>
        <v>239270.28802986979</v>
      </c>
      <c r="M1973" s="17">
        <f t="shared" si="1156"/>
        <v>228607.68613289529</v>
      </c>
      <c r="N1973" s="17">
        <f t="shared" si="1156"/>
        <v>210541.63254437037</v>
      </c>
      <c r="O1973" s="17">
        <f t="shared" si="1156"/>
        <v>199829.2295900535</v>
      </c>
      <c r="P1973" s="17">
        <f t="shared" si="1156"/>
        <v>195305.74284135026</v>
      </c>
      <c r="Q1973" s="17">
        <f t="shared" si="1156"/>
        <v>189251.05296348152</v>
      </c>
      <c r="R1973" s="17">
        <f t="shared" si="1156"/>
        <v>170029.46208806214</v>
      </c>
      <c r="S1973" s="17">
        <f t="shared" si="1156"/>
        <v>149540.29721729967</v>
      </c>
      <c r="T1973" s="17">
        <f t="shared" si="1156"/>
        <v>140587.51393004082</v>
      </c>
    </row>
    <row r="1974" spans="2:20">
      <c r="B1974" s="145"/>
      <c r="C1974" s="276" t="s">
        <v>792</v>
      </c>
      <c r="D1974" s="5" t="s">
        <v>79</v>
      </c>
      <c r="E1974" s="5" t="s">
        <v>317</v>
      </c>
      <c r="F1974" s="5"/>
      <c r="G1974" s="17">
        <f t="shared" ref="G1974:T1974" si="1157">+IFERROR(AVERAGEIF(F1624:G1624,no_cero),0)</f>
        <v>0</v>
      </c>
      <c r="H1974" s="17">
        <f t="shared" si="1157"/>
        <v>0</v>
      </c>
      <c r="I1974" s="17">
        <f t="shared" si="1157"/>
        <v>0</v>
      </c>
      <c r="J1974" s="17">
        <f t="shared" si="1157"/>
        <v>0</v>
      </c>
      <c r="K1974" s="17">
        <f t="shared" si="1157"/>
        <v>0</v>
      </c>
      <c r="L1974" s="17">
        <f t="shared" si="1157"/>
        <v>137940.74449829047</v>
      </c>
      <c r="M1974" s="17">
        <f t="shared" si="1157"/>
        <v>131793.69107152344</v>
      </c>
      <c r="N1974" s="17">
        <f t="shared" si="1157"/>
        <v>121378.50370051131</v>
      </c>
      <c r="O1974" s="17">
        <f t="shared" si="1157"/>
        <v>115202.73966791364</v>
      </c>
      <c r="P1974" s="17">
        <f t="shared" si="1157"/>
        <v>112594.92264649403</v>
      </c>
      <c r="Q1974" s="17">
        <f t="shared" si="1157"/>
        <v>109104.35791179026</v>
      </c>
      <c r="R1974" s="17">
        <f t="shared" si="1157"/>
        <v>98022.996420446638</v>
      </c>
      <c r="S1974" s="17">
        <f t="shared" si="1157"/>
        <v>86210.870979830404</v>
      </c>
      <c r="T1974" s="17">
        <f t="shared" si="1157"/>
        <v>81049.538153490648</v>
      </c>
    </row>
    <row r="1975" spans="2:20">
      <c r="B1975" s="145"/>
      <c r="C1975" s="276" t="s">
        <v>796</v>
      </c>
      <c r="D1975" s="5" t="s">
        <v>79</v>
      </c>
      <c r="E1975" s="5" t="s">
        <v>317</v>
      </c>
      <c r="F1975" s="5"/>
      <c r="G1975" s="17">
        <f t="shared" ref="G1975:T1975" si="1158">+IFERROR(AVERAGEIF(F1625:G1625,no_cero),0)</f>
        <v>0</v>
      </c>
      <c r="H1975" s="17">
        <f t="shared" si="1158"/>
        <v>0</v>
      </c>
      <c r="I1975" s="17">
        <f t="shared" si="1158"/>
        <v>0</v>
      </c>
      <c r="J1975" s="17">
        <f t="shared" si="1158"/>
        <v>0</v>
      </c>
      <c r="K1975" s="17">
        <f t="shared" si="1158"/>
        <v>0</v>
      </c>
      <c r="L1975" s="17">
        <f t="shared" si="1158"/>
        <v>0</v>
      </c>
      <c r="M1975" s="17">
        <f t="shared" si="1158"/>
        <v>141951.28590115416</v>
      </c>
      <c r="N1975" s="17">
        <f t="shared" si="1158"/>
        <v>137235.30920612375</v>
      </c>
      <c r="O1975" s="17">
        <f t="shared" si="1158"/>
        <v>130472.18335665195</v>
      </c>
      <c r="P1975" s="17">
        <f t="shared" si="1158"/>
        <v>127751.45265199893</v>
      </c>
      <c r="Q1975" s="17">
        <f t="shared" si="1158"/>
        <v>124033.85297623926</v>
      </c>
      <c r="R1975" s="17">
        <f t="shared" si="1158"/>
        <v>111670.38663595685</v>
      </c>
      <c r="S1975" s="17">
        <f t="shared" si="1158"/>
        <v>98452.815295226465</v>
      </c>
      <c r="T1975" s="17">
        <f t="shared" si="1158"/>
        <v>92805.269904336252</v>
      </c>
    </row>
    <row r="1976" spans="2:20">
      <c r="B1976" s="145"/>
      <c r="C1976" s="393" t="s">
        <v>795</v>
      </c>
      <c r="D1976" s="379" t="s">
        <v>79</v>
      </c>
      <c r="E1976" s="379" t="s">
        <v>317</v>
      </c>
      <c r="F1976" s="5"/>
      <c r="G1976" s="543">
        <f t="shared" ref="G1976:T1976" si="1159">+IFERROR(AVERAGEIF(F1626:G1626,no_cero),0)</f>
        <v>0</v>
      </c>
      <c r="H1976" s="543">
        <f t="shared" si="1159"/>
        <v>0</v>
      </c>
      <c r="I1976" s="543">
        <f t="shared" si="1159"/>
        <v>0</v>
      </c>
      <c r="J1976" s="543">
        <f t="shared" si="1159"/>
        <v>0</v>
      </c>
      <c r="K1976" s="543">
        <f t="shared" si="1159"/>
        <v>0</v>
      </c>
      <c r="L1976" s="543">
        <f t="shared" si="1159"/>
        <v>0</v>
      </c>
      <c r="M1976" s="543">
        <f t="shared" si="1159"/>
        <v>0</v>
      </c>
      <c r="N1976" s="543">
        <f t="shared" si="1159"/>
        <v>0</v>
      </c>
      <c r="O1976" s="543">
        <f t="shared" si="1159"/>
        <v>0</v>
      </c>
      <c r="P1976" s="543">
        <f t="shared" si="1159"/>
        <v>0</v>
      </c>
      <c r="Q1976" s="543">
        <f t="shared" si="1159"/>
        <v>0</v>
      </c>
      <c r="R1976" s="543">
        <f t="shared" si="1159"/>
        <v>0</v>
      </c>
      <c r="S1976" s="543">
        <f t="shared" si="1159"/>
        <v>0</v>
      </c>
      <c r="T1976" s="543">
        <f t="shared" si="1159"/>
        <v>0</v>
      </c>
    </row>
    <row r="1977" spans="2:20">
      <c r="B1977" s="145"/>
      <c r="C1977" s="275" t="s">
        <v>180</v>
      </c>
      <c r="D1977" s="18"/>
      <c r="E1977" s="18"/>
      <c r="F1977" s="5"/>
      <c r="G1977" s="454"/>
      <c r="H1977" s="454"/>
      <c r="I1977" s="454"/>
      <c r="J1977" s="454"/>
      <c r="K1977" s="454"/>
      <c r="L1977" s="454"/>
      <c r="M1977" s="454"/>
      <c r="N1977" s="454"/>
      <c r="O1977" s="454"/>
      <c r="P1977" s="454"/>
      <c r="Q1977" s="454"/>
      <c r="R1977" s="454"/>
      <c r="S1977" s="454"/>
      <c r="T1977" s="454"/>
    </row>
    <row r="1978" spans="2:20">
      <c r="B1978" s="145"/>
      <c r="C1978" s="394" t="s">
        <v>259</v>
      </c>
      <c r="D1978" s="381" t="s">
        <v>79</v>
      </c>
      <c r="E1978" s="381" t="s">
        <v>317</v>
      </c>
      <c r="F1978" s="5"/>
      <c r="G1978" s="542">
        <f t="shared" ref="G1978:T1978" si="1160">+IFERROR(AVERAGEIF(F1628:G1628,no_cero),0)</f>
        <v>0</v>
      </c>
      <c r="H1978" s="542">
        <f t="shared" si="1160"/>
        <v>0</v>
      </c>
      <c r="I1978" s="542">
        <f t="shared" si="1160"/>
        <v>104475.34591496667</v>
      </c>
      <c r="J1978" s="542">
        <f t="shared" si="1160"/>
        <v>101251.47548146913</v>
      </c>
      <c r="K1978" s="542">
        <f t="shared" si="1160"/>
        <v>96100.3077504049</v>
      </c>
      <c r="L1978" s="542">
        <f t="shared" si="1160"/>
        <v>91123.785904225399</v>
      </c>
      <c r="M1978" s="542">
        <f t="shared" si="1160"/>
        <v>83978.557105216751</v>
      </c>
      <c r="N1978" s="542">
        <f t="shared" si="1160"/>
        <v>76351.535966096417</v>
      </c>
      <c r="O1978" s="542">
        <f t="shared" si="1160"/>
        <v>69170.39664607236</v>
      </c>
      <c r="P1978" s="542">
        <f t="shared" si="1160"/>
        <v>62207.456518440631</v>
      </c>
      <c r="Q1978" s="542">
        <f t="shared" si="1160"/>
        <v>55561.020052428095</v>
      </c>
      <c r="R1978" s="542">
        <f t="shared" si="1160"/>
        <v>47428.768933501357</v>
      </c>
      <c r="S1978" s="542">
        <f t="shared" si="1160"/>
        <v>38483.828008261073</v>
      </c>
      <c r="T1978" s="542">
        <f t="shared" si="1160"/>
        <v>30647.396396034506</v>
      </c>
    </row>
    <row r="1979" spans="2:20">
      <c r="B1979" s="145"/>
      <c r="C1979" s="276" t="s">
        <v>259</v>
      </c>
      <c r="D1979" s="5" t="s">
        <v>79</v>
      </c>
      <c r="E1979" s="5" t="s">
        <v>317</v>
      </c>
      <c r="F1979" s="5"/>
      <c r="G1979" s="17">
        <f t="shared" ref="G1979:T1979" si="1161">+IFERROR(AVERAGEIF(F1629:G1629,no_cero),0)</f>
        <v>0</v>
      </c>
      <c r="H1979" s="17">
        <f t="shared" si="1161"/>
        <v>0</v>
      </c>
      <c r="I1979" s="17">
        <f t="shared" si="1161"/>
        <v>0</v>
      </c>
      <c r="J1979" s="17">
        <f t="shared" si="1161"/>
        <v>109876.71611965061</v>
      </c>
      <c r="K1979" s="17">
        <f t="shared" si="1161"/>
        <v>107987.11319722419</v>
      </c>
      <c r="L1979" s="17">
        <f t="shared" si="1161"/>
        <v>102957.50079313552</v>
      </c>
      <c r="M1979" s="17">
        <f t="shared" si="1161"/>
        <v>95491.919015584295</v>
      </c>
      <c r="N1979" s="17">
        <f t="shared" si="1161"/>
        <v>87482.834948672651</v>
      </c>
      <c r="O1979" s="17">
        <f t="shared" si="1161"/>
        <v>79979.689386578</v>
      </c>
      <c r="P1979" s="17">
        <f t="shared" si="1161"/>
        <v>72737.137818151707</v>
      </c>
      <c r="Q1979" s="17">
        <f t="shared" si="1161"/>
        <v>65878.657415356938</v>
      </c>
      <c r="R1979" s="17">
        <f t="shared" si="1161"/>
        <v>57236.771627240902</v>
      </c>
      <c r="S1979" s="17">
        <f t="shared" si="1161"/>
        <v>47568.546573646483</v>
      </c>
      <c r="T1979" s="17">
        <f t="shared" si="1161"/>
        <v>39179.170944636484</v>
      </c>
    </row>
    <row r="1980" spans="2:20">
      <c r="B1980" s="145"/>
      <c r="C1980" s="276" t="s">
        <v>260</v>
      </c>
      <c r="D1980" s="5" t="s">
        <v>79</v>
      </c>
      <c r="E1980" s="5" t="s">
        <v>317</v>
      </c>
      <c r="F1980" s="5"/>
      <c r="G1980" s="17">
        <f t="shared" ref="G1980:T1980" si="1162">+IFERROR(AVERAGEIF(F1630:G1630,no_cero),0)</f>
        <v>0</v>
      </c>
      <c r="H1980" s="17">
        <f t="shared" si="1162"/>
        <v>0</v>
      </c>
      <c r="I1980" s="17">
        <f t="shared" si="1162"/>
        <v>0</v>
      </c>
      <c r="J1980" s="17">
        <f t="shared" si="1162"/>
        <v>0</v>
      </c>
      <c r="K1980" s="17">
        <f t="shared" si="1162"/>
        <v>0</v>
      </c>
      <c r="L1980" s="17">
        <f t="shared" si="1162"/>
        <v>0</v>
      </c>
      <c r="M1980" s="17">
        <f t="shared" si="1162"/>
        <v>0</v>
      </c>
      <c r="N1980" s="17">
        <f t="shared" si="1162"/>
        <v>0</v>
      </c>
      <c r="O1980" s="17">
        <f t="shared" si="1162"/>
        <v>0</v>
      </c>
      <c r="P1980" s="17">
        <f t="shared" si="1162"/>
        <v>0</v>
      </c>
      <c r="Q1980" s="17">
        <f t="shared" si="1162"/>
        <v>0</v>
      </c>
      <c r="R1980" s="17">
        <f t="shared" si="1162"/>
        <v>0</v>
      </c>
      <c r="S1980" s="17">
        <f t="shared" si="1162"/>
        <v>0</v>
      </c>
      <c r="T1980" s="17">
        <f t="shared" si="1162"/>
        <v>0</v>
      </c>
    </row>
    <row r="1981" spans="2:20">
      <c r="B1981" s="145"/>
      <c r="C1981" s="276" t="s">
        <v>938</v>
      </c>
      <c r="D1981" s="5" t="s">
        <v>79</v>
      </c>
      <c r="E1981" s="5" t="s">
        <v>317</v>
      </c>
      <c r="F1981" s="5"/>
      <c r="G1981" s="17">
        <f t="shared" ref="G1981:T1981" si="1163">+IFERROR(AVERAGEIF(F1631:G1631,no_cero),0)</f>
        <v>0</v>
      </c>
      <c r="H1981" s="17">
        <f t="shared" si="1163"/>
        <v>0</v>
      </c>
      <c r="I1981" s="17">
        <f t="shared" si="1163"/>
        <v>4693.3217548269922</v>
      </c>
      <c r="J1981" s="17">
        <f t="shared" si="1163"/>
        <v>4469.8595813641332</v>
      </c>
      <c r="K1981" s="17">
        <f t="shared" si="1163"/>
        <v>4075.7428544982108</v>
      </c>
      <c r="L1981" s="17">
        <f t="shared" si="1163"/>
        <v>3683.5361364194487</v>
      </c>
      <c r="M1981" s="17">
        <f t="shared" si="1163"/>
        <v>3199.0332903673993</v>
      </c>
      <c r="N1981" s="17">
        <f t="shared" si="1163"/>
        <v>2694.7785435200531</v>
      </c>
      <c r="O1981" s="17">
        <f t="shared" si="1163"/>
        <v>2207.8546042789953</v>
      </c>
      <c r="P1981" s="17">
        <f t="shared" si="1163"/>
        <v>1725.2233624791252</v>
      </c>
      <c r="Q1981" s="17">
        <f t="shared" si="1163"/>
        <v>1246.8630212281378</v>
      </c>
      <c r="R1981" s="17">
        <f t="shared" si="1163"/>
        <v>742.13999240850058</v>
      </c>
      <c r="S1981" s="17">
        <f t="shared" si="1163"/>
        <v>478.76593681004397</v>
      </c>
      <c r="T1981" s="17">
        <f t="shared" si="1163"/>
        <v>0</v>
      </c>
    </row>
    <row r="1982" spans="2:20">
      <c r="B1982" s="145"/>
      <c r="C1982" s="276" t="s">
        <v>263</v>
      </c>
      <c r="D1982" s="5" t="s">
        <v>79</v>
      </c>
      <c r="E1982" s="5" t="s">
        <v>317</v>
      </c>
      <c r="F1982" s="5"/>
      <c r="G1982" s="17">
        <f t="shared" ref="G1982:T1982" si="1164">+IFERROR(AVERAGEIF(F1632:G1632,no_cero),0)</f>
        <v>0</v>
      </c>
      <c r="H1982" s="17">
        <f t="shared" si="1164"/>
        <v>0</v>
      </c>
      <c r="I1982" s="17">
        <f t="shared" si="1164"/>
        <v>27882.782662184985</v>
      </c>
      <c r="J1982" s="17">
        <f t="shared" si="1164"/>
        <v>26555.205406379719</v>
      </c>
      <c r="K1982" s="17">
        <f t="shared" si="1164"/>
        <v>24213.778243958517</v>
      </c>
      <c r="L1982" s="17">
        <f t="shared" si="1164"/>
        <v>21883.698345304285</v>
      </c>
      <c r="M1982" s="17">
        <f t="shared" si="1164"/>
        <v>19005.291907095503</v>
      </c>
      <c r="N1982" s="17">
        <f t="shared" si="1164"/>
        <v>16009.540444230381</v>
      </c>
      <c r="O1982" s="17">
        <f t="shared" si="1164"/>
        <v>13116.750416163393</v>
      </c>
      <c r="P1982" s="17">
        <f t="shared" si="1164"/>
        <v>10249.463082358532</v>
      </c>
      <c r="Q1982" s="17">
        <f t="shared" si="1164"/>
        <v>7407.5489486019815</v>
      </c>
      <c r="R1982" s="17">
        <f t="shared" si="1164"/>
        <v>4409.0154466736803</v>
      </c>
      <c r="S1982" s="17">
        <f t="shared" si="1164"/>
        <v>2844.323756069422</v>
      </c>
      <c r="T1982" s="17">
        <f t="shared" si="1164"/>
        <v>0</v>
      </c>
    </row>
    <row r="1983" spans="2:20">
      <c r="B1983" s="145"/>
      <c r="C1983" s="276" t="s">
        <v>264</v>
      </c>
      <c r="D1983" s="5" t="s">
        <v>79</v>
      </c>
      <c r="E1983" s="5" t="s">
        <v>317</v>
      </c>
      <c r="F1983" s="5"/>
      <c r="G1983" s="17">
        <f t="shared" ref="G1983:T1983" si="1165">+IFERROR(AVERAGEIF(F1633:G1633,no_cero),0)</f>
        <v>0</v>
      </c>
      <c r="H1983" s="17">
        <f t="shared" si="1165"/>
        <v>0</v>
      </c>
      <c r="I1983" s="17">
        <f t="shared" si="1165"/>
        <v>0</v>
      </c>
      <c r="J1983" s="17">
        <f t="shared" si="1165"/>
        <v>3967.2940246221824</v>
      </c>
      <c r="K1983" s="17">
        <f t="shared" si="1165"/>
        <v>3742.7057754047682</v>
      </c>
      <c r="L1983" s="17">
        <f t="shared" si="1165"/>
        <v>3244.2597974364517</v>
      </c>
      <c r="M1983" s="17">
        <f t="shared" si="1165"/>
        <v>2660.8163556407721</v>
      </c>
      <c r="N1983" s="17">
        <f t="shared" si="1165"/>
        <v>2059.7552839059736</v>
      </c>
      <c r="O1983" s="17">
        <f t="shared" si="1165"/>
        <v>1473.4029842201471</v>
      </c>
      <c r="P1983" s="17">
        <f t="shared" si="1165"/>
        <v>887.20505101155686</v>
      </c>
      <c r="Q1983" s="17">
        <f t="shared" si="1165"/>
        <v>297.94202939938612</v>
      </c>
      <c r="R1983" s="17">
        <f t="shared" si="1165"/>
        <v>5.9831198539841532E-13</v>
      </c>
      <c r="S1983" s="17">
        <f t="shared" si="1165"/>
        <v>2.835009139871338E-13</v>
      </c>
      <c r="T1983" s="17">
        <f t="shared" si="1165"/>
        <v>2.7608081445377207E-13</v>
      </c>
    </row>
    <row r="1984" spans="2:20">
      <c r="B1984" s="145"/>
      <c r="C1984" s="276" t="s">
        <v>265</v>
      </c>
      <c r="D1984" s="5" t="s">
        <v>79</v>
      </c>
      <c r="E1984" s="5" t="s">
        <v>317</v>
      </c>
      <c r="F1984" s="5"/>
      <c r="G1984" s="17">
        <f t="shared" ref="G1984:T1984" si="1166">+IFERROR(AVERAGEIF(F1634:G1634,no_cero),0)</f>
        <v>0</v>
      </c>
      <c r="H1984" s="17">
        <f t="shared" si="1166"/>
        <v>0</v>
      </c>
      <c r="I1984" s="17">
        <f t="shared" si="1166"/>
        <v>0</v>
      </c>
      <c r="J1984" s="17">
        <f t="shared" si="1166"/>
        <v>379.7580505259815</v>
      </c>
      <c r="K1984" s="17">
        <f t="shared" si="1166"/>
        <v>347.03457620561812</v>
      </c>
      <c r="L1984" s="17">
        <f t="shared" si="1166"/>
        <v>276.575568362615</v>
      </c>
      <c r="M1984" s="17">
        <f t="shared" si="1166"/>
        <v>198.19274408699687</v>
      </c>
      <c r="N1984" s="17">
        <f t="shared" si="1166"/>
        <v>118.26757068509127</v>
      </c>
      <c r="O1984" s="17">
        <f t="shared" si="1166"/>
        <v>39.494844018082119</v>
      </c>
      <c r="P1984" s="17">
        <f t="shared" si="1166"/>
        <v>3.7135201879794126E-14</v>
      </c>
      <c r="Q1984" s="17">
        <f t="shared" si="1166"/>
        <v>3.7594328572892408E-14</v>
      </c>
      <c r="R1984" s="17">
        <f t="shared" si="1166"/>
        <v>3.6943005388905037E-14</v>
      </c>
      <c r="S1984" s="17">
        <f t="shared" si="1166"/>
        <v>3.5437614248391724E-14</v>
      </c>
      <c r="T1984" s="17">
        <f t="shared" si="1166"/>
        <v>3.4510101806721508E-14</v>
      </c>
    </row>
    <row r="1985" spans="2:20">
      <c r="B1985" s="145"/>
      <c r="C1985" s="276" t="s">
        <v>266</v>
      </c>
      <c r="D1985" s="5" t="s">
        <v>79</v>
      </c>
      <c r="E1985" s="5" t="s">
        <v>317</v>
      </c>
      <c r="F1985" s="5"/>
      <c r="G1985" s="17">
        <f t="shared" ref="G1985:T1985" si="1167">+IFERROR(AVERAGEIF(F1635:G1635,no_cero),0)</f>
        <v>0</v>
      </c>
      <c r="H1985" s="17">
        <f t="shared" si="1167"/>
        <v>0</v>
      </c>
      <c r="I1985" s="17">
        <f t="shared" si="1167"/>
        <v>0</v>
      </c>
      <c r="J1985" s="17">
        <f t="shared" si="1167"/>
        <v>466.63827294437596</v>
      </c>
      <c r="K1985" s="17">
        <f t="shared" si="1167"/>
        <v>426.4283932053043</v>
      </c>
      <c r="L1985" s="17">
        <f t="shared" si="1167"/>
        <v>339.8499265007946</v>
      </c>
      <c r="M1985" s="17">
        <f t="shared" si="1167"/>
        <v>243.53484984128198</v>
      </c>
      <c r="N1985" s="17">
        <f t="shared" si="1167"/>
        <v>145.32456877051024</v>
      </c>
      <c r="O1985" s="17">
        <f t="shared" si="1167"/>
        <v>97.060777393813012</v>
      </c>
      <c r="P1985" s="17">
        <f t="shared" si="1167"/>
        <v>0</v>
      </c>
      <c r="Q1985" s="17">
        <f t="shared" si="1167"/>
        <v>0</v>
      </c>
      <c r="R1985" s="17">
        <f t="shared" si="1167"/>
        <v>0</v>
      </c>
      <c r="S1985" s="17">
        <f t="shared" si="1167"/>
        <v>0</v>
      </c>
      <c r="T1985" s="17">
        <f t="shared" si="1167"/>
        <v>0</v>
      </c>
    </row>
    <row r="1986" spans="2:20">
      <c r="B1986" s="145"/>
      <c r="C1986" s="276" t="s">
        <v>267</v>
      </c>
      <c r="D1986" s="5" t="s">
        <v>79</v>
      </c>
      <c r="E1986" s="5" t="s">
        <v>317</v>
      </c>
      <c r="F1986" s="5"/>
      <c r="G1986" s="17">
        <f t="shared" ref="G1986:T1986" si="1168">+IFERROR(AVERAGEIF(F1636:G1636,no_cero),0)</f>
        <v>0</v>
      </c>
      <c r="H1986" s="17">
        <f t="shared" si="1168"/>
        <v>0</v>
      </c>
      <c r="I1986" s="17">
        <f t="shared" si="1168"/>
        <v>0</v>
      </c>
      <c r="J1986" s="17">
        <f t="shared" si="1168"/>
        <v>1339.3749537677875</v>
      </c>
      <c r="K1986" s="17">
        <f t="shared" si="1168"/>
        <v>1263.5530272744495</v>
      </c>
      <c r="L1986" s="17">
        <f t="shared" si="1168"/>
        <v>1095.2755931962854</v>
      </c>
      <c r="M1986" s="17">
        <f t="shared" si="1168"/>
        <v>898.30266201666939</v>
      </c>
      <c r="N1986" s="17">
        <f t="shared" si="1168"/>
        <v>695.38194573749729</v>
      </c>
      <c r="O1986" s="17">
        <f t="shared" si="1168"/>
        <v>497.4269720427684</v>
      </c>
      <c r="P1986" s="17">
        <f t="shared" si="1168"/>
        <v>299.52411311241741</v>
      </c>
      <c r="Q1986" s="17">
        <f t="shared" si="1168"/>
        <v>100.58646759620689</v>
      </c>
      <c r="R1986" s="17">
        <f t="shared" si="1168"/>
        <v>3.7304200347701775E-13</v>
      </c>
      <c r="S1986" s="17">
        <f t="shared" si="1168"/>
        <v>2.1262568549035032E-13</v>
      </c>
      <c r="T1986" s="17">
        <f t="shared" si="1168"/>
        <v>2.0706061084032902E-13</v>
      </c>
    </row>
    <row r="1987" spans="2:20">
      <c r="B1987" s="145"/>
      <c r="C1987" s="276" t="s">
        <v>268</v>
      </c>
      <c r="D1987" s="5" t="s">
        <v>79</v>
      </c>
      <c r="E1987" s="5" t="s">
        <v>317</v>
      </c>
      <c r="F1987" s="5"/>
      <c r="G1987" s="17">
        <f t="shared" ref="G1987:T1987" si="1169">+IFERROR(AVERAGEIF(F1637:G1637,no_cero),0)</f>
        <v>0</v>
      </c>
      <c r="H1987" s="17">
        <f t="shared" si="1169"/>
        <v>0</v>
      </c>
      <c r="I1987" s="17">
        <f t="shared" si="1169"/>
        <v>0</v>
      </c>
      <c r="J1987" s="17">
        <f t="shared" si="1169"/>
        <v>840.96814011665174</v>
      </c>
      <c r="K1987" s="17">
        <f t="shared" si="1169"/>
        <v>793.36098998756324</v>
      </c>
      <c r="L1987" s="17">
        <f t="shared" si="1169"/>
        <v>687.70277951989806</v>
      </c>
      <c r="M1987" s="17">
        <f t="shared" si="1169"/>
        <v>564.02721046325451</v>
      </c>
      <c r="N1987" s="17">
        <f t="shared" si="1169"/>
        <v>436.61713990729845</v>
      </c>
      <c r="O1987" s="17">
        <f t="shared" si="1169"/>
        <v>312.32496497406527</v>
      </c>
      <c r="P1987" s="17">
        <f t="shared" si="1169"/>
        <v>188.06551191333557</v>
      </c>
      <c r="Q1987" s="17">
        <f t="shared" si="1169"/>
        <v>63.156335973975054</v>
      </c>
      <c r="R1987" s="17">
        <f t="shared" si="1169"/>
        <v>7.3886010777810075E-14</v>
      </c>
      <c r="S1987" s="17">
        <f t="shared" si="1169"/>
        <v>7.0875228496783449E-14</v>
      </c>
      <c r="T1987" s="17">
        <f t="shared" si="1169"/>
        <v>6.9020203613443017E-14</v>
      </c>
    </row>
    <row r="1988" spans="2:20">
      <c r="B1988" s="145"/>
      <c r="C1988" s="276" t="s">
        <v>269</v>
      </c>
      <c r="D1988" s="5" t="s">
        <v>79</v>
      </c>
      <c r="E1988" s="5" t="s">
        <v>317</v>
      </c>
      <c r="F1988" s="5"/>
      <c r="G1988" s="17">
        <f t="shared" ref="G1988:T1988" si="1170">+IFERROR(AVERAGEIF(F1638:G1638,no_cero),0)</f>
        <v>0</v>
      </c>
      <c r="H1988" s="17">
        <f t="shared" si="1170"/>
        <v>0</v>
      </c>
      <c r="I1988" s="17">
        <f t="shared" si="1170"/>
        <v>0</v>
      </c>
      <c r="J1988" s="17">
        <f t="shared" si="1170"/>
        <v>189.25995852475606</v>
      </c>
      <c r="K1988" s="17">
        <f t="shared" si="1170"/>
        <v>172.95156589402714</v>
      </c>
      <c r="L1988" s="17">
        <f t="shared" si="1170"/>
        <v>137.83692149454021</v>
      </c>
      <c r="M1988" s="17">
        <f t="shared" si="1170"/>
        <v>98.773285974740219</v>
      </c>
      <c r="N1988" s="17">
        <f t="shared" si="1170"/>
        <v>58.940990169088337</v>
      </c>
      <c r="O1988" s="17">
        <f t="shared" si="1170"/>
        <v>39.366078114478469</v>
      </c>
      <c r="P1988" s="17">
        <f t="shared" si="1170"/>
        <v>0</v>
      </c>
      <c r="Q1988" s="17">
        <f t="shared" si="1170"/>
        <v>0</v>
      </c>
      <c r="R1988" s="17">
        <f t="shared" si="1170"/>
        <v>0</v>
      </c>
      <c r="S1988" s="17">
        <f t="shared" si="1170"/>
        <v>0</v>
      </c>
      <c r="T1988" s="17">
        <f t="shared" si="1170"/>
        <v>0</v>
      </c>
    </row>
    <row r="1989" spans="2:20">
      <c r="B1989" s="145"/>
      <c r="C1989" s="276" t="s">
        <v>270</v>
      </c>
      <c r="D1989" s="5" t="s">
        <v>79</v>
      </c>
      <c r="E1989" s="5" t="s">
        <v>317</v>
      </c>
      <c r="F1989" s="5"/>
      <c r="G1989" s="17">
        <f t="shared" ref="G1989:T1989" si="1171">+IFERROR(AVERAGEIF(F1639:G1639,no_cero),0)</f>
        <v>0</v>
      </c>
      <c r="H1989" s="17">
        <f t="shared" si="1171"/>
        <v>0</v>
      </c>
      <c r="I1989" s="17">
        <f t="shared" si="1171"/>
        <v>0</v>
      </c>
      <c r="J1989" s="17">
        <f t="shared" si="1171"/>
        <v>1868.9036123246951</v>
      </c>
      <c r="K1989" s="17">
        <f t="shared" si="1171"/>
        <v>1707.861550726695</v>
      </c>
      <c r="L1989" s="17">
        <f t="shared" si="1171"/>
        <v>1361.1115763779787</v>
      </c>
      <c r="M1989" s="17">
        <f t="shared" si="1171"/>
        <v>975.36611757856804</v>
      </c>
      <c r="N1989" s="17">
        <f t="shared" si="1171"/>
        <v>582.03029473133256</v>
      </c>
      <c r="O1989" s="17">
        <f t="shared" si="1171"/>
        <v>388.73201793279196</v>
      </c>
      <c r="P1989" s="17">
        <f t="shared" si="1171"/>
        <v>0</v>
      </c>
      <c r="Q1989" s="17">
        <f t="shared" si="1171"/>
        <v>0</v>
      </c>
      <c r="R1989" s="17">
        <f t="shared" si="1171"/>
        <v>0</v>
      </c>
      <c r="S1989" s="17">
        <f t="shared" si="1171"/>
        <v>0</v>
      </c>
      <c r="T1989" s="17">
        <f t="shared" si="1171"/>
        <v>0</v>
      </c>
    </row>
    <row r="1990" spans="2:20">
      <c r="B1990" s="145"/>
      <c r="C1990" s="276" t="s">
        <v>207</v>
      </c>
      <c r="D1990" s="5" t="s">
        <v>79</v>
      </c>
      <c r="E1990" s="5" t="s">
        <v>317</v>
      </c>
      <c r="F1990" s="5"/>
      <c r="G1990" s="17">
        <f t="shared" ref="G1990:T1990" si="1172">+IFERROR(AVERAGEIF(F1640:G1640,no_cero),0)</f>
        <v>0</v>
      </c>
      <c r="H1990" s="17">
        <f t="shared" si="1172"/>
        <v>0</v>
      </c>
      <c r="I1990" s="17">
        <f t="shared" si="1172"/>
        <v>0</v>
      </c>
      <c r="J1990" s="17">
        <f t="shared" si="1172"/>
        <v>14259.744531931021</v>
      </c>
      <c r="K1990" s="17">
        <f t="shared" si="1172"/>
        <v>15820.368615965872</v>
      </c>
      <c r="L1990" s="17">
        <f t="shared" si="1172"/>
        <v>16085.14016010315</v>
      </c>
      <c r="M1990" s="17">
        <f t="shared" si="1172"/>
        <v>13315.717435238859</v>
      </c>
      <c r="N1990" s="17">
        <f t="shared" si="1172"/>
        <v>10459.12001638837</v>
      </c>
      <c r="O1990" s="17">
        <f t="shared" si="1172"/>
        <v>7675.8860312448851</v>
      </c>
      <c r="P1990" s="17">
        <f t="shared" si="1172"/>
        <v>4896.2706813676468</v>
      </c>
      <c r="Q1990" s="17">
        <f t="shared" si="1172"/>
        <v>2106.8297923446139</v>
      </c>
      <c r="R1990" s="17">
        <f t="shared" si="1172"/>
        <v>696.7975019391032</v>
      </c>
      <c r="S1990" s="17">
        <f t="shared" si="1172"/>
        <v>0</v>
      </c>
      <c r="T1990" s="17">
        <f t="shared" si="1172"/>
        <v>0</v>
      </c>
    </row>
    <row r="1991" spans="2:20">
      <c r="B1991" s="145"/>
      <c r="C1991" s="276" t="s">
        <v>271</v>
      </c>
      <c r="D1991" s="5" t="s">
        <v>79</v>
      </c>
      <c r="E1991" s="5" t="s">
        <v>317</v>
      </c>
      <c r="F1991" s="5"/>
      <c r="G1991" s="17">
        <f t="shared" ref="G1991:T1991" si="1173">+IFERROR(AVERAGEIF(F1641:G1641,no_cero),0)</f>
        <v>0</v>
      </c>
      <c r="H1991" s="17">
        <f t="shared" si="1173"/>
        <v>0</v>
      </c>
      <c r="I1991" s="17">
        <f t="shared" si="1173"/>
        <v>0</v>
      </c>
      <c r="J1991" s="17">
        <f t="shared" si="1173"/>
        <v>5687.8809229178114</v>
      </c>
      <c r="K1991" s="17">
        <f t="shared" si="1173"/>
        <v>5803.265892518486</v>
      </c>
      <c r="L1991" s="17">
        <f t="shared" si="1173"/>
        <v>5468.4814722416904</v>
      </c>
      <c r="M1991" s="17">
        <f t="shared" si="1173"/>
        <v>4507.8134583101673</v>
      </c>
      <c r="N1991" s="17">
        <f t="shared" si="1173"/>
        <v>3517.4815508932757</v>
      </c>
      <c r="O1991" s="17">
        <f t="shared" si="1173"/>
        <v>2552.0232542584799</v>
      </c>
      <c r="P1991" s="17">
        <f t="shared" si="1173"/>
        <v>1587.3521934987148</v>
      </c>
      <c r="Q1991" s="17">
        <f t="shared" si="1173"/>
        <v>618.50680166879476</v>
      </c>
      <c r="R1991" s="17">
        <f t="shared" si="1173"/>
        <v>128.70745732668414</v>
      </c>
      <c r="S1991" s="17">
        <f t="shared" si="1173"/>
        <v>0</v>
      </c>
      <c r="T1991" s="17">
        <f t="shared" si="1173"/>
        <v>0</v>
      </c>
    </row>
    <row r="1992" spans="2:20">
      <c r="B1992" s="145"/>
      <c r="C1992" s="276" t="s">
        <v>272</v>
      </c>
      <c r="D1992" s="5" t="s">
        <v>79</v>
      </c>
      <c r="E1992" s="5" t="s">
        <v>317</v>
      </c>
      <c r="F1992" s="5"/>
      <c r="G1992" s="17">
        <f t="shared" ref="G1992:T1992" si="1174">+IFERROR(AVERAGEIF(F1642:G1642,no_cero),0)</f>
        <v>0</v>
      </c>
      <c r="H1992" s="17">
        <f t="shared" si="1174"/>
        <v>0</v>
      </c>
      <c r="I1992" s="17">
        <f t="shared" si="1174"/>
        <v>0</v>
      </c>
      <c r="J1992" s="17">
        <f t="shared" si="1174"/>
        <v>0</v>
      </c>
      <c r="K1992" s="17">
        <f t="shared" si="1174"/>
        <v>351311.13545988593</v>
      </c>
      <c r="L1992" s="17">
        <f t="shared" si="1174"/>
        <v>344727.55863990297</v>
      </c>
      <c r="M1992" s="17">
        <f t="shared" si="1174"/>
        <v>327554.22265044082</v>
      </c>
      <c r="N1992" s="17">
        <f t="shared" si="1174"/>
        <v>308572.14777009032</v>
      </c>
      <c r="O1992" s="17">
        <f t="shared" si="1174"/>
        <v>291311.80051720852</v>
      </c>
      <c r="P1992" s="17">
        <f t="shared" si="1174"/>
        <v>275105.01471755817</v>
      </c>
      <c r="Q1992" s="17">
        <f t="shared" si="1174"/>
        <v>260524.97711418333</v>
      </c>
      <c r="R1992" s="17">
        <f t="shared" si="1174"/>
        <v>238626.27821347679</v>
      </c>
      <c r="S1992" s="17">
        <f t="shared" si="1174"/>
        <v>211899.03795001228</v>
      </c>
      <c r="T1992" s="17">
        <f t="shared" si="1174"/>
        <v>189793.45090411277</v>
      </c>
    </row>
    <row r="1993" spans="2:20">
      <c r="B1993" s="145"/>
      <c r="C1993" s="276" t="s">
        <v>273</v>
      </c>
      <c r="D1993" s="5" t="s">
        <v>79</v>
      </c>
      <c r="E1993" s="5" t="s">
        <v>317</v>
      </c>
      <c r="F1993" s="5"/>
      <c r="G1993" s="17">
        <f t="shared" ref="G1993:T1993" si="1175">+IFERROR(AVERAGEIF(F1643:G1643,no_cero),0)</f>
        <v>0</v>
      </c>
      <c r="H1993" s="17">
        <f t="shared" si="1175"/>
        <v>0</v>
      </c>
      <c r="I1993" s="17">
        <f t="shared" si="1175"/>
        <v>0</v>
      </c>
      <c r="J1993" s="17">
        <f t="shared" si="1175"/>
        <v>0</v>
      </c>
      <c r="K1993" s="17">
        <f t="shared" si="1175"/>
        <v>8389.1764700678123</v>
      </c>
      <c r="L1993" s="17">
        <f t="shared" si="1175"/>
        <v>7837.3325249547997</v>
      </c>
      <c r="M1993" s="17">
        <f t="shared" si="1175"/>
        <v>6646.3121429820976</v>
      </c>
      <c r="N1993" s="17">
        <f t="shared" si="1175"/>
        <v>5413.0402453187025</v>
      </c>
      <c r="O1993" s="17">
        <f t="shared" si="1175"/>
        <v>4216.0750487365467</v>
      </c>
      <c r="P1993" s="17">
        <f t="shared" si="1175"/>
        <v>3024.5372449350916</v>
      </c>
      <c r="Q1993" s="17">
        <f t="shared" si="1175"/>
        <v>1835.1099351877856</v>
      </c>
      <c r="R1993" s="17">
        <f t="shared" si="1175"/>
        <v>617.1753467317435</v>
      </c>
      <c r="S1993" s="17">
        <f t="shared" si="1175"/>
        <v>2.2872842316897573E-12</v>
      </c>
      <c r="T1993" s="17">
        <f t="shared" si="1175"/>
        <v>1.1043232578150883E-12</v>
      </c>
    </row>
    <row r="1994" spans="2:20">
      <c r="B1994" s="145"/>
      <c r="C1994" s="276" t="s">
        <v>274</v>
      </c>
      <c r="D1994" s="5" t="s">
        <v>79</v>
      </c>
      <c r="E1994" s="5" t="s">
        <v>317</v>
      </c>
      <c r="F1994" s="5"/>
      <c r="G1994" s="17">
        <f t="shared" ref="G1994:T1994" si="1176">+IFERROR(AVERAGEIF(F1644:G1644,no_cero),0)</f>
        <v>0</v>
      </c>
      <c r="H1994" s="17">
        <f t="shared" si="1176"/>
        <v>0</v>
      </c>
      <c r="I1994" s="17">
        <f t="shared" si="1176"/>
        <v>0</v>
      </c>
      <c r="J1994" s="17">
        <f t="shared" si="1176"/>
        <v>0</v>
      </c>
      <c r="K1994" s="17">
        <f t="shared" si="1176"/>
        <v>188833.36904445555</v>
      </c>
      <c r="L1994" s="17">
        <f t="shared" si="1176"/>
        <v>183700.27851473825</v>
      </c>
      <c r="M1994" s="17">
        <f t="shared" si="1176"/>
        <v>171314.40172394796</v>
      </c>
      <c r="N1994" s="17">
        <f t="shared" si="1176"/>
        <v>157960.10871850722</v>
      </c>
      <c r="O1994" s="17">
        <f t="shared" si="1176"/>
        <v>145511.8393051817</v>
      </c>
      <c r="P1994" s="17">
        <f t="shared" si="1176"/>
        <v>133550.15369496334</v>
      </c>
      <c r="Q1994" s="17">
        <f t="shared" si="1176"/>
        <v>122314.4461781218</v>
      </c>
      <c r="R1994" s="17">
        <f t="shared" si="1176"/>
        <v>107735.78680855248</v>
      </c>
      <c r="S1994" s="17">
        <f t="shared" si="1176"/>
        <v>91159.616182203739</v>
      </c>
      <c r="T1994" s="17">
        <f t="shared" si="1176"/>
        <v>76905.793593710114</v>
      </c>
    </row>
    <row r="1995" spans="2:20">
      <c r="B1995" s="145"/>
      <c r="C1995" s="276" t="s">
        <v>275</v>
      </c>
      <c r="D1995" s="5" t="s">
        <v>79</v>
      </c>
      <c r="E1995" s="5" t="s">
        <v>317</v>
      </c>
      <c r="F1995" s="5"/>
      <c r="G1995" s="17">
        <f t="shared" ref="G1995:T1995" si="1177">+IFERROR(AVERAGEIF(F1645:G1645,no_cero),0)</f>
        <v>0</v>
      </c>
      <c r="H1995" s="17">
        <f t="shared" si="1177"/>
        <v>0</v>
      </c>
      <c r="I1995" s="17">
        <f t="shared" si="1177"/>
        <v>0</v>
      </c>
      <c r="J1995" s="17">
        <f t="shared" si="1177"/>
        <v>0</v>
      </c>
      <c r="K1995" s="17">
        <f t="shared" si="1177"/>
        <v>9680.6009372770532</v>
      </c>
      <c r="L1995" s="17">
        <f t="shared" si="1177"/>
        <v>9253.9817886993715</v>
      </c>
      <c r="M1995" s="17">
        <f t="shared" si="1177"/>
        <v>8295.5287102706025</v>
      </c>
      <c r="N1995" s="17">
        <f t="shared" si="1177"/>
        <v>7287.8190559645918</v>
      </c>
      <c r="O1995" s="17">
        <f t="shared" si="1177"/>
        <v>6324.5655473828438</v>
      </c>
      <c r="P1995" s="17">
        <f t="shared" si="1177"/>
        <v>5378.0835384590337</v>
      </c>
      <c r="Q1995" s="17">
        <f t="shared" si="1177"/>
        <v>4453.6018479129189</v>
      </c>
      <c r="R1995" s="17">
        <f t="shared" si="1177"/>
        <v>3418.3284809885395</v>
      </c>
      <c r="S1995" s="17">
        <f t="shared" si="1177"/>
        <v>2341.95305453119</v>
      </c>
      <c r="T1995" s="17">
        <f t="shared" si="1177"/>
        <v>1368.0401289430665</v>
      </c>
    </row>
    <row r="1996" spans="2:20">
      <c r="B1996" s="145"/>
      <c r="C1996" s="276" t="s">
        <v>208</v>
      </c>
      <c r="D1996" s="5" t="s">
        <v>79</v>
      </c>
      <c r="E1996" s="5" t="s">
        <v>317</v>
      </c>
      <c r="F1996" s="5"/>
      <c r="G1996" s="17">
        <f t="shared" ref="G1996:T1996" si="1178">+IFERROR(AVERAGEIF(F1646:G1646,no_cero),0)</f>
        <v>0</v>
      </c>
      <c r="H1996" s="17">
        <f t="shared" si="1178"/>
        <v>0</v>
      </c>
      <c r="I1996" s="17">
        <f t="shared" si="1178"/>
        <v>0</v>
      </c>
      <c r="J1996" s="17">
        <f t="shared" si="1178"/>
        <v>11393.885729968391</v>
      </c>
      <c r="K1996" s="17">
        <f t="shared" si="1178"/>
        <v>10748.878621345888</v>
      </c>
      <c r="L1996" s="17">
        <f t="shared" si="1178"/>
        <v>9317.3647279247434</v>
      </c>
      <c r="M1996" s="17">
        <f t="shared" si="1178"/>
        <v>7641.7420328429198</v>
      </c>
      <c r="N1996" s="17">
        <f t="shared" si="1178"/>
        <v>5915.5223159337802</v>
      </c>
      <c r="O1996" s="17">
        <f t="shared" si="1178"/>
        <v>4231.5455149552527</v>
      </c>
      <c r="P1996" s="17">
        <f t="shared" si="1178"/>
        <v>2548.0120473901934</v>
      </c>
      <c r="Q1996" s="17">
        <f t="shared" si="1178"/>
        <v>1711.3515741777005</v>
      </c>
      <c r="R1996" s="17">
        <f t="shared" si="1178"/>
        <v>0</v>
      </c>
      <c r="S1996" s="17">
        <f t="shared" si="1178"/>
        <v>0</v>
      </c>
      <c r="T1996" s="17">
        <f t="shared" si="1178"/>
        <v>0</v>
      </c>
    </row>
    <row r="1997" spans="2:20">
      <c r="B1997" s="145"/>
      <c r="C1997" s="276" t="s">
        <v>276</v>
      </c>
      <c r="D1997" s="5" t="s">
        <v>79</v>
      </c>
      <c r="E1997" s="5" t="s">
        <v>317</v>
      </c>
      <c r="F1997" s="5"/>
      <c r="G1997" s="17">
        <f t="shared" ref="G1997:T1997" si="1179">+IFERROR(AVERAGEIF(F1647:G1647,no_cero),0)</f>
        <v>0</v>
      </c>
      <c r="H1997" s="17">
        <f t="shared" si="1179"/>
        <v>0</v>
      </c>
      <c r="I1997" s="17">
        <f t="shared" si="1179"/>
        <v>0</v>
      </c>
      <c r="J1997" s="17">
        <f t="shared" si="1179"/>
        <v>0</v>
      </c>
      <c r="K1997" s="17">
        <f t="shared" si="1179"/>
        <v>53595.841259986075</v>
      </c>
      <c r="L1997" s="17">
        <f t="shared" si="1179"/>
        <v>52138.936124013526</v>
      </c>
      <c r="M1997" s="17">
        <f t="shared" si="1179"/>
        <v>48623.500850554716</v>
      </c>
      <c r="N1997" s="17">
        <f t="shared" si="1179"/>
        <v>44833.203766513157</v>
      </c>
      <c r="O1997" s="17">
        <f t="shared" si="1179"/>
        <v>41300.059837480832</v>
      </c>
      <c r="P1997" s="17">
        <f t="shared" si="1179"/>
        <v>37905.021098240875</v>
      </c>
      <c r="Q1997" s="17">
        <f t="shared" si="1179"/>
        <v>34716.03389982626</v>
      </c>
      <c r="R1997" s="17">
        <f t="shared" si="1179"/>
        <v>30578.229668991939</v>
      </c>
      <c r="S1997" s="17">
        <f t="shared" si="1179"/>
        <v>25873.479581209103</v>
      </c>
      <c r="T1997" s="17">
        <f t="shared" si="1179"/>
        <v>21827.872511512331</v>
      </c>
    </row>
    <row r="1998" spans="2:20">
      <c r="B1998" s="145"/>
      <c r="C1998" s="276" t="s">
        <v>277</v>
      </c>
      <c r="D1998" s="5" t="s">
        <v>79</v>
      </c>
      <c r="E1998" s="5" t="s">
        <v>317</v>
      </c>
      <c r="F1998" s="5"/>
      <c r="G1998" s="17">
        <f t="shared" ref="G1998:T1998" si="1180">+IFERROR(AVERAGEIF(F1648:G1648,no_cero),0)</f>
        <v>0</v>
      </c>
      <c r="H1998" s="17">
        <f t="shared" si="1180"/>
        <v>0</v>
      </c>
      <c r="I1998" s="17">
        <f t="shared" si="1180"/>
        <v>0</v>
      </c>
      <c r="J1998" s="17">
        <f t="shared" si="1180"/>
        <v>0</v>
      </c>
      <c r="K1998" s="17">
        <f t="shared" si="1180"/>
        <v>0</v>
      </c>
      <c r="L1998" s="17">
        <f t="shared" si="1180"/>
        <v>2224.8310286889505</v>
      </c>
      <c r="M1998" s="17">
        <f t="shared" si="1180"/>
        <v>2055.8467584797668</v>
      </c>
      <c r="N1998" s="17">
        <f t="shared" si="1180"/>
        <v>1731.7893346712472</v>
      </c>
      <c r="O1998" s="17">
        <f t="shared" si="1180"/>
        <v>1418.8694894388896</v>
      </c>
      <c r="P1998" s="17">
        <f t="shared" si="1180"/>
        <v>1108.7083301339876</v>
      </c>
      <c r="Q1998" s="17">
        <f t="shared" si="1180"/>
        <v>801.2918490653667</v>
      </c>
      <c r="R1998" s="17">
        <f t="shared" si="1180"/>
        <v>476.93348560183097</v>
      </c>
      <c r="S1998" s="17">
        <f t="shared" si="1180"/>
        <v>153.83856776751827</v>
      </c>
      <c r="T1998" s="17">
        <f t="shared" si="1180"/>
        <v>5.5476249849273403E-13</v>
      </c>
    </row>
    <row r="1999" spans="2:20">
      <c r="B1999" s="145"/>
      <c r="C1999" s="276" t="s">
        <v>278</v>
      </c>
      <c r="D1999" s="5" t="s">
        <v>79</v>
      </c>
      <c r="E1999" s="5" t="s">
        <v>317</v>
      </c>
      <c r="F1999" s="5"/>
      <c r="G1999" s="17">
        <f t="shared" ref="G1999:T1999" si="1181">+IFERROR(AVERAGEIF(F1649:G1649,no_cero),0)</f>
        <v>0</v>
      </c>
      <c r="H1999" s="17">
        <f t="shared" si="1181"/>
        <v>0</v>
      </c>
      <c r="I1999" s="17">
        <f t="shared" si="1181"/>
        <v>0</v>
      </c>
      <c r="J1999" s="17">
        <f t="shared" si="1181"/>
        <v>0</v>
      </c>
      <c r="K1999" s="17">
        <f t="shared" si="1181"/>
        <v>0</v>
      </c>
      <c r="L1999" s="17">
        <f t="shared" si="1181"/>
        <v>86535.037898596012</v>
      </c>
      <c r="M1999" s="17">
        <f t="shared" si="1181"/>
        <v>83224.142004145513</v>
      </c>
      <c r="N1999" s="17">
        <f t="shared" si="1181"/>
        <v>77161.392130114764</v>
      </c>
      <c r="O1999" s="17">
        <f t="shared" si="1181"/>
        <v>71538.099532456952</v>
      </c>
      <c r="P1999" s="17">
        <f t="shared" si="1181"/>
        <v>66159.176061515042</v>
      </c>
      <c r="Q1999" s="17">
        <f t="shared" si="1181"/>
        <v>61148.40451535453</v>
      </c>
      <c r="R1999" s="17">
        <f t="shared" si="1181"/>
        <v>54453.541761203203</v>
      </c>
      <c r="S1999" s="17">
        <f t="shared" si="1181"/>
        <v>46722.859548682551</v>
      </c>
      <c r="T1999" s="17">
        <f t="shared" si="1181"/>
        <v>40132.123111887122</v>
      </c>
    </row>
    <row r="2000" spans="2:20">
      <c r="B2000" s="145"/>
      <c r="C2000" s="393" t="s">
        <v>279</v>
      </c>
      <c r="D2000" s="379" t="s">
        <v>79</v>
      </c>
      <c r="E2000" s="379" t="s">
        <v>317</v>
      </c>
      <c r="F2000" s="5"/>
      <c r="G2000" s="543">
        <f t="shared" ref="G2000:T2000" si="1182">+IFERROR(AVERAGEIF(F1650:G1650,no_cero),0)</f>
        <v>0</v>
      </c>
      <c r="H2000" s="543">
        <f t="shared" si="1182"/>
        <v>0</v>
      </c>
      <c r="I2000" s="543">
        <f t="shared" si="1182"/>
        <v>0</v>
      </c>
      <c r="J2000" s="543">
        <f t="shared" si="1182"/>
        <v>0</v>
      </c>
      <c r="K2000" s="543">
        <f t="shared" si="1182"/>
        <v>444.06402224871675</v>
      </c>
      <c r="L2000" s="543">
        <f t="shared" si="1182"/>
        <v>414.85328353141529</v>
      </c>
      <c r="M2000" s="543">
        <f t="shared" si="1182"/>
        <v>351.8090379745297</v>
      </c>
      <c r="N2000" s="543">
        <f t="shared" si="1182"/>
        <v>286.52829422611643</v>
      </c>
      <c r="O2000" s="543">
        <f t="shared" si="1182"/>
        <v>223.16937197880537</v>
      </c>
      <c r="P2000" s="543">
        <f t="shared" si="1182"/>
        <v>160.09773774803813</v>
      </c>
      <c r="Q2000" s="543">
        <f t="shared" si="1182"/>
        <v>97.137818234676189</v>
      </c>
      <c r="R2000" s="543">
        <f t="shared" si="1182"/>
        <v>32.668923806799889</v>
      </c>
      <c r="S2000" s="543">
        <f t="shared" si="1182"/>
        <v>7.1477632240304916E-14</v>
      </c>
      <c r="T2000" s="543">
        <f t="shared" si="1182"/>
        <v>3.4510101806721508E-14</v>
      </c>
    </row>
    <row r="2001" spans="1:20">
      <c r="B2001" s="145"/>
      <c r="C2001" s="275" t="s">
        <v>224</v>
      </c>
      <c r="D2001" s="18"/>
      <c r="E2001" s="18"/>
      <c r="F2001" s="5"/>
      <c r="G2001" s="454"/>
      <c r="H2001" s="454"/>
      <c r="I2001" s="454"/>
      <c r="J2001" s="454"/>
      <c r="K2001" s="454"/>
      <c r="L2001" s="454"/>
      <c r="M2001" s="454"/>
      <c r="N2001" s="454"/>
      <c r="O2001" s="454"/>
      <c r="P2001" s="454"/>
      <c r="Q2001" s="454"/>
      <c r="R2001" s="454"/>
      <c r="S2001" s="454"/>
      <c r="T2001" s="454"/>
    </row>
    <row r="2002" spans="1:20">
      <c r="B2002" s="145"/>
      <c r="C2002" s="394" t="s">
        <v>280</v>
      </c>
      <c r="D2002" s="381" t="s">
        <v>79</v>
      </c>
      <c r="E2002" s="381" t="s">
        <v>317</v>
      </c>
      <c r="F2002" s="5"/>
      <c r="G2002" s="542">
        <f t="shared" ref="G2002:T2002" si="1183">+IFERROR(AVERAGEIF(F1652:G1652,no_cero),0)</f>
        <v>0</v>
      </c>
      <c r="H2002" s="542">
        <f t="shared" si="1183"/>
        <v>0</v>
      </c>
      <c r="I2002" s="542">
        <f t="shared" si="1183"/>
        <v>0</v>
      </c>
      <c r="J2002" s="542">
        <f t="shared" si="1183"/>
        <v>0</v>
      </c>
      <c r="K2002" s="542">
        <f t="shared" si="1183"/>
        <v>1071.0100496297634</v>
      </c>
      <c r="L2002" s="542">
        <f t="shared" si="1183"/>
        <v>897.21328991095163</v>
      </c>
      <c r="M2002" s="542">
        <f t="shared" si="1183"/>
        <v>540.65280208733179</v>
      </c>
      <c r="N2002" s="542">
        <f t="shared" si="1183"/>
        <v>178.94453699126186</v>
      </c>
      <c r="O2002" s="542">
        <f t="shared" si="1183"/>
        <v>7.3865732491164026E-14</v>
      </c>
      <c r="P2002" s="542">
        <f t="shared" si="1183"/>
        <v>7.4270403759588251E-14</v>
      </c>
      <c r="Q2002" s="542">
        <f t="shared" si="1183"/>
        <v>7.5188657145784816E-14</v>
      </c>
      <c r="R2002" s="542">
        <f t="shared" si="1183"/>
        <v>7.3886010777810075E-14</v>
      </c>
      <c r="S2002" s="542">
        <f t="shared" si="1183"/>
        <v>7.0875228496783449E-14</v>
      </c>
      <c r="T2002" s="542">
        <f t="shared" si="1183"/>
        <v>6.9020203613443017E-14</v>
      </c>
    </row>
    <row r="2003" spans="1:20">
      <c r="B2003" s="145"/>
      <c r="C2003" s="393" t="s">
        <v>281</v>
      </c>
      <c r="D2003" s="379" t="s">
        <v>79</v>
      </c>
      <c r="E2003" s="379" t="s">
        <v>317</v>
      </c>
      <c r="F2003" s="5"/>
      <c r="G2003" s="543">
        <f t="shared" ref="G2003:T2003" si="1184">+IFERROR(AVERAGEIF(F1653:G1653,no_cero),0)</f>
        <v>0</v>
      </c>
      <c r="H2003" s="543">
        <f t="shared" si="1184"/>
        <v>0</v>
      </c>
      <c r="I2003" s="543">
        <f t="shared" si="1184"/>
        <v>0</v>
      </c>
      <c r="J2003" s="543">
        <f t="shared" si="1184"/>
        <v>0</v>
      </c>
      <c r="K2003" s="543">
        <f t="shared" si="1184"/>
        <v>0</v>
      </c>
      <c r="L2003" s="543">
        <f t="shared" si="1184"/>
        <v>38842.979928997025</v>
      </c>
      <c r="M2003" s="543">
        <f t="shared" si="1184"/>
        <v>32232.438693965392</v>
      </c>
      <c r="N2003" s="543">
        <f t="shared" si="1184"/>
        <v>19234.065500995945</v>
      </c>
      <c r="O2003" s="543">
        <f t="shared" si="1184"/>
        <v>6423.1167715290667</v>
      </c>
      <c r="P2003" s="543">
        <f t="shared" si="1184"/>
        <v>4.7267506431616399E-12</v>
      </c>
      <c r="Q2003" s="543">
        <f t="shared" si="1184"/>
        <v>0</v>
      </c>
      <c r="R2003" s="543">
        <f t="shared" si="1184"/>
        <v>0</v>
      </c>
      <c r="S2003" s="543">
        <f t="shared" si="1184"/>
        <v>0</v>
      </c>
      <c r="T2003" s="543">
        <f t="shared" si="1184"/>
        <v>0</v>
      </c>
    </row>
    <row r="2004" spans="1:20">
      <c r="B2004" s="145"/>
      <c r="C2004" s="23" t="s">
        <v>1004</v>
      </c>
      <c r="D2004" s="5"/>
      <c r="E2004" s="5"/>
      <c r="F2004" s="5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>
      <c r="B2005" s="145"/>
      <c r="C2005" s="465" t="s">
        <v>179</v>
      </c>
      <c r="D2005" s="582"/>
      <c r="E2005" s="582"/>
      <c r="F2005" s="5"/>
      <c r="G2005" s="583"/>
      <c r="H2005" s="583"/>
      <c r="I2005" s="583"/>
      <c r="J2005" s="583"/>
      <c r="K2005" s="583"/>
      <c r="L2005" s="583"/>
      <c r="M2005" s="583"/>
      <c r="N2005" s="583"/>
      <c r="O2005" s="583"/>
      <c r="P2005" s="583"/>
      <c r="Q2005" s="583"/>
      <c r="R2005" s="583"/>
      <c r="S2005" s="583"/>
      <c r="T2005" s="583"/>
    </row>
    <row r="2006" spans="1:20">
      <c r="A2006" s="355"/>
      <c r="B2006" s="145"/>
      <c r="C2006" s="276" t="s">
        <v>483</v>
      </c>
      <c r="D2006" s="5" t="s">
        <v>79</v>
      </c>
      <c r="E2006" s="5" t="s">
        <v>317</v>
      </c>
      <c r="F2006" s="5"/>
      <c r="G2006" s="17">
        <f t="shared" ref="G2006:T2006" si="1185">+IFERROR(AVERAGEIF(F1656:G1656,no_cero),0)</f>
        <v>0</v>
      </c>
      <c r="H2006" s="17">
        <f t="shared" si="1185"/>
        <v>0</v>
      </c>
      <c r="I2006" s="17">
        <f t="shared" si="1185"/>
        <v>0</v>
      </c>
      <c r="J2006" s="17">
        <f t="shared" si="1185"/>
        <v>0</v>
      </c>
      <c r="K2006" s="17">
        <f t="shared" si="1185"/>
        <v>0</v>
      </c>
      <c r="L2006" s="17">
        <f t="shared" si="1185"/>
        <v>0</v>
      </c>
      <c r="M2006" s="17">
        <f t="shared" si="1185"/>
        <v>0</v>
      </c>
      <c r="N2006" s="17">
        <f t="shared" si="1185"/>
        <v>0</v>
      </c>
      <c r="O2006" s="17">
        <f t="shared" si="1185"/>
        <v>0</v>
      </c>
      <c r="P2006" s="17">
        <f t="shared" si="1185"/>
        <v>0</v>
      </c>
      <c r="Q2006" s="17">
        <f t="shared" si="1185"/>
        <v>0</v>
      </c>
      <c r="R2006" s="17">
        <f t="shared" si="1185"/>
        <v>0</v>
      </c>
      <c r="S2006" s="17">
        <f t="shared" si="1185"/>
        <v>2230.9587095022575</v>
      </c>
      <c r="T2006" s="17">
        <f t="shared" si="1185"/>
        <v>2181.2238974078145</v>
      </c>
    </row>
    <row r="2007" spans="1:20">
      <c r="A2007" s="355"/>
      <c r="B2007" s="145"/>
      <c r="C2007" s="393" t="s">
        <v>484</v>
      </c>
      <c r="D2007" s="379" t="s">
        <v>79</v>
      </c>
      <c r="E2007" s="379" t="s">
        <v>317</v>
      </c>
      <c r="F2007" s="5"/>
      <c r="G2007" s="543">
        <f t="shared" ref="G2007:T2007" si="1186">+IFERROR(AVERAGEIF(F1657:G1657,no_cero),0)</f>
        <v>0</v>
      </c>
      <c r="H2007" s="543">
        <f t="shared" si="1186"/>
        <v>0</v>
      </c>
      <c r="I2007" s="543">
        <f t="shared" si="1186"/>
        <v>0</v>
      </c>
      <c r="J2007" s="543">
        <f t="shared" si="1186"/>
        <v>0</v>
      </c>
      <c r="K2007" s="543">
        <f t="shared" si="1186"/>
        <v>0</v>
      </c>
      <c r="L2007" s="543">
        <f t="shared" si="1186"/>
        <v>0</v>
      </c>
      <c r="M2007" s="543">
        <f t="shared" si="1186"/>
        <v>0</v>
      </c>
      <c r="N2007" s="543">
        <f t="shared" si="1186"/>
        <v>0</v>
      </c>
      <c r="O2007" s="543">
        <f t="shared" si="1186"/>
        <v>0</v>
      </c>
      <c r="P2007" s="543">
        <f t="shared" si="1186"/>
        <v>0</v>
      </c>
      <c r="Q2007" s="543">
        <f t="shared" si="1186"/>
        <v>0</v>
      </c>
      <c r="R2007" s="543">
        <f t="shared" si="1186"/>
        <v>0</v>
      </c>
      <c r="S2007" s="543">
        <f t="shared" si="1186"/>
        <v>50056.304913479391</v>
      </c>
      <c r="T2007" s="543">
        <f t="shared" si="1186"/>
        <v>48940.398595531689</v>
      </c>
    </row>
    <row r="2008" spans="1:20">
      <c r="A2008" s="355"/>
      <c r="B2008" s="145"/>
      <c r="C2008" s="275" t="s">
        <v>180</v>
      </c>
      <c r="D2008" s="18"/>
      <c r="E2008" s="18"/>
      <c r="F2008" s="5"/>
      <c r="G2008" s="454"/>
      <c r="H2008" s="454"/>
      <c r="I2008" s="454"/>
      <c r="J2008" s="454"/>
      <c r="K2008" s="454"/>
      <c r="L2008" s="454"/>
      <c r="M2008" s="454"/>
      <c r="N2008" s="454"/>
      <c r="O2008" s="454"/>
      <c r="P2008" s="454"/>
      <c r="Q2008" s="454"/>
      <c r="R2008" s="454"/>
      <c r="S2008" s="454"/>
      <c r="T2008" s="454"/>
    </row>
    <row r="2009" spans="1:20">
      <c r="A2009" s="355"/>
      <c r="B2009" s="145"/>
      <c r="C2009" s="394" t="s">
        <v>940</v>
      </c>
      <c r="D2009" s="381" t="s">
        <v>79</v>
      </c>
      <c r="E2009" s="381" t="s">
        <v>317</v>
      </c>
      <c r="F2009" s="5"/>
      <c r="G2009" s="542">
        <f t="shared" ref="G2009:T2009" si="1187">+IFERROR(AVERAGEIF(F1659:G1659,no_cero),0)</f>
        <v>0</v>
      </c>
      <c r="H2009" s="542">
        <f t="shared" si="1187"/>
        <v>0</v>
      </c>
      <c r="I2009" s="542">
        <f t="shared" si="1187"/>
        <v>0</v>
      </c>
      <c r="J2009" s="542">
        <f t="shared" si="1187"/>
        <v>0</v>
      </c>
      <c r="K2009" s="542">
        <f t="shared" si="1187"/>
        <v>0</v>
      </c>
      <c r="L2009" s="542">
        <f t="shared" si="1187"/>
        <v>0</v>
      </c>
      <c r="M2009" s="542">
        <f t="shared" si="1187"/>
        <v>0</v>
      </c>
      <c r="N2009" s="542">
        <f t="shared" si="1187"/>
        <v>0</v>
      </c>
      <c r="O2009" s="542">
        <f t="shared" si="1187"/>
        <v>0</v>
      </c>
      <c r="P2009" s="542">
        <f t="shared" si="1187"/>
        <v>0</v>
      </c>
      <c r="Q2009" s="542">
        <f t="shared" si="1187"/>
        <v>0</v>
      </c>
      <c r="R2009" s="542">
        <f t="shared" si="1187"/>
        <v>0</v>
      </c>
      <c r="S2009" s="542">
        <f t="shared" si="1187"/>
        <v>106023.16227067135</v>
      </c>
      <c r="T2009" s="542">
        <f t="shared" si="1187"/>
        <v>102043.42717451484</v>
      </c>
    </row>
    <row r="2010" spans="1:20">
      <c r="A2010" s="355"/>
      <c r="B2010" s="145"/>
      <c r="C2010" s="393" t="s">
        <v>1005</v>
      </c>
      <c r="D2010" s="379" t="s">
        <v>79</v>
      </c>
      <c r="E2010" s="379" t="s">
        <v>317</v>
      </c>
      <c r="F2010" s="5"/>
      <c r="G2010" s="543">
        <f t="shared" ref="G2010:T2010" si="1188">+IFERROR(AVERAGEIF(F1660:G1660,no_cero),0)</f>
        <v>0</v>
      </c>
      <c r="H2010" s="543">
        <f t="shared" si="1188"/>
        <v>0</v>
      </c>
      <c r="I2010" s="543">
        <f t="shared" si="1188"/>
        <v>0</v>
      </c>
      <c r="J2010" s="543">
        <f t="shared" si="1188"/>
        <v>0</v>
      </c>
      <c r="K2010" s="543">
        <f t="shared" si="1188"/>
        <v>0</v>
      </c>
      <c r="L2010" s="543">
        <f t="shared" si="1188"/>
        <v>0</v>
      </c>
      <c r="M2010" s="543">
        <f t="shared" si="1188"/>
        <v>0</v>
      </c>
      <c r="N2010" s="543">
        <f t="shared" si="1188"/>
        <v>0</v>
      </c>
      <c r="O2010" s="543">
        <f t="shared" si="1188"/>
        <v>0</v>
      </c>
      <c r="P2010" s="543">
        <f t="shared" si="1188"/>
        <v>0</v>
      </c>
      <c r="Q2010" s="543">
        <f t="shared" si="1188"/>
        <v>0</v>
      </c>
      <c r="R2010" s="543">
        <f t="shared" si="1188"/>
        <v>0</v>
      </c>
      <c r="S2010" s="543">
        <f t="shared" si="1188"/>
        <v>65490.384602173981</v>
      </c>
      <c r="T2010" s="543">
        <f t="shared" si="1188"/>
        <v>62736.912741397762</v>
      </c>
    </row>
    <row r="2011" spans="1:20">
      <c r="A2011" s="355"/>
      <c r="B2011" s="145"/>
      <c r="C2011" s="23" t="s">
        <v>529</v>
      </c>
      <c r="D2011" s="5"/>
      <c r="E2011" s="5"/>
      <c r="F2011" s="5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>
      <c r="A2012" s="359"/>
      <c r="B2012" s="145"/>
      <c r="C2012" s="275" t="s">
        <v>179</v>
      </c>
      <c r="D2012" s="18"/>
      <c r="E2012" s="18"/>
      <c r="F2012" s="5"/>
      <c r="G2012" s="454"/>
      <c r="H2012" s="454"/>
      <c r="I2012" s="454"/>
      <c r="J2012" s="454"/>
      <c r="K2012" s="454"/>
      <c r="L2012" s="454"/>
      <c r="M2012" s="454"/>
      <c r="N2012" s="454"/>
      <c r="O2012" s="454"/>
      <c r="P2012" s="454"/>
      <c r="Q2012" s="454"/>
      <c r="R2012" s="454"/>
      <c r="S2012" s="454"/>
      <c r="T2012" s="454"/>
    </row>
    <row r="2013" spans="1:20">
      <c r="A2013" s="360"/>
      <c r="B2013" s="145"/>
      <c r="C2013" s="394" t="s">
        <v>282</v>
      </c>
      <c r="D2013" s="381" t="s">
        <v>79</v>
      </c>
      <c r="E2013" s="381" t="s">
        <v>317</v>
      </c>
      <c r="F2013" s="5"/>
      <c r="G2013" s="542">
        <f t="shared" ref="G2013:T2013" si="1189">+IFERROR(AVERAGEIF(F1663:G1663,no_cero),0)</f>
        <v>0</v>
      </c>
      <c r="H2013" s="542">
        <f t="shared" si="1189"/>
        <v>0</v>
      </c>
      <c r="I2013" s="542">
        <f t="shared" si="1189"/>
        <v>0</v>
      </c>
      <c r="J2013" s="542">
        <f t="shared" si="1189"/>
        <v>0</v>
      </c>
      <c r="K2013" s="542">
        <f t="shared" si="1189"/>
        <v>0</v>
      </c>
      <c r="L2013" s="542">
        <f t="shared" si="1189"/>
        <v>0</v>
      </c>
      <c r="M2013" s="542">
        <f t="shared" si="1189"/>
        <v>0</v>
      </c>
      <c r="N2013" s="542">
        <f t="shared" si="1189"/>
        <v>7895.9125387276154</v>
      </c>
      <c r="O2013" s="542">
        <f t="shared" si="1189"/>
        <v>7734.0830810834595</v>
      </c>
      <c r="P2013" s="542">
        <f t="shared" si="1189"/>
        <v>7489.6724982767628</v>
      </c>
      <c r="Q2013" s="542">
        <f t="shared" si="1189"/>
        <v>7185.1405361226407</v>
      </c>
      <c r="R2013" s="542">
        <f t="shared" si="1189"/>
        <v>6385.5882400897008</v>
      </c>
      <c r="S2013" s="542">
        <f t="shared" si="1189"/>
        <v>5544.8660183634129</v>
      </c>
      <c r="T2013" s="542">
        <f t="shared" si="1189"/>
        <v>5139.4073144688809</v>
      </c>
    </row>
    <row r="2014" spans="1:20">
      <c r="A2014" s="355"/>
      <c r="B2014" s="145"/>
      <c r="C2014" s="276" t="s">
        <v>485</v>
      </c>
      <c r="D2014" s="5" t="s">
        <v>79</v>
      </c>
      <c r="E2014" s="5" t="s">
        <v>317</v>
      </c>
      <c r="F2014" s="5"/>
      <c r="G2014" s="17">
        <f t="shared" ref="G2014:T2014" si="1190">+IFERROR(AVERAGEIF(F1664:G1664,no_cero),0)</f>
        <v>0</v>
      </c>
      <c r="H2014" s="17">
        <f t="shared" si="1190"/>
        <v>0</v>
      </c>
      <c r="I2014" s="17">
        <f t="shared" si="1190"/>
        <v>0</v>
      </c>
      <c r="J2014" s="17">
        <f t="shared" si="1190"/>
        <v>0</v>
      </c>
      <c r="K2014" s="17">
        <f t="shared" si="1190"/>
        <v>0</v>
      </c>
      <c r="L2014" s="17">
        <f t="shared" si="1190"/>
        <v>0</v>
      </c>
      <c r="M2014" s="17">
        <f t="shared" si="1190"/>
        <v>0</v>
      </c>
      <c r="N2014" s="17">
        <f t="shared" si="1190"/>
        <v>0</v>
      </c>
      <c r="O2014" s="17">
        <f t="shared" si="1190"/>
        <v>0</v>
      </c>
      <c r="P2014" s="17">
        <f t="shared" si="1190"/>
        <v>0</v>
      </c>
      <c r="Q2014" s="17">
        <f t="shared" si="1190"/>
        <v>0</v>
      </c>
      <c r="R2014" s="17">
        <f t="shared" si="1190"/>
        <v>0</v>
      </c>
      <c r="S2014" s="17">
        <f t="shared" si="1190"/>
        <v>0</v>
      </c>
      <c r="T2014" s="17">
        <f t="shared" si="1190"/>
        <v>6804.0809886137713</v>
      </c>
    </row>
    <row r="2015" spans="1:20">
      <c r="A2015" s="355"/>
      <c r="B2015" s="145"/>
      <c r="C2015" s="276" t="s">
        <v>40</v>
      </c>
      <c r="D2015" s="5" t="s">
        <v>79</v>
      </c>
      <c r="E2015" s="5" t="s">
        <v>317</v>
      </c>
      <c r="F2015" s="5"/>
      <c r="G2015" s="17">
        <f t="shared" ref="G2015:T2015" si="1191">+IFERROR(AVERAGEIF(F1665:G1665,no_cero),0)</f>
        <v>0</v>
      </c>
      <c r="H2015" s="17">
        <f t="shared" si="1191"/>
        <v>0</v>
      </c>
      <c r="I2015" s="17">
        <f t="shared" si="1191"/>
        <v>0</v>
      </c>
      <c r="J2015" s="17">
        <f t="shared" si="1191"/>
        <v>0</v>
      </c>
      <c r="K2015" s="17">
        <f t="shared" si="1191"/>
        <v>0</v>
      </c>
      <c r="L2015" s="17">
        <f t="shared" si="1191"/>
        <v>0</v>
      </c>
      <c r="M2015" s="17">
        <f t="shared" si="1191"/>
        <v>0</v>
      </c>
      <c r="N2015" s="17">
        <f t="shared" si="1191"/>
        <v>0</v>
      </c>
      <c r="O2015" s="17">
        <f t="shared" si="1191"/>
        <v>0</v>
      </c>
      <c r="P2015" s="17">
        <f t="shared" si="1191"/>
        <v>0</v>
      </c>
      <c r="Q2015" s="17">
        <f t="shared" si="1191"/>
        <v>0</v>
      </c>
      <c r="R2015" s="17">
        <f t="shared" si="1191"/>
        <v>0</v>
      </c>
      <c r="S2015" s="17">
        <f t="shared" si="1191"/>
        <v>0</v>
      </c>
      <c r="T2015" s="17">
        <f t="shared" si="1191"/>
        <v>23142.163956381653</v>
      </c>
    </row>
    <row r="2016" spans="1:20">
      <c r="A2016" s="361"/>
      <c r="B2016" s="145"/>
      <c r="C2016" s="276" t="s">
        <v>486</v>
      </c>
      <c r="D2016" s="5" t="s">
        <v>79</v>
      </c>
      <c r="E2016" s="5" t="s">
        <v>317</v>
      </c>
      <c r="F2016" s="5"/>
      <c r="G2016" s="17">
        <f t="shared" ref="G2016:T2016" si="1192">+IFERROR(AVERAGEIF(F1666:G1666,no_cero),0)</f>
        <v>0</v>
      </c>
      <c r="H2016" s="17">
        <f t="shared" si="1192"/>
        <v>0</v>
      </c>
      <c r="I2016" s="17">
        <f t="shared" si="1192"/>
        <v>0</v>
      </c>
      <c r="J2016" s="17">
        <f t="shared" si="1192"/>
        <v>0</v>
      </c>
      <c r="K2016" s="17">
        <f t="shared" si="1192"/>
        <v>0</v>
      </c>
      <c r="L2016" s="17">
        <f t="shared" si="1192"/>
        <v>0</v>
      </c>
      <c r="M2016" s="17">
        <f t="shared" si="1192"/>
        <v>0</v>
      </c>
      <c r="N2016" s="17">
        <f t="shared" si="1192"/>
        <v>0</v>
      </c>
      <c r="O2016" s="17">
        <f t="shared" si="1192"/>
        <v>0</v>
      </c>
      <c r="P2016" s="17">
        <f t="shared" si="1192"/>
        <v>0</v>
      </c>
      <c r="Q2016" s="17">
        <f t="shared" si="1192"/>
        <v>0</v>
      </c>
      <c r="R2016" s="17">
        <f t="shared" si="1192"/>
        <v>0</v>
      </c>
      <c r="S2016" s="17">
        <f t="shared" si="1192"/>
        <v>0</v>
      </c>
      <c r="T2016" s="17">
        <f t="shared" si="1192"/>
        <v>17784.728632928687</v>
      </c>
    </row>
    <row r="2017" spans="1:20">
      <c r="A2017" s="361"/>
      <c r="B2017" s="145"/>
      <c r="C2017" s="276" t="s">
        <v>487</v>
      </c>
      <c r="D2017" s="5" t="s">
        <v>79</v>
      </c>
      <c r="E2017" s="5" t="s">
        <v>317</v>
      </c>
      <c r="F2017" s="5"/>
      <c r="G2017" s="17">
        <f t="shared" ref="G2017:T2017" si="1193">+IFERROR(AVERAGEIF(F1667:G1667,no_cero),0)</f>
        <v>0</v>
      </c>
      <c r="H2017" s="17">
        <f t="shared" si="1193"/>
        <v>0</v>
      </c>
      <c r="I2017" s="17">
        <f t="shared" si="1193"/>
        <v>0</v>
      </c>
      <c r="J2017" s="17">
        <f t="shared" si="1193"/>
        <v>0</v>
      </c>
      <c r="K2017" s="17">
        <f t="shared" si="1193"/>
        <v>0</v>
      </c>
      <c r="L2017" s="17">
        <f t="shared" si="1193"/>
        <v>0</v>
      </c>
      <c r="M2017" s="17">
        <f t="shared" si="1193"/>
        <v>0</v>
      </c>
      <c r="N2017" s="17">
        <f t="shared" si="1193"/>
        <v>0</v>
      </c>
      <c r="O2017" s="17">
        <f t="shared" si="1193"/>
        <v>0</v>
      </c>
      <c r="P2017" s="17">
        <f t="shared" si="1193"/>
        <v>0</v>
      </c>
      <c r="Q2017" s="17">
        <f t="shared" si="1193"/>
        <v>0</v>
      </c>
      <c r="R2017" s="17">
        <f t="shared" si="1193"/>
        <v>0</v>
      </c>
      <c r="S2017" s="17">
        <f t="shared" si="1193"/>
        <v>0</v>
      </c>
      <c r="T2017" s="17">
        <f t="shared" si="1193"/>
        <v>15742.586779657146</v>
      </c>
    </row>
    <row r="2018" spans="1:20">
      <c r="A2018" s="361"/>
      <c r="B2018" s="145"/>
      <c r="C2018" s="276" t="s">
        <v>488</v>
      </c>
      <c r="D2018" s="5" t="s">
        <v>79</v>
      </c>
      <c r="E2018" s="5" t="s">
        <v>317</v>
      </c>
      <c r="F2018" s="5"/>
      <c r="G2018" s="17">
        <f t="shared" ref="G2018:T2018" si="1194">+IFERROR(AVERAGEIF(F1668:G1668,no_cero),0)</f>
        <v>0</v>
      </c>
      <c r="H2018" s="17">
        <f t="shared" si="1194"/>
        <v>0</v>
      </c>
      <c r="I2018" s="17">
        <f t="shared" si="1194"/>
        <v>0</v>
      </c>
      <c r="J2018" s="17">
        <f t="shared" si="1194"/>
        <v>0</v>
      </c>
      <c r="K2018" s="17">
        <f t="shared" si="1194"/>
        <v>0</v>
      </c>
      <c r="L2018" s="17">
        <f t="shared" si="1194"/>
        <v>0</v>
      </c>
      <c r="M2018" s="17">
        <f t="shared" si="1194"/>
        <v>0</v>
      </c>
      <c r="N2018" s="17">
        <f t="shared" si="1194"/>
        <v>0</v>
      </c>
      <c r="O2018" s="17">
        <f t="shared" si="1194"/>
        <v>0</v>
      </c>
      <c r="P2018" s="17">
        <f t="shared" si="1194"/>
        <v>0</v>
      </c>
      <c r="Q2018" s="17">
        <f t="shared" si="1194"/>
        <v>0</v>
      </c>
      <c r="R2018" s="17">
        <f t="shared" si="1194"/>
        <v>0</v>
      </c>
      <c r="S2018" s="17">
        <f t="shared" si="1194"/>
        <v>1911.0435435260108</v>
      </c>
      <c r="T2018" s="17">
        <f t="shared" si="1194"/>
        <v>1871.0878251982704</v>
      </c>
    </row>
    <row r="2019" spans="1:20">
      <c r="A2019" s="361"/>
      <c r="B2019" s="145"/>
      <c r="C2019" s="276" t="s">
        <v>489</v>
      </c>
      <c r="D2019" s="5" t="s">
        <v>79</v>
      </c>
      <c r="E2019" s="5" t="s">
        <v>317</v>
      </c>
      <c r="F2019" s="5"/>
      <c r="G2019" s="17">
        <f t="shared" ref="G2019:T2019" si="1195">+IFERROR(AVERAGEIF(F1669:G1669,no_cero),0)</f>
        <v>0</v>
      </c>
      <c r="H2019" s="17">
        <f t="shared" si="1195"/>
        <v>0</v>
      </c>
      <c r="I2019" s="17">
        <f t="shared" si="1195"/>
        <v>0</v>
      </c>
      <c r="J2019" s="17">
        <f t="shared" si="1195"/>
        <v>0</v>
      </c>
      <c r="K2019" s="17">
        <f t="shared" si="1195"/>
        <v>0</v>
      </c>
      <c r="L2019" s="17">
        <f t="shared" si="1195"/>
        <v>0</v>
      </c>
      <c r="M2019" s="17">
        <f t="shared" si="1195"/>
        <v>0</v>
      </c>
      <c r="N2019" s="17">
        <f t="shared" si="1195"/>
        <v>0</v>
      </c>
      <c r="O2019" s="17">
        <f t="shared" si="1195"/>
        <v>0</v>
      </c>
      <c r="P2019" s="17">
        <f t="shared" si="1195"/>
        <v>0</v>
      </c>
      <c r="Q2019" s="17">
        <f t="shared" si="1195"/>
        <v>0</v>
      </c>
      <c r="R2019" s="17">
        <f t="shared" si="1195"/>
        <v>0</v>
      </c>
      <c r="S2019" s="17">
        <f t="shared" si="1195"/>
        <v>1144.6687287097723</v>
      </c>
      <c r="T2019" s="17">
        <f t="shared" si="1195"/>
        <v>1120.6358598876941</v>
      </c>
    </row>
    <row r="2020" spans="1:20">
      <c r="A2020" s="361"/>
      <c r="B2020" s="145"/>
      <c r="C2020" s="276" t="s">
        <v>490</v>
      </c>
      <c r="D2020" s="5" t="s">
        <v>79</v>
      </c>
      <c r="E2020" s="5" t="s">
        <v>317</v>
      </c>
      <c r="F2020" s="5"/>
      <c r="G2020" s="17">
        <f t="shared" ref="G2020:T2020" si="1196">+IFERROR(AVERAGEIF(F1670:G1670,no_cero),0)</f>
        <v>0</v>
      </c>
      <c r="H2020" s="17">
        <f t="shared" si="1196"/>
        <v>0</v>
      </c>
      <c r="I2020" s="17">
        <f t="shared" si="1196"/>
        <v>0</v>
      </c>
      <c r="J2020" s="17">
        <f t="shared" si="1196"/>
        <v>0</v>
      </c>
      <c r="K2020" s="17">
        <f t="shared" si="1196"/>
        <v>0</v>
      </c>
      <c r="L2020" s="17">
        <f t="shared" si="1196"/>
        <v>0</v>
      </c>
      <c r="M2020" s="17">
        <f t="shared" si="1196"/>
        <v>0</v>
      </c>
      <c r="N2020" s="17">
        <f t="shared" si="1196"/>
        <v>0</v>
      </c>
      <c r="O2020" s="17">
        <f t="shared" si="1196"/>
        <v>0</v>
      </c>
      <c r="P2020" s="17">
        <f t="shared" si="1196"/>
        <v>0</v>
      </c>
      <c r="Q2020" s="17">
        <f t="shared" si="1196"/>
        <v>0</v>
      </c>
      <c r="R2020" s="17">
        <f t="shared" si="1196"/>
        <v>0</v>
      </c>
      <c r="S2020" s="17">
        <f t="shared" si="1196"/>
        <v>48110.518329851315</v>
      </c>
      <c r="T2020" s="17">
        <f t="shared" si="1196"/>
        <v>47100.414928767954</v>
      </c>
    </row>
    <row r="2021" spans="1:20">
      <c r="A2021" s="361"/>
      <c r="B2021" s="145"/>
      <c r="C2021" s="276" t="s">
        <v>491</v>
      </c>
      <c r="D2021" s="5" t="s">
        <v>79</v>
      </c>
      <c r="E2021" s="5" t="s">
        <v>317</v>
      </c>
      <c r="F2021" s="5"/>
      <c r="G2021" s="17">
        <f t="shared" ref="G2021:T2021" si="1197">+IFERROR(AVERAGEIF(F1671:G1671,no_cero),0)</f>
        <v>0</v>
      </c>
      <c r="H2021" s="17">
        <f t="shared" si="1197"/>
        <v>0</v>
      </c>
      <c r="I2021" s="17">
        <f t="shared" si="1197"/>
        <v>0</v>
      </c>
      <c r="J2021" s="17">
        <f t="shared" si="1197"/>
        <v>0</v>
      </c>
      <c r="K2021" s="17">
        <f t="shared" si="1197"/>
        <v>0</v>
      </c>
      <c r="L2021" s="17">
        <f t="shared" si="1197"/>
        <v>0</v>
      </c>
      <c r="M2021" s="17">
        <f t="shared" si="1197"/>
        <v>0</v>
      </c>
      <c r="N2021" s="17">
        <f t="shared" si="1197"/>
        <v>0</v>
      </c>
      <c r="O2021" s="17">
        <f t="shared" si="1197"/>
        <v>0</v>
      </c>
      <c r="P2021" s="17">
        <f t="shared" si="1197"/>
        <v>0</v>
      </c>
      <c r="Q2021" s="17">
        <f t="shared" si="1197"/>
        <v>0</v>
      </c>
      <c r="R2021" s="17">
        <f t="shared" si="1197"/>
        <v>972.31951085166952</v>
      </c>
      <c r="S2021" s="17">
        <f t="shared" si="1197"/>
        <v>932.47960286780949</v>
      </c>
      <c r="T2021" s="17">
        <f t="shared" si="1197"/>
        <v>873.13530437573888</v>
      </c>
    </row>
    <row r="2022" spans="1:20">
      <c r="A2022" s="361"/>
      <c r="B2022" s="145"/>
      <c r="C2022" s="276" t="s">
        <v>492</v>
      </c>
      <c r="D2022" s="5" t="s">
        <v>79</v>
      </c>
      <c r="E2022" s="5" t="s">
        <v>317</v>
      </c>
      <c r="F2022" s="5"/>
      <c r="G2022" s="17">
        <f t="shared" ref="G2022:T2022" si="1198">+IFERROR(AVERAGEIF(F1672:G1672,no_cero),0)</f>
        <v>0</v>
      </c>
      <c r="H2022" s="17">
        <f t="shared" si="1198"/>
        <v>0</v>
      </c>
      <c r="I2022" s="17">
        <f t="shared" si="1198"/>
        <v>0</v>
      </c>
      <c r="J2022" s="17">
        <f t="shared" si="1198"/>
        <v>0</v>
      </c>
      <c r="K2022" s="17">
        <f t="shared" si="1198"/>
        <v>0</v>
      </c>
      <c r="L2022" s="17">
        <f t="shared" si="1198"/>
        <v>0</v>
      </c>
      <c r="M2022" s="17">
        <f t="shared" si="1198"/>
        <v>0</v>
      </c>
      <c r="N2022" s="17">
        <f t="shared" si="1198"/>
        <v>0</v>
      </c>
      <c r="O2022" s="17">
        <f t="shared" si="1198"/>
        <v>0</v>
      </c>
      <c r="P2022" s="17">
        <f t="shared" si="1198"/>
        <v>173409.95047915823</v>
      </c>
      <c r="Q2022" s="17">
        <f t="shared" si="1198"/>
        <v>168914.75363688759</v>
      </c>
      <c r="R2022" s="17">
        <f t="shared" si="1198"/>
        <v>151438.60247431311</v>
      </c>
      <c r="S2022" s="17">
        <f t="shared" si="1198"/>
        <v>132862.9854188516</v>
      </c>
      <c r="T2022" s="17">
        <f t="shared" si="1198"/>
        <v>124571.57226877569</v>
      </c>
    </row>
    <row r="2023" spans="1:20">
      <c r="A2023" s="361"/>
      <c r="B2023" s="145"/>
      <c r="C2023" s="276" t="s">
        <v>498</v>
      </c>
      <c r="D2023" s="5" t="s">
        <v>79</v>
      </c>
      <c r="E2023" s="5" t="s">
        <v>317</v>
      </c>
      <c r="F2023" s="5"/>
      <c r="G2023" s="17">
        <f t="shared" ref="G2023:T2023" si="1199">+IFERROR(AVERAGEIF(F1673:G1673,no_cero),0)</f>
        <v>0</v>
      </c>
      <c r="H2023" s="17">
        <f t="shared" si="1199"/>
        <v>0</v>
      </c>
      <c r="I2023" s="17">
        <f t="shared" si="1199"/>
        <v>0</v>
      </c>
      <c r="J2023" s="17">
        <f t="shared" si="1199"/>
        <v>0</v>
      </c>
      <c r="K2023" s="17">
        <f t="shared" si="1199"/>
        <v>0</v>
      </c>
      <c r="L2023" s="17">
        <f t="shared" si="1199"/>
        <v>0</v>
      </c>
      <c r="M2023" s="17">
        <f t="shared" si="1199"/>
        <v>0</v>
      </c>
      <c r="N2023" s="17">
        <f t="shared" si="1199"/>
        <v>0</v>
      </c>
      <c r="O2023" s="17">
        <f t="shared" si="1199"/>
        <v>0</v>
      </c>
      <c r="P2023" s="17">
        <f t="shared" si="1199"/>
        <v>0</v>
      </c>
      <c r="Q2023" s="17">
        <f t="shared" si="1199"/>
        <v>1202.6030678092957</v>
      </c>
      <c r="R2023" s="17">
        <f t="shared" si="1199"/>
        <v>1108.9160035879004</v>
      </c>
      <c r="S2023" s="17">
        <f t="shared" si="1199"/>
        <v>975.49146759540213</v>
      </c>
      <c r="T2023" s="17">
        <f t="shared" si="1199"/>
        <v>917.30037686234277</v>
      </c>
    </row>
    <row r="2024" spans="1:20">
      <c r="A2024" s="361"/>
      <c r="B2024" s="145"/>
      <c r="C2024" s="276" t="s">
        <v>499</v>
      </c>
      <c r="D2024" s="5" t="s">
        <v>79</v>
      </c>
      <c r="E2024" s="5" t="s">
        <v>317</v>
      </c>
      <c r="F2024" s="5"/>
      <c r="G2024" s="17">
        <f t="shared" ref="G2024:T2024" si="1200">+IFERROR(AVERAGEIF(F1674:G1674,no_cero),0)</f>
        <v>0</v>
      </c>
      <c r="H2024" s="17">
        <f t="shared" si="1200"/>
        <v>0</v>
      </c>
      <c r="I2024" s="17">
        <f t="shared" si="1200"/>
        <v>0</v>
      </c>
      <c r="J2024" s="17">
        <f t="shared" si="1200"/>
        <v>0</v>
      </c>
      <c r="K2024" s="17">
        <f t="shared" si="1200"/>
        <v>0</v>
      </c>
      <c r="L2024" s="17">
        <f t="shared" si="1200"/>
        <v>0</v>
      </c>
      <c r="M2024" s="17">
        <f t="shared" si="1200"/>
        <v>0</v>
      </c>
      <c r="N2024" s="17">
        <f t="shared" si="1200"/>
        <v>0</v>
      </c>
      <c r="O2024" s="17">
        <f t="shared" si="1200"/>
        <v>0</v>
      </c>
      <c r="P2024" s="17">
        <f t="shared" si="1200"/>
        <v>0</v>
      </c>
      <c r="Q2024" s="17">
        <f t="shared" si="1200"/>
        <v>6830.9909620256212</v>
      </c>
      <c r="R2024" s="17">
        <f t="shared" si="1200"/>
        <v>6298.8324251936247</v>
      </c>
      <c r="S2024" s="17">
        <f t="shared" si="1200"/>
        <v>5540.9582571711726</v>
      </c>
      <c r="T2024" s="17">
        <f t="shared" si="1200"/>
        <v>5210.4229163691198</v>
      </c>
    </row>
    <row r="2025" spans="1:20">
      <c r="A2025" s="361"/>
      <c r="B2025" s="145"/>
      <c r="C2025" s="276" t="s">
        <v>789</v>
      </c>
      <c r="D2025" s="5" t="s">
        <v>79</v>
      </c>
      <c r="E2025" s="5" t="s">
        <v>317</v>
      </c>
      <c r="F2025" s="5"/>
      <c r="G2025" s="17">
        <f t="shared" ref="G2025:T2025" si="1201">+IFERROR(AVERAGEIF(F1675:G1675,no_cero),0)</f>
        <v>0</v>
      </c>
      <c r="H2025" s="17">
        <f t="shared" si="1201"/>
        <v>0</v>
      </c>
      <c r="I2025" s="17">
        <f t="shared" si="1201"/>
        <v>0</v>
      </c>
      <c r="J2025" s="17">
        <f t="shared" si="1201"/>
        <v>0</v>
      </c>
      <c r="K2025" s="17">
        <f t="shared" si="1201"/>
        <v>0</v>
      </c>
      <c r="L2025" s="17">
        <f t="shared" si="1201"/>
        <v>0</v>
      </c>
      <c r="M2025" s="17">
        <f t="shared" si="1201"/>
        <v>0</v>
      </c>
      <c r="N2025" s="17">
        <f t="shared" si="1201"/>
        <v>0</v>
      </c>
      <c r="O2025" s="17">
        <f t="shared" si="1201"/>
        <v>0</v>
      </c>
      <c r="P2025" s="17">
        <f t="shared" si="1201"/>
        <v>0</v>
      </c>
      <c r="Q2025" s="17">
        <f t="shared" si="1201"/>
        <v>7183.08196819977</v>
      </c>
      <c r="R2025" s="17">
        <f t="shared" si="1201"/>
        <v>6612.6426031884512</v>
      </c>
      <c r="S2025" s="17">
        <f t="shared" si="1201"/>
        <v>5794.6524945296942</v>
      </c>
      <c r="T2025" s="17">
        <f t="shared" si="1201"/>
        <v>5425.9209310573951</v>
      </c>
    </row>
    <row r="2026" spans="1:20">
      <c r="A2026" s="361"/>
      <c r="B2026" s="145"/>
      <c r="C2026" s="276" t="s">
        <v>493</v>
      </c>
      <c r="D2026" s="5" t="s">
        <v>79</v>
      </c>
      <c r="E2026" s="5" t="s">
        <v>317</v>
      </c>
      <c r="F2026" s="5"/>
      <c r="G2026" s="17">
        <f t="shared" ref="G2026:T2026" si="1202">+IFERROR(AVERAGEIF(F1676:G1676,no_cero),0)</f>
        <v>0</v>
      </c>
      <c r="H2026" s="17">
        <f t="shared" si="1202"/>
        <v>0</v>
      </c>
      <c r="I2026" s="17">
        <f t="shared" si="1202"/>
        <v>0</v>
      </c>
      <c r="J2026" s="17">
        <f t="shared" si="1202"/>
        <v>0</v>
      </c>
      <c r="K2026" s="17">
        <f t="shared" si="1202"/>
        <v>0</v>
      </c>
      <c r="L2026" s="17">
        <f t="shared" si="1202"/>
        <v>0</v>
      </c>
      <c r="M2026" s="17">
        <f t="shared" si="1202"/>
        <v>0</v>
      </c>
      <c r="N2026" s="17">
        <f t="shared" si="1202"/>
        <v>0</v>
      </c>
      <c r="O2026" s="17">
        <f t="shared" si="1202"/>
        <v>0</v>
      </c>
      <c r="P2026" s="17">
        <f t="shared" si="1202"/>
        <v>0</v>
      </c>
      <c r="Q2026" s="17">
        <f t="shared" si="1202"/>
        <v>0</v>
      </c>
      <c r="R2026" s="17">
        <f t="shared" si="1202"/>
        <v>6286.7828771842715</v>
      </c>
      <c r="S2026" s="17">
        <f t="shared" si="1202"/>
        <v>6037.515854428837</v>
      </c>
      <c r="T2026" s="17">
        <f t="shared" si="1202"/>
        <v>5670.6942182548992</v>
      </c>
    </row>
    <row r="2027" spans="1:20">
      <c r="A2027" s="361"/>
      <c r="B2027" s="145"/>
      <c r="C2027" s="276" t="s">
        <v>790</v>
      </c>
      <c r="D2027" s="5" t="s">
        <v>79</v>
      </c>
      <c r="E2027" s="5" t="s">
        <v>317</v>
      </c>
      <c r="F2027" s="5"/>
      <c r="G2027" s="17">
        <f t="shared" ref="G2027:T2027" si="1203">+IFERROR(AVERAGEIF(F1677:G1677,no_cero),0)</f>
        <v>0</v>
      </c>
      <c r="H2027" s="17">
        <f t="shared" si="1203"/>
        <v>0</v>
      </c>
      <c r="I2027" s="17">
        <f t="shared" si="1203"/>
        <v>0</v>
      </c>
      <c r="J2027" s="17">
        <f t="shared" si="1203"/>
        <v>0</v>
      </c>
      <c r="K2027" s="17">
        <f t="shared" si="1203"/>
        <v>0</v>
      </c>
      <c r="L2027" s="17">
        <f t="shared" si="1203"/>
        <v>0</v>
      </c>
      <c r="M2027" s="17">
        <f t="shared" si="1203"/>
        <v>0</v>
      </c>
      <c r="N2027" s="17">
        <f t="shared" si="1203"/>
        <v>0</v>
      </c>
      <c r="O2027" s="17">
        <f t="shared" si="1203"/>
        <v>0</v>
      </c>
      <c r="P2027" s="17">
        <f t="shared" si="1203"/>
        <v>0</v>
      </c>
      <c r="Q2027" s="17">
        <f t="shared" si="1203"/>
        <v>0</v>
      </c>
      <c r="R2027" s="17">
        <f t="shared" si="1203"/>
        <v>1805.39558263249</v>
      </c>
      <c r="S2027" s="17">
        <f t="shared" si="1203"/>
        <v>1733.5883984163679</v>
      </c>
      <c r="T2027" s="17">
        <f t="shared" si="1203"/>
        <v>1627.7921654242659</v>
      </c>
    </row>
    <row r="2028" spans="1:20">
      <c r="A2028" s="361"/>
      <c r="B2028" s="145"/>
      <c r="C2028" s="276" t="s">
        <v>494</v>
      </c>
      <c r="D2028" s="5" t="s">
        <v>79</v>
      </c>
      <c r="E2028" s="5" t="s">
        <v>317</v>
      </c>
      <c r="F2028" s="5"/>
      <c r="G2028" s="17">
        <f t="shared" ref="G2028:T2028" si="1204">+IFERROR(AVERAGEIF(F1678:G1678,no_cero),0)</f>
        <v>0</v>
      </c>
      <c r="H2028" s="17">
        <f t="shared" si="1204"/>
        <v>0</v>
      </c>
      <c r="I2028" s="17">
        <f t="shared" si="1204"/>
        <v>0</v>
      </c>
      <c r="J2028" s="17">
        <f t="shared" si="1204"/>
        <v>0</v>
      </c>
      <c r="K2028" s="17">
        <f t="shared" si="1204"/>
        <v>0</v>
      </c>
      <c r="L2028" s="17">
        <f t="shared" si="1204"/>
        <v>0</v>
      </c>
      <c r="M2028" s="17">
        <f t="shared" si="1204"/>
        <v>0</v>
      </c>
      <c r="N2028" s="17">
        <f t="shared" si="1204"/>
        <v>0</v>
      </c>
      <c r="O2028" s="17">
        <f t="shared" si="1204"/>
        <v>0</v>
      </c>
      <c r="P2028" s="17">
        <f t="shared" si="1204"/>
        <v>0</v>
      </c>
      <c r="Q2028" s="17">
        <f t="shared" si="1204"/>
        <v>0</v>
      </c>
      <c r="R2028" s="17">
        <f t="shared" si="1204"/>
        <v>7251.8143517829003</v>
      </c>
      <c r="S2028" s="17">
        <f t="shared" si="1204"/>
        <v>6961.4246634991387</v>
      </c>
      <c r="T2028" s="17">
        <f t="shared" si="1204"/>
        <v>6532.4975200265835</v>
      </c>
    </row>
    <row r="2029" spans="1:20">
      <c r="A2029" s="361"/>
      <c r="B2029" s="145"/>
      <c r="C2029" s="276" t="s">
        <v>495</v>
      </c>
      <c r="D2029" s="5" t="s">
        <v>79</v>
      </c>
      <c r="E2029" s="5" t="s">
        <v>317</v>
      </c>
      <c r="F2029" s="5"/>
      <c r="G2029" s="17">
        <f t="shared" ref="G2029:T2029" si="1205">+IFERROR(AVERAGEIF(F1679:G1679,no_cero),0)</f>
        <v>0</v>
      </c>
      <c r="H2029" s="17">
        <f t="shared" si="1205"/>
        <v>0</v>
      </c>
      <c r="I2029" s="17">
        <f t="shared" si="1205"/>
        <v>0</v>
      </c>
      <c r="J2029" s="17">
        <f t="shared" si="1205"/>
        <v>0</v>
      </c>
      <c r="K2029" s="17">
        <f t="shared" si="1205"/>
        <v>0</v>
      </c>
      <c r="L2029" s="17">
        <f t="shared" si="1205"/>
        <v>0</v>
      </c>
      <c r="M2029" s="17">
        <f t="shared" si="1205"/>
        <v>0</v>
      </c>
      <c r="N2029" s="17">
        <f t="shared" si="1205"/>
        <v>0</v>
      </c>
      <c r="O2029" s="17">
        <f t="shared" si="1205"/>
        <v>0</v>
      </c>
      <c r="P2029" s="17">
        <f t="shared" si="1205"/>
        <v>0</v>
      </c>
      <c r="Q2029" s="17">
        <f t="shared" si="1205"/>
        <v>0</v>
      </c>
      <c r="R2029" s="17">
        <f t="shared" si="1205"/>
        <v>11753.910109857556</v>
      </c>
      <c r="S2029" s="17">
        <f t="shared" si="1205"/>
        <v>11280.929597540147</v>
      </c>
      <c r="T2029" s="17">
        <f t="shared" si="1205"/>
        <v>10581.03101182203</v>
      </c>
    </row>
    <row r="2030" spans="1:20">
      <c r="A2030" s="361"/>
      <c r="B2030" s="145"/>
      <c r="C2030" s="276" t="s">
        <v>496</v>
      </c>
      <c r="D2030" s="5" t="s">
        <v>79</v>
      </c>
      <c r="E2030" s="5" t="s">
        <v>317</v>
      </c>
      <c r="F2030" s="5"/>
      <c r="G2030" s="17">
        <f t="shared" ref="G2030:T2030" si="1206">+IFERROR(AVERAGEIF(F1680:G1680,no_cero),0)</f>
        <v>0</v>
      </c>
      <c r="H2030" s="17">
        <f t="shared" si="1206"/>
        <v>0</v>
      </c>
      <c r="I2030" s="17">
        <f t="shared" si="1206"/>
        <v>0</v>
      </c>
      <c r="J2030" s="17">
        <f t="shared" si="1206"/>
        <v>0</v>
      </c>
      <c r="K2030" s="17">
        <f t="shared" si="1206"/>
        <v>0</v>
      </c>
      <c r="L2030" s="17">
        <f t="shared" si="1206"/>
        <v>0</v>
      </c>
      <c r="M2030" s="17">
        <f t="shared" si="1206"/>
        <v>0</v>
      </c>
      <c r="N2030" s="17">
        <f t="shared" si="1206"/>
        <v>0</v>
      </c>
      <c r="O2030" s="17">
        <f t="shared" si="1206"/>
        <v>0</v>
      </c>
      <c r="P2030" s="17">
        <f t="shared" si="1206"/>
        <v>9289.8177239656761</v>
      </c>
      <c r="Q2030" s="17">
        <f t="shared" si="1206"/>
        <v>9022.9180950571717</v>
      </c>
      <c r="R2030" s="17">
        <f t="shared" si="1206"/>
        <v>8040.4602541602835</v>
      </c>
      <c r="S2030" s="17">
        <f t="shared" si="1206"/>
        <v>7004.1494533656523</v>
      </c>
      <c r="T2030" s="17">
        <f t="shared" si="1206"/>
        <v>6515.2762680825836</v>
      </c>
    </row>
    <row r="2031" spans="1:20">
      <c r="A2031" s="361"/>
      <c r="B2031" s="145"/>
      <c r="C2031" s="276" t="s">
        <v>497</v>
      </c>
      <c r="D2031" s="5" t="s">
        <v>79</v>
      </c>
      <c r="E2031" s="5" t="s">
        <v>317</v>
      </c>
      <c r="F2031" s="5"/>
      <c r="G2031" s="17">
        <f t="shared" ref="G2031:T2031" si="1207">+IFERROR(AVERAGEIF(F1681:G1681,no_cero),0)</f>
        <v>0</v>
      </c>
      <c r="H2031" s="17">
        <f t="shared" si="1207"/>
        <v>0</v>
      </c>
      <c r="I2031" s="17">
        <f t="shared" si="1207"/>
        <v>0</v>
      </c>
      <c r="J2031" s="17">
        <f t="shared" si="1207"/>
        <v>0</v>
      </c>
      <c r="K2031" s="17">
        <f t="shared" si="1207"/>
        <v>0</v>
      </c>
      <c r="L2031" s="17">
        <f t="shared" si="1207"/>
        <v>0</v>
      </c>
      <c r="M2031" s="17">
        <f t="shared" si="1207"/>
        <v>0</v>
      </c>
      <c r="N2031" s="17">
        <f t="shared" si="1207"/>
        <v>0</v>
      </c>
      <c r="O2031" s="17">
        <f t="shared" si="1207"/>
        <v>0</v>
      </c>
      <c r="P2031" s="17">
        <f t="shared" si="1207"/>
        <v>2639.9507785392025</v>
      </c>
      <c r="Q2031" s="17">
        <f t="shared" si="1207"/>
        <v>2562.8656640636632</v>
      </c>
      <c r="R2031" s="17">
        <f t="shared" si="1207"/>
        <v>2281.4788623217164</v>
      </c>
      <c r="S2031" s="17">
        <f t="shared" si="1207"/>
        <v>1985.0279075821336</v>
      </c>
      <c r="T2031" s="17">
        <f t="shared" si="1207"/>
        <v>1843.9797776349305</v>
      </c>
    </row>
    <row r="2032" spans="1:20">
      <c r="A2032" s="361"/>
      <c r="B2032" s="145"/>
      <c r="C2032" s="276" t="s">
        <v>500</v>
      </c>
      <c r="D2032" s="5" t="s">
        <v>79</v>
      </c>
      <c r="E2032" s="5" t="s">
        <v>317</v>
      </c>
      <c r="F2032" s="5"/>
      <c r="G2032" s="17">
        <f t="shared" ref="G2032:T2032" si="1208">+IFERROR(AVERAGEIF(F1682:G1682,no_cero),0)</f>
        <v>0</v>
      </c>
      <c r="H2032" s="17">
        <f t="shared" si="1208"/>
        <v>0</v>
      </c>
      <c r="I2032" s="17">
        <f t="shared" si="1208"/>
        <v>0</v>
      </c>
      <c r="J2032" s="17">
        <f t="shared" si="1208"/>
        <v>0</v>
      </c>
      <c r="K2032" s="17">
        <f t="shared" si="1208"/>
        <v>0</v>
      </c>
      <c r="L2032" s="17">
        <f t="shared" si="1208"/>
        <v>0</v>
      </c>
      <c r="M2032" s="17">
        <f t="shared" si="1208"/>
        <v>0</v>
      </c>
      <c r="N2032" s="17">
        <f t="shared" si="1208"/>
        <v>0</v>
      </c>
      <c r="O2032" s="17">
        <f t="shared" si="1208"/>
        <v>0</v>
      </c>
      <c r="P2032" s="17">
        <f t="shared" si="1208"/>
        <v>0</v>
      </c>
      <c r="Q2032" s="17">
        <f t="shared" si="1208"/>
        <v>0</v>
      </c>
      <c r="R2032" s="17">
        <f t="shared" si="1208"/>
        <v>0</v>
      </c>
      <c r="S2032" s="17">
        <f t="shared" si="1208"/>
        <v>22301.738427742344</v>
      </c>
      <c r="T2032" s="17">
        <f t="shared" si="1208"/>
        <v>21832.098452902872</v>
      </c>
    </row>
    <row r="2033" spans="1:20">
      <c r="A2033" s="361"/>
      <c r="B2033" s="145"/>
      <c r="C2033" s="393" t="s">
        <v>501</v>
      </c>
      <c r="D2033" s="379" t="s">
        <v>79</v>
      </c>
      <c r="E2033" s="379" t="s">
        <v>317</v>
      </c>
      <c r="F2033" s="5"/>
      <c r="G2033" s="543">
        <f t="shared" ref="G2033:T2033" si="1209">+IFERROR(AVERAGEIF(F1683:G1683,no_cero),0)</f>
        <v>0</v>
      </c>
      <c r="H2033" s="543">
        <f t="shared" si="1209"/>
        <v>0</v>
      </c>
      <c r="I2033" s="543">
        <f t="shared" si="1209"/>
        <v>0</v>
      </c>
      <c r="J2033" s="543">
        <f t="shared" si="1209"/>
        <v>0</v>
      </c>
      <c r="K2033" s="543">
        <f t="shared" si="1209"/>
        <v>0</v>
      </c>
      <c r="L2033" s="543">
        <f t="shared" si="1209"/>
        <v>0</v>
      </c>
      <c r="M2033" s="543">
        <f t="shared" si="1209"/>
        <v>0</v>
      </c>
      <c r="N2033" s="543">
        <f t="shared" si="1209"/>
        <v>0</v>
      </c>
      <c r="O2033" s="543">
        <f t="shared" si="1209"/>
        <v>0</v>
      </c>
      <c r="P2033" s="543">
        <f t="shared" si="1209"/>
        <v>0</v>
      </c>
      <c r="Q2033" s="543">
        <f t="shared" si="1209"/>
        <v>0</v>
      </c>
      <c r="R2033" s="543">
        <f t="shared" si="1209"/>
        <v>0</v>
      </c>
      <c r="S2033" s="543">
        <f t="shared" si="1209"/>
        <v>15504.113853064317</v>
      </c>
      <c r="T2033" s="543">
        <f t="shared" si="1209"/>
        <v>15164.585120095708</v>
      </c>
    </row>
    <row r="2034" spans="1:20">
      <c r="A2034" s="362"/>
      <c r="B2034" s="145"/>
      <c r="C2034" s="275" t="s">
        <v>180</v>
      </c>
      <c r="D2034" s="18"/>
      <c r="E2034" s="18"/>
      <c r="F2034" s="5"/>
      <c r="G2034" s="454"/>
      <c r="H2034" s="454"/>
      <c r="I2034" s="454"/>
      <c r="J2034" s="454"/>
      <c r="K2034" s="454"/>
      <c r="L2034" s="454"/>
      <c r="M2034" s="454"/>
      <c r="N2034" s="454"/>
      <c r="O2034" s="454"/>
      <c r="P2034" s="454"/>
      <c r="Q2034" s="454"/>
      <c r="R2034" s="454"/>
      <c r="S2034" s="454"/>
      <c r="T2034" s="454"/>
    </row>
    <row r="2035" spans="1:20">
      <c r="A2035" s="361"/>
      <c r="B2035" s="145"/>
      <c r="C2035" s="394" t="s">
        <v>807</v>
      </c>
      <c r="D2035" s="381" t="s">
        <v>79</v>
      </c>
      <c r="E2035" s="381" t="s">
        <v>317</v>
      </c>
      <c r="F2035" s="5"/>
      <c r="G2035" s="542">
        <f t="shared" ref="G2035:T2035" si="1210">+IFERROR(AVERAGEIF(F1685:G1685,no_cero),0)</f>
        <v>0</v>
      </c>
      <c r="H2035" s="542">
        <f t="shared" si="1210"/>
        <v>0</v>
      </c>
      <c r="I2035" s="542">
        <f t="shared" si="1210"/>
        <v>0</v>
      </c>
      <c r="J2035" s="542">
        <f t="shared" si="1210"/>
        <v>0</v>
      </c>
      <c r="K2035" s="542">
        <f t="shared" si="1210"/>
        <v>0</v>
      </c>
      <c r="L2035" s="542">
        <f t="shared" si="1210"/>
        <v>0</v>
      </c>
      <c r="M2035" s="542">
        <f t="shared" si="1210"/>
        <v>3645.1979022216187</v>
      </c>
      <c r="N2035" s="542">
        <f t="shared" si="1210"/>
        <v>3389.1294205263748</v>
      </c>
      <c r="O2035" s="542">
        <f t="shared" si="1210"/>
        <v>2871.6101469765358</v>
      </c>
      <c r="P2035" s="542">
        <f t="shared" si="1210"/>
        <v>2360.8746577966822</v>
      </c>
      <c r="Q2035" s="542">
        <f t="shared" si="1210"/>
        <v>1858.3142277972445</v>
      </c>
      <c r="R2035" s="542">
        <f t="shared" si="1210"/>
        <v>1312.0017755990807</v>
      </c>
      <c r="S2035" s="542">
        <f t="shared" si="1210"/>
        <v>755.70786450552316</v>
      </c>
      <c r="T2035" s="542">
        <f t="shared" si="1210"/>
        <v>246.22533646797558</v>
      </c>
    </row>
    <row r="2036" spans="1:20">
      <c r="A2036" s="361"/>
      <c r="B2036" s="145"/>
      <c r="C2036" s="276" t="s">
        <v>802</v>
      </c>
      <c r="D2036" s="5" t="s">
        <v>79</v>
      </c>
      <c r="E2036" s="5" t="s">
        <v>317</v>
      </c>
      <c r="F2036" s="5"/>
      <c r="G2036" s="17">
        <f t="shared" ref="G2036:T2036" si="1211">+IFERROR(AVERAGEIF(F1686:G1686,no_cero),0)</f>
        <v>0</v>
      </c>
      <c r="H2036" s="17">
        <f t="shared" si="1211"/>
        <v>0</v>
      </c>
      <c r="I2036" s="17">
        <f t="shared" si="1211"/>
        <v>0</v>
      </c>
      <c r="J2036" s="17">
        <f t="shared" si="1211"/>
        <v>0</v>
      </c>
      <c r="K2036" s="17">
        <f t="shared" si="1211"/>
        <v>0</v>
      </c>
      <c r="L2036" s="17">
        <f t="shared" si="1211"/>
        <v>0</v>
      </c>
      <c r="M2036" s="17">
        <f t="shared" si="1211"/>
        <v>18003.227417083439</v>
      </c>
      <c r="N2036" s="17">
        <f t="shared" si="1211"/>
        <v>16738.533638044151</v>
      </c>
      <c r="O2036" s="17">
        <f t="shared" si="1211"/>
        <v>14182.563448123001</v>
      </c>
      <c r="P2036" s="17">
        <f t="shared" si="1211"/>
        <v>11660.097615451388</v>
      </c>
      <c r="Q2036" s="17">
        <f t="shared" si="1211"/>
        <v>9178.0074917319453</v>
      </c>
      <c r="R2036" s="17">
        <f t="shared" si="1211"/>
        <v>6479.8309917087918</v>
      </c>
      <c r="S2036" s="17">
        <f t="shared" si="1211"/>
        <v>3732.3571752522766</v>
      </c>
      <c r="T2036" s="17">
        <f t="shared" si="1211"/>
        <v>2432.1591568892231</v>
      </c>
    </row>
    <row r="2037" spans="1:20">
      <c r="A2037" s="361"/>
      <c r="B2037" s="145"/>
      <c r="C2037" s="276" t="s">
        <v>803</v>
      </c>
      <c r="D2037" s="5" t="s">
        <v>79</v>
      </c>
      <c r="E2037" s="5" t="s">
        <v>317</v>
      </c>
      <c r="F2037" s="5"/>
      <c r="G2037" s="17">
        <f t="shared" ref="G2037:T2037" si="1212">+IFERROR(AVERAGEIF(F1687:G1687,no_cero),0)</f>
        <v>0</v>
      </c>
      <c r="H2037" s="17">
        <f t="shared" si="1212"/>
        <v>0</v>
      </c>
      <c r="I2037" s="17">
        <f t="shared" si="1212"/>
        <v>0</v>
      </c>
      <c r="J2037" s="17">
        <f t="shared" si="1212"/>
        <v>0</v>
      </c>
      <c r="K2037" s="17">
        <f t="shared" si="1212"/>
        <v>0</v>
      </c>
      <c r="L2037" s="17">
        <f t="shared" si="1212"/>
        <v>0</v>
      </c>
      <c r="M2037" s="17">
        <f t="shared" si="1212"/>
        <v>1427.7025117034673</v>
      </c>
      <c r="N2037" s="17">
        <f t="shared" si="1212"/>
        <v>1191.062852553327</v>
      </c>
      <c r="O2037" s="17">
        <f t="shared" si="1212"/>
        <v>715.75115998912645</v>
      </c>
      <c r="P2037" s="17">
        <f t="shared" si="1212"/>
        <v>477.07912657506591</v>
      </c>
      <c r="Q2037" s="17">
        <f t="shared" si="1212"/>
        <v>0</v>
      </c>
      <c r="R2037" s="17">
        <f t="shared" si="1212"/>
        <v>0</v>
      </c>
      <c r="S2037" s="17">
        <f t="shared" si="1212"/>
        <v>0</v>
      </c>
      <c r="T2037" s="17">
        <f t="shared" si="1212"/>
        <v>0</v>
      </c>
    </row>
    <row r="2038" spans="1:20">
      <c r="A2038" s="361"/>
      <c r="B2038" s="145"/>
      <c r="C2038" s="276" t="s">
        <v>804</v>
      </c>
      <c r="D2038" s="5" t="s">
        <v>79</v>
      </c>
      <c r="E2038" s="5" t="s">
        <v>317</v>
      </c>
      <c r="F2038" s="5"/>
      <c r="G2038" s="17">
        <f t="shared" ref="G2038:T2038" si="1213">+IFERROR(AVERAGEIF(F1688:G1688,no_cero),0)</f>
        <v>0</v>
      </c>
      <c r="H2038" s="17">
        <f t="shared" si="1213"/>
        <v>0</v>
      </c>
      <c r="I2038" s="17">
        <f t="shared" si="1213"/>
        <v>0</v>
      </c>
      <c r="J2038" s="17">
        <f t="shared" si="1213"/>
        <v>0</v>
      </c>
      <c r="K2038" s="17">
        <f t="shared" si="1213"/>
        <v>0</v>
      </c>
      <c r="L2038" s="17">
        <f t="shared" si="1213"/>
        <v>0</v>
      </c>
      <c r="M2038" s="17">
        <f t="shared" si="1213"/>
        <v>31591.715152587363</v>
      </c>
      <c r="N2038" s="17">
        <f t="shared" si="1213"/>
        <v>30579.263635815383</v>
      </c>
      <c r="O2038" s="17">
        <f t="shared" si="1213"/>
        <v>28507.043913340618</v>
      </c>
      <c r="P2038" s="17">
        <f t="shared" si="1213"/>
        <v>26533.950280678881</v>
      </c>
      <c r="Q2038" s="17">
        <f t="shared" si="1213"/>
        <v>24711.375638846548</v>
      </c>
      <c r="R2038" s="17">
        <f t="shared" si="1213"/>
        <v>22203.932112301438</v>
      </c>
      <c r="S2038" s="17">
        <f t="shared" si="1213"/>
        <v>19265.471147749151</v>
      </c>
      <c r="T2038" s="17">
        <f t="shared" si="1213"/>
        <v>16780.656110444485</v>
      </c>
    </row>
    <row r="2039" spans="1:20">
      <c r="A2039" s="361"/>
      <c r="B2039" s="145"/>
      <c r="C2039" s="276" t="s">
        <v>805</v>
      </c>
      <c r="D2039" s="5" t="s">
        <v>79</v>
      </c>
      <c r="E2039" s="5" t="s">
        <v>317</v>
      </c>
      <c r="F2039" s="5"/>
      <c r="G2039" s="17">
        <f t="shared" ref="G2039:T2039" si="1214">+IFERROR(AVERAGEIF(F1689:G1689,no_cero),0)</f>
        <v>0</v>
      </c>
      <c r="H2039" s="17">
        <f t="shared" si="1214"/>
        <v>0</v>
      </c>
      <c r="I2039" s="17">
        <f t="shared" si="1214"/>
        <v>0</v>
      </c>
      <c r="J2039" s="17">
        <f t="shared" si="1214"/>
        <v>0</v>
      </c>
      <c r="K2039" s="17">
        <f t="shared" si="1214"/>
        <v>0</v>
      </c>
      <c r="L2039" s="17">
        <f t="shared" si="1214"/>
        <v>0</v>
      </c>
      <c r="M2039" s="17">
        <f t="shared" si="1214"/>
        <v>8424.4573740232972</v>
      </c>
      <c r="N2039" s="17">
        <f t="shared" si="1214"/>
        <v>7832.6546607720657</v>
      </c>
      <c r="O2039" s="17">
        <f t="shared" si="1214"/>
        <v>6636.610117456883</v>
      </c>
      <c r="P2039" s="17">
        <f t="shared" si="1214"/>
        <v>5456.2436535745537</v>
      </c>
      <c r="Q2039" s="17">
        <f t="shared" si="1214"/>
        <v>4294.7706597980759</v>
      </c>
      <c r="R2039" s="17">
        <f t="shared" si="1214"/>
        <v>3032.1818813845421</v>
      </c>
      <c r="S2039" s="17">
        <f t="shared" si="1214"/>
        <v>1746.5248424127642</v>
      </c>
      <c r="T2039" s="17">
        <f t="shared" si="1214"/>
        <v>569.05411094821011</v>
      </c>
    </row>
    <row r="2040" spans="1:20">
      <c r="A2040" s="361"/>
      <c r="B2040" s="145"/>
      <c r="C2040" s="276" t="s">
        <v>809</v>
      </c>
      <c r="D2040" s="5" t="s">
        <v>79</v>
      </c>
      <c r="E2040" s="5" t="s">
        <v>317</v>
      </c>
      <c r="F2040" s="5"/>
      <c r="G2040" s="17">
        <f t="shared" ref="G2040:T2040" si="1215">+IFERROR(AVERAGEIF(F1690:G1690,no_cero),0)</f>
        <v>0</v>
      </c>
      <c r="H2040" s="17">
        <f t="shared" si="1215"/>
        <v>0</v>
      </c>
      <c r="I2040" s="17">
        <f t="shared" si="1215"/>
        <v>0</v>
      </c>
      <c r="J2040" s="17">
        <f t="shared" si="1215"/>
        <v>0</v>
      </c>
      <c r="K2040" s="17">
        <f t="shared" si="1215"/>
        <v>0</v>
      </c>
      <c r="L2040" s="17">
        <f t="shared" si="1215"/>
        <v>0</v>
      </c>
      <c r="M2040" s="17">
        <f t="shared" si="1215"/>
        <v>8424.4573740232972</v>
      </c>
      <c r="N2040" s="17">
        <f t="shared" si="1215"/>
        <v>7832.6546607720657</v>
      </c>
      <c r="O2040" s="17">
        <f t="shared" si="1215"/>
        <v>6636.610117456883</v>
      </c>
      <c r="P2040" s="17">
        <f t="shared" si="1215"/>
        <v>5456.2436535745537</v>
      </c>
      <c r="Q2040" s="17">
        <f t="shared" si="1215"/>
        <v>4294.7706597980759</v>
      </c>
      <c r="R2040" s="17">
        <f t="shared" si="1215"/>
        <v>3032.1818813845421</v>
      </c>
      <c r="S2040" s="17">
        <f t="shared" si="1215"/>
        <v>1746.5248424127642</v>
      </c>
      <c r="T2040" s="17">
        <f t="shared" si="1215"/>
        <v>569.05411094821011</v>
      </c>
    </row>
    <row r="2041" spans="1:20">
      <c r="A2041" s="356"/>
      <c r="B2041" s="145"/>
      <c r="C2041" s="276" t="s">
        <v>810</v>
      </c>
      <c r="D2041" s="5" t="s">
        <v>79</v>
      </c>
      <c r="E2041" s="5" t="s">
        <v>317</v>
      </c>
      <c r="F2041" s="5"/>
      <c r="G2041" s="17">
        <f t="shared" ref="G2041:T2041" si="1216">+IFERROR(AVERAGEIF(F1691:G1691,no_cero),0)</f>
        <v>0</v>
      </c>
      <c r="H2041" s="17">
        <f t="shared" si="1216"/>
        <v>0</v>
      </c>
      <c r="I2041" s="17">
        <f t="shared" si="1216"/>
        <v>0</v>
      </c>
      <c r="J2041" s="17">
        <f t="shared" si="1216"/>
        <v>0</v>
      </c>
      <c r="K2041" s="17">
        <f t="shared" si="1216"/>
        <v>0</v>
      </c>
      <c r="L2041" s="17">
        <f t="shared" si="1216"/>
        <v>0</v>
      </c>
      <c r="M2041" s="17">
        <f t="shared" si="1216"/>
        <v>1731.469003555269</v>
      </c>
      <c r="N2041" s="17">
        <f t="shared" si="1216"/>
        <v>1609.8364747500279</v>
      </c>
      <c r="O2041" s="17">
        <f t="shared" si="1216"/>
        <v>1364.0148198138545</v>
      </c>
      <c r="P2041" s="17">
        <f t="shared" si="1216"/>
        <v>1121.415462453424</v>
      </c>
      <c r="Q2041" s="17">
        <f t="shared" si="1216"/>
        <v>882.69925820369122</v>
      </c>
      <c r="R2041" s="17">
        <f t="shared" si="1216"/>
        <v>623.2008434095635</v>
      </c>
      <c r="S2041" s="17">
        <f t="shared" si="1216"/>
        <v>358.96123564012368</v>
      </c>
      <c r="T2041" s="17">
        <f t="shared" si="1216"/>
        <v>116.95703482228866</v>
      </c>
    </row>
    <row r="2042" spans="1:20">
      <c r="A2042" s="361"/>
      <c r="B2042" s="145"/>
      <c r="C2042" s="276" t="s">
        <v>283</v>
      </c>
      <c r="D2042" s="5" t="s">
        <v>79</v>
      </c>
      <c r="E2042" s="5" t="s">
        <v>317</v>
      </c>
      <c r="F2042" s="5"/>
      <c r="G2042" s="17">
        <f t="shared" ref="G2042:T2042" si="1217">+IFERROR(AVERAGEIF(F1692:G1692,no_cero),0)</f>
        <v>0</v>
      </c>
      <c r="H2042" s="17">
        <f t="shared" si="1217"/>
        <v>0</v>
      </c>
      <c r="I2042" s="17">
        <f t="shared" si="1217"/>
        <v>0</v>
      </c>
      <c r="J2042" s="17">
        <f t="shared" si="1217"/>
        <v>0</v>
      </c>
      <c r="K2042" s="17">
        <f t="shared" si="1217"/>
        <v>0</v>
      </c>
      <c r="L2042" s="17">
        <f t="shared" si="1217"/>
        <v>0</v>
      </c>
      <c r="M2042" s="17">
        <f t="shared" si="1217"/>
        <v>1670.7157051849085</v>
      </c>
      <c r="N2042" s="17">
        <f t="shared" si="1217"/>
        <v>1553.3509844079217</v>
      </c>
      <c r="O2042" s="17">
        <f t="shared" si="1217"/>
        <v>1316.1546506975787</v>
      </c>
      <c r="P2042" s="17">
        <f t="shared" si="1217"/>
        <v>1082.0675514901459</v>
      </c>
      <c r="Q2042" s="17">
        <f t="shared" si="1217"/>
        <v>851.72735440707038</v>
      </c>
      <c r="R2042" s="17">
        <f t="shared" si="1217"/>
        <v>601.33414714957871</v>
      </c>
      <c r="S2042" s="17">
        <f t="shared" si="1217"/>
        <v>346.36610456503143</v>
      </c>
      <c r="T2042" s="17">
        <f t="shared" si="1217"/>
        <v>225.70655842897747</v>
      </c>
    </row>
    <row r="2043" spans="1:20">
      <c r="A2043" s="361"/>
      <c r="B2043" s="145"/>
      <c r="C2043" s="276" t="s">
        <v>806</v>
      </c>
      <c r="D2043" s="5" t="s">
        <v>79</v>
      </c>
      <c r="E2043" s="5" t="s">
        <v>317</v>
      </c>
      <c r="F2043" s="5"/>
      <c r="G2043" s="17">
        <f t="shared" ref="G2043:T2043" si="1218">+IFERROR(AVERAGEIF(F1693:G1693,no_cero),0)</f>
        <v>0</v>
      </c>
      <c r="H2043" s="17">
        <f t="shared" si="1218"/>
        <v>0</v>
      </c>
      <c r="I2043" s="17">
        <f t="shared" si="1218"/>
        <v>0</v>
      </c>
      <c r="J2043" s="17">
        <f t="shared" si="1218"/>
        <v>0</v>
      </c>
      <c r="K2043" s="17">
        <f t="shared" si="1218"/>
        <v>0</v>
      </c>
      <c r="L2043" s="17">
        <f t="shared" si="1218"/>
        <v>0</v>
      </c>
      <c r="M2043" s="17">
        <f t="shared" si="1218"/>
        <v>1670.7157051849085</v>
      </c>
      <c r="N2043" s="17">
        <f t="shared" si="1218"/>
        <v>1393.7969551155957</v>
      </c>
      <c r="O2043" s="17">
        <f t="shared" si="1218"/>
        <v>837.58114466812663</v>
      </c>
      <c r="P2043" s="17">
        <f t="shared" si="1218"/>
        <v>558.28408428997068</v>
      </c>
      <c r="Q2043" s="17">
        <f t="shared" si="1218"/>
        <v>0</v>
      </c>
      <c r="R2043" s="17">
        <f t="shared" si="1218"/>
        <v>0</v>
      </c>
      <c r="S2043" s="17">
        <f t="shared" si="1218"/>
        <v>0</v>
      </c>
      <c r="T2043" s="17">
        <f t="shared" si="1218"/>
        <v>0</v>
      </c>
    </row>
    <row r="2044" spans="1:20">
      <c r="A2044" s="361"/>
      <c r="B2044" s="145"/>
      <c r="C2044" s="276" t="s">
        <v>284</v>
      </c>
      <c r="D2044" s="5" t="s">
        <v>79</v>
      </c>
      <c r="E2044" s="5" t="s">
        <v>317</v>
      </c>
      <c r="F2044" s="5"/>
      <c r="G2044" s="17">
        <f t="shared" ref="G2044:T2044" si="1219">+IFERROR(AVERAGEIF(F1694:G1694,no_cero),0)</f>
        <v>0</v>
      </c>
      <c r="H2044" s="17">
        <f t="shared" si="1219"/>
        <v>0</v>
      </c>
      <c r="I2044" s="17">
        <f t="shared" si="1219"/>
        <v>0</v>
      </c>
      <c r="J2044" s="17">
        <f t="shared" si="1219"/>
        <v>0</v>
      </c>
      <c r="K2044" s="17">
        <f t="shared" si="1219"/>
        <v>0</v>
      </c>
      <c r="L2044" s="17">
        <f t="shared" si="1219"/>
        <v>0</v>
      </c>
      <c r="M2044" s="17">
        <f t="shared" si="1219"/>
        <v>7351.1491028135979</v>
      </c>
      <c r="N2044" s="17">
        <f t="shared" si="1219"/>
        <v>6834.7443313948552</v>
      </c>
      <c r="O2044" s="17">
        <f t="shared" si="1219"/>
        <v>5791.0804630693474</v>
      </c>
      <c r="P2044" s="17">
        <f t="shared" si="1219"/>
        <v>4761.0972265566415</v>
      </c>
      <c r="Q2044" s="17">
        <f t="shared" si="1219"/>
        <v>3747.6003593911091</v>
      </c>
      <c r="R2044" s="17">
        <f t="shared" si="1219"/>
        <v>2645.8702474581464</v>
      </c>
      <c r="S2044" s="17">
        <f t="shared" si="1219"/>
        <v>1524.010860086139</v>
      </c>
      <c r="T2044" s="17">
        <f t="shared" si="1219"/>
        <v>496.55442854375178</v>
      </c>
    </row>
    <row r="2045" spans="1:20">
      <c r="A2045" s="361"/>
      <c r="B2045" s="145"/>
      <c r="C2045" s="276" t="s">
        <v>285</v>
      </c>
      <c r="D2045" s="5" t="s">
        <v>79</v>
      </c>
      <c r="E2045" s="5" t="s">
        <v>317</v>
      </c>
      <c r="F2045" s="5"/>
      <c r="G2045" s="17">
        <f t="shared" ref="G2045:T2045" si="1220">+IFERROR(AVERAGEIF(F1695:G1695,no_cero),0)</f>
        <v>0</v>
      </c>
      <c r="H2045" s="17">
        <f t="shared" si="1220"/>
        <v>0</v>
      </c>
      <c r="I2045" s="17">
        <f t="shared" si="1220"/>
        <v>0</v>
      </c>
      <c r="J2045" s="17">
        <f t="shared" si="1220"/>
        <v>0</v>
      </c>
      <c r="K2045" s="17">
        <f t="shared" si="1220"/>
        <v>0</v>
      </c>
      <c r="L2045" s="17">
        <f t="shared" si="1220"/>
        <v>0</v>
      </c>
      <c r="M2045" s="17">
        <f t="shared" si="1220"/>
        <v>8343.4529761961494</v>
      </c>
      <c r="N2045" s="17">
        <f t="shared" si="1220"/>
        <v>7757.340673649257</v>
      </c>
      <c r="O2045" s="17">
        <f t="shared" si="1220"/>
        <v>6572.796558635182</v>
      </c>
      <c r="P2045" s="17">
        <f t="shared" si="1220"/>
        <v>5403.7797722901832</v>
      </c>
      <c r="Q2045" s="17">
        <f t="shared" si="1220"/>
        <v>4253.4747880692485</v>
      </c>
      <c r="R2045" s="17">
        <f t="shared" si="1220"/>
        <v>3003.0262863712296</v>
      </c>
      <c r="S2045" s="17">
        <f t="shared" si="1220"/>
        <v>1729.7313343126423</v>
      </c>
      <c r="T2045" s="17">
        <f t="shared" si="1220"/>
        <v>563.58243680447833</v>
      </c>
    </row>
    <row r="2046" spans="1:20">
      <c r="A2046" s="361"/>
      <c r="B2046" s="145"/>
      <c r="C2046" s="276" t="s">
        <v>286</v>
      </c>
      <c r="D2046" s="5" t="s">
        <v>79</v>
      </c>
      <c r="E2046" s="5" t="s">
        <v>317</v>
      </c>
      <c r="F2046" s="5"/>
      <c r="G2046" s="17">
        <f t="shared" ref="G2046:T2046" si="1221">+IFERROR(AVERAGEIF(F1696:G1696,no_cero),0)</f>
        <v>0</v>
      </c>
      <c r="H2046" s="17">
        <f t="shared" si="1221"/>
        <v>0</v>
      </c>
      <c r="I2046" s="17">
        <f t="shared" si="1221"/>
        <v>0</v>
      </c>
      <c r="J2046" s="17">
        <f t="shared" si="1221"/>
        <v>0</v>
      </c>
      <c r="K2046" s="17">
        <f t="shared" si="1221"/>
        <v>0</v>
      </c>
      <c r="L2046" s="17">
        <f t="shared" si="1221"/>
        <v>0</v>
      </c>
      <c r="M2046" s="17">
        <f t="shared" si="1221"/>
        <v>5629.8056489867222</v>
      </c>
      <c r="N2046" s="17">
        <f t="shared" si="1221"/>
        <v>5234.3221050351785</v>
      </c>
      <c r="O2046" s="17">
        <f t="shared" si="1221"/>
        <v>4435.0423381082055</v>
      </c>
      <c r="P2046" s="17">
        <f t="shared" si="1221"/>
        <v>3646.2397492637638</v>
      </c>
      <c r="Q2046" s="17">
        <f t="shared" si="1221"/>
        <v>2870.0630851535216</v>
      </c>
      <c r="R2046" s="17">
        <f t="shared" si="1221"/>
        <v>2026.3138534252471</v>
      </c>
      <c r="S2046" s="17">
        <f t="shared" si="1221"/>
        <v>1167.1488129585302</v>
      </c>
      <c r="T2046" s="17">
        <f t="shared" si="1221"/>
        <v>760.56270597885771</v>
      </c>
    </row>
    <row r="2047" spans="1:20">
      <c r="A2047" s="361"/>
      <c r="B2047" s="145"/>
      <c r="C2047" s="276" t="s">
        <v>808</v>
      </c>
      <c r="D2047" s="5" t="s">
        <v>79</v>
      </c>
      <c r="E2047" s="5" t="s">
        <v>317</v>
      </c>
      <c r="F2047" s="5"/>
      <c r="G2047" s="17">
        <f t="shared" ref="G2047:T2047" si="1222">+IFERROR(AVERAGEIF(F1697:G1697,no_cero),0)</f>
        <v>0</v>
      </c>
      <c r="H2047" s="17">
        <f t="shared" si="1222"/>
        <v>0</v>
      </c>
      <c r="I2047" s="17">
        <f t="shared" si="1222"/>
        <v>0</v>
      </c>
      <c r="J2047" s="17">
        <f t="shared" si="1222"/>
        <v>0</v>
      </c>
      <c r="K2047" s="17">
        <f t="shared" si="1222"/>
        <v>0</v>
      </c>
      <c r="L2047" s="17">
        <f t="shared" si="1222"/>
        <v>0</v>
      </c>
      <c r="M2047" s="17">
        <f t="shared" si="1222"/>
        <v>5872.8188424681639</v>
      </c>
      <c r="N2047" s="17">
        <f t="shared" si="1222"/>
        <v>4899.4074785881548</v>
      </c>
      <c r="O2047" s="17">
        <f t="shared" si="1222"/>
        <v>2944.2246297425063</v>
      </c>
      <c r="P2047" s="17">
        <f t="shared" si="1222"/>
        <v>1962.4531447768672</v>
      </c>
      <c r="Q2047" s="17">
        <f t="shared" si="1222"/>
        <v>0</v>
      </c>
      <c r="R2047" s="17">
        <f t="shared" si="1222"/>
        <v>0</v>
      </c>
      <c r="S2047" s="17">
        <f t="shared" si="1222"/>
        <v>0</v>
      </c>
      <c r="T2047" s="17">
        <f t="shared" si="1222"/>
        <v>0</v>
      </c>
    </row>
    <row r="2048" spans="1:20">
      <c r="A2048" s="355"/>
      <c r="B2048" s="145"/>
      <c r="C2048" s="276" t="s">
        <v>287</v>
      </c>
      <c r="D2048" s="5" t="s">
        <v>79</v>
      </c>
      <c r="E2048" s="5" t="s">
        <v>317</v>
      </c>
      <c r="F2048" s="5"/>
      <c r="G2048" s="17">
        <f t="shared" ref="G2048:T2048" si="1223">+IFERROR(AVERAGEIF(F1698:G1698,no_cero),0)</f>
        <v>0</v>
      </c>
      <c r="H2048" s="17">
        <f t="shared" si="1223"/>
        <v>0</v>
      </c>
      <c r="I2048" s="17">
        <f t="shared" si="1223"/>
        <v>0</v>
      </c>
      <c r="J2048" s="17">
        <f t="shared" si="1223"/>
        <v>0</v>
      </c>
      <c r="K2048" s="17">
        <f t="shared" si="1223"/>
        <v>0</v>
      </c>
      <c r="L2048" s="17">
        <f t="shared" si="1223"/>
        <v>0</v>
      </c>
      <c r="M2048" s="17">
        <f t="shared" si="1223"/>
        <v>0</v>
      </c>
      <c r="N2048" s="17">
        <f t="shared" si="1223"/>
        <v>5458.7359128364487</v>
      </c>
      <c r="O2048" s="17">
        <f t="shared" si="1223"/>
        <v>5068.1767898582302</v>
      </c>
      <c r="P2048" s="17">
        <f t="shared" si="1223"/>
        <v>4309.7154989271794</v>
      </c>
      <c r="Q2048" s="17">
        <f t="shared" si="1223"/>
        <v>3568.8841150839708</v>
      </c>
      <c r="R2048" s="17">
        <f t="shared" si="1223"/>
        <v>3777.3270996922101</v>
      </c>
      <c r="S2048" s="17">
        <f t="shared" si="1223"/>
        <v>3774.7946480500486</v>
      </c>
      <c r="T2048" s="17">
        <f t="shared" si="1223"/>
        <v>2659.5995727594754</v>
      </c>
    </row>
    <row r="2049" spans="1:20">
      <c r="A2049" s="361"/>
      <c r="B2049" s="145"/>
      <c r="C2049" s="276" t="s">
        <v>288</v>
      </c>
      <c r="D2049" s="5" t="s">
        <v>79</v>
      </c>
      <c r="E2049" s="5" t="s">
        <v>317</v>
      </c>
      <c r="F2049" s="5"/>
      <c r="G2049" s="17">
        <f t="shared" ref="G2049:T2049" si="1224">+IFERROR(AVERAGEIF(F1699:G1699,no_cero),0)</f>
        <v>0</v>
      </c>
      <c r="H2049" s="17">
        <f t="shared" si="1224"/>
        <v>0</v>
      </c>
      <c r="I2049" s="17">
        <f t="shared" si="1224"/>
        <v>0</v>
      </c>
      <c r="J2049" s="17">
        <f t="shared" si="1224"/>
        <v>0</v>
      </c>
      <c r="K2049" s="17">
        <f t="shared" si="1224"/>
        <v>0</v>
      </c>
      <c r="L2049" s="17">
        <f t="shared" si="1224"/>
        <v>0</v>
      </c>
      <c r="M2049" s="17">
        <f t="shared" si="1224"/>
        <v>0</v>
      </c>
      <c r="N2049" s="17">
        <f t="shared" si="1224"/>
        <v>406.13752910773911</v>
      </c>
      <c r="O2049" s="17">
        <f t="shared" si="1224"/>
        <v>377.07938822866561</v>
      </c>
      <c r="P2049" s="17">
        <f t="shared" si="1224"/>
        <v>320.64881537420047</v>
      </c>
      <c r="Q2049" s="17">
        <f t="shared" si="1224"/>
        <v>265.52993207889074</v>
      </c>
      <c r="R2049" s="17">
        <f t="shared" si="1224"/>
        <v>203.805495052411</v>
      </c>
      <c r="S2049" s="17">
        <f t="shared" si="1224"/>
        <v>139.63049611025249</v>
      </c>
      <c r="T2049" s="17">
        <f t="shared" si="1224"/>
        <v>81.564453878983755</v>
      </c>
    </row>
    <row r="2050" spans="1:20">
      <c r="A2050" s="355"/>
      <c r="B2050" s="145"/>
      <c r="C2050" s="393" t="s">
        <v>505</v>
      </c>
      <c r="D2050" s="379" t="s">
        <v>79</v>
      </c>
      <c r="E2050" s="379" t="s">
        <v>317</v>
      </c>
      <c r="F2050" s="5"/>
      <c r="G2050" s="543">
        <f t="shared" ref="G2050:T2050" si="1225">+IFERROR(AVERAGEIF(F1700:G1700,no_cero),0)</f>
        <v>0</v>
      </c>
      <c r="H2050" s="543">
        <f t="shared" si="1225"/>
        <v>0</v>
      </c>
      <c r="I2050" s="543">
        <f t="shared" si="1225"/>
        <v>0</v>
      </c>
      <c r="J2050" s="543">
        <f t="shared" si="1225"/>
        <v>0</v>
      </c>
      <c r="K2050" s="543">
        <f t="shared" si="1225"/>
        <v>0</v>
      </c>
      <c r="L2050" s="543">
        <f t="shared" si="1225"/>
        <v>0</v>
      </c>
      <c r="M2050" s="543">
        <f t="shared" si="1225"/>
        <v>0</v>
      </c>
      <c r="N2050" s="543">
        <f t="shared" si="1225"/>
        <v>0</v>
      </c>
      <c r="O2050" s="543">
        <f t="shared" si="1225"/>
        <v>0</v>
      </c>
      <c r="P2050" s="543">
        <f t="shared" si="1225"/>
        <v>3060.6926054467554</v>
      </c>
      <c r="Q2050" s="543">
        <f t="shared" si="1225"/>
        <v>2977.9213767185065</v>
      </c>
      <c r="R2050" s="543">
        <f t="shared" si="1225"/>
        <v>2727.6090868909005</v>
      </c>
      <c r="S2050" s="543">
        <f t="shared" si="1225"/>
        <v>2422.1043287564094</v>
      </c>
      <c r="T2050" s="543">
        <f t="shared" si="1225"/>
        <v>2169.4272114294045</v>
      </c>
    </row>
    <row r="2051" spans="1:20">
      <c r="A2051" s="362"/>
      <c r="B2051" s="145"/>
      <c r="C2051" s="275" t="s">
        <v>224</v>
      </c>
      <c r="D2051" s="5"/>
      <c r="E2051" s="5"/>
      <c r="F2051" s="5"/>
      <c r="G2051" s="454"/>
      <c r="H2051" s="454"/>
      <c r="I2051" s="454"/>
      <c r="J2051" s="454"/>
      <c r="K2051" s="454"/>
      <c r="L2051" s="454"/>
      <c r="M2051" s="454"/>
      <c r="N2051" s="454"/>
      <c r="O2051" s="454"/>
      <c r="P2051" s="454"/>
      <c r="Q2051" s="454"/>
      <c r="R2051" s="454"/>
      <c r="S2051" s="454"/>
      <c r="T2051" s="454"/>
    </row>
    <row r="2052" spans="1:20">
      <c r="A2052" s="361"/>
      <c r="B2052" s="145"/>
      <c r="C2052" s="394" t="s">
        <v>289</v>
      </c>
      <c r="D2052" s="381" t="s">
        <v>79</v>
      </c>
      <c r="E2052" s="381" t="s">
        <v>317</v>
      </c>
      <c r="F2052" s="5"/>
      <c r="G2052" s="542">
        <f t="shared" ref="G2052:T2052" si="1226">+IFERROR(AVERAGEIF(F1702:G1702,no_cero),0)</f>
        <v>0</v>
      </c>
      <c r="H2052" s="542">
        <f t="shared" si="1226"/>
        <v>0</v>
      </c>
      <c r="I2052" s="542">
        <f t="shared" si="1226"/>
        <v>0</v>
      </c>
      <c r="J2052" s="542">
        <f t="shared" si="1226"/>
        <v>0</v>
      </c>
      <c r="K2052" s="542">
        <f t="shared" si="1226"/>
        <v>0</v>
      </c>
      <c r="L2052" s="542">
        <f t="shared" si="1226"/>
        <v>0</v>
      </c>
      <c r="M2052" s="542">
        <f t="shared" si="1226"/>
        <v>0</v>
      </c>
      <c r="N2052" s="542">
        <f t="shared" si="1226"/>
        <v>0</v>
      </c>
      <c r="O2052" s="542">
        <f t="shared" si="1226"/>
        <v>7847.197884056849</v>
      </c>
      <c r="P2052" s="542">
        <f t="shared" si="1226"/>
        <v>6568.7222875455336</v>
      </c>
      <c r="Q2052" s="542">
        <f t="shared" si="1226"/>
        <v>3985.5113543569314</v>
      </c>
      <c r="R2052" s="542">
        <f t="shared" si="1226"/>
        <v>1340.3880088398221</v>
      </c>
      <c r="S2052" s="542">
        <f t="shared" si="1226"/>
        <v>2.835009139871338E-13</v>
      </c>
      <c r="T2052" s="542">
        <f t="shared" si="1226"/>
        <v>2.7608081445377207E-13</v>
      </c>
    </row>
    <row r="2053" spans="1:20">
      <c r="A2053" s="361"/>
      <c r="B2053" s="145"/>
      <c r="C2053" s="393" t="s">
        <v>970</v>
      </c>
      <c r="D2053" s="379" t="s">
        <v>79</v>
      </c>
      <c r="E2053" s="379" t="s">
        <v>317</v>
      </c>
      <c r="F2053" s="5"/>
      <c r="G2053" s="543">
        <f t="shared" ref="G2053:T2053" si="1227">+IFERROR(AVERAGEIF(F1703:G1703,no_cero),0)</f>
        <v>0</v>
      </c>
      <c r="H2053" s="543">
        <f t="shared" si="1227"/>
        <v>0</v>
      </c>
      <c r="I2053" s="543">
        <f t="shared" si="1227"/>
        <v>0</v>
      </c>
      <c r="J2053" s="543">
        <f t="shared" si="1227"/>
        <v>0</v>
      </c>
      <c r="K2053" s="543">
        <f t="shared" si="1227"/>
        <v>0</v>
      </c>
      <c r="L2053" s="543">
        <f t="shared" si="1227"/>
        <v>0</v>
      </c>
      <c r="M2053" s="543">
        <f t="shared" si="1227"/>
        <v>0</v>
      </c>
      <c r="N2053" s="543">
        <f t="shared" si="1227"/>
        <v>0</v>
      </c>
      <c r="O2053" s="543">
        <f t="shared" si="1227"/>
        <v>0</v>
      </c>
      <c r="P2053" s="543">
        <f t="shared" si="1227"/>
        <v>0</v>
      </c>
      <c r="Q2053" s="543">
        <f t="shared" si="1227"/>
        <v>0</v>
      </c>
      <c r="R2053" s="543">
        <f t="shared" si="1227"/>
        <v>0</v>
      </c>
      <c r="S2053" s="543">
        <f t="shared" si="1227"/>
        <v>0</v>
      </c>
      <c r="T2053" s="543">
        <f t="shared" si="1227"/>
        <v>0</v>
      </c>
    </row>
    <row r="2054" spans="1:20" ht="12.75" customHeight="1">
      <c r="A2054" s="355"/>
      <c r="B2054" s="145"/>
      <c r="C2054" s="6" t="s">
        <v>530</v>
      </c>
      <c r="D2054" s="5"/>
      <c r="E2054" s="5"/>
      <c r="F2054" s="5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ht="12.75" customHeight="1">
      <c r="A2055" s="358"/>
      <c r="B2055" s="145"/>
      <c r="C2055" s="464" t="s">
        <v>531</v>
      </c>
      <c r="D2055" s="582"/>
      <c r="E2055" s="582"/>
      <c r="F2055" s="5"/>
      <c r="G2055" s="583"/>
      <c r="H2055" s="583"/>
      <c r="I2055" s="583"/>
      <c r="J2055" s="583"/>
      <c r="K2055" s="583"/>
      <c r="L2055" s="583"/>
      <c r="M2055" s="583"/>
      <c r="N2055" s="583"/>
      <c r="O2055" s="583"/>
      <c r="P2055" s="583"/>
      <c r="Q2055" s="583"/>
      <c r="R2055" s="583"/>
      <c r="S2055" s="583"/>
      <c r="T2055" s="583"/>
    </row>
    <row r="2056" spans="1:20" ht="12.75" customHeight="1">
      <c r="A2056" s="361"/>
      <c r="B2056" s="145"/>
      <c r="C2056" s="21" t="s">
        <v>222</v>
      </c>
      <c r="D2056" s="5" t="s">
        <v>79</v>
      </c>
      <c r="E2056" s="5" t="s">
        <v>317</v>
      </c>
      <c r="F2056" s="5"/>
      <c r="G2056" s="17">
        <f t="shared" ref="G2056:T2056" si="1228">+IFERROR(AVERAGEIF(F1706:G1706,no_cero),0)</f>
        <v>94.6875</v>
      </c>
      <c r="H2056" s="17">
        <f t="shared" si="1228"/>
        <v>77.915284118981774</v>
      </c>
      <c r="I2056" s="17">
        <f t="shared" si="1228"/>
        <v>45.897339954536804</v>
      </c>
      <c r="J2056" s="17">
        <f t="shared" si="1228"/>
        <v>30.651611671110047</v>
      </c>
      <c r="K2056" s="17">
        <f t="shared" si="1228"/>
        <v>0</v>
      </c>
      <c r="L2056" s="17">
        <f t="shared" si="1228"/>
        <v>0</v>
      </c>
      <c r="M2056" s="17">
        <f t="shared" si="1228"/>
        <v>0</v>
      </c>
      <c r="N2056" s="17">
        <f t="shared" si="1228"/>
        <v>0</v>
      </c>
      <c r="O2056" s="17">
        <f t="shared" si="1228"/>
        <v>0</v>
      </c>
      <c r="P2056" s="17">
        <f t="shared" si="1228"/>
        <v>0</v>
      </c>
      <c r="Q2056" s="17">
        <f t="shared" si="1228"/>
        <v>0</v>
      </c>
      <c r="R2056" s="17">
        <f t="shared" si="1228"/>
        <v>0</v>
      </c>
      <c r="S2056" s="17">
        <f t="shared" si="1228"/>
        <v>0</v>
      </c>
      <c r="T2056" s="17">
        <f t="shared" si="1228"/>
        <v>0</v>
      </c>
    </row>
    <row r="2057" spans="1:20" ht="12.75" customHeight="1">
      <c r="A2057" s="361"/>
      <c r="B2057" s="145"/>
      <c r="C2057" s="21" t="s">
        <v>223</v>
      </c>
      <c r="D2057" s="5" t="s">
        <v>79</v>
      </c>
      <c r="E2057" s="5" t="s">
        <v>317</v>
      </c>
      <c r="F2057" s="5"/>
      <c r="G2057" s="17">
        <f t="shared" ref="G2057:T2057" si="1229">+IFERROR(AVERAGEIF(F1707:G1707,no_cero),0)</f>
        <v>0</v>
      </c>
      <c r="H2057" s="17">
        <f t="shared" si="1229"/>
        <v>12229.465132678024</v>
      </c>
      <c r="I2057" s="17">
        <f t="shared" si="1229"/>
        <v>9517.4588038335023</v>
      </c>
      <c r="J2057" s="17">
        <f t="shared" si="1229"/>
        <v>7226.0482100698391</v>
      </c>
      <c r="K2057" s="17">
        <f t="shared" si="1229"/>
        <v>9290.0957319737645</v>
      </c>
      <c r="L2057" s="17">
        <f t="shared" si="1229"/>
        <v>21148.071073787854</v>
      </c>
      <c r="M2057" s="17">
        <f t="shared" si="1229"/>
        <v>24265.73668652973</v>
      </c>
      <c r="N2057" s="17">
        <f t="shared" si="1229"/>
        <v>10721.04076158741</v>
      </c>
      <c r="O2057" s="17">
        <f t="shared" si="1229"/>
        <v>4419.1045864580192</v>
      </c>
      <c r="P2057" s="17">
        <f t="shared" si="1229"/>
        <v>4442.5119543743986</v>
      </c>
      <c r="Q2057" s="17">
        <f t="shared" si="1229"/>
        <v>4349.1315007439425</v>
      </c>
      <c r="R2057" s="17">
        <f t="shared" si="1229"/>
        <v>4273.7826307368096</v>
      </c>
      <c r="S2057" s="17">
        <f t="shared" si="1229"/>
        <v>4099.6301912949693</v>
      </c>
      <c r="T2057" s="17">
        <f t="shared" si="1229"/>
        <v>3992.3301348628265</v>
      </c>
    </row>
    <row r="2058" spans="1:20" ht="12.75" customHeight="1">
      <c r="A2058" s="361"/>
      <c r="B2058" s="145"/>
      <c r="C2058" s="21" t="s">
        <v>224</v>
      </c>
      <c r="D2058" s="5" t="s">
        <v>79</v>
      </c>
      <c r="E2058" s="5" t="s">
        <v>317</v>
      </c>
      <c r="F2058" s="5"/>
      <c r="G2058" s="17">
        <f t="shared" ref="G2058:T2058" si="1230">+IFERROR(AVERAGEIF(F1708:G1708,no_cero),0)</f>
        <v>0</v>
      </c>
      <c r="H2058" s="17">
        <f t="shared" si="1230"/>
        <v>0</v>
      </c>
      <c r="I2058" s="17">
        <f t="shared" si="1230"/>
        <v>0</v>
      </c>
      <c r="J2058" s="17">
        <f t="shared" si="1230"/>
        <v>1065.3887657982486</v>
      </c>
      <c r="K2058" s="17">
        <f t="shared" si="1230"/>
        <v>900.10322436456363</v>
      </c>
      <c r="L2058" s="17">
        <f t="shared" si="1230"/>
        <v>553.5342863294178</v>
      </c>
      <c r="M2058" s="17">
        <f t="shared" si="1230"/>
        <v>372.25088972795714</v>
      </c>
      <c r="N2058" s="17">
        <f t="shared" si="1230"/>
        <v>0</v>
      </c>
      <c r="O2058" s="17">
        <f t="shared" si="1230"/>
        <v>0</v>
      </c>
      <c r="P2058" s="17">
        <f t="shared" si="1230"/>
        <v>0</v>
      </c>
      <c r="Q2058" s="17">
        <f t="shared" si="1230"/>
        <v>0</v>
      </c>
      <c r="R2058" s="17">
        <f t="shared" si="1230"/>
        <v>0</v>
      </c>
      <c r="S2058" s="17">
        <f t="shared" si="1230"/>
        <v>0</v>
      </c>
      <c r="T2058" s="17">
        <f t="shared" si="1230"/>
        <v>0</v>
      </c>
    </row>
    <row r="2059" spans="1:20" ht="12.75" customHeight="1">
      <c r="A2059" s="361"/>
      <c r="B2059" s="145"/>
      <c r="C2059" s="21" t="s">
        <v>225</v>
      </c>
      <c r="D2059" s="5" t="s">
        <v>79</v>
      </c>
      <c r="E2059" s="5" t="s">
        <v>317</v>
      </c>
      <c r="F2059" s="5"/>
      <c r="G2059" s="17">
        <f t="shared" ref="G2059:T2059" si="1231">+IFERROR(AVERAGEIF(F1709:G1709,no_cero),0)</f>
        <v>0</v>
      </c>
      <c r="H2059" s="17">
        <f t="shared" si="1231"/>
        <v>0</v>
      </c>
      <c r="I2059" s="17">
        <f t="shared" si="1231"/>
        <v>0</v>
      </c>
      <c r="J2059" s="17">
        <f t="shared" si="1231"/>
        <v>0</v>
      </c>
      <c r="K2059" s="17">
        <f t="shared" si="1231"/>
        <v>0</v>
      </c>
      <c r="L2059" s="17">
        <f t="shared" si="1231"/>
        <v>0</v>
      </c>
      <c r="M2059" s="17">
        <f t="shared" si="1231"/>
        <v>0</v>
      </c>
      <c r="N2059" s="17">
        <f t="shared" si="1231"/>
        <v>5370.4797610413425</v>
      </c>
      <c r="O2059" s="17">
        <f t="shared" si="1231"/>
        <v>5260.4099213926002</v>
      </c>
      <c r="P2059" s="17">
        <f t="shared" si="1231"/>
        <v>5094.1717466522296</v>
      </c>
      <c r="Q2059" s="17">
        <f t="shared" si="1231"/>
        <v>4887.0414458393388</v>
      </c>
      <c r="R2059" s="17">
        <f t="shared" si="1231"/>
        <v>4343.2183724861234</v>
      </c>
      <c r="S2059" s="17">
        <f t="shared" si="1231"/>
        <v>3771.3931839099687</v>
      </c>
      <c r="T2059" s="17">
        <f t="shared" si="1231"/>
        <v>3495.6166029861706</v>
      </c>
    </row>
    <row r="2060" spans="1:20" ht="12.75" customHeight="1">
      <c r="A2060" s="361"/>
      <c r="B2060" s="145"/>
      <c r="C2060" s="21" t="s">
        <v>226</v>
      </c>
      <c r="D2060" s="5" t="s">
        <v>79</v>
      </c>
      <c r="E2060" s="5" t="s">
        <v>317</v>
      </c>
      <c r="F2060" s="5"/>
      <c r="G2060" s="17">
        <f t="shared" ref="G2060:T2060" si="1232">+IFERROR(AVERAGEIF(F1710:G1710,no_cero),0)</f>
        <v>0</v>
      </c>
      <c r="H2060" s="17">
        <f t="shared" si="1232"/>
        <v>0</v>
      </c>
      <c r="I2060" s="17">
        <f t="shared" si="1232"/>
        <v>0</v>
      </c>
      <c r="J2060" s="17">
        <f t="shared" si="1232"/>
        <v>0</v>
      </c>
      <c r="K2060" s="17">
        <f t="shared" si="1232"/>
        <v>0</v>
      </c>
      <c r="L2060" s="17">
        <f t="shared" si="1232"/>
        <v>62490.484667040466</v>
      </c>
      <c r="M2060" s="17">
        <f t="shared" si="1232"/>
        <v>59631.887447597532</v>
      </c>
      <c r="N2060" s="17">
        <f t="shared" si="1232"/>
        <v>54770.186394848373</v>
      </c>
      <c r="O2060" s="17">
        <f t="shared" si="1232"/>
        <v>51829.155676992625</v>
      </c>
      <c r="P2060" s="17">
        <f t="shared" si="1232"/>
        <v>50492.245657009182</v>
      </c>
      <c r="Q2060" s="17">
        <f t="shared" si="1232"/>
        <v>48756.165202551099</v>
      </c>
      <c r="R2060" s="17">
        <f t="shared" si="1232"/>
        <v>43639.447892204291</v>
      </c>
      <c r="S2060" s="17">
        <f t="shared" si="1232"/>
        <v>38212.586550341221</v>
      </c>
      <c r="T2060" s="17">
        <f t="shared" si="1232"/>
        <v>35751.366167627086</v>
      </c>
    </row>
    <row r="2061" spans="1:20" ht="12.75" customHeight="1">
      <c r="A2061" s="361"/>
      <c r="B2061" s="145"/>
      <c r="C2061" s="21" t="s">
        <v>227</v>
      </c>
      <c r="D2061" s="5" t="s">
        <v>79</v>
      </c>
      <c r="E2061" s="5" t="s">
        <v>317</v>
      </c>
      <c r="F2061" s="5"/>
      <c r="G2061" s="17">
        <f t="shared" ref="G2061:T2061" si="1233">+IFERROR(AVERAGEIF(F1711:G1711,no_cero),0)</f>
        <v>0</v>
      </c>
      <c r="H2061" s="17">
        <f t="shared" si="1233"/>
        <v>0</v>
      </c>
      <c r="I2061" s="17">
        <f t="shared" si="1233"/>
        <v>0</v>
      </c>
      <c r="J2061" s="17">
        <f t="shared" si="1233"/>
        <v>0</v>
      </c>
      <c r="K2061" s="17">
        <f t="shared" si="1233"/>
        <v>0</v>
      </c>
      <c r="L2061" s="17">
        <f t="shared" si="1233"/>
        <v>2644.1588165684402</v>
      </c>
      <c r="M2061" s="17">
        <f t="shared" si="1233"/>
        <v>2523.2030409638592</v>
      </c>
      <c r="N2061" s="17">
        <f t="shared" si="1233"/>
        <v>2317.4899668752059</v>
      </c>
      <c r="O2061" s="17">
        <f t="shared" si="1233"/>
        <v>2193.0461840520829</v>
      </c>
      <c r="P2061" s="17">
        <f t="shared" si="1233"/>
        <v>2136.4775330785315</v>
      </c>
      <c r="Q2061" s="17">
        <f t="shared" si="1233"/>
        <v>2063.0187902893485</v>
      </c>
      <c r="R2061" s="17">
        <f t="shared" si="1233"/>
        <v>1846.5152176233846</v>
      </c>
      <c r="S2061" s="17">
        <f t="shared" si="1233"/>
        <v>1616.888525818415</v>
      </c>
      <c r="T2061" s="17">
        <f t="shared" si="1233"/>
        <v>1512.7469495585021</v>
      </c>
    </row>
    <row r="2062" spans="1:20" ht="12.75" customHeight="1">
      <c r="A2062" s="401"/>
      <c r="B2062" s="145"/>
      <c r="C2062" s="21" t="s">
        <v>228</v>
      </c>
      <c r="D2062" s="5" t="s">
        <v>79</v>
      </c>
      <c r="E2062" s="5" t="s">
        <v>317</v>
      </c>
      <c r="F2062" s="5"/>
      <c r="G2062" s="17">
        <f t="shared" ref="G2062:T2062" si="1234">+IFERROR(AVERAGEIF(F1712:G1712,no_cero),0)</f>
        <v>0</v>
      </c>
      <c r="H2062" s="17">
        <f t="shared" si="1234"/>
        <v>0</v>
      </c>
      <c r="I2062" s="17">
        <f t="shared" si="1234"/>
        <v>0</v>
      </c>
      <c r="J2062" s="17">
        <f t="shared" si="1234"/>
        <v>0</v>
      </c>
      <c r="K2062" s="17">
        <f t="shared" si="1234"/>
        <v>0</v>
      </c>
      <c r="L2062" s="17">
        <f t="shared" si="1234"/>
        <v>27047.572688010492</v>
      </c>
      <c r="M2062" s="17">
        <f t="shared" si="1234"/>
        <v>25801.190149304799</v>
      </c>
      <c r="N2062" s="17">
        <f t="shared" si="1234"/>
        <v>23679.235680074846</v>
      </c>
      <c r="O2062" s="17">
        <f t="shared" si="1234"/>
        <v>22388.612780513249</v>
      </c>
      <c r="P2062" s="17">
        <f t="shared" si="1234"/>
        <v>21790.786769866259</v>
      </c>
      <c r="Q2062" s="17">
        <f t="shared" si="1234"/>
        <v>21020.279696346181</v>
      </c>
      <c r="R2062" s="17">
        <f t="shared" si="1234"/>
        <v>18793.715243613507</v>
      </c>
      <c r="S2062" s="17">
        <f t="shared" si="1234"/>
        <v>16435.490396825408</v>
      </c>
      <c r="T2062" s="17">
        <f t="shared" si="1234"/>
        <v>15355.039204798872</v>
      </c>
    </row>
    <row r="2063" spans="1:20" ht="12.75" customHeight="1">
      <c r="A2063" s="361"/>
      <c r="B2063" s="145"/>
      <c r="C2063" s="21" t="s">
        <v>229</v>
      </c>
      <c r="D2063" s="5" t="s">
        <v>79</v>
      </c>
      <c r="E2063" s="5" t="s">
        <v>317</v>
      </c>
      <c r="F2063" s="5"/>
      <c r="G2063" s="17">
        <f t="shared" ref="G2063:T2063" si="1235">+IFERROR(AVERAGEIF(F1713:G1713,no_cero),0)</f>
        <v>0</v>
      </c>
      <c r="H2063" s="17">
        <f t="shared" si="1235"/>
        <v>0</v>
      </c>
      <c r="I2063" s="17">
        <f t="shared" si="1235"/>
        <v>0</v>
      </c>
      <c r="J2063" s="17">
        <f t="shared" si="1235"/>
        <v>0</v>
      </c>
      <c r="K2063" s="17">
        <f t="shared" si="1235"/>
        <v>0</v>
      </c>
      <c r="L2063" s="17">
        <f t="shared" si="1235"/>
        <v>4126.9742845012952</v>
      </c>
      <c r="M2063" s="17">
        <f t="shared" si="1235"/>
        <v>3938.1878272150998</v>
      </c>
      <c r="N2063" s="17">
        <f t="shared" si="1235"/>
        <v>3617.1131015103215</v>
      </c>
      <c r="O2063" s="17">
        <f t="shared" si="1235"/>
        <v>3422.8826005438154</v>
      </c>
      <c r="P2063" s="17">
        <f t="shared" si="1235"/>
        <v>3334.5908661691924</v>
      </c>
      <c r="Q2063" s="17">
        <f t="shared" si="1235"/>
        <v>3219.9372604314731</v>
      </c>
      <c r="R2063" s="17">
        <f t="shared" si="1235"/>
        <v>2882.0208420619183</v>
      </c>
      <c r="S2063" s="17">
        <f t="shared" si="1235"/>
        <v>2523.6220022584603</v>
      </c>
      <c r="T2063" s="17">
        <f t="shared" si="1235"/>
        <v>2361.0789641931951</v>
      </c>
    </row>
    <row r="2064" spans="1:20" ht="12.75" customHeight="1">
      <c r="A2064" s="361"/>
      <c r="B2064" s="145"/>
      <c r="C2064" s="21" t="s">
        <v>230</v>
      </c>
      <c r="D2064" s="5" t="s">
        <v>79</v>
      </c>
      <c r="E2064" s="5" t="s">
        <v>317</v>
      </c>
      <c r="F2064" s="5"/>
      <c r="G2064" s="17">
        <f t="shared" ref="G2064:T2064" si="1236">+IFERROR(AVERAGEIF(F1714:G1714,no_cero),0)</f>
        <v>0</v>
      </c>
      <c r="H2064" s="17">
        <f t="shared" si="1236"/>
        <v>0</v>
      </c>
      <c r="I2064" s="17">
        <f t="shared" si="1236"/>
        <v>0</v>
      </c>
      <c r="J2064" s="17">
        <f t="shared" si="1236"/>
        <v>0</v>
      </c>
      <c r="K2064" s="17">
        <f t="shared" si="1236"/>
        <v>0</v>
      </c>
      <c r="L2064" s="17">
        <f t="shared" si="1236"/>
        <v>60.844860939777696</v>
      </c>
      <c r="M2064" s="17">
        <f t="shared" si="1236"/>
        <v>58.096000406989276</v>
      </c>
      <c r="N2064" s="17">
        <f t="shared" si="1236"/>
        <v>53.429238501174908</v>
      </c>
      <c r="O2064" s="17">
        <f t="shared" si="1236"/>
        <v>50.632517008820344</v>
      </c>
      <c r="P2064" s="17">
        <f t="shared" si="1236"/>
        <v>49.403388264728648</v>
      </c>
      <c r="Q2064" s="17">
        <f t="shared" si="1236"/>
        <v>47.785257541747882</v>
      </c>
      <c r="R2064" s="17">
        <f t="shared" si="1236"/>
        <v>42.848364157646785</v>
      </c>
      <c r="S2064" s="17">
        <f t="shared" si="1236"/>
        <v>37.599735470268101</v>
      </c>
      <c r="T2064" s="17">
        <f t="shared" si="1236"/>
        <v>35.260738946086647</v>
      </c>
    </row>
    <row r="2065" spans="1:20" ht="12.75" customHeight="1">
      <c r="A2065" s="401"/>
      <c r="B2065" s="145"/>
      <c r="C2065" s="21" t="s">
        <v>231</v>
      </c>
      <c r="D2065" s="5" t="s">
        <v>79</v>
      </c>
      <c r="E2065" s="5" t="s">
        <v>317</v>
      </c>
      <c r="F2065" s="5"/>
      <c r="G2065" s="17">
        <f t="shared" ref="G2065:T2065" si="1237">+IFERROR(AVERAGEIF(F1715:G1715,no_cero),0)</f>
        <v>0</v>
      </c>
      <c r="H2065" s="17">
        <f t="shared" si="1237"/>
        <v>0</v>
      </c>
      <c r="I2065" s="17">
        <f t="shared" si="1237"/>
        <v>0</v>
      </c>
      <c r="J2065" s="17">
        <f t="shared" si="1237"/>
        <v>0</v>
      </c>
      <c r="K2065" s="17">
        <f t="shared" si="1237"/>
        <v>0</v>
      </c>
      <c r="L2065" s="17">
        <f t="shared" si="1237"/>
        <v>3310.7246325688407</v>
      </c>
      <c r="M2065" s="17">
        <f t="shared" si="1237"/>
        <v>3159.27712372924</v>
      </c>
      <c r="N2065" s="17">
        <f t="shared" si="1237"/>
        <v>2901.7058548027258</v>
      </c>
      <c r="O2065" s="17">
        <f t="shared" si="1237"/>
        <v>2745.8910472423959</v>
      </c>
      <c r="P2065" s="17">
        <f t="shared" si="1237"/>
        <v>2675.0620088972701</v>
      </c>
      <c r="Q2065" s="17">
        <f t="shared" si="1237"/>
        <v>2583.0850566409335</v>
      </c>
      <c r="R2065" s="17">
        <f t="shared" si="1237"/>
        <v>2312.0031130855923</v>
      </c>
      <c r="S2065" s="17">
        <f t="shared" si="1237"/>
        <v>2024.4898441811833</v>
      </c>
      <c r="T2065" s="17">
        <f t="shared" si="1237"/>
        <v>1894.0952250539945</v>
      </c>
    </row>
    <row r="2066" spans="1:20" ht="12.75" customHeight="1">
      <c r="A2066" s="401"/>
      <c r="B2066" s="145"/>
      <c r="C2066" s="21" t="s">
        <v>232</v>
      </c>
      <c r="D2066" s="5" t="s">
        <v>79</v>
      </c>
      <c r="E2066" s="5" t="s">
        <v>317</v>
      </c>
      <c r="F2066" s="5"/>
      <c r="G2066" s="17">
        <f t="shared" ref="G2066:T2066" si="1238">+IFERROR(AVERAGEIF(F1716:G1716,no_cero),0)</f>
        <v>0</v>
      </c>
      <c r="H2066" s="17">
        <f t="shared" si="1238"/>
        <v>0</v>
      </c>
      <c r="I2066" s="17">
        <f t="shared" si="1238"/>
        <v>0</v>
      </c>
      <c r="J2066" s="17">
        <f t="shared" si="1238"/>
        <v>0</v>
      </c>
      <c r="K2066" s="17">
        <f t="shared" si="1238"/>
        <v>0</v>
      </c>
      <c r="L2066" s="17">
        <f t="shared" si="1238"/>
        <v>14316.616494339203</v>
      </c>
      <c r="M2066" s="17">
        <f t="shared" si="1238"/>
        <v>13661.709746206167</v>
      </c>
      <c r="N2066" s="17">
        <f t="shared" si="1238"/>
        <v>12547.890420700985</v>
      </c>
      <c r="O2066" s="17">
        <f t="shared" si="1238"/>
        <v>11874.098096798276</v>
      </c>
      <c r="P2066" s="17">
        <f t="shared" si="1238"/>
        <v>11567.811017324917</v>
      </c>
      <c r="Q2066" s="17">
        <f t="shared" si="1238"/>
        <v>11170.073694559298</v>
      </c>
      <c r="R2066" s="17">
        <f t="shared" si="1238"/>
        <v>9997.8299548524956</v>
      </c>
      <c r="S2066" s="17">
        <f t="shared" si="1238"/>
        <v>8754.5319869558407</v>
      </c>
      <c r="T2066" s="17">
        <f t="shared" si="1238"/>
        <v>8190.6645675380832</v>
      </c>
    </row>
    <row r="2067" spans="1:20" ht="12.75" customHeight="1">
      <c r="A2067" s="361"/>
      <c r="B2067" s="145"/>
      <c r="C2067" s="21" t="s">
        <v>233</v>
      </c>
      <c r="D2067" s="5" t="s">
        <v>79</v>
      </c>
      <c r="E2067" s="5" t="s">
        <v>317</v>
      </c>
      <c r="F2067" s="5"/>
      <c r="G2067" s="17">
        <f t="shared" ref="G2067:T2067" si="1239">+IFERROR(AVERAGEIF(F1717:G1717,no_cero),0)</f>
        <v>0</v>
      </c>
      <c r="H2067" s="17">
        <f t="shared" si="1239"/>
        <v>0</v>
      </c>
      <c r="I2067" s="17">
        <f t="shared" si="1239"/>
        <v>0</v>
      </c>
      <c r="J2067" s="17">
        <f t="shared" si="1239"/>
        <v>0</v>
      </c>
      <c r="K2067" s="17">
        <f t="shared" si="1239"/>
        <v>0</v>
      </c>
      <c r="L2067" s="17">
        <f t="shared" si="1239"/>
        <v>283.89408171883895</v>
      </c>
      <c r="M2067" s="17">
        <f t="shared" si="1239"/>
        <v>270.9074832480191</v>
      </c>
      <c r="N2067" s="17">
        <f t="shared" si="1239"/>
        <v>248.82079015681154</v>
      </c>
      <c r="O2067" s="17">
        <f t="shared" si="1239"/>
        <v>235.4596965535012</v>
      </c>
      <c r="P2067" s="17">
        <f t="shared" si="1239"/>
        <v>229.38611840018439</v>
      </c>
      <c r="Q2067" s="17">
        <f t="shared" si="1239"/>
        <v>221.49911017750122</v>
      </c>
      <c r="R2067" s="17">
        <f t="shared" si="1239"/>
        <v>198.2538790038991</v>
      </c>
      <c r="S2067" s="17">
        <f t="shared" si="1239"/>
        <v>173.59966443871309</v>
      </c>
      <c r="T2067" s="17">
        <f t="shared" si="1239"/>
        <v>162.41834772815713</v>
      </c>
    </row>
    <row r="2068" spans="1:20" ht="12.75" customHeight="1">
      <c r="A2068" s="361"/>
      <c r="B2068" s="145"/>
      <c r="C2068" s="21" t="s">
        <v>234</v>
      </c>
      <c r="D2068" s="5" t="s">
        <v>79</v>
      </c>
      <c r="E2068" s="5" t="s">
        <v>317</v>
      </c>
      <c r="F2068" s="5"/>
      <c r="G2068" s="17">
        <f t="shared" ref="G2068:T2068" si="1240">+IFERROR(AVERAGEIF(F1718:G1718,no_cero),0)</f>
        <v>0</v>
      </c>
      <c r="H2068" s="17">
        <f t="shared" si="1240"/>
        <v>0</v>
      </c>
      <c r="I2068" s="17">
        <f t="shared" si="1240"/>
        <v>0</v>
      </c>
      <c r="J2068" s="17">
        <f t="shared" si="1240"/>
        <v>0</v>
      </c>
      <c r="K2068" s="17">
        <f t="shared" si="1240"/>
        <v>0</v>
      </c>
      <c r="L2068" s="17">
        <f t="shared" si="1240"/>
        <v>612.69225813131015</v>
      </c>
      <c r="M2068" s="17">
        <f t="shared" si="1240"/>
        <v>584.664944936344</v>
      </c>
      <c r="N2068" s="17">
        <f t="shared" si="1240"/>
        <v>536.99806233430627</v>
      </c>
      <c r="O2068" s="17">
        <f t="shared" si="1240"/>
        <v>508.16252423026293</v>
      </c>
      <c r="P2068" s="17">
        <f t="shared" si="1240"/>
        <v>495.05469791996279</v>
      </c>
      <c r="Q2068" s="17">
        <f t="shared" si="1240"/>
        <v>478.03317760999823</v>
      </c>
      <c r="R2068" s="17">
        <f t="shared" si="1240"/>
        <v>427.86597055760308</v>
      </c>
      <c r="S2068" s="17">
        <f t="shared" si="1240"/>
        <v>374.65793500102649</v>
      </c>
      <c r="T2068" s="17">
        <f t="shared" si="1240"/>
        <v>350.52673035317264</v>
      </c>
    </row>
    <row r="2069" spans="1:20" ht="12.75" customHeight="1">
      <c r="A2069" s="361"/>
      <c r="B2069" s="145"/>
      <c r="C2069" s="21" t="s">
        <v>235</v>
      </c>
      <c r="D2069" s="5" t="s">
        <v>79</v>
      </c>
      <c r="E2069" s="5" t="s">
        <v>317</v>
      </c>
      <c r="F2069" s="5"/>
      <c r="G2069" s="17">
        <f t="shared" ref="G2069:T2069" si="1241">+IFERROR(AVERAGEIF(F1719:G1719,no_cero),0)</f>
        <v>0</v>
      </c>
      <c r="H2069" s="17">
        <f t="shared" si="1241"/>
        <v>0</v>
      </c>
      <c r="I2069" s="17">
        <f t="shared" si="1241"/>
        <v>0</v>
      </c>
      <c r="J2069" s="17">
        <f t="shared" si="1241"/>
        <v>0</v>
      </c>
      <c r="K2069" s="17">
        <f t="shared" si="1241"/>
        <v>0</v>
      </c>
      <c r="L2069" s="17">
        <f t="shared" si="1241"/>
        <v>41816.308790265815</v>
      </c>
      <c r="M2069" s="17">
        <f t="shared" si="1241"/>
        <v>39903.441820644308</v>
      </c>
      <c r="N2069" s="17">
        <f t="shared" si="1241"/>
        <v>36650.172246069451</v>
      </c>
      <c r="O2069" s="17">
        <f t="shared" si="1241"/>
        <v>34682.143844388993</v>
      </c>
      <c r="P2069" s="17">
        <f t="shared" si="1241"/>
        <v>33787.533368597396</v>
      </c>
      <c r="Q2069" s="17">
        <f t="shared" si="1241"/>
        <v>32625.812880187514</v>
      </c>
      <c r="R2069" s="17">
        <f t="shared" si="1241"/>
        <v>29201.895908155908</v>
      </c>
      <c r="S2069" s="17">
        <f t="shared" si="1241"/>
        <v>25570.442082146561</v>
      </c>
      <c r="T2069" s="17">
        <f t="shared" si="1241"/>
        <v>23923.484916222173</v>
      </c>
    </row>
    <row r="2070" spans="1:20" ht="12.75" customHeight="1">
      <c r="A2070" s="361"/>
      <c r="B2070" s="145"/>
      <c r="C2070" s="21" t="s">
        <v>236</v>
      </c>
      <c r="D2070" s="5" t="s">
        <v>79</v>
      </c>
      <c r="E2070" s="5" t="s">
        <v>317</v>
      </c>
      <c r="F2070" s="5"/>
      <c r="G2070" s="17">
        <f t="shared" ref="G2070:T2070" si="1242">+IFERROR(AVERAGEIF(F1720:G1720,no_cero),0)</f>
        <v>0</v>
      </c>
      <c r="H2070" s="17">
        <f t="shared" si="1242"/>
        <v>0</v>
      </c>
      <c r="I2070" s="17">
        <f t="shared" si="1242"/>
        <v>0</v>
      </c>
      <c r="J2070" s="17">
        <f t="shared" si="1242"/>
        <v>0</v>
      </c>
      <c r="K2070" s="17">
        <f t="shared" si="1242"/>
        <v>0</v>
      </c>
      <c r="L2070" s="17">
        <f t="shared" si="1242"/>
        <v>20150.93841667768</v>
      </c>
      <c r="M2070" s="17">
        <f t="shared" si="1242"/>
        <v>19229.143413262344</v>
      </c>
      <c r="N2070" s="17">
        <f t="shared" si="1242"/>
        <v>17661.419318366396</v>
      </c>
      <c r="O2070" s="17">
        <f t="shared" si="1242"/>
        <v>16713.042470389628</v>
      </c>
      <c r="P2070" s="17">
        <f t="shared" si="1242"/>
        <v>16281.936972890822</v>
      </c>
      <c r="Q2070" s="17">
        <f t="shared" si="1242"/>
        <v>15722.113337171217</v>
      </c>
      <c r="R2070" s="17">
        <f t="shared" si="1242"/>
        <v>14072.155652161791</v>
      </c>
      <c r="S2070" s="17">
        <f t="shared" si="1242"/>
        <v>12322.187648578525</v>
      </c>
      <c r="T2070" s="17">
        <f t="shared" si="1242"/>
        <v>11528.532412486193</v>
      </c>
    </row>
    <row r="2071" spans="1:20" ht="12.75" customHeight="1">
      <c r="A2071" s="361"/>
      <c r="B2071" s="145"/>
      <c r="C2071" s="21" t="s">
        <v>237</v>
      </c>
      <c r="D2071" s="5" t="s">
        <v>79</v>
      </c>
      <c r="E2071" s="5" t="s">
        <v>317</v>
      </c>
      <c r="F2071" s="5"/>
      <c r="G2071" s="17">
        <f t="shared" ref="G2071:T2071" si="1243">+IFERROR(AVERAGEIF(F1721:G1721,no_cero),0)</f>
        <v>0</v>
      </c>
      <c r="H2071" s="17">
        <f t="shared" si="1243"/>
        <v>0</v>
      </c>
      <c r="I2071" s="17">
        <f t="shared" si="1243"/>
        <v>0</v>
      </c>
      <c r="J2071" s="17">
        <f t="shared" si="1243"/>
        <v>0</v>
      </c>
      <c r="K2071" s="17">
        <f t="shared" si="1243"/>
        <v>0</v>
      </c>
      <c r="L2071" s="17">
        <f t="shared" si="1243"/>
        <v>1123.4083994176208</v>
      </c>
      <c r="M2071" s="17">
        <f t="shared" si="1243"/>
        <v>1072.0186215340796</v>
      </c>
      <c r="N2071" s="17">
        <f t="shared" si="1243"/>
        <v>984.61850250449311</v>
      </c>
      <c r="O2071" s="17">
        <f t="shared" si="1243"/>
        <v>931.74679525196461</v>
      </c>
      <c r="P2071" s="17">
        <f t="shared" si="1243"/>
        <v>907.71280105721121</v>
      </c>
      <c r="Q2071" s="17">
        <f t="shared" si="1243"/>
        <v>876.50281164850935</v>
      </c>
      <c r="R2071" s="17">
        <f t="shared" si="1243"/>
        <v>784.51819615838644</v>
      </c>
      <c r="S2071" s="17">
        <f t="shared" si="1243"/>
        <v>686.95803725727797</v>
      </c>
      <c r="T2071" s="17">
        <f t="shared" si="1243"/>
        <v>642.71201059432212</v>
      </c>
    </row>
    <row r="2072" spans="1:20" ht="12.75" customHeight="1">
      <c r="A2072" s="361"/>
      <c r="B2072" s="145"/>
      <c r="C2072" s="21" t="s">
        <v>238</v>
      </c>
      <c r="D2072" s="5" t="s">
        <v>79</v>
      </c>
      <c r="E2072" s="5" t="s">
        <v>317</v>
      </c>
      <c r="F2072" s="5"/>
      <c r="G2072" s="17">
        <f t="shared" ref="G2072:T2072" si="1244">+IFERROR(AVERAGEIF(F1722:G1722,no_cero),0)</f>
        <v>0</v>
      </c>
      <c r="H2072" s="17">
        <f t="shared" si="1244"/>
        <v>0</v>
      </c>
      <c r="I2072" s="17">
        <f t="shared" si="1244"/>
        <v>0</v>
      </c>
      <c r="J2072" s="17">
        <f t="shared" si="1244"/>
        <v>0</v>
      </c>
      <c r="K2072" s="17">
        <f t="shared" si="1244"/>
        <v>0</v>
      </c>
      <c r="L2072" s="17">
        <f t="shared" si="1244"/>
        <v>12483.532735496912</v>
      </c>
      <c r="M2072" s="17">
        <f t="shared" si="1244"/>
        <v>11912.479523849508</v>
      </c>
      <c r="N2072" s="17">
        <f t="shared" si="1244"/>
        <v>10941.272394227028</v>
      </c>
      <c r="O2072" s="17">
        <f t="shared" si="1244"/>
        <v>10353.751695066592</v>
      </c>
      <c r="P2072" s="17">
        <f t="shared" si="1244"/>
        <v>10086.681274861006</v>
      </c>
      <c r="Q2072" s="17">
        <f t="shared" si="1244"/>
        <v>9739.8697994794638</v>
      </c>
      <c r="R2072" s="17">
        <f t="shared" si="1244"/>
        <v>8717.7188531020583</v>
      </c>
      <c r="S2072" s="17">
        <f t="shared" si="1244"/>
        <v>7633.6113834110456</v>
      </c>
      <c r="T2072" s="17">
        <f t="shared" si="1244"/>
        <v>7141.9409254110724</v>
      </c>
    </row>
    <row r="2073" spans="1:20" ht="12.75" customHeight="1">
      <c r="A2073" s="361"/>
      <c r="B2073" s="145"/>
      <c r="C2073" s="21" t="s">
        <v>239</v>
      </c>
      <c r="D2073" s="5" t="s">
        <v>79</v>
      </c>
      <c r="E2073" s="5" t="s">
        <v>317</v>
      </c>
      <c r="F2073" s="5"/>
      <c r="G2073" s="17">
        <f t="shared" ref="G2073:T2073" si="1245">+IFERROR(AVERAGEIF(F1723:G1723,no_cero),0)</f>
        <v>0</v>
      </c>
      <c r="H2073" s="17">
        <f t="shared" si="1245"/>
        <v>0</v>
      </c>
      <c r="I2073" s="17">
        <f t="shared" si="1245"/>
        <v>0</v>
      </c>
      <c r="J2073" s="17">
        <f t="shared" si="1245"/>
        <v>0</v>
      </c>
      <c r="K2073" s="17">
        <f t="shared" si="1245"/>
        <v>0</v>
      </c>
      <c r="L2073" s="17">
        <f t="shared" si="1245"/>
        <v>11611.523446974059</v>
      </c>
      <c r="M2073" s="17">
        <f t="shared" si="1245"/>
        <v>11080.359881578905</v>
      </c>
      <c r="N2073" s="17">
        <f t="shared" si="1245"/>
        <v>10176.994256124734</v>
      </c>
      <c r="O2073" s="17">
        <f t="shared" si="1245"/>
        <v>9630.5135027650995</v>
      </c>
      <c r="P2073" s="17">
        <f t="shared" si="1245"/>
        <v>9382.0986900741045</v>
      </c>
      <c r="Q2073" s="17">
        <f t="shared" si="1245"/>
        <v>9059.5129554589621</v>
      </c>
      <c r="R2073" s="17">
        <f t="shared" si="1245"/>
        <v>8108.7620797505788</v>
      </c>
      <c r="S2073" s="17">
        <f t="shared" si="1245"/>
        <v>7100.3825152413629</v>
      </c>
      <c r="T2073" s="17">
        <f t="shared" si="1245"/>
        <v>6643.0565985945859</v>
      </c>
    </row>
    <row r="2074" spans="1:20" ht="12.75" customHeight="1">
      <c r="A2074" s="361"/>
      <c r="B2074" s="145"/>
      <c r="C2074" s="21" t="s">
        <v>240</v>
      </c>
      <c r="D2074" s="5" t="s">
        <v>79</v>
      </c>
      <c r="E2074" s="5" t="s">
        <v>317</v>
      </c>
      <c r="F2074" s="5"/>
      <c r="G2074" s="17">
        <f t="shared" ref="G2074:T2074" si="1246">+IFERROR(AVERAGEIF(F1724:G1724,no_cero),0)</f>
        <v>0</v>
      </c>
      <c r="H2074" s="17">
        <f t="shared" si="1246"/>
        <v>0</v>
      </c>
      <c r="I2074" s="17">
        <f t="shared" si="1246"/>
        <v>0</v>
      </c>
      <c r="J2074" s="17">
        <f t="shared" si="1246"/>
        <v>0</v>
      </c>
      <c r="K2074" s="17">
        <f t="shared" si="1246"/>
        <v>0</v>
      </c>
      <c r="L2074" s="17">
        <f t="shared" si="1246"/>
        <v>9472.5667537215213</v>
      </c>
      <c r="M2074" s="17">
        <f t="shared" si="1246"/>
        <v>9039.2487353471515</v>
      </c>
      <c r="N2074" s="17">
        <f t="shared" si="1246"/>
        <v>8302.2919329766555</v>
      </c>
      <c r="O2074" s="17">
        <f t="shared" si="1246"/>
        <v>7856.4783031404968</v>
      </c>
      <c r="P2074" s="17">
        <f t="shared" si="1246"/>
        <v>7653.8239394323555</v>
      </c>
      <c r="Q2074" s="17">
        <f t="shared" si="1246"/>
        <v>7390.6616662909655</v>
      </c>
      <c r="R2074" s="17">
        <f t="shared" si="1246"/>
        <v>6615.0484422868567</v>
      </c>
      <c r="S2074" s="17">
        <f t="shared" si="1246"/>
        <v>5792.4223001167338</v>
      </c>
      <c r="T2074" s="17">
        <f t="shared" si="1246"/>
        <v>5419.3403101929744</v>
      </c>
    </row>
    <row r="2075" spans="1:20" ht="12.75" customHeight="1">
      <c r="A2075" s="401"/>
      <c r="B2075" s="145"/>
      <c r="C2075" s="21" t="s">
        <v>241</v>
      </c>
      <c r="D2075" s="5" t="s">
        <v>79</v>
      </c>
      <c r="E2075" s="5" t="s">
        <v>317</v>
      </c>
      <c r="F2075" s="5"/>
      <c r="G2075" s="17">
        <f t="shared" ref="G2075:T2075" si="1247">+IFERROR(AVERAGEIF(F1725:G1725,no_cero),0)</f>
        <v>0</v>
      </c>
      <c r="H2075" s="17">
        <f t="shared" si="1247"/>
        <v>0</v>
      </c>
      <c r="I2075" s="17">
        <f t="shared" si="1247"/>
        <v>0</v>
      </c>
      <c r="J2075" s="17">
        <f t="shared" si="1247"/>
        <v>0</v>
      </c>
      <c r="K2075" s="17">
        <f t="shared" si="1247"/>
        <v>0</v>
      </c>
      <c r="L2075" s="17">
        <f t="shared" si="1247"/>
        <v>16835.131285142652</v>
      </c>
      <c r="M2075" s="17">
        <f t="shared" si="1247"/>
        <v>16065.016287042017</v>
      </c>
      <c r="N2075" s="17">
        <f t="shared" si="1247"/>
        <v>14755.258874721652</v>
      </c>
      <c r="O2075" s="17">
        <f t="shared" si="1247"/>
        <v>13962.936035291772</v>
      </c>
      <c r="P2075" s="17">
        <f t="shared" si="1247"/>
        <v>13602.768310193056</v>
      </c>
      <c r="Q2075" s="17">
        <f t="shared" si="1247"/>
        <v>13135.062826260597</v>
      </c>
      <c r="R2075" s="17">
        <f t="shared" si="1247"/>
        <v>11756.603239531163</v>
      </c>
      <c r="S2075" s="17">
        <f t="shared" si="1247"/>
        <v>10294.589884324825</v>
      </c>
      <c r="T2075" s="17">
        <f t="shared" si="1247"/>
        <v>9631.5294442364848</v>
      </c>
    </row>
    <row r="2076" spans="1:20" ht="12.75" customHeight="1">
      <c r="A2076" s="401"/>
      <c r="B2076" s="145"/>
      <c r="C2076" s="21" t="s">
        <v>242</v>
      </c>
      <c r="D2076" s="5" t="s">
        <v>79</v>
      </c>
      <c r="E2076" s="5" t="s">
        <v>317</v>
      </c>
      <c r="F2076" s="5"/>
      <c r="G2076" s="17">
        <f t="shared" ref="G2076:T2076" si="1248">+IFERROR(AVERAGEIF(F1726:G1726,no_cero),0)</f>
        <v>0</v>
      </c>
      <c r="H2076" s="17">
        <f t="shared" si="1248"/>
        <v>0</v>
      </c>
      <c r="I2076" s="17">
        <f t="shared" si="1248"/>
        <v>0</v>
      </c>
      <c r="J2076" s="17">
        <f t="shared" si="1248"/>
        <v>0</v>
      </c>
      <c r="K2076" s="17">
        <f t="shared" si="1248"/>
        <v>0</v>
      </c>
      <c r="L2076" s="17">
        <f t="shared" si="1248"/>
        <v>15815.065328006514</v>
      </c>
      <c r="M2076" s="17">
        <f t="shared" si="1248"/>
        <v>15091.61275738191</v>
      </c>
      <c r="N2076" s="17">
        <f t="shared" si="1248"/>
        <v>13861.215519080137</v>
      </c>
      <c r="O2076" s="17">
        <f t="shared" si="1248"/>
        <v>13116.900713675936</v>
      </c>
      <c r="P2076" s="17">
        <f t="shared" si="1248"/>
        <v>12778.556093429193</v>
      </c>
      <c r="Q2076" s="17">
        <f t="shared" si="1248"/>
        <v>12339.189589101035</v>
      </c>
      <c r="R2076" s="17">
        <f t="shared" si="1248"/>
        <v>11044.252944598467</v>
      </c>
      <c r="S2076" s="17">
        <f t="shared" si="1248"/>
        <v>9670.8251802773339</v>
      </c>
      <c r="T2076" s="17">
        <f t="shared" si="1248"/>
        <v>9047.9405707781352</v>
      </c>
    </row>
    <row r="2077" spans="1:20" ht="12.75" customHeight="1">
      <c r="A2077" s="361"/>
      <c r="B2077" s="145"/>
      <c r="C2077" s="21" t="s">
        <v>243</v>
      </c>
      <c r="D2077" s="5" t="s">
        <v>79</v>
      </c>
      <c r="E2077" s="5" t="s">
        <v>317</v>
      </c>
      <c r="F2077" s="5"/>
      <c r="G2077" s="17">
        <f t="shared" ref="G2077:T2077" si="1249">+IFERROR(AVERAGEIF(F1727:G1727,no_cero),0)</f>
        <v>0</v>
      </c>
      <c r="H2077" s="17">
        <f t="shared" si="1249"/>
        <v>0</v>
      </c>
      <c r="I2077" s="17">
        <f t="shared" si="1249"/>
        <v>0</v>
      </c>
      <c r="J2077" s="17">
        <f t="shared" si="1249"/>
        <v>0</v>
      </c>
      <c r="K2077" s="17">
        <f t="shared" si="1249"/>
        <v>0</v>
      </c>
      <c r="L2077" s="17">
        <f t="shared" si="1249"/>
        <v>6186.4248503616154</v>
      </c>
      <c r="M2077" s="17">
        <f t="shared" si="1249"/>
        <v>5903.4298156813393</v>
      </c>
      <c r="N2077" s="17">
        <f t="shared" si="1249"/>
        <v>5422.1317689785592</v>
      </c>
      <c r="O2077" s="17">
        <f t="shared" si="1249"/>
        <v>5130.9759935743077</v>
      </c>
      <c r="P2077" s="17">
        <f t="shared" si="1249"/>
        <v>4998.6247497907034</v>
      </c>
      <c r="Q2077" s="17">
        <f t="shared" si="1249"/>
        <v>4826.7564833992401</v>
      </c>
      <c r="R2077" s="17">
        <f t="shared" si="1249"/>
        <v>4320.2123704888718</v>
      </c>
      <c r="S2077" s="17">
        <f t="shared" si="1249"/>
        <v>3782.9646591989017</v>
      </c>
      <c r="T2077" s="17">
        <f t="shared" si="1249"/>
        <v>3539.3090847707836</v>
      </c>
    </row>
    <row r="2078" spans="1:20" ht="12.75" customHeight="1">
      <c r="A2078" s="361"/>
      <c r="B2078" s="145"/>
      <c r="C2078" s="21" t="s">
        <v>244</v>
      </c>
      <c r="D2078" s="5" t="s">
        <v>79</v>
      </c>
      <c r="E2078" s="5" t="s">
        <v>317</v>
      </c>
      <c r="F2078" s="5"/>
      <c r="G2078" s="17">
        <f t="shared" ref="G2078:T2078" si="1250">+IFERROR(AVERAGEIF(F1728:G1728,no_cero),0)</f>
        <v>0</v>
      </c>
      <c r="H2078" s="17">
        <f t="shared" si="1250"/>
        <v>0</v>
      </c>
      <c r="I2078" s="17">
        <f t="shared" si="1250"/>
        <v>0</v>
      </c>
      <c r="J2078" s="17">
        <f t="shared" si="1250"/>
        <v>0</v>
      </c>
      <c r="K2078" s="17">
        <f t="shared" si="1250"/>
        <v>0</v>
      </c>
      <c r="L2078" s="17">
        <f t="shared" si="1250"/>
        <v>4199.530457657771</v>
      </c>
      <c r="M2078" s="17">
        <f t="shared" si="1250"/>
        <v>4007.4249530647153</v>
      </c>
      <c r="N2078" s="17">
        <f t="shared" si="1250"/>
        <v>3680.705425190491</v>
      </c>
      <c r="O2078" s="17">
        <f t="shared" si="1250"/>
        <v>3483.0601653985377</v>
      </c>
      <c r="P2078" s="17">
        <f t="shared" si="1250"/>
        <v>3393.2161775020963</v>
      </c>
      <c r="Q2078" s="17">
        <f t="shared" si="1250"/>
        <v>3276.5468512152665</v>
      </c>
      <c r="R2078" s="17">
        <f t="shared" si="1250"/>
        <v>2932.6895375375643</v>
      </c>
      <c r="S2078" s="17">
        <f t="shared" si="1250"/>
        <v>2567.9897017774524</v>
      </c>
      <c r="T2078" s="17">
        <f t="shared" si="1250"/>
        <v>2402.5890009301502</v>
      </c>
    </row>
    <row r="2079" spans="1:20" ht="12.75" customHeight="1">
      <c r="A2079" s="361"/>
      <c r="B2079" s="145"/>
      <c r="C2079" s="21" t="s">
        <v>245</v>
      </c>
      <c r="D2079" s="5" t="s">
        <v>79</v>
      </c>
      <c r="E2079" s="5" t="s">
        <v>317</v>
      </c>
      <c r="F2079" s="5"/>
      <c r="G2079" s="17">
        <f t="shared" ref="G2079:T2079" si="1251">+IFERROR(AVERAGEIF(F1729:G1729,no_cero),0)</f>
        <v>0</v>
      </c>
      <c r="H2079" s="17">
        <f t="shared" si="1251"/>
        <v>0</v>
      </c>
      <c r="I2079" s="17">
        <f t="shared" si="1251"/>
        <v>0</v>
      </c>
      <c r="J2079" s="17">
        <f t="shared" si="1251"/>
        <v>0</v>
      </c>
      <c r="K2079" s="17">
        <f t="shared" si="1251"/>
        <v>0</v>
      </c>
      <c r="L2079" s="17">
        <f t="shared" si="1251"/>
        <v>614.0912881660206</v>
      </c>
      <c r="M2079" s="17">
        <f t="shared" si="1251"/>
        <v>585.99997701379016</v>
      </c>
      <c r="N2079" s="17">
        <f t="shared" si="1251"/>
        <v>538.2242511881991</v>
      </c>
      <c r="O2079" s="17">
        <f t="shared" si="1251"/>
        <v>509.32286961487853</v>
      </c>
      <c r="P2079" s="17">
        <f t="shared" si="1251"/>
        <v>496.18511271143893</v>
      </c>
      <c r="Q2079" s="17">
        <f t="shared" si="1251"/>
        <v>479.12472522495295</v>
      </c>
      <c r="R2079" s="17">
        <f t="shared" si="1251"/>
        <v>428.84296567333422</v>
      </c>
      <c r="S2079" s="17">
        <f t="shared" si="1251"/>
        <v>375.51343414738034</v>
      </c>
      <c r="T2079" s="17">
        <f t="shared" si="1251"/>
        <v>351.32712797077681</v>
      </c>
    </row>
    <row r="2080" spans="1:20" ht="12.75" customHeight="1">
      <c r="A2080" s="401"/>
      <c r="B2080" s="145"/>
      <c r="C2080" s="21" t="s">
        <v>246</v>
      </c>
      <c r="D2080" s="5" t="s">
        <v>79</v>
      </c>
      <c r="E2080" s="5" t="s">
        <v>317</v>
      </c>
      <c r="F2080" s="5"/>
      <c r="G2080" s="17">
        <f t="shared" ref="G2080:T2080" si="1252">+IFERROR(AVERAGEIF(F1730:G1730,no_cero),0)</f>
        <v>0</v>
      </c>
      <c r="H2080" s="17">
        <f t="shared" si="1252"/>
        <v>0</v>
      </c>
      <c r="I2080" s="17">
        <f t="shared" si="1252"/>
        <v>0</v>
      </c>
      <c r="J2080" s="17">
        <f t="shared" si="1252"/>
        <v>0</v>
      </c>
      <c r="K2080" s="17">
        <f t="shared" si="1252"/>
        <v>0</v>
      </c>
      <c r="L2080" s="17">
        <f t="shared" si="1252"/>
        <v>9417.8664962864677</v>
      </c>
      <c r="M2080" s="17">
        <f t="shared" si="1252"/>
        <v>8987.050714926896</v>
      </c>
      <c r="N2080" s="17">
        <f t="shared" si="1252"/>
        <v>8254.3495412425054</v>
      </c>
      <c r="O2080" s="17">
        <f t="shared" si="1252"/>
        <v>7811.1103055440835</v>
      </c>
      <c r="P2080" s="17">
        <f t="shared" si="1252"/>
        <v>7609.6261891567992</v>
      </c>
      <c r="Q2080" s="17">
        <f t="shared" si="1252"/>
        <v>7347.9835721405434</v>
      </c>
      <c r="R2080" s="17">
        <f t="shared" si="1252"/>
        <v>6576.8492020865942</v>
      </c>
      <c r="S2080" s="17">
        <f t="shared" si="1252"/>
        <v>5758.9733945321486</v>
      </c>
      <c r="T2080" s="17">
        <f t="shared" si="1252"/>
        <v>5388.0458028220728</v>
      </c>
    </row>
    <row r="2081" spans="1:20" ht="12.75" customHeight="1">
      <c r="A2081" s="401"/>
      <c r="B2081" s="145"/>
      <c r="C2081" s="21" t="s">
        <v>247</v>
      </c>
      <c r="D2081" s="5" t="s">
        <v>79</v>
      </c>
      <c r="E2081" s="5" t="s">
        <v>317</v>
      </c>
      <c r="F2081" s="5"/>
      <c r="G2081" s="17">
        <f t="shared" ref="G2081:T2081" si="1253">+IFERROR(AVERAGEIF(F1731:G1731,no_cero),0)</f>
        <v>0</v>
      </c>
      <c r="H2081" s="17">
        <f t="shared" si="1253"/>
        <v>0</v>
      </c>
      <c r="I2081" s="17">
        <f t="shared" si="1253"/>
        <v>0</v>
      </c>
      <c r="J2081" s="17">
        <f t="shared" si="1253"/>
        <v>0</v>
      </c>
      <c r="K2081" s="17">
        <f t="shared" si="1253"/>
        <v>0</v>
      </c>
      <c r="L2081" s="17">
        <f t="shared" si="1253"/>
        <v>2963.7742685712656</v>
      </c>
      <c r="M2081" s="17">
        <f t="shared" si="1253"/>
        <v>2828.1978375620356</v>
      </c>
      <c r="N2081" s="17">
        <f t="shared" si="1253"/>
        <v>2597.6189813026031</v>
      </c>
      <c r="O2081" s="17">
        <f t="shared" si="1253"/>
        <v>2458.1329265680024</v>
      </c>
      <c r="P2081" s="17">
        <f t="shared" si="1253"/>
        <v>2394.7264809669832</v>
      </c>
      <c r="Q2081" s="17">
        <f t="shared" si="1253"/>
        <v>2312.3883361036865</v>
      </c>
      <c r="R2081" s="17">
        <f t="shared" si="1253"/>
        <v>2069.714668508379</v>
      </c>
      <c r="S2081" s="17">
        <f t="shared" si="1253"/>
        <v>1812.3316110746587</v>
      </c>
      <c r="T2081" s="17">
        <f t="shared" si="1253"/>
        <v>1695.6018132752406</v>
      </c>
    </row>
    <row r="2082" spans="1:20" ht="12.75" customHeight="1">
      <c r="A2082" s="401"/>
      <c r="B2082" s="145"/>
      <c r="C2082" s="21" t="s">
        <v>248</v>
      </c>
      <c r="D2082" s="5" t="s">
        <v>79</v>
      </c>
      <c r="E2082" s="5" t="s">
        <v>317</v>
      </c>
      <c r="F2082" s="5"/>
      <c r="G2082" s="17">
        <f t="shared" ref="G2082:T2082" si="1254">+IFERROR(AVERAGEIF(F1732:G1732,no_cero),0)</f>
        <v>0</v>
      </c>
      <c r="H2082" s="17">
        <f t="shared" si="1254"/>
        <v>0</v>
      </c>
      <c r="I2082" s="17">
        <f t="shared" si="1254"/>
        <v>0</v>
      </c>
      <c r="J2082" s="17">
        <f t="shared" si="1254"/>
        <v>0</v>
      </c>
      <c r="K2082" s="17">
        <f t="shared" si="1254"/>
        <v>0</v>
      </c>
      <c r="L2082" s="17">
        <f t="shared" si="1254"/>
        <v>2429.5514702033706</v>
      </c>
      <c r="M2082" s="17">
        <f t="shared" si="1254"/>
        <v>2318.4128046253786</v>
      </c>
      <c r="N2082" s="17">
        <f t="shared" si="1254"/>
        <v>2129.3959806508014</v>
      </c>
      <c r="O2082" s="17">
        <f t="shared" si="1254"/>
        <v>2015.0524043039145</v>
      </c>
      <c r="P2082" s="17">
        <f t="shared" si="1254"/>
        <v>1963.0750237173056</v>
      </c>
      <c r="Q2082" s="17">
        <f t="shared" si="1254"/>
        <v>1895.578398543191</v>
      </c>
      <c r="R2082" s="17">
        <f t="shared" si="1254"/>
        <v>1696.6468631229702</v>
      </c>
      <c r="S2082" s="17">
        <f t="shared" si="1254"/>
        <v>1485.6573177231508</v>
      </c>
      <c r="T2082" s="17">
        <f t="shared" si="1254"/>
        <v>1389.968163907522</v>
      </c>
    </row>
    <row r="2083" spans="1:20" ht="12.75" customHeight="1">
      <c r="A2083" s="401"/>
      <c r="B2083" s="145"/>
      <c r="C2083" s="21" t="s">
        <v>249</v>
      </c>
      <c r="D2083" s="5" t="s">
        <v>79</v>
      </c>
      <c r="E2083" s="5" t="s">
        <v>317</v>
      </c>
      <c r="F2083" s="5"/>
      <c r="G2083" s="17">
        <f t="shared" ref="G2083:T2083" si="1255">+IFERROR(AVERAGEIF(F1733:G1733,no_cero),0)</f>
        <v>0</v>
      </c>
      <c r="H2083" s="17">
        <f t="shared" si="1255"/>
        <v>0</v>
      </c>
      <c r="I2083" s="17">
        <f t="shared" si="1255"/>
        <v>0</v>
      </c>
      <c r="J2083" s="17">
        <f t="shared" si="1255"/>
        <v>0</v>
      </c>
      <c r="K2083" s="17">
        <f t="shared" si="1255"/>
        <v>0</v>
      </c>
      <c r="L2083" s="17">
        <f t="shared" si="1255"/>
        <v>119.23551432191236</v>
      </c>
      <c r="M2083" s="17">
        <f t="shared" si="1255"/>
        <v>113.78114296416803</v>
      </c>
      <c r="N2083" s="17">
        <f t="shared" si="1255"/>
        <v>104.50473186586086</v>
      </c>
      <c r="O2083" s="17">
        <f t="shared" si="1255"/>
        <v>98.893072552470542</v>
      </c>
      <c r="P2083" s="17">
        <f t="shared" si="1255"/>
        <v>96.342169728077494</v>
      </c>
      <c r="Q2083" s="17">
        <f t="shared" si="1255"/>
        <v>93.029626274550566</v>
      </c>
      <c r="R2083" s="17">
        <f t="shared" si="1255"/>
        <v>83.266629181637683</v>
      </c>
      <c r="S2083" s="17">
        <f t="shared" si="1255"/>
        <v>72.911859064259545</v>
      </c>
      <c r="T2083" s="17">
        <f t="shared" si="1255"/>
        <v>68.215706045826067</v>
      </c>
    </row>
    <row r="2084" spans="1:20" ht="12.75" customHeight="1">
      <c r="B2084" s="145"/>
      <c r="C2084" s="21" t="s">
        <v>250</v>
      </c>
      <c r="D2084" s="5" t="s">
        <v>79</v>
      </c>
      <c r="E2084" s="5" t="s">
        <v>317</v>
      </c>
      <c r="F2084" s="5"/>
      <c r="G2084" s="17">
        <f t="shared" ref="G2084:T2084" si="1256">+IFERROR(AVERAGEIF(F1734:G1734,no_cero),0)</f>
        <v>0</v>
      </c>
      <c r="H2084" s="17">
        <f t="shared" si="1256"/>
        <v>0</v>
      </c>
      <c r="I2084" s="17">
        <f t="shared" si="1256"/>
        <v>0</v>
      </c>
      <c r="J2084" s="17">
        <f t="shared" si="1256"/>
        <v>0</v>
      </c>
      <c r="K2084" s="17">
        <f t="shared" si="1256"/>
        <v>0</v>
      </c>
      <c r="L2084" s="17">
        <f t="shared" si="1256"/>
        <v>35270.033769506219</v>
      </c>
      <c r="M2084" s="17">
        <f t="shared" si="1256"/>
        <v>33656.623007845956</v>
      </c>
      <c r="N2084" s="17">
        <f t="shared" si="1256"/>
        <v>30912.647485470996</v>
      </c>
      <c r="O2084" s="17">
        <f t="shared" si="1256"/>
        <v>29252.710724080542</v>
      </c>
      <c r="P2084" s="17">
        <f t="shared" si="1256"/>
        <v>28498.150060919652</v>
      </c>
      <c r="Q2084" s="17">
        <f t="shared" si="1256"/>
        <v>27518.2950224835</v>
      </c>
      <c r="R2084" s="17">
        <f t="shared" si="1256"/>
        <v>24630.386674732552</v>
      </c>
      <c r="S2084" s="17">
        <f t="shared" si="1256"/>
        <v>21567.43102940865</v>
      </c>
      <c r="T2084" s="17">
        <f t="shared" si="1256"/>
        <v>20178.302324853899</v>
      </c>
    </row>
    <row r="2085" spans="1:20" ht="12.75" customHeight="1">
      <c r="B2085" s="145"/>
      <c r="C2085" s="21" t="s">
        <v>251</v>
      </c>
      <c r="D2085" s="5" t="s">
        <v>79</v>
      </c>
      <c r="E2085" s="5" t="s">
        <v>317</v>
      </c>
      <c r="F2085" s="5"/>
      <c r="G2085" s="17">
        <f t="shared" ref="G2085:T2085" si="1257">+IFERROR(AVERAGEIF(F1735:G1735,no_cero),0)</f>
        <v>0</v>
      </c>
      <c r="H2085" s="17">
        <f t="shared" si="1257"/>
        <v>0</v>
      </c>
      <c r="I2085" s="17">
        <f t="shared" si="1257"/>
        <v>0</v>
      </c>
      <c r="J2085" s="17">
        <f t="shared" si="1257"/>
        <v>0</v>
      </c>
      <c r="K2085" s="17">
        <f t="shared" si="1257"/>
        <v>0</v>
      </c>
      <c r="L2085" s="17">
        <f t="shared" si="1257"/>
        <v>0</v>
      </c>
      <c r="M2085" s="17">
        <f t="shared" si="1257"/>
        <v>460.56059829631852</v>
      </c>
      <c r="N2085" s="17">
        <f t="shared" si="1257"/>
        <v>444.63254983248612</v>
      </c>
      <c r="O2085" s="17">
        <f t="shared" si="1257"/>
        <v>421.4235636179086</v>
      </c>
      <c r="P2085" s="17">
        <f t="shared" si="1257"/>
        <v>411.26239083632527</v>
      </c>
      <c r="Q2085" s="17">
        <f t="shared" si="1257"/>
        <v>397.86433991873156</v>
      </c>
      <c r="R2085" s="17">
        <f t="shared" si="1257"/>
        <v>356.8290972871971</v>
      </c>
      <c r="S2085" s="17">
        <f t="shared" si="1257"/>
        <v>313.19136427324582</v>
      </c>
      <c r="T2085" s="17">
        <f t="shared" si="1257"/>
        <v>293.78221819523333</v>
      </c>
    </row>
    <row r="2086" spans="1:20" ht="12.75" customHeight="1">
      <c r="B2086" s="145"/>
      <c r="C2086" s="21" t="s">
        <v>252</v>
      </c>
      <c r="D2086" s="5" t="s">
        <v>79</v>
      </c>
      <c r="E2086" s="5" t="s">
        <v>317</v>
      </c>
      <c r="F2086" s="5"/>
      <c r="G2086" s="17">
        <f t="shared" ref="G2086:T2086" si="1258">+IFERROR(AVERAGEIF(F1736:G1736,no_cero),0)</f>
        <v>0</v>
      </c>
      <c r="H2086" s="17">
        <f t="shared" si="1258"/>
        <v>0</v>
      </c>
      <c r="I2086" s="17">
        <f t="shared" si="1258"/>
        <v>0</v>
      </c>
      <c r="J2086" s="17">
        <f t="shared" si="1258"/>
        <v>0</v>
      </c>
      <c r="K2086" s="17">
        <f t="shared" si="1258"/>
        <v>0</v>
      </c>
      <c r="L2086" s="17">
        <f t="shared" si="1258"/>
        <v>0</v>
      </c>
      <c r="M2086" s="17">
        <f t="shared" si="1258"/>
        <v>3704.9273196891463</v>
      </c>
      <c r="N2086" s="17">
        <f t="shared" si="1258"/>
        <v>3576.8378784018482</v>
      </c>
      <c r="O2086" s="17">
        <f t="shared" si="1258"/>
        <v>3390.2204892103318</v>
      </c>
      <c r="P2086" s="17">
        <f t="shared" si="1258"/>
        <v>3308.5692791926303</v>
      </c>
      <c r="Q2086" s="17">
        <f t="shared" si="1258"/>
        <v>3200.8795411720021</v>
      </c>
      <c r="R2086" s="17">
        <f t="shared" si="1258"/>
        <v>2870.8378556050984</v>
      </c>
      <c r="S2086" s="17">
        <f t="shared" si="1258"/>
        <v>2519.849454758019</v>
      </c>
      <c r="T2086" s="17">
        <f t="shared" si="1258"/>
        <v>2363.7873877797779</v>
      </c>
    </row>
    <row r="2087" spans="1:20" ht="12.75" customHeight="1">
      <c r="B2087" s="145"/>
      <c r="C2087" s="21" t="s">
        <v>253</v>
      </c>
      <c r="D2087" s="5" t="s">
        <v>79</v>
      </c>
      <c r="E2087" s="5" t="s">
        <v>317</v>
      </c>
      <c r="F2087" s="5"/>
      <c r="G2087" s="17">
        <f t="shared" ref="G2087:T2087" si="1259">+IFERROR(AVERAGEIF(F1737:G1737,no_cero),0)</f>
        <v>0</v>
      </c>
      <c r="H2087" s="17">
        <f t="shared" si="1259"/>
        <v>0</v>
      </c>
      <c r="I2087" s="17">
        <f t="shared" si="1259"/>
        <v>0</v>
      </c>
      <c r="J2087" s="17">
        <f t="shared" si="1259"/>
        <v>0</v>
      </c>
      <c r="K2087" s="17">
        <f t="shared" si="1259"/>
        <v>0</v>
      </c>
      <c r="L2087" s="17">
        <f t="shared" si="1259"/>
        <v>0</v>
      </c>
      <c r="M2087" s="17">
        <f t="shared" si="1259"/>
        <v>0</v>
      </c>
      <c r="N2087" s="17">
        <f t="shared" si="1259"/>
        <v>2582.9684854316897</v>
      </c>
      <c r="O2087" s="17">
        <f t="shared" si="1259"/>
        <v>2539.4293623185822</v>
      </c>
      <c r="P2087" s="17">
        <f t="shared" si="1259"/>
        <v>2478.8869967918999</v>
      </c>
      <c r="Q2087" s="17">
        <f t="shared" si="1259"/>
        <v>2398.8482427000463</v>
      </c>
      <c r="R2087" s="17">
        <f t="shared" si="1259"/>
        <v>2152.1277515254287</v>
      </c>
      <c r="S2087" s="17">
        <f t="shared" si="1259"/>
        <v>1889.6468850767847</v>
      </c>
      <c r="T2087" s="17">
        <f t="shared" si="1259"/>
        <v>1773.2748601078342</v>
      </c>
    </row>
    <row r="2088" spans="1:20" ht="12.75" customHeight="1">
      <c r="B2088" s="145"/>
      <c r="C2088" s="21" t="s">
        <v>254</v>
      </c>
      <c r="D2088" s="5" t="s">
        <v>79</v>
      </c>
      <c r="E2088" s="5" t="s">
        <v>317</v>
      </c>
      <c r="F2088" s="5"/>
      <c r="G2088" s="17">
        <f t="shared" ref="G2088:T2088" si="1260">+IFERROR(AVERAGEIF(F1738:G1738,no_cero),0)</f>
        <v>0</v>
      </c>
      <c r="H2088" s="17">
        <f t="shared" si="1260"/>
        <v>0</v>
      </c>
      <c r="I2088" s="17">
        <f t="shared" si="1260"/>
        <v>0</v>
      </c>
      <c r="J2088" s="17">
        <f t="shared" si="1260"/>
        <v>0</v>
      </c>
      <c r="K2088" s="17">
        <f t="shared" si="1260"/>
        <v>0</v>
      </c>
      <c r="L2088" s="17">
        <f t="shared" si="1260"/>
        <v>0</v>
      </c>
      <c r="M2088" s="17">
        <f t="shared" si="1260"/>
        <v>272.37982429708103</v>
      </c>
      <c r="N2088" s="17">
        <f t="shared" si="1260"/>
        <v>262.96291095394076</v>
      </c>
      <c r="O2088" s="17">
        <f t="shared" si="1260"/>
        <v>249.24312449318234</v>
      </c>
      <c r="P2088" s="17">
        <f t="shared" si="1260"/>
        <v>243.2402692900385</v>
      </c>
      <c r="Q2088" s="17">
        <f t="shared" si="1260"/>
        <v>235.32310671446646</v>
      </c>
      <c r="R2088" s="17">
        <f t="shared" si="1260"/>
        <v>211.05901498783891</v>
      </c>
      <c r="S2088" s="17">
        <f t="shared" si="1260"/>
        <v>185.25495712009581</v>
      </c>
      <c r="T2088" s="17">
        <f t="shared" si="1260"/>
        <v>173.78154490035513</v>
      </c>
    </row>
    <row r="2089" spans="1:20" ht="12.75" customHeight="1">
      <c r="B2089" s="145"/>
      <c r="C2089" s="21" t="s">
        <v>255</v>
      </c>
      <c r="D2089" s="5" t="s">
        <v>79</v>
      </c>
      <c r="E2089" s="5" t="s">
        <v>317</v>
      </c>
      <c r="F2089" s="5"/>
      <c r="G2089" s="17">
        <f t="shared" ref="G2089:T2089" si="1261">+IFERROR(AVERAGEIF(F1739:G1739,no_cero),0)</f>
        <v>0</v>
      </c>
      <c r="H2089" s="17">
        <f t="shared" si="1261"/>
        <v>0</v>
      </c>
      <c r="I2089" s="17">
        <f t="shared" si="1261"/>
        <v>0</v>
      </c>
      <c r="J2089" s="17">
        <f t="shared" si="1261"/>
        <v>0</v>
      </c>
      <c r="K2089" s="17">
        <f t="shared" si="1261"/>
        <v>0</v>
      </c>
      <c r="L2089" s="17">
        <f t="shared" si="1261"/>
        <v>0</v>
      </c>
      <c r="M2089" s="17">
        <f t="shared" si="1261"/>
        <v>9434.6659852083412</v>
      </c>
      <c r="N2089" s="17">
        <f t="shared" si="1261"/>
        <v>9108.4838524697661</v>
      </c>
      <c r="O2089" s="17">
        <f t="shared" si="1261"/>
        <v>8633.2592172395907</v>
      </c>
      <c r="P2089" s="17">
        <f t="shared" si="1261"/>
        <v>8425.3328998429661</v>
      </c>
      <c r="Q2089" s="17">
        <f t="shared" si="1261"/>
        <v>8151.0989890021829</v>
      </c>
      <c r="R2089" s="17">
        <f t="shared" si="1261"/>
        <v>7310.6417287555341</v>
      </c>
      <c r="S2089" s="17">
        <f t="shared" si="1261"/>
        <v>6416.8432703953713</v>
      </c>
      <c r="T2089" s="17">
        <f t="shared" si="1261"/>
        <v>6019.4283286565269</v>
      </c>
    </row>
    <row r="2090" spans="1:20" ht="12.75" customHeight="1">
      <c r="B2090" s="145"/>
      <c r="C2090" s="21" t="s">
        <v>256</v>
      </c>
      <c r="D2090" s="5" t="s">
        <v>79</v>
      </c>
      <c r="E2090" s="5" t="s">
        <v>317</v>
      </c>
      <c r="F2090" s="5"/>
      <c r="G2090" s="17">
        <f t="shared" ref="G2090:T2090" si="1262">+IFERROR(AVERAGEIF(F1740:G1740,no_cero),0)</f>
        <v>0</v>
      </c>
      <c r="H2090" s="17">
        <f t="shared" si="1262"/>
        <v>0</v>
      </c>
      <c r="I2090" s="17">
        <f t="shared" si="1262"/>
        <v>0</v>
      </c>
      <c r="J2090" s="17">
        <f t="shared" si="1262"/>
        <v>0</v>
      </c>
      <c r="K2090" s="17">
        <f t="shared" si="1262"/>
        <v>0</v>
      </c>
      <c r="L2090" s="17">
        <f t="shared" si="1262"/>
        <v>0</v>
      </c>
      <c r="M2090" s="17">
        <f t="shared" si="1262"/>
        <v>560.00688771693137</v>
      </c>
      <c r="N2090" s="17">
        <f t="shared" si="1262"/>
        <v>540.64592239286162</v>
      </c>
      <c r="O2090" s="17">
        <f t="shared" si="1262"/>
        <v>512.43834521324527</v>
      </c>
      <c r="P2090" s="17">
        <f t="shared" si="1262"/>
        <v>500.0966078308852</v>
      </c>
      <c r="Q2090" s="17">
        <f t="shared" si="1262"/>
        <v>483.81909687743325</v>
      </c>
      <c r="R2090" s="17">
        <f t="shared" si="1262"/>
        <v>433.93266154334435</v>
      </c>
      <c r="S2090" s="17">
        <f t="shared" si="1262"/>
        <v>380.8800899210737</v>
      </c>
      <c r="T2090" s="17">
        <f t="shared" si="1262"/>
        <v>357.29100844174025</v>
      </c>
    </row>
    <row r="2091" spans="1:20" ht="12.75" customHeight="1">
      <c r="B2091" s="145"/>
      <c r="C2091" s="21" t="s">
        <v>257</v>
      </c>
      <c r="D2091" s="5" t="s">
        <v>79</v>
      </c>
      <c r="E2091" s="5" t="s">
        <v>317</v>
      </c>
      <c r="F2091" s="5"/>
      <c r="G2091" s="17">
        <f t="shared" ref="G2091:T2091" si="1263">+IFERROR(AVERAGEIF(F1741:G1741,no_cero),0)</f>
        <v>0</v>
      </c>
      <c r="H2091" s="17">
        <f t="shared" si="1263"/>
        <v>0</v>
      </c>
      <c r="I2091" s="17">
        <f t="shared" si="1263"/>
        <v>0</v>
      </c>
      <c r="J2091" s="17">
        <f t="shared" si="1263"/>
        <v>0</v>
      </c>
      <c r="K2091" s="17">
        <f t="shared" si="1263"/>
        <v>0</v>
      </c>
      <c r="L2091" s="17">
        <f t="shared" si="1263"/>
        <v>0</v>
      </c>
      <c r="M2091" s="17">
        <f t="shared" si="1263"/>
        <v>4507.8495760671049</v>
      </c>
      <c r="N2091" s="17">
        <f t="shared" si="1263"/>
        <v>4352.0009226975526</v>
      </c>
      <c r="O2091" s="17">
        <f t="shared" si="1263"/>
        <v>4124.9402960873895</v>
      </c>
      <c r="P2091" s="17">
        <f t="shared" si="1263"/>
        <v>4025.5938472359871</v>
      </c>
      <c r="Q2091" s="17">
        <f t="shared" si="1263"/>
        <v>3894.565868008639</v>
      </c>
      <c r="R2091" s="17">
        <f t="shared" si="1263"/>
        <v>3492.9984028492763</v>
      </c>
      <c r="S2091" s="17">
        <f t="shared" si="1263"/>
        <v>3065.9447045068951</v>
      </c>
      <c r="T2091" s="17">
        <f t="shared" si="1263"/>
        <v>2876.0612704299629</v>
      </c>
    </row>
    <row r="2092" spans="1:20" ht="12.75" customHeight="1">
      <c r="B2092" s="145"/>
      <c r="C2092" s="21" t="s">
        <v>258</v>
      </c>
      <c r="D2092" s="5" t="s">
        <v>79</v>
      </c>
      <c r="E2092" s="5" t="s">
        <v>317</v>
      </c>
      <c r="F2092" s="5"/>
      <c r="G2092" s="17">
        <f t="shared" ref="G2092:T2092" si="1264">+IFERROR(AVERAGEIF(F1742:G1742,no_cero),0)</f>
        <v>0</v>
      </c>
      <c r="H2092" s="17">
        <f t="shared" si="1264"/>
        <v>0</v>
      </c>
      <c r="I2092" s="17">
        <f t="shared" si="1264"/>
        <v>0</v>
      </c>
      <c r="J2092" s="17">
        <f t="shared" si="1264"/>
        <v>0</v>
      </c>
      <c r="K2092" s="17">
        <f t="shared" si="1264"/>
        <v>0</v>
      </c>
      <c r="L2092" s="17">
        <f t="shared" si="1264"/>
        <v>0</v>
      </c>
      <c r="M2092" s="17">
        <f t="shared" si="1264"/>
        <v>3145.6040657772564</v>
      </c>
      <c r="N2092" s="17">
        <f t="shared" si="1264"/>
        <v>3036.8519547290243</v>
      </c>
      <c r="O2092" s="17">
        <f t="shared" si="1264"/>
        <v>2878.4077080454422</v>
      </c>
      <c r="P2092" s="17">
        <f t="shared" si="1264"/>
        <v>2809.0831691152525</v>
      </c>
      <c r="Q2092" s="17">
        <f t="shared" si="1264"/>
        <v>2717.651071119712</v>
      </c>
      <c r="R2092" s="17">
        <f t="shared" si="1264"/>
        <v>2437.4349215402008</v>
      </c>
      <c r="S2092" s="17">
        <f t="shared" si="1264"/>
        <v>2139.4343278773094</v>
      </c>
      <c r="T2092" s="17">
        <f t="shared" si="1264"/>
        <v>2006.9325457798552</v>
      </c>
    </row>
    <row r="2093" spans="1:20" ht="12.75" customHeight="1">
      <c r="B2093" s="145"/>
      <c r="C2093" s="21" t="s">
        <v>220</v>
      </c>
      <c r="D2093" s="5" t="s">
        <v>79</v>
      </c>
      <c r="E2093" s="5" t="s">
        <v>317</v>
      </c>
      <c r="F2093" s="5"/>
      <c r="G2093" s="17">
        <f t="shared" ref="G2093:T2093" si="1265">+IFERROR(AVERAGEIF(F1743:G1743,no_cero),0)</f>
        <v>0</v>
      </c>
      <c r="H2093" s="17">
        <f t="shared" si="1265"/>
        <v>0</v>
      </c>
      <c r="I2093" s="17">
        <f t="shared" si="1265"/>
        <v>0</v>
      </c>
      <c r="J2093" s="17">
        <f t="shared" si="1265"/>
        <v>0</v>
      </c>
      <c r="K2093" s="17">
        <f t="shared" si="1265"/>
        <v>0</v>
      </c>
      <c r="L2093" s="17">
        <f t="shared" si="1265"/>
        <v>0</v>
      </c>
      <c r="M2093" s="17">
        <f t="shared" si="1265"/>
        <v>8158.9055837514961</v>
      </c>
      <c r="N2093" s="17">
        <f t="shared" si="1265"/>
        <v>7873.0916734433886</v>
      </c>
      <c r="O2093" s="17">
        <f t="shared" si="1265"/>
        <v>7454.5796668046987</v>
      </c>
      <c r="P2093" s="17">
        <f t="shared" si="1265"/>
        <v>7266.8180036330341</v>
      </c>
      <c r="Q2093" s="17">
        <f t="shared" si="1265"/>
        <v>7021.6997565382389</v>
      </c>
      <c r="R2093" s="17">
        <f t="shared" si="1265"/>
        <v>6289.3930275796029</v>
      </c>
      <c r="S2093" s="17">
        <f t="shared" si="1265"/>
        <v>5511.9633373497836</v>
      </c>
      <c r="T2093" s="17">
        <f t="shared" si="1265"/>
        <v>5161.8146649419959</v>
      </c>
    </row>
    <row r="2094" spans="1:20" ht="12.75" customHeight="1">
      <c r="B2094" s="145"/>
      <c r="C2094" s="396" t="s">
        <v>502</v>
      </c>
      <c r="D2094" s="379" t="s">
        <v>79</v>
      </c>
      <c r="E2094" s="379" t="s">
        <v>317</v>
      </c>
      <c r="F2094" s="5"/>
      <c r="G2094" s="543">
        <f t="shared" ref="G2094:T2094" si="1266">+IFERROR(AVERAGEIF(F1744:G1744,no_cero),0)</f>
        <v>0</v>
      </c>
      <c r="H2094" s="543">
        <f t="shared" si="1266"/>
        <v>0</v>
      </c>
      <c r="I2094" s="543">
        <f t="shared" si="1266"/>
        <v>0</v>
      </c>
      <c r="J2094" s="543">
        <f t="shared" si="1266"/>
        <v>0</v>
      </c>
      <c r="K2094" s="543">
        <f t="shared" si="1266"/>
        <v>0</v>
      </c>
      <c r="L2094" s="543">
        <f t="shared" si="1266"/>
        <v>0</v>
      </c>
      <c r="M2094" s="543">
        <f t="shared" si="1266"/>
        <v>0</v>
      </c>
      <c r="N2094" s="543">
        <f t="shared" si="1266"/>
        <v>0</v>
      </c>
      <c r="O2094" s="543">
        <f t="shared" si="1266"/>
        <v>0</v>
      </c>
      <c r="P2094" s="543">
        <f t="shared" si="1266"/>
        <v>0</v>
      </c>
      <c r="Q2094" s="543">
        <f t="shared" si="1266"/>
        <v>5825.6952785948324</v>
      </c>
      <c r="R2094" s="543">
        <f t="shared" si="1266"/>
        <v>6057.2931342782204</v>
      </c>
      <c r="S2094" s="543">
        <f t="shared" si="1266"/>
        <v>5468.6627473669532</v>
      </c>
      <c r="T2094" s="543">
        <f t="shared" si="1266"/>
        <v>3903.2893541062108</v>
      </c>
    </row>
    <row r="2095" spans="1:20" ht="12.75" customHeight="1">
      <c r="B2095" s="145"/>
      <c r="C2095" s="23" t="s">
        <v>180</v>
      </c>
      <c r="D2095" s="18"/>
      <c r="E2095" s="18"/>
      <c r="F2095" s="5"/>
      <c r="G2095" s="454"/>
      <c r="H2095" s="454"/>
      <c r="I2095" s="454"/>
      <c r="J2095" s="454"/>
      <c r="K2095" s="454"/>
      <c r="L2095" s="454"/>
      <c r="M2095" s="454"/>
      <c r="N2095" s="454"/>
      <c r="O2095" s="454"/>
      <c r="P2095" s="454"/>
      <c r="Q2095" s="454"/>
      <c r="R2095" s="454"/>
      <c r="S2095" s="454"/>
      <c r="T2095" s="454"/>
    </row>
    <row r="2096" spans="1:20" ht="12.75" customHeight="1">
      <c r="B2096" s="145"/>
      <c r="C2096" s="395" t="s">
        <v>263</v>
      </c>
      <c r="D2096" s="381" t="s">
        <v>79</v>
      </c>
      <c r="E2096" s="381" t="s">
        <v>317</v>
      </c>
      <c r="F2096" s="5"/>
      <c r="G2096" s="542">
        <f t="shared" ref="G2096:T2096" si="1267">+IFERROR(AVERAGEIF(F1746:G1746,no_cero),0)</f>
        <v>8263.7186000000002</v>
      </c>
      <c r="H2096" s="542">
        <f t="shared" si="1267"/>
        <v>7733.7777097680464</v>
      </c>
      <c r="I2096" s="542">
        <f t="shared" si="1267"/>
        <v>6812.010049993366</v>
      </c>
      <c r="J2096" s="542">
        <f t="shared" si="1267"/>
        <v>6033.8223795202775</v>
      </c>
      <c r="K2096" s="542">
        <f t="shared" si="1267"/>
        <v>5327.759062250836</v>
      </c>
      <c r="L2096" s="542">
        <f t="shared" si="1267"/>
        <v>4618.2188965198075</v>
      </c>
      <c r="M2096" s="542">
        <f t="shared" si="1267"/>
        <v>3787.6844460789162</v>
      </c>
      <c r="N2096" s="542">
        <f t="shared" si="1267"/>
        <v>2932.0712175571125</v>
      </c>
      <c r="O2096" s="542">
        <f t="shared" si="1267"/>
        <v>2097.3959943932155</v>
      </c>
      <c r="P2096" s="542">
        <f t="shared" si="1267"/>
        <v>1262.9405126269478</v>
      </c>
      <c r="Q2096" s="542">
        <f t="shared" si="1267"/>
        <v>424.12186327585709</v>
      </c>
      <c r="R2096" s="542">
        <f t="shared" si="1267"/>
        <v>5.910880862224806E-13</v>
      </c>
      <c r="S2096" s="542">
        <f t="shared" si="1267"/>
        <v>5.6700182797426759E-13</v>
      </c>
      <c r="T2096" s="542">
        <f t="shared" si="1267"/>
        <v>5.5216162890754413E-13</v>
      </c>
    </row>
    <row r="2097" spans="2:20" ht="12.75" customHeight="1">
      <c r="B2097" s="145"/>
      <c r="C2097" s="21" t="s">
        <v>208</v>
      </c>
      <c r="D2097" s="5" t="s">
        <v>79</v>
      </c>
      <c r="E2097" s="5" t="s">
        <v>317</v>
      </c>
      <c r="F2097" s="5"/>
      <c r="G2097" s="17">
        <f t="shared" ref="G2097:T2097" si="1268">+IFERROR(AVERAGEIF(F1747:G1747,no_cero),0)</f>
        <v>0</v>
      </c>
      <c r="H2097" s="17">
        <f t="shared" si="1268"/>
        <v>0</v>
      </c>
      <c r="I2097" s="17">
        <f t="shared" si="1268"/>
        <v>0</v>
      </c>
      <c r="J2097" s="17">
        <f t="shared" si="1268"/>
        <v>0</v>
      </c>
      <c r="K2097" s="17">
        <f t="shared" si="1268"/>
        <v>0</v>
      </c>
      <c r="L2097" s="17">
        <f t="shared" si="1268"/>
        <v>0</v>
      </c>
      <c r="M2097" s="17">
        <f t="shared" si="1268"/>
        <v>0</v>
      </c>
      <c r="N2097" s="17">
        <f t="shared" si="1268"/>
        <v>0</v>
      </c>
      <c r="O2097" s="17">
        <f t="shared" si="1268"/>
        <v>0</v>
      </c>
      <c r="P2097" s="17">
        <f t="shared" si="1268"/>
        <v>0</v>
      </c>
      <c r="Q2097" s="17">
        <f t="shared" si="1268"/>
        <v>0</v>
      </c>
      <c r="R2097" s="17">
        <f t="shared" si="1268"/>
        <v>0</v>
      </c>
      <c r="S2097" s="17">
        <f t="shared" si="1268"/>
        <v>0</v>
      </c>
      <c r="T2097" s="17">
        <f t="shared" si="1268"/>
        <v>0</v>
      </c>
    </row>
    <row r="2098" spans="2:20" ht="12.75" customHeight="1">
      <c r="B2098" s="145"/>
      <c r="C2098" s="21" t="s">
        <v>187</v>
      </c>
      <c r="D2098" s="5" t="s">
        <v>79</v>
      </c>
      <c r="E2098" s="5" t="s">
        <v>317</v>
      </c>
      <c r="F2098" s="5"/>
      <c r="G2098" s="17">
        <f t="shared" ref="G2098:T2098" si="1269">+IFERROR(AVERAGEIF(F1748:G1748,no_cero),0)</f>
        <v>58.000500000000002</v>
      </c>
      <c r="H2098" s="17">
        <f t="shared" si="1269"/>
        <v>53.077162221800322</v>
      </c>
      <c r="I2098" s="17">
        <f t="shared" si="1269"/>
        <v>44.193560626102652</v>
      </c>
      <c r="J2098" s="17">
        <f t="shared" si="1269"/>
        <v>36.295340521805393</v>
      </c>
      <c r="K2098" s="17">
        <f t="shared" si="1269"/>
        <v>28.732267033833491</v>
      </c>
      <c r="L2098" s="17">
        <f t="shared" si="1269"/>
        <v>21.03291982128086</v>
      </c>
      <c r="M2098" s="17">
        <f t="shared" si="1269"/>
        <v>12.674251669391012</v>
      </c>
      <c r="N2098" s="17">
        <f t="shared" si="1269"/>
        <v>4.1949067644405886</v>
      </c>
      <c r="O2098" s="17">
        <f t="shared" si="1269"/>
        <v>9.2338574171307159E-15</v>
      </c>
      <c r="P2098" s="17">
        <f t="shared" si="1269"/>
        <v>4.6419002349742657E-15</v>
      </c>
      <c r="Q2098" s="17">
        <f t="shared" si="1269"/>
        <v>4.699291071611551E-15</v>
      </c>
      <c r="R2098" s="17">
        <f t="shared" si="1269"/>
        <v>4.6178756736131297E-15</v>
      </c>
      <c r="S2098" s="17">
        <f t="shared" si="1269"/>
        <v>4.4297017810489656E-15</v>
      </c>
      <c r="T2098" s="17">
        <f t="shared" si="1269"/>
        <v>4.3137627258401885E-15</v>
      </c>
    </row>
    <row r="2099" spans="2:20" ht="12.75" customHeight="1">
      <c r="B2099" s="145"/>
      <c r="C2099" s="21" t="s">
        <v>291</v>
      </c>
      <c r="D2099" s="5" t="s">
        <v>79</v>
      </c>
      <c r="E2099" s="5" t="s">
        <v>317</v>
      </c>
      <c r="F2099" s="5"/>
      <c r="G2099" s="17">
        <f t="shared" ref="G2099:T2099" si="1270">+IFERROR(AVERAGEIF(F1749:G1749,no_cero),0)</f>
        <v>0</v>
      </c>
      <c r="H2099" s="17">
        <f t="shared" si="1270"/>
        <v>530.75302132409411</v>
      </c>
      <c r="I2099" s="17">
        <f t="shared" si="1270"/>
        <v>493.43790322947609</v>
      </c>
      <c r="J2099" s="17">
        <f t="shared" si="1270"/>
        <v>419.12075482225976</v>
      </c>
      <c r="K2099" s="17">
        <f t="shared" si="1270"/>
        <v>349.19183263336549</v>
      </c>
      <c r="L2099" s="17">
        <f t="shared" si="1270"/>
        <v>278.29483342585945</v>
      </c>
      <c r="M2099" s="17">
        <f t="shared" si="1270"/>
        <v>199.42476129919896</v>
      </c>
      <c r="N2099" s="17">
        <f t="shared" si="1270"/>
        <v>119.00275240630204</v>
      </c>
      <c r="O2099" s="17">
        <f t="shared" si="1270"/>
        <v>39.740354154427756</v>
      </c>
      <c r="P2099" s="17">
        <f t="shared" si="1270"/>
        <v>3.7135201879794126E-14</v>
      </c>
      <c r="Q2099" s="17">
        <f t="shared" si="1270"/>
        <v>3.7594328572892408E-14</v>
      </c>
      <c r="R2099" s="17">
        <f t="shared" si="1270"/>
        <v>3.6943005388905037E-14</v>
      </c>
      <c r="S2099" s="17">
        <f t="shared" si="1270"/>
        <v>3.5437614248391724E-14</v>
      </c>
      <c r="T2099" s="17">
        <f t="shared" si="1270"/>
        <v>3.4510101806721508E-14</v>
      </c>
    </row>
    <row r="2100" spans="2:20" ht="12.75" customHeight="1">
      <c r="B2100" s="145"/>
      <c r="C2100" s="21" t="s">
        <v>292</v>
      </c>
      <c r="D2100" s="5" t="s">
        <v>79</v>
      </c>
      <c r="E2100" s="5" t="s">
        <v>317</v>
      </c>
      <c r="F2100" s="5"/>
      <c r="G2100" s="17">
        <f t="shared" ref="G2100:T2100" si="1271">+IFERROR(AVERAGEIF(F1750:G1750,no_cero),0)</f>
        <v>0</v>
      </c>
      <c r="H2100" s="17">
        <f t="shared" si="1271"/>
        <v>0</v>
      </c>
      <c r="I2100" s="17">
        <f t="shared" si="1271"/>
        <v>0</v>
      </c>
      <c r="J2100" s="17">
        <f t="shared" si="1271"/>
        <v>0</v>
      </c>
      <c r="K2100" s="17">
        <f t="shared" si="1271"/>
        <v>0</v>
      </c>
      <c r="L2100" s="17">
        <f t="shared" si="1271"/>
        <v>0</v>
      </c>
      <c r="M2100" s="17">
        <f t="shared" si="1271"/>
        <v>0</v>
      </c>
      <c r="N2100" s="17">
        <f t="shared" si="1271"/>
        <v>0</v>
      </c>
      <c r="O2100" s="17">
        <f t="shared" si="1271"/>
        <v>0</v>
      </c>
      <c r="P2100" s="17">
        <f t="shared" si="1271"/>
        <v>0</v>
      </c>
      <c r="Q2100" s="17">
        <f t="shared" si="1271"/>
        <v>0</v>
      </c>
      <c r="R2100" s="17">
        <f t="shared" si="1271"/>
        <v>3959.2174686857388</v>
      </c>
      <c r="S2100" s="17">
        <f t="shared" si="1271"/>
        <v>3619.6924322617569</v>
      </c>
      <c r="T2100" s="17">
        <f t="shared" si="1271"/>
        <v>2981.3092639067168</v>
      </c>
    </row>
    <row r="2101" spans="2:20" ht="12.75" customHeight="1">
      <c r="B2101" s="145"/>
      <c r="C2101" s="21" t="s">
        <v>293</v>
      </c>
      <c r="D2101" s="5" t="s">
        <v>79</v>
      </c>
      <c r="E2101" s="5" t="s">
        <v>317</v>
      </c>
      <c r="F2101" s="5"/>
      <c r="G2101" s="17">
        <f t="shared" ref="G2101:T2101" si="1272">+IFERROR(AVERAGEIF(F1751:G1751,no_cero),0)</f>
        <v>0</v>
      </c>
      <c r="H2101" s="17">
        <f t="shared" si="1272"/>
        <v>0</v>
      </c>
      <c r="I2101" s="17">
        <f t="shared" si="1272"/>
        <v>1628.3756952640322</v>
      </c>
      <c r="J2101" s="17">
        <f t="shared" si="1272"/>
        <v>1515.7653019967208</v>
      </c>
      <c r="K2101" s="17">
        <f t="shared" si="1272"/>
        <v>1306.4405991184317</v>
      </c>
      <c r="L2101" s="17">
        <f t="shared" si="1272"/>
        <v>1095.1308103878</v>
      </c>
      <c r="M2101" s="17">
        <f t="shared" si="1272"/>
        <v>854.08595053851627</v>
      </c>
      <c r="N2101" s="17">
        <f t="shared" si="1272"/>
        <v>607.03184406717332</v>
      </c>
      <c r="O2101" s="17">
        <f t="shared" si="1272"/>
        <v>364.78658167366933</v>
      </c>
      <c r="P2101" s="17">
        <f t="shared" si="1272"/>
        <v>121.57302251093947</v>
      </c>
      <c r="Q2101" s="17">
        <f t="shared" si="1272"/>
        <v>1.5037731429156963E-13</v>
      </c>
      <c r="R2101" s="17">
        <f t="shared" si="1272"/>
        <v>1.4777202155562015E-13</v>
      </c>
      <c r="S2101" s="17">
        <f t="shared" si="1272"/>
        <v>1.417504569935669E-13</v>
      </c>
      <c r="T2101" s="17">
        <f t="shared" si="1272"/>
        <v>1.3804040722688603E-13</v>
      </c>
    </row>
    <row r="2102" spans="2:20" ht="12.75" customHeight="1">
      <c r="B2102" s="145"/>
      <c r="C2102" s="21" t="s">
        <v>285</v>
      </c>
      <c r="D2102" s="5" t="s">
        <v>79</v>
      </c>
      <c r="E2102" s="5" t="s">
        <v>317</v>
      </c>
      <c r="F2102" s="5"/>
      <c r="G2102" s="17">
        <f t="shared" ref="G2102:T2102" si="1273">+IFERROR(AVERAGEIF(F1752:G1752,no_cero),0)</f>
        <v>0</v>
      </c>
      <c r="H2102" s="17">
        <f t="shared" si="1273"/>
        <v>0</v>
      </c>
      <c r="I2102" s="17">
        <f t="shared" si="1273"/>
        <v>0</v>
      </c>
      <c r="J2102" s="17">
        <f t="shared" si="1273"/>
        <v>5563.2055094612851</v>
      </c>
      <c r="K2102" s="17">
        <f t="shared" si="1273"/>
        <v>5248.2728178956349</v>
      </c>
      <c r="L2102" s="17">
        <f t="shared" si="1273"/>
        <v>4549.3184692659706</v>
      </c>
      <c r="M2102" s="17">
        <f t="shared" si="1273"/>
        <v>3731.174981611086</v>
      </c>
      <c r="N2102" s="17">
        <f t="shared" si="1273"/>
        <v>2888.3268727880495</v>
      </c>
      <c r="O2102" s="17">
        <f t="shared" si="1273"/>
        <v>2066.1043896918709</v>
      </c>
      <c r="P2102" s="17">
        <f t="shared" si="1273"/>
        <v>1244.0983696133826</v>
      </c>
      <c r="Q2102" s="17">
        <f t="shared" si="1273"/>
        <v>417.79427719945454</v>
      </c>
      <c r="R2102" s="17">
        <f t="shared" si="1273"/>
        <v>1.2110717691487001E-12</v>
      </c>
      <c r="S2102" s="17">
        <f t="shared" si="1273"/>
        <v>0</v>
      </c>
      <c r="T2102" s="17">
        <f t="shared" si="1273"/>
        <v>0</v>
      </c>
    </row>
    <row r="2103" spans="2:20" ht="12.75" customHeight="1">
      <c r="B2103" s="145"/>
      <c r="C2103" s="21" t="s">
        <v>294</v>
      </c>
      <c r="D2103" s="5" t="s">
        <v>79</v>
      </c>
      <c r="E2103" s="5" t="s">
        <v>317</v>
      </c>
      <c r="F2103" s="5"/>
      <c r="G2103" s="17">
        <f t="shared" ref="G2103:T2103" si="1274">+IFERROR(AVERAGEIF(F1753:G1753,no_cero),0)</f>
        <v>0</v>
      </c>
      <c r="H2103" s="17">
        <f t="shared" si="1274"/>
        <v>0</v>
      </c>
      <c r="I2103" s="17">
        <f t="shared" si="1274"/>
        <v>0</v>
      </c>
      <c r="J2103" s="17">
        <f t="shared" si="1274"/>
        <v>0</v>
      </c>
      <c r="K2103" s="17">
        <f t="shared" si="1274"/>
        <v>0</v>
      </c>
      <c r="L2103" s="17">
        <f t="shared" si="1274"/>
        <v>2259.1240400498368</v>
      </c>
      <c r="M2103" s="17">
        <f t="shared" si="1274"/>
        <v>2087.5350868677133</v>
      </c>
      <c r="N2103" s="17">
        <f t="shared" si="1274"/>
        <v>1758.4827197250952</v>
      </c>
      <c r="O2103" s="17">
        <f t="shared" si="1274"/>
        <v>1440.7396031210128</v>
      </c>
      <c r="P2103" s="17">
        <f t="shared" si="1274"/>
        <v>1125.797694166994</v>
      </c>
      <c r="Q2103" s="17">
        <f t="shared" si="1274"/>
        <v>813.64276926067555</v>
      </c>
      <c r="R2103" s="17">
        <f t="shared" si="1274"/>
        <v>484.28482385144537</v>
      </c>
      <c r="S2103" s="17">
        <f t="shared" si="1274"/>
        <v>156.20979851905187</v>
      </c>
      <c r="T2103" s="17">
        <f t="shared" si="1274"/>
        <v>4.1542165647325305E-13</v>
      </c>
    </row>
    <row r="2104" spans="2:20" ht="12.75" customHeight="1">
      <c r="B2104" s="145"/>
      <c r="C2104" s="21" t="s">
        <v>295</v>
      </c>
      <c r="D2104" s="5" t="s">
        <v>79</v>
      </c>
      <c r="E2104" s="5" t="s">
        <v>317</v>
      </c>
      <c r="F2104" s="5"/>
      <c r="G2104" s="17">
        <f t="shared" ref="G2104:T2104" si="1275">+IFERROR(AVERAGEIF(F1754:G1754,no_cero),0)</f>
        <v>0</v>
      </c>
      <c r="H2104" s="17">
        <f t="shared" si="1275"/>
        <v>0</v>
      </c>
      <c r="I2104" s="17">
        <f t="shared" si="1275"/>
        <v>0</v>
      </c>
      <c r="J2104" s="17">
        <f t="shared" si="1275"/>
        <v>0</v>
      </c>
      <c r="K2104" s="17">
        <f t="shared" si="1275"/>
        <v>0</v>
      </c>
      <c r="L2104" s="17">
        <f t="shared" si="1275"/>
        <v>562.49781622901435</v>
      </c>
      <c r="M2104" s="17">
        <f t="shared" si="1275"/>
        <v>503.87232261008154</v>
      </c>
      <c r="N2104" s="17">
        <f t="shared" si="1275"/>
        <v>390.05084913504186</v>
      </c>
      <c r="O2104" s="17">
        <f t="shared" si="1275"/>
        <v>279.01474005365765</v>
      </c>
      <c r="P2104" s="17">
        <f t="shared" si="1275"/>
        <v>168.00786297667426</v>
      </c>
      <c r="Q2104" s="17">
        <f t="shared" si="1275"/>
        <v>112.84111512496821</v>
      </c>
      <c r="R2104" s="17">
        <f t="shared" si="1275"/>
        <v>0</v>
      </c>
      <c r="S2104" s="17">
        <f t="shared" si="1275"/>
        <v>0</v>
      </c>
      <c r="T2104" s="17">
        <f t="shared" si="1275"/>
        <v>0</v>
      </c>
    </row>
    <row r="2105" spans="2:20" ht="12.75" customHeight="1">
      <c r="B2105" s="145"/>
      <c r="C2105" s="21" t="s">
        <v>296</v>
      </c>
      <c r="D2105" s="5" t="s">
        <v>79</v>
      </c>
      <c r="E2105" s="5" t="s">
        <v>317</v>
      </c>
      <c r="F2105" s="5"/>
      <c r="G2105" s="17">
        <f t="shared" ref="G2105:T2105" si="1276">+IFERROR(AVERAGEIF(F1755:G1755,no_cero),0)</f>
        <v>0</v>
      </c>
      <c r="H2105" s="17">
        <f t="shared" si="1276"/>
        <v>0</v>
      </c>
      <c r="I2105" s="17">
        <f t="shared" si="1276"/>
        <v>0</v>
      </c>
      <c r="J2105" s="17">
        <f t="shared" si="1276"/>
        <v>0</v>
      </c>
      <c r="K2105" s="17">
        <f t="shared" si="1276"/>
        <v>0</v>
      </c>
      <c r="L2105" s="17">
        <f t="shared" si="1276"/>
        <v>500.61245033673475</v>
      </c>
      <c r="M2105" s="17">
        <f t="shared" si="1276"/>
        <v>436.05370134321038</v>
      </c>
      <c r="N2105" s="17">
        <f t="shared" si="1276"/>
        <v>309.9201927766033</v>
      </c>
      <c r="O2105" s="17">
        <f t="shared" si="1276"/>
        <v>186.24184022561963</v>
      </c>
      <c r="P2105" s="17">
        <f t="shared" si="1276"/>
        <v>62.069123623859326</v>
      </c>
      <c r="Q2105" s="17">
        <f t="shared" si="1276"/>
        <v>3.7594328572892408E-14</v>
      </c>
      <c r="R2105" s="17">
        <f t="shared" si="1276"/>
        <v>3.6943005388905037E-14</v>
      </c>
      <c r="S2105" s="17">
        <f t="shared" si="1276"/>
        <v>3.5437614248391724E-14</v>
      </c>
      <c r="T2105" s="17">
        <f t="shared" si="1276"/>
        <v>3.4510101806721508E-14</v>
      </c>
    </row>
    <row r="2106" spans="2:20" ht="12.75" customHeight="1">
      <c r="B2106" s="145"/>
      <c r="C2106" s="21" t="s">
        <v>297</v>
      </c>
      <c r="D2106" s="5" t="s">
        <v>79</v>
      </c>
      <c r="E2106" s="5" t="s">
        <v>317</v>
      </c>
      <c r="F2106" s="5"/>
      <c r="G2106" s="17">
        <f t="shared" ref="G2106:T2106" si="1277">+IFERROR(AVERAGEIF(F1756:G1756,no_cero),0)</f>
        <v>0</v>
      </c>
      <c r="H2106" s="17">
        <f t="shared" si="1277"/>
        <v>0</v>
      </c>
      <c r="I2106" s="17">
        <f t="shared" si="1277"/>
        <v>0</v>
      </c>
      <c r="J2106" s="17">
        <f t="shared" si="1277"/>
        <v>0</v>
      </c>
      <c r="K2106" s="17">
        <f t="shared" si="1277"/>
        <v>0</v>
      </c>
      <c r="L2106" s="17">
        <f t="shared" si="1277"/>
        <v>0</v>
      </c>
      <c r="M2106" s="17">
        <f t="shared" si="1277"/>
        <v>207.91773435633795</v>
      </c>
      <c r="N2106" s="17">
        <f t="shared" si="1277"/>
        <v>201.25438529484745</v>
      </c>
      <c r="O2106" s="17">
        <f t="shared" si="1277"/>
        <v>187.61627708500606</v>
      </c>
      <c r="P2106" s="17">
        <f t="shared" si="1277"/>
        <v>174.63055738620244</v>
      </c>
      <c r="Q2106" s="17">
        <f t="shared" si="1277"/>
        <v>162.63546347013008</v>
      </c>
      <c r="R2106" s="17">
        <f t="shared" si="1277"/>
        <v>146.13297303719048</v>
      </c>
      <c r="S2106" s="17">
        <f t="shared" si="1277"/>
        <v>126.79378416145724</v>
      </c>
      <c r="T2106" s="17">
        <f t="shared" si="1277"/>
        <v>110.44022088211014</v>
      </c>
    </row>
    <row r="2107" spans="2:20" ht="12.75" customHeight="1">
      <c r="B2107" s="145"/>
      <c r="C2107" s="21" t="s">
        <v>298</v>
      </c>
      <c r="D2107" s="5" t="s">
        <v>79</v>
      </c>
      <c r="E2107" s="5" t="s">
        <v>317</v>
      </c>
      <c r="F2107" s="5"/>
      <c r="G2107" s="17">
        <f t="shared" ref="G2107:T2107" si="1278">+IFERROR(AVERAGEIF(F1757:G1757,no_cero),0)</f>
        <v>0</v>
      </c>
      <c r="H2107" s="17">
        <f t="shared" si="1278"/>
        <v>0</v>
      </c>
      <c r="I2107" s="17">
        <f t="shared" si="1278"/>
        <v>0</v>
      </c>
      <c r="J2107" s="17">
        <f t="shared" si="1278"/>
        <v>0</v>
      </c>
      <c r="K2107" s="17">
        <f t="shared" si="1278"/>
        <v>0</v>
      </c>
      <c r="L2107" s="17">
        <f t="shared" si="1278"/>
        <v>0</v>
      </c>
      <c r="M2107" s="17">
        <f t="shared" si="1278"/>
        <v>4685.1213246773286</v>
      </c>
      <c r="N2107" s="17">
        <f t="shared" si="1278"/>
        <v>4456.6720988452207</v>
      </c>
      <c r="O2107" s="17">
        <f t="shared" si="1278"/>
        <v>3992.7999485622272</v>
      </c>
      <c r="P2107" s="17">
        <f t="shared" si="1278"/>
        <v>3541.0115034587507</v>
      </c>
      <c r="Q2107" s="17">
        <f t="shared" si="1278"/>
        <v>3106.3762904275918</v>
      </c>
      <c r="R2107" s="17">
        <f t="shared" si="1278"/>
        <v>2590.0070061216716</v>
      </c>
      <c r="S2107" s="17">
        <f t="shared" si="1278"/>
        <v>2032.0695492040809</v>
      </c>
      <c r="T2107" s="17">
        <f t="shared" si="1278"/>
        <v>1538.2978624707835</v>
      </c>
    </row>
    <row r="2108" spans="2:20" ht="12.75" customHeight="1">
      <c r="B2108" s="145"/>
      <c r="C2108" s="21" t="s">
        <v>299</v>
      </c>
      <c r="D2108" s="5" t="s">
        <v>79</v>
      </c>
      <c r="E2108" s="5" t="s">
        <v>317</v>
      </c>
      <c r="F2108" s="5"/>
      <c r="G2108" s="17">
        <f t="shared" ref="G2108:T2108" si="1279">+IFERROR(AVERAGEIF(F1758:G1758,no_cero),0)</f>
        <v>0</v>
      </c>
      <c r="H2108" s="17">
        <f t="shared" si="1279"/>
        <v>0</v>
      </c>
      <c r="I2108" s="17">
        <f t="shared" si="1279"/>
        <v>0</v>
      </c>
      <c r="J2108" s="17">
        <f t="shared" si="1279"/>
        <v>0</v>
      </c>
      <c r="K2108" s="17">
        <f t="shared" si="1279"/>
        <v>0</v>
      </c>
      <c r="L2108" s="17">
        <f t="shared" si="1279"/>
        <v>0</v>
      </c>
      <c r="M2108" s="17">
        <f t="shared" si="1279"/>
        <v>0</v>
      </c>
      <c r="N2108" s="17">
        <f t="shared" si="1279"/>
        <v>0</v>
      </c>
      <c r="O2108" s="17">
        <f t="shared" si="1279"/>
        <v>1629.1744641552782</v>
      </c>
      <c r="P2108" s="17">
        <f t="shared" si="1279"/>
        <v>7498.0240208704799</v>
      </c>
      <c r="Q2108" s="17">
        <f t="shared" si="1279"/>
        <v>12472.273844493926</v>
      </c>
      <c r="R2108" s="17">
        <f t="shared" si="1279"/>
        <v>10363.741077131221</v>
      </c>
      <c r="S2108" s="17">
        <f t="shared" si="1279"/>
        <v>8090.5219603704172</v>
      </c>
      <c r="T2108" s="17">
        <f t="shared" si="1279"/>
        <v>6076.1841479912828</v>
      </c>
    </row>
    <row r="2109" spans="2:20" ht="12.75" customHeight="1">
      <c r="B2109" s="145"/>
      <c r="C2109" s="21" t="s">
        <v>300</v>
      </c>
      <c r="D2109" s="5" t="s">
        <v>79</v>
      </c>
      <c r="E2109" s="5" t="s">
        <v>317</v>
      </c>
      <c r="F2109" s="5"/>
      <c r="G2109" s="17">
        <f t="shared" ref="G2109:T2109" si="1280">+IFERROR(AVERAGEIF(F1759:G1759,no_cero),0)</f>
        <v>0</v>
      </c>
      <c r="H2109" s="17">
        <f t="shared" si="1280"/>
        <v>0</v>
      </c>
      <c r="I2109" s="17">
        <f t="shared" si="1280"/>
        <v>0</v>
      </c>
      <c r="J2109" s="17">
        <f t="shared" si="1280"/>
        <v>0</v>
      </c>
      <c r="K2109" s="17">
        <f t="shared" si="1280"/>
        <v>0</v>
      </c>
      <c r="L2109" s="17">
        <f t="shared" si="1280"/>
        <v>0</v>
      </c>
      <c r="M2109" s="17">
        <f t="shared" si="1280"/>
        <v>0</v>
      </c>
      <c r="N2109" s="17">
        <f t="shared" si="1280"/>
        <v>0</v>
      </c>
      <c r="O2109" s="17">
        <f t="shared" si="1280"/>
        <v>15834.936302547299</v>
      </c>
      <c r="P2109" s="17">
        <f t="shared" si="1280"/>
        <v>15123.255034073263</v>
      </c>
      <c r="Q2109" s="17">
        <f t="shared" si="1280"/>
        <v>13697.26342388683</v>
      </c>
      <c r="R2109" s="17">
        <f t="shared" si="1280"/>
        <v>11900.472311817564</v>
      </c>
      <c r="S2109" s="17">
        <f t="shared" si="1280"/>
        <v>9890.2882765607246</v>
      </c>
      <c r="T2109" s="17">
        <f t="shared" si="1280"/>
        <v>8145.9982065918848</v>
      </c>
    </row>
    <row r="2110" spans="2:20" ht="12.75" customHeight="1">
      <c r="B2110" s="145"/>
      <c r="C2110" s="21" t="s">
        <v>301</v>
      </c>
      <c r="D2110" s="5" t="s">
        <v>79</v>
      </c>
      <c r="E2110" s="5" t="s">
        <v>317</v>
      </c>
      <c r="F2110" s="5"/>
      <c r="G2110" s="17">
        <f t="shared" ref="G2110:T2110" si="1281">+IFERROR(AVERAGEIF(F1760:G1760,no_cero),0)</f>
        <v>0</v>
      </c>
      <c r="H2110" s="17">
        <f t="shared" si="1281"/>
        <v>0</v>
      </c>
      <c r="I2110" s="17">
        <f t="shared" si="1281"/>
        <v>0</v>
      </c>
      <c r="J2110" s="17">
        <f t="shared" si="1281"/>
        <v>0</v>
      </c>
      <c r="K2110" s="17">
        <f t="shared" si="1281"/>
        <v>0</v>
      </c>
      <c r="L2110" s="17">
        <f t="shared" si="1281"/>
        <v>0</v>
      </c>
      <c r="M2110" s="17">
        <f t="shared" si="1281"/>
        <v>0</v>
      </c>
      <c r="N2110" s="17">
        <f t="shared" si="1281"/>
        <v>0</v>
      </c>
      <c r="O2110" s="17">
        <f t="shared" si="1281"/>
        <v>5727.5544724380879</v>
      </c>
      <c r="P2110" s="17">
        <f t="shared" si="1281"/>
        <v>6242.3659562770645</v>
      </c>
      <c r="Q2110" s="17">
        <f t="shared" si="1281"/>
        <v>6253.657431393458</v>
      </c>
      <c r="R2110" s="17">
        <f t="shared" si="1281"/>
        <v>9820.8738491037984</v>
      </c>
      <c r="S2110" s="17">
        <f t="shared" si="1281"/>
        <v>12500.800300699259</v>
      </c>
      <c r="T2110" s="17">
        <f t="shared" si="1281"/>
        <v>9869.3158729196039</v>
      </c>
    </row>
    <row r="2111" spans="2:20" ht="12.75" customHeight="1">
      <c r="B2111" s="145"/>
      <c r="C2111" s="21" t="s">
        <v>302</v>
      </c>
      <c r="D2111" s="5" t="s">
        <v>79</v>
      </c>
      <c r="E2111" s="5" t="s">
        <v>317</v>
      </c>
      <c r="F2111" s="5"/>
      <c r="G2111" s="17">
        <f t="shared" ref="G2111:T2111" si="1282">+IFERROR(AVERAGEIF(F1761:G1761,no_cero),0)</f>
        <v>0</v>
      </c>
      <c r="H2111" s="17">
        <f t="shared" si="1282"/>
        <v>0</v>
      </c>
      <c r="I2111" s="17">
        <f t="shared" si="1282"/>
        <v>0</v>
      </c>
      <c r="J2111" s="17">
        <f t="shared" si="1282"/>
        <v>0</v>
      </c>
      <c r="K2111" s="17">
        <f t="shared" si="1282"/>
        <v>0</v>
      </c>
      <c r="L2111" s="17">
        <f t="shared" si="1282"/>
        <v>0</v>
      </c>
      <c r="M2111" s="17">
        <f t="shared" si="1282"/>
        <v>0</v>
      </c>
      <c r="N2111" s="17">
        <f t="shared" si="1282"/>
        <v>0</v>
      </c>
      <c r="O2111" s="17">
        <f t="shared" si="1282"/>
        <v>1201.3156925751591</v>
      </c>
      <c r="P2111" s="17">
        <f t="shared" si="1282"/>
        <v>1121.2923467705637</v>
      </c>
      <c r="Q2111" s="17">
        <f t="shared" si="1282"/>
        <v>960.34445617585379</v>
      </c>
      <c r="R2111" s="17">
        <f t="shared" si="1282"/>
        <v>774.69188741906817</v>
      </c>
      <c r="S2111" s="17">
        <f t="shared" si="1282"/>
        <v>577.81961793993514</v>
      </c>
      <c r="T2111" s="17">
        <f t="shared" si="1282"/>
        <v>401.70768220161318</v>
      </c>
    </row>
    <row r="2112" spans="2:20" ht="12.75" customHeight="1">
      <c r="B2112" s="145"/>
      <c r="C2112" s="21" t="s">
        <v>261</v>
      </c>
      <c r="D2112" s="5" t="s">
        <v>79</v>
      </c>
      <c r="E2112" s="5" t="s">
        <v>317</v>
      </c>
      <c r="F2112" s="5"/>
      <c r="G2112" s="17">
        <f t="shared" ref="G2112:T2112" si="1283">+IFERROR(AVERAGEIF(F1762:G1762,no_cero),0)</f>
        <v>0</v>
      </c>
      <c r="H2112" s="17">
        <f t="shared" si="1283"/>
        <v>0</v>
      </c>
      <c r="I2112" s="17">
        <f t="shared" si="1283"/>
        <v>0</v>
      </c>
      <c r="J2112" s="17">
        <f t="shared" si="1283"/>
        <v>0</v>
      </c>
      <c r="K2112" s="17">
        <f t="shared" si="1283"/>
        <v>0</v>
      </c>
      <c r="L2112" s="17">
        <f t="shared" si="1283"/>
        <v>0</v>
      </c>
      <c r="M2112" s="17">
        <f t="shared" si="1283"/>
        <v>0</v>
      </c>
      <c r="N2112" s="17">
        <f t="shared" si="1283"/>
        <v>0</v>
      </c>
      <c r="O2112" s="17">
        <f t="shared" si="1283"/>
        <v>0</v>
      </c>
      <c r="P2112" s="17">
        <f t="shared" si="1283"/>
        <v>2078.5963673390565</v>
      </c>
      <c r="Q2112" s="17">
        <f t="shared" si="1283"/>
        <v>1942.1323371762528</v>
      </c>
      <c r="R2112" s="17">
        <f t="shared" si="1283"/>
        <v>1619.2939585595259</v>
      </c>
      <c r="S2112" s="17">
        <f t="shared" si="1283"/>
        <v>1270.4668121057457</v>
      </c>
      <c r="T2112" s="17">
        <f t="shared" si="1283"/>
        <v>961.75663976059286</v>
      </c>
    </row>
    <row r="2113" spans="1:20" ht="12.6" customHeight="1">
      <c r="B2113" s="145"/>
      <c r="C2113" s="21" t="s">
        <v>262</v>
      </c>
      <c r="D2113" s="5" t="s">
        <v>79</v>
      </c>
      <c r="E2113" s="5" t="s">
        <v>317</v>
      </c>
      <c r="F2113" s="5"/>
      <c r="G2113" s="17">
        <f t="shared" ref="G2113:T2113" si="1284">+IFERROR(AVERAGEIF(F1763:G1763,no_cero),0)</f>
        <v>0</v>
      </c>
      <c r="H2113" s="17">
        <f t="shared" si="1284"/>
        <v>0</v>
      </c>
      <c r="I2113" s="17">
        <f t="shared" si="1284"/>
        <v>0</v>
      </c>
      <c r="J2113" s="17">
        <f t="shared" si="1284"/>
        <v>0</v>
      </c>
      <c r="K2113" s="17">
        <f t="shared" si="1284"/>
        <v>0</v>
      </c>
      <c r="L2113" s="17">
        <f t="shared" si="1284"/>
        <v>0</v>
      </c>
      <c r="M2113" s="17">
        <f t="shared" si="1284"/>
        <v>0</v>
      </c>
      <c r="N2113" s="17">
        <f t="shared" si="1284"/>
        <v>0</v>
      </c>
      <c r="O2113" s="17">
        <f t="shared" si="1284"/>
        <v>0</v>
      </c>
      <c r="P2113" s="17">
        <f t="shared" si="1284"/>
        <v>2504.9067308405488</v>
      </c>
      <c r="Q2113" s="17">
        <f t="shared" si="1284"/>
        <v>2394.8546284366121</v>
      </c>
      <c r="R2113" s="17">
        <f t="shared" si="1284"/>
        <v>2109.4118949039739</v>
      </c>
      <c r="S2113" s="17">
        <f t="shared" si="1284"/>
        <v>1784.8589072016352</v>
      </c>
      <c r="T2113" s="17">
        <f t="shared" si="1284"/>
        <v>1505.7763125810648</v>
      </c>
    </row>
    <row r="2114" spans="1:20">
      <c r="B2114" s="145"/>
      <c r="C2114" s="396" t="s">
        <v>290</v>
      </c>
      <c r="D2114" s="379" t="s">
        <v>79</v>
      </c>
      <c r="E2114" s="379" t="s">
        <v>317</v>
      </c>
      <c r="F2114" s="5"/>
      <c r="G2114" s="543">
        <f t="shared" ref="G2114:T2114" si="1285">+IFERROR(AVERAGEIF(F1764:G1764,no_cero),0)</f>
        <v>0</v>
      </c>
      <c r="H2114" s="543">
        <f t="shared" si="1285"/>
        <v>0</v>
      </c>
      <c r="I2114" s="543">
        <f t="shared" si="1285"/>
        <v>0</v>
      </c>
      <c r="J2114" s="543">
        <f t="shared" si="1285"/>
        <v>0</v>
      </c>
      <c r="K2114" s="543">
        <f t="shared" si="1285"/>
        <v>0</v>
      </c>
      <c r="L2114" s="543">
        <f t="shared" si="1285"/>
        <v>0</v>
      </c>
      <c r="M2114" s="543">
        <f t="shared" si="1285"/>
        <v>0</v>
      </c>
      <c r="N2114" s="543">
        <f t="shared" si="1285"/>
        <v>0</v>
      </c>
      <c r="O2114" s="543">
        <f t="shared" si="1285"/>
        <v>0</v>
      </c>
      <c r="P2114" s="543">
        <f t="shared" si="1285"/>
        <v>0</v>
      </c>
      <c r="Q2114" s="543">
        <f t="shared" si="1285"/>
        <v>0</v>
      </c>
      <c r="R2114" s="543">
        <f t="shared" si="1285"/>
        <v>0</v>
      </c>
      <c r="S2114" s="543">
        <f t="shared" si="1285"/>
        <v>0</v>
      </c>
      <c r="T2114" s="543">
        <f t="shared" si="1285"/>
        <v>6651.8572263764099</v>
      </c>
    </row>
    <row r="2115" spans="1:20">
      <c r="B2115" s="385"/>
      <c r="C2115" s="398" t="s">
        <v>918</v>
      </c>
      <c r="D2115" s="387"/>
      <c r="E2115" s="387"/>
      <c r="F2115" s="5"/>
      <c r="G2115" s="544"/>
      <c r="H2115" s="544"/>
      <c r="I2115" s="544"/>
      <c r="J2115" s="544"/>
      <c r="K2115" s="544"/>
      <c r="L2115" s="544"/>
      <c r="M2115" s="544"/>
      <c r="N2115" s="544"/>
      <c r="O2115" s="544"/>
      <c r="P2115" s="544"/>
      <c r="Q2115" s="544"/>
      <c r="R2115" s="544"/>
      <c r="S2115" s="544"/>
      <c r="T2115" s="544"/>
    </row>
    <row r="2116" spans="1:20">
      <c r="B2116" s="145"/>
      <c r="C2116" s="21" t="s">
        <v>303</v>
      </c>
      <c r="D2116" s="5" t="s">
        <v>79</v>
      </c>
      <c r="E2116" s="5" t="s">
        <v>317</v>
      </c>
      <c r="F2116" s="5"/>
      <c r="G2116" s="17">
        <f t="shared" ref="G2116:T2116" si="1286">+IFERROR(AVERAGEIF(F1766:G1766,no_cero),0)</f>
        <v>35.99</v>
      </c>
      <c r="H2116" s="17">
        <f t="shared" si="1286"/>
        <v>1416.0749432938035</v>
      </c>
      <c r="I2116" s="17">
        <f t="shared" si="1286"/>
        <v>16599.528637545056</v>
      </c>
      <c r="J2116" s="17">
        <f t="shared" si="1286"/>
        <v>25486.433541611903</v>
      </c>
      <c r="K2116" s="17">
        <f t="shared" si="1286"/>
        <v>17857.309820504783</v>
      </c>
      <c r="L2116" s="17">
        <f t="shared" si="1286"/>
        <v>11837.144056635949</v>
      </c>
      <c r="M2116" s="17">
        <f t="shared" si="1286"/>
        <v>8529.6381669836337</v>
      </c>
      <c r="N2116" s="17">
        <f t="shared" si="1286"/>
        <v>1056.7132960874089</v>
      </c>
      <c r="O2116" s="17">
        <f t="shared" si="1286"/>
        <v>528.35664804370595</v>
      </c>
      <c r="P2116" s="17">
        <f t="shared" si="1286"/>
        <v>2.9708161503835301E-12</v>
      </c>
      <c r="Q2116" s="17">
        <f t="shared" si="1286"/>
        <v>1029.3394460029667</v>
      </c>
      <c r="R2116" s="17">
        <f t="shared" si="1286"/>
        <v>1029.3394460029665</v>
      </c>
      <c r="S2116" s="17">
        <f t="shared" si="1286"/>
        <v>2.5515082258842037E-12</v>
      </c>
      <c r="T2116" s="17">
        <f t="shared" si="1286"/>
        <v>2.4847273300839483E-12</v>
      </c>
    </row>
    <row r="2117" spans="1:20">
      <c r="B2117" s="145"/>
      <c r="C2117" s="21" t="s">
        <v>503</v>
      </c>
      <c r="D2117" s="5" t="s">
        <v>79</v>
      </c>
      <c r="E2117" s="5" t="s">
        <v>317</v>
      </c>
      <c r="F2117" s="5"/>
      <c r="G2117" s="17">
        <f t="shared" ref="G2117:T2117" si="1287">+IFERROR(AVERAGEIF(F1767:G1767,no_cero),0)</f>
        <v>0</v>
      </c>
      <c r="H2117" s="17">
        <f t="shared" si="1287"/>
        <v>0</v>
      </c>
      <c r="I2117" s="17">
        <f t="shared" si="1287"/>
        <v>0</v>
      </c>
      <c r="J2117" s="17">
        <f t="shared" si="1287"/>
        <v>0</v>
      </c>
      <c r="K2117" s="17">
        <f t="shared" si="1287"/>
        <v>0</v>
      </c>
      <c r="L2117" s="17">
        <f t="shared" si="1287"/>
        <v>0</v>
      </c>
      <c r="M2117" s="17">
        <f t="shared" si="1287"/>
        <v>0</v>
      </c>
      <c r="N2117" s="17">
        <f t="shared" si="1287"/>
        <v>0</v>
      </c>
      <c r="O2117" s="17">
        <f t="shared" si="1287"/>
        <v>0</v>
      </c>
      <c r="P2117" s="17">
        <f t="shared" si="1287"/>
        <v>0</v>
      </c>
      <c r="Q2117" s="17">
        <f t="shared" si="1287"/>
        <v>6789.2421829538489</v>
      </c>
      <c r="R2117" s="17">
        <f t="shared" si="1287"/>
        <v>5549.7097584096555</v>
      </c>
      <c r="S2117" s="17">
        <f t="shared" si="1287"/>
        <v>3196.6110017177339</v>
      </c>
      <c r="T2117" s="17">
        <f t="shared" si="1287"/>
        <v>2083.0446695700057</v>
      </c>
    </row>
    <row r="2118" spans="1:20">
      <c r="B2118" s="385"/>
      <c r="C2118" s="388" t="s">
        <v>504</v>
      </c>
      <c r="D2118" s="8" t="s">
        <v>79</v>
      </c>
      <c r="E2118" s="8" t="s">
        <v>317</v>
      </c>
      <c r="F2118" s="5"/>
      <c r="G2118" s="547">
        <f t="shared" ref="G2118:T2118" si="1288">+IFERROR(AVERAGEIF(F1768:G1768,no_cero),0)</f>
        <v>0</v>
      </c>
      <c r="H2118" s="547">
        <f t="shared" si="1288"/>
        <v>0</v>
      </c>
      <c r="I2118" s="547">
        <f t="shared" si="1288"/>
        <v>0</v>
      </c>
      <c r="J2118" s="547">
        <f t="shared" si="1288"/>
        <v>0</v>
      </c>
      <c r="K2118" s="547">
        <f t="shared" si="1288"/>
        <v>0</v>
      </c>
      <c r="L2118" s="547">
        <f t="shared" si="1288"/>
        <v>0</v>
      </c>
      <c r="M2118" s="547">
        <f t="shared" si="1288"/>
        <v>0</v>
      </c>
      <c r="N2118" s="547">
        <f t="shared" si="1288"/>
        <v>0</v>
      </c>
      <c r="O2118" s="547">
        <f t="shared" si="1288"/>
        <v>0</v>
      </c>
      <c r="P2118" s="547">
        <f t="shared" si="1288"/>
        <v>0</v>
      </c>
      <c r="Q2118" s="547">
        <f t="shared" si="1288"/>
        <v>0</v>
      </c>
      <c r="R2118" s="547">
        <f t="shared" si="1288"/>
        <v>1840.584149454128</v>
      </c>
      <c r="S2118" s="547">
        <f t="shared" si="1288"/>
        <v>1513.3100574275627</v>
      </c>
      <c r="T2118" s="547">
        <f t="shared" si="1288"/>
        <v>883.99247887932938</v>
      </c>
    </row>
    <row r="2120" spans="1:20">
      <c r="A2120" s="279" t="s">
        <v>817</v>
      </c>
      <c r="B2120" s="278" t="s">
        <v>922</v>
      </c>
    </row>
  </sheetData>
  <conditionalFormatting sqref="A1785:A1801">
    <cfRule type="duplicateValues" dxfId="11" priority="55"/>
  </conditionalFormatting>
  <conditionalFormatting sqref="A2085:A2095">
    <cfRule type="duplicateValues" dxfId="10" priority="53"/>
  </conditionalFormatting>
  <conditionalFormatting sqref="B185">
    <cfRule type="duplicateValues" dxfId="9" priority="16"/>
  </conditionalFormatting>
  <conditionalFormatting sqref="B537">
    <cfRule type="duplicateValues" dxfId="8" priority="5"/>
  </conditionalFormatting>
  <conditionalFormatting sqref="B889">
    <cfRule type="duplicateValues" dxfId="7" priority="4"/>
  </conditionalFormatting>
  <conditionalFormatting sqref="B1239">
    <cfRule type="duplicateValues" dxfId="6" priority="3"/>
  </conditionalFormatting>
  <conditionalFormatting sqref="B1599">
    <cfRule type="duplicateValues" dxfId="5" priority="2"/>
  </conditionalFormatting>
  <conditionalFormatting sqref="B1949">
    <cfRule type="duplicateValues" dxfId="4" priority="1"/>
  </conditionalFormatting>
  <conditionalFormatting sqref="C355">
    <cfRule type="duplicateValues" dxfId="3" priority="98"/>
  </conditionalFormatting>
  <conditionalFormatting sqref="C1059">
    <cfRule type="duplicateValues" dxfId="2" priority="90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D0755-1F67-4310-875C-64B36D217C7E}">
  <sheetPr codeName="Hoja12"/>
  <dimension ref="A1:W717"/>
  <sheetViews>
    <sheetView showGridLines="0" zoomScale="70" zoomScaleNormal="70" workbookViewId="0">
      <pane xSplit="6" ySplit="8" topLeftCell="N521" activePane="bottomRight" state="frozen"/>
      <selection pane="topRight" activeCell="G1" sqref="G1"/>
      <selection pane="bottomLeft" activeCell="A10" sqref="A10"/>
      <selection pane="bottomRight" activeCell="Q7" sqref="Q7"/>
    </sheetView>
    <sheetView workbookViewId="1"/>
  </sheetViews>
  <sheetFormatPr baseColWidth="10" defaultColWidth="0" defaultRowHeight="13.2" outlineLevelRow="1"/>
  <cols>
    <col min="1" max="2" width="2.5" style="140" customWidth="1"/>
    <col min="3" max="3" width="40.09765625" style="140" customWidth="1"/>
    <col min="4" max="5" width="10.69921875" style="140" customWidth="1"/>
    <col min="6" max="6" width="10.69921875" style="277" customWidth="1"/>
    <col min="7" max="8" width="10.69921875" style="140" customWidth="1"/>
    <col min="9" max="9" width="12" style="140" customWidth="1"/>
    <col min="10" max="21" width="10.69921875" style="140" customWidth="1"/>
    <col min="22" max="22" width="1.59765625" style="140" customWidth="1"/>
    <col min="23" max="23" width="0" style="140" hidden="1" customWidth="1"/>
    <col min="24" max="16384" width="10.69921875" style="140" hidden="1"/>
  </cols>
  <sheetData>
    <row r="1" spans="1:21">
      <c r="A1" s="3"/>
      <c r="B1" s="3"/>
      <c r="C1" s="3"/>
      <c r="D1" s="5"/>
      <c r="E1" s="5"/>
      <c r="F1" s="5"/>
      <c r="G1" s="18">
        <v>2010</v>
      </c>
      <c r="H1" s="18">
        <v>2011</v>
      </c>
      <c r="I1" s="18">
        <f>+H1+1</f>
        <v>2012</v>
      </c>
      <c r="J1" s="18">
        <f t="shared" ref="J1:P1" si="0">+I1+1</f>
        <v>2013</v>
      </c>
      <c r="K1" s="18">
        <f t="shared" si="0"/>
        <v>2014</v>
      </c>
      <c r="L1" s="18">
        <f t="shared" si="0"/>
        <v>2015</v>
      </c>
      <c r="M1" s="18">
        <f t="shared" si="0"/>
        <v>2016</v>
      </c>
      <c r="N1" s="18">
        <f t="shared" si="0"/>
        <v>2017</v>
      </c>
      <c r="O1" s="18">
        <f t="shared" si="0"/>
        <v>2018</v>
      </c>
      <c r="P1" s="18">
        <f t="shared" si="0"/>
        <v>2019</v>
      </c>
      <c r="Q1" s="18">
        <f>+P1+1</f>
        <v>2020</v>
      </c>
      <c r="R1" s="18">
        <f t="shared" ref="R1:U1" si="1">+Q1+1</f>
        <v>2021</v>
      </c>
      <c r="S1" s="18">
        <f t="shared" si="1"/>
        <v>2022</v>
      </c>
      <c r="T1" s="18">
        <f t="shared" si="1"/>
        <v>2023</v>
      </c>
      <c r="U1" s="18">
        <f t="shared" si="1"/>
        <v>2024</v>
      </c>
    </row>
    <row r="2" spans="1:21">
      <c r="A2" s="3"/>
      <c r="B2" s="19"/>
      <c r="C2" s="19"/>
      <c r="D2" s="34" t="s">
        <v>54</v>
      </c>
      <c r="E2" s="34" t="s">
        <v>32</v>
      </c>
      <c r="F2" s="34" t="s">
        <v>35</v>
      </c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</row>
    <row r="3" spans="1:21">
      <c r="A3" s="3"/>
      <c r="B3" s="3"/>
      <c r="C3" s="3"/>
      <c r="D3" s="3"/>
      <c r="E3" s="3"/>
      <c r="F3" s="5"/>
      <c r="G3" s="3"/>
      <c r="H3" s="3"/>
      <c r="I3" s="3"/>
      <c r="J3" s="3"/>
      <c r="K3" s="3"/>
      <c r="L3" s="3"/>
      <c r="M3" s="3"/>
      <c r="N3" s="3"/>
      <c r="O3" s="3"/>
      <c r="P3" s="3"/>
    </row>
    <row r="4" spans="1:21" ht="14.25" customHeight="1">
      <c r="A4" s="279" t="s">
        <v>817</v>
      </c>
      <c r="B4" s="19" t="s">
        <v>998</v>
      </c>
      <c r="C4" s="137"/>
      <c r="D4" s="137"/>
      <c r="E4" s="137"/>
      <c r="F4" s="560"/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  <c r="R4" s="560"/>
      <c r="S4" s="560"/>
      <c r="T4" s="560"/>
      <c r="U4" s="560"/>
    </row>
    <row r="5" spans="1:21">
      <c r="A5" s="3"/>
      <c r="B5" s="3"/>
      <c r="C5" s="3"/>
      <c r="D5" s="3"/>
      <c r="E5" s="3"/>
      <c r="F5" s="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>
      <c r="A6" s="3"/>
      <c r="B6" s="3"/>
      <c r="C6" s="3" t="s">
        <v>15</v>
      </c>
      <c r="D6" s="5" t="s">
        <v>79</v>
      </c>
      <c r="E6" s="5" t="s">
        <v>39</v>
      </c>
      <c r="F6" s="5"/>
      <c r="G6" s="5"/>
      <c r="H6" s="40">
        <f>+WACC!G37</f>
        <v>7.6831999999999998E-2</v>
      </c>
      <c r="I6" s="40">
        <f>+WACC!H37</f>
        <v>7.6831999999999998E-2</v>
      </c>
      <c r="J6" s="40">
        <f>+WACC!I37</f>
        <v>7.9141449290322574E-2</v>
      </c>
      <c r="K6" s="40">
        <f>+WACC!J37</f>
        <v>9.2170780003648076E-2</v>
      </c>
      <c r="L6" s="40">
        <f>+WACC!K37</f>
        <v>9.2935713661102565E-2</v>
      </c>
      <c r="M6" s="40">
        <f>+WACC!L37</f>
        <v>9.6136469915581987E-2</v>
      </c>
      <c r="N6" s="40">
        <f>+WACC!M37</f>
        <v>9.710952513850872E-2</v>
      </c>
      <c r="O6" s="40">
        <f>+WACC!N37</f>
        <v>9.8393127904228231E-2</v>
      </c>
      <c r="P6" s="40">
        <f>+WACC!O37</f>
        <v>9.8806675105117453E-2</v>
      </c>
      <c r="Q6" s="40">
        <f>+WACC!P37</f>
        <v>9.5138640521935228E-2</v>
      </c>
      <c r="R6" s="40">
        <f>+WACC!Q37</f>
        <v>9.5759540595539733E-2</v>
      </c>
      <c r="S6" s="40">
        <f>+WACC!R37</f>
        <v>9.3810765298720997E-2</v>
      </c>
      <c r="T6" s="40">
        <f>+WACC!S37</f>
        <v>9.57063226047042E-2</v>
      </c>
      <c r="U6" s="40">
        <f>+WACC!T37</f>
        <v>9.4330385330280569E-2</v>
      </c>
    </row>
    <row r="7" spans="1:21">
      <c r="A7" s="3"/>
      <c r="B7" s="3"/>
      <c r="C7" s="3" t="s">
        <v>700</v>
      </c>
      <c r="D7" s="5" t="s">
        <v>65</v>
      </c>
      <c r="E7" s="5" t="s">
        <v>39</v>
      </c>
      <c r="F7" s="5"/>
      <c r="G7" s="5"/>
      <c r="H7" s="220">
        <v>0.33499999999999996</v>
      </c>
      <c r="I7" s="220">
        <v>0.33499999999999996</v>
      </c>
      <c r="J7" s="220">
        <v>0.33499999999999996</v>
      </c>
      <c r="K7" s="220">
        <v>0.33499999999999996</v>
      </c>
      <c r="L7" s="220">
        <v>0.316</v>
      </c>
      <c r="M7" s="220">
        <v>0.316</v>
      </c>
      <c r="N7" s="220">
        <v>0.33024999999999999</v>
      </c>
      <c r="O7" s="220">
        <v>0.33024999999999999</v>
      </c>
      <c r="P7" s="220">
        <v>0.33024999999999999</v>
      </c>
      <c r="Q7" s="220">
        <v>0.33024999999999999</v>
      </c>
      <c r="R7" s="220">
        <v>0.33024999999999999</v>
      </c>
      <c r="S7" s="220">
        <v>0.33024999999999999</v>
      </c>
      <c r="T7" s="220">
        <v>0.33024999999999999</v>
      </c>
      <c r="U7" s="220">
        <v>0.33024999999999999</v>
      </c>
    </row>
    <row r="8" spans="1:21">
      <c r="A8" s="3"/>
      <c r="B8" s="3"/>
      <c r="C8" s="3"/>
      <c r="D8" s="3"/>
      <c r="E8" s="3"/>
      <c r="F8" s="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>
      <c r="A9" s="279"/>
      <c r="B9" s="64" t="s">
        <v>312</v>
      </c>
      <c r="C9" s="63"/>
      <c r="D9" s="63"/>
      <c r="E9" s="63"/>
      <c r="F9" s="481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</row>
    <row r="10" spans="1:21">
      <c r="A10" s="3"/>
      <c r="B10" s="3"/>
      <c r="C10" s="3"/>
      <c r="D10" s="3"/>
      <c r="E10" s="3"/>
      <c r="F10" s="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4.25" customHeight="1" outlineLevel="1">
      <c r="A11" s="3"/>
      <c r="B11" s="6" t="s">
        <v>178</v>
      </c>
      <c r="C11" s="3"/>
      <c r="D11" s="3"/>
      <c r="E11" s="3"/>
      <c r="F11" s="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4.25" customHeight="1" outlineLevel="1">
      <c r="A12" s="3"/>
      <c r="B12" s="3"/>
      <c r="C12" s="3" t="s">
        <v>179</v>
      </c>
      <c r="D12" s="5" t="s">
        <v>65</v>
      </c>
      <c r="E12" s="5" t="s">
        <v>39</v>
      </c>
      <c r="F12" s="490">
        <v>3.3333333333333333E-2</v>
      </c>
      <c r="G12" s="3"/>
      <c r="H12" s="25">
        <f t="shared" ref="H12:U13" si="2">+$F12</f>
        <v>3.3333333333333333E-2</v>
      </c>
      <c r="I12" s="25">
        <f t="shared" si="2"/>
        <v>3.3333333333333333E-2</v>
      </c>
      <c r="J12" s="25">
        <f t="shared" si="2"/>
        <v>3.3333333333333333E-2</v>
      </c>
      <c r="K12" s="25">
        <f t="shared" si="2"/>
        <v>3.3333333333333333E-2</v>
      </c>
      <c r="L12" s="25">
        <f t="shared" si="2"/>
        <v>3.3333333333333333E-2</v>
      </c>
      <c r="M12" s="25">
        <f t="shared" si="2"/>
        <v>3.3333333333333333E-2</v>
      </c>
      <c r="N12" s="25">
        <f t="shared" si="2"/>
        <v>3.3333333333333333E-2</v>
      </c>
      <c r="O12" s="25">
        <f t="shared" si="2"/>
        <v>3.3333333333333333E-2</v>
      </c>
      <c r="P12" s="25">
        <f t="shared" si="2"/>
        <v>3.3333333333333333E-2</v>
      </c>
      <c r="Q12" s="25">
        <f t="shared" si="2"/>
        <v>3.3333333333333333E-2</v>
      </c>
      <c r="R12" s="25">
        <f t="shared" si="2"/>
        <v>3.3333333333333333E-2</v>
      </c>
      <c r="S12" s="25">
        <f t="shared" si="2"/>
        <v>3.3333333333333333E-2</v>
      </c>
      <c r="T12" s="25">
        <f t="shared" si="2"/>
        <v>3.3333333333333333E-2</v>
      </c>
      <c r="U12" s="25">
        <f t="shared" si="2"/>
        <v>3.3333333333333333E-2</v>
      </c>
    </row>
    <row r="13" spans="1:21" ht="14.25" customHeight="1" outlineLevel="1">
      <c r="A13" s="3"/>
      <c r="B13" s="3"/>
      <c r="C13" s="3" t="s">
        <v>180</v>
      </c>
      <c r="D13" s="5" t="s">
        <v>65</v>
      </c>
      <c r="E13" s="5" t="s">
        <v>39</v>
      </c>
      <c r="F13" s="490">
        <v>0.1</v>
      </c>
      <c r="G13" s="3"/>
      <c r="H13" s="25">
        <f t="shared" si="2"/>
        <v>0.1</v>
      </c>
      <c r="I13" s="25">
        <f t="shared" si="2"/>
        <v>0.1</v>
      </c>
      <c r="J13" s="25">
        <f t="shared" si="2"/>
        <v>0.1</v>
      </c>
      <c r="K13" s="25">
        <f t="shared" si="2"/>
        <v>0.1</v>
      </c>
      <c r="L13" s="25">
        <f t="shared" si="2"/>
        <v>0.1</v>
      </c>
      <c r="M13" s="25">
        <f t="shared" si="2"/>
        <v>0.1</v>
      </c>
      <c r="N13" s="25">
        <f t="shared" si="2"/>
        <v>0.1</v>
      </c>
      <c r="O13" s="25">
        <f t="shared" si="2"/>
        <v>0.1</v>
      </c>
      <c r="P13" s="25">
        <f t="shared" si="2"/>
        <v>0.1</v>
      </c>
      <c r="Q13" s="25">
        <f t="shared" si="2"/>
        <v>0.1</v>
      </c>
      <c r="R13" s="25">
        <f t="shared" si="2"/>
        <v>0.1</v>
      </c>
      <c r="S13" s="25">
        <f t="shared" si="2"/>
        <v>0.1</v>
      </c>
      <c r="T13" s="25">
        <f t="shared" si="2"/>
        <v>0.1</v>
      </c>
      <c r="U13" s="25">
        <f t="shared" si="2"/>
        <v>0.1</v>
      </c>
    </row>
    <row r="14" spans="1:21" ht="14.25" customHeight="1" outlineLevel="1" collapsed="1">
      <c r="A14" s="3"/>
      <c r="B14" s="3"/>
      <c r="C14" s="3"/>
      <c r="D14" s="3"/>
      <c r="E14" s="3"/>
      <c r="F14" s="5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ht="14.25" customHeight="1" outlineLevel="1">
      <c r="A15" s="279"/>
      <c r="B15" s="491" t="s">
        <v>920</v>
      </c>
      <c r="C15" s="64"/>
      <c r="D15" s="63"/>
      <c r="E15" s="63"/>
      <c r="F15" s="481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</row>
    <row r="16" spans="1:21" ht="14.25" customHeight="1" outlineLevel="1">
      <c r="A16" s="3"/>
      <c r="B16" s="384"/>
      <c r="C16" s="518" t="s">
        <v>525</v>
      </c>
      <c r="D16" s="519"/>
      <c r="E16" s="519"/>
      <c r="F16" s="520"/>
      <c r="G16" s="521"/>
      <c r="H16" s="522"/>
      <c r="I16" s="522"/>
      <c r="J16" s="522"/>
      <c r="K16" s="522"/>
      <c r="L16" s="522"/>
      <c r="M16" s="522"/>
      <c r="N16" s="522"/>
      <c r="O16" s="522"/>
      <c r="P16" s="522"/>
      <c r="Q16" s="522"/>
      <c r="R16" s="522"/>
      <c r="S16" s="522"/>
      <c r="T16" s="522"/>
      <c r="U16" s="522"/>
    </row>
    <row r="17" spans="1:21" ht="14.25" customHeight="1" outlineLevel="1">
      <c r="A17" s="3"/>
      <c r="B17" s="145"/>
      <c r="C17" s="20" t="s">
        <v>756</v>
      </c>
      <c r="D17" s="5" t="s">
        <v>65</v>
      </c>
      <c r="E17" s="5" t="s">
        <v>39</v>
      </c>
      <c r="F17" s="494">
        <v>0.14285714285714285</v>
      </c>
      <c r="G17" s="3"/>
      <c r="H17" s="511">
        <f t="shared" ref="H17:U26" si="3">+$F17</f>
        <v>0.14285714285714285</v>
      </c>
      <c r="I17" s="511">
        <f t="shared" si="3"/>
        <v>0.14285714285714285</v>
      </c>
      <c r="J17" s="511">
        <f t="shared" si="3"/>
        <v>0.14285714285714285</v>
      </c>
      <c r="K17" s="511">
        <f t="shared" si="3"/>
        <v>0.14285714285714285</v>
      </c>
      <c r="L17" s="511">
        <f t="shared" si="3"/>
        <v>0.14285714285714285</v>
      </c>
      <c r="M17" s="511">
        <f t="shared" si="3"/>
        <v>0.14285714285714285</v>
      </c>
      <c r="N17" s="511">
        <f t="shared" si="3"/>
        <v>0.14285714285714285</v>
      </c>
      <c r="O17" s="511">
        <f t="shared" si="3"/>
        <v>0.14285714285714285</v>
      </c>
      <c r="P17" s="511">
        <f t="shared" si="3"/>
        <v>0.14285714285714285</v>
      </c>
      <c r="Q17" s="511">
        <f t="shared" si="3"/>
        <v>0.14285714285714285</v>
      </c>
      <c r="R17" s="511">
        <f t="shared" si="3"/>
        <v>0.14285714285714285</v>
      </c>
      <c r="S17" s="511">
        <f t="shared" si="3"/>
        <v>0.14285714285714285</v>
      </c>
      <c r="T17" s="511">
        <f t="shared" si="3"/>
        <v>0.14285714285714285</v>
      </c>
      <c r="U17" s="511">
        <f t="shared" si="3"/>
        <v>0.14285714285714285</v>
      </c>
    </row>
    <row r="18" spans="1:21" ht="14.25" customHeight="1" outlineLevel="1">
      <c r="A18" s="3"/>
      <c r="B18" s="145"/>
      <c r="C18" s="20" t="s">
        <v>757</v>
      </c>
      <c r="D18" s="5" t="s">
        <v>65</v>
      </c>
      <c r="E18" s="5" t="s">
        <v>39</v>
      </c>
      <c r="F18" s="494">
        <v>0.05</v>
      </c>
      <c r="G18" s="3"/>
      <c r="H18" s="511">
        <f t="shared" si="3"/>
        <v>0.05</v>
      </c>
      <c r="I18" s="511">
        <f t="shared" si="3"/>
        <v>0.05</v>
      </c>
      <c r="J18" s="511">
        <f t="shared" si="3"/>
        <v>0.05</v>
      </c>
      <c r="K18" s="511">
        <f t="shared" si="3"/>
        <v>0.05</v>
      </c>
      <c r="L18" s="511">
        <f t="shared" si="3"/>
        <v>0.05</v>
      </c>
      <c r="M18" s="511">
        <f t="shared" si="3"/>
        <v>0.05</v>
      </c>
      <c r="N18" s="511">
        <f t="shared" si="3"/>
        <v>0.05</v>
      </c>
      <c r="O18" s="511">
        <f t="shared" si="3"/>
        <v>0.05</v>
      </c>
      <c r="P18" s="511">
        <f t="shared" si="3"/>
        <v>0.05</v>
      </c>
      <c r="Q18" s="511">
        <f t="shared" si="3"/>
        <v>0.05</v>
      </c>
      <c r="R18" s="511">
        <f t="shared" si="3"/>
        <v>0.05</v>
      </c>
      <c r="S18" s="511">
        <f t="shared" si="3"/>
        <v>0.05</v>
      </c>
      <c r="T18" s="511">
        <f t="shared" si="3"/>
        <v>0.05</v>
      </c>
      <c r="U18" s="511">
        <f t="shared" si="3"/>
        <v>0.05</v>
      </c>
    </row>
    <row r="19" spans="1:21" ht="14.25" customHeight="1" outlineLevel="1">
      <c r="A19" s="3"/>
      <c r="B19" s="145"/>
      <c r="C19" s="20" t="s">
        <v>758</v>
      </c>
      <c r="D19" s="5" t="s">
        <v>65</v>
      </c>
      <c r="E19" s="5" t="s">
        <v>39</v>
      </c>
      <c r="F19" s="494">
        <v>3.3874709976798145E-2</v>
      </c>
      <c r="G19" s="3"/>
      <c r="H19" s="511">
        <f t="shared" si="3"/>
        <v>3.3874709976798145E-2</v>
      </c>
      <c r="I19" s="511">
        <f t="shared" si="3"/>
        <v>3.3874709976798145E-2</v>
      </c>
      <c r="J19" s="511">
        <f t="shared" si="3"/>
        <v>3.3874709976798145E-2</v>
      </c>
      <c r="K19" s="511">
        <f t="shared" si="3"/>
        <v>3.3874709976798145E-2</v>
      </c>
      <c r="L19" s="511">
        <f t="shared" si="3"/>
        <v>3.3874709976798145E-2</v>
      </c>
      <c r="M19" s="511">
        <f t="shared" si="3"/>
        <v>3.3874709976798145E-2</v>
      </c>
      <c r="N19" s="511">
        <f t="shared" si="3"/>
        <v>3.3874709976798145E-2</v>
      </c>
      <c r="O19" s="511">
        <f t="shared" si="3"/>
        <v>3.3874709976798145E-2</v>
      </c>
      <c r="P19" s="511">
        <f t="shared" si="3"/>
        <v>3.3874709976798145E-2</v>
      </c>
      <c r="Q19" s="511">
        <f t="shared" si="3"/>
        <v>3.3874709976798145E-2</v>
      </c>
      <c r="R19" s="511">
        <f t="shared" si="3"/>
        <v>3.3874709976798145E-2</v>
      </c>
      <c r="S19" s="511">
        <f t="shared" si="3"/>
        <v>3.3874709976798145E-2</v>
      </c>
      <c r="T19" s="511">
        <f t="shared" si="3"/>
        <v>3.3874709976798145E-2</v>
      </c>
      <c r="U19" s="511">
        <f t="shared" si="3"/>
        <v>3.3874709976798145E-2</v>
      </c>
    </row>
    <row r="20" spans="1:21" ht="14.25" customHeight="1" outlineLevel="1">
      <c r="A20" s="3"/>
      <c r="B20" s="145"/>
      <c r="C20" s="20" t="s">
        <v>759</v>
      </c>
      <c r="D20" s="5" t="s">
        <v>65</v>
      </c>
      <c r="E20" s="5" t="s">
        <v>39</v>
      </c>
      <c r="F20" s="495">
        <v>3.3937703393770335E-2</v>
      </c>
      <c r="G20" s="3"/>
      <c r="H20" s="511">
        <f t="shared" si="3"/>
        <v>3.3937703393770335E-2</v>
      </c>
      <c r="I20" s="511">
        <f t="shared" si="3"/>
        <v>3.3937703393770335E-2</v>
      </c>
      <c r="J20" s="511">
        <f t="shared" si="3"/>
        <v>3.3937703393770335E-2</v>
      </c>
      <c r="K20" s="511">
        <f t="shared" si="3"/>
        <v>3.3937703393770335E-2</v>
      </c>
      <c r="L20" s="511">
        <f t="shared" si="3"/>
        <v>3.3937703393770335E-2</v>
      </c>
      <c r="M20" s="511">
        <f t="shared" si="3"/>
        <v>3.3937703393770335E-2</v>
      </c>
      <c r="N20" s="511">
        <f t="shared" si="3"/>
        <v>3.3937703393770335E-2</v>
      </c>
      <c r="O20" s="511">
        <f t="shared" si="3"/>
        <v>3.3937703393770335E-2</v>
      </c>
      <c r="P20" s="511">
        <f t="shared" si="3"/>
        <v>3.3937703393770335E-2</v>
      </c>
      <c r="Q20" s="511">
        <f t="shared" si="3"/>
        <v>3.3937703393770335E-2</v>
      </c>
      <c r="R20" s="511">
        <f t="shared" si="3"/>
        <v>3.3937703393770335E-2</v>
      </c>
      <c r="S20" s="511">
        <f t="shared" si="3"/>
        <v>3.3937703393770335E-2</v>
      </c>
      <c r="T20" s="511">
        <f t="shared" si="3"/>
        <v>3.3937703393770335E-2</v>
      </c>
      <c r="U20" s="511">
        <f t="shared" si="3"/>
        <v>3.3937703393770335E-2</v>
      </c>
    </row>
    <row r="21" spans="1:21" ht="14.25" customHeight="1" outlineLevel="1">
      <c r="A21" s="3"/>
      <c r="B21" s="145"/>
      <c r="C21" s="20" t="s">
        <v>760</v>
      </c>
      <c r="D21" s="5" t="s">
        <v>65</v>
      </c>
      <c r="E21" s="5" t="s">
        <v>39</v>
      </c>
      <c r="F21" s="495">
        <v>3.40739357729649E-2</v>
      </c>
      <c r="G21" s="3"/>
      <c r="H21" s="511">
        <f t="shared" si="3"/>
        <v>3.40739357729649E-2</v>
      </c>
      <c r="I21" s="511">
        <f t="shared" si="3"/>
        <v>3.40739357729649E-2</v>
      </c>
      <c r="J21" s="511">
        <f t="shared" si="3"/>
        <v>3.40739357729649E-2</v>
      </c>
      <c r="K21" s="511">
        <f t="shared" si="3"/>
        <v>3.40739357729649E-2</v>
      </c>
      <c r="L21" s="511">
        <f t="shared" si="3"/>
        <v>3.40739357729649E-2</v>
      </c>
      <c r="M21" s="511">
        <f t="shared" si="3"/>
        <v>3.40739357729649E-2</v>
      </c>
      <c r="N21" s="511">
        <f t="shared" si="3"/>
        <v>3.40739357729649E-2</v>
      </c>
      <c r="O21" s="511">
        <f t="shared" si="3"/>
        <v>3.40739357729649E-2</v>
      </c>
      <c r="P21" s="511">
        <f t="shared" si="3"/>
        <v>3.40739357729649E-2</v>
      </c>
      <c r="Q21" s="511">
        <f t="shared" si="3"/>
        <v>3.40739357729649E-2</v>
      </c>
      <c r="R21" s="511">
        <f t="shared" si="3"/>
        <v>3.40739357729649E-2</v>
      </c>
      <c r="S21" s="511">
        <f t="shared" si="3"/>
        <v>3.40739357729649E-2</v>
      </c>
      <c r="T21" s="511">
        <f t="shared" si="3"/>
        <v>3.40739357729649E-2</v>
      </c>
      <c r="U21" s="511">
        <f t="shared" si="3"/>
        <v>3.40739357729649E-2</v>
      </c>
    </row>
    <row r="22" spans="1:21" ht="14.25" customHeight="1" outlineLevel="1">
      <c r="A22" s="3"/>
      <c r="B22" s="145"/>
      <c r="C22" s="20" t="s">
        <v>761</v>
      </c>
      <c r="D22" s="5" t="s">
        <v>65</v>
      </c>
      <c r="E22" s="5" t="s">
        <v>39</v>
      </c>
      <c r="F22" s="495">
        <v>3.4911525585844094E-2</v>
      </c>
      <c r="G22" s="3"/>
      <c r="H22" s="511">
        <f t="shared" si="3"/>
        <v>3.4911525585844094E-2</v>
      </c>
      <c r="I22" s="511">
        <f t="shared" si="3"/>
        <v>3.4911525585844094E-2</v>
      </c>
      <c r="J22" s="511">
        <f t="shared" si="3"/>
        <v>3.4911525585844094E-2</v>
      </c>
      <c r="K22" s="511">
        <f t="shared" si="3"/>
        <v>3.4911525585844094E-2</v>
      </c>
      <c r="L22" s="511">
        <f t="shared" si="3"/>
        <v>3.4911525585844094E-2</v>
      </c>
      <c r="M22" s="511">
        <f t="shared" si="3"/>
        <v>3.4911525585844094E-2</v>
      </c>
      <c r="N22" s="511">
        <f t="shared" si="3"/>
        <v>3.4911525585844094E-2</v>
      </c>
      <c r="O22" s="511">
        <f t="shared" si="3"/>
        <v>3.4911525585844094E-2</v>
      </c>
      <c r="P22" s="511">
        <f t="shared" si="3"/>
        <v>3.4911525585844094E-2</v>
      </c>
      <c r="Q22" s="511">
        <f t="shared" si="3"/>
        <v>3.4911525585844094E-2</v>
      </c>
      <c r="R22" s="511">
        <f t="shared" si="3"/>
        <v>3.4911525585844094E-2</v>
      </c>
      <c r="S22" s="511">
        <f t="shared" si="3"/>
        <v>3.4911525585844094E-2</v>
      </c>
      <c r="T22" s="511">
        <f t="shared" si="3"/>
        <v>3.4911525585844094E-2</v>
      </c>
      <c r="U22" s="511">
        <f t="shared" si="3"/>
        <v>3.4911525585844094E-2</v>
      </c>
    </row>
    <row r="23" spans="1:21" ht="14.25" customHeight="1" outlineLevel="1">
      <c r="A23" s="3"/>
      <c r="B23" s="145"/>
      <c r="C23" s="20" t="s">
        <v>762</v>
      </c>
      <c r="D23" s="5" t="s">
        <v>65</v>
      </c>
      <c r="E23" s="5" t="s">
        <v>39</v>
      </c>
      <c r="F23" s="495">
        <v>3.631118185435734E-2</v>
      </c>
      <c r="G23" s="3"/>
      <c r="H23" s="511">
        <f t="shared" si="3"/>
        <v>3.631118185435734E-2</v>
      </c>
      <c r="I23" s="511">
        <f t="shared" si="3"/>
        <v>3.631118185435734E-2</v>
      </c>
      <c r="J23" s="511">
        <f t="shared" si="3"/>
        <v>3.631118185435734E-2</v>
      </c>
      <c r="K23" s="511">
        <f t="shared" si="3"/>
        <v>3.631118185435734E-2</v>
      </c>
      <c r="L23" s="511">
        <f t="shared" si="3"/>
        <v>3.631118185435734E-2</v>
      </c>
      <c r="M23" s="511">
        <f t="shared" si="3"/>
        <v>3.631118185435734E-2</v>
      </c>
      <c r="N23" s="511">
        <f t="shared" si="3"/>
        <v>3.631118185435734E-2</v>
      </c>
      <c r="O23" s="511">
        <f t="shared" si="3"/>
        <v>3.631118185435734E-2</v>
      </c>
      <c r="P23" s="511">
        <f t="shared" si="3"/>
        <v>3.631118185435734E-2</v>
      </c>
      <c r="Q23" s="511">
        <f t="shared" si="3"/>
        <v>3.631118185435734E-2</v>
      </c>
      <c r="R23" s="511">
        <f t="shared" si="3"/>
        <v>3.631118185435734E-2</v>
      </c>
      <c r="S23" s="511">
        <f t="shared" si="3"/>
        <v>3.631118185435734E-2</v>
      </c>
      <c r="T23" s="511">
        <f t="shared" si="3"/>
        <v>3.631118185435734E-2</v>
      </c>
      <c r="U23" s="511">
        <f t="shared" si="3"/>
        <v>3.631118185435734E-2</v>
      </c>
    </row>
    <row r="24" spans="1:21" s="3" customFormat="1" ht="12.75" customHeight="1" outlineLevel="1">
      <c r="B24" s="145"/>
      <c r="C24" s="20" t="s">
        <v>763</v>
      </c>
      <c r="D24" s="5" t="s">
        <v>65</v>
      </c>
      <c r="E24" s="5" t="s">
        <v>39</v>
      </c>
      <c r="F24" s="495">
        <v>0.33333333333333331</v>
      </c>
      <c r="H24" s="511">
        <f t="shared" si="3"/>
        <v>0.33333333333333331</v>
      </c>
      <c r="I24" s="511">
        <f t="shared" si="3"/>
        <v>0.33333333333333331</v>
      </c>
      <c r="J24" s="511">
        <f t="shared" si="3"/>
        <v>0.33333333333333331</v>
      </c>
      <c r="K24" s="511">
        <f t="shared" si="3"/>
        <v>0.33333333333333331</v>
      </c>
      <c r="L24" s="511">
        <f t="shared" si="3"/>
        <v>0.33333333333333331</v>
      </c>
      <c r="M24" s="511">
        <f t="shared" si="3"/>
        <v>0.33333333333333331</v>
      </c>
      <c r="N24" s="511">
        <f t="shared" si="3"/>
        <v>0.33333333333333331</v>
      </c>
      <c r="O24" s="511">
        <f t="shared" si="3"/>
        <v>0.33333333333333331</v>
      </c>
      <c r="P24" s="511">
        <f t="shared" si="3"/>
        <v>0.33333333333333331</v>
      </c>
      <c r="Q24" s="511">
        <f t="shared" si="3"/>
        <v>0.33333333333333331</v>
      </c>
      <c r="R24" s="511">
        <f t="shared" si="3"/>
        <v>0.33333333333333331</v>
      </c>
      <c r="S24" s="511">
        <f t="shared" si="3"/>
        <v>0.33333333333333331</v>
      </c>
      <c r="T24" s="511">
        <f t="shared" si="3"/>
        <v>0.33333333333333331</v>
      </c>
      <c r="U24" s="511">
        <f t="shared" si="3"/>
        <v>0.33333333333333331</v>
      </c>
    </row>
    <row r="25" spans="1:21" s="3" customFormat="1" ht="12.75" customHeight="1" outlineLevel="1">
      <c r="B25" s="145"/>
      <c r="C25" s="20" t="s">
        <v>764</v>
      </c>
      <c r="D25" s="5" t="s">
        <v>65</v>
      </c>
      <c r="E25" s="5" t="s">
        <v>39</v>
      </c>
      <c r="F25" s="495">
        <v>0.33333333333333331</v>
      </c>
      <c r="H25" s="511">
        <f t="shared" si="3"/>
        <v>0.33333333333333331</v>
      </c>
      <c r="I25" s="511">
        <f t="shared" si="3"/>
        <v>0.33333333333333331</v>
      </c>
      <c r="J25" s="511">
        <f t="shared" si="3"/>
        <v>0.33333333333333331</v>
      </c>
      <c r="K25" s="511">
        <f t="shared" si="3"/>
        <v>0.33333333333333331</v>
      </c>
      <c r="L25" s="511">
        <f t="shared" si="3"/>
        <v>0.33333333333333331</v>
      </c>
      <c r="M25" s="511">
        <f t="shared" si="3"/>
        <v>0.33333333333333331</v>
      </c>
      <c r="N25" s="511">
        <f t="shared" si="3"/>
        <v>0.33333333333333331</v>
      </c>
      <c r="O25" s="511">
        <f t="shared" si="3"/>
        <v>0.33333333333333331</v>
      </c>
      <c r="P25" s="511">
        <f t="shared" si="3"/>
        <v>0.33333333333333331</v>
      </c>
      <c r="Q25" s="511">
        <f t="shared" si="3"/>
        <v>0.33333333333333331</v>
      </c>
      <c r="R25" s="511">
        <f t="shared" si="3"/>
        <v>0.33333333333333331</v>
      </c>
      <c r="S25" s="511">
        <f t="shared" si="3"/>
        <v>0.33333333333333331</v>
      </c>
      <c r="T25" s="511">
        <f t="shared" si="3"/>
        <v>0.33333333333333331</v>
      </c>
      <c r="U25" s="511">
        <f t="shared" si="3"/>
        <v>0.33333333333333331</v>
      </c>
    </row>
    <row r="26" spans="1:21" s="3" customFormat="1" ht="12.75" customHeight="1" outlineLevel="1">
      <c r="B26" s="145"/>
      <c r="C26" s="20" t="s">
        <v>765</v>
      </c>
      <c r="D26" s="5" t="s">
        <v>65</v>
      </c>
      <c r="E26" s="5" t="s">
        <v>39</v>
      </c>
      <c r="F26" s="495">
        <v>0.25</v>
      </c>
      <c r="H26" s="511">
        <f t="shared" si="3"/>
        <v>0.25</v>
      </c>
      <c r="I26" s="511">
        <f t="shared" si="3"/>
        <v>0.25</v>
      </c>
      <c r="J26" s="511">
        <f t="shared" si="3"/>
        <v>0.25</v>
      </c>
      <c r="K26" s="511">
        <f t="shared" si="3"/>
        <v>0.25</v>
      </c>
      <c r="L26" s="511">
        <f t="shared" si="3"/>
        <v>0.25</v>
      </c>
      <c r="M26" s="511">
        <f t="shared" si="3"/>
        <v>0.25</v>
      </c>
      <c r="N26" s="511">
        <f t="shared" si="3"/>
        <v>0.25</v>
      </c>
      <c r="O26" s="511">
        <f t="shared" si="3"/>
        <v>0.25</v>
      </c>
      <c r="P26" s="511">
        <f t="shared" si="3"/>
        <v>0.25</v>
      </c>
      <c r="Q26" s="511">
        <f t="shared" si="3"/>
        <v>0.25</v>
      </c>
      <c r="R26" s="511">
        <f t="shared" si="3"/>
        <v>0.25</v>
      </c>
      <c r="S26" s="511">
        <f t="shared" si="3"/>
        <v>0.25</v>
      </c>
      <c r="T26" s="511">
        <f t="shared" si="3"/>
        <v>0.25</v>
      </c>
      <c r="U26" s="511">
        <f t="shared" si="3"/>
        <v>0.25</v>
      </c>
    </row>
    <row r="27" spans="1:21" s="3" customFormat="1" ht="12.75" customHeight="1" outlineLevel="1">
      <c r="B27" s="145"/>
      <c r="C27" s="20" t="s">
        <v>474</v>
      </c>
      <c r="D27" s="5" t="s">
        <v>65</v>
      </c>
      <c r="E27" s="5" t="s">
        <v>39</v>
      </c>
      <c r="F27" s="495">
        <v>0.14285714285714285</v>
      </c>
      <c r="H27" s="511">
        <f t="shared" ref="H27:U36" si="4">+$F27</f>
        <v>0.14285714285714285</v>
      </c>
      <c r="I27" s="511">
        <f t="shared" si="4"/>
        <v>0.14285714285714285</v>
      </c>
      <c r="J27" s="511">
        <f t="shared" si="4"/>
        <v>0.14285714285714285</v>
      </c>
      <c r="K27" s="511">
        <f t="shared" si="4"/>
        <v>0.14285714285714285</v>
      </c>
      <c r="L27" s="511">
        <f t="shared" si="4"/>
        <v>0.14285714285714285</v>
      </c>
      <c r="M27" s="511">
        <f t="shared" si="4"/>
        <v>0.14285714285714285</v>
      </c>
      <c r="N27" s="511">
        <f t="shared" si="4"/>
        <v>0.14285714285714285</v>
      </c>
      <c r="O27" s="511">
        <f t="shared" si="4"/>
        <v>0.14285714285714285</v>
      </c>
      <c r="P27" s="511">
        <f t="shared" si="4"/>
        <v>0.14285714285714285</v>
      </c>
      <c r="Q27" s="511">
        <f t="shared" si="4"/>
        <v>0.14285714285714285</v>
      </c>
      <c r="R27" s="511">
        <f t="shared" si="4"/>
        <v>0.14285714285714285</v>
      </c>
      <c r="S27" s="511">
        <f t="shared" si="4"/>
        <v>0.14285714285714285</v>
      </c>
      <c r="T27" s="511">
        <f t="shared" si="4"/>
        <v>0.14285714285714285</v>
      </c>
      <c r="U27" s="511">
        <f t="shared" si="4"/>
        <v>0.14285714285714285</v>
      </c>
    </row>
    <row r="28" spans="1:21" s="3" customFormat="1" ht="12.75" customHeight="1" outlineLevel="1">
      <c r="B28" s="145"/>
      <c r="C28" s="20" t="s">
        <v>766</v>
      </c>
      <c r="D28" s="5" t="s">
        <v>65</v>
      </c>
      <c r="E28" s="5" t="s">
        <v>39</v>
      </c>
      <c r="F28" s="495">
        <v>0.05</v>
      </c>
      <c r="H28" s="511">
        <f t="shared" si="4"/>
        <v>0.05</v>
      </c>
      <c r="I28" s="511">
        <f t="shared" si="4"/>
        <v>0.05</v>
      </c>
      <c r="J28" s="511">
        <f t="shared" si="4"/>
        <v>0.05</v>
      </c>
      <c r="K28" s="511">
        <f t="shared" si="4"/>
        <v>0.05</v>
      </c>
      <c r="L28" s="511">
        <f t="shared" si="4"/>
        <v>0.05</v>
      </c>
      <c r="M28" s="511">
        <f t="shared" si="4"/>
        <v>0.05</v>
      </c>
      <c r="N28" s="511">
        <f t="shared" si="4"/>
        <v>0.05</v>
      </c>
      <c r="O28" s="511">
        <f t="shared" si="4"/>
        <v>0.05</v>
      </c>
      <c r="P28" s="511">
        <f t="shared" si="4"/>
        <v>0.05</v>
      </c>
      <c r="Q28" s="511">
        <f t="shared" si="4"/>
        <v>0.05</v>
      </c>
      <c r="R28" s="511">
        <f t="shared" si="4"/>
        <v>0.05</v>
      </c>
      <c r="S28" s="511">
        <f t="shared" si="4"/>
        <v>0.05</v>
      </c>
      <c r="T28" s="511">
        <f t="shared" si="4"/>
        <v>0.05</v>
      </c>
      <c r="U28" s="511">
        <f t="shared" si="4"/>
        <v>0.05</v>
      </c>
    </row>
    <row r="29" spans="1:21" s="3" customFormat="1" ht="12.75" customHeight="1" outlineLevel="1">
      <c r="B29" s="145"/>
      <c r="C29" s="20" t="s">
        <v>767</v>
      </c>
      <c r="D29" s="5" t="s">
        <v>65</v>
      </c>
      <c r="E29" s="5" t="s">
        <v>39</v>
      </c>
      <c r="F29" s="495">
        <v>0.04</v>
      </c>
      <c r="H29" s="511">
        <f t="shared" si="4"/>
        <v>0.04</v>
      </c>
      <c r="I29" s="511">
        <f t="shared" si="4"/>
        <v>0.04</v>
      </c>
      <c r="J29" s="511">
        <f t="shared" si="4"/>
        <v>0.04</v>
      </c>
      <c r="K29" s="511">
        <f t="shared" si="4"/>
        <v>0.04</v>
      </c>
      <c r="L29" s="511">
        <f t="shared" si="4"/>
        <v>0.04</v>
      </c>
      <c r="M29" s="511">
        <f t="shared" si="4"/>
        <v>0.04</v>
      </c>
      <c r="N29" s="511">
        <f t="shared" si="4"/>
        <v>0.04</v>
      </c>
      <c r="O29" s="511">
        <f t="shared" si="4"/>
        <v>0.04</v>
      </c>
      <c r="P29" s="511">
        <f t="shared" si="4"/>
        <v>0.04</v>
      </c>
      <c r="Q29" s="511">
        <f t="shared" si="4"/>
        <v>0.04</v>
      </c>
      <c r="R29" s="511">
        <f t="shared" si="4"/>
        <v>0.04</v>
      </c>
      <c r="S29" s="511">
        <f t="shared" si="4"/>
        <v>0.04</v>
      </c>
      <c r="T29" s="511">
        <f t="shared" si="4"/>
        <v>0.04</v>
      </c>
      <c r="U29" s="511">
        <f t="shared" si="4"/>
        <v>0.04</v>
      </c>
    </row>
    <row r="30" spans="1:21" s="3" customFormat="1" ht="12.75" customHeight="1" outlineLevel="1">
      <c r="B30" s="145"/>
      <c r="C30" s="20" t="s">
        <v>768</v>
      </c>
      <c r="D30" s="5" t="s">
        <v>65</v>
      </c>
      <c r="E30" s="5" t="s">
        <v>39</v>
      </c>
      <c r="F30" s="495">
        <v>3.6178015660620476E-2</v>
      </c>
      <c r="H30" s="511">
        <f t="shared" si="4"/>
        <v>3.6178015660620476E-2</v>
      </c>
      <c r="I30" s="511">
        <f t="shared" si="4"/>
        <v>3.6178015660620476E-2</v>
      </c>
      <c r="J30" s="511">
        <f t="shared" si="4"/>
        <v>3.6178015660620476E-2</v>
      </c>
      <c r="K30" s="511">
        <f t="shared" si="4"/>
        <v>3.6178015660620476E-2</v>
      </c>
      <c r="L30" s="511">
        <f t="shared" si="4"/>
        <v>3.6178015660620476E-2</v>
      </c>
      <c r="M30" s="511">
        <f t="shared" si="4"/>
        <v>3.6178015660620476E-2</v>
      </c>
      <c r="N30" s="511">
        <f t="shared" si="4"/>
        <v>3.6178015660620476E-2</v>
      </c>
      <c r="O30" s="511">
        <f t="shared" si="4"/>
        <v>3.6178015660620476E-2</v>
      </c>
      <c r="P30" s="511">
        <f t="shared" si="4"/>
        <v>3.6178015660620476E-2</v>
      </c>
      <c r="Q30" s="511">
        <f t="shared" si="4"/>
        <v>3.6178015660620476E-2</v>
      </c>
      <c r="R30" s="511">
        <f t="shared" si="4"/>
        <v>3.6178015660620476E-2</v>
      </c>
      <c r="S30" s="511">
        <f t="shared" si="4"/>
        <v>3.6178015660620476E-2</v>
      </c>
      <c r="T30" s="511">
        <f t="shared" si="4"/>
        <v>3.6178015660620476E-2</v>
      </c>
      <c r="U30" s="511">
        <f t="shared" si="4"/>
        <v>3.6178015660620476E-2</v>
      </c>
    </row>
    <row r="31" spans="1:21" s="3" customFormat="1" ht="12.75" customHeight="1" outlineLevel="1">
      <c r="B31" s="145"/>
      <c r="C31" s="20" t="s">
        <v>769</v>
      </c>
      <c r="D31" s="5" t="s">
        <v>65</v>
      </c>
      <c r="E31" s="5" t="s">
        <v>39</v>
      </c>
      <c r="F31" s="495">
        <v>3.4096216721158333E-2</v>
      </c>
      <c r="H31" s="511">
        <f t="shared" si="4"/>
        <v>3.4096216721158333E-2</v>
      </c>
      <c r="I31" s="511">
        <f t="shared" si="4"/>
        <v>3.4096216721158333E-2</v>
      </c>
      <c r="J31" s="511">
        <f t="shared" si="4"/>
        <v>3.4096216721158333E-2</v>
      </c>
      <c r="K31" s="511">
        <f t="shared" si="4"/>
        <v>3.4096216721158333E-2</v>
      </c>
      <c r="L31" s="511">
        <f t="shared" si="4"/>
        <v>3.4096216721158333E-2</v>
      </c>
      <c r="M31" s="511">
        <f t="shared" si="4"/>
        <v>3.4096216721158333E-2</v>
      </c>
      <c r="N31" s="511">
        <f t="shared" si="4"/>
        <v>3.4096216721158333E-2</v>
      </c>
      <c r="O31" s="511">
        <f t="shared" si="4"/>
        <v>3.4096216721158333E-2</v>
      </c>
      <c r="P31" s="511">
        <f t="shared" si="4"/>
        <v>3.4096216721158333E-2</v>
      </c>
      <c r="Q31" s="511">
        <f t="shared" si="4"/>
        <v>3.4096216721158333E-2</v>
      </c>
      <c r="R31" s="511">
        <f t="shared" si="4"/>
        <v>3.4096216721158333E-2</v>
      </c>
      <c r="S31" s="511">
        <f t="shared" si="4"/>
        <v>3.4096216721158333E-2</v>
      </c>
      <c r="T31" s="511">
        <f t="shared" si="4"/>
        <v>3.4096216721158333E-2</v>
      </c>
      <c r="U31" s="511">
        <f t="shared" si="4"/>
        <v>3.4096216721158333E-2</v>
      </c>
    </row>
    <row r="32" spans="1:21" s="3" customFormat="1" ht="12.75" customHeight="1" outlineLevel="1">
      <c r="B32" s="145"/>
      <c r="C32" s="20" t="s">
        <v>185</v>
      </c>
      <c r="D32" s="5" t="s">
        <v>65</v>
      </c>
      <c r="E32" s="5" t="s">
        <v>39</v>
      </c>
      <c r="F32" s="495">
        <v>0.33333333333333331</v>
      </c>
      <c r="H32" s="511">
        <f t="shared" si="4"/>
        <v>0.33333333333333331</v>
      </c>
      <c r="I32" s="511">
        <f t="shared" si="4"/>
        <v>0.33333333333333331</v>
      </c>
      <c r="J32" s="511">
        <f t="shared" si="4"/>
        <v>0.33333333333333331</v>
      </c>
      <c r="K32" s="511">
        <f t="shared" si="4"/>
        <v>0.33333333333333331</v>
      </c>
      <c r="L32" s="511">
        <f t="shared" si="4"/>
        <v>0.33333333333333331</v>
      </c>
      <c r="M32" s="511">
        <f t="shared" si="4"/>
        <v>0.33333333333333331</v>
      </c>
      <c r="N32" s="511">
        <f t="shared" si="4"/>
        <v>0.33333333333333331</v>
      </c>
      <c r="O32" s="511">
        <f t="shared" si="4"/>
        <v>0.33333333333333331</v>
      </c>
      <c r="P32" s="511">
        <f t="shared" si="4"/>
        <v>0.33333333333333331</v>
      </c>
      <c r="Q32" s="511">
        <f t="shared" si="4"/>
        <v>0.33333333333333331</v>
      </c>
      <c r="R32" s="511">
        <f t="shared" si="4"/>
        <v>0.33333333333333331</v>
      </c>
      <c r="S32" s="511">
        <f t="shared" si="4"/>
        <v>0.33333333333333331</v>
      </c>
      <c r="T32" s="511">
        <f t="shared" si="4"/>
        <v>0.33333333333333331</v>
      </c>
      <c r="U32" s="511">
        <f t="shared" si="4"/>
        <v>0.33333333333333331</v>
      </c>
    </row>
    <row r="33" spans="1:21" s="3" customFormat="1" ht="12.75" customHeight="1" outlineLevel="1">
      <c r="B33" s="145"/>
      <c r="C33" s="20" t="s">
        <v>770</v>
      </c>
      <c r="D33" s="5" t="s">
        <v>65</v>
      </c>
      <c r="E33" s="5" t="s">
        <v>39</v>
      </c>
      <c r="F33" s="495">
        <v>0.14285714285714285</v>
      </c>
      <c r="H33" s="511">
        <f t="shared" si="4"/>
        <v>0.14285714285714285</v>
      </c>
      <c r="I33" s="511">
        <f t="shared" si="4"/>
        <v>0.14285714285714285</v>
      </c>
      <c r="J33" s="511">
        <f t="shared" si="4"/>
        <v>0.14285714285714285</v>
      </c>
      <c r="K33" s="511">
        <f t="shared" si="4"/>
        <v>0.14285714285714285</v>
      </c>
      <c r="L33" s="511">
        <f t="shared" si="4"/>
        <v>0.14285714285714285</v>
      </c>
      <c r="M33" s="511">
        <f t="shared" si="4"/>
        <v>0.14285714285714285</v>
      </c>
      <c r="N33" s="511">
        <f t="shared" si="4"/>
        <v>0.14285714285714285</v>
      </c>
      <c r="O33" s="511">
        <f t="shared" si="4"/>
        <v>0.14285714285714285</v>
      </c>
      <c r="P33" s="511">
        <f t="shared" si="4"/>
        <v>0.14285714285714285</v>
      </c>
      <c r="Q33" s="511">
        <f t="shared" si="4"/>
        <v>0.14285714285714285</v>
      </c>
      <c r="R33" s="511">
        <f t="shared" si="4"/>
        <v>0.14285714285714285</v>
      </c>
      <c r="S33" s="511">
        <f t="shared" si="4"/>
        <v>0.14285714285714285</v>
      </c>
      <c r="T33" s="511">
        <f t="shared" si="4"/>
        <v>0.14285714285714285</v>
      </c>
      <c r="U33" s="511">
        <f t="shared" si="4"/>
        <v>0.14285714285714285</v>
      </c>
    </row>
    <row r="34" spans="1:21" s="3" customFormat="1" ht="12.75" customHeight="1" outlineLevel="1">
      <c r="B34" s="145"/>
      <c r="C34" s="20" t="s">
        <v>771</v>
      </c>
      <c r="D34" s="5" t="s">
        <v>65</v>
      </c>
      <c r="E34" s="5" t="s">
        <v>39</v>
      </c>
      <c r="F34" s="495">
        <v>0.14285714285714285</v>
      </c>
      <c r="H34" s="511">
        <f t="shared" si="4"/>
        <v>0.14285714285714285</v>
      </c>
      <c r="I34" s="511">
        <f t="shared" si="4"/>
        <v>0.14285714285714285</v>
      </c>
      <c r="J34" s="511">
        <f t="shared" si="4"/>
        <v>0.14285714285714285</v>
      </c>
      <c r="K34" s="511">
        <f t="shared" si="4"/>
        <v>0.14285714285714285</v>
      </c>
      <c r="L34" s="511">
        <f t="shared" si="4"/>
        <v>0.14285714285714285</v>
      </c>
      <c r="M34" s="511">
        <f t="shared" si="4"/>
        <v>0.14285714285714285</v>
      </c>
      <c r="N34" s="511">
        <f t="shared" si="4"/>
        <v>0.14285714285714285</v>
      </c>
      <c r="O34" s="511">
        <f t="shared" si="4"/>
        <v>0.14285714285714285</v>
      </c>
      <c r="P34" s="511">
        <f t="shared" si="4"/>
        <v>0.14285714285714285</v>
      </c>
      <c r="Q34" s="511">
        <f t="shared" si="4"/>
        <v>0.14285714285714285</v>
      </c>
      <c r="R34" s="511">
        <f t="shared" si="4"/>
        <v>0.14285714285714285</v>
      </c>
      <c r="S34" s="511">
        <f t="shared" si="4"/>
        <v>0.14285714285714285</v>
      </c>
      <c r="T34" s="511">
        <f t="shared" si="4"/>
        <v>0.14285714285714285</v>
      </c>
      <c r="U34" s="511">
        <f t="shared" si="4"/>
        <v>0.14285714285714285</v>
      </c>
    </row>
    <row r="35" spans="1:21" s="3" customFormat="1" ht="12.75" customHeight="1" outlineLevel="1">
      <c r="B35" s="145"/>
      <c r="C35" s="20" t="s">
        <v>772</v>
      </c>
      <c r="D35" s="5" t="s">
        <v>65</v>
      </c>
      <c r="E35" s="5" t="s">
        <v>39</v>
      </c>
      <c r="F35" s="495">
        <v>0.14285714285714285</v>
      </c>
      <c r="H35" s="511">
        <f t="shared" si="4"/>
        <v>0.14285714285714285</v>
      </c>
      <c r="I35" s="511">
        <f t="shared" si="4"/>
        <v>0.14285714285714285</v>
      </c>
      <c r="J35" s="511">
        <f t="shared" si="4"/>
        <v>0.14285714285714285</v>
      </c>
      <c r="K35" s="511">
        <f t="shared" si="4"/>
        <v>0.14285714285714285</v>
      </c>
      <c r="L35" s="511">
        <f t="shared" si="4"/>
        <v>0.14285714285714285</v>
      </c>
      <c r="M35" s="511">
        <f t="shared" si="4"/>
        <v>0.14285714285714285</v>
      </c>
      <c r="N35" s="511">
        <f t="shared" si="4"/>
        <v>0.14285714285714285</v>
      </c>
      <c r="O35" s="511">
        <f t="shared" si="4"/>
        <v>0.14285714285714285</v>
      </c>
      <c r="P35" s="511">
        <f t="shared" si="4"/>
        <v>0.14285714285714285</v>
      </c>
      <c r="Q35" s="511">
        <f t="shared" si="4"/>
        <v>0.14285714285714285</v>
      </c>
      <c r="R35" s="511">
        <f t="shared" si="4"/>
        <v>0.14285714285714285</v>
      </c>
      <c r="S35" s="511">
        <f t="shared" si="4"/>
        <v>0.14285714285714285</v>
      </c>
      <c r="T35" s="511">
        <f t="shared" si="4"/>
        <v>0.14285714285714285</v>
      </c>
      <c r="U35" s="511">
        <f t="shared" si="4"/>
        <v>0.14285714285714285</v>
      </c>
    </row>
    <row r="36" spans="1:21" s="3" customFormat="1" ht="12.75" customHeight="1" outlineLevel="1">
      <c r="B36" s="145"/>
      <c r="C36" s="20" t="s">
        <v>773</v>
      </c>
      <c r="D36" s="5" t="s">
        <v>65</v>
      </c>
      <c r="E36" s="5" t="s">
        <v>39</v>
      </c>
      <c r="F36" s="495">
        <v>0.14285714285714285</v>
      </c>
      <c r="H36" s="511">
        <f t="shared" si="4"/>
        <v>0.14285714285714285</v>
      </c>
      <c r="I36" s="511">
        <f t="shared" si="4"/>
        <v>0.14285714285714285</v>
      </c>
      <c r="J36" s="511">
        <f t="shared" si="4"/>
        <v>0.14285714285714285</v>
      </c>
      <c r="K36" s="511">
        <f t="shared" si="4"/>
        <v>0.14285714285714285</v>
      </c>
      <c r="L36" s="511">
        <f t="shared" si="4"/>
        <v>0.14285714285714285</v>
      </c>
      <c r="M36" s="511">
        <f t="shared" si="4"/>
        <v>0.14285714285714285</v>
      </c>
      <c r="N36" s="511">
        <f t="shared" si="4"/>
        <v>0.14285714285714285</v>
      </c>
      <c r="O36" s="511">
        <f t="shared" si="4"/>
        <v>0.14285714285714285</v>
      </c>
      <c r="P36" s="511">
        <f t="shared" si="4"/>
        <v>0.14285714285714285</v>
      </c>
      <c r="Q36" s="511">
        <f t="shared" si="4"/>
        <v>0.14285714285714285</v>
      </c>
      <c r="R36" s="511">
        <f t="shared" si="4"/>
        <v>0.14285714285714285</v>
      </c>
      <c r="S36" s="511">
        <f t="shared" si="4"/>
        <v>0.14285714285714285</v>
      </c>
      <c r="T36" s="511">
        <f t="shared" si="4"/>
        <v>0.14285714285714285</v>
      </c>
      <c r="U36" s="511">
        <f t="shared" si="4"/>
        <v>0.14285714285714285</v>
      </c>
    </row>
    <row r="37" spans="1:21" s="3" customFormat="1" ht="12.75" customHeight="1" outlineLevel="1">
      <c r="B37" s="145"/>
      <c r="C37" s="20" t="s">
        <v>774</v>
      </c>
      <c r="D37" s="5" t="s">
        <v>65</v>
      </c>
      <c r="E37" s="5" t="s">
        <v>39</v>
      </c>
      <c r="F37" s="495">
        <v>0.14285714285714285</v>
      </c>
      <c r="H37" s="511">
        <f t="shared" ref="H37:U46" si="5">+$F37</f>
        <v>0.14285714285714285</v>
      </c>
      <c r="I37" s="511">
        <f t="shared" si="5"/>
        <v>0.14285714285714285</v>
      </c>
      <c r="J37" s="511">
        <f t="shared" si="5"/>
        <v>0.14285714285714285</v>
      </c>
      <c r="K37" s="511">
        <f t="shared" si="5"/>
        <v>0.14285714285714285</v>
      </c>
      <c r="L37" s="511">
        <f t="shared" si="5"/>
        <v>0.14285714285714285</v>
      </c>
      <c r="M37" s="511">
        <f t="shared" si="5"/>
        <v>0.14285714285714285</v>
      </c>
      <c r="N37" s="511">
        <f t="shared" si="5"/>
        <v>0.14285714285714285</v>
      </c>
      <c r="O37" s="511">
        <f t="shared" si="5"/>
        <v>0.14285714285714285</v>
      </c>
      <c r="P37" s="511">
        <f t="shared" si="5"/>
        <v>0.14285714285714285</v>
      </c>
      <c r="Q37" s="511">
        <f t="shared" si="5"/>
        <v>0.14285714285714285</v>
      </c>
      <c r="R37" s="511">
        <f t="shared" si="5"/>
        <v>0.14285714285714285</v>
      </c>
      <c r="S37" s="511">
        <f t="shared" si="5"/>
        <v>0.14285714285714285</v>
      </c>
      <c r="T37" s="511">
        <f t="shared" si="5"/>
        <v>0.14285714285714285</v>
      </c>
      <c r="U37" s="511">
        <f t="shared" si="5"/>
        <v>0.14285714285714285</v>
      </c>
    </row>
    <row r="38" spans="1:21" s="3" customFormat="1" ht="12.75" customHeight="1" outlineLevel="1">
      <c r="B38" s="145"/>
      <c r="C38" s="20" t="s">
        <v>775</v>
      </c>
      <c r="D38" s="5" t="s">
        <v>65</v>
      </c>
      <c r="E38" s="5" t="s">
        <v>39</v>
      </c>
      <c r="F38" s="495">
        <v>0.14285714285714285</v>
      </c>
      <c r="H38" s="511">
        <f t="shared" si="5"/>
        <v>0.14285714285714285</v>
      </c>
      <c r="I38" s="511">
        <f t="shared" si="5"/>
        <v>0.14285714285714285</v>
      </c>
      <c r="J38" s="511">
        <f t="shared" si="5"/>
        <v>0.14285714285714285</v>
      </c>
      <c r="K38" s="511">
        <f t="shared" si="5"/>
        <v>0.14285714285714285</v>
      </c>
      <c r="L38" s="511">
        <f t="shared" si="5"/>
        <v>0.14285714285714285</v>
      </c>
      <c r="M38" s="511">
        <f t="shared" si="5"/>
        <v>0.14285714285714285</v>
      </c>
      <c r="N38" s="511">
        <f t="shared" si="5"/>
        <v>0.14285714285714285</v>
      </c>
      <c r="O38" s="511">
        <f t="shared" si="5"/>
        <v>0.14285714285714285</v>
      </c>
      <c r="P38" s="511">
        <f t="shared" si="5"/>
        <v>0.14285714285714285</v>
      </c>
      <c r="Q38" s="511">
        <f t="shared" si="5"/>
        <v>0.14285714285714285</v>
      </c>
      <c r="R38" s="511">
        <f t="shared" si="5"/>
        <v>0.14285714285714285</v>
      </c>
      <c r="S38" s="511">
        <f t="shared" si="5"/>
        <v>0.14285714285714285</v>
      </c>
      <c r="T38" s="511">
        <f t="shared" si="5"/>
        <v>0.14285714285714285</v>
      </c>
      <c r="U38" s="511">
        <f t="shared" si="5"/>
        <v>0.14285714285714285</v>
      </c>
    </row>
    <row r="39" spans="1:21" s="3" customFormat="1" ht="12.75" customHeight="1" outlineLevel="1">
      <c r="B39" s="145"/>
      <c r="C39" s="20" t="s">
        <v>775</v>
      </c>
      <c r="D39" s="5" t="s">
        <v>65</v>
      </c>
      <c r="E39" s="5" t="s">
        <v>39</v>
      </c>
      <c r="F39" s="495">
        <v>0.14285714285714285</v>
      </c>
      <c r="H39" s="511">
        <f t="shared" si="5"/>
        <v>0.14285714285714285</v>
      </c>
      <c r="I39" s="511">
        <f t="shared" si="5"/>
        <v>0.14285714285714285</v>
      </c>
      <c r="J39" s="511">
        <f t="shared" si="5"/>
        <v>0.14285714285714285</v>
      </c>
      <c r="K39" s="511">
        <f t="shared" si="5"/>
        <v>0.14285714285714285</v>
      </c>
      <c r="L39" s="511">
        <f t="shared" si="5"/>
        <v>0.14285714285714285</v>
      </c>
      <c r="M39" s="511">
        <f t="shared" si="5"/>
        <v>0.14285714285714285</v>
      </c>
      <c r="N39" s="511">
        <f t="shared" si="5"/>
        <v>0.14285714285714285</v>
      </c>
      <c r="O39" s="511">
        <f t="shared" si="5"/>
        <v>0.14285714285714285</v>
      </c>
      <c r="P39" s="511">
        <f t="shared" si="5"/>
        <v>0.14285714285714285</v>
      </c>
      <c r="Q39" s="511">
        <f t="shared" si="5"/>
        <v>0.14285714285714285</v>
      </c>
      <c r="R39" s="511">
        <f t="shared" si="5"/>
        <v>0.14285714285714285</v>
      </c>
      <c r="S39" s="511">
        <f t="shared" si="5"/>
        <v>0.14285714285714285</v>
      </c>
      <c r="T39" s="511">
        <f t="shared" si="5"/>
        <v>0.14285714285714285</v>
      </c>
      <c r="U39" s="511">
        <f t="shared" si="5"/>
        <v>0.14285714285714285</v>
      </c>
    </row>
    <row r="40" spans="1:21" s="3" customFormat="1" ht="12.75" customHeight="1" outlineLevel="1">
      <c r="B40" s="145"/>
      <c r="C40" s="20" t="s">
        <v>776</v>
      </c>
      <c r="D40" s="5" t="s">
        <v>65</v>
      </c>
      <c r="E40" s="5" t="s">
        <v>39</v>
      </c>
      <c r="F40" s="495">
        <v>0.14285714285714285</v>
      </c>
      <c r="H40" s="511">
        <f t="shared" si="5"/>
        <v>0.14285714285714285</v>
      </c>
      <c r="I40" s="511">
        <f t="shared" si="5"/>
        <v>0.14285714285714285</v>
      </c>
      <c r="J40" s="511">
        <f t="shared" si="5"/>
        <v>0.14285714285714285</v>
      </c>
      <c r="K40" s="511">
        <f t="shared" si="5"/>
        <v>0.14285714285714285</v>
      </c>
      <c r="L40" s="511">
        <f t="shared" si="5"/>
        <v>0.14285714285714285</v>
      </c>
      <c r="M40" s="511">
        <f t="shared" si="5"/>
        <v>0.14285714285714285</v>
      </c>
      <c r="N40" s="511">
        <f t="shared" si="5"/>
        <v>0.14285714285714285</v>
      </c>
      <c r="O40" s="511">
        <f t="shared" si="5"/>
        <v>0.14285714285714285</v>
      </c>
      <c r="P40" s="511">
        <f t="shared" si="5"/>
        <v>0.14285714285714285</v>
      </c>
      <c r="Q40" s="511">
        <f t="shared" si="5"/>
        <v>0.14285714285714285</v>
      </c>
      <c r="R40" s="511">
        <f t="shared" si="5"/>
        <v>0.14285714285714285</v>
      </c>
      <c r="S40" s="511">
        <f t="shared" si="5"/>
        <v>0.14285714285714285</v>
      </c>
      <c r="T40" s="511">
        <f t="shared" si="5"/>
        <v>0.14285714285714285</v>
      </c>
      <c r="U40" s="511">
        <f t="shared" si="5"/>
        <v>0.14285714285714285</v>
      </c>
    </row>
    <row r="41" spans="1:21" ht="14.25" customHeight="1" outlineLevel="1" collapsed="1">
      <c r="A41" s="3"/>
      <c r="B41" s="145"/>
      <c r="C41" s="20" t="s">
        <v>777</v>
      </c>
      <c r="D41" s="5" t="s">
        <v>65</v>
      </c>
      <c r="E41" s="5" t="s">
        <v>39</v>
      </c>
      <c r="F41" s="495">
        <v>0.14285714285714285</v>
      </c>
      <c r="G41" s="3"/>
      <c r="H41" s="511">
        <f t="shared" si="5"/>
        <v>0.14285714285714285</v>
      </c>
      <c r="I41" s="511">
        <f t="shared" si="5"/>
        <v>0.14285714285714285</v>
      </c>
      <c r="J41" s="511">
        <f t="shared" si="5"/>
        <v>0.14285714285714285</v>
      </c>
      <c r="K41" s="511">
        <f t="shared" si="5"/>
        <v>0.14285714285714285</v>
      </c>
      <c r="L41" s="511">
        <f t="shared" si="5"/>
        <v>0.14285714285714285</v>
      </c>
      <c r="M41" s="511">
        <f t="shared" si="5"/>
        <v>0.14285714285714285</v>
      </c>
      <c r="N41" s="511">
        <f t="shared" si="5"/>
        <v>0.14285714285714285</v>
      </c>
      <c r="O41" s="511">
        <f t="shared" si="5"/>
        <v>0.14285714285714285</v>
      </c>
      <c r="P41" s="511">
        <f t="shared" si="5"/>
        <v>0.14285714285714285</v>
      </c>
      <c r="Q41" s="511">
        <f t="shared" si="5"/>
        <v>0.14285714285714285</v>
      </c>
      <c r="R41" s="511">
        <f t="shared" si="5"/>
        <v>0.14285714285714285</v>
      </c>
      <c r="S41" s="511">
        <f t="shared" si="5"/>
        <v>0.14285714285714285</v>
      </c>
      <c r="T41" s="511">
        <f t="shared" si="5"/>
        <v>0.14285714285714285</v>
      </c>
      <c r="U41" s="511">
        <f t="shared" si="5"/>
        <v>0.14285714285714285</v>
      </c>
    </row>
    <row r="42" spans="1:21" ht="14.25" customHeight="1" outlineLevel="1">
      <c r="A42" s="6"/>
      <c r="B42" s="145"/>
      <c r="C42" s="20" t="s">
        <v>778</v>
      </c>
      <c r="D42" s="5" t="s">
        <v>65</v>
      </c>
      <c r="E42" s="5" t="s">
        <v>39</v>
      </c>
      <c r="F42" s="495">
        <v>0.14285714285714285</v>
      </c>
      <c r="G42" s="3"/>
      <c r="H42" s="511">
        <f t="shared" si="5"/>
        <v>0.14285714285714285</v>
      </c>
      <c r="I42" s="511">
        <f t="shared" si="5"/>
        <v>0.14285714285714285</v>
      </c>
      <c r="J42" s="511">
        <f t="shared" si="5"/>
        <v>0.14285714285714285</v>
      </c>
      <c r="K42" s="511">
        <f t="shared" si="5"/>
        <v>0.14285714285714285</v>
      </c>
      <c r="L42" s="511">
        <f t="shared" si="5"/>
        <v>0.14285714285714285</v>
      </c>
      <c r="M42" s="511">
        <f t="shared" si="5"/>
        <v>0.14285714285714285</v>
      </c>
      <c r="N42" s="511">
        <f t="shared" si="5"/>
        <v>0.14285714285714285</v>
      </c>
      <c r="O42" s="511">
        <f t="shared" si="5"/>
        <v>0.14285714285714285</v>
      </c>
      <c r="P42" s="511">
        <f t="shared" si="5"/>
        <v>0.14285714285714285</v>
      </c>
      <c r="Q42" s="511">
        <f t="shared" si="5"/>
        <v>0.14285714285714285</v>
      </c>
      <c r="R42" s="511">
        <f t="shared" si="5"/>
        <v>0.14285714285714285</v>
      </c>
      <c r="S42" s="511">
        <f t="shared" si="5"/>
        <v>0.14285714285714285</v>
      </c>
      <c r="T42" s="511">
        <f t="shared" si="5"/>
        <v>0.14285714285714285</v>
      </c>
      <c r="U42" s="511">
        <f t="shared" si="5"/>
        <v>0.14285714285714285</v>
      </c>
    </row>
    <row r="43" spans="1:21" ht="14.25" customHeight="1" outlineLevel="1">
      <c r="A43" s="3"/>
      <c r="B43" s="145"/>
      <c r="C43" s="20" t="s">
        <v>779</v>
      </c>
      <c r="D43" s="5" t="s">
        <v>65</v>
      </c>
      <c r="E43" s="5" t="s">
        <v>39</v>
      </c>
      <c r="F43" s="494">
        <v>0.14285714285714285</v>
      </c>
      <c r="G43" s="3"/>
      <c r="H43" s="511">
        <f t="shared" si="5"/>
        <v>0.14285714285714285</v>
      </c>
      <c r="I43" s="511">
        <f t="shared" si="5"/>
        <v>0.14285714285714285</v>
      </c>
      <c r="J43" s="511">
        <f t="shared" si="5"/>
        <v>0.14285714285714285</v>
      </c>
      <c r="K43" s="511">
        <f t="shared" si="5"/>
        <v>0.14285714285714285</v>
      </c>
      <c r="L43" s="511">
        <f t="shared" si="5"/>
        <v>0.14285714285714285</v>
      </c>
      <c r="M43" s="511">
        <f t="shared" si="5"/>
        <v>0.14285714285714285</v>
      </c>
      <c r="N43" s="511">
        <f t="shared" si="5"/>
        <v>0.14285714285714285</v>
      </c>
      <c r="O43" s="511">
        <f t="shared" si="5"/>
        <v>0.14285714285714285</v>
      </c>
      <c r="P43" s="511">
        <f t="shared" si="5"/>
        <v>0.14285714285714285</v>
      </c>
      <c r="Q43" s="511">
        <f t="shared" si="5"/>
        <v>0.14285714285714285</v>
      </c>
      <c r="R43" s="511">
        <f t="shared" si="5"/>
        <v>0.14285714285714285</v>
      </c>
      <c r="S43" s="511">
        <f t="shared" si="5"/>
        <v>0.14285714285714285</v>
      </c>
      <c r="T43" s="511">
        <f t="shared" si="5"/>
        <v>0.14285714285714285</v>
      </c>
      <c r="U43" s="511">
        <f t="shared" si="5"/>
        <v>0.14285714285714285</v>
      </c>
    </row>
    <row r="44" spans="1:21" ht="14.25" customHeight="1" outlineLevel="1">
      <c r="A44" s="3"/>
      <c r="B44" s="145"/>
      <c r="C44" s="20" t="s">
        <v>780</v>
      </c>
      <c r="D44" s="5" t="s">
        <v>65</v>
      </c>
      <c r="E44" s="5" t="s">
        <v>39</v>
      </c>
      <c r="F44" s="494">
        <v>0.14285714285714285</v>
      </c>
      <c r="G44" s="3"/>
      <c r="H44" s="511">
        <f t="shared" si="5"/>
        <v>0.14285714285714285</v>
      </c>
      <c r="I44" s="511">
        <f t="shared" si="5"/>
        <v>0.14285714285714285</v>
      </c>
      <c r="J44" s="511">
        <f t="shared" si="5"/>
        <v>0.14285714285714285</v>
      </c>
      <c r="K44" s="511">
        <f t="shared" si="5"/>
        <v>0.14285714285714285</v>
      </c>
      <c r="L44" s="511">
        <f t="shared" si="5"/>
        <v>0.14285714285714285</v>
      </c>
      <c r="M44" s="511">
        <f t="shared" si="5"/>
        <v>0.14285714285714285</v>
      </c>
      <c r="N44" s="511">
        <f t="shared" si="5"/>
        <v>0.14285714285714285</v>
      </c>
      <c r="O44" s="511">
        <f t="shared" si="5"/>
        <v>0.14285714285714285</v>
      </c>
      <c r="P44" s="511">
        <f t="shared" si="5"/>
        <v>0.14285714285714285</v>
      </c>
      <c r="Q44" s="511">
        <f t="shared" si="5"/>
        <v>0.14285714285714285</v>
      </c>
      <c r="R44" s="511">
        <f t="shared" si="5"/>
        <v>0.14285714285714285</v>
      </c>
      <c r="S44" s="511">
        <f t="shared" si="5"/>
        <v>0.14285714285714285</v>
      </c>
      <c r="T44" s="511">
        <f t="shared" si="5"/>
        <v>0.14285714285714285</v>
      </c>
      <c r="U44" s="511">
        <f t="shared" si="5"/>
        <v>0.14285714285714285</v>
      </c>
    </row>
    <row r="45" spans="1:21" ht="14.25" customHeight="1" outlineLevel="1">
      <c r="A45" s="3"/>
      <c r="B45" s="145"/>
      <c r="C45" s="20" t="s">
        <v>781</v>
      </c>
      <c r="D45" s="5" t="s">
        <v>65</v>
      </c>
      <c r="E45" s="5" t="s">
        <v>39</v>
      </c>
      <c r="F45" s="494">
        <v>6.6666666666666666E-2</v>
      </c>
      <c r="G45" s="3"/>
      <c r="H45" s="511">
        <f t="shared" si="5"/>
        <v>6.6666666666666666E-2</v>
      </c>
      <c r="I45" s="511">
        <f t="shared" si="5"/>
        <v>6.6666666666666666E-2</v>
      </c>
      <c r="J45" s="511">
        <f t="shared" si="5"/>
        <v>6.6666666666666666E-2</v>
      </c>
      <c r="K45" s="511">
        <f t="shared" si="5"/>
        <v>6.6666666666666666E-2</v>
      </c>
      <c r="L45" s="511">
        <f t="shared" si="5"/>
        <v>6.6666666666666666E-2</v>
      </c>
      <c r="M45" s="511">
        <f t="shared" si="5"/>
        <v>6.6666666666666666E-2</v>
      </c>
      <c r="N45" s="511">
        <f t="shared" si="5"/>
        <v>6.6666666666666666E-2</v>
      </c>
      <c r="O45" s="511">
        <f t="shared" si="5"/>
        <v>6.6666666666666666E-2</v>
      </c>
      <c r="P45" s="511">
        <f t="shared" si="5"/>
        <v>6.6666666666666666E-2</v>
      </c>
      <c r="Q45" s="511">
        <f t="shared" si="5"/>
        <v>6.6666666666666666E-2</v>
      </c>
      <c r="R45" s="511">
        <f t="shared" si="5"/>
        <v>6.6666666666666666E-2</v>
      </c>
      <c r="S45" s="511">
        <f t="shared" si="5"/>
        <v>6.6666666666666666E-2</v>
      </c>
      <c r="T45" s="511">
        <f t="shared" si="5"/>
        <v>6.6666666666666666E-2</v>
      </c>
      <c r="U45" s="511">
        <f t="shared" si="5"/>
        <v>6.6666666666666666E-2</v>
      </c>
    </row>
    <row r="46" spans="1:21" ht="14.25" customHeight="1" outlineLevel="1">
      <c r="A46" s="3"/>
      <c r="B46" s="145"/>
      <c r="C46" s="20" t="s">
        <v>782</v>
      </c>
      <c r="D46" s="5" t="s">
        <v>65</v>
      </c>
      <c r="E46" s="5" t="s">
        <v>39</v>
      </c>
      <c r="F46" s="494">
        <v>6.6666666666666666E-2</v>
      </c>
      <c r="G46" s="3"/>
      <c r="H46" s="511">
        <f t="shared" si="5"/>
        <v>6.6666666666666666E-2</v>
      </c>
      <c r="I46" s="511">
        <f t="shared" si="5"/>
        <v>6.6666666666666666E-2</v>
      </c>
      <c r="J46" s="511">
        <f t="shared" si="5"/>
        <v>6.6666666666666666E-2</v>
      </c>
      <c r="K46" s="511">
        <f t="shared" si="5"/>
        <v>6.6666666666666666E-2</v>
      </c>
      <c r="L46" s="511">
        <f t="shared" si="5"/>
        <v>6.6666666666666666E-2</v>
      </c>
      <c r="M46" s="511">
        <f t="shared" si="5"/>
        <v>6.6666666666666666E-2</v>
      </c>
      <c r="N46" s="511">
        <f t="shared" si="5"/>
        <v>6.6666666666666666E-2</v>
      </c>
      <c r="O46" s="511">
        <f t="shared" si="5"/>
        <v>6.6666666666666666E-2</v>
      </c>
      <c r="P46" s="511">
        <f t="shared" si="5"/>
        <v>6.6666666666666666E-2</v>
      </c>
      <c r="Q46" s="511">
        <f t="shared" si="5"/>
        <v>6.6666666666666666E-2</v>
      </c>
      <c r="R46" s="511">
        <f t="shared" si="5"/>
        <v>6.6666666666666666E-2</v>
      </c>
      <c r="S46" s="511">
        <f t="shared" si="5"/>
        <v>6.6666666666666666E-2</v>
      </c>
      <c r="T46" s="511">
        <f t="shared" si="5"/>
        <v>6.6666666666666666E-2</v>
      </c>
      <c r="U46" s="511">
        <f t="shared" si="5"/>
        <v>6.6666666666666666E-2</v>
      </c>
    </row>
    <row r="47" spans="1:21" ht="14.25" customHeight="1" outlineLevel="1">
      <c r="A47" s="3"/>
      <c r="B47" s="145"/>
      <c r="C47" s="20" t="s">
        <v>783</v>
      </c>
      <c r="D47" s="5" t="s">
        <v>65</v>
      </c>
      <c r="E47" s="5" t="s">
        <v>39</v>
      </c>
      <c r="F47" s="494">
        <v>0.05</v>
      </c>
      <c r="G47" s="3"/>
      <c r="H47" s="511">
        <f t="shared" ref="H47:U56" si="6">+$F47</f>
        <v>0.05</v>
      </c>
      <c r="I47" s="511">
        <f t="shared" si="6"/>
        <v>0.05</v>
      </c>
      <c r="J47" s="511">
        <f t="shared" si="6"/>
        <v>0.05</v>
      </c>
      <c r="K47" s="511">
        <f t="shared" si="6"/>
        <v>0.05</v>
      </c>
      <c r="L47" s="511">
        <f t="shared" si="6"/>
        <v>0.05</v>
      </c>
      <c r="M47" s="511">
        <f t="shared" si="6"/>
        <v>0.05</v>
      </c>
      <c r="N47" s="511">
        <f t="shared" si="6"/>
        <v>0.05</v>
      </c>
      <c r="O47" s="511">
        <f t="shared" si="6"/>
        <v>0.05</v>
      </c>
      <c r="P47" s="511">
        <f t="shared" si="6"/>
        <v>0.05</v>
      </c>
      <c r="Q47" s="511">
        <f t="shared" si="6"/>
        <v>0.05</v>
      </c>
      <c r="R47" s="511">
        <f t="shared" si="6"/>
        <v>0.05</v>
      </c>
      <c r="S47" s="511">
        <f t="shared" si="6"/>
        <v>0.05</v>
      </c>
      <c r="T47" s="511">
        <f t="shared" si="6"/>
        <v>0.05</v>
      </c>
      <c r="U47" s="511">
        <f t="shared" si="6"/>
        <v>0.05</v>
      </c>
    </row>
    <row r="48" spans="1:21" ht="14.25" customHeight="1" outlineLevel="1">
      <c r="A48" s="3"/>
      <c r="B48" s="145"/>
      <c r="C48" s="20" t="s">
        <v>784</v>
      </c>
      <c r="D48" s="5" t="s">
        <v>65</v>
      </c>
      <c r="E48" s="5" t="s">
        <v>39</v>
      </c>
      <c r="F48" s="494">
        <v>0.05</v>
      </c>
      <c r="G48" s="3"/>
      <c r="H48" s="511">
        <f t="shared" si="6"/>
        <v>0.05</v>
      </c>
      <c r="I48" s="511">
        <f t="shared" si="6"/>
        <v>0.05</v>
      </c>
      <c r="J48" s="511">
        <f t="shared" si="6"/>
        <v>0.05</v>
      </c>
      <c r="K48" s="511">
        <f t="shared" si="6"/>
        <v>0.05</v>
      </c>
      <c r="L48" s="511">
        <f t="shared" si="6"/>
        <v>0.05</v>
      </c>
      <c r="M48" s="511">
        <f t="shared" si="6"/>
        <v>0.05</v>
      </c>
      <c r="N48" s="511">
        <f t="shared" si="6"/>
        <v>0.05</v>
      </c>
      <c r="O48" s="511">
        <f t="shared" si="6"/>
        <v>0.05</v>
      </c>
      <c r="P48" s="511">
        <f t="shared" si="6"/>
        <v>0.05</v>
      </c>
      <c r="Q48" s="511">
        <f t="shared" si="6"/>
        <v>0.05</v>
      </c>
      <c r="R48" s="511">
        <f t="shared" si="6"/>
        <v>0.05</v>
      </c>
      <c r="S48" s="511">
        <f t="shared" si="6"/>
        <v>0.05</v>
      </c>
      <c r="T48" s="511">
        <f t="shared" si="6"/>
        <v>0.05</v>
      </c>
      <c r="U48" s="511">
        <f t="shared" si="6"/>
        <v>0.05</v>
      </c>
    </row>
    <row r="49" spans="1:21" ht="14.25" customHeight="1" outlineLevel="1">
      <c r="A49" s="3"/>
      <c r="B49" s="145"/>
      <c r="C49" s="20" t="s">
        <v>785</v>
      </c>
      <c r="D49" s="5" t="s">
        <v>65</v>
      </c>
      <c r="E49" s="5" t="s">
        <v>39</v>
      </c>
      <c r="F49" s="494">
        <v>3.4042156314120504E-2</v>
      </c>
      <c r="G49" s="3"/>
      <c r="H49" s="511">
        <f t="shared" si="6"/>
        <v>3.4042156314120504E-2</v>
      </c>
      <c r="I49" s="511">
        <f t="shared" si="6"/>
        <v>3.4042156314120504E-2</v>
      </c>
      <c r="J49" s="511">
        <f t="shared" si="6"/>
        <v>3.4042156314120504E-2</v>
      </c>
      <c r="K49" s="511">
        <f t="shared" si="6"/>
        <v>3.4042156314120504E-2</v>
      </c>
      <c r="L49" s="511">
        <f t="shared" si="6"/>
        <v>3.4042156314120504E-2</v>
      </c>
      <c r="M49" s="511">
        <f t="shared" si="6"/>
        <v>3.4042156314120504E-2</v>
      </c>
      <c r="N49" s="511">
        <f t="shared" si="6"/>
        <v>3.4042156314120504E-2</v>
      </c>
      <c r="O49" s="511">
        <f t="shared" si="6"/>
        <v>3.4042156314120504E-2</v>
      </c>
      <c r="P49" s="511">
        <f t="shared" si="6"/>
        <v>3.4042156314120504E-2</v>
      </c>
      <c r="Q49" s="511">
        <f t="shared" si="6"/>
        <v>3.4042156314120504E-2</v>
      </c>
      <c r="R49" s="511">
        <f t="shared" si="6"/>
        <v>3.4042156314120504E-2</v>
      </c>
      <c r="S49" s="511">
        <f t="shared" si="6"/>
        <v>3.4042156314120504E-2</v>
      </c>
      <c r="T49" s="511">
        <f t="shared" si="6"/>
        <v>3.4042156314120504E-2</v>
      </c>
      <c r="U49" s="511">
        <f t="shared" si="6"/>
        <v>3.4042156314120504E-2</v>
      </c>
    </row>
    <row r="50" spans="1:21" ht="14.25" customHeight="1" outlineLevel="1">
      <c r="A50" s="3"/>
      <c r="B50" s="145"/>
      <c r="C50" s="20" t="s">
        <v>181</v>
      </c>
      <c r="D50" s="5" t="s">
        <v>65</v>
      </c>
      <c r="E50" s="5" t="s">
        <v>39</v>
      </c>
      <c r="F50" s="494">
        <v>0.14285714285714285</v>
      </c>
      <c r="G50" s="3"/>
      <c r="H50" s="511">
        <f t="shared" si="6"/>
        <v>0.14285714285714285</v>
      </c>
      <c r="I50" s="511">
        <f t="shared" si="6"/>
        <v>0.14285714285714285</v>
      </c>
      <c r="J50" s="511">
        <f t="shared" si="6"/>
        <v>0.14285714285714285</v>
      </c>
      <c r="K50" s="511">
        <f t="shared" si="6"/>
        <v>0.14285714285714285</v>
      </c>
      <c r="L50" s="511">
        <f t="shared" si="6"/>
        <v>0.14285714285714285</v>
      </c>
      <c r="M50" s="511">
        <f t="shared" si="6"/>
        <v>0.14285714285714285</v>
      </c>
      <c r="N50" s="511">
        <f t="shared" si="6"/>
        <v>0.14285714285714285</v>
      </c>
      <c r="O50" s="511">
        <f t="shared" si="6"/>
        <v>0.14285714285714285</v>
      </c>
      <c r="P50" s="511">
        <f t="shared" si="6"/>
        <v>0.14285714285714285</v>
      </c>
      <c r="Q50" s="511">
        <f t="shared" si="6"/>
        <v>0.14285714285714285</v>
      </c>
      <c r="R50" s="511">
        <f t="shared" si="6"/>
        <v>0.14285714285714285</v>
      </c>
      <c r="S50" s="511">
        <f t="shared" si="6"/>
        <v>0.14285714285714285</v>
      </c>
      <c r="T50" s="511">
        <f t="shared" si="6"/>
        <v>0.14285714285714285</v>
      </c>
      <c r="U50" s="511">
        <f t="shared" si="6"/>
        <v>0.14285714285714285</v>
      </c>
    </row>
    <row r="51" spans="1:21" ht="14.25" customHeight="1" outlineLevel="1">
      <c r="A51" s="3"/>
      <c r="B51" s="145"/>
      <c r="C51" s="20" t="s">
        <v>182</v>
      </c>
      <c r="D51" s="5" t="s">
        <v>65</v>
      </c>
      <c r="E51" s="5" t="s">
        <v>39</v>
      </c>
      <c r="F51" s="494">
        <v>3.5038878755879813E-2</v>
      </c>
      <c r="G51" s="3"/>
      <c r="H51" s="511">
        <f t="shared" si="6"/>
        <v>3.5038878755879813E-2</v>
      </c>
      <c r="I51" s="511">
        <f t="shared" si="6"/>
        <v>3.5038878755879813E-2</v>
      </c>
      <c r="J51" s="511">
        <f t="shared" si="6"/>
        <v>3.5038878755879813E-2</v>
      </c>
      <c r="K51" s="511">
        <f t="shared" si="6"/>
        <v>3.5038878755879813E-2</v>
      </c>
      <c r="L51" s="511">
        <f t="shared" si="6"/>
        <v>3.5038878755879813E-2</v>
      </c>
      <c r="M51" s="511">
        <f t="shared" si="6"/>
        <v>3.5038878755879813E-2</v>
      </c>
      <c r="N51" s="511">
        <f t="shared" si="6"/>
        <v>3.5038878755879813E-2</v>
      </c>
      <c r="O51" s="511">
        <f t="shared" si="6"/>
        <v>3.5038878755879813E-2</v>
      </c>
      <c r="P51" s="511">
        <f t="shared" si="6"/>
        <v>3.5038878755879813E-2</v>
      </c>
      <c r="Q51" s="511">
        <f t="shared" si="6"/>
        <v>3.5038878755879813E-2</v>
      </c>
      <c r="R51" s="511">
        <f t="shared" si="6"/>
        <v>3.5038878755879813E-2</v>
      </c>
      <c r="S51" s="511">
        <f t="shared" si="6"/>
        <v>3.5038878755879813E-2</v>
      </c>
      <c r="T51" s="511">
        <f t="shared" si="6"/>
        <v>3.5038878755879813E-2</v>
      </c>
      <c r="U51" s="511">
        <f t="shared" si="6"/>
        <v>3.5038878755879813E-2</v>
      </c>
    </row>
    <row r="52" spans="1:21" ht="14.25" customHeight="1" outlineLevel="1">
      <c r="A52" s="3"/>
      <c r="B52" s="145"/>
      <c r="C52" s="20" t="s">
        <v>183</v>
      </c>
      <c r="D52" s="5" t="s">
        <v>65</v>
      </c>
      <c r="E52" s="5" t="s">
        <v>39</v>
      </c>
      <c r="F52" s="494">
        <v>3.574926542605289E-2</v>
      </c>
      <c r="G52" s="3"/>
      <c r="H52" s="511">
        <f t="shared" si="6"/>
        <v>3.574926542605289E-2</v>
      </c>
      <c r="I52" s="511">
        <f t="shared" si="6"/>
        <v>3.574926542605289E-2</v>
      </c>
      <c r="J52" s="511">
        <f t="shared" si="6"/>
        <v>3.574926542605289E-2</v>
      </c>
      <c r="K52" s="511">
        <f t="shared" si="6"/>
        <v>3.574926542605289E-2</v>
      </c>
      <c r="L52" s="511">
        <f t="shared" si="6"/>
        <v>3.574926542605289E-2</v>
      </c>
      <c r="M52" s="511">
        <f t="shared" si="6"/>
        <v>3.574926542605289E-2</v>
      </c>
      <c r="N52" s="511">
        <f t="shared" si="6"/>
        <v>3.574926542605289E-2</v>
      </c>
      <c r="O52" s="511">
        <f t="shared" si="6"/>
        <v>3.574926542605289E-2</v>
      </c>
      <c r="P52" s="511">
        <f t="shared" si="6"/>
        <v>3.574926542605289E-2</v>
      </c>
      <c r="Q52" s="511">
        <f t="shared" si="6"/>
        <v>3.574926542605289E-2</v>
      </c>
      <c r="R52" s="511">
        <f t="shared" si="6"/>
        <v>3.574926542605289E-2</v>
      </c>
      <c r="S52" s="511">
        <f t="shared" si="6"/>
        <v>3.574926542605289E-2</v>
      </c>
      <c r="T52" s="511">
        <f t="shared" si="6"/>
        <v>3.574926542605289E-2</v>
      </c>
      <c r="U52" s="511">
        <f t="shared" si="6"/>
        <v>3.574926542605289E-2</v>
      </c>
    </row>
    <row r="53" spans="1:21" ht="14.25" customHeight="1" outlineLevel="1">
      <c r="A53" s="3"/>
      <c r="B53" s="145"/>
      <c r="C53" s="20" t="s">
        <v>186</v>
      </c>
      <c r="D53" s="5" t="s">
        <v>65</v>
      </c>
      <c r="E53" s="5" t="s">
        <v>39</v>
      </c>
      <c r="F53" s="494">
        <v>0.14285714285714285</v>
      </c>
      <c r="G53" s="3"/>
      <c r="H53" s="511">
        <f t="shared" si="6"/>
        <v>0.14285714285714285</v>
      </c>
      <c r="I53" s="511">
        <f t="shared" si="6"/>
        <v>0.14285714285714285</v>
      </c>
      <c r="J53" s="511">
        <f t="shared" si="6"/>
        <v>0.14285714285714285</v>
      </c>
      <c r="K53" s="511">
        <f t="shared" si="6"/>
        <v>0.14285714285714285</v>
      </c>
      <c r="L53" s="511">
        <f t="shared" si="6"/>
        <v>0.14285714285714285</v>
      </c>
      <c r="M53" s="511">
        <f t="shared" si="6"/>
        <v>0.14285714285714285</v>
      </c>
      <c r="N53" s="511">
        <f t="shared" si="6"/>
        <v>0.14285714285714285</v>
      </c>
      <c r="O53" s="511">
        <f t="shared" si="6"/>
        <v>0.14285714285714285</v>
      </c>
      <c r="P53" s="511">
        <f t="shared" si="6"/>
        <v>0.14285714285714285</v>
      </c>
      <c r="Q53" s="511">
        <f t="shared" si="6"/>
        <v>0.14285714285714285</v>
      </c>
      <c r="R53" s="511">
        <f t="shared" si="6"/>
        <v>0.14285714285714285</v>
      </c>
      <c r="S53" s="511">
        <f t="shared" si="6"/>
        <v>0.14285714285714285</v>
      </c>
      <c r="T53" s="511">
        <f t="shared" si="6"/>
        <v>0.14285714285714285</v>
      </c>
      <c r="U53" s="511">
        <f t="shared" si="6"/>
        <v>0.14285714285714285</v>
      </c>
    </row>
    <row r="54" spans="1:21" ht="14.25" customHeight="1" outlineLevel="1">
      <c r="A54" s="3"/>
      <c r="B54" s="145"/>
      <c r="C54" s="20" t="s">
        <v>184</v>
      </c>
      <c r="D54" s="5" t="s">
        <v>65</v>
      </c>
      <c r="E54" s="5" t="s">
        <v>39</v>
      </c>
      <c r="F54" s="494">
        <v>0.14285714285714285</v>
      </c>
      <c r="G54" s="3"/>
      <c r="H54" s="511">
        <f t="shared" si="6"/>
        <v>0.14285714285714285</v>
      </c>
      <c r="I54" s="511">
        <f t="shared" si="6"/>
        <v>0.14285714285714285</v>
      </c>
      <c r="J54" s="511">
        <f t="shared" si="6"/>
        <v>0.14285714285714285</v>
      </c>
      <c r="K54" s="511">
        <f t="shared" si="6"/>
        <v>0.14285714285714285</v>
      </c>
      <c r="L54" s="511">
        <f t="shared" si="6"/>
        <v>0.14285714285714285</v>
      </c>
      <c r="M54" s="511">
        <f t="shared" si="6"/>
        <v>0.14285714285714285</v>
      </c>
      <c r="N54" s="511">
        <f t="shared" si="6"/>
        <v>0.14285714285714285</v>
      </c>
      <c r="O54" s="511">
        <f t="shared" si="6"/>
        <v>0.14285714285714285</v>
      </c>
      <c r="P54" s="511">
        <f t="shared" si="6"/>
        <v>0.14285714285714285</v>
      </c>
      <c r="Q54" s="511">
        <f t="shared" si="6"/>
        <v>0.14285714285714285</v>
      </c>
      <c r="R54" s="511">
        <f t="shared" si="6"/>
        <v>0.14285714285714285</v>
      </c>
      <c r="S54" s="511">
        <f t="shared" si="6"/>
        <v>0.14285714285714285</v>
      </c>
      <c r="T54" s="511">
        <f t="shared" si="6"/>
        <v>0.14285714285714285</v>
      </c>
      <c r="U54" s="511">
        <f t="shared" si="6"/>
        <v>0.14285714285714285</v>
      </c>
    </row>
    <row r="55" spans="1:21" ht="14.25" customHeight="1" outlineLevel="1">
      <c r="A55" s="3"/>
      <c r="B55" s="145"/>
      <c r="C55" s="20" t="s">
        <v>468</v>
      </c>
      <c r="D55" s="5" t="s">
        <v>65</v>
      </c>
      <c r="E55" s="5" t="s">
        <v>39</v>
      </c>
      <c r="F55" s="494">
        <v>6.1057209769153561E-2</v>
      </c>
      <c r="G55" s="3"/>
      <c r="H55" s="511">
        <f t="shared" si="6"/>
        <v>6.1057209769153561E-2</v>
      </c>
      <c r="I55" s="511">
        <f t="shared" si="6"/>
        <v>6.1057209769153561E-2</v>
      </c>
      <c r="J55" s="511">
        <f t="shared" si="6"/>
        <v>6.1057209769153561E-2</v>
      </c>
      <c r="K55" s="511">
        <f t="shared" si="6"/>
        <v>6.1057209769153561E-2</v>
      </c>
      <c r="L55" s="511">
        <f t="shared" si="6"/>
        <v>6.1057209769153561E-2</v>
      </c>
      <c r="M55" s="511">
        <f t="shared" si="6"/>
        <v>6.1057209769153561E-2</v>
      </c>
      <c r="N55" s="511">
        <f t="shared" si="6"/>
        <v>6.1057209769153561E-2</v>
      </c>
      <c r="O55" s="511">
        <f t="shared" si="6"/>
        <v>6.1057209769153561E-2</v>
      </c>
      <c r="P55" s="511">
        <f t="shared" si="6"/>
        <v>6.1057209769153561E-2</v>
      </c>
      <c r="Q55" s="511">
        <f t="shared" si="6"/>
        <v>6.1057209769153561E-2</v>
      </c>
      <c r="R55" s="511">
        <f t="shared" si="6"/>
        <v>6.1057209769153561E-2</v>
      </c>
      <c r="S55" s="511">
        <f t="shared" si="6"/>
        <v>6.1057209769153561E-2</v>
      </c>
      <c r="T55" s="511">
        <f t="shared" si="6"/>
        <v>6.1057209769153561E-2</v>
      </c>
      <c r="U55" s="511">
        <f t="shared" si="6"/>
        <v>6.1057209769153561E-2</v>
      </c>
    </row>
    <row r="56" spans="1:21" ht="14.25" customHeight="1" outlineLevel="1">
      <c r="A56" s="3"/>
      <c r="B56" s="145"/>
      <c r="C56" s="20" t="s">
        <v>469</v>
      </c>
      <c r="D56" s="5" t="s">
        <v>65</v>
      </c>
      <c r="E56" s="5" t="s">
        <v>39</v>
      </c>
      <c r="F56" s="494">
        <v>5.8521725188391854E-2</v>
      </c>
      <c r="G56" s="3"/>
      <c r="H56" s="511">
        <f t="shared" si="6"/>
        <v>5.8521725188391854E-2</v>
      </c>
      <c r="I56" s="511">
        <f t="shared" si="6"/>
        <v>5.8521725188391854E-2</v>
      </c>
      <c r="J56" s="511">
        <f t="shared" si="6"/>
        <v>5.8521725188391854E-2</v>
      </c>
      <c r="K56" s="511">
        <f t="shared" si="6"/>
        <v>5.8521725188391854E-2</v>
      </c>
      <c r="L56" s="511">
        <f t="shared" si="6"/>
        <v>5.8521725188391854E-2</v>
      </c>
      <c r="M56" s="511">
        <f t="shared" si="6"/>
        <v>5.8521725188391854E-2</v>
      </c>
      <c r="N56" s="511">
        <f t="shared" si="6"/>
        <v>5.8521725188391854E-2</v>
      </c>
      <c r="O56" s="511">
        <f t="shared" si="6"/>
        <v>5.8521725188391854E-2</v>
      </c>
      <c r="P56" s="511">
        <f t="shared" si="6"/>
        <v>5.8521725188391854E-2</v>
      </c>
      <c r="Q56" s="511">
        <f t="shared" si="6"/>
        <v>5.8521725188391854E-2</v>
      </c>
      <c r="R56" s="511">
        <f t="shared" si="6"/>
        <v>5.8521725188391854E-2</v>
      </c>
      <c r="S56" s="511">
        <f t="shared" si="6"/>
        <v>5.8521725188391854E-2</v>
      </c>
      <c r="T56" s="511">
        <f t="shared" si="6"/>
        <v>5.8521725188391854E-2</v>
      </c>
      <c r="U56" s="511">
        <f t="shared" si="6"/>
        <v>5.8521725188391854E-2</v>
      </c>
    </row>
    <row r="57" spans="1:21" ht="14.25" customHeight="1" outlineLevel="1">
      <c r="A57" s="3"/>
      <c r="B57" s="145"/>
      <c r="C57" s="20" t="s">
        <v>470</v>
      </c>
      <c r="D57" s="5" t="s">
        <v>65</v>
      </c>
      <c r="E57" s="5" t="s">
        <v>39</v>
      </c>
      <c r="F57" s="494">
        <v>5.7826362484157158E-2</v>
      </c>
      <c r="G57" s="3"/>
      <c r="H57" s="511">
        <f t="shared" ref="H57:U66" si="7">+$F57</f>
        <v>5.7826362484157158E-2</v>
      </c>
      <c r="I57" s="511">
        <f t="shared" si="7"/>
        <v>5.7826362484157158E-2</v>
      </c>
      <c r="J57" s="511">
        <f t="shared" si="7"/>
        <v>5.7826362484157158E-2</v>
      </c>
      <c r="K57" s="511">
        <f t="shared" si="7"/>
        <v>5.7826362484157158E-2</v>
      </c>
      <c r="L57" s="511">
        <f t="shared" si="7"/>
        <v>5.7826362484157158E-2</v>
      </c>
      <c r="M57" s="511">
        <f t="shared" si="7"/>
        <v>5.7826362484157158E-2</v>
      </c>
      <c r="N57" s="511">
        <f t="shared" si="7"/>
        <v>5.7826362484157158E-2</v>
      </c>
      <c r="O57" s="511">
        <f t="shared" si="7"/>
        <v>5.7826362484157158E-2</v>
      </c>
      <c r="P57" s="511">
        <f t="shared" si="7"/>
        <v>5.7826362484157158E-2</v>
      </c>
      <c r="Q57" s="511">
        <f t="shared" si="7"/>
        <v>5.7826362484157158E-2</v>
      </c>
      <c r="R57" s="511">
        <f t="shared" si="7"/>
        <v>5.7826362484157158E-2</v>
      </c>
      <c r="S57" s="511">
        <f t="shared" si="7"/>
        <v>5.7826362484157158E-2</v>
      </c>
      <c r="T57" s="511">
        <f t="shared" si="7"/>
        <v>5.7826362484157158E-2</v>
      </c>
      <c r="U57" s="511">
        <f t="shared" si="7"/>
        <v>5.7826362484157158E-2</v>
      </c>
    </row>
    <row r="58" spans="1:21" ht="14.25" customHeight="1" outlineLevel="1">
      <c r="A58" s="3"/>
      <c r="B58" s="145"/>
      <c r="C58" s="20" t="s">
        <v>471</v>
      </c>
      <c r="D58" s="5" t="s">
        <v>65</v>
      </c>
      <c r="E58" s="5" t="s">
        <v>39</v>
      </c>
      <c r="F58" s="494">
        <v>5.8521725188391854E-2</v>
      </c>
      <c r="G58" s="3"/>
      <c r="H58" s="511">
        <f t="shared" si="7"/>
        <v>5.8521725188391854E-2</v>
      </c>
      <c r="I58" s="511">
        <f t="shared" si="7"/>
        <v>5.8521725188391854E-2</v>
      </c>
      <c r="J58" s="511">
        <f t="shared" si="7"/>
        <v>5.8521725188391854E-2</v>
      </c>
      <c r="K58" s="511">
        <f t="shared" si="7"/>
        <v>5.8521725188391854E-2</v>
      </c>
      <c r="L58" s="511">
        <f t="shared" si="7"/>
        <v>5.8521725188391854E-2</v>
      </c>
      <c r="M58" s="511">
        <f t="shared" si="7"/>
        <v>5.8521725188391854E-2</v>
      </c>
      <c r="N58" s="511">
        <f t="shared" si="7"/>
        <v>5.8521725188391854E-2</v>
      </c>
      <c r="O58" s="511">
        <f t="shared" si="7"/>
        <v>5.8521725188391854E-2</v>
      </c>
      <c r="P58" s="511">
        <f t="shared" si="7"/>
        <v>5.8521725188391854E-2</v>
      </c>
      <c r="Q58" s="511">
        <f t="shared" si="7"/>
        <v>5.8521725188391854E-2</v>
      </c>
      <c r="R58" s="511">
        <f t="shared" si="7"/>
        <v>5.8521725188391854E-2</v>
      </c>
      <c r="S58" s="511">
        <f t="shared" si="7"/>
        <v>5.8521725188391854E-2</v>
      </c>
      <c r="T58" s="511">
        <f t="shared" si="7"/>
        <v>5.8521725188391854E-2</v>
      </c>
      <c r="U58" s="511">
        <f t="shared" si="7"/>
        <v>5.8521725188391854E-2</v>
      </c>
    </row>
    <row r="59" spans="1:21" ht="14.25" customHeight="1" outlineLevel="1">
      <c r="A59" s="3"/>
      <c r="B59" s="145"/>
      <c r="C59" s="20" t="s">
        <v>879</v>
      </c>
      <c r="D59" s="5" t="s">
        <v>65</v>
      </c>
      <c r="E59" s="5" t="s">
        <v>39</v>
      </c>
      <c r="F59" s="494">
        <v>5.7580059946363775E-2</v>
      </c>
      <c r="G59" s="3"/>
      <c r="H59" s="511">
        <f t="shared" si="7"/>
        <v>5.7580059946363775E-2</v>
      </c>
      <c r="I59" s="511">
        <f t="shared" si="7"/>
        <v>5.7580059946363775E-2</v>
      </c>
      <c r="J59" s="511">
        <f t="shared" si="7"/>
        <v>5.7580059946363775E-2</v>
      </c>
      <c r="K59" s="511">
        <f t="shared" si="7"/>
        <v>5.7580059946363775E-2</v>
      </c>
      <c r="L59" s="511">
        <f t="shared" si="7"/>
        <v>5.7580059946363775E-2</v>
      </c>
      <c r="M59" s="511">
        <f t="shared" si="7"/>
        <v>5.7580059946363775E-2</v>
      </c>
      <c r="N59" s="511">
        <f t="shared" si="7"/>
        <v>5.7580059946363775E-2</v>
      </c>
      <c r="O59" s="511">
        <f t="shared" si="7"/>
        <v>5.7580059946363775E-2</v>
      </c>
      <c r="P59" s="511">
        <f t="shared" si="7"/>
        <v>5.7580059946363775E-2</v>
      </c>
      <c r="Q59" s="511">
        <f t="shared" si="7"/>
        <v>5.7580059946363775E-2</v>
      </c>
      <c r="R59" s="511">
        <f t="shared" si="7"/>
        <v>5.7580059946363775E-2</v>
      </c>
      <c r="S59" s="511">
        <f t="shared" si="7"/>
        <v>5.7580059946363775E-2</v>
      </c>
      <c r="T59" s="511">
        <f t="shared" si="7"/>
        <v>5.7580059946363775E-2</v>
      </c>
      <c r="U59" s="511">
        <f t="shared" si="7"/>
        <v>5.7580059946363775E-2</v>
      </c>
    </row>
    <row r="60" spans="1:21" ht="14.25" customHeight="1" outlineLevel="1">
      <c r="A60" s="3"/>
      <c r="B60" s="145"/>
      <c r="C60" s="20" t="s">
        <v>880</v>
      </c>
      <c r="D60" s="5" t="s">
        <v>65</v>
      </c>
      <c r="E60" s="5" t="s">
        <v>39</v>
      </c>
      <c r="F60" s="494">
        <v>5.5044488010858088E-2</v>
      </c>
      <c r="G60" s="3"/>
      <c r="H60" s="511">
        <f t="shared" si="7"/>
        <v>5.5044488010858088E-2</v>
      </c>
      <c r="I60" s="511">
        <f t="shared" si="7"/>
        <v>5.5044488010858088E-2</v>
      </c>
      <c r="J60" s="511">
        <f t="shared" si="7"/>
        <v>5.5044488010858088E-2</v>
      </c>
      <c r="K60" s="511">
        <f t="shared" si="7"/>
        <v>5.5044488010858088E-2</v>
      </c>
      <c r="L60" s="511">
        <f t="shared" si="7"/>
        <v>5.5044488010858088E-2</v>
      </c>
      <c r="M60" s="511">
        <f t="shared" si="7"/>
        <v>5.5044488010858088E-2</v>
      </c>
      <c r="N60" s="511">
        <f t="shared" si="7"/>
        <v>5.5044488010858088E-2</v>
      </c>
      <c r="O60" s="511">
        <f t="shared" si="7"/>
        <v>5.5044488010858088E-2</v>
      </c>
      <c r="P60" s="511">
        <f t="shared" si="7"/>
        <v>5.5044488010858088E-2</v>
      </c>
      <c r="Q60" s="511">
        <f t="shared" si="7"/>
        <v>5.5044488010858088E-2</v>
      </c>
      <c r="R60" s="511">
        <f t="shared" si="7"/>
        <v>5.5044488010858088E-2</v>
      </c>
      <c r="S60" s="511">
        <f t="shared" si="7"/>
        <v>5.5044488010858088E-2</v>
      </c>
      <c r="T60" s="511">
        <f t="shared" si="7"/>
        <v>5.5044488010858088E-2</v>
      </c>
      <c r="U60" s="511">
        <f t="shared" si="7"/>
        <v>5.5044488010858088E-2</v>
      </c>
    </row>
    <row r="61" spans="1:21" ht="14.25" customHeight="1" outlineLevel="1">
      <c r="A61" s="3"/>
      <c r="B61" s="145"/>
      <c r="C61" s="20" t="s">
        <v>472</v>
      </c>
      <c r="D61" s="5" t="s">
        <v>65</v>
      </c>
      <c r="E61" s="5" t="s">
        <v>39</v>
      </c>
      <c r="F61" s="494">
        <v>5.7290849160257416E-2</v>
      </c>
      <c r="G61" s="3"/>
      <c r="H61" s="511">
        <f t="shared" si="7"/>
        <v>5.7290849160257416E-2</v>
      </c>
      <c r="I61" s="511">
        <f t="shared" si="7"/>
        <v>5.7290849160257416E-2</v>
      </c>
      <c r="J61" s="511">
        <f t="shared" si="7"/>
        <v>5.7290849160257416E-2</v>
      </c>
      <c r="K61" s="511">
        <f t="shared" si="7"/>
        <v>5.7290849160257416E-2</v>
      </c>
      <c r="L61" s="511">
        <f t="shared" si="7"/>
        <v>5.7290849160257416E-2</v>
      </c>
      <c r="M61" s="511">
        <f t="shared" si="7"/>
        <v>5.7290849160257416E-2</v>
      </c>
      <c r="N61" s="511">
        <f t="shared" si="7"/>
        <v>5.7290849160257416E-2</v>
      </c>
      <c r="O61" s="511">
        <f t="shared" si="7"/>
        <v>5.7290849160257416E-2</v>
      </c>
      <c r="P61" s="511">
        <f t="shared" si="7"/>
        <v>5.7290849160257416E-2</v>
      </c>
      <c r="Q61" s="511">
        <f t="shared" si="7"/>
        <v>5.7290849160257416E-2</v>
      </c>
      <c r="R61" s="511">
        <f t="shared" si="7"/>
        <v>5.7290849160257416E-2</v>
      </c>
      <c r="S61" s="511">
        <f t="shared" si="7"/>
        <v>5.7290849160257416E-2</v>
      </c>
      <c r="T61" s="511">
        <f t="shared" si="7"/>
        <v>5.7290849160257416E-2</v>
      </c>
      <c r="U61" s="511">
        <f t="shared" si="7"/>
        <v>5.7290849160257416E-2</v>
      </c>
    </row>
    <row r="62" spans="1:21" ht="14.25" customHeight="1" outlineLevel="1">
      <c r="A62" s="3"/>
      <c r="B62" s="145"/>
      <c r="C62" s="20" t="s">
        <v>473</v>
      </c>
      <c r="D62" s="5" t="s">
        <v>65</v>
      </c>
      <c r="E62" s="5" t="s">
        <v>39</v>
      </c>
      <c r="F62" s="494">
        <v>5.2284772955164018E-2</v>
      </c>
      <c r="G62" s="3"/>
      <c r="H62" s="511">
        <f t="shared" si="7"/>
        <v>5.2284772955164018E-2</v>
      </c>
      <c r="I62" s="511">
        <f t="shared" si="7"/>
        <v>5.2284772955164018E-2</v>
      </c>
      <c r="J62" s="511">
        <f t="shared" si="7"/>
        <v>5.2284772955164018E-2</v>
      </c>
      <c r="K62" s="511">
        <f t="shared" si="7"/>
        <v>5.2284772955164018E-2</v>
      </c>
      <c r="L62" s="511">
        <f t="shared" si="7"/>
        <v>5.2284772955164018E-2</v>
      </c>
      <c r="M62" s="511">
        <f t="shared" si="7"/>
        <v>5.2284772955164018E-2</v>
      </c>
      <c r="N62" s="511">
        <f t="shared" si="7"/>
        <v>5.2284772955164018E-2</v>
      </c>
      <c r="O62" s="511">
        <f t="shared" si="7"/>
        <v>5.2284772955164018E-2</v>
      </c>
      <c r="P62" s="511">
        <f t="shared" si="7"/>
        <v>5.2284772955164018E-2</v>
      </c>
      <c r="Q62" s="511">
        <f t="shared" si="7"/>
        <v>5.2284772955164018E-2</v>
      </c>
      <c r="R62" s="511">
        <f t="shared" si="7"/>
        <v>5.2284772955164018E-2</v>
      </c>
      <c r="S62" s="511">
        <f t="shared" si="7"/>
        <v>5.2284772955164018E-2</v>
      </c>
      <c r="T62" s="511">
        <f t="shared" si="7"/>
        <v>5.2284772955164018E-2</v>
      </c>
      <c r="U62" s="511">
        <f t="shared" si="7"/>
        <v>5.2284772955164018E-2</v>
      </c>
    </row>
    <row r="63" spans="1:21" ht="14.25" customHeight="1" outlineLevel="1">
      <c r="A63" s="3"/>
      <c r="B63" s="145"/>
      <c r="C63" s="20" t="s">
        <v>474</v>
      </c>
      <c r="D63" s="5" t="s">
        <v>65</v>
      </c>
      <c r="E63" s="5" t="s">
        <v>39</v>
      </c>
      <c r="F63" s="495">
        <v>0.14285714285714285</v>
      </c>
      <c r="G63" s="3"/>
      <c r="H63" s="511">
        <f t="shared" si="7"/>
        <v>0.14285714285714285</v>
      </c>
      <c r="I63" s="511">
        <f t="shared" si="7"/>
        <v>0.14285714285714285</v>
      </c>
      <c r="J63" s="511">
        <f t="shared" si="7"/>
        <v>0.14285714285714285</v>
      </c>
      <c r="K63" s="511">
        <f t="shared" si="7"/>
        <v>0.14285714285714285</v>
      </c>
      <c r="L63" s="511">
        <f t="shared" si="7"/>
        <v>0.14285714285714285</v>
      </c>
      <c r="M63" s="511">
        <f t="shared" si="7"/>
        <v>0.14285714285714285</v>
      </c>
      <c r="N63" s="511">
        <f t="shared" si="7"/>
        <v>0.14285714285714285</v>
      </c>
      <c r="O63" s="511">
        <f t="shared" si="7"/>
        <v>0.14285714285714285</v>
      </c>
      <c r="P63" s="511">
        <f t="shared" si="7"/>
        <v>0.14285714285714285</v>
      </c>
      <c r="Q63" s="511">
        <f t="shared" si="7"/>
        <v>0.14285714285714285</v>
      </c>
      <c r="R63" s="511">
        <f t="shared" si="7"/>
        <v>0.14285714285714285</v>
      </c>
      <c r="S63" s="511">
        <f t="shared" si="7"/>
        <v>0.14285714285714285</v>
      </c>
      <c r="T63" s="511">
        <f t="shared" si="7"/>
        <v>0.14285714285714285</v>
      </c>
      <c r="U63" s="511">
        <f t="shared" si="7"/>
        <v>0.14285714285714285</v>
      </c>
    </row>
    <row r="64" spans="1:21" ht="14.25" customHeight="1" outlineLevel="1">
      <c r="A64" s="3"/>
      <c r="B64" s="145"/>
      <c r="C64" s="20" t="s">
        <v>475</v>
      </c>
      <c r="D64" s="5" t="s">
        <v>65</v>
      </c>
      <c r="E64" s="5" t="s">
        <v>39</v>
      </c>
      <c r="F64" s="495">
        <v>0.14285714285714285</v>
      </c>
      <c r="G64" s="3"/>
      <c r="H64" s="511">
        <f t="shared" si="7"/>
        <v>0.14285714285714285</v>
      </c>
      <c r="I64" s="511">
        <f t="shared" si="7"/>
        <v>0.14285714285714285</v>
      </c>
      <c r="J64" s="511">
        <f t="shared" si="7"/>
        <v>0.14285714285714285</v>
      </c>
      <c r="K64" s="511">
        <f t="shared" si="7"/>
        <v>0.14285714285714285</v>
      </c>
      <c r="L64" s="511">
        <f t="shared" si="7"/>
        <v>0.14285714285714285</v>
      </c>
      <c r="M64" s="511">
        <f t="shared" si="7"/>
        <v>0.14285714285714285</v>
      </c>
      <c r="N64" s="511">
        <f t="shared" si="7"/>
        <v>0.14285714285714285</v>
      </c>
      <c r="O64" s="511">
        <f t="shared" si="7"/>
        <v>0.14285714285714285</v>
      </c>
      <c r="P64" s="511">
        <f t="shared" si="7"/>
        <v>0.14285714285714285</v>
      </c>
      <c r="Q64" s="511">
        <f t="shared" si="7"/>
        <v>0.14285714285714285</v>
      </c>
      <c r="R64" s="511">
        <f t="shared" si="7"/>
        <v>0.14285714285714285</v>
      </c>
      <c r="S64" s="511">
        <f t="shared" si="7"/>
        <v>0.14285714285714285</v>
      </c>
      <c r="T64" s="511">
        <f t="shared" si="7"/>
        <v>0.14285714285714285</v>
      </c>
      <c r="U64" s="511">
        <f t="shared" si="7"/>
        <v>0.14285714285714285</v>
      </c>
    </row>
    <row r="65" spans="1:21" ht="14.25" customHeight="1" outlineLevel="1">
      <c r="A65" s="3"/>
      <c r="B65" s="145"/>
      <c r="C65" s="20" t="s">
        <v>476</v>
      </c>
      <c r="D65" s="5" t="s">
        <v>65</v>
      </c>
      <c r="E65" s="5" t="s">
        <v>39</v>
      </c>
      <c r="F65" s="495">
        <v>5.646658415841585E-2</v>
      </c>
      <c r="G65" s="3"/>
      <c r="H65" s="511">
        <f t="shared" si="7"/>
        <v>5.646658415841585E-2</v>
      </c>
      <c r="I65" s="511">
        <f t="shared" si="7"/>
        <v>5.646658415841585E-2</v>
      </c>
      <c r="J65" s="511">
        <f t="shared" si="7"/>
        <v>5.646658415841585E-2</v>
      </c>
      <c r="K65" s="511">
        <f t="shared" si="7"/>
        <v>5.646658415841585E-2</v>
      </c>
      <c r="L65" s="511">
        <f t="shared" si="7"/>
        <v>5.646658415841585E-2</v>
      </c>
      <c r="M65" s="511">
        <f t="shared" si="7"/>
        <v>5.646658415841585E-2</v>
      </c>
      <c r="N65" s="511">
        <f t="shared" si="7"/>
        <v>5.646658415841585E-2</v>
      </c>
      <c r="O65" s="511">
        <f t="shared" si="7"/>
        <v>5.646658415841585E-2</v>
      </c>
      <c r="P65" s="511">
        <f t="shared" si="7"/>
        <v>5.646658415841585E-2</v>
      </c>
      <c r="Q65" s="511">
        <f t="shared" si="7"/>
        <v>5.646658415841585E-2</v>
      </c>
      <c r="R65" s="511">
        <f t="shared" si="7"/>
        <v>5.646658415841585E-2</v>
      </c>
      <c r="S65" s="511">
        <f t="shared" si="7"/>
        <v>5.646658415841585E-2</v>
      </c>
      <c r="T65" s="511">
        <f t="shared" si="7"/>
        <v>5.646658415841585E-2</v>
      </c>
      <c r="U65" s="511">
        <f t="shared" si="7"/>
        <v>5.646658415841585E-2</v>
      </c>
    </row>
    <row r="66" spans="1:21" ht="14.25" customHeight="1" outlineLevel="1">
      <c r="A66" s="3"/>
      <c r="B66" s="145"/>
      <c r="C66" s="20" t="s">
        <v>477</v>
      </c>
      <c r="D66" s="5" t="s">
        <v>65</v>
      </c>
      <c r="E66" s="5" t="s">
        <v>39</v>
      </c>
      <c r="F66" s="495">
        <v>5.7853859565699793E-2</v>
      </c>
      <c r="G66" s="3"/>
      <c r="H66" s="511">
        <f t="shared" si="7"/>
        <v>5.7853859565699793E-2</v>
      </c>
      <c r="I66" s="511">
        <f t="shared" si="7"/>
        <v>5.7853859565699793E-2</v>
      </c>
      <c r="J66" s="511">
        <f t="shared" si="7"/>
        <v>5.7853859565699793E-2</v>
      </c>
      <c r="K66" s="511">
        <f t="shared" si="7"/>
        <v>5.7853859565699793E-2</v>
      </c>
      <c r="L66" s="511">
        <f t="shared" si="7"/>
        <v>5.7853859565699793E-2</v>
      </c>
      <c r="M66" s="511">
        <f t="shared" si="7"/>
        <v>5.7853859565699793E-2</v>
      </c>
      <c r="N66" s="511">
        <f t="shared" si="7"/>
        <v>5.7853859565699793E-2</v>
      </c>
      <c r="O66" s="511">
        <f t="shared" si="7"/>
        <v>5.7853859565699793E-2</v>
      </c>
      <c r="P66" s="511">
        <f t="shared" si="7"/>
        <v>5.7853859565699793E-2</v>
      </c>
      <c r="Q66" s="511">
        <f t="shared" si="7"/>
        <v>5.7853859565699793E-2</v>
      </c>
      <c r="R66" s="511">
        <f t="shared" si="7"/>
        <v>5.7853859565699793E-2</v>
      </c>
      <c r="S66" s="511">
        <f t="shared" si="7"/>
        <v>5.7853859565699793E-2</v>
      </c>
      <c r="T66" s="511">
        <f t="shared" si="7"/>
        <v>5.7853859565699793E-2</v>
      </c>
      <c r="U66" s="511">
        <f t="shared" si="7"/>
        <v>5.7853859565699793E-2</v>
      </c>
    </row>
    <row r="67" spans="1:21" ht="14.25" customHeight="1" outlineLevel="1">
      <c r="A67" s="3"/>
      <c r="B67" s="145"/>
      <c r="C67" s="20" t="s">
        <v>478</v>
      </c>
      <c r="D67" s="5" t="s">
        <v>65</v>
      </c>
      <c r="E67" s="5" t="s">
        <v>39</v>
      </c>
      <c r="F67" s="495">
        <v>4.9605871160641475E-2</v>
      </c>
      <c r="G67" s="3"/>
      <c r="H67" s="511">
        <f t="shared" ref="H67:U75" si="8">+$F67</f>
        <v>4.9605871160641475E-2</v>
      </c>
      <c r="I67" s="511">
        <f t="shared" si="8"/>
        <v>4.9605871160641475E-2</v>
      </c>
      <c r="J67" s="511">
        <f t="shared" si="8"/>
        <v>4.9605871160641475E-2</v>
      </c>
      <c r="K67" s="511">
        <f t="shared" si="8"/>
        <v>4.9605871160641475E-2</v>
      </c>
      <c r="L67" s="511">
        <f t="shared" si="8"/>
        <v>4.9605871160641475E-2</v>
      </c>
      <c r="M67" s="511">
        <f t="shared" si="8"/>
        <v>4.9605871160641475E-2</v>
      </c>
      <c r="N67" s="511">
        <f t="shared" si="8"/>
        <v>4.9605871160641475E-2</v>
      </c>
      <c r="O67" s="511">
        <f t="shared" si="8"/>
        <v>4.9605871160641475E-2</v>
      </c>
      <c r="P67" s="511">
        <f t="shared" si="8"/>
        <v>4.9605871160641475E-2</v>
      </c>
      <c r="Q67" s="511">
        <f t="shared" si="8"/>
        <v>4.9605871160641475E-2</v>
      </c>
      <c r="R67" s="511">
        <f t="shared" si="8"/>
        <v>4.9605871160641475E-2</v>
      </c>
      <c r="S67" s="511">
        <f t="shared" si="8"/>
        <v>4.9605871160641475E-2</v>
      </c>
      <c r="T67" s="511">
        <f t="shared" si="8"/>
        <v>4.9605871160641475E-2</v>
      </c>
      <c r="U67" s="511">
        <f t="shared" si="8"/>
        <v>4.9605871160641475E-2</v>
      </c>
    </row>
    <row r="68" spans="1:21" ht="14.25" customHeight="1" outlineLevel="1">
      <c r="A68" s="3"/>
      <c r="B68" s="145"/>
      <c r="C68" s="20" t="s">
        <v>479</v>
      </c>
      <c r="D68" s="5" t="s">
        <v>65</v>
      </c>
      <c r="E68" s="5" t="s">
        <v>39</v>
      </c>
      <c r="F68" s="495">
        <v>0.05</v>
      </c>
      <c r="G68" s="3"/>
      <c r="H68" s="511">
        <f t="shared" si="8"/>
        <v>0.05</v>
      </c>
      <c r="I68" s="511">
        <f t="shared" si="8"/>
        <v>0.05</v>
      </c>
      <c r="J68" s="511">
        <f t="shared" si="8"/>
        <v>0.05</v>
      </c>
      <c r="K68" s="511">
        <f t="shared" si="8"/>
        <v>0.05</v>
      </c>
      <c r="L68" s="511">
        <f t="shared" si="8"/>
        <v>0.05</v>
      </c>
      <c r="M68" s="511">
        <f t="shared" si="8"/>
        <v>0.05</v>
      </c>
      <c r="N68" s="511">
        <f t="shared" si="8"/>
        <v>0.05</v>
      </c>
      <c r="O68" s="511">
        <f t="shared" si="8"/>
        <v>0.05</v>
      </c>
      <c r="P68" s="511">
        <f t="shared" si="8"/>
        <v>0.05</v>
      </c>
      <c r="Q68" s="511">
        <f t="shared" si="8"/>
        <v>0.05</v>
      </c>
      <c r="R68" s="511">
        <f t="shared" si="8"/>
        <v>0.05</v>
      </c>
      <c r="S68" s="511">
        <f t="shared" si="8"/>
        <v>0.05</v>
      </c>
      <c r="T68" s="511">
        <f t="shared" si="8"/>
        <v>0.05</v>
      </c>
      <c r="U68" s="511">
        <f t="shared" si="8"/>
        <v>0.05</v>
      </c>
    </row>
    <row r="69" spans="1:21" ht="14.25" customHeight="1" outlineLevel="1">
      <c r="A69" s="3"/>
      <c r="B69" s="145"/>
      <c r="C69" s="20" t="s">
        <v>480</v>
      </c>
      <c r="D69" s="5" t="s">
        <v>65</v>
      </c>
      <c r="E69" s="5" t="s">
        <v>39</v>
      </c>
      <c r="F69" s="495">
        <v>5.0247797356828196E-2</v>
      </c>
      <c r="G69" s="3"/>
      <c r="H69" s="511">
        <f t="shared" si="8"/>
        <v>5.0247797356828196E-2</v>
      </c>
      <c r="I69" s="511">
        <f t="shared" si="8"/>
        <v>5.0247797356828196E-2</v>
      </c>
      <c r="J69" s="511">
        <f t="shared" si="8"/>
        <v>5.0247797356828196E-2</v>
      </c>
      <c r="K69" s="511">
        <f t="shared" si="8"/>
        <v>5.0247797356828196E-2</v>
      </c>
      <c r="L69" s="511">
        <f t="shared" si="8"/>
        <v>5.0247797356828196E-2</v>
      </c>
      <c r="M69" s="511">
        <f t="shared" si="8"/>
        <v>5.0247797356828196E-2</v>
      </c>
      <c r="N69" s="511">
        <f t="shared" si="8"/>
        <v>5.0247797356828196E-2</v>
      </c>
      <c r="O69" s="511">
        <f t="shared" si="8"/>
        <v>5.0247797356828196E-2</v>
      </c>
      <c r="P69" s="511">
        <f t="shared" si="8"/>
        <v>5.0247797356828196E-2</v>
      </c>
      <c r="Q69" s="511">
        <f t="shared" si="8"/>
        <v>5.0247797356828196E-2</v>
      </c>
      <c r="R69" s="511">
        <f t="shared" si="8"/>
        <v>5.0247797356828196E-2</v>
      </c>
      <c r="S69" s="511">
        <f t="shared" si="8"/>
        <v>5.0247797356828196E-2</v>
      </c>
      <c r="T69" s="511">
        <f t="shared" si="8"/>
        <v>5.0247797356828196E-2</v>
      </c>
      <c r="U69" s="511">
        <f t="shared" si="8"/>
        <v>5.0247797356828196E-2</v>
      </c>
    </row>
    <row r="70" spans="1:21" s="3" customFormat="1" ht="12.75" customHeight="1" outlineLevel="1">
      <c r="B70" s="145"/>
      <c r="C70" s="20" t="s">
        <v>481</v>
      </c>
      <c r="D70" s="5" t="s">
        <v>65</v>
      </c>
      <c r="E70" s="5" t="s">
        <v>39</v>
      </c>
      <c r="F70" s="495">
        <v>5.063817980022197E-2</v>
      </c>
      <c r="G70" s="496"/>
      <c r="H70" s="511">
        <f t="shared" si="8"/>
        <v>5.063817980022197E-2</v>
      </c>
      <c r="I70" s="511">
        <f t="shared" si="8"/>
        <v>5.063817980022197E-2</v>
      </c>
      <c r="J70" s="511">
        <f t="shared" si="8"/>
        <v>5.063817980022197E-2</v>
      </c>
      <c r="K70" s="511">
        <f t="shared" si="8"/>
        <v>5.063817980022197E-2</v>
      </c>
      <c r="L70" s="511">
        <f t="shared" si="8"/>
        <v>5.063817980022197E-2</v>
      </c>
      <c r="M70" s="511">
        <f t="shared" si="8"/>
        <v>5.063817980022197E-2</v>
      </c>
      <c r="N70" s="511">
        <f t="shared" si="8"/>
        <v>5.063817980022197E-2</v>
      </c>
      <c r="O70" s="511">
        <f t="shared" si="8"/>
        <v>5.063817980022197E-2</v>
      </c>
      <c r="P70" s="511">
        <f t="shared" si="8"/>
        <v>5.063817980022197E-2</v>
      </c>
      <c r="Q70" s="511">
        <f t="shared" si="8"/>
        <v>5.063817980022197E-2</v>
      </c>
      <c r="R70" s="511">
        <f t="shared" si="8"/>
        <v>5.063817980022197E-2</v>
      </c>
      <c r="S70" s="511">
        <f t="shared" si="8"/>
        <v>5.063817980022197E-2</v>
      </c>
      <c r="T70" s="511">
        <f t="shared" si="8"/>
        <v>5.063817980022197E-2</v>
      </c>
      <c r="U70" s="511">
        <f t="shared" si="8"/>
        <v>5.063817980022197E-2</v>
      </c>
    </row>
    <row r="71" spans="1:21" s="3" customFormat="1" ht="12.75" customHeight="1" outlineLevel="1">
      <c r="B71" s="145"/>
      <c r="C71" s="20" t="s">
        <v>482</v>
      </c>
      <c r="D71" s="5" t="s">
        <v>65</v>
      </c>
      <c r="E71" s="5" t="s">
        <v>39</v>
      </c>
      <c r="F71" s="495">
        <v>5.1098978020439591E-2</v>
      </c>
      <c r="G71" s="496"/>
      <c r="H71" s="511">
        <f t="shared" si="8"/>
        <v>5.1098978020439591E-2</v>
      </c>
      <c r="I71" s="511">
        <f t="shared" si="8"/>
        <v>5.1098978020439591E-2</v>
      </c>
      <c r="J71" s="511">
        <f t="shared" si="8"/>
        <v>5.1098978020439591E-2</v>
      </c>
      <c r="K71" s="511">
        <f t="shared" si="8"/>
        <v>5.1098978020439591E-2</v>
      </c>
      <c r="L71" s="511">
        <f t="shared" si="8"/>
        <v>5.1098978020439591E-2</v>
      </c>
      <c r="M71" s="511">
        <f t="shared" si="8"/>
        <v>5.1098978020439591E-2</v>
      </c>
      <c r="N71" s="511">
        <f t="shared" si="8"/>
        <v>5.1098978020439591E-2</v>
      </c>
      <c r="O71" s="511">
        <f t="shared" si="8"/>
        <v>5.1098978020439591E-2</v>
      </c>
      <c r="P71" s="511">
        <f t="shared" si="8"/>
        <v>5.1098978020439591E-2</v>
      </c>
      <c r="Q71" s="511">
        <f t="shared" si="8"/>
        <v>5.1098978020439591E-2</v>
      </c>
      <c r="R71" s="511">
        <f t="shared" si="8"/>
        <v>5.1098978020439591E-2</v>
      </c>
      <c r="S71" s="511">
        <f t="shared" si="8"/>
        <v>5.1098978020439591E-2</v>
      </c>
      <c r="T71" s="511">
        <f t="shared" si="8"/>
        <v>5.1098978020439591E-2</v>
      </c>
      <c r="U71" s="511">
        <f t="shared" si="8"/>
        <v>5.1098978020439591E-2</v>
      </c>
    </row>
    <row r="72" spans="1:21" s="3" customFormat="1" ht="12.75" customHeight="1" outlineLevel="1">
      <c r="B72" s="145"/>
      <c r="C72" s="20" t="s">
        <v>881</v>
      </c>
      <c r="D72" s="5" t="s">
        <v>65</v>
      </c>
      <c r="E72" s="5" t="s">
        <v>39</v>
      </c>
      <c r="F72" s="495">
        <v>5.418646080760095E-2</v>
      </c>
      <c r="G72" s="496"/>
      <c r="H72" s="511">
        <f t="shared" si="8"/>
        <v>5.418646080760095E-2</v>
      </c>
      <c r="I72" s="511">
        <f t="shared" si="8"/>
        <v>5.418646080760095E-2</v>
      </c>
      <c r="J72" s="511">
        <f t="shared" si="8"/>
        <v>5.418646080760095E-2</v>
      </c>
      <c r="K72" s="511">
        <f t="shared" si="8"/>
        <v>5.418646080760095E-2</v>
      </c>
      <c r="L72" s="511">
        <f t="shared" si="8"/>
        <v>5.418646080760095E-2</v>
      </c>
      <c r="M72" s="511">
        <f t="shared" si="8"/>
        <v>5.418646080760095E-2</v>
      </c>
      <c r="N72" s="511">
        <f t="shared" si="8"/>
        <v>5.418646080760095E-2</v>
      </c>
      <c r="O72" s="511">
        <f t="shared" si="8"/>
        <v>5.418646080760095E-2</v>
      </c>
      <c r="P72" s="511">
        <f t="shared" si="8"/>
        <v>5.418646080760095E-2</v>
      </c>
      <c r="Q72" s="511">
        <f t="shared" si="8"/>
        <v>5.418646080760095E-2</v>
      </c>
      <c r="R72" s="511">
        <f t="shared" si="8"/>
        <v>5.418646080760095E-2</v>
      </c>
      <c r="S72" s="511">
        <f t="shared" si="8"/>
        <v>5.418646080760095E-2</v>
      </c>
      <c r="T72" s="511">
        <f t="shared" si="8"/>
        <v>5.418646080760095E-2</v>
      </c>
      <c r="U72" s="511">
        <f t="shared" si="8"/>
        <v>5.418646080760095E-2</v>
      </c>
    </row>
    <row r="73" spans="1:21" s="3" customFormat="1" ht="12.75" customHeight="1" outlineLevel="1">
      <c r="B73" s="145"/>
      <c r="C73" s="20" t="s">
        <v>882</v>
      </c>
      <c r="D73" s="5" t="s">
        <v>65</v>
      </c>
      <c r="E73" s="5" t="s">
        <v>39</v>
      </c>
      <c r="F73" s="495">
        <v>5.3938229643859907E-2</v>
      </c>
      <c r="G73" s="496"/>
      <c r="H73" s="511">
        <f t="shared" si="8"/>
        <v>5.3938229643859907E-2</v>
      </c>
      <c r="I73" s="511">
        <f t="shared" si="8"/>
        <v>5.3938229643859907E-2</v>
      </c>
      <c r="J73" s="511">
        <f t="shared" si="8"/>
        <v>5.3938229643859907E-2</v>
      </c>
      <c r="K73" s="511">
        <f t="shared" si="8"/>
        <v>5.3938229643859907E-2</v>
      </c>
      <c r="L73" s="511">
        <f t="shared" si="8"/>
        <v>5.3938229643859907E-2</v>
      </c>
      <c r="M73" s="511">
        <f t="shared" si="8"/>
        <v>5.3938229643859907E-2</v>
      </c>
      <c r="N73" s="511">
        <f t="shared" si="8"/>
        <v>5.3938229643859907E-2</v>
      </c>
      <c r="O73" s="511">
        <f t="shared" si="8"/>
        <v>5.3938229643859907E-2</v>
      </c>
      <c r="P73" s="511">
        <f t="shared" si="8"/>
        <v>5.3938229643859907E-2</v>
      </c>
      <c r="Q73" s="511">
        <f t="shared" si="8"/>
        <v>5.3938229643859907E-2</v>
      </c>
      <c r="R73" s="511">
        <f t="shared" si="8"/>
        <v>5.3938229643859907E-2</v>
      </c>
      <c r="S73" s="511">
        <f t="shared" si="8"/>
        <v>5.3938229643859907E-2</v>
      </c>
      <c r="T73" s="511">
        <f t="shared" si="8"/>
        <v>5.3938229643859907E-2</v>
      </c>
      <c r="U73" s="511">
        <f t="shared" si="8"/>
        <v>5.3938229643859907E-2</v>
      </c>
    </row>
    <row r="74" spans="1:21" s="3" customFormat="1" ht="12.75" customHeight="1" outlineLevel="1">
      <c r="B74" s="145"/>
      <c r="C74" s="20" t="s">
        <v>883</v>
      </c>
      <c r="D74" s="5" t="s">
        <v>65</v>
      </c>
      <c r="E74" s="5" t="s">
        <v>39</v>
      </c>
      <c r="F74" s="495">
        <v>5.2867902665121667E-2</v>
      </c>
      <c r="G74" s="496"/>
      <c r="H74" s="511">
        <f t="shared" si="8"/>
        <v>5.2867902665121667E-2</v>
      </c>
      <c r="I74" s="511">
        <f t="shared" si="8"/>
        <v>5.2867902665121667E-2</v>
      </c>
      <c r="J74" s="511">
        <f t="shared" si="8"/>
        <v>5.2867902665121667E-2</v>
      </c>
      <c r="K74" s="511">
        <f t="shared" si="8"/>
        <v>5.2867902665121667E-2</v>
      </c>
      <c r="L74" s="511">
        <f t="shared" si="8"/>
        <v>5.2867902665121667E-2</v>
      </c>
      <c r="M74" s="511">
        <f t="shared" si="8"/>
        <v>5.2867902665121667E-2</v>
      </c>
      <c r="N74" s="511">
        <f t="shared" si="8"/>
        <v>5.2867902665121667E-2</v>
      </c>
      <c r="O74" s="511">
        <f t="shared" si="8"/>
        <v>5.2867902665121667E-2</v>
      </c>
      <c r="P74" s="511">
        <f t="shared" si="8"/>
        <v>5.2867902665121667E-2</v>
      </c>
      <c r="Q74" s="511">
        <f t="shared" si="8"/>
        <v>5.2867902665121667E-2</v>
      </c>
      <c r="R74" s="511">
        <f t="shared" si="8"/>
        <v>5.2867902665121667E-2</v>
      </c>
      <c r="S74" s="511">
        <f t="shared" si="8"/>
        <v>5.2867902665121667E-2</v>
      </c>
      <c r="T74" s="511">
        <f t="shared" si="8"/>
        <v>5.2867902665121667E-2</v>
      </c>
      <c r="U74" s="511">
        <f t="shared" si="8"/>
        <v>5.2867902665121667E-2</v>
      </c>
    </row>
    <row r="75" spans="1:21" s="3" customFormat="1" ht="12.75" customHeight="1" outlineLevel="1">
      <c r="B75" s="145"/>
      <c r="C75" s="20" t="s">
        <v>884</v>
      </c>
      <c r="D75" s="5" t="s">
        <v>65</v>
      </c>
      <c r="E75" s="5" t="s">
        <v>39</v>
      </c>
      <c r="F75" s="495">
        <v>5.2284772955164018E-2</v>
      </c>
      <c r="G75" s="496"/>
      <c r="H75" s="511">
        <f t="shared" si="8"/>
        <v>5.2284772955164018E-2</v>
      </c>
      <c r="I75" s="511">
        <f t="shared" si="8"/>
        <v>5.2284772955164018E-2</v>
      </c>
      <c r="J75" s="511">
        <f t="shared" si="8"/>
        <v>5.2284772955164018E-2</v>
      </c>
      <c r="K75" s="511">
        <f t="shared" si="8"/>
        <v>5.2284772955164018E-2</v>
      </c>
      <c r="L75" s="511">
        <f t="shared" si="8"/>
        <v>5.2284772955164018E-2</v>
      </c>
      <c r="M75" s="511">
        <f t="shared" si="8"/>
        <v>5.2284772955164018E-2</v>
      </c>
      <c r="N75" s="511">
        <f t="shared" si="8"/>
        <v>5.2284772955164018E-2</v>
      </c>
      <c r="O75" s="511">
        <f t="shared" si="8"/>
        <v>5.2284772955164018E-2</v>
      </c>
      <c r="P75" s="511">
        <f t="shared" si="8"/>
        <v>5.2284772955164018E-2</v>
      </c>
      <c r="Q75" s="511">
        <f t="shared" si="8"/>
        <v>5.2284772955164018E-2</v>
      </c>
      <c r="R75" s="511">
        <f t="shared" si="8"/>
        <v>5.2284772955164018E-2</v>
      </c>
      <c r="S75" s="511">
        <f t="shared" si="8"/>
        <v>5.2284772955164018E-2</v>
      </c>
      <c r="T75" s="511">
        <f t="shared" si="8"/>
        <v>5.2284772955164018E-2</v>
      </c>
      <c r="U75" s="511">
        <f t="shared" si="8"/>
        <v>5.2284772955164018E-2</v>
      </c>
    </row>
    <row r="76" spans="1:21" s="3" customFormat="1" ht="12.75" customHeight="1" outlineLevel="1">
      <c r="B76" s="145"/>
      <c r="C76" s="459" t="s">
        <v>526</v>
      </c>
      <c r="D76" s="503"/>
      <c r="E76" s="503"/>
      <c r="F76" s="523"/>
      <c r="G76" s="524"/>
      <c r="H76" s="525"/>
      <c r="I76" s="525"/>
      <c r="J76" s="525"/>
      <c r="K76" s="525"/>
      <c r="L76" s="525"/>
      <c r="M76" s="525"/>
      <c r="N76" s="525"/>
      <c r="O76" s="525"/>
      <c r="P76" s="525"/>
      <c r="Q76" s="525"/>
      <c r="R76" s="525"/>
      <c r="S76" s="525"/>
      <c r="T76" s="525"/>
      <c r="U76" s="525"/>
    </row>
    <row r="77" spans="1:21" s="3" customFormat="1" ht="12.75" customHeight="1" outlineLevel="1">
      <c r="B77" s="145"/>
      <c r="C77" s="20" t="s">
        <v>187</v>
      </c>
      <c r="D77" s="5" t="s">
        <v>65</v>
      </c>
      <c r="E77" s="5" t="s">
        <v>39</v>
      </c>
      <c r="F77" s="495">
        <v>0.2</v>
      </c>
      <c r="G77" s="496"/>
      <c r="H77" s="511">
        <f t="shared" ref="H77:U81" si="9">+$F77</f>
        <v>0.2</v>
      </c>
      <c r="I77" s="511">
        <f t="shared" si="9"/>
        <v>0.2</v>
      </c>
      <c r="J77" s="511">
        <f t="shared" si="9"/>
        <v>0.2</v>
      </c>
      <c r="K77" s="511">
        <f t="shared" si="9"/>
        <v>0.2</v>
      </c>
      <c r="L77" s="511">
        <f t="shared" si="9"/>
        <v>0.2</v>
      </c>
      <c r="M77" s="511">
        <f t="shared" si="9"/>
        <v>0.2</v>
      </c>
      <c r="N77" s="511">
        <f t="shared" si="9"/>
        <v>0.2</v>
      </c>
      <c r="O77" s="511">
        <f t="shared" si="9"/>
        <v>0.2</v>
      </c>
      <c r="P77" s="511">
        <f t="shared" si="9"/>
        <v>0.2</v>
      </c>
      <c r="Q77" s="511">
        <f t="shared" si="9"/>
        <v>0.2</v>
      </c>
      <c r="R77" s="511">
        <f t="shared" si="9"/>
        <v>0.2</v>
      </c>
      <c r="S77" s="511">
        <f t="shared" si="9"/>
        <v>0.2</v>
      </c>
      <c r="T77" s="511">
        <f t="shared" si="9"/>
        <v>0.2</v>
      </c>
      <c r="U77" s="511">
        <f t="shared" si="9"/>
        <v>0.2</v>
      </c>
    </row>
    <row r="78" spans="1:21" s="3" customFormat="1" ht="12.75" customHeight="1" outlineLevel="1">
      <c r="B78" s="145"/>
      <c r="C78" s="20" t="s">
        <v>786</v>
      </c>
      <c r="D78" s="5" t="s">
        <v>65</v>
      </c>
      <c r="E78" s="5" t="s">
        <v>39</v>
      </c>
      <c r="F78" s="495">
        <v>0.2</v>
      </c>
      <c r="G78" s="496"/>
      <c r="H78" s="511">
        <f t="shared" si="9"/>
        <v>0.2</v>
      </c>
      <c r="I78" s="511">
        <f t="shared" si="9"/>
        <v>0.2</v>
      </c>
      <c r="J78" s="511">
        <f t="shared" si="9"/>
        <v>0.2</v>
      </c>
      <c r="K78" s="511">
        <f t="shared" si="9"/>
        <v>0.2</v>
      </c>
      <c r="L78" s="511">
        <f t="shared" si="9"/>
        <v>0.2</v>
      </c>
      <c r="M78" s="511">
        <f t="shared" si="9"/>
        <v>0.2</v>
      </c>
      <c r="N78" s="511">
        <f t="shared" si="9"/>
        <v>0.2</v>
      </c>
      <c r="O78" s="511">
        <f t="shared" si="9"/>
        <v>0.2</v>
      </c>
      <c r="P78" s="511">
        <f t="shared" si="9"/>
        <v>0.2</v>
      </c>
      <c r="Q78" s="511">
        <f t="shared" si="9"/>
        <v>0.2</v>
      </c>
      <c r="R78" s="511">
        <f t="shared" si="9"/>
        <v>0.2</v>
      </c>
      <c r="S78" s="511">
        <f t="shared" si="9"/>
        <v>0.2</v>
      </c>
      <c r="T78" s="511">
        <f t="shared" si="9"/>
        <v>0.2</v>
      </c>
      <c r="U78" s="511">
        <f t="shared" si="9"/>
        <v>0.2</v>
      </c>
    </row>
    <row r="79" spans="1:21" s="3" customFormat="1" ht="12.75" customHeight="1" outlineLevel="1">
      <c r="B79" s="145"/>
      <c r="C79" s="20" t="s">
        <v>188</v>
      </c>
      <c r="D79" s="5" t="s">
        <v>65</v>
      </c>
      <c r="E79" s="5" t="s">
        <v>39</v>
      </c>
      <c r="F79" s="495">
        <v>0.2</v>
      </c>
      <c r="G79" s="496"/>
      <c r="H79" s="511">
        <f t="shared" si="9"/>
        <v>0.2</v>
      </c>
      <c r="I79" s="511">
        <f t="shared" si="9"/>
        <v>0.2</v>
      </c>
      <c r="J79" s="511">
        <f t="shared" si="9"/>
        <v>0.2</v>
      </c>
      <c r="K79" s="511">
        <f t="shared" si="9"/>
        <v>0.2</v>
      </c>
      <c r="L79" s="511">
        <f t="shared" si="9"/>
        <v>0.2</v>
      </c>
      <c r="M79" s="511">
        <f t="shared" si="9"/>
        <v>0.2</v>
      </c>
      <c r="N79" s="511">
        <f t="shared" si="9"/>
        <v>0.2</v>
      </c>
      <c r="O79" s="511">
        <f t="shared" si="9"/>
        <v>0.2</v>
      </c>
      <c r="P79" s="511">
        <f t="shared" si="9"/>
        <v>0.2</v>
      </c>
      <c r="Q79" s="511">
        <f t="shared" si="9"/>
        <v>0.2</v>
      </c>
      <c r="R79" s="511">
        <f t="shared" si="9"/>
        <v>0.2</v>
      </c>
      <c r="S79" s="511">
        <f t="shared" si="9"/>
        <v>0.2</v>
      </c>
      <c r="T79" s="511">
        <f t="shared" si="9"/>
        <v>0.2</v>
      </c>
      <c r="U79" s="511">
        <f t="shared" si="9"/>
        <v>0.2</v>
      </c>
    </row>
    <row r="80" spans="1:21" s="3" customFormat="1" ht="12.75" customHeight="1" outlineLevel="1">
      <c r="B80" s="145"/>
      <c r="C80" s="20" t="s">
        <v>189</v>
      </c>
      <c r="D80" s="5" t="s">
        <v>65</v>
      </c>
      <c r="E80" s="5" t="s">
        <v>39</v>
      </c>
      <c r="F80" s="495">
        <v>0.2</v>
      </c>
      <c r="G80" s="496"/>
      <c r="H80" s="511">
        <f t="shared" si="9"/>
        <v>0.2</v>
      </c>
      <c r="I80" s="511">
        <f t="shared" si="9"/>
        <v>0.2</v>
      </c>
      <c r="J80" s="511">
        <f t="shared" si="9"/>
        <v>0.2</v>
      </c>
      <c r="K80" s="511">
        <f t="shared" si="9"/>
        <v>0.2</v>
      </c>
      <c r="L80" s="511">
        <f t="shared" si="9"/>
        <v>0.2</v>
      </c>
      <c r="M80" s="511">
        <f t="shared" si="9"/>
        <v>0.2</v>
      </c>
      <c r="N80" s="511">
        <f t="shared" si="9"/>
        <v>0.2</v>
      </c>
      <c r="O80" s="511">
        <f t="shared" si="9"/>
        <v>0.2</v>
      </c>
      <c r="P80" s="511">
        <f t="shared" si="9"/>
        <v>0.2</v>
      </c>
      <c r="Q80" s="511">
        <f t="shared" si="9"/>
        <v>0.2</v>
      </c>
      <c r="R80" s="511">
        <f t="shared" si="9"/>
        <v>0.2</v>
      </c>
      <c r="S80" s="511">
        <f t="shared" si="9"/>
        <v>0.2</v>
      </c>
      <c r="T80" s="511">
        <f t="shared" si="9"/>
        <v>0.2</v>
      </c>
      <c r="U80" s="511">
        <f t="shared" si="9"/>
        <v>0.2</v>
      </c>
    </row>
    <row r="81" spans="1:21" s="3" customFormat="1" ht="12.75" customHeight="1" outlineLevel="1">
      <c r="B81" s="145"/>
      <c r="C81" s="20" t="s">
        <v>190</v>
      </c>
      <c r="D81" s="5" t="s">
        <v>65</v>
      </c>
      <c r="E81" s="5" t="s">
        <v>39</v>
      </c>
      <c r="F81" s="495">
        <v>0.2</v>
      </c>
      <c r="G81" s="496"/>
      <c r="H81" s="511">
        <f t="shared" si="9"/>
        <v>0.2</v>
      </c>
      <c r="I81" s="511">
        <f t="shared" si="9"/>
        <v>0.2</v>
      </c>
      <c r="J81" s="511">
        <f t="shared" si="9"/>
        <v>0.2</v>
      </c>
      <c r="K81" s="511">
        <f t="shared" si="9"/>
        <v>0.2</v>
      </c>
      <c r="L81" s="511">
        <f t="shared" si="9"/>
        <v>0.2</v>
      </c>
      <c r="M81" s="511">
        <f t="shared" si="9"/>
        <v>0.2</v>
      </c>
      <c r="N81" s="511">
        <f t="shared" si="9"/>
        <v>0.2</v>
      </c>
      <c r="O81" s="511">
        <f t="shared" si="9"/>
        <v>0.2</v>
      </c>
      <c r="P81" s="511">
        <f t="shared" si="9"/>
        <v>0.2</v>
      </c>
      <c r="Q81" s="511">
        <f t="shared" si="9"/>
        <v>0.2</v>
      </c>
      <c r="R81" s="511">
        <f t="shared" si="9"/>
        <v>0.2</v>
      </c>
      <c r="S81" s="511">
        <f t="shared" si="9"/>
        <v>0.2</v>
      </c>
      <c r="T81" s="511">
        <f t="shared" si="9"/>
        <v>0.2</v>
      </c>
      <c r="U81" s="511">
        <f t="shared" si="9"/>
        <v>0.2</v>
      </c>
    </row>
    <row r="82" spans="1:21" s="3" customFormat="1" ht="12.75" customHeight="1" outlineLevel="1">
      <c r="B82" s="145"/>
      <c r="C82" s="459" t="s">
        <v>205</v>
      </c>
      <c r="D82" s="503"/>
      <c r="E82" s="503"/>
      <c r="F82" s="523"/>
      <c r="G82" s="524"/>
      <c r="H82" s="525"/>
      <c r="I82" s="525"/>
      <c r="J82" s="525"/>
      <c r="K82" s="525"/>
      <c r="L82" s="525"/>
      <c r="M82" s="525"/>
      <c r="N82" s="525"/>
      <c r="O82" s="525"/>
      <c r="P82" s="525"/>
      <c r="Q82" s="525"/>
      <c r="R82" s="525"/>
      <c r="S82" s="525"/>
      <c r="T82" s="525"/>
      <c r="U82" s="525"/>
    </row>
    <row r="83" spans="1:21" s="3" customFormat="1" ht="12.75" customHeight="1" outlineLevel="1">
      <c r="B83" s="145"/>
      <c r="C83" s="20" t="s">
        <v>885</v>
      </c>
      <c r="D83" s="5" t="s">
        <v>65</v>
      </c>
      <c r="E83" s="5" t="s">
        <v>39</v>
      </c>
      <c r="F83" s="495">
        <v>0.33333333333333331</v>
      </c>
      <c r="G83" s="496"/>
      <c r="H83" s="511">
        <f t="shared" ref="H83:U91" si="10">+$F83</f>
        <v>0.33333333333333331</v>
      </c>
      <c r="I83" s="511">
        <f t="shared" si="10"/>
        <v>0.33333333333333331</v>
      </c>
      <c r="J83" s="511">
        <f t="shared" si="10"/>
        <v>0.33333333333333331</v>
      </c>
      <c r="K83" s="511">
        <f t="shared" si="10"/>
        <v>0.33333333333333331</v>
      </c>
      <c r="L83" s="511">
        <f t="shared" si="10"/>
        <v>0.33333333333333331</v>
      </c>
      <c r="M83" s="511">
        <f t="shared" si="10"/>
        <v>0.33333333333333331</v>
      </c>
      <c r="N83" s="511">
        <f t="shared" si="10"/>
        <v>0.33333333333333331</v>
      </c>
      <c r="O83" s="511">
        <f t="shared" si="10"/>
        <v>0.33333333333333331</v>
      </c>
      <c r="P83" s="511">
        <f t="shared" si="10"/>
        <v>0.33333333333333331</v>
      </c>
      <c r="Q83" s="511">
        <f t="shared" si="10"/>
        <v>0.33333333333333331</v>
      </c>
      <c r="R83" s="511">
        <f t="shared" si="10"/>
        <v>0.33333333333333331</v>
      </c>
      <c r="S83" s="511">
        <f t="shared" si="10"/>
        <v>0.33333333333333331</v>
      </c>
      <c r="T83" s="511">
        <f t="shared" si="10"/>
        <v>0.33333333333333331</v>
      </c>
      <c r="U83" s="511">
        <f t="shared" si="10"/>
        <v>0.33333333333333331</v>
      </c>
    </row>
    <row r="84" spans="1:21" s="3" customFormat="1" ht="12.75" customHeight="1" outlineLevel="1">
      <c r="B84" s="145"/>
      <c r="C84" s="20" t="s">
        <v>886</v>
      </c>
      <c r="D84" s="5" t="s">
        <v>65</v>
      </c>
      <c r="E84" s="5" t="s">
        <v>39</v>
      </c>
      <c r="F84" s="495">
        <v>0.33333333333333331</v>
      </c>
      <c r="G84" s="496"/>
      <c r="H84" s="511">
        <f t="shared" si="10"/>
        <v>0.33333333333333331</v>
      </c>
      <c r="I84" s="511">
        <f t="shared" si="10"/>
        <v>0.33333333333333331</v>
      </c>
      <c r="J84" s="511">
        <f t="shared" si="10"/>
        <v>0.33333333333333331</v>
      </c>
      <c r="K84" s="511">
        <f t="shared" si="10"/>
        <v>0.33333333333333331</v>
      </c>
      <c r="L84" s="511">
        <f t="shared" si="10"/>
        <v>0.33333333333333331</v>
      </c>
      <c r="M84" s="511">
        <f t="shared" si="10"/>
        <v>0.33333333333333331</v>
      </c>
      <c r="N84" s="511">
        <f t="shared" si="10"/>
        <v>0.33333333333333331</v>
      </c>
      <c r="O84" s="511">
        <f t="shared" si="10"/>
        <v>0.33333333333333331</v>
      </c>
      <c r="P84" s="511">
        <f t="shared" si="10"/>
        <v>0.33333333333333331</v>
      </c>
      <c r="Q84" s="511">
        <f t="shared" si="10"/>
        <v>0.33333333333333331</v>
      </c>
      <c r="R84" s="511">
        <f t="shared" si="10"/>
        <v>0.33333333333333331</v>
      </c>
      <c r="S84" s="511">
        <f t="shared" si="10"/>
        <v>0.33333333333333331</v>
      </c>
      <c r="T84" s="511">
        <f t="shared" si="10"/>
        <v>0.33333333333333331</v>
      </c>
      <c r="U84" s="511">
        <f t="shared" si="10"/>
        <v>0.33333333333333331</v>
      </c>
    </row>
    <row r="85" spans="1:21" s="3" customFormat="1" ht="12.75" customHeight="1" outlineLevel="1">
      <c r="B85" s="145"/>
      <c r="C85" s="20" t="s">
        <v>887</v>
      </c>
      <c r="D85" s="5" t="s">
        <v>65</v>
      </c>
      <c r="E85" s="5" t="s">
        <v>39</v>
      </c>
      <c r="F85" s="495">
        <v>0.2</v>
      </c>
      <c r="G85" s="496"/>
      <c r="H85" s="511">
        <f t="shared" si="10"/>
        <v>0.2</v>
      </c>
      <c r="I85" s="511">
        <f t="shared" si="10"/>
        <v>0.2</v>
      </c>
      <c r="J85" s="511">
        <f t="shared" si="10"/>
        <v>0.2</v>
      </c>
      <c r="K85" s="511">
        <f t="shared" si="10"/>
        <v>0.2</v>
      </c>
      <c r="L85" s="511">
        <f t="shared" si="10"/>
        <v>0.2</v>
      </c>
      <c r="M85" s="511">
        <f t="shared" si="10"/>
        <v>0.2</v>
      </c>
      <c r="N85" s="511">
        <f t="shared" si="10"/>
        <v>0.2</v>
      </c>
      <c r="O85" s="511">
        <f t="shared" si="10"/>
        <v>0.2</v>
      </c>
      <c r="P85" s="511">
        <f t="shared" si="10"/>
        <v>0.2</v>
      </c>
      <c r="Q85" s="511">
        <f t="shared" si="10"/>
        <v>0.2</v>
      </c>
      <c r="R85" s="511">
        <f t="shared" si="10"/>
        <v>0.2</v>
      </c>
      <c r="S85" s="511">
        <f t="shared" si="10"/>
        <v>0.2</v>
      </c>
      <c r="T85" s="511">
        <f t="shared" si="10"/>
        <v>0.2</v>
      </c>
      <c r="U85" s="511">
        <f t="shared" si="10"/>
        <v>0.2</v>
      </c>
    </row>
    <row r="86" spans="1:21" s="3" customFormat="1" ht="12.75" customHeight="1" outlineLevel="1">
      <c r="B86" s="145"/>
      <c r="C86" s="20" t="s">
        <v>888</v>
      </c>
      <c r="D86" s="5" t="s">
        <v>65</v>
      </c>
      <c r="E86" s="5" t="s">
        <v>39</v>
      </c>
      <c r="F86" s="495">
        <v>0.2</v>
      </c>
      <c r="G86" s="496"/>
      <c r="H86" s="511">
        <f t="shared" si="10"/>
        <v>0.2</v>
      </c>
      <c r="I86" s="511">
        <f t="shared" si="10"/>
        <v>0.2</v>
      </c>
      <c r="J86" s="511">
        <f t="shared" si="10"/>
        <v>0.2</v>
      </c>
      <c r="K86" s="511">
        <f t="shared" si="10"/>
        <v>0.2</v>
      </c>
      <c r="L86" s="511">
        <f t="shared" si="10"/>
        <v>0.2</v>
      </c>
      <c r="M86" s="511">
        <f t="shared" si="10"/>
        <v>0.2</v>
      </c>
      <c r="N86" s="511">
        <f t="shared" si="10"/>
        <v>0.2</v>
      </c>
      <c r="O86" s="511">
        <f t="shared" si="10"/>
        <v>0.2</v>
      </c>
      <c r="P86" s="511">
        <f t="shared" si="10"/>
        <v>0.2</v>
      </c>
      <c r="Q86" s="511">
        <f t="shared" si="10"/>
        <v>0.2</v>
      </c>
      <c r="R86" s="511">
        <f t="shared" si="10"/>
        <v>0.2</v>
      </c>
      <c r="S86" s="511">
        <f t="shared" si="10"/>
        <v>0.2</v>
      </c>
      <c r="T86" s="511">
        <f t="shared" si="10"/>
        <v>0.2</v>
      </c>
      <c r="U86" s="511">
        <f t="shared" si="10"/>
        <v>0.2</v>
      </c>
    </row>
    <row r="87" spans="1:21" ht="14.25" customHeight="1" outlineLevel="1" collapsed="1">
      <c r="A87" s="3"/>
      <c r="B87" s="145"/>
      <c r="C87" s="20" t="s">
        <v>889</v>
      </c>
      <c r="D87" s="5" t="s">
        <v>65</v>
      </c>
      <c r="E87" s="5" t="s">
        <v>39</v>
      </c>
      <c r="F87" s="494">
        <v>0.2</v>
      </c>
      <c r="G87" s="3"/>
      <c r="H87" s="511">
        <f t="shared" si="10"/>
        <v>0.2</v>
      </c>
      <c r="I87" s="511">
        <f t="shared" si="10"/>
        <v>0.2</v>
      </c>
      <c r="J87" s="511">
        <f t="shared" si="10"/>
        <v>0.2</v>
      </c>
      <c r="K87" s="511">
        <f t="shared" si="10"/>
        <v>0.2</v>
      </c>
      <c r="L87" s="511">
        <f t="shared" si="10"/>
        <v>0.2</v>
      </c>
      <c r="M87" s="511">
        <f t="shared" si="10"/>
        <v>0.2</v>
      </c>
      <c r="N87" s="511">
        <f t="shared" si="10"/>
        <v>0.2</v>
      </c>
      <c r="O87" s="511">
        <f t="shared" si="10"/>
        <v>0.2</v>
      </c>
      <c r="P87" s="511">
        <f t="shared" si="10"/>
        <v>0.2</v>
      </c>
      <c r="Q87" s="511">
        <f t="shared" si="10"/>
        <v>0.2</v>
      </c>
      <c r="R87" s="511">
        <f t="shared" si="10"/>
        <v>0.2</v>
      </c>
      <c r="S87" s="511">
        <f t="shared" si="10"/>
        <v>0.2</v>
      </c>
      <c r="T87" s="511">
        <f t="shared" si="10"/>
        <v>0.2</v>
      </c>
      <c r="U87" s="511">
        <f t="shared" si="10"/>
        <v>0.2</v>
      </c>
    </row>
    <row r="88" spans="1:21" ht="14.25" customHeight="1" outlineLevel="1">
      <c r="A88" s="6"/>
      <c r="B88" s="145"/>
      <c r="C88" s="20" t="s">
        <v>890</v>
      </c>
      <c r="D88" s="5" t="s">
        <v>65</v>
      </c>
      <c r="E88" s="5" t="s">
        <v>39</v>
      </c>
      <c r="F88" s="494">
        <v>0.33333333333333331</v>
      </c>
      <c r="G88" s="3"/>
      <c r="H88" s="511">
        <f t="shared" si="10"/>
        <v>0.33333333333333331</v>
      </c>
      <c r="I88" s="511">
        <f t="shared" si="10"/>
        <v>0.33333333333333331</v>
      </c>
      <c r="J88" s="511">
        <f t="shared" si="10"/>
        <v>0.33333333333333331</v>
      </c>
      <c r="K88" s="511">
        <f t="shared" si="10"/>
        <v>0.33333333333333331</v>
      </c>
      <c r="L88" s="511">
        <f t="shared" si="10"/>
        <v>0.33333333333333331</v>
      </c>
      <c r="M88" s="511">
        <f t="shared" si="10"/>
        <v>0.33333333333333331</v>
      </c>
      <c r="N88" s="511">
        <f t="shared" si="10"/>
        <v>0.33333333333333331</v>
      </c>
      <c r="O88" s="511">
        <f t="shared" si="10"/>
        <v>0.33333333333333331</v>
      </c>
      <c r="P88" s="511">
        <f t="shared" si="10"/>
        <v>0.33333333333333331</v>
      </c>
      <c r="Q88" s="511">
        <f t="shared" si="10"/>
        <v>0.33333333333333331</v>
      </c>
      <c r="R88" s="511">
        <f t="shared" si="10"/>
        <v>0.33333333333333331</v>
      </c>
      <c r="S88" s="511">
        <f t="shared" si="10"/>
        <v>0.33333333333333331</v>
      </c>
      <c r="T88" s="511">
        <f t="shared" si="10"/>
        <v>0.33333333333333331</v>
      </c>
      <c r="U88" s="511">
        <f t="shared" si="10"/>
        <v>0.33333333333333331</v>
      </c>
    </row>
    <row r="89" spans="1:21" ht="14.25" customHeight="1" outlineLevel="1">
      <c r="A89" s="3"/>
      <c r="B89" s="145"/>
      <c r="C89" s="20" t="s">
        <v>891</v>
      </c>
      <c r="D89" s="5" t="s">
        <v>65</v>
      </c>
      <c r="E89" s="5" t="s">
        <v>39</v>
      </c>
      <c r="F89" s="494">
        <v>0.14285714285714285</v>
      </c>
      <c r="G89" s="3"/>
      <c r="H89" s="511">
        <f t="shared" si="10"/>
        <v>0.14285714285714285</v>
      </c>
      <c r="I89" s="511">
        <f t="shared" si="10"/>
        <v>0.14285714285714285</v>
      </c>
      <c r="J89" s="511">
        <f t="shared" si="10"/>
        <v>0.14285714285714285</v>
      </c>
      <c r="K89" s="511">
        <f t="shared" si="10"/>
        <v>0.14285714285714285</v>
      </c>
      <c r="L89" s="511">
        <f t="shared" si="10"/>
        <v>0.14285714285714285</v>
      </c>
      <c r="M89" s="511">
        <f t="shared" si="10"/>
        <v>0.14285714285714285</v>
      </c>
      <c r="N89" s="511">
        <f t="shared" si="10"/>
        <v>0.14285714285714285</v>
      </c>
      <c r="O89" s="511">
        <f t="shared" si="10"/>
        <v>0.14285714285714285</v>
      </c>
      <c r="P89" s="511">
        <f t="shared" si="10"/>
        <v>0.14285714285714285</v>
      </c>
      <c r="Q89" s="511">
        <f t="shared" si="10"/>
        <v>0.14285714285714285</v>
      </c>
      <c r="R89" s="511">
        <f t="shared" si="10"/>
        <v>0.14285714285714285</v>
      </c>
      <c r="S89" s="511">
        <f t="shared" si="10"/>
        <v>0.14285714285714285</v>
      </c>
      <c r="T89" s="511">
        <f t="shared" si="10"/>
        <v>0.14285714285714285</v>
      </c>
      <c r="U89" s="511">
        <f t="shared" si="10"/>
        <v>0.14285714285714285</v>
      </c>
    </row>
    <row r="90" spans="1:21" ht="14.25" customHeight="1" outlineLevel="1">
      <c r="A90" s="3"/>
      <c r="B90" s="145"/>
      <c r="C90" s="20" t="s">
        <v>892</v>
      </c>
      <c r="D90" s="5" t="s">
        <v>65</v>
      </c>
      <c r="E90" s="5" t="s">
        <v>39</v>
      </c>
      <c r="F90" s="494">
        <v>0.33333333333333331</v>
      </c>
      <c r="G90" s="3"/>
      <c r="H90" s="511">
        <f t="shared" si="10"/>
        <v>0.33333333333333331</v>
      </c>
      <c r="I90" s="511">
        <f t="shared" si="10"/>
        <v>0.33333333333333331</v>
      </c>
      <c r="J90" s="511">
        <f t="shared" si="10"/>
        <v>0.33333333333333331</v>
      </c>
      <c r="K90" s="511">
        <f t="shared" si="10"/>
        <v>0.33333333333333331</v>
      </c>
      <c r="L90" s="511">
        <f t="shared" si="10"/>
        <v>0.33333333333333331</v>
      </c>
      <c r="M90" s="511">
        <f t="shared" si="10"/>
        <v>0.33333333333333331</v>
      </c>
      <c r="N90" s="511">
        <f t="shared" si="10"/>
        <v>0.33333333333333331</v>
      </c>
      <c r="O90" s="511">
        <f t="shared" si="10"/>
        <v>0.33333333333333331</v>
      </c>
      <c r="P90" s="511">
        <f t="shared" si="10"/>
        <v>0.33333333333333331</v>
      </c>
      <c r="Q90" s="511">
        <f t="shared" si="10"/>
        <v>0.33333333333333331</v>
      </c>
      <c r="R90" s="511">
        <f t="shared" si="10"/>
        <v>0.33333333333333331</v>
      </c>
      <c r="S90" s="511">
        <f t="shared" si="10"/>
        <v>0.33333333333333331</v>
      </c>
      <c r="T90" s="511">
        <f t="shared" si="10"/>
        <v>0.33333333333333331</v>
      </c>
      <c r="U90" s="511">
        <f t="shared" si="10"/>
        <v>0.33333333333333331</v>
      </c>
    </row>
    <row r="91" spans="1:21" ht="14.25" customHeight="1" outlineLevel="1">
      <c r="A91" s="3"/>
      <c r="B91" s="145"/>
      <c r="C91" s="20" t="s">
        <v>893</v>
      </c>
      <c r="D91" s="5" t="s">
        <v>65</v>
      </c>
      <c r="E91" s="5" t="s">
        <v>39</v>
      </c>
      <c r="F91" s="494">
        <v>0.33333333333333331</v>
      </c>
      <c r="G91" s="3"/>
      <c r="H91" s="511">
        <f t="shared" si="10"/>
        <v>0.33333333333333331</v>
      </c>
      <c r="I91" s="511">
        <f t="shared" si="10"/>
        <v>0.33333333333333331</v>
      </c>
      <c r="J91" s="511">
        <f t="shared" si="10"/>
        <v>0.33333333333333331</v>
      </c>
      <c r="K91" s="511">
        <f t="shared" si="10"/>
        <v>0.33333333333333331</v>
      </c>
      <c r="L91" s="511">
        <f t="shared" si="10"/>
        <v>0.33333333333333331</v>
      </c>
      <c r="M91" s="511">
        <f t="shared" si="10"/>
        <v>0.33333333333333331</v>
      </c>
      <c r="N91" s="511">
        <f t="shared" si="10"/>
        <v>0.33333333333333331</v>
      </c>
      <c r="O91" s="511">
        <f t="shared" si="10"/>
        <v>0.33333333333333331</v>
      </c>
      <c r="P91" s="511">
        <f t="shared" si="10"/>
        <v>0.33333333333333331</v>
      </c>
      <c r="Q91" s="511">
        <f t="shared" si="10"/>
        <v>0.33333333333333331</v>
      </c>
      <c r="R91" s="511">
        <f t="shared" si="10"/>
        <v>0.33333333333333331</v>
      </c>
      <c r="S91" s="511">
        <f t="shared" si="10"/>
        <v>0.33333333333333331</v>
      </c>
      <c r="T91" s="511">
        <f t="shared" si="10"/>
        <v>0.33333333333333331</v>
      </c>
      <c r="U91" s="511">
        <f t="shared" si="10"/>
        <v>0.33333333333333331</v>
      </c>
    </row>
    <row r="92" spans="1:21" ht="14.25" customHeight="1" outlineLevel="1">
      <c r="A92" s="3"/>
      <c r="B92" s="145"/>
      <c r="C92" s="459" t="s">
        <v>206</v>
      </c>
      <c r="D92" s="503"/>
      <c r="E92" s="503"/>
      <c r="F92" s="523"/>
      <c r="G92" s="524"/>
      <c r="H92" s="525"/>
      <c r="I92" s="525"/>
      <c r="J92" s="525"/>
      <c r="K92" s="525"/>
      <c r="L92" s="525"/>
      <c r="M92" s="525"/>
      <c r="N92" s="525"/>
      <c r="O92" s="525"/>
      <c r="P92" s="525"/>
      <c r="Q92" s="525"/>
      <c r="R92" s="525"/>
      <c r="S92" s="525"/>
      <c r="T92" s="525"/>
      <c r="U92" s="525"/>
    </row>
    <row r="93" spans="1:21" ht="14.25" customHeight="1" outlineLevel="1">
      <c r="A93" s="3"/>
      <c r="B93" s="145"/>
      <c r="C93" s="20" t="s">
        <v>894</v>
      </c>
      <c r="D93" s="5" t="s">
        <v>65</v>
      </c>
      <c r="E93" s="5" t="s">
        <v>39</v>
      </c>
      <c r="F93" s="494">
        <v>0.33333333333333331</v>
      </c>
      <c r="G93" s="3"/>
      <c r="H93" s="511">
        <f t="shared" ref="H93:U102" si="11">+$F93</f>
        <v>0.33333333333333331</v>
      </c>
      <c r="I93" s="511">
        <f t="shared" si="11"/>
        <v>0.33333333333333331</v>
      </c>
      <c r="J93" s="511">
        <f t="shared" si="11"/>
        <v>0.33333333333333331</v>
      </c>
      <c r="K93" s="511">
        <f t="shared" si="11"/>
        <v>0.33333333333333331</v>
      </c>
      <c r="L93" s="511">
        <f t="shared" si="11"/>
        <v>0.33333333333333331</v>
      </c>
      <c r="M93" s="511">
        <f t="shared" si="11"/>
        <v>0.33333333333333331</v>
      </c>
      <c r="N93" s="511">
        <f t="shared" si="11"/>
        <v>0.33333333333333331</v>
      </c>
      <c r="O93" s="511">
        <f t="shared" si="11"/>
        <v>0.33333333333333331</v>
      </c>
      <c r="P93" s="511">
        <f t="shared" si="11"/>
        <v>0.33333333333333331</v>
      </c>
      <c r="Q93" s="511">
        <f t="shared" si="11"/>
        <v>0.33333333333333331</v>
      </c>
      <c r="R93" s="511">
        <f t="shared" si="11"/>
        <v>0.33333333333333331</v>
      </c>
      <c r="S93" s="511">
        <f t="shared" si="11"/>
        <v>0.33333333333333331</v>
      </c>
      <c r="T93" s="511">
        <f t="shared" si="11"/>
        <v>0.33333333333333331</v>
      </c>
      <c r="U93" s="511">
        <f t="shared" si="11"/>
        <v>0.33333333333333331</v>
      </c>
    </row>
    <row r="94" spans="1:21" ht="14.25" customHeight="1" outlineLevel="1">
      <c r="A94" s="3"/>
      <c r="B94" s="145"/>
      <c r="C94" s="20" t="s">
        <v>206</v>
      </c>
      <c r="D94" s="5" t="s">
        <v>65</v>
      </c>
      <c r="E94" s="5" t="s">
        <v>39</v>
      </c>
      <c r="F94" s="494">
        <v>0.33333333333333331</v>
      </c>
      <c r="G94" s="3"/>
      <c r="H94" s="511">
        <f t="shared" si="11"/>
        <v>0.33333333333333331</v>
      </c>
      <c r="I94" s="511">
        <f t="shared" si="11"/>
        <v>0.33333333333333331</v>
      </c>
      <c r="J94" s="511">
        <f t="shared" si="11"/>
        <v>0.33333333333333331</v>
      </c>
      <c r="K94" s="511">
        <f t="shared" si="11"/>
        <v>0.33333333333333331</v>
      </c>
      <c r="L94" s="511">
        <f t="shared" si="11"/>
        <v>0.33333333333333331</v>
      </c>
      <c r="M94" s="511">
        <f t="shared" si="11"/>
        <v>0.33333333333333331</v>
      </c>
      <c r="N94" s="511">
        <f t="shared" si="11"/>
        <v>0.33333333333333331</v>
      </c>
      <c r="O94" s="511">
        <f t="shared" si="11"/>
        <v>0.33333333333333331</v>
      </c>
      <c r="P94" s="511">
        <f t="shared" si="11"/>
        <v>0.33333333333333331</v>
      </c>
      <c r="Q94" s="511">
        <f t="shared" si="11"/>
        <v>0.33333333333333331</v>
      </c>
      <c r="R94" s="511">
        <f t="shared" si="11"/>
        <v>0.33333333333333331</v>
      </c>
      <c r="S94" s="511">
        <f t="shared" si="11"/>
        <v>0.33333333333333331</v>
      </c>
      <c r="T94" s="511">
        <f t="shared" si="11"/>
        <v>0.33333333333333331</v>
      </c>
      <c r="U94" s="511">
        <f t="shared" si="11"/>
        <v>0.33333333333333331</v>
      </c>
    </row>
    <row r="95" spans="1:21" ht="14.25" customHeight="1" outlineLevel="1">
      <c r="A95" s="3"/>
      <c r="B95" s="145"/>
      <c r="C95" s="20" t="s">
        <v>895</v>
      </c>
      <c r="D95" s="5" t="s">
        <v>65</v>
      </c>
      <c r="E95" s="5" t="s">
        <v>39</v>
      </c>
      <c r="F95" s="494">
        <v>0.33333333333333331</v>
      </c>
      <c r="G95" s="3"/>
      <c r="H95" s="511">
        <f t="shared" si="11"/>
        <v>0.33333333333333331</v>
      </c>
      <c r="I95" s="511">
        <f t="shared" si="11"/>
        <v>0.33333333333333331</v>
      </c>
      <c r="J95" s="511">
        <f t="shared" si="11"/>
        <v>0.33333333333333331</v>
      </c>
      <c r="K95" s="511">
        <f t="shared" si="11"/>
        <v>0.33333333333333331</v>
      </c>
      <c r="L95" s="511">
        <f t="shared" si="11"/>
        <v>0.33333333333333331</v>
      </c>
      <c r="M95" s="511">
        <f t="shared" si="11"/>
        <v>0.33333333333333331</v>
      </c>
      <c r="N95" s="511">
        <f t="shared" si="11"/>
        <v>0.33333333333333331</v>
      </c>
      <c r="O95" s="511">
        <f t="shared" si="11"/>
        <v>0.33333333333333331</v>
      </c>
      <c r="P95" s="511">
        <f t="shared" si="11"/>
        <v>0.33333333333333331</v>
      </c>
      <c r="Q95" s="511">
        <f t="shared" si="11"/>
        <v>0.33333333333333331</v>
      </c>
      <c r="R95" s="511">
        <f t="shared" si="11"/>
        <v>0.33333333333333331</v>
      </c>
      <c r="S95" s="511">
        <f t="shared" si="11"/>
        <v>0.33333333333333331</v>
      </c>
      <c r="T95" s="511">
        <f t="shared" si="11"/>
        <v>0.33333333333333331</v>
      </c>
      <c r="U95" s="511">
        <f t="shared" si="11"/>
        <v>0.33333333333333331</v>
      </c>
    </row>
    <row r="96" spans="1:21" ht="14.25" customHeight="1" outlineLevel="1">
      <c r="A96" s="3"/>
      <c r="B96" s="145"/>
      <c r="C96" s="20" t="s">
        <v>896</v>
      </c>
      <c r="D96" s="5" t="s">
        <v>65</v>
      </c>
      <c r="E96" s="5" t="s">
        <v>39</v>
      </c>
      <c r="F96" s="494">
        <v>0.33333333333333331</v>
      </c>
      <c r="G96" s="3"/>
      <c r="H96" s="511">
        <f t="shared" si="11"/>
        <v>0.33333333333333331</v>
      </c>
      <c r="I96" s="511">
        <f t="shared" si="11"/>
        <v>0.33333333333333331</v>
      </c>
      <c r="J96" s="511">
        <f t="shared" si="11"/>
        <v>0.33333333333333331</v>
      </c>
      <c r="K96" s="511">
        <f t="shared" si="11"/>
        <v>0.33333333333333331</v>
      </c>
      <c r="L96" s="511">
        <f t="shared" si="11"/>
        <v>0.33333333333333331</v>
      </c>
      <c r="M96" s="511">
        <f t="shared" si="11"/>
        <v>0.33333333333333331</v>
      </c>
      <c r="N96" s="511">
        <f t="shared" si="11"/>
        <v>0.33333333333333331</v>
      </c>
      <c r="O96" s="511">
        <f t="shared" si="11"/>
        <v>0.33333333333333331</v>
      </c>
      <c r="P96" s="511">
        <f t="shared" si="11"/>
        <v>0.33333333333333331</v>
      </c>
      <c r="Q96" s="511">
        <f t="shared" si="11"/>
        <v>0.33333333333333331</v>
      </c>
      <c r="R96" s="511">
        <f t="shared" si="11"/>
        <v>0.33333333333333331</v>
      </c>
      <c r="S96" s="511">
        <f t="shared" si="11"/>
        <v>0.33333333333333331</v>
      </c>
      <c r="T96" s="511">
        <f t="shared" si="11"/>
        <v>0.33333333333333331</v>
      </c>
      <c r="U96" s="511">
        <f t="shared" si="11"/>
        <v>0.33333333333333331</v>
      </c>
    </row>
    <row r="97" spans="1:21" ht="14.25" customHeight="1" outlineLevel="1">
      <c r="A97" s="3"/>
      <c r="B97" s="145"/>
      <c r="C97" s="20" t="s">
        <v>897</v>
      </c>
      <c r="D97" s="5" t="s">
        <v>65</v>
      </c>
      <c r="E97" s="5" t="s">
        <v>39</v>
      </c>
      <c r="F97" s="494">
        <v>0.2</v>
      </c>
      <c r="G97" s="3"/>
      <c r="H97" s="511">
        <f t="shared" si="11"/>
        <v>0.2</v>
      </c>
      <c r="I97" s="511">
        <f t="shared" si="11"/>
        <v>0.2</v>
      </c>
      <c r="J97" s="511">
        <f t="shared" si="11"/>
        <v>0.2</v>
      </c>
      <c r="K97" s="511">
        <f t="shared" si="11"/>
        <v>0.2</v>
      </c>
      <c r="L97" s="511">
        <f t="shared" si="11"/>
        <v>0.2</v>
      </c>
      <c r="M97" s="511">
        <f t="shared" si="11"/>
        <v>0.2</v>
      </c>
      <c r="N97" s="511">
        <f t="shared" si="11"/>
        <v>0.2</v>
      </c>
      <c r="O97" s="511">
        <f t="shared" si="11"/>
        <v>0.2</v>
      </c>
      <c r="P97" s="511">
        <f t="shared" si="11"/>
        <v>0.2</v>
      </c>
      <c r="Q97" s="511">
        <f t="shared" si="11"/>
        <v>0.2</v>
      </c>
      <c r="R97" s="511">
        <f t="shared" si="11"/>
        <v>0.2</v>
      </c>
      <c r="S97" s="511">
        <f t="shared" si="11"/>
        <v>0.2</v>
      </c>
      <c r="T97" s="511">
        <f t="shared" si="11"/>
        <v>0.2</v>
      </c>
      <c r="U97" s="511">
        <f t="shared" si="11"/>
        <v>0.2</v>
      </c>
    </row>
    <row r="98" spans="1:21" ht="14.25" customHeight="1" outlineLevel="1">
      <c r="A98" s="3"/>
      <c r="B98" s="145"/>
      <c r="C98" s="20" t="s">
        <v>898</v>
      </c>
      <c r="D98" s="5" t="s">
        <v>65</v>
      </c>
      <c r="E98" s="5" t="s">
        <v>39</v>
      </c>
      <c r="F98" s="494">
        <v>0.2</v>
      </c>
      <c r="G98" s="3"/>
      <c r="H98" s="511">
        <f t="shared" si="11"/>
        <v>0.2</v>
      </c>
      <c r="I98" s="511">
        <f t="shared" si="11"/>
        <v>0.2</v>
      </c>
      <c r="J98" s="511">
        <f t="shared" si="11"/>
        <v>0.2</v>
      </c>
      <c r="K98" s="511">
        <f t="shared" si="11"/>
        <v>0.2</v>
      </c>
      <c r="L98" s="511">
        <f t="shared" si="11"/>
        <v>0.2</v>
      </c>
      <c r="M98" s="511">
        <f t="shared" si="11"/>
        <v>0.2</v>
      </c>
      <c r="N98" s="511">
        <f t="shared" si="11"/>
        <v>0.2</v>
      </c>
      <c r="O98" s="511">
        <f t="shared" si="11"/>
        <v>0.2</v>
      </c>
      <c r="P98" s="511">
        <f t="shared" si="11"/>
        <v>0.2</v>
      </c>
      <c r="Q98" s="511">
        <f t="shared" si="11"/>
        <v>0.2</v>
      </c>
      <c r="R98" s="511">
        <f t="shared" si="11"/>
        <v>0.2</v>
      </c>
      <c r="S98" s="511">
        <f t="shared" si="11"/>
        <v>0.2</v>
      </c>
      <c r="T98" s="511">
        <f t="shared" si="11"/>
        <v>0.2</v>
      </c>
      <c r="U98" s="511">
        <f t="shared" si="11"/>
        <v>0.2</v>
      </c>
    </row>
    <row r="99" spans="1:21" ht="14.25" customHeight="1" outlineLevel="1">
      <c r="A99" s="3"/>
      <c r="B99" s="145"/>
      <c r="C99" s="20" t="s">
        <v>899</v>
      </c>
      <c r="D99" s="5" t="s">
        <v>65</v>
      </c>
      <c r="E99" s="5" t="s">
        <v>39</v>
      </c>
      <c r="F99" s="494">
        <v>0.14285714285714285</v>
      </c>
      <c r="G99" s="3"/>
      <c r="H99" s="511">
        <f t="shared" si="11"/>
        <v>0.14285714285714285</v>
      </c>
      <c r="I99" s="511">
        <f t="shared" si="11"/>
        <v>0.14285714285714285</v>
      </c>
      <c r="J99" s="511">
        <f t="shared" si="11"/>
        <v>0.14285714285714285</v>
      </c>
      <c r="K99" s="511">
        <f t="shared" si="11"/>
        <v>0.14285714285714285</v>
      </c>
      <c r="L99" s="511">
        <f t="shared" si="11"/>
        <v>0.14285714285714285</v>
      </c>
      <c r="M99" s="511">
        <f t="shared" si="11"/>
        <v>0.14285714285714285</v>
      </c>
      <c r="N99" s="511">
        <f t="shared" si="11"/>
        <v>0.14285714285714285</v>
      </c>
      <c r="O99" s="511">
        <f t="shared" si="11"/>
        <v>0.14285714285714285</v>
      </c>
      <c r="P99" s="511">
        <f t="shared" si="11"/>
        <v>0.14285714285714285</v>
      </c>
      <c r="Q99" s="511">
        <f t="shared" si="11"/>
        <v>0.14285714285714285</v>
      </c>
      <c r="R99" s="511">
        <f t="shared" si="11"/>
        <v>0.14285714285714285</v>
      </c>
      <c r="S99" s="511">
        <f t="shared" si="11"/>
        <v>0.14285714285714285</v>
      </c>
      <c r="T99" s="511">
        <f t="shared" si="11"/>
        <v>0.14285714285714285</v>
      </c>
      <c r="U99" s="511">
        <f t="shared" si="11"/>
        <v>0.14285714285714285</v>
      </c>
    </row>
    <row r="100" spans="1:21" ht="14.25" customHeight="1" outlineLevel="1">
      <c r="A100" s="3"/>
      <c r="B100" s="145"/>
      <c r="C100" s="20" t="s">
        <v>900</v>
      </c>
      <c r="D100" s="5" t="s">
        <v>65</v>
      </c>
      <c r="E100" s="5" t="s">
        <v>39</v>
      </c>
      <c r="F100" s="494">
        <v>6.6666666666666666E-2</v>
      </c>
      <c r="G100" s="3"/>
      <c r="H100" s="511">
        <f t="shared" si="11"/>
        <v>6.6666666666666666E-2</v>
      </c>
      <c r="I100" s="511">
        <f t="shared" si="11"/>
        <v>6.6666666666666666E-2</v>
      </c>
      <c r="J100" s="511">
        <f t="shared" si="11"/>
        <v>6.6666666666666666E-2</v>
      </c>
      <c r="K100" s="511">
        <f t="shared" si="11"/>
        <v>6.6666666666666666E-2</v>
      </c>
      <c r="L100" s="511">
        <f t="shared" si="11"/>
        <v>6.6666666666666666E-2</v>
      </c>
      <c r="M100" s="511">
        <f t="shared" si="11"/>
        <v>6.6666666666666666E-2</v>
      </c>
      <c r="N100" s="511">
        <f t="shared" si="11"/>
        <v>6.6666666666666666E-2</v>
      </c>
      <c r="O100" s="511">
        <f t="shared" si="11"/>
        <v>6.6666666666666666E-2</v>
      </c>
      <c r="P100" s="511">
        <f t="shared" si="11"/>
        <v>6.6666666666666666E-2</v>
      </c>
      <c r="Q100" s="511">
        <f t="shared" si="11"/>
        <v>6.6666666666666666E-2</v>
      </c>
      <c r="R100" s="511">
        <f t="shared" si="11"/>
        <v>6.6666666666666666E-2</v>
      </c>
      <c r="S100" s="511">
        <f t="shared" si="11"/>
        <v>6.6666666666666666E-2</v>
      </c>
      <c r="T100" s="511">
        <f t="shared" si="11"/>
        <v>6.6666666666666666E-2</v>
      </c>
      <c r="U100" s="511">
        <f t="shared" si="11"/>
        <v>6.6666666666666666E-2</v>
      </c>
    </row>
    <row r="101" spans="1:21" ht="14.25" customHeight="1" outlineLevel="1">
      <c r="A101" s="3"/>
      <c r="B101" s="145"/>
      <c r="C101" s="20" t="s">
        <v>901</v>
      </c>
      <c r="D101" s="5" t="s">
        <v>65</v>
      </c>
      <c r="E101" s="5" t="s">
        <v>39</v>
      </c>
      <c r="F101" s="494">
        <v>6.6666666666666666E-2</v>
      </c>
      <c r="G101" s="3"/>
      <c r="H101" s="511">
        <f t="shared" si="11"/>
        <v>6.6666666666666666E-2</v>
      </c>
      <c r="I101" s="511">
        <f t="shared" si="11"/>
        <v>6.6666666666666666E-2</v>
      </c>
      <c r="J101" s="511">
        <f t="shared" si="11"/>
        <v>6.6666666666666666E-2</v>
      </c>
      <c r="K101" s="511">
        <f t="shared" si="11"/>
        <v>6.6666666666666666E-2</v>
      </c>
      <c r="L101" s="511">
        <f t="shared" si="11"/>
        <v>6.6666666666666666E-2</v>
      </c>
      <c r="M101" s="511">
        <f t="shared" si="11"/>
        <v>6.6666666666666666E-2</v>
      </c>
      <c r="N101" s="511">
        <f t="shared" si="11"/>
        <v>6.6666666666666666E-2</v>
      </c>
      <c r="O101" s="511">
        <f t="shared" si="11"/>
        <v>6.6666666666666666E-2</v>
      </c>
      <c r="P101" s="511">
        <f t="shared" si="11"/>
        <v>6.6666666666666666E-2</v>
      </c>
      <c r="Q101" s="511">
        <f t="shared" si="11"/>
        <v>6.6666666666666666E-2</v>
      </c>
      <c r="R101" s="511">
        <f t="shared" si="11"/>
        <v>6.6666666666666666E-2</v>
      </c>
      <c r="S101" s="511">
        <f t="shared" si="11"/>
        <v>6.6666666666666666E-2</v>
      </c>
      <c r="T101" s="511">
        <f t="shared" si="11"/>
        <v>6.6666666666666666E-2</v>
      </c>
      <c r="U101" s="511">
        <f t="shared" si="11"/>
        <v>6.6666666666666666E-2</v>
      </c>
    </row>
    <row r="102" spans="1:21" ht="14.25" customHeight="1" outlineLevel="1">
      <c r="A102" s="3"/>
      <c r="B102" s="145"/>
      <c r="C102" s="20" t="s">
        <v>902</v>
      </c>
      <c r="D102" s="5" t="s">
        <v>65</v>
      </c>
      <c r="E102" s="5" t="s">
        <v>39</v>
      </c>
      <c r="F102" s="494">
        <v>0.05</v>
      </c>
      <c r="G102" s="3"/>
      <c r="H102" s="511">
        <f t="shared" si="11"/>
        <v>0.05</v>
      </c>
      <c r="I102" s="511">
        <f t="shared" si="11"/>
        <v>0.05</v>
      </c>
      <c r="J102" s="511">
        <f t="shared" si="11"/>
        <v>0.05</v>
      </c>
      <c r="K102" s="511">
        <f t="shared" si="11"/>
        <v>0.05</v>
      </c>
      <c r="L102" s="511">
        <f t="shared" si="11"/>
        <v>0.05</v>
      </c>
      <c r="M102" s="511">
        <f t="shared" si="11"/>
        <v>0.05</v>
      </c>
      <c r="N102" s="511">
        <f t="shared" si="11"/>
        <v>0.05</v>
      </c>
      <c r="O102" s="511">
        <f t="shared" si="11"/>
        <v>0.05</v>
      </c>
      <c r="P102" s="511">
        <f t="shared" si="11"/>
        <v>0.05</v>
      </c>
      <c r="Q102" s="511">
        <f t="shared" si="11"/>
        <v>0.05</v>
      </c>
      <c r="R102" s="511">
        <f t="shared" si="11"/>
        <v>0.05</v>
      </c>
      <c r="S102" s="511">
        <f t="shared" si="11"/>
        <v>0.05</v>
      </c>
      <c r="T102" s="511">
        <f t="shared" si="11"/>
        <v>0.05</v>
      </c>
      <c r="U102" s="511">
        <f t="shared" si="11"/>
        <v>0.05</v>
      </c>
    </row>
    <row r="103" spans="1:21" ht="14.25" customHeight="1" outlineLevel="1">
      <c r="A103" s="3"/>
      <c r="B103" s="145"/>
      <c r="C103" s="20" t="s">
        <v>903</v>
      </c>
      <c r="D103" s="5" t="s">
        <v>65</v>
      </c>
      <c r="E103" s="5" t="s">
        <v>39</v>
      </c>
      <c r="F103" s="494">
        <v>5.7580059946363775E-2</v>
      </c>
      <c r="G103" s="3"/>
      <c r="H103" s="511">
        <f t="shared" ref="H103:U114" si="12">+$F103</f>
        <v>5.7580059946363775E-2</v>
      </c>
      <c r="I103" s="511">
        <f t="shared" si="12"/>
        <v>5.7580059946363775E-2</v>
      </c>
      <c r="J103" s="511">
        <f t="shared" si="12"/>
        <v>5.7580059946363775E-2</v>
      </c>
      <c r="K103" s="511">
        <f t="shared" si="12"/>
        <v>5.7580059946363775E-2</v>
      </c>
      <c r="L103" s="511">
        <f t="shared" si="12"/>
        <v>5.7580059946363775E-2</v>
      </c>
      <c r="M103" s="511">
        <f t="shared" si="12"/>
        <v>5.7580059946363775E-2</v>
      </c>
      <c r="N103" s="511">
        <f t="shared" si="12"/>
        <v>5.7580059946363775E-2</v>
      </c>
      <c r="O103" s="511">
        <f t="shared" si="12"/>
        <v>5.7580059946363775E-2</v>
      </c>
      <c r="P103" s="511">
        <f t="shared" si="12"/>
        <v>5.7580059946363775E-2</v>
      </c>
      <c r="Q103" s="511">
        <f t="shared" si="12"/>
        <v>5.7580059946363775E-2</v>
      </c>
      <c r="R103" s="511">
        <f t="shared" si="12"/>
        <v>5.7580059946363775E-2</v>
      </c>
      <c r="S103" s="511">
        <f t="shared" si="12"/>
        <v>5.7580059946363775E-2</v>
      </c>
      <c r="T103" s="511">
        <f t="shared" si="12"/>
        <v>5.7580059946363775E-2</v>
      </c>
      <c r="U103" s="511">
        <f t="shared" si="12"/>
        <v>5.7580059946363775E-2</v>
      </c>
    </row>
    <row r="104" spans="1:21" ht="14.25" customHeight="1" outlineLevel="1">
      <c r="A104" s="3"/>
      <c r="B104" s="145"/>
      <c r="C104" s="20" t="s">
        <v>904</v>
      </c>
      <c r="D104" s="5" t="s">
        <v>65</v>
      </c>
      <c r="E104" s="5" t="s">
        <v>39</v>
      </c>
      <c r="F104" s="494">
        <v>5.4706235011990401E-2</v>
      </c>
      <c r="G104" s="3"/>
      <c r="H104" s="511">
        <f t="shared" si="12"/>
        <v>5.4706235011990401E-2</v>
      </c>
      <c r="I104" s="511">
        <f t="shared" si="12"/>
        <v>5.4706235011990401E-2</v>
      </c>
      <c r="J104" s="511">
        <f t="shared" si="12"/>
        <v>5.4706235011990401E-2</v>
      </c>
      <c r="K104" s="511">
        <f t="shared" si="12"/>
        <v>5.4706235011990401E-2</v>
      </c>
      <c r="L104" s="511">
        <f t="shared" si="12"/>
        <v>5.4706235011990401E-2</v>
      </c>
      <c r="M104" s="511">
        <f t="shared" si="12"/>
        <v>5.4706235011990401E-2</v>
      </c>
      <c r="N104" s="511">
        <f t="shared" si="12"/>
        <v>5.4706235011990401E-2</v>
      </c>
      <c r="O104" s="511">
        <f t="shared" si="12"/>
        <v>5.4706235011990401E-2</v>
      </c>
      <c r="P104" s="511">
        <f t="shared" si="12"/>
        <v>5.4706235011990401E-2</v>
      </c>
      <c r="Q104" s="511">
        <f t="shared" si="12"/>
        <v>5.4706235011990401E-2</v>
      </c>
      <c r="R104" s="511">
        <f t="shared" si="12"/>
        <v>5.4706235011990401E-2</v>
      </c>
      <c r="S104" s="511">
        <f t="shared" si="12"/>
        <v>5.4706235011990401E-2</v>
      </c>
      <c r="T104" s="511">
        <f t="shared" si="12"/>
        <v>5.4706235011990401E-2</v>
      </c>
      <c r="U104" s="511">
        <f t="shared" si="12"/>
        <v>5.4706235011990401E-2</v>
      </c>
    </row>
    <row r="105" spans="1:21" ht="13.95" customHeight="1" outlineLevel="1">
      <c r="A105" s="3"/>
      <c r="B105" s="145"/>
      <c r="C105" s="20" t="s">
        <v>905</v>
      </c>
      <c r="D105" s="5" t="s">
        <v>65</v>
      </c>
      <c r="E105" s="5" t="s">
        <v>39</v>
      </c>
      <c r="F105" s="494">
        <v>0.2</v>
      </c>
      <c r="G105" s="3"/>
      <c r="H105" s="511">
        <f t="shared" si="12"/>
        <v>0.2</v>
      </c>
      <c r="I105" s="511">
        <f t="shared" si="12"/>
        <v>0.2</v>
      </c>
      <c r="J105" s="511">
        <f t="shared" si="12"/>
        <v>0.2</v>
      </c>
      <c r="K105" s="511">
        <f t="shared" si="12"/>
        <v>0.2</v>
      </c>
      <c r="L105" s="511">
        <f t="shared" si="12"/>
        <v>0.2</v>
      </c>
      <c r="M105" s="511">
        <f t="shared" si="12"/>
        <v>0.2</v>
      </c>
      <c r="N105" s="511">
        <f t="shared" si="12"/>
        <v>0.2</v>
      </c>
      <c r="O105" s="511">
        <f t="shared" si="12"/>
        <v>0.2</v>
      </c>
      <c r="P105" s="511">
        <f t="shared" si="12"/>
        <v>0.2</v>
      </c>
      <c r="Q105" s="511">
        <f t="shared" si="12"/>
        <v>0.2</v>
      </c>
      <c r="R105" s="511">
        <f t="shared" si="12"/>
        <v>0.2</v>
      </c>
      <c r="S105" s="511">
        <f t="shared" si="12"/>
        <v>0.2</v>
      </c>
      <c r="T105" s="511">
        <f t="shared" si="12"/>
        <v>0.2</v>
      </c>
      <c r="U105" s="511">
        <f t="shared" si="12"/>
        <v>0.2</v>
      </c>
    </row>
    <row r="106" spans="1:21" ht="14.25" customHeight="1" outlineLevel="1">
      <c r="A106" s="3"/>
      <c r="B106" s="145"/>
      <c r="C106" s="20" t="s">
        <v>906</v>
      </c>
      <c r="D106" s="5" t="s">
        <v>65</v>
      </c>
      <c r="E106" s="5" t="s">
        <v>39</v>
      </c>
      <c r="F106" s="494">
        <v>0.2</v>
      </c>
      <c r="G106" s="3"/>
      <c r="H106" s="511">
        <f t="shared" si="12"/>
        <v>0.2</v>
      </c>
      <c r="I106" s="511">
        <f t="shared" si="12"/>
        <v>0.2</v>
      </c>
      <c r="J106" s="511">
        <f t="shared" si="12"/>
        <v>0.2</v>
      </c>
      <c r="K106" s="511">
        <f t="shared" si="12"/>
        <v>0.2</v>
      </c>
      <c r="L106" s="511">
        <f t="shared" si="12"/>
        <v>0.2</v>
      </c>
      <c r="M106" s="511">
        <f t="shared" si="12"/>
        <v>0.2</v>
      </c>
      <c r="N106" s="511">
        <f t="shared" si="12"/>
        <v>0.2</v>
      </c>
      <c r="O106" s="511">
        <f t="shared" si="12"/>
        <v>0.2</v>
      </c>
      <c r="P106" s="511">
        <f t="shared" si="12"/>
        <v>0.2</v>
      </c>
      <c r="Q106" s="511">
        <f t="shared" si="12"/>
        <v>0.2</v>
      </c>
      <c r="R106" s="511">
        <f t="shared" si="12"/>
        <v>0.2</v>
      </c>
      <c r="S106" s="511">
        <f t="shared" si="12"/>
        <v>0.2</v>
      </c>
      <c r="T106" s="511">
        <f t="shared" si="12"/>
        <v>0.2</v>
      </c>
      <c r="U106" s="511">
        <f t="shared" si="12"/>
        <v>0.2</v>
      </c>
    </row>
    <row r="107" spans="1:21" ht="14.25" customHeight="1" outlineLevel="1">
      <c r="A107" s="3"/>
      <c r="B107" s="145"/>
      <c r="C107" s="20" t="s">
        <v>907</v>
      </c>
      <c r="D107" s="5" t="s">
        <v>65</v>
      </c>
      <c r="E107" s="5" t="s">
        <v>39</v>
      </c>
      <c r="F107" s="494">
        <v>0.2</v>
      </c>
      <c r="G107" s="3"/>
      <c r="H107" s="511">
        <f t="shared" si="12"/>
        <v>0.2</v>
      </c>
      <c r="I107" s="511">
        <f t="shared" si="12"/>
        <v>0.2</v>
      </c>
      <c r="J107" s="511">
        <f t="shared" si="12"/>
        <v>0.2</v>
      </c>
      <c r="K107" s="511">
        <f t="shared" si="12"/>
        <v>0.2</v>
      </c>
      <c r="L107" s="511">
        <f t="shared" si="12"/>
        <v>0.2</v>
      </c>
      <c r="M107" s="511">
        <f t="shared" si="12"/>
        <v>0.2</v>
      </c>
      <c r="N107" s="511">
        <f t="shared" si="12"/>
        <v>0.2</v>
      </c>
      <c r="O107" s="511">
        <f t="shared" si="12"/>
        <v>0.2</v>
      </c>
      <c r="P107" s="511">
        <f t="shared" si="12"/>
        <v>0.2</v>
      </c>
      <c r="Q107" s="511">
        <f t="shared" si="12"/>
        <v>0.2</v>
      </c>
      <c r="R107" s="511">
        <f t="shared" si="12"/>
        <v>0.2</v>
      </c>
      <c r="S107" s="511">
        <f t="shared" si="12"/>
        <v>0.2</v>
      </c>
      <c r="T107" s="511">
        <f t="shared" si="12"/>
        <v>0.2</v>
      </c>
      <c r="U107" s="511">
        <f t="shared" si="12"/>
        <v>0.2</v>
      </c>
    </row>
    <row r="108" spans="1:21" ht="14.25" customHeight="1" outlineLevel="1">
      <c r="A108" s="3"/>
      <c r="B108" s="145"/>
      <c r="C108" s="20" t="s">
        <v>908</v>
      </c>
      <c r="D108" s="5" t="s">
        <v>65</v>
      </c>
      <c r="E108" s="5" t="s">
        <v>39</v>
      </c>
      <c r="F108" s="494">
        <v>0.2</v>
      </c>
      <c r="G108" s="3"/>
      <c r="H108" s="511">
        <f t="shared" si="12"/>
        <v>0.2</v>
      </c>
      <c r="I108" s="511">
        <f t="shared" si="12"/>
        <v>0.2</v>
      </c>
      <c r="J108" s="511">
        <f t="shared" si="12"/>
        <v>0.2</v>
      </c>
      <c r="K108" s="511">
        <f t="shared" si="12"/>
        <v>0.2</v>
      </c>
      <c r="L108" s="511">
        <f t="shared" si="12"/>
        <v>0.2</v>
      </c>
      <c r="M108" s="511">
        <f t="shared" si="12"/>
        <v>0.2</v>
      </c>
      <c r="N108" s="511">
        <f t="shared" si="12"/>
        <v>0.2</v>
      </c>
      <c r="O108" s="511">
        <f t="shared" si="12"/>
        <v>0.2</v>
      </c>
      <c r="P108" s="511">
        <f t="shared" si="12"/>
        <v>0.2</v>
      </c>
      <c r="Q108" s="511">
        <f t="shared" si="12"/>
        <v>0.2</v>
      </c>
      <c r="R108" s="511">
        <f t="shared" si="12"/>
        <v>0.2</v>
      </c>
      <c r="S108" s="511">
        <f t="shared" si="12"/>
        <v>0.2</v>
      </c>
      <c r="T108" s="511">
        <f t="shared" si="12"/>
        <v>0.2</v>
      </c>
      <c r="U108" s="511">
        <f t="shared" si="12"/>
        <v>0.2</v>
      </c>
    </row>
    <row r="109" spans="1:21" ht="14.25" customHeight="1" outlineLevel="1">
      <c r="A109" s="3"/>
      <c r="B109" s="145"/>
      <c r="C109" s="20" t="s">
        <v>909</v>
      </c>
      <c r="D109" s="5" t="s">
        <v>65</v>
      </c>
      <c r="E109" s="5" t="s">
        <v>39</v>
      </c>
      <c r="F109" s="494">
        <v>0.2</v>
      </c>
      <c r="G109" s="3"/>
      <c r="H109" s="511">
        <f t="shared" si="12"/>
        <v>0.2</v>
      </c>
      <c r="I109" s="511">
        <f t="shared" si="12"/>
        <v>0.2</v>
      </c>
      <c r="J109" s="511">
        <f t="shared" si="12"/>
        <v>0.2</v>
      </c>
      <c r="K109" s="511">
        <f t="shared" si="12"/>
        <v>0.2</v>
      </c>
      <c r="L109" s="511">
        <f t="shared" si="12"/>
        <v>0.2</v>
      </c>
      <c r="M109" s="511">
        <f t="shared" si="12"/>
        <v>0.2</v>
      </c>
      <c r="N109" s="511">
        <f t="shared" si="12"/>
        <v>0.2</v>
      </c>
      <c r="O109" s="511">
        <f t="shared" si="12"/>
        <v>0.2</v>
      </c>
      <c r="P109" s="511">
        <f t="shared" si="12"/>
        <v>0.2</v>
      </c>
      <c r="Q109" s="511">
        <f t="shared" si="12"/>
        <v>0.2</v>
      </c>
      <c r="R109" s="511">
        <f t="shared" si="12"/>
        <v>0.2</v>
      </c>
      <c r="S109" s="511">
        <f t="shared" si="12"/>
        <v>0.2</v>
      </c>
      <c r="T109" s="511">
        <f t="shared" si="12"/>
        <v>0.2</v>
      </c>
      <c r="U109" s="511">
        <f t="shared" si="12"/>
        <v>0.2</v>
      </c>
    </row>
    <row r="110" spans="1:21" ht="14.25" customHeight="1" outlineLevel="1">
      <c r="A110" s="3"/>
      <c r="B110" s="145"/>
      <c r="C110" s="20" t="s">
        <v>910</v>
      </c>
      <c r="D110" s="5" t="s">
        <v>65</v>
      </c>
      <c r="E110" s="5" t="s">
        <v>39</v>
      </c>
      <c r="F110" s="494">
        <v>0.2</v>
      </c>
      <c r="G110" s="3"/>
      <c r="H110" s="511">
        <f t="shared" si="12"/>
        <v>0.2</v>
      </c>
      <c r="I110" s="511">
        <f t="shared" si="12"/>
        <v>0.2</v>
      </c>
      <c r="J110" s="511">
        <f t="shared" si="12"/>
        <v>0.2</v>
      </c>
      <c r="K110" s="511">
        <f t="shared" si="12"/>
        <v>0.2</v>
      </c>
      <c r="L110" s="511">
        <f t="shared" si="12"/>
        <v>0.2</v>
      </c>
      <c r="M110" s="511">
        <f t="shared" si="12"/>
        <v>0.2</v>
      </c>
      <c r="N110" s="511">
        <f t="shared" si="12"/>
        <v>0.2</v>
      </c>
      <c r="O110" s="511">
        <f t="shared" si="12"/>
        <v>0.2</v>
      </c>
      <c r="P110" s="511">
        <f t="shared" si="12"/>
        <v>0.2</v>
      </c>
      <c r="Q110" s="511">
        <f t="shared" si="12"/>
        <v>0.2</v>
      </c>
      <c r="R110" s="511">
        <f t="shared" si="12"/>
        <v>0.2</v>
      </c>
      <c r="S110" s="511">
        <f t="shared" si="12"/>
        <v>0.2</v>
      </c>
      <c r="T110" s="511">
        <f t="shared" si="12"/>
        <v>0.2</v>
      </c>
      <c r="U110" s="511">
        <f t="shared" si="12"/>
        <v>0.2</v>
      </c>
    </row>
    <row r="111" spans="1:21" ht="14.25" customHeight="1" outlineLevel="1">
      <c r="A111" s="3"/>
      <c r="B111" s="145"/>
      <c r="C111" s="20" t="s">
        <v>591</v>
      </c>
      <c r="D111" s="5" t="s">
        <v>65</v>
      </c>
      <c r="E111" s="5" t="s">
        <v>39</v>
      </c>
      <c r="F111" s="494">
        <v>0.33333333333333331</v>
      </c>
      <c r="G111" s="3"/>
      <c r="H111" s="511">
        <f t="shared" si="12"/>
        <v>0.33333333333333331</v>
      </c>
      <c r="I111" s="511">
        <f t="shared" si="12"/>
        <v>0.33333333333333331</v>
      </c>
      <c r="J111" s="511">
        <f t="shared" si="12"/>
        <v>0.33333333333333331</v>
      </c>
      <c r="K111" s="511">
        <f t="shared" si="12"/>
        <v>0.33333333333333331</v>
      </c>
      <c r="L111" s="511">
        <f t="shared" si="12"/>
        <v>0.33333333333333331</v>
      </c>
      <c r="M111" s="511">
        <f t="shared" si="12"/>
        <v>0.33333333333333331</v>
      </c>
      <c r="N111" s="511">
        <f t="shared" si="12"/>
        <v>0.33333333333333331</v>
      </c>
      <c r="O111" s="511">
        <f t="shared" si="12"/>
        <v>0.33333333333333331</v>
      </c>
      <c r="P111" s="511">
        <f t="shared" si="12"/>
        <v>0.33333333333333331</v>
      </c>
      <c r="Q111" s="511">
        <f t="shared" si="12"/>
        <v>0.33333333333333331</v>
      </c>
      <c r="R111" s="511">
        <f t="shared" si="12"/>
        <v>0.33333333333333331</v>
      </c>
      <c r="S111" s="511">
        <f t="shared" si="12"/>
        <v>0.33333333333333331</v>
      </c>
      <c r="T111" s="511">
        <f t="shared" si="12"/>
        <v>0.33333333333333331</v>
      </c>
      <c r="U111" s="511">
        <f t="shared" si="12"/>
        <v>0.33333333333333331</v>
      </c>
    </row>
    <row r="112" spans="1:21" ht="14.25" customHeight="1" outlineLevel="1">
      <c r="A112" s="3"/>
      <c r="B112" s="145"/>
      <c r="C112" s="20" t="s">
        <v>911</v>
      </c>
      <c r="D112" s="5" t="s">
        <v>65</v>
      </c>
      <c r="E112" s="5" t="s">
        <v>39</v>
      </c>
      <c r="F112" s="494">
        <v>0.2</v>
      </c>
      <c r="G112" s="3"/>
      <c r="H112" s="511">
        <f t="shared" si="12"/>
        <v>0.2</v>
      </c>
      <c r="I112" s="511">
        <f t="shared" si="12"/>
        <v>0.2</v>
      </c>
      <c r="J112" s="511">
        <f t="shared" si="12"/>
        <v>0.2</v>
      </c>
      <c r="K112" s="511">
        <f t="shared" si="12"/>
        <v>0.2</v>
      </c>
      <c r="L112" s="511">
        <f t="shared" si="12"/>
        <v>0.2</v>
      </c>
      <c r="M112" s="511">
        <f t="shared" si="12"/>
        <v>0.2</v>
      </c>
      <c r="N112" s="511">
        <f t="shared" si="12"/>
        <v>0.2</v>
      </c>
      <c r="O112" s="511">
        <f t="shared" si="12"/>
        <v>0.2</v>
      </c>
      <c r="P112" s="511">
        <f t="shared" si="12"/>
        <v>0.2</v>
      </c>
      <c r="Q112" s="511">
        <f t="shared" si="12"/>
        <v>0.2</v>
      </c>
      <c r="R112" s="511">
        <f t="shared" si="12"/>
        <v>0.2</v>
      </c>
      <c r="S112" s="511">
        <f t="shared" si="12"/>
        <v>0.2</v>
      </c>
      <c r="T112" s="511">
        <f t="shared" si="12"/>
        <v>0.2</v>
      </c>
      <c r="U112" s="511">
        <f t="shared" si="12"/>
        <v>0.2</v>
      </c>
    </row>
    <row r="113" spans="1:21" ht="14.25" customHeight="1" outlineLevel="1">
      <c r="A113" s="3"/>
      <c r="B113" s="145"/>
      <c r="C113" s="20" t="s">
        <v>912</v>
      </c>
      <c r="D113" s="5" t="s">
        <v>65</v>
      </c>
      <c r="E113" s="5" t="s">
        <v>39</v>
      </c>
      <c r="F113" s="494">
        <v>0.2</v>
      </c>
      <c r="G113" s="3"/>
      <c r="H113" s="511">
        <f t="shared" si="12"/>
        <v>0.2</v>
      </c>
      <c r="I113" s="511">
        <f t="shared" si="12"/>
        <v>0.2</v>
      </c>
      <c r="J113" s="511">
        <f t="shared" si="12"/>
        <v>0.2</v>
      </c>
      <c r="K113" s="511">
        <f t="shared" si="12"/>
        <v>0.2</v>
      </c>
      <c r="L113" s="511">
        <f t="shared" si="12"/>
        <v>0.2</v>
      </c>
      <c r="M113" s="511">
        <f t="shared" si="12"/>
        <v>0.2</v>
      </c>
      <c r="N113" s="511">
        <f t="shared" si="12"/>
        <v>0.2</v>
      </c>
      <c r="O113" s="511">
        <f t="shared" si="12"/>
        <v>0.2</v>
      </c>
      <c r="P113" s="511">
        <f t="shared" si="12"/>
        <v>0.2</v>
      </c>
      <c r="Q113" s="511">
        <f t="shared" si="12"/>
        <v>0.2</v>
      </c>
      <c r="R113" s="511">
        <f t="shared" si="12"/>
        <v>0.2</v>
      </c>
      <c r="S113" s="511">
        <f t="shared" si="12"/>
        <v>0.2</v>
      </c>
      <c r="T113" s="511">
        <f t="shared" si="12"/>
        <v>0.2</v>
      </c>
      <c r="U113" s="511">
        <f t="shared" si="12"/>
        <v>0.2</v>
      </c>
    </row>
    <row r="114" spans="1:21" ht="14.25" customHeight="1" outlineLevel="1">
      <c r="A114" s="3"/>
      <c r="B114" s="145"/>
      <c r="C114" s="20" t="s">
        <v>913</v>
      </c>
      <c r="D114" s="5" t="s">
        <v>65</v>
      </c>
      <c r="E114" s="5" t="s">
        <v>39</v>
      </c>
      <c r="F114" s="494">
        <v>0.2</v>
      </c>
      <c r="G114" s="3"/>
      <c r="H114" s="511">
        <f t="shared" si="12"/>
        <v>0.2</v>
      </c>
      <c r="I114" s="511">
        <f t="shared" si="12"/>
        <v>0.2</v>
      </c>
      <c r="J114" s="511">
        <f t="shared" si="12"/>
        <v>0.2</v>
      </c>
      <c r="K114" s="511">
        <f t="shared" si="12"/>
        <v>0.2</v>
      </c>
      <c r="L114" s="511">
        <f t="shared" si="12"/>
        <v>0.2</v>
      </c>
      <c r="M114" s="511">
        <f t="shared" si="12"/>
        <v>0.2</v>
      </c>
      <c r="N114" s="511">
        <f t="shared" si="12"/>
        <v>0.2</v>
      </c>
      <c r="O114" s="511">
        <f t="shared" si="12"/>
        <v>0.2</v>
      </c>
      <c r="P114" s="511">
        <f t="shared" si="12"/>
        <v>0.2</v>
      </c>
      <c r="Q114" s="511">
        <f t="shared" si="12"/>
        <v>0.2</v>
      </c>
      <c r="R114" s="511">
        <f t="shared" si="12"/>
        <v>0.2</v>
      </c>
      <c r="S114" s="511">
        <f t="shared" si="12"/>
        <v>0.2</v>
      </c>
      <c r="T114" s="511">
        <f t="shared" si="12"/>
        <v>0.2</v>
      </c>
      <c r="U114" s="511">
        <f t="shared" si="12"/>
        <v>0.2</v>
      </c>
    </row>
    <row r="115" spans="1:21" ht="14.25" customHeight="1" outlineLevel="1">
      <c r="A115" s="3"/>
      <c r="B115" s="145"/>
      <c r="C115" s="459" t="s">
        <v>191</v>
      </c>
      <c r="D115" s="503"/>
      <c r="E115" s="503"/>
      <c r="F115" s="523"/>
      <c r="G115" s="524"/>
      <c r="H115" s="525"/>
      <c r="I115" s="525"/>
      <c r="J115" s="525"/>
      <c r="K115" s="525"/>
      <c r="L115" s="525"/>
      <c r="M115" s="525"/>
      <c r="N115" s="525"/>
      <c r="O115" s="525"/>
      <c r="P115" s="525"/>
      <c r="Q115" s="525"/>
      <c r="R115" s="525"/>
      <c r="S115" s="525"/>
      <c r="T115" s="525"/>
      <c r="U115" s="525"/>
    </row>
    <row r="116" spans="1:21" ht="14.25" customHeight="1" outlineLevel="1">
      <c r="A116" s="3"/>
      <c r="B116" s="145"/>
      <c r="C116" s="20" t="s">
        <v>191</v>
      </c>
      <c r="D116" s="5" t="s">
        <v>65</v>
      </c>
      <c r="E116" s="5" t="s">
        <v>39</v>
      </c>
      <c r="F116" s="494">
        <v>0.33333333333333331</v>
      </c>
      <c r="G116" s="3"/>
      <c r="H116" s="511">
        <f t="shared" ref="H116:U120" si="13">+$F116</f>
        <v>0.33333333333333331</v>
      </c>
      <c r="I116" s="511">
        <f t="shared" si="13"/>
        <v>0.33333333333333331</v>
      </c>
      <c r="J116" s="511">
        <f t="shared" si="13"/>
        <v>0.33333333333333331</v>
      </c>
      <c r="K116" s="511">
        <f t="shared" si="13"/>
        <v>0.33333333333333331</v>
      </c>
      <c r="L116" s="511">
        <f t="shared" si="13"/>
        <v>0.33333333333333331</v>
      </c>
      <c r="M116" s="511">
        <f t="shared" si="13"/>
        <v>0.33333333333333331</v>
      </c>
      <c r="N116" s="511">
        <f t="shared" si="13"/>
        <v>0.33333333333333331</v>
      </c>
      <c r="O116" s="511">
        <f t="shared" si="13"/>
        <v>0.33333333333333331</v>
      </c>
      <c r="P116" s="511">
        <f t="shared" si="13"/>
        <v>0.33333333333333331</v>
      </c>
      <c r="Q116" s="511">
        <f t="shared" si="13"/>
        <v>0.33333333333333331</v>
      </c>
      <c r="R116" s="511">
        <f t="shared" si="13"/>
        <v>0.33333333333333331</v>
      </c>
      <c r="S116" s="511">
        <f t="shared" si="13"/>
        <v>0.33333333333333331</v>
      </c>
      <c r="T116" s="511">
        <f t="shared" si="13"/>
        <v>0.33333333333333331</v>
      </c>
      <c r="U116" s="511">
        <f t="shared" si="13"/>
        <v>0.33333333333333331</v>
      </c>
    </row>
    <row r="117" spans="1:21" ht="14.25" customHeight="1" outlineLevel="1">
      <c r="A117" s="3"/>
      <c r="B117" s="145"/>
      <c r="C117" s="20" t="s">
        <v>914</v>
      </c>
      <c r="D117" s="5" t="s">
        <v>65</v>
      </c>
      <c r="E117" s="5" t="s">
        <v>39</v>
      </c>
      <c r="F117" s="494">
        <v>0.33333333333333331</v>
      </c>
      <c r="G117" s="3"/>
      <c r="H117" s="511">
        <f t="shared" si="13"/>
        <v>0.33333333333333331</v>
      </c>
      <c r="I117" s="511">
        <f t="shared" si="13"/>
        <v>0.33333333333333331</v>
      </c>
      <c r="J117" s="511">
        <f t="shared" si="13"/>
        <v>0.33333333333333331</v>
      </c>
      <c r="K117" s="511">
        <f t="shared" si="13"/>
        <v>0.33333333333333331</v>
      </c>
      <c r="L117" s="511">
        <f t="shared" si="13"/>
        <v>0.33333333333333331</v>
      </c>
      <c r="M117" s="511">
        <f t="shared" si="13"/>
        <v>0.33333333333333331</v>
      </c>
      <c r="N117" s="511">
        <f t="shared" si="13"/>
        <v>0.33333333333333331</v>
      </c>
      <c r="O117" s="511">
        <f t="shared" si="13"/>
        <v>0.33333333333333331</v>
      </c>
      <c r="P117" s="511">
        <f t="shared" si="13"/>
        <v>0.33333333333333331</v>
      </c>
      <c r="Q117" s="511">
        <f t="shared" si="13"/>
        <v>0.33333333333333331</v>
      </c>
      <c r="R117" s="511">
        <f t="shared" si="13"/>
        <v>0.33333333333333331</v>
      </c>
      <c r="S117" s="511">
        <f t="shared" si="13"/>
        <v>0.33333333333333331</v>
      </c>
      <c r="T117" s="511">
        <f t="shared" si="13"/>
        <v>0.33333333333333331</v>
      </c>
      <c r="U117" s="511">
        <f t="shared" si="13"/>
        <v>0.33333333333333331</v>
      </c>
    </row>
    <row r="118" spans="1:21" ht="14.25" customHeight="1" outlineLevel="1">
      <c r="A118" s="3"/>
      <c r="B118" s="145"/>
      <c r="C118" s="20" t="s">
        <v>915</v>
      </c>
      <c r="D118" s="5" t="s">
        <v>65</v>
      </c>
      <c r="E118" s="5" t="s">
        <v>39</v>
      </c>
      <c r="F118" s="494">
        <v>0.33333333333333331</v>
      </c>
      <c r="G118" s="3"/>
      <c r="H118" s="511">
        <f t="shared" si="13"/>
        <v>0.33333333333333331</v>
      </c>
      <c r="I118" s="511">
        <f t="shared" si="13"/>
        <v>0.33333333333333331</v>
      </c>
      <c r="J118" s="511">
        <f t="shared" si="13"/>
        <v>0.33333333333333331</v>
      </c>
      <c r="K118" s="511">
        <f t="shared" si="13"/>
        <v>0.33333333333333331</v>
      </c>
      <c r="L118" s="511">
        <f t="shared" si="13"/>
        <v>0.33333333333333331</v>
      </c>
      <c r="M118" s="511">
        <f t="shared" si="13"/>
        <v>0.33333333333333331</v>
      </c>
      <c r="N118" s="511">
        <f t="shared" si="13"/>
        <v>0.33333333333333331</v>
      </c>
      <c r="O118" s="511">
        <f t="shared" si="13"/>
        <v>0.33333333333333331</v>
      </c>
      <c r="P118" s="511">
        <f t="shared" si="13"/>
        <v>0.33333333333333331</v>
      </c>
      <c r="Q118" s="511">
        <f t="shared" si="13"/>
        <v>0.33333333333333331</v>
      </c>
      <c r="R118" s="511">
        <f t="shared" si="13"/>
        <v>0.33333333333333331</v>
      </c>
      <c r="S118" s="511">
        <f t="shared" si="13"/>
        <v>0.33333333333333331</v>
      </c>
      <c r="T118" s="511">
        <f t="shared" si="13"/>
        <v>0.33333333333333331</v>
      </c>
      <c r="U118" s="511">
        <f t="shared" si="13"/>
        <v>0.33333333333333331</v>
      </c>
    </row>
    <row r="119" spans="1:21" ht="14.25" customHeight="1" outlineLevel="1">
      <c r="A119" s="3"/>
      <c r="B119" s="145"/>
      <c r="C119" s="20" t="s">
        <v>916</v>
      </c>
      <c r="D119" s="5" t="s">
        <v>65</v>
      </c>
      <c r="E119" s="5" t="s">
        <v>39</v>
      </c>
      <c r="F119" s="494">
        <v>0.33333333333333331</v>
      </c>
      <c r="G119" s="3"/>
      <c r="H119" s="511">
        <f t="shared" si="13"/>
        <v>0.33333333333333331</v>
      </c>
      <c r="I119" s="511">
        <f t="shared" si="13"/>
        <v>0.33333333333333331</v>
      </c>
      <c r="J119" s="511">
        <f t="shared" si="13"/>
        <v>0.33333333333333331</v>
      </c>
      <c r="K119" s="511">
        <f t="shared" si="13"/>
        <v>0.33333333333333331</v>
      </c>
      <c r="L119" s="511">
        <f t="shared" si="13"/>
        <v>0.33333333333333331</v>
      </c>
      <c r="M119" s="511">
        <f t="shared" si="13"/>
        <v>0.33333333333333331</v>
      </c>
      <c r="N119" s="511">
        <f t="shared" si="13"/>
        <v>0.33333333333333331</v>
      </c>
      <c r="O119" s="511">
        <f t="shared" si="13"/>
        <v>0.33333333333333331</v>
      </c>
      <c r="P119" s="511">
        <f t="shared" si="13"/>
        <v>0.33333333333333331</v>
      </c>
      <c r="Q119" s="511">
        <f t="shared" si="13"/>
        <v>0.33333333333333331</v>
      </c>
      <c r="R119" s="511">
        <f t="shared" si="13"/>
        <v>0.33333333333333331</v>
      </c>
      <c r="S119" s="511">
        <f t="shared" si="13"/>
        <v>0.33333333333333331</v>
      </c>
      <c r="T119" s="511">
        <f t="shared" si="13"/>
        <v>0.33333333333333331</v>
      </c>
      <c r="U119" s="511">
        <f t="shared" si="13"/>
        <v>0.33333333333333331</v>
      </c>
    </row>
    <row r="120" spans="1:21" ht="14.25" customHeight="1" outlineLevel="1">
      <c r="A120" s="3"/>
      <c r="B120" s="145"/>
      <c r="C120" s="20" t="s">
        <v>917</v>
      </c>
      <c r="D120" s="5" t="s">
        <v>65</v>
      </c>
      <c r="E120" s="5" t="s">
        <v>39</v>
      </c>
      <c r="F120" s="494">
        <v>0.33333333333333331</v>
      </c>
      <c r="G120" s="3"/>
      <c r="H120" s="511">
        <f t="shared" si="13"/>
        <v>0.33333333333333331</v>
      </c>
      <c r="I120" s="511">
        <f t="shared" si="13"/>
        <v>0.33333333333333331</v>
      </c>
      <c r="J120" s="511">
        <f t="shared" si="13"/>
        <v>0.33333333333333331</v>
      </c>
      <c r="K120" s="511">
        <f t="shared" si="13"/>
        <v>0.33333333333333331</v>
      </c>
      <c r="L120" s="511">
        <f t="shared" si="13"/>
        <v>0.33333333333333331</v>
      </c>
      <c r="M120" s="511">
        <f t="shared" si="13"/>
        <v>0.33333333333333331</v>
      </c>
      <c r="N120" s="511">
        <f t="shared" si="13"/>
        <v>0.33333333333333331</v>
      </c>
      <c r="O120" s="511">
        <f t="shared" si="13"/>
        <v>0.33333333333333331</v>
      </c>
      <c r="P120" s="511">
        <f t="shared" si="13"/>
        <v>0.33333333333333331</v>
      </c>
      <c r="Q120" s="511">
        <f t="shared" si="13"/>
        <v>0.33333333333333331</v>
      </c>
      <c r="R120" s="511">
        <f t="shared" si="13"/>
        <v>0.33333333333333331</v>
      </c>
      <c r="S120" s="511">
        <f t="shared" si="13"/>
        <v>0.33333333333333331</v>
      </c>
      <c r="T120" s="511">
        <f t="shared" si="13"/>
        <v>0.33333333333333331</v>
      </c>
      <c r="U120" s="511">
        <f t="shared" si="13"/>
        <v>0.33333333333333331</v>
      </c>
    </row>
    <row r="121" spans="1:21" ht="14.25" customHeight="1" outlineLevel="1">
      <c r="A121" s="3"/>
      <c r="B121" s="145"/>
      <c r="C121" s="459" t="s">
        <v>787</v>
      </c>
      <c r="D121" s="503"/>
      <c r="E121" s="503"/>
      <c r="F121" s="523"/>
      <c r="G121" s="524"/>
      <c r="H121" s="525"/>
      <c r="I121" s="525"/>
      <c r="J121" s="525"/>
      <c r="K121" s="525"/>
      <c r="L121" s="525"/>
      <c r="M121" s="525"/>
      <c r="N121" s="525"/>
      <c r="O121" s="525"/>
      <c r="P121" s="525"/>
      <c r="Q121" s="525"/>
      <c r="R121" s="525"/>
      <c r="S121" s="525"/>
      <c r="T121" s="525"/>
      <c r="U121" s="525"/>
    </row>
    <row r="122" spans="1:21" ht="14.25" customHeight="1" outlineLevel="1">
      <c r="A122" s="3"/>
      <c r="B122" s="145"/>
      <c r="C122" s="20" t="s">
        <v>207</v>
      </c>
      <c r="D122" s="5" t="s">
        <v>65</v>
      </c>
      <c r="E122" s="5" t="s">
        <v>39</v>
      </c>
      <c r="F122" s="494">
        <v>0.14285714285714285</v>
      </c>
      <c r="G122" s="3"/>
      <c r="H122" s="511">
        <f t="shared" ref="H122:U122" si="14">+$F122</f>
        <v>0.14285714285714285</v>
      </c>
      <c r="I122" s="511">
        <f t="shared" si="14"/>
        <v>0.14285714285714285</v>
      </c>
      <c r="J122" s="511">
        <f t="shared" si="14"/>
        <v>0.14285714285714285</v>
      </c>
      <c r="K122" s="511">
        <f t="shared" si="14"/>
        <v>0.14285714285714285</v>
      </c>
      <c r="L122" s="511">
        <f t="shared" si="14"/>
        <v>0.14285714285714285</v>
      </c>
      <c r="M122" s="511">
        <f t="shared" si="14"/>
        <v>0.14285714285714285</v>
      </c>
      <c r="N122" s="511">
        <f t="shared" si="14"/>
        <v>0.14285714285714285</v>
      </c>
      <c r="O122" s="511">
        <f t="shared" si="14"/>
        <v>0.14285714285714285</v>
      </c>
      <c r="P122" s="511">
        <f t="shared" si="14"/>
        <v>0.14285714285714285</v>
      </c>
      <c r="Q122" s="511">
        <f t="shared" si="14"/>
        <v>0.14285714285714285</v>
      </c>
      <c r="R122" s="511">
        <f t="shared" si="14"/>
        <v>0.14285714285714285</v>
      </c>
      <c r="S122" s="511">
        <f t="shared" si="14"/>
        <v>0.14285714285714285</v>
      </c>
      <c r="T122" s="511">
        <f t="shared" si="14"/>
        <v>0.14285714285714285</v>
      </c>
      <c r="U122" s="511">
        <f t="shared" si="14"/>
        <v>0.14285714285714285</v>
      </c>
    </row>
    <row r="123" spans="1:21" ht="14.25" customHeight="1" outlineLevel="1">
      <c r="A123" s="3"/>
      <c r="B123" s="145"/>
      <c r="C123" s="20" t="s">
        <v>941</v>
      </c>
      <c r="D123" s="5" t="s">
        <v>65</v>
      </c>
      <c r="E123" s="5" t="s">
        <v>39</v>
      </c>
      <c r="F123" s="495">
        <v>0.33333333333333331</v>
      </c>
      <c r="G123" s="3"/>
      <c r="H123" s="512">
        <f t="shared" ref="H123:U141" si="15">+$F123</f>
        <v>0.33333333333333331</v>
      </c>
      <c r="I123" s="512">
        <f t="shared" si="15"/>
        <v>0.33333333333333331</v>
      </c>
      <c r="J123" s="512">
        <f t="shared" si="15"/>
        <v>0.33333333333333331</v>
      </c>
      <c r="K123" s="512">
        <f t="shared" si="15"/>
        <v>0.33333333333333331</v>
      </c>
      <c r="L123" s="512">
        <f t="shared" si="15"/>
        <v>0.33333333333333331</v>
      </c>
      <c r="M123" s="512">
        <f t="shared" si="15"/>
        <v>0.33333333333333331</v>
      </c>
      <c r="N123" s="512">
        <f t="shared" si="15"/>
        <v>0.33333333333333331</v>
      </c>
      <c r="O123" s="512">
        <f t="shared" si="15"/>
        <v>0.33333333333333331</v>
      </c>
      <c r="P123" s="512">
        <f t="shared" si="15"/>
        <v>0.33333333333333331</v>
      </c>
      <c r="Q123" s="512">
        <f t="shared" si="15"/>
        <v>0.33333333333333331</v>
      </c>
      <c r="R123" s="512">
        <f t="shared" si="15"/>
        <v>0.33333333333333331</v>
      </c>
      <c r="S123" s="512">
        <f t="shared" si="15"/>
        <v>0.33333333333333331</v>
      </c>
      <c r="T123" s="512">
        <f t="shared" si="15"/>
        <v>0.33333333333333331</v>
      </c>
      <c r="U123" s="512">
        <f t="shared" si="15"/>
        <v>0.33333333333333331</v>
      </c>
    </row>
    <row r="124" spans="1:21" ht="14.25" customHeight="1" outlineLevel="1">
      <c r="A124" s="3"/>
      <c r="B124" s="145"/>
      <c r="C124" s="20" t="s">
        <v>942</v>
      </c>
      <c r="D124" s="5" t="s">
        <v>65</v>
      </c>
      <c r="E124" s="5" t="s">
        <v>39</v>
      </c>
      <c r="F124" s="495">
        <v>0.2</v>
      </c>
      <c r="G124" s="3"/>
      <c r="H124" s="512">
        <f t="shared" si="15"/>
        <v>0.2</v>
      </c>
      <c r="I124" s="512">
        <f t="shared" si="15"/>
        <v>0.2</v>
      </c>
      <c r="J124" s="512">
        <f t="shared" si="15"/>
        <v>0.2</v>
      </c>
      <c r="K124" s="512">
        <f t="shared" si="15"/>
        <v>0.2</v>
      </c>
      <c r="L124" s="512">
        <f t="shared" si="15"/>
        <v>0.2</v>
      </c>
      <c r="M124" s="512">
        <f t="shared" si="15"/>
        <v>0.2</v>
      </c>
      <c r="N124" s="512">
        <f t="shared" si="15"/>
        <v>0.2</v>
      </c>
      <c r="O124" s="512">
        <f t="shared" si="15"/>
        <v>0.2</v>
      </c>
      <c r="P124" s="512">
        <f t="shared" si="15"/>
        <v>0.2</v>
      </c>
      <c r="Q124" s="512">
        <f t="shared" si="15"/>
        <v>0.2</v>
      </c>
      <c r="R124" s="512">
        <f t="shared" si="15"/>
        <v>0.2</v>
      </c>
      <c r="S124" s="512">
        <f t="shared" si="15"/>
        <v>0.2</v>
      </c>
      <c r="T124" s="512">
        <f t="shared" si="15"/>
        <v>0.2</v>
      </c>
      <c r="U124" s="512">
        <f t="shared" si="15"/>
        <v>0.2</v>
      </c>
    </row>
    <row r="125" spans="1:21" ht="14.25" customHeight="1" outlineLevel="1">
      <c r="A125" s="3"/>
      <c r="B125" s="145"/>
      <c r="C125" s="20" t="s">
        <v>943</v>
      </c>
      <c r="D125" s="5" t="s">
        <v>65</v>
      </c>
      <c r="E125" s="5" t="s">
        <v>39</v>
      </c>
      <c r="F125" s="495">
        <v>0.14285714285714285</v>
      </c>
      <c r="G125" s="3"/>
      <c r="H125" s="512">
        <f t="shared" si="15"/>
        <v>0.14285714285714285</v>
      </c>
      <c r="I125" s="512">
        <f t="shared" si="15"/>
        <v>0.14285714285714285</v>
      </c>
      <c r="J125" s="512">
        <f t="shared" si="15"/>
        <v>0.14285714285714285</v>
      </c>
      <c r="K125" s="512">
        <f t="shared" si="15"/>
        <v>0.14285714285714285</v>
      </c>
      <c r="L125" s="512">
        <f t="shared" si="15"/>
        <v>0.14285714285714285</v>
      </c>
      <c r="M125" s="512">
        <f t="shared" si="15"/>
        <v>0.14285714285714285</v>
      </c>
      <c r="N125" s="512">
        <f t="shared" si="15"/>
        <v>0.14285714285714285</v>
      </c>
      <c r="O125" s="512">
        <f t="shared" si="15"/>
        <v>0.14285714285714285</v>
      </c>
      <c r="P125" s="512">
        <f t="shared" si="15"/>
        <v>0.14285714285714285</v>
      </c>
      <c r="Q125" s="512">
        <f t="shared" si="15"/>
        <v>0.14285714285714285</v>
      </c>
      <c r="R125" s="512">
        <f t="shared" si="15"/>
        <v>0.14285714285714285</v>
      </c>
      <c r="S125" s="512">
        <f t="shared" si="15"/>
        <v>0.14285714285714285</v>
      </c>
      <c r="T125" s="512">
        <f t="shared" si="15"/>
        <v>0.14285714285714285</v>
      </c>
      <c r="U125" s="512">
        <f t="shared" si="15"/>
        <v>0.14285714285714285</v>
      </c>
    </row>
    <row r="126" spans="1:21" ht="14.25" customHeight="1" outlineLevel="1">
      <c r="A126" s="3"/>
      <c r="B126" s="145"/>
      <c r="C126" s="20" t="s">
        <v>944</v>
      </c>
      <c r="D126" s="5" t="s">
        <v>65</v>
      </c>
      <c r="E126" s="5" t="s">
        <v>39</v>
      </c>
      <c r="F126" s="495">
        <v>0.14285714285714285</v>
      </c>
      <c r="G126" s="3"/>
      <c r="H126" s="512">
        <f t="shared" si="15"/>
        <v>0.14285714285714285</v>
      </c>
      <c r="I126" s="512">
        <f t="shared" si="15"/>
        <v>0.14285714285714285</v>
      </c>
      <c r="J126" s="512">
        <f t="shared" si="15"/>
        <v>0.14285714285714285</v>
      </c>
      <c r="K126" s="512">
        <f t="shared" si="15"/>
        <v>0.14285714285714285</v>
      </c>
      <c r="L126" s="512">
        <f t="shared" si="15"/>
        <v>0.14285714285714285</v>
      </c>
      <c r="M126" s="512">
        <f t="shared" si="15"/>
        <v>0.14285714285714285</v>
      </c>
      <c r="N126" s="512">
        <f t="shared" si="15"/>
        <v>0.14285714285714285</v>
      </c>
      <c r="O126" s="512">
        <f t="shared" si="15"/>
        <v>0.14285714285714285</v>
      </c>
      <c r="P126" s="512">
        <f t="shared" si="15"/>
        <v>0.14285714285714285</v>
      </c>
      <c r="Q126" s="512">
        <f t="shared" si="15"/>
        <v>0.14285714285714285</v>
      </c>
      <c r="R126" s="512">
        <f t="shared" si="15"/>
        <v>0.14285714285714285</v>
      </c>
      <c r="S126" s="512">
        <f t="shared" si="15"/>
        <v>0.14285714285714285</v>
      </c>
      <c r="T126" s="512">
        <f t="shared" si="15"/>
        <v>0.14285714285714285</v>
      </c>
      <c r="U126" s="512">
        <f t="shared" si="15"/>
        <v>0.14285714285714285</v>
      </c>
    </row>
    <row r="127" spans="1:21" ht="14.25" customHeight="1" outlineLevel="1">
      <c r="A127" s="3"/>
      <c r="B127" s="145"/>
      <c r="C127" s="20" t="s">
        <v>945</v>
      </c>
      <c r="D127" s="5" t="s">
        <v>65</v>
      </c>
      <c r="E127" s="5" t="s">
        <v>39</v>
      </c>
      <c r="F127" s="495">
        <v>0.14285714285714285</v>
      </c>
      <c r="G127" s="3"/>
      <c r="H127" s="512">
        <f t="shared" si="15"/>
        <v>0.14285714285714285</v>
      </c>
      <c r="I127" s="512">
        <f t="shared" si="15"/>
        <v>0.14285714285714285</v>
      </c>
      <c r="J127" s="512">
        <f t="shared" si="15"/>
        <v>0.14285714285714285</v>
      </c>
      <c r="K127" s="512">
        <f t="shared" si="15"/>
        <v>0.14285714285714285</v>
      </c>
      <c r="L127" s="512">
        <f t="shared" si="15"/>
        <v>0.14285714285714285</v>
      </c>
      <c r="M127" s="512">
        <f t="shared" si="15"/>
        <v>0.14285714285714285</v>
      </c>
      <c r="N127" s="512">
        <f t="shared" si="15"/>
        <v>0.14285714285714285</v>
      </c>
      <c r="O127" s="512">
        <f t="shared" si="15"/>
        <v>0.14285714285714285</v>
      </c>
      <c r="P127" s="512">
        <f t="shared" si="15"/>
        <v>0.14285714285714285</v>
      </c>
      <c r="Q127" s="512">
        <f t="shared" si="15"/>
        <v>0.14285714285714285</v>
      </c>
      <c r="R127" s="512">
        <f t="shared" si="15"/>
        <v>0.14285714285714285</v>
      </c>
      <c r="S127" s="512">
        <f t="shared" si="15"/>
        <v>0.14285714285714285</v>
      </c>
      <c r="T127" s="512">
        <f t="shared" si="15"/>
        <v>0.14285714285714285</v>
      </c>
      <c r="U127" s="512">
        <f t="shared" si="15"/>
        <v>0.14285714285714285</v>
      </c>
    </row>
    <row r="128" spans="1:21" ht="14.25" customHeight="1" outlineLevel="1">
      <c r="A128" s="3"/>
      <c r="B128" s="145"/>
      <c r="C128" s="20" t="s">
        <v>946</v>
      </c>
      <c r="D128" s="5" t="s">
        <v>65</v>
      </c>
      <c r="E128" s="5" t="s">
        <v>39</v>
      </c>
      <c r="F128" s="495">
        <v>0.14285714285714285</v>
      </c>
      <c r="G128" s="3"/>
      <c r="H128" s="512">
        <f t="shared" si="15"/>
        <v>0.14285714285714285</v>
      </c>
      <c r="I128" s="512">
        <f t="shared" si="15"/>
        <v>0.14285714285714285</v>
      </c>
      <c r="J128" s="512">
        <f t="shared" si="15"/>
        <v>0.14285714285714285</v>
      </c>
      <c r="K128" s="512">
        <f t="shared" si="15"/>
        <v>0.14285714285714285</v>
      </c>
      <c r="L128" s="512">
        <f t="shared" si="15"/>
        <v>0.14285714285714285</v>
      </c>
      <c r="M128" s="512">
        <f t="shared" si="15"/>
        <v>0.14285714285714285</v>
      </c>
      <c r="N128" s="512">
        <f t="shared" si="15"/>
        <v>0.14285714285714285</v>
      </c>
      <c r="O128" s="512">
        <f t="shared" si="15"/>
        <v>0.14285714285714285</v>
      </c>
      <c r="P128" s="512">
        <f t="shared" si="15"/>
        <v>0.14285714285714285</v>
      </c>
      <c r="Q128" s="512">
        <f t="shared" si="15"/>
        <v>0.14285714285714285</v>
      </c>
      <c r="R128" s="512">
        <f t="shared" si="15"/>
        <v>0.14285714285714285</v>
      </c>
      <c r="S128" s="512">
        <f t="shared" si="15"/>
        <v>0.14285714285714285</v>
      </c>
      <c r="T128" s="512">
        <f t="shared" si="15"/>
        <v>0.14285714285714285</v>
      </c>
      <c r="U128" s="512">
        <f t="shared" si="15"/>
        <v>0.14285714285714285</v>
      </c>
    </row>
    <row r="129" spans="1:21" ht="14.25" customHeight="1" outlineLevel="1">
      <c r="A129" s="3"/>
      <c r="B129" s="145"/>
      <c r="C129" s="20" t="s">
        <v>947</v>
      </c>
      <c r="D129" s="5" t="s">
        <v>65</v>
      </c>
      <c r="E129" s="5" t="s">
        <v>39</v>
      </c>
      <c r="F129" s="495">
        <v>0.33333333333333331</v>
      </c>
      <c r="G129" s="3"/>
      <c r="H129" s="512">
        <f t="shared" si="15"/>
        <v>0.33333333333333331</v>
      </c>
      <c r="I129" s="512">
        <f t="shared" si="15"/>
        <v>0.33333333333333331</v>
      </c>
      <c r="J129" s="512">
        <f t="shared" si="15"/>
        <v>0.33333333333333331</v>
      </c>
      <c r="K129" s="512">
        <f t="shared" si="15"/>
        <v>0.33333333333333331</v>
      </c>
      <c r="L129" s="512">
        <f t="shared" si="15"/>
        <v>0.33333333333333331</v>
      </c>
      <c r="M129" s="512">
        <f t="shared" si="15"/>
        <v>0.33333333333333331</v>
      </c>
      <c r="N129" s="512">
        <f t="shared" si="15"/>
        <v>0.33333333333333331</v>
      </c>
      <c r="O129" s="512">
        <f t="shared" si="15"/>
        <v>0.33333333333333331</v>
      </c>
      <c r="P129" s="512">
        <f t="shared" si="15"/>
        <v>0.33333333333333331</v>
      </c>
      <c r="Q129" s="512">
        <f t="shared" si="15"/>
        <v>0.33333333333333331</v>
      </c>
      <c r="R129" s="512">
        <f t="shared" si="15"/>
        <v>0.33333333333333331</v>
      </c>
      <c r="S129" s="512">
        <f t="shared" si="15"/>
        <v>0.33333333333333331</v>
      </c>
      <c r="T129" s="512">
        <f t="shared" si="15"/>
        <v>0.33333333333333331</v>
      </c>
      <c r="U129" s="512">
        <f t="shared" si="15"/>
        <v>0.33333333333333331</v>
      </c>
    </row>
    <row r="130" spans="1:21" ht="14.25" customHeight="1" outlineLevel="1">
      <c r="A130" s="3"/>
      <c r="B130" s="145"/>
      <c r="C130" s="20" t="s">
        <v>948</v>
      </c>
      <c r="D130" s="5" t="s">
        <v>65</v>
      </c>
      <c r="E130" s="5" t="s">
        <v>39</v>
      </c>
      <c r="F130" s="495">
        <v>0.14285714285714285</v>
      </c>
      <c r="G130" s="3"/>
      <c r="H130" s="512">
        <f t="shared" si="15"/>
        <v>0.14285714285714285</v>
      </c>
      <c r="I130" s="512">
        <f t="shared" si="15"/>
        <v>0.14285714285714285</v>
      </c>
      <c r="J130" s="512">
        <f t="shared" si="15"/>
        <v>0.14285714285714285</v>
      </c>
      <c r="K130" s="512">
        <f t="shared" si="15"/>
        <v>0.14285714285714285</v>
      </c>
      <c r="L130" s="512">
        <f t="shared" si="15"/>
        <v>0.14285714285714285</v>
      </c>
      <c r="M130" s="512">
        <f t="shared" si="15"/>
        <v>0.14285714285714285</v>
      </c>
      <c r="N130" s="512">
        <f t="shared" si="15"/>
        <v>0.14285714285714285</v>
      </c>
      <c r="O130" s="512">
        <f t="shared" si="15"/>
        <v>0.14285714285714285</v>
      </c>
      <c r="P130" s="512">
        <f t="shared" si="15"/>
        <v>0.14285714285714285</v>
      </c>
      <c r="Q130" s="512">
        <f t="shared" si="15"/>
        <v>0.14285714285714285</v>
      </c>
      <c r="R130" s="512">
        <f t="shared" si="15"/>
        <v>0.14285714285714285</v>
      </c>
      <c r="S130" s="512">
        <f t="shared" si="15"/>
        <v>0.14285714285714285</v>
      </c>
      <c r="T130" s="512">
        <f t="shared" si="15"/>
        <v>0.14285714285714285</v>
      </c>
      <c r="U130" s="512">
        <f t="shared" si="15"/>
        <v>0.14285714285714285</v>
      </c>
    </row>
    <row r="131" spans="1:21" ht="14.25" customHeight="1" outlineLevel="1">
      <c r="A131" s="3"/>
      <c r="B131" s="145"/>
      <c r="C131" s="20" t="s">
        <v>949</v>
      </c>
      <c r="D131" s="5" t="s">
        <v>65</v>
      </c>
      <c r="E131" s="5" t="s">
        <v>39</v>
      </c>
      <c r="F131" s="495">
        <v>0.14285714285714285</v>
      </c>
      <c r="G131" s="3"/>
      <c r="H131" s="512">
        <f t="shared" si="15"/>
        <v>0.14285714285714285</v>
      </c>
      <c r="I131" s="512">
        <f t="shared" si="15"/>
        <v>0.14285714285714285</v>
      </c>
      <c r="J131" s="512">
        <f t="shared" si="15"/>
        <v>0.14285714285714285</v>
      </c>
      <c r="K131" s="512">
        <f t="shared" si="15"/>
        <v>0.14285714285714285</v>
      </c>
      <c r="L131" s="512">
        <f t="shared" si="15"/>
        <v>0.14285714285714285</v>
      </c>
      <c r="M131" s="512">
        <f t="shared" si="15"/>
        <v>0.14285714285714285</v>
      </c>
      <c r="N131" s="512">
        <f t="shared" si="15"/>
        <v>0.14285714285714285</v>
      </c>
      <c r="O131" s="512">
        <f t="shared" si="15"/>
        <v>0.14285714285714285</v>
      </c>
      <c r="P131" s="512">
        <f t="shared" si="15"/>
        <v>0.14285714285714285</v>
      </c>
      <c r="Q131" s="512">
        <f t="shared" si="15"/>
        <v>0.14285714285714285</v>
      </c>
      <c r="R131" s="512">
        <f t="shared" si="15"/>
        <v>0.14285714285714285</v>
      </c>
      <c r="S131" s="512">
        <f t="shared" si="15"/>
        <v>0.14285714285714285</v>
      </c>
      <c r="T131" s="512">
        <f t="shared" si="15"/>
        <v>0.14285714285714285</v>
      </c>
      <c r="U131" s="512">
        <f t="shared" si="15"/>
        <v>0.14285714285714285</v>
      </c>
    </row>
    <row r="132" spans="1:21" ht="14.25" customHeight="1" outlineLevel="1">
      <c r="A132" s="3"/>
      <c r="B132" s="145"/>
      <c r="C132" s="20" t="s">
        <v>950</v>
      </c>
      <c r="D132" s="5" t="s">
        <v>65</v>
      </c>
      <c r="E132" s="5" t="s">
        <v>39</v>
      </c>
      <c r="F132" s="495">
        <v>0.14285714285714285</v>
      </c>
      <c r="G132" s="3"/>
      <c r="H132" s="512">
        <f t="shared" si="15"/>
        <v>0.14285714285714285</v>
      </c>
      <c r="I132" s="512">
        <f t="shared" si="15"/>
        <v>0.14285714285714285</v>
      </c>
      <c r="J132" s="512">
        <f t="shared" si="15"/>
        <v>0.14285714285714285</v>
      </c>
      <c r="K132" s="512">
        <f t="shared" si="15"/>
        <v>0.14285714285714285</v>
      </c>
      <c r="L132" s="512">
        <f t="shared" si="15"/>
        <v>0.14285714285714285</v>
      </c>
      <c r="M132" s="512">
        <f t="shared" si="15"/>
        <v>0.14285714285714285</v>
      </c>
      <c r="N132" s="512">
        <f t="shared" si="15"/>
        <v>0.14285714285714285</v>
      </c>
      <c r="O132" s="512">
        <f t="shared" si="15"/>
        <v>0.14285714285714285</v>
      </c>
      <c r="P132" s="512">
        <f t="shared" si="15"/>
        <v>0.14285714285714285</v>
      </c>
      <c r="Q132" s="512">
        <f t="shared" si="15"/>
        <v>0.14285714285714285</v>
      </c>
      <c r="R132" s="512">
        <f t="shared" si="15"/>
        <v>0.14285714285714285</v>
      </c>
      <c r="S132" s="512">
        <f t="shared" si="15"/>
        <v>0.14285714285714285</v>
      </c>
      <c r="T132" s="512">
        <f t="shared" si="15"/>
        <v>0.14285714285714285</v>
      </c>
      <c r="U132" s="512">
        <f t="shared" si="15"/>
        <v>0.14285714285714285</v>
      </c>
    </row>
    <row r="133" spans="1:21" ht="14.25" customHeight="1" outlineLevel="1">
      <c r="A133" s="3"/>
      <c r="B133" s="145"/>
      <c r="C133" s="20" t="s">
        <v>951</v>
      </c>
      <c r="D133" s="5" t="s">
        <v>65</v>
      </c>
      <c r="E133" s="5" t="s">
        <v>39</v>
      </c>
      <c r="F133" s="495">
        <v>0.14285714285714285</v>
      </c>
      <c r="G133" s="3"/>
      <c r="H133" s="512">
        <f t="shared" si="15"/>
        <v>0.14285714285714285</v>
      </c>
      <c r="I133" s="512">
        <f t="shared" si="15"/>
        <v>0.14285714285714285</v>
      </c>
      <c r="J133" s="512">
        <f t="shared" si="15"/>
        <v>0.14285714285714285</v>
      </c>
      <c r="K133" s="512">
        <f t="shared" si="15"/>
        <v>0.14285714285714285</v>
      </c>
      <c r="L133" s="512">
        <f t="shared" si="15"/>
        <v>0.14285714285714285</v>
      </c>
      <c r="M133" s="512">
        <f t="shared" si="15"/>
        <v>0.14285714285714285</v>
      </c>
      <c r="N133" s="512">
        <f t="shared" si="15"/>
        <v>0.14285714285714285</v>
      </c>
      <c r="O133" s="512">
        <f t="shared" si="15"/>
        <v>0.14285714285714285</v>
      </c>
      <c r="P133" s="512">
        <f t="shared" si="15"/>
        <v>0.14285714285714285</v>
      </c>
      <c r="Q133" s="512">
        <f t="shared" si="15"/>
        <v>0.14285714285714285</v>
      </c>
      <c r="R133" s="512">
        <f t="shared" si="15"/>
        <v>0.14285714285714285</v>
      </c>
      <c r="S133" s="512">
        <f t="shared" si="15"/>
        <v>0.14285714285714285</v>
      </c>
      <c r="T133" s="512">
        <f t="shared" si="15"/>
        <v>0.14285714285714285</v>
      </c>
      <c r="U133" s="512">
        <f t="shared" si="15"/>
        <v>0.14285714285714285</v>
      </c>
    </row>
    <row r="134" spans="1:21" ht="14.25" customHeight="1" outlineLevel="1">
      <c r="A134" s="3"/>
      <c r="B134" s="145"/>
      <c r="C134" s="20" t="s">
        <v>952</v>
      </c>
      <c r="D134" s="5" t="s">
        <v>65</v>
      </c>
      <c r="E134" s="5" t="s">
        <v>39</v>
      </c>
      <c r="F134" s="495">
        <v>0.14285714285714285</v>
      </c>
      <c r="G134" s="3"/>
      <c r="H134" s="512">
        <f t="shared" si="15"/>
        <v>0.14285714285714285</v>
      </c>
      <c r="I134" s="512">
        <f t="shared" si="15"/>
        <v>0.14285714285714285</v>
      </c>
      <c r="J134" s="512">
        <f t="shared" si="15"/>
        <v>0.14285714285714285</v>
      </c>
      <c r="K134" s="512">
        <f t="shared" si="15"/>
        <v>0.14285714285714285</v>
      </c>
      <c r="L134" s="512">
        <f t="shared" si="15"/>
        <v>0.14285714285714285</v>
      </c>
      <c r="M134" s="512">
        <f t="shared" si="15"/>
        <v>0.14285714285714285</v>
      </c>
      <c r="N134" s="512">
        <f t="shared" si="15"/>
        <v>0.14285714285714285</v>
      </c>
      <c r="O134" s="512">
        <f t="shared" si="15"/>
        <v>0.14285714285714285</v>
      </c>
      <c r="P134" s="512">
        <f t="shared" si="15"/>
        <v>0.14285714285714285</v>
      </c>
      <c r="Q134" s="512">
        <f t="shared" si="15"/>
        <v>0.14285714285714285</v>
      </c>
      <c r="R134" s="512">
        <f t="shared" si="15"/>
        <v>0.14285714285714285</v>
      </c>
      <c r="S134" s="512">
        <f t="shared" si="15"/>
        <v>0.14285714285714285</v>
      </c>
      <c r="T134" s="512">
        <f t="shared" si="15"/>
        <v>0.14285714285714285</v>
      </c>
      <c r="U134" s="512">
        <f t="shared" si="15"/>
        <v>0.14285714285714285</v>
      </c>
    </row>
    <row r="135" spans="1:21" ht="14.25" customHeight="1" outlineLevel="1">
      <c r="A135" s="3"/>
      <c r="B135" s="145"/>
      <c r="C135" s="20" t="s">
        <v>953</v>
      </c>
      <c r="D135" s="5" t="s">
        <v>65</v>
      </c>
      <c r="E135" s="5" t="s">
        <v>39</v>
      </c>
      <c r="F135" s="495">
        <v>0.1</v>
      </c>
      <c r="G135" s="3"/>
      <c r="H135" s="512">
        <f t="shared" si="15"/>
        <v>0.1</v>
      </c>
      <c r="I135" s="512">
        <f t="shared" si="15"/>
        <v>0.1</v>
      </c>
      <c r="J135" s="512">
        <f t="shared" si="15"/>
        <v>0.1</v>
      </c>
      <c r="K135" s="512">
        <f t="shared" si="15"/>
        <v>0.1</v>
      </c>
      <c r="L135" s="512">
        <f t="shared" si="15"/>
        <v>0.1</v>
      </c>
      <c r="M135" s="512">
        <f t="shared" si="15"/>
        <v>0.1</v>
      </c>
      <c r="N135" s="512">
        <f t="shared" si="15"/>
        <v>0.1</v>
      </c>
      <c r="O135" s="512">
        <f t="shared" si="15"/>
        <v>0.1</v>
      </c>
      <c r="P135" s="512">
        <f t="shared" si="15"/>
        <v>0.1</v>
      </c>
      <c r="Q135" s="512">
        <f t="shared" si="15"/>
        <v>0.1</v>
      </c>
      <c r="R135" s="512">
        <f t="shared" si="15"/>
        <v>0.1</v>
      </c>
      <c r="S135" s="512">
        <f t="shared" si="15"/>
        <v>0.1</v>
      </c>
      <c r="T135" s="512">
        <f t="shared" si="15"/>
        <v>0.1</v>
      </c>
      <c r="U135" s="512">
        <f t="shared" si="15"/>
        <v>0.1</v>
      </c>
    </row>
    <row r="136" spans="1:21" ht="14.25" customHeight="1" outlineLevel="1">
      <c r="A136" s="3"/>
      <c r="B136" s="145"/>
      <c r="C136" s="20" t="s">
        <v>953</v>
      </c>
      <c r="D136" s="5" t="s">
        <v>65</v>
      </c>
      <c r="E136" s="5" t="s">
        <v>39</v>
      </c>
      <c r="F136" s="495">
        <v>0.1</v>
      </c>
      <c r="G136" s="3"/>
      <c r="H136" s="512">
        <f t="shared" si="15"/>
        <v>0.1</v>
      </c>
      <c r="I136" s="512">
        <f t="shared" si="15"/>
        <v>0.1</v>
      </c>
      <c r="J136" s="512">
        <f t="shared" si="15"/>
        <v>0.1</v>
      </c>
      <c r="K136" s="512">
        <f t="shared" si="15"/>
        <v>0.1</v>
      </c>
      <c r="L136" s="512">
        <f t="shared" si="15"/>
        <v>0.1</v>
      </c>
      <c r="M136" s="512">
        <f t="shared" si="15"/>
        <v>0.1</v>
      </c>
      <c r="N136" s="512">
        <f t="shared" si="15"/>
        <v>0.1</v>
      </c>
      <c r="O136" s="512">
        <f t="shared" si="15"/>
        <v>0.1</v>
      </c>
      <c r="P136" s="512">
        <f t="shared" si="15"/>
        <v>0.1</v>
      </c>
      <c r="Q136" s="512">
        <f t="shared" si="15"/>
        <v>0.1</v>
      </c>
      <c r="R136" s="512">
        <f t="shared" si="15"/>
        <v>0.1</v>
      </c>
      <c r="S136" s="512">
        <f t="shared" si="15"/>
        <v>0.1</v>
      </c>
      <c r="T136" s="512">
        <f t="shared" si="15"/>
        <v>0.1</v>
      </c>
      <c r="U136" s="512">
        <f t="shared" si="15"/>
        <v>0.1</v>
      </c>
    </row>
    <row r="137" spans="1:21" ht="14.25" customHeight="1" outlineLevel="1">
      <c r="A137" s="3"/>
      <c r="B137" s="145"/>
      <c r="C137" s="20" t="s">
        <v>954</v>
      </c>
      <c r="D137" s="5" t="s">
        <v>65</v>
      </c>
      <c r="E137" s="5" t="s">
        <v>39</v>
      </c>
      <c r="F137" s="495">
        <v>0.14285714285714285</v>
      </c>
      <c r="G137" s="3"/>
      <c r="H137" s="512">
        <f t="shared" si="15"/>
        <v>0.14285714285714285</v>
      </c>
      <c r="I137" s="512">
        <f t="shared" si="15"/>
        <v>0.14285714285714285</v>
      </c>
      <c r="J137" s="512">
        <f t="shared" si="15"/>
        <v>0.14285714285714285</v>
      </c>
      <c r="K137" s="512">
        <f t="shared" si="15"/>
        <v>0.14285714285714285</v>
      </c>
      <c r="L137" s="512">
        <f t="shared" si="15"/>
        <v>0.14285714285714285</v>
      </c>
      <c r="M137" s="512">
        <f t="shared" si="15"/>
        <v>0.14285714285714285</v>
      </c>
      <c r="N137" s="512">
        <f t="shared" si="15"/>
        <v>0.14285714285714285</v>
      </c>
      <c r="O137" s="512">
        <f t="shared" si="15"/>
        <v>0.14285714285714285</v>
      </c>
      <c r="P137" s="512">
        <f t="shared" si="15"/>
        <v>0.14285714285714285</v>
      </c>
      <c r="Q137" s="512">
        <f t="shared" si="15"/>
        <v>0.14285714285714285</v>
      </c>
      <c r="R137" s="512">
        <f t="shared" si="15"/>
        <v>0.14285714285714285</v>
      </c>
      <c r="S137" s="512">
        <f t="shared" si="15"/>
        <v>0.14285714285714285</v>
      </c>
      <c r="T137" s="512">
        <f t="shared" si="15"/>
        <v>0.14285714285714285</v>
      </c>
      <c r="U137" s="512">
        <f t="shared" si="15"/>
        <v>0.14285714285714285</v>
      </c>
    </row>
    <row r="138" spans="1:21" ht="14.25" customHeight="1" outlineLevel="1">
      <c r="A138" s="3"/>
      <c r="B138" s="145"/>
      <c r="C138" s="20" t="s">
        <v>955</v>
      </c>
      <c r="D138" s="5" t="s">
        <v>65</v>
      </c>
      <c r="E138" s="5" t="s">
        <v>39</v>
      </c>
      <c r="F138" s="495">
        <v>0.14285714285714285</v>
      </c>
      <c r="G138" s="3"/>
      <c r="H138" s="512">
        <f t="shared" si="15"/>
        <v>0.14285714285714285</v>
      </c>
      <c r="I138" s="512">
        <f t="shared" si="15"/>
        <v>0.14285714285714285</v>
      </c>
      <c r="J138" s="512">
        <f t="shared" si="15"/>
        <v>0.14285714285714285</v>
      </c>
      <c r="K138" s="512">
        <f t="shared" si="15"/>
        <v>0.14285714285714285</v>
      </c>
      <c r="L138" s="512">
        <f t="shared" si="15"/>
        <v>0.14285714285714285</v>
      </c>
      <c r="M138" s="512">
        <f t="shared" si="15"/>
        <v>0.14285714285714285</v>
      </c>
      <c r="N138" s="512">
        <f t="shared" si="15"/>
        <v>0.14285714285714285</v>
      </c>
      <c r="O138" s="512">
        <f t="shared" si="15"/>
        <v>0.14285714285714285</v>
      </c>
      <c r="P138" s="512">
        <f t="shared" si="15"/>
        <v>0.14285714285714285</v>
      </c>
      <c r="Q138" s="512">
        <f t="shared" si="15"/>
        <v>0.14285714285714285</v>
      </c>
      <c r="R138" s="512">
        <f t="shared" si="15"/>
        <v>0.14285714285714285</v>
      </c>
      <c r="S138" s="512">
        <f t="shared" si="15"/>
        <v>0.14285714285714285</v>
      </c>
      <c r="T138" s="512">
        <f t="shared" si="15"/>
        <v>0.14285714285714285</v>
      </c>
      <c r="U138" s="512">
        <f t="shared" si="15"/>
        <v>0.14285714285714285</v>
      </c>
    </row>
    <row r="139" spans="1:21" ht="14.25" customHeight="1" outlineLevel="1">
      <c r="A139" s="3"/>
      <c r="B139" s="145"/>
      <c r="C139" s="20" t="s">
        <v>956</v>
      </c>
      <c r="D139" s="5" t="s">
        <v>65</v>
      </c>
      <c r="E139" s="5" t="s">
        <v>39</v>
      </c>
      <c r="F139" s="495">
        <v>0.14285714285714285</v>
      </c>
      <c r="G139" s="3"/>
      <c r="H139" s="512">
        <f t="shared" si="15"/>
        <v>0.14285714285714285</v>
      </c>
      <c r="I139" s="512">
        <f t="shared" si="15"/>
        <v>0.14285714285714285</v>
      </c>
      <c r="J139" s="512">
        <f t="shared" si="15"/>
        <v>0.14285714285714285</v>
      </c>
      <c r="K139" s="512">
        <f t="shared" si="15"/>
        <v>0.14285714285714285</v>
      </c>
      <c r="L139" s="512">
        <f t="shared" si="15"/>
        <v>0.14285714285714285</v>
      </c>
      <c r="M139" s="512">
        <f t="shared" si="15"/>
        <v>0.14285714285714285</v>
      </c>
      <c r="N139" s="512">
        <f t="shared" si="15"/>
        <v>0.14285714285714285</v>
      </c>
      <c r="O139" s="512">
        <f t="shared" si="15"/>
        <v>0.14285714285714285</v>
      </c>
      <c r="P139" s="512">
        <f t="shared" si="15"/>
        <v>0.14285714285714285</v>
      </c>
      <c r="Q139" s="512">
        <f t="shared" si="15"/>
        <v>0.14285714285714285</v>
      </c>
      <c r="R139" s="512">
        <f t="shared" si="15"/>
        <v>0.14285714285714285</v>
      </c>
      <c r="S139" s="512">
        <f t="shared" si="15"/>
        <v>0.14285714285714285</v>
      </c>
      <c r="T139" s="512">
        <f t="shared" si="15"/>
        <v>0.14285714285714285</v>
      </c>
      <c r="U139" s="512">
        <f t="shared" si="15"/>
        <v>0.14285714285714285</v>
      </c>
    </row>
    <row r="140" spans="1:21" ht="14.25" customHeight="1" outlineLevel="1">
      <c r="A140" s="3"/>
      <c r="B140" s="145"/>
      <c r="C140" s="20" t="s">
        <v>957</v>
      </c>
      <c r="D140" s="5" t="s">
        <v>65</v>
      </c>
      <c r="E140" s="5" t="s">
        <v>39</v>
      </c>
      <c r="F140" s="495">
        <v>0.14285714285714285</v>
      </c>
      <c r="G140" s="3"/>
      <c r="H140" s="512">
        <f t="shared" si="15"/>
        <v>0.14285714285714285</v>
      </c>
      <c r="I140" s="512">
        <f t="shared" si="15"/>
        <v>0.14285714285714285</v>
      </c>
      <c r="J140" s="512">
        <f t="shared" si="15"/>
        <v>0.14285714285714285</v>
      </c>
      <c r="K140" s="512">
        <f t="shared" si="15"/>
        <v>0.14285714285714285</v>
      </c>
      <c r="L140" s="512">
        <f t="shared" si="15"/>
        <v>0.14285714285714285</v>
      </c>
      <c r="M140" s="512">
        <f t="shared" si="15"/>
        <v>0.14285714285714285</v>
      </c>
      <c r="N140" s="512">
        <f t="shared" si="15"/>
        <v>0.14285714285714285</v>
      </c>
      <c r="O140" s="512">
        <f t="shared" si="15"/>
        <v>0.14285714285714285</v>
      </c>
      <c r="P140" s="512">
        <f t="shared" si="15"/>
        <v>0.14285714285714285</v>
      </c>
      <c r="Q140" s="512">
        <f t="shared" si="15"/>
        <v>0.14285714285714285</v>
      </c>
      <c r="R140" s="512">
        <f t="shared" si="15"/>
        <v>0.14285714285714285</v>
      </c>
      <c r="S140" s="512">
        <f t="shared" si="15"/>
        <v>0.14285714285714285</v>
      </c>
      <c r="T140" s="512">
        <f t="shared" si="15"/>
        <v>0.14285714285714285</v>
      </c>
      <c r="U140" s="512">
        <f t="shared" si="15"/>
        <v>0.14285714285714285</v>
      </c>
    </row>
    <row r="141" spans="1:21" ht="14.25" customHeight="1" outlineLevel="1">
      <c r="A141" s="3"/>
      <c r="B141" s="145"/>
      <c r="C141" s="20" t="s">
        <v>958</v>
      </c>
      <c r="D141" s="5" t="s">
        <v>65</v>
      </c>
      <c r="E141" s="5" t="s">
        <v>39</v>
      </c>
      <c r="F141" s="495">
        <v>0.14285714285714285</v>
      </c>
      <c r="G141" s="3"/>
      <c r="H141" s="512">
        <f t="shared" si="15"/>
        <v>0.14285714285714285</v>
      </c>
      <c r="I141" s="512">
        <f t="shared" si="15"/>
        <v>0.14285714285714285</v>
      </c>
      <c r="J141" s="512">
        <f t="shared" si="15"/>
        <v>0.14285714285714285</v>
      </c>
      <c r="K141" s="512">
        <f t="shared" ref="H141:U159" si="16">+$F141</f>
        <v>0.14285714285714285</v>
      </c>
      <c r="L141" s="512">
        <f t="shared" si="16"/>
        <v>0.14285714285714285</v>
      </c>
      <c r="M141" s="512">
        <f t="shared" si="16"/>
        <v>0.14285714285714285</v>
      </c>
      <c r="N141" s="512">
        <f t="shared" si="16"/>
        <v>0.14285714285714285</v>
      </c>
      <c r="O141" s="512">
        <f t="shared" si="16"/>
        <v>0.14285714285714285</v>
      </c>
      <c r="P141" s="512">
        <f t="shared" si="16"/>
        <v>0.14285714285714285</v>
      </c>
      <c r="Q141" s="512">
        <f t="shared" si="16"/>
        <v>0.14285714285714285</v>
      </c>
      <c r="R141" s="512">
        <f t="shared" si="16"/>
        <v>0.14285714285714285</v>
      </c>
      <c r="S141" s="512">
        <f t="shared" si="16"/>
        <v>0.14285714285714285</v>
      </c>
      <c r="T141" s="512">
        <f t="shared" si="16"/>
        <v>0.14285714285714285</v>
      </c>
      <c r="U141" s="512">
        <f t="shared" si="16"/>
        <v>0.14285714285714285</v>
      </c>
    </row>
    <row r="142" spans="1:21" ht="14.25" customHeight="1" outlineLevel="1">
      <c r="A142" s="3"/>
      <c r="B142" s="145"/>
      <c r="C142" s="20" t="s">
        <v>959</v>
      </c>
      <c r="D142" s="5" t="s">
        <v>65</v>
      </c>
      <c r="E142" s="5" t="s">
        <v>39</v>
      </c>
      <c r="F142" s="495">
        <v>0.14285714285714285</v>
      </c>
      <c r="G142" s="3"/>
      <c r="H142" s="512">
        <f t="shared" si="16"/>
        <v>0.14285714285714285</v>
      </c>
      <c r="I142" s="512">
        <f t="shared" si="16"/>
        <v>0.14285714285714285</v>
      </c>
      <c r="J142" s="512">
        <f t="shared" si="16"/>
        <v>0.14285714285714285</v>
      </c>
      <c r="K142" s="512">
        <f t="shared" si="16"/>
        <v>0.14285714285714285</v>
      </c>
      <c r="L142" s="512">
        <f t="shared" si="16"/>
        <v>0.14285714285714285</v>
      </c>
      <c r="M142" s="512">
        <f t="shared" si="16"/>
        <v>0.14285714285714285</v>
      </c>
      <c r="N142" s="512">
        <f t="shared" si="16"/>
        <v>0.14285714285714285</v>
      </c>
      <c r="O142" s="512">
        <f t="shared" si="16"/>
        <v>0.14285714285714285</v>
      </c>
      <c r="P142" s="512">
        <f t="shared" si="16"/>
        <v>0.14285714285714285</v>
      </c>
      <c r="Q142" s="512">
        <f t="shared" si="16"/>
        <v>0.14285714285714285</v>
      </c>
      <c r="R142" s="512">
        <f t="shared" si="16"/>
        <v>0.14285714285714285</v>
      </c>
      <c r="S142" s="512">
        <f t="shared" si="16"/>
        <v>0.14285714285714285</v>
      </c>
      <c r="T142" s="512">
        <f t="shared" si="16"/>
        <v>0.14285714285714285</v>
      </c>
      <c r="U142" s="512">
        <f t="shared" si="16"/>
        <v>0.14285714285714285</v>
      </c>
    </row>
    <row r="143" spans="1:21" ht="14.25" customHeight="1" outlineLevel="1">
      <c r="A143" s="3"/>
      <c r="B143" s="145"/>
      <c r="C143" s="20" t="s">
        <v>960</v>
      </c>
      <c r="D143" s="5" t="s">
        <v>65</v>
      </c>
      <c r="E143" s="5" t="s">
        <v>39</v>
      </c>
      <c r="F143" s="495">
        <v>0.14285714285714285</v>
      </c>
      <c r="G143" s="3"/>
      <c r="H143" s="512">
        <f t="shared" si="16"/>
        <v>0.14285714285714285</v>
      </c>
      <c r="I143" s="512">
        <f t="shared" si="16"/>
        <v>0.14285714285714285</v>
      </c>
      <c r="J143" s="512">
        <f t="shared" si="16"/>
        <v>0.14285714285714285</v>
      </c>
      <c r="K143" s="512">
        <f t="shared" si="16"/>
        <v>0.14285714285714285</v>
      </c>
      <c r="L143" s="512">
        <f t="shared" si="16"/>
        <v>0.14285714285714285</v>
      </c>
      <c r="M143" s="512">
        <f t="shared" si="16"/>
        <v>0.14285714285714285</v>
      </c>
      <c r="N143" s="512">
        <f t="shared" si="16"/>
        <v>0.14285714285714285</v>
      </c>
      <c r="O143" s="512">
        <f t="shared" si="16"/>
        <v>0.14285714285714285</v>
      </c>
      <c r="P143" s="512">
        <f t="shared" si="16"/>
        <v>0.14285714285714285</v>
      </c>
      <c r="Q143" s="512">
        <f t="shared" si="16"/>
        <v>0.14285714285714285</v>
      </c>
      <c r="R143" s="512">
        <f t="shared" si="16"/>
        <v>0.14285714285714285</v>
      </c>
      <c r="S143" s="512">
        <f t="shared" si="16"/>
        <v>0.14285714285714285</v>
      </c>
      <c r="T143" s="512">
        <f t="shared" si="16"/>
        <v>0.14285714285714285</v>
      </c>
      <c r="U143" s="512">
        <f t="shared" si="16"/>
        <v>0.14285714285714285</v>
      </c>
    </row>
    <row r="144" spans="1:21" ht="14.25" customHeight="1" outlineLevel="1">
      <c r="A144" s="3"/>
      <c r="B144" s="145"/>
      <c r="C144" s="20" t="s">
        <v>961</v>
      </c>
      <c r="D144" s="5" t="s">
        <v>65</v>
      </c>
      <c r="E144" s="5" t="s">
        <v>39</v>
      </c>
      <c r="F144" s="495">
        <v>0.14285714285714285</v>
      </c>
      <c r="G144" s="3"/>
      <c r="H144" s="512">
        <f t="shared" si="16"/>
        <v>0.14285714285714285</v>
      </c>
      <c r="I144" s="512">
        <f t="shared" si="16"/>
        <v>0.14285714285714285</v>
      </c>
      <c r="J144" s="512">
        <f t="shared" si="16"/>
        <v>0.14285714285714285</v>
      </c>
      <c r="K144" s="512">
        <f t="shared" si="16"/>
        <v>0.14285714285714285</v>
      </c>
      <c r="L144" s="512">
        <f t="shared" si="16"/>
        <v>0.14285714285714285</v>
      </c>
      <c r="M144" s="512">
        <f t="shared" si="16"/>
        <v>0.14285714285714285</v>
      </c>
      <c r="N144" s="512">
        <f t="shared" si="16"/>
        <v>0.14285714285714285</v>
      </c>
      <c r="O144" s="512">
        <f t="shared" si="16"/>
        <v>0.14285714285714285</v>
      </c>
      <c r="P144" s="512">
        <f t="shared" si="16"/>
        <v>0.14285714285714285</v>
      </c>
      <c r="Q144" s="512">
        <f t="shared" si="16"/>
        <v>0.14285714285714285</v>
      </c>
      <c r="R144" s="512">
        <f t="shared" si="16"/>
        <v>0.14285714285714285</v>
      </c>
      <c r="S144" s="512">
        <f t="shared" si="16"/>
        <v>0.14285714285714285</v>
      </c>
      <c r="T144" s="512">
        <f t="shared" si="16"/>
        <v>0.14285714285714285</v>
      </c>
      <c r="U144" s="512">
        <f t="shared" si="16"/>
        <v>0.14285714285714285</v>
      </c>
    </row>
    <row r="145" spans="1:21" ht="14.25" customHeight="1" outlineLevel="1">
      <c r="A145" s="3"/>
      <c r="B145" s="145"/>
      <c r="C145" s="20" t="s">
        <v>962</v>
      </c>
      <c r="D145" s="5" t="s">
        <v>65</v>
      </c>
      <c r="E145" s="5" t="s">
        <v>39</v>
      </c>
      <c r="F145" s="495">
        <v>0.1</v>
      </c>
      <c r="G145" s="3"/>
      <c r="H145" s="512">
        <f t="shared" si="16"/>
        <v>0.1</v>
      </c>
      <c r="I145" s="512">
        <f t="shared" si="16"/>
        <v>0.1</v>
      </c>
      <c r="J145" s="512">
        <f t="shared" si="16"/>
        <v>0.1</v>
      </c>
      <c r="K145" s="512">
        <f t="shared" si="16"/>
        <v>0.1</v>
      </c>
      <c r="L145" s="512">
        <f t="shared" si="16"/>
        <v>0.1</v>
      </c>
      <c r="M145" s="512">
        <f t="shared" si="16"/>
        <v>0.1</v>
      </c>
      <c r="N145" s="512">
        <f t="shared" si="16"/>
        <v>0.1</v>
      </c>
      <c r="O145" s="512">
        <f t="shared" si="16"/>
        <v>0.1</v>
      </c>
      <c r="P145" s="512">
        <f t="shared" si="16"/>
        <v>0.1</v>
      </c>
      <c r="Q145" s="512">
        <f t="shared" si="16"/>
        <v>0.1</v>
      </c>
      <c r="R145" s="512">
        <f t="shared" si="16"/>
        <v>0.1</v>
      </c>
      <c r="S145" s="512">
        <f t="shared" si="16"/>
        <v>0.1</v>
      </c>
      <c r="T145" s="512">
        <f t="shared" si="16"/>
        <v>0.1</v>
      </c>
      <c r="U145" s="512">
        <f t="shared" si="16"/>
        <v>0.1</v>
      </c>
    </row>
    <row r="146" spans="1:21" ht="14.25" customHeight="1" outlineLevel="1">
      <c r="A146" s="3"/>
      <c r="B146" s="145"/>
      <c r="C146" s="20" t="s">
        <v>963</v>
      </c>
      <c r="D146" s="5" t="s">
        <v>65</v>
      </c>
      <c r="E146" s="5" t="s">
        <v>39</v>
      </c>
      <c r="F146" s="495">
        <v>0.1</v>
      </c>
      <c r="G146" s="3"/>
      <c r="H146" s="512">
        <f t="shared" si="16"/>
        <v>0.1</v>
      </c>
      <c r="I146" s="512">
        <f t="shared" si="16"/>
        <v>0.1</v>
      </c>
      <c r="J146" s="512">
        <f t="shared" si="16"/>
        <v>0.1</v>
      </c>
      <c r="K146" s="512">
        <f t="shared" si="16"/>
        <v>0.1</v>
      </c>
      <c r="L146" s="512">
        <f t="shared" si="16"/>
        <v>0.1</v>
      </c>
      <c r="M146" s="512">
        <f t="shared" si="16"/>
        <v>0.1</v>
      </c>
      <c r="N146" s="512">
        <f t="shared" si="16"/>
        <v>0.1</v>
      </c>
      <c r="O146" s="512">
        <f t="shared" si="16"/>
        <v>0.1</v>
      </c>
      <c r="P146" s="512">
        <f t="shared" si="16"/>
        <v>0.1</v>
      </c>
      <c r="Q146" s="512">
        <f t="shared" si="16"/>
        <v>0.1</v>
      </c>
      <c r="R146" s="512">
        <f t="shared" si="16"/>
        <v>0.1</v>
      </c>
      <c r="S146" s="512">
        <f t="shared" si="16"/>
        <v>0.1</v>
      </c>
      <c r="T146" s="512">
        <f t="shared" si="16"/>
        <v>0.1</v>
      </c>
      <c r="U146" s="512">
        <f t="shared" si="16"/>
        <v>0.1</v>
      </c>
    </row>
    <row r="147" spans="1:21" ht="14.25" customHeight="1" outlineLevel="1">
      <c r="A147" s="3"/>
      <c r="B147" s="145"/>
      <c r="C147" s="20" t="s">
        <v>964</v>
      </c>
      <c r="D147" s="5" t="s">
        <v>65</v>
      </c>
      <c r="E147" s="5" t="s">
        <v>39</v>
      </c>
      <c r="F147" s="495">
        <v>0.1</v>
      </c>
      <c r="G147" s="3"/>
      <c r="H147" s="512">
        <f t="shared" si="16"/>
        <v>0.1</v>
      </c>
      <c r="I147" s="512">
        <f t="shared" si="16"/>
        <v>0.1</v>
      </c>
      <c r="J147" s="512">
        <f t="shared" si="16"/>
        <v>0.1</v>
      </c>
      <c r="K147" s="512">
        <f t="shared" si="16"/>
        <v>0.1</v>
      </c>
      <c r="L147" s="512">
        <f t="shared" si="16"/>
        <v>0.1</v>
      </c>
      <c r="M147" s="512">
        <f t="shared" si="16"/>
        <v>0.1</v>
      </c>
      <c r="N147" s="512">
        <f t="shared" si="16"/>
        <v>0.1</v>
      </c>
      <c r="O147" s="512">
        <f t="shared" si="16"/>
        <v>0.1</v>
      </c>
      <c r="P147" s="512">
        <f t="shared" si="16"/>
        <v>0.1</v>
      </c>
      <c r="Q147" s="512">
        <f t="shared" si="16"/>
        <v>0.1</v>
      </c>
      <c r="R147" s="512">
        <f t="shared" si="16"/>
        <v>0.1</v>
      </c>
      <c r="S147" s="512">
        <f t="shared" si="16"/>
        <v>0.1</v>
      </c>
      <c r="T147" s="512">
        <f t="shared" si="16"/>
        <v>0.1</v>
      </c>
      <c r="U147" s="512">
        <f t="shared" si="16"/>
        <v>0.1</v>
      </c>
    </row>
    <row r="148" spans="1:21" ht="14.25" customHeight="1" outlineLevel="1">
      <c r="A148" s="3"/>
      <c r="B148" s="145"/>
      <c r="C148" s="20" t="s">
        <v>965</v>
      </c>
      <c r="D148" s="5" t="s">
        <v>65</v>
      </c>
      <c r="E148" s="5" t="s">
        <v>39</v>
      </c>
      <c r="F148" s="495">
        <v>0.1</v>
      </c>
      <c r="G148" s="3"/>
      <c r="H148" s="512">
        <f t="shared" si="16"/>
        <v>0.1</v>
      </c>
      <c r="I148" s="512">
        <f t="shared" si="16"/>
        <v>0.1</v>
      </c>
      <c r="J148" s="512">
        <f t="shared" si="16"/>
        <v>0.1</v>
      </c>
      <c r="K148" s="512">
        <f t="shared" si="16"/>
        <v>0.1</v>
      </c>
      <c r="L148" s="512">
        <f t="shared" si="16"/>
        <v>0.1</v>
      </c>
      <c r="M148" s="512">
        <f t="shared" si="16"/>
        <v>0.1</v>
      </c>
      <c r="N148" s="512">
        <f t="shared" si="16"/>
        <v>0.1</v>
      </c>
      <c r="O148" s="512">
        <f t="shared" si="16"/>
        <v>0.1</v>
      </c>
      <c r="P148" s="512">
        <f t="shared" si="16"/>
        <v>0.1</v>
      </c>
      <c r="Q148" s="512">
        <f t="shared" si="16"/>
        <v>0.1</v>
      </c>
      <c r="R148" s="512">
        <f t="shared" si="16"/>
        <v>0.1</v>
      </c>
      <c r="S148" s="512">
        <f t="shared" si="16"/>
        <v>0.1</v>
      </c>
      <c r="T148" s="512">
        <f t="shared" si="16"/>
        <v>0.1</v>
      </c>
      <c r="U148" s="512">
        <f t="shared" si="16"/>
        <v>0.1</v>
      </c>
    </row>
    <row r="149" spans="1:21" ht="14.25" customHeight="1" outlineLevel="1">
      <c r="A149" s="3"/>
      <c r="B149" s="145"/>
      <c r="C149" s="20" t="s">
        <v>966</v>
      </c>
      <c r="D149" s="5" t="s">
        <v>65</v>
      </c>
      <c r="E149" s="5" t="s">
        <v>39</v>
      </c>
      <c r="F149" s="495">
        <v>0.1</v>
      </c>
      <c r="G149" s="3"/>
      <c r="H149" s="512">
        <f t="shared" si="16"/>
        <v>0.1</v>
      </c>
      <c r="I149" s="512">
        <f t="shared" si="16"/>
        <v>0.1</v>
      </c>
      <c r="J149" s="512">
        <f t="shared" si="16"/>
        <v>0.1</v>
      </c>
      <c r="K149" s="512">
        <f t="shared" si="16"/>
        <v>0.1</v>
      </c>
      <c r="L149" s="512">
        <f t="shared" si="16"/>
        <v>0.1</v>
      </c>
      <c r="M149" s="512">
        <f t="shared" si="16"/>
        <v>0.1</v>
      </c>
      <c r="N149" s="512">
        <f t="shared" si="16"/>
        <v>0.1</v>
      </c>
      <c r="O149" s="512">
        <f t="shared" si="16"/>
        <v>0.1</v>
      </c>
      <c r="P149" s="512">
        <f t="shared" si="16"/>
        <v>0.1</v>
      </c>
      <c r="Q149" s="512">
        <f t="shared" si="16"/>
        <v>0.1</v>
      </c>
      <c r="R149" s="512">
        <f t="shared" si="16"/>
        <v>0.1</v>
      </c>
      <c r="S149" s="512">
        <f t="shared" si="16"/>
        <v>0.1</v>
      </c>
      <c r="T149" s="512">
        <f t="shared" si="16"/>
        <v>0.1</v>
      </c>
      <c r="U149" s="512">
        <f t="shared" si="16"/>
        <v>0.1</v>
      </c>
    </row>
    <row r="150" spans="1:21" ht="14.25" customHeight="1" outlineLevel="1">
      <c r="A150" s="3"/>
      <c r="B150" s="145"/>
      <c r="C150" s="20" t="s">
        <v>967</v>
      </c>
      <c r="D150" s="5" t="s">
        <v>65</v>
      </c>
      <c r="E150" s="5" t="s">
        <v>39</v>
      </c>
      <c r="F150" s="495">
        <v>0.1</v>
      </c>
      <c r="G150" s="3"/>
      <c r="H150" s="512">
        <f t="shared" si="16"/>
        <v>0.1</v>
      </c>
      <c r="I150" s="512">
        <f t="shared" si="16"/>
        <v>0.1</v>
      </c>
      <c r="J150" s="512">
        <f t="shared" si="16"/>
        <v>0.1</v>
      </c>
      <c r="K150" s="512">
        <f t="shared" si="16"/>
        <v>0.1</v>
      </c>
      <c r="L150" s="512">
        <f t="shared" si="16"/>
        <v>0.1</v>
      </c>
      <c r="M150" s="512">
        <f t="shared" si="16"/>
        <v>0.1</v>
      </c>
      <c r="N150" s="512">
        <f t="shared" si="16"/>
        <v>0.1</v>
      </c>
      <c r="O150" s="512">
        <f t="shared" si="16"/>
        <v>0.1</v>
      </c>
      <c r="P150" s="512">
        <f t="shared" si="16"/>
        <v>0.1</v>
      </c>
      <c r="Q150" s="512">
        <f t="shared" si="16"/>
        <v>0.1</v>
      </c>
      <c r="R150" s="512">
        <f t="shared" si="16"/>
        <v>0.1</v>
      </c>
      <c r="S150" s="512">
        <f t="shared" si="16"/>
        <v>0.1</v>
      </c>
      <c r="T150" s="512">
        <f t="shared" si="16"/>
        <v>0.1</v>
      </c>
      <c r="U150" s="512">
        <f t="shared" si="16"/>
        <v>0.1</v>
      </c>
    </row>
    <row r="151" spans="1:21" ht="14.25" customHeight="1" outlineLevel="1">
      <c r="A151" s="3"/>
      <c r="B151" s="145"/>
      <c r="C151" s="20" t="s">
        <v>968</v>
      </c>
      <c r="D151" s="5" t="s">
        <v>65</v>
      </c>
      <c r="E151" s="5" t="s">
        <v>39</v>
      </c>
      <c r="F151" s="495">
        <v>6.6666666666666666E-2</v>
      </c>
      <c r="G151" s="3"/>
      <c r="H151" s="512">
        <f t="shared" si="16"/>
        <v>6.6666666666666666E-2</v>
      </c>
      <c r="I151" s="512">
        <f t="shared" si="16"/>
        <v>6.6666666666666666E-2</v>
      </c>
      <c r="J151" s="512">
        <f t="shared" si="16"/>
        <v>6.6666666666666666E-2</v>
      </c>
      <c r="K151" s="512">
        <f t="shared" si="16"/>
        <v>6.6666666666666666E-2</v>
      </c>
      <c r="L151" s="512">
        <f t="shared" si="16"/>
        <v>6.6666666666666666E-2</v>
      </c>
      <c r="M151" s="512">
        <f t="shared" si="16"/>
        <v>6.6666666666666666E-2</v>
      </c>
      <c r="N151" s="512">
        <f t="shared" si="16"/>
        <v>6.6666666666666666E-2</v>
      </c>
      <c r="O151" s="512">
        <f t="shared" si="16"/>
        <v>6.6666666666666666E-2</v>
      </c>
      <c r="P151" s="512">
        <f t="shared" si="16"/>
        <v>6.6666666666666666E-2</v>
      </c>
      <c r="Q151" s="512">
        <f t="shared" si="16"/>
        <v>6.6666666666666666E-2</v>
      </c>
      <c r="R151" s="512">
        <f t="shared" si="16"/>
        <v>6.6666666666666666E-2</v>
      </c>
      <c r="S151" s="512">
        <f t="shared" si="16"/>
        <v>6.6666666666666666E-2</v>
      </c>
      <c r="T151" s="512">
        <f t="shared" si="16"/>
        <v>6.6666666666666666E-2</v>
      </c>
      <c r="U151" s="512">
        <f t="shared" si="16"/>
        <v>6.6666666666666666E-2</v>
      </c>
    </row>
    <row r="152" spans="1:21" ht="14.25" customHeight="1" outlineLevel="1">
      <c r="A152" s="3"/>
      <c r="B152" s="145"/>
      <c r="C152" s="20" t="s">
        <v>969</v>
      </c>
      <c r="D152" s="5" t="s">
        <v>65</v>
      </c>
      <c r="E152" s="5" t="s">
        <v>39</v>
      </c>
      <c r="F152" s="495">
        <v>6.6666666666666666E-2</v>
      </c>
      <c r="G152" s="3"/>
      <c r="H152" s="512">
        <f t="shared" si="16"/>
        <v>6.6666666666666666E-2</v>
      </c>
      <c r="I152" s="512">
        <f t="shared" si="16"/>
        <v>6.6666666666666666E-2</v>
      </c>
      <c r="J152" s="512">
        <f t="shared" si="16"/>
        <v>6.6666666666666666E-2</v>
      </c>
      <c r="K152" s="512">
        <f t="shared" si="16"/>
        <v>6.6666666666666666E-2</v>
      </c>
      <c r="L152" s="512">
        <f t="shared" si="16"/>
        <v>6.6666666666666666E-2</v>
      </c>
      <c r="M152" s="512">
        <f t="shared" si="16"/>
        <v>6.6666666666666666E-2</v>
      </c>
      <c r="N152" s="512">
        <f t="shared" si="16"/>
        <v>6.6666666666666666E-2</v>
      </c>
      <c r="O152" s="512">
        <f t="shared" si="16"/>
        <v>6.6666666666666666E-2</v>
      </c>
      <c r="P152" s="512">
        <f t="shared" si="16"/>
        <v>6.6666666666666666E-2</v>
      </c>
      <c r="Q152" s="512">
        <f t="shared" si="16"/>
        <v>6.6666666666666666E-2</v>
      </c>
      <c r="R152" s="512">
        <f t="shared" si="16"/>
        <v>6.6666666666666666E-2</v>
      </c>
      <c r="S152" s="512">
        <f t="shared" si="16"/>
        <v>6.6666666666666666E-2</v>
      </c>
      <c r="T152" s="512">
        <f t="shared" si="16"/>
        <v>6.6666666666666666E-2</v>
      </c>
      <c r="U152" s="512">
        <f t="shared" si="16"/>
        <v>6.6666666666666666E-2</v>
      </c>
    </row>
    <row r="153" spans="1:21" ht="14.25" customHeight="1" outlineLevel="1">
      <c r="A153" s="3"/>
      <c r="B153" s="145"/>
      <c r="C153" s="20" t="s">
        <v>192</v>
      </c>
      <c r="D153" s="5" t="s">
        <v>65</v>
      </c>
      <c r="E153" s="5" t="s">
        <v>39</v>
      </c>
      <c r="F153" s="495">
        <v>0.14285714285714285</v>
      </c>
      <c r="G153" s="3"/>
      <c r="H153" s="512">
        <f t="shared" si="16"/>
        <v>0.14285714285714285</v>
      </c>
      <c r="I153" s="512">
        <f t="shared" si="16"/>
        <v>0.14285714285714285</v>
      </c>
      <c r="J153" s="512">
        <f t="shared" si="16"/>
        <v>0.14285714285714285</v>
      </c>
      <c r="K153" s="512">
        <f t="shared" si="16"/>
        <v>0.14285714285714285</v>
      </c>
      <c r="L153" s="512">
        <f t="shared" si="16"/>
        <v>0.14285714285714285</v>
      </c>
      <c r="M153" s="512">
        <f t="shared" si="16"/>
        <v>0.14285714285714285</v>
      </c>
      <c r="N153" s="512">
        <f t="shared" si="16"/>
        <v>0.14285714285714285</v>
      </c>
      <c r="O153" s="512">
        <f t="shared" si="16"/>
        <v>0.14285714285714285</v>
      </c>
      <c r="P153" s="512">
        <f t="shared" si="16"/>
        <v>0.14285714285714285</v>
      </c>
      <c r="Q153" s="512">
        <f t="shared" si="16"/>
        <v>0.14285714285714285</v>
      </c>
      <c r="R153" s="512">
        <f t="shared" si="16"/>
        <v>0.14285714285714285</v>
      </c>
      <c r="S153" s="512">
        <f t="shared" si="16"/>
        <v>0.14285714285714285</v>
      </c>
      <c r="T153" s="512">
        <f t="shared" si="16"/>
        <v>0.14285714285714285</v>
      </c>
      <c r="U153" s="512">
        <f t="shared" si="16"/>
        <v>0.14285714285714285</v>
      </c>
    </row>
    <row r="154" spans="1:21" ht="14.25" customHeight="1" outlineLevel="1">
      <c r="A154" s="3"/>
      <c r="B154" s="145"/>
      <c r="C154" s="20" t="s">
        <v>193</v>
      </c>
      <c r="D154" s="5" t="s">
        <v>65</v>
      </c>
      <c r="E154" s="5" t="s">
        <v>39</v>
      </c>
      <c r="F154" s="495">
        <v>0.33333333333333331</v>
      </c>
      <c r="G154" s="3"/>
      <c r="H154" s="512">
        <f t="shared" si="16"/>
        <v>0.33333333333333331</v>
      </c>
      <c r="I154" s="512">
        <f t="shared" si="16"/>
        <v>0.33333333333333331</v>
      </c>
      <c r="J154" s="512">
        <f t="shared" si="16"/>
        <v>0.33333333333333331</v>
      </c>
      <c r="K154" s="512">
        <f t="shared" si="16"/>
        <v>0.33333333333333331</v>
      </c>
      <c r="L154" s="512">
        <f t="shared" si="16"/>
        <v>0.33333333333333331</v>
      </c>
      <c r="M154" s="512">
        <f t="shared" si="16"/>
        <v>0.33333333333333331</v>
      </c>
      <c r="N154" s="512">
        <f t="shared" si="16"/>
        <v>0.33333333333333331</v>
      </c>
      <c r="O154" s="512">
        <f t="shared" si="16"/>
        <v>0.33333333333333331</v>
      </c>
      <c r="P154" s="512">
        <f t="shared" si="16"/>
        <v>0.33333333333333331</v>
      </c>
      <c r="Q154" s="512">
        <f t="shared" si="16"/>
        <v>0.33333333333333331</v>
      </c>
      <c r="R154" s="512">
        <f t="shared" si="16"/>
        <v>0.33333333333333331</v>
      </c>
      <c r="S154" s="512">
        <f t="shared" si="16"/>
        <v>0.33333333333333331</v>
      </c>
      <c r="T154" s="512">
        <f t="shared" si="16"/>
        <v>0.33333333333333331</v>
      </c>
      <c r="U154" s="512">
        <f t="shared" si="16"/>
        <v>0.33333333333333331</v>
      </c>
    </row>
    <row r="155" spans="1:21" ht="14.25" customHeight="1" outlineLevel="1">
      <c r="A155" s="3"/>
      <c r="B155" s="145"/>
      <c r="C155" s="20" t="s">
        <v>194</v>
      </c>
      <c r="D155" s="5" t="s">
        <v>65</v>
      </c>
      <c r="E155" s="5" t="s">
        <v>39</v>
      </c>
      <c r="F155" s="495">
        <v>0.33333333333333331</v>
      </c>
      <c r="G155" s="3"/>
      <c r="H155" s="512">
        <f t="shared" si="16"/>
        <v>0.33333333333333331</v>
      </c>
      <c r="I155" s="512">
        <f t="shared" si="16"/>
        <v>0.33333333333333331</v>
      </c>
      <c r="J155" s="512">
        <f t="shared" si="16"/>
        <v>0.33333333333333331</v>
      </c>
      <c r="K155" s="512">
        <f t="shared" si="16"/>
        <v>0.33333333333333331</v>
      </c>
      <c r="L155" s="512">
        <f t="shared" si="16"/>
        <v>0.33333333333333331</v>
      </c>
      <c r="M155" s="512">
        <f t="shared" si="16"/>
        <v>0.33333333333333331</v>
      </c>
      <c r="N155" s="512">
        <f t="shared" si="16"/>
        <v>0.33333333333333331</v>
      </c>
      <c r="O155" s="512">
        <f t="shared" si="16"/>
        <v>0.33333333333333331</v>
      </c>
      <c r="P155" s="512">
        <f t="shared" si="16"/>
        <v>0.33333333333333331</v>
      </c>
      <c r="Q155" s="512">
        <f t="shared" si="16"/>
        <v>0.33333333333333331</v>
      </c>
      <c r="R155" s="512">
        <f t="shared" si="16"/>
        <v>0.33333333333333331</v>
      </c>
      <c r="S155" s="512">
        <f t="shared" si="16"/>
        <v>0.33333333333333331</v>
      </c>
      <c r="T155" s="512">
        <f t="shared" si="16"/>
        <v>0.33333333333333331</v>
      </c>
      <c r="U155" s="512">
        <f t="shared" si="16"/>
        <v>0.33333333333333331</v>
      </c>
    </row>
    <row r="156" spans="1:21" ht="14.25" customHeight="1" outlineLevel="1">
      <c r="A156" s="3"/>
      <c r="B156" s="145"/>
      <c r="C156" s="20" t="s">
        <v>195</v>
      </c>
      <c r="D156" s="5" t="s">
        <v>65</v>
      </c>
      <c r="E156" s="5" t="s">
        <v>39</v>
      </c>
      <c r="F156" s="495">
        <v>0.14285714285714285</v>
      </c>
      <c r="G156" s="3"/>
      <c r="H156" s="512">
        <f t="shared" si="16"/>
        <v>0.14285714285714285</v>
      </c>
      <c r="I156" s="512">
        <f t="shared" si="16"/>
        <v>0.14285714285714285</v>
      </c>
      <c r="J156" s="512">
        <f t="shared" si="16"/>
        <v>0.14285714285714285</v>
      </c>
      <c r="K156" s="512">
        <f t="shared" si="16"/>
        <v>0.14285714285714285</v>
      </c>
      <c r="L156" s="512">
        <f t="shared" si="16"/>
        <v>0.14285714285714285</v>
      </c>
      <c r="M156" s="512">
        <f t="shared" si="16"/>
        <v>0.14285714285714285</v>
      </c>
      <c r="N156" s="512">
        <f t="shared" si="16"/>
        <v>0.14285714285714285</v>
      </c>
      <c r="O156" s="512">
        <f t="shared" si="16"/>
        <v>0.14285714285714285</v>
      </c>
      <c r="P156" s="512">
        <f t="shared" si="16"/>
        <v>0.14285714285714285</v>
      </c>
      <c r="Q156" s="512">
        <f t="shared" si="16"/>
        <v>0.14285714285714285</v>
      </c>
      <c r="R156" s="512">
        <f t="shared" si="16"/>
        <v>0.14285714285714285</v>
      </c>
      <c r="S156" s="512">
        <f t="shared" si="16"/>
        <v>0.14285714285714285</v>
      </c>
      <c r="T156" s="512">
        <f t="shared" si="16"/>
        <v>0.14285714285714285</v>
      </c>
      <c r="U156" s="512">
        <f t="shared" si="16"/>
        <v>0.14285714285714285</v>
      </c>
    </row>
    <row r="157" spans="1:21" ht="14.25" customHeight="1" outlineLevel="1">
      <c r="A157" s="3"/>
      <c r="B157" s="145"/>
      <c r="C157" s="20" t="s">
        <v>196</v>
      </c>
      <c r="D157" s="5" t="s">
        <v>65</v>
      </c>
      <c r="E157" s="5" t="s">
        <v>39</v>
      </c>
      <c r="F157" s="495">
        <v>0.14285714285714285</v>
      </c>
      <c r="G157" s="3"/>
      <c r="H157" s="512">
        <f t="shared" si="16"/>
        <v>0.14285714285714285</v>
      </c>
      <c r="I157" s="512">
        <f t="shared" si="16"/>
        <v>0.14285714285714285</v>
      </c>
      <c r="J157" s="512">
        <f t="shared" si="16"/>
        <v>0.14285714285714285</v>
      </c>
      <c r="K157" s="512">
        <f t="shared" si="16"/>
        <v>0.14285714285714285</v>
      </c>
      <c r="L157" s="512">
        <f t="shared" si="16"/>
        <v>0.14285714285714285</v>
      </c>
      <c r="M157" s="512">
        <f t="shared" si="16"/>
        <v>0.14285714285714285</v>
      </c>
      <c r="N157" s="512">
        <f t="shared" si="16"/>
        <v>0.14285714285714285</v>
      </c>
      <c r="O157" s="512">
        <f t="shared" si="16"/>
        <v>0.14285714285714285</v>
      </c>
      <c r="P157" s="512">
        <f t="shared" si="16"/>
        <v>0.14285714285714285</v>
      </c>
      <c r="Q157" s="512">
        <f t="shared" si="16"/>
        <v>0.14285714285714285</v>
      </c>
      <c r="R157" s="512">
        <f t="shared" si="16"/>
        <v>0.14285714285714285</v>
      </c>
      <c r="S157" s="512">
        <f t="shared" si="16"/>
        <v>0.14285714285714285</v>
      </c>
      <c r="T157" s="512">
        <f t="shared" si="16"/>
        <v>0.14285714285714285</v>
      </c>
      <c r="U157" s="512">
        <f t="shared" si="16"/>
        <v>0.14285714285714285</v>
      </c>
    </row>
    <row r="158" spans="1:21" ht="14.25" customHeight="1" outlineLevel="1">
      <c r="A158" s="3"/>
      <c r="B158" s="145"/>
      <c r="C158" s="20" t="s">
        <v>971</v>
      </c>
      <c r="D158" s="5" t="s">
        <v>65</v>
      </c>
      <c r="E158" s="5" t="s">
        <v>39</v>
      </c>
      <c r="F158" s="495">
        <v>0.2</v>
      </c>
      <c r="G158" s="3"/>
      <c r="H158" s="512">
        <f t="shared" si="16"/>
        <v>0.2</v>
      </c>
      <c r="I158" s="512">
        <f t="shared" si="16"/>
        <v>0.2</v>
      </c>
      <c r="J158" s="512">
        <f t="shared" si="16"/>
        <v>0.2</v>
      </c>
      <c r="K158" s="512">
        <f t="shared" si="16"/>
        <v>0.2</v>
      </c>
      <c r="L158" s="512">
        <f t="shared" si="16"/>
        <v>0.2</v>
      </c>
      <c r="M158" s="512">
        <f t="shared" si="16"/>
        <v>0.2</v>
      </c>
      <c r="N158" s="512">
        <f t="shared" si="16"/>
        <v>0.2</v>
      </c>
      <c r="O158" s="512">
        <f t="shared" si="16"/>
        <v>0.2</v>
      </c>
      <c r="P158" s="512">
        <f t="shared" si="16"/>
        <v>0.2</v>
      </c>
      <c r="Q158" s="512">
        <f t="shared" si="16"/>
        <v>0.2</v>
      </c>
      <c r="R158" s="512">
        <f t="shared" si="16"/>
        <v>0.2</v>
      </c>
      <c r="S158" s="512">
        <f t="shared" si="16"/>
        <v>0.2</v>
      </c>
      <c r="T158" s="512">
        <f t="shared" si="16"/>
        <v>0.2</v>
      </c>
      <c r="U158" s="512">
        <f t="shared" si="16"/>
        <v>0.2</v>
      </c>
    </row>
    <row r="159" spans="1:21" ht="14.25" customHeight="1" outlineLevel="1">
      <c r="A159" s="3"/>
      <c r="B159" s="145"/>
      <c r="C159" s="20" t="s">
        <v>972</v>
      </c>
      <c r="D159" s="5" t="s">
        <v>65</v>
      </c>
      <c r="E159" s="5" t="s">
        <v>39</v>
      </c>
      <c r="F159" s="495">
        <v>0.14285714285714285</v>
      </c>
      <c r="G159" s="3"/>
      <c r="H159" s="512">
        <f t="shared" si="16"/>
        <v>0.14285714285714285</v>
      </c>
      <c r="I159" s="512">
        <f t="shared" si="16"/>
        <v>0.14285714285714285</v>
      </c>
      <c r="J159" s="512">
        <f t="shared" si="16"/>
        <v>0.14285714285714285</v>
      </c>
      <c r="K159" s="512">
        <f t="shared" si="16"/>
        <v>0.14285714285714285</v>
      </c>
      <c r="L159" s="512">
        <f t="shared" si="16"/>
        <v>0.14285714285714285</v>
      </c>
      <c r="M159" s="512">
        <f t="shared" si="16"/>
        <v>0.14285714285714285</v>
      </c>
      <c r="N159" s="512">
        <f t="shared" ref="H159:U177" si="17">+$F159</f>
        <v>0.14285714285714285</v>
      </c>
      <c r="O159" s="512">
        <f t="shared" si="17"/>
        <v>0.14285714285714285</v>
      </c>
      <c r="P159" s="512">
        <f t="shared" si="17"/>
        <v>0.14285714285714285</v>
      </c>
      <c r="Q159" s="512">
        <f t="shared" si="17"/>
        <v>0.14285714285714285</v>
      </c>
      <c r="R159" s="512">
        <f t="shared" si="17"/>
        <v>0.14285714285714285</v>
      </c>
      <c r="S159" s="512">
        <f t="shared" si="17"/>
        <v>0.14285714285714285</v>
      </c>
      <c r="T159" s="512">
        <f t="shared" si="17"/>
        <v>0.14285714285714285</v>
      </c>
      <c r="U159" s="512">
        <f t="shared" si="17"/>
        <v>0.14285714285714285</v>
      </c>
    </row>
    <row r="160" spans="1:21" ht="14.25" customHeight="1" outlineLevel="1">
      <c r="A160" s="3"/>
      <c r="B160" s="145"/>
      <c r="C160" s="20" t="s">
        <v>973</v>
      </c>
      <c r="D160" s="5" t="s">
        <v>65</v>
      </c>
      <c r="E160" s="5" t="s">
        <v>39</v>
      </c>
      <c r="F160" s="495">
        <v>0.1</v>
      </c>
      <c r="G160" s="3"/>
      <c r="H160" s="512">
        <f t="shared" si="17"/>
        <v>0.1</v>
      </c>
      <c r="I160" s="512">
        <f t="shared" si="17"/>
        <v>0.1</v>
      </c>
      <c r="J160" s="512">
        <f t="shared" si="17"/>
        <v>0.1</v>
      </c>
      <c r="K160" s="512">
        <f t="shared" si="17"/>
        <v>0.1</v>
      </c>
      <c r="L160" s="512">
        <f t="shared" si="17"/>
        <v>0.1</v>
      </c>
      <c r="M160" s="512">
        <f t="shared" si="17"/>
        <v>0.1</v>
      </c>
      <c r="N160" s="512">
        <f t="shared" si="17"/>
        <v>0.1</v>
      </c>
      <c r="O160" s="512">
        <f t="shared" si="17"/>
        <v>0.1</v>
      </c>
      <c r="P160" s="512">
        <f t="shared" si="17"/>
        <v>0.1</v>
      </c>
      <c r="Q160" s="512">
        <f t="shared" si="17"/>
        <v>0.1</v>
      </c>
      <c r="R160" s="512">
        <f t="shared" si="17"/>
        <v>0.1</v>
      </c>
      <c r="S160" s="512">
        <f t="shared" si="17"/>
        <v>0.1</v>
      </c>
      <c r="T160" s="512">
        <f t="shared" si="17"/>
        <v>0.1</v>
      </c>
      <c r="U160" s="512">
        <f t="shared" si="17"/>
        <v>0.1</v>
      </c>
    </row>
    <row r="161" spans="1:21" ht="14.25" customHeight="1" outlineLevel="1">
      <c r="A161" s="3"/>
      <c r="B161" s="145"/>
      <c r="C161" s="20" t="s">
        <v>973</v>
      </c>
      <c r="D161" s="5" t="s">
        <v>65</v>
      </c>
      <c r="E161" s="5" t="s">
        <v>39</v>
      </c>
      <c r="F161" s="495">
        <v>0.1</v>
      </c>
      <c r="G161" s="3"/>
      <c r="H161" s="512">
        <f t="shared" si="17"/>
        <v>0.1</v>
      </c>
      <c r="I161" s="512">
        <f t="shared" si="17"/>
        <v>0.1</v>
      </c>
      <c r="J161" s="512">
        <f t="shared" si="17"/>
        <v>0.1</v>
      </c>
      <c r="K161" s="512">
        <f t="shared" si="17"/>
        <v>0.1</v>
      </c>
      <c r="L161" s="512">
        <f t="shared" si="17"/>
        <v>0.1</v>
      </c>
      <c r="M161" s="512">
        <f t="shared" si="17"/>
        <v>0.1</v>
      </c>
      <c r="N161" s="512">
        <f t="shared" si="17"/>
        <v>0.1</v>
      </c>
      <c r="O161" s="512">
        <f t="shared" si="17"/>
        <v>0.1</v>
      </c>
      <c r="P161" s="512">
        <f t="shared" si="17"/>
        <v>0.1</v>
      </c>
      <c r="Q161" s="512">
        <f t="shared" si="17"/>
        <v>0.1</v>
      </c>
      <c r="R161" s="512">
        <f t="shared" si="17"/>
        <v>0.1</v>
      </c>
      <c r="S161" s="512">
        <f t="shared" si="17"/>
        <v>0.1</v>
      </c>
      <c r="T161" s="512">
        <f t="shared" si="17"/>
        <v>0.1</v>
      </c>
      <c r="U161" s="512">
        <f t="shared" si="17"/>
        <v>0.1</v>
      </c>
    </row>
    <row r="162" spans="1:21" ht="14.25" customHeight="1" outlineLevel="1">
      <c r="A162" s="3"/>
      <c r="B162" s="145"/>
      <c r="C162" s="20" t="s">
        <v>197</v>
      </c>
      <c r="D162" s="5" t="s">
        <v>65</v>
      </c>
      <c r="E162" s="5" t="s">
        <v>39</v>
      </c>
      <c r="F162" s="494">
        <v>0.14285714285714285</v>
      </c>
      <c r="G162" s="3"/>
      <c r="H162" s="511">
        <f t="shared" si="17"/>
        <v>0.14285714285714285</v>
      </c>
      <c r="I162" s="511">
        <f t="shared" si="17"/>
        <v>0.14285714285714285</v>
      </c>
      <c r="J162" s="511">
        <f t="shared" si="17"/>
        <v>0.14285714285714285</v>
      </c>
      <c r="K162" s="511">
        <f t="shared" si="17"/>
        <v>0.14285714285714285</v>
      </c>
      <c r="L162" s="511">
        <f t="shared" si="17"/>
        <v>0.14285714285714285</v>
      </c>
      <c r="M162" s="511">
        <f t="shared" si="17"/>
        <v>0.14285714285714285</v>
      </c>
      <c r="N162" s="511">
        <f t="shared" si="17"/>
        <v>0.14285714285714285</v>
      </c>
      <c r="O162" s="511">
        <f t="shared" si="17"/>
        <v>0.14285714285714285</v>
      </c>
      <c r="P162" s="511">
        <f t="shared" si="17"/>
        <v>0.14285714285714285</v>
      </c>
      <c r="Q162" s="511">
        <f t="shared" si="17"/>
        <v>0.14285714285714285</v>
      </c>
      <c r="R162" s="511">
        <f t="shared" si="17"/>
        <v>0.14285714285714285</v>
      </c>
      <c r="S162" s="511">
        <f t="shared" si="17"/>
        <v>0.14285714285714285</v>
      </c>
      <c r="T162" s="511">
        <f t="shared" si="17"/>
        <v>0.14285714285714285</v>
      </c>
      <c r="U162" s="511">
        <f t="shared" si="17"/>
        <v>0.14285714285714285</v>
      </c>
    </row>
    <row r="163" spans="1:21" ht="14.25" customHeight="1" outlineLevel="1">
      <c r="A163" s="3"/>
      <c r="B163" s="145"/>
      <c r="C163" s="20" t="s">
        <v>198</v>
      </c>
      <c r="D163" s="5" t="s">
        <v>65</v>
      </c>
      <c r="E163" s="5" t="s">
        <v>39</v>
      </c>
      <c r="F163" s="494">
        <v>0.14285714285714285</v>
      </c>
      <c r="G163" s="3"/>
      <c r="H163" s="511">
        <f t="shared" si="17"/>
        <v>0.14285714285714285</v>
      </c>
      <c r="I163" s="511">
        <f t="shared" si="17"/>
        <v>0.14285714285714285</v>
      </c>
      <c r="J163" s="511">
        <f t="shared" si="17"/>
        <v>0.14285714285714285</v>
      </c>
      <c r="K163" s="511">
        <f t="shared" si="17"/>
        <v>0.14285714285714285</v>
      </c>
      <c r="L163" s="511">
        <f t="shared" si="17"/>
        <v>0.14285714285714285</v>
      </c>
      <c r="M163" s="511">
        <f t="shared" si="17"/>
        <v>0.14285714285714285</v>
      </c>
      <c r="N163" s="511">
        <f t="shared" si="17"/>
        <v>0.14285714285714285</v>
      </c>
      <c r="O163" s="511">
        <f t="shared" si="17"/>
        <v>0.14285714285714285</v>
      </c>
      <c r="P163" s="511">
        <f t="shared" si="17"/>
        <v>0.14285714285714285</v>
      </c>
      <c r="Q163" s="511">
        <f t="shared" si="17"/>
        <v>0.14285714285714285</v>
      </c>
      <c r="R163" s="511">
        <f t="shared" si="17"/>
        <v>0.14285714285714285</v>
      </c>
      <c r="S163" s="511">
        <f t="shared" si="17"/>
        <v>0.14285714285714285</v>
      </c>
      <c r="T163" s="511">
        <f t="shared" si="17"/>
        <v>0.14285714285714285</v>
      </c>
      <c r="U163" s="511">
        <f t="shared" si="17"/>
        <v>0.14285714285714285</v>
      </c>
    </row>
    <row r="164" spans="1:21" ht="14.25" customHeight="1" outlineLevel="1">
      <c r="A164" s="3"/>
      <c r="B164" s="145"/>
      <c r="C164" s="20" t="s">
        <v>199</v>
      </c>
      <c r="D164" s="5" t="s">
        <v>65</v>
      </c>
      <c r="E164" s="5" t="s">
        <v>39</v>
      </c>
      <c r="F164" s="494">
        <v>0.14285714285714285</v>
      </c>
      <c r="G164" s="3"/>
      <c r="H164" s="511">
        <f t="shared" si="17"/>
        <v>0.14285714285714285</v>
      </c>
      <c r="I164" s="511">
        <f t="shared" si="17"/>
        <v>0.14285714285714285</v>
      </c>
      <c r="J164" s="511">
        <f t="shared" si="17"/>
        <v>0.14285714285714285</v>
      </c>
      <c r="K164" s="511">
        <f t="shared" si="17"/>
        <v>0.14285714285714285</v>
      </c>
      <c r="L164" s="511">
        <f t="shared" si="17"/>
        <v>0.14285714285714285</v>
      </c>
      <c r="M164" s="511">
        <f t="shared" si="17"/>
        <v>0.14285714285714285</v>
      </c>
      <c r="N164" s="511">
        <f t="shared" si="17"/>
        <v>0.14285714285714285</v>
      </c>
      <c r="O164" s="511">
        <f t="shared" si="17"/>
        <v>0.14285714285714285</v>
      </c>
      <c r="P164" s="511">
        <f t="shared" si="17"/>
        <v>0.14285714285714285</v>
      </c>
      <c r="Q164" s="511">
        <f t="shared" si="17"/>
        <v>0.14285714285714285</v>
      </c>
      <c r="R164" s="511">
        <f t="shared" si="17"/>
        <v>0.14285714285714285</v>
      </c>
      <c r="S164" s="511">
        <f t="shared" si="17"/>
        <v>0.14285714285714285</v>
      </c>
      <c r="T164" s="511">
        <f t="shared" si="17"/>
        <v>0.14285714285714285</v>
      </c>
      <c r="U164" s="511">
        <f t="shared" si="17"/>
        <v>0.14285714285714285</v>
      </c>
    </row>
    <row r="165" spans="1:21" ht="14.25" customHeight="1" outlineLevel="1">
      <c r="A165" s="3"/>
      <c r="B165" s="145"/>
      <c r="C165" s="20" t="s">
        <v>200</v>
      </c>
      <c r="D165" s="5" t="s">
        <v>65</v>
      </c>
      <c r="E165" s="5" t="s">
        <v>39</v>
      </c>
      <c r="F165" s="494">
        <v>0.25</v>
      </c>
      <c r="G165" s="3"/>
      <c r="H165" s="511">
        <f t="shared" si="17"/>
        <v>0.25</v>
      </c>
      <c r="I165" s="511">
        <f t="shared" si="17"/>
        <v>0.25</v>
      </c>
      <c r="J165" s="511">
        <f t="shared" si="17"/>
        <v>0.25</v>
      </c>
      <c r="K165" s="511">
        <f t="shared" si="17"/>
        <v>0.25</v>
      </c>
      <c r="L165" s="511">
        <f t="shared" si="17"/>
        <v>0.25</v>
      </c>
      <c r="M165" s="511">
        <f t="shared" si="17"/>
        <v>0.25</v>
      </c>
      <c r="N165" s="511">
        <f t="shared" si="17"/>
        <v>0.25</v>
      </c>
      <c r="O165" s="511">
        <f t="shared" si="17"/>
        <v>0.25</v>
      </c>
      <c r="P165" s="511">
        <f t="shared" si="17"/>
        <v>0.25</v>
      </c>
      <c r="Q165" s="511">
        <f t="shared" si="17"/>
        <v>0.25</v>
      </c>
      <c r="R165" s="511">
        <f t="shared" si="17"/>
        <v>0.25</v>
      </c>
      <c r="S165" s="511">
        <f t="shared" si="17"/>
        <v>0.25</v>
      </c>
      <c r="T165" s="511">
        <f t="shared" si="17"/>
        <v>0.25</v>
      </c>
      <c r="U165" s="511">
        <f t="shared" si="17"/>
        <v>0.25</v>
      </c>
    </row>
    <row r="166" spans="1:21" ht="14.25" customHeight="1" outlineLevel="1">
      <c r="A166" s="3"/>
      <c r="B166" s="145"/>
      <c r="C166" s="20" t="s">
        <v>201</v>
      </c>
      <c r="D166" s="5" t="s">
        <v>65</v>
      </c>
      <c r="E166" s="5" t="s">
        <v>39</v>
      </c>
      <c r="F166" s="494">
        <v>0.25</v>
      </c>
      <c r="G166" s="3"/>
      <c r="H166" s="511">
        <f t="shared" si="17"/>
        <v>0.25</v>
      </c>
      <c r="I166" s="511">
        <f t="shared" si="17"/>
        <v>0.25</v>
      </c>
      <c r="J166" s="511">
        <f t="shared" si="17"/>
        <v>0.25</v>
      </c>
      <c r="K166" s="511">
        <f t="shared" si="17"/>
        <v>0.25</v>
      </c>
      <c r="L166" s="511">
        <f t="shared" si="17"/>
        <v>0.25</v>
      </c>
      <c r="M166" s="511">
        <f t="shared" si="17"/>
        <v>0.25</v>
      </c>
      <c r="N166" s="511">
        <f t="shared" si="17"/>
        <v>0.25</v>
      </c>
      <c r="O166" s="511">
        <f t="shared" si="17"/>
        <v>0.25</v>
      </c>
      <c r="P166" s="511">
        <f t="shared" si="17"/>
        <v>0.25</v>
      </c>
      <c r="Q166" s="511">
        <f t="shared" si="17"/>
        <v>0.25</v>
      </c>
      <c r="R166" s="511">
        <f t="shared" si="17"/>
        <v>0.25</v>
      </c>
      <c r="S166" s="511">
        <f t="shared" si="17"/>
        <v>0.25</v>
      </c>
      <c r="T166" s="511">
        <f t="shared" si="17"/>
        <v>0.25</v>
      </c>
      <c r="U166" s="511">
        <f t="shared" si="17"/>
        <v>0.25</v>
      </c>
    </row>
    <row r="167" spans="1:21" ht="14.25" customHeight="1" outlineLevel="1">
      <c r="A167" s="3"/>
      <c r="B167" s="145"/>
      <c r="C167" s="20" t="s">
        <v>202</v>
      </c>
      <c r="D167" s="5" t="s">
        <v>65</v>
      </c>
      <c r="E167" s="5" t="s">
        <v>39</v>
      </c>
      <c r="F167" s="494">
        <v>0.14285714285714285</v>
      </c>
      <c r="G167" s="3"/>
      <c r="H167" s="511">
        <f t="shared" si="17"/>
        <v>0.14285714285714285</v>
      </c>
      <c r="I167" s="511">
        <f t="shared" si="17"/>
        <v>0.14285714285714285</v>
      </c>
      <c r="J167" s="511">
        <f t="shared" si="17"/>
        <v>0.14285714285714285</v>
      </c>
      <c r="K167" s="511">
        <f t="shared" si="17"/>
        <v>0.14285714285714285</v>
      </c>
      <c r="L167" s="511">
        <f t="shared" si="17"/>
        <v>0.14285714285714285</v>
      </c>
      <c r="M167" s="511">
        <f t="shared" si="17"/>
        <v>0.14285714285714285</v>
      </c>
      <c r="N167" s="511">
        <f t="shared" si="17"/>
        <v>0.14285714285714285</v>
      </c>
      <c r="O167" s="511">
        <f t="shared" si="17"/>
        <v>0.14285714285714285</v>
      </c>
      <c r="P167" s="511">
        <f t="shared" si="17"/>
        <v>0.14285714285714285</v>
      </c>
      <c r="Q167" s="511">
        <f t="shared" si="17"/>
        <v>0.14285714285714285</v>
      </c>
      <c r="R167" s="511">
        <f t="shared" si="17"/>
        <v>0.14285714285714285</v>
      </c>
      <c r="S167" s="511">
        <f t="shared" si="17"/>
        <v>0.14285714285714285</v>
      </c>
      <c r="T167" s="511">
        <f t="shared" si="17"/>
        <v>0.14285714285714285</v>
      </c>
      <c r="U167" s="511">
        <f t="shared" si="17"/>
        <v>0.14285714285714285</v>
      </c>
    </row>
    <row r="168" spans="1:21" ht="14.25" customHeight="1" outlineLevel="1">
      <c r="A168" s="3"/>
      <c r="B168" s="145"/>
      <c r="C168" s="20" t="s">
        <v>284</v>
      </c>
      <c r="D168" s="5" t="s">
        <v>65</v>
      </c>
      <c r="E168" s="5" t="s">
        <v>39</v>
      </c>
      <c r="F168" s="494">
        <v>0.14285714285714285</v>
      </c>
      <c r="G168" s="3"/>
      <c r="H168" s="511">
        <f t="shared" si="17"/>
        <v>0.14285714285714285</v>
      </c>
      <c r="I168" s="511">
        <f t="shared" si="17"/>
        <v>0.14285714285714285</v>
      </c>
      <c r="J168" s="511">
        <f t="shared" si="17"/>
        <v>0.14285714285714285</v>
      </c>
      <c r="K168" s="511">
        <f t="shared" si="17"/>
        <v>0.14285714285714285</v>
      </c>
      <c r="L168" s="511">
        <f t="shared" si="17"/>
        <v>0.14285714285714285</v>
      </c>
      <c r="M168" s="511">
        <f t="shared" si="17"/>
        <v>0.14285714285714285</v>
      </c>
      <c r="N168" s="511">
        <f t="shared" si="17"/>
        <v>0.14285714285714285</v>
      </c>
      <c r="O168" s="511">
        <f t="shared" si="17"/>
        <v>0.14285714285714285</v>
      </c>
      <c r="P168" s="511">
        <f t="shared" si="17"/>
        <v>0.14285714285714285</v>
      </c>
      <c r="Q168" s="511">
        <f t="shared" si="17"/>
        <v>0.14285714285714285</v>
      </c>
      <c r="R168" s="511">
        <f t="shared" si="17"/>
        <v>0.14285714285714285</v>
      </c>
      <c r="S168" s="511">
        <f t="shared" si="17"/>
        <v>0.14285714285714285</v>
      </c>
      <c r="T168" s="511">
        <f t="shared" si="17"/>
        <v>0.14285714285714285</v>
      </c>
      <c r="U168" s="511">
        <f t="shared" si="17"/>
        <v>0.14285714285714285</v>
      </c>
    </row>
    <row r="169" spans="1:21" ht="14.25" customHeight="1" outlineLevel="1">
      <c r="A169" s="3"/>
      <c r="B169" s="145"/>
      <c r="C169" s="20" t="s">
        <v>453</v>
      </c>
      <c r="D169" s="5" t="s">
        <v>65</v>
      </c>
      <c r="E169" s="5" t="s">
        <v>39</v>
      </c>
      <c r="F169" s="494">
        <v>0.14285714285714285</v>
      </c>
      <c r="G169" s="3"/>
      <c r="H169" s="511">
        <f t="shared" si="17"/>
        <v>0.14285714285714285</v>
      </c>
      <c r="I169" s="511">
        <f t="shared" si="17"/>
        <v>0.14285714285714285</v>
      </c>
      <c r="J169" s="511">
        <f t="shared" si="17"/>
        <v>0.14285714285714285</v>
      </c>
      <c r="K169" s="511">
        <f t="shared" si="17"/>
        <v>0.14285714285714285</v>
      </c>
      <c r="L169" s="511">
        <f t="shared" si="17"/>
        <v>0.14285714285714285</v>
      </c>
      <c r="M169" s="511">
        <f t="shared" si="17"/>
        <v>0.14285714285714285</v>
      </c>
      <c r="N169" s="511">
        <f t="shared" si="17"/>
        <v>0.14285714285714285</v>
      </c>
      <c r="O169" s="511">
        <f t="shared" si="17"/>
        <v>0.14285714285714285</v>
      </c>
      <c r="P169" s="511">
        <f t="shared" si="17"/>
        <v>0.14285714285714285</v>
      </c>
      <c r="Q169" s="511">
        <f t="shared" si="17"/>
        <v>0.14285714285714285</v>
      </c>
      <c r="R169" s="511">
        <f t="shared" si="17"/>
        <v>0.14285714285714285</v>
      </c>
      <c r="S169" s="511">
        <f t="shared" si="17"/>
        <v>0.14285714285714285</v>
      </c>
      <c r="T169" s="511">
        <f t="shared" si="17"/>
        <v>0.14285714285714285</v>
      </c>
      <c r="U169" s="511">
        <f t="shared" si="17"/>
        <v>0.14285714285714285</v>
      </c>
    </row>
    <row r="170" spans="1:21" ht="14.25" customHeight="1" outlineLevel="1">
      <c r="A170" s="3"/>
      <c r="B170" s="145"/>
      <c r="C170" s="20" t="s">
        <v>454</v>
      </c>
      <c r="D170" s="5" t="s">
        <v>65</v>
      </c>
      <c r="E170" s="5" t="s">
        <v>39</v>
      </c>
      <c r="F170" s="494">
        <v>0.14285714285714285</v>
      </c>
      <c r="G170" s="3"/>
      <c r="H170" s="511">
        <f t="shared" si="17"/>
        <v>0.14285714285714285</v>
      </c>
      <c r="I170" s="511">
        <f t="shared" si="17"/>
        <v>0.14285714285714285</v>
      </c>
      <c r="J170" s="511">
        <f t="shared" si="17"/>
        <v>0.14285714285714285</v>
      </c>
      <c r="K170" s="511">
        <f t="shared" si="17"/>
        <v>0.14285714285714285</v>
      </c>
      <c r="L170" s="511">
        <f t="shared" si="17"/>
        <v>0.14285714285714285</v>
      </c>
      <c r="M170" s="511">
        <f t="shared" si="17"/>
        <v>0.14285714285714285</v>
      </c>
      <c r="N170" s="511">
        <f t="shared" si="17"/>
        <v>0.14285714285714285</v>
      </c>
      <c r="O170" s="511">
        <f t="shared" si="17"/>
        <v>0.14285714285714285</v>
      </c>
      <c r="P170" s="511">
        <f t="shared" si="17"/>
        <v>0.14285714285714285</v>
      </c>
      <c r="Q170" s="511">
        <f t="shared" si="17"/>
        <v>0.14285714285714285</v>
      </c>
      <c r="R170" s="511">
        <f t="shared" si="17"/>
        <v>0.14285714285714285</v>
      </c>
      <c r="S170" s="511">
        <f t="shared" si="17"/>
        <v>0.14285714285714285</v>
      </c>
      <c r="T170" s="511">
        <f t="shared" si="17"/>
        <v>0.14285714285714285</v>
      </c>
      <c r="U170" s="511">
        <f t="shared" si="17"/>
        <v>0.14285714285714285</v>
      </c>
    </row>
    <row r="171" spans="1:21" ht="14.25" customHeight="1" outlineLevel="1">
      <c r="A171" s="3"/>
      <c r="B171" s="145"/>
      <c r="C171" s="20" t="s">
        <v>455</v>
      </c>
      <c r="D171" s="5" t="s">
        <v>65</v>
      </c>
      <c r="E171" s="5" t="s">
        <v>39</v>
      </c>
      <c r="F171" s="494">
        <v>0.14285714285714285</v>
      </c>
      <c r="G171" s="3"/>
      <c r="H171" s="511">
        <f t="shared" si="17"/>
        <v>0.14285714285714285</v>
      </c>
      <c r="I171" s="511">
        <f t="shared" si="17"/>
        <v>0.14285714285714285</v>
      </c>
      <c r="J171" s="511">
        <f t="shared" si="17"/>
        <v>0.14285714285714285</v>
      </c>
      <c r="K171" s="511">
        <f t="shared" si="17"/>
        <v>0.14285714285714285</v>
      </c>
      <c r="L171" s="511">
        <f t="shared" si="17"/>
        <v>0.14285714285714285</v>
      </c>
      <c r="M171" s="511">
        <f t="shared" si="17"/>
        <v>0.14285714285714285</v>
      </c>
      <c r="N171" s="511">
        <f t="shared" si="17"/>
        <v>0.14285714285714285</v>
      </c>
      <c r="O171" s="511">
        <f t="shared" si="17"/>
        <v>0.14285714285714285</v>
      </c>
      <c r="P171" s="511">
        <f t="shared" si="17"/>
        <v>0.14285714285714285</v>
      </c>
      <c r="Q171" s="511">
        <f t="shared" si="17"/>
        <v>0.14285714285714285</v>
      </c>
      <c r="R171" s="511">
        <f t="shared" si="17"/>
        <v>0.14285714285714285</v>
      </c>
      <c r="S171" s="511">
        <f t="shared" si="17"/>
        <v>0.14285714285714285</v>
      </c>
      <c r="T171" s="511">
        <f t="shared" si="17"/>
        <v>0.14285714285714285</v>
      </c>
      <c r="U171" s="511">
        <f t="shared" si="17"/>
        <v>0.14285714285714285</v>
      </c>
    </row>
    <row r="172" spans="1:21" ht="14.25" customHeight="1" outlineLevel="1">
      <c r="A172" s="3"/>
      <c r="B172" s="145"/>
      <c r="C172" s="20" t="s">
        <v>456</v>
      </c>
      <c r="D172" s="5" t="s">
        <v>65</v>
      </c>
      <c r="E172" s="5" t="s">
        <v>39</v>
      </c>
      <c r="F172" s="494">
        <v>0.14285714285714285</v>
      </c>
      <c r="G172" s="3"/>
      <c r="H172" s="511">
        <f t="shared" si="17"/>
        <v>0.14285714285714285</v>
      </c>
      <c r="I172" s="511">
        <f t="shared" si="17"/>
        <v>0.14285714285714285</v>
      </c>
      <c r="J172" s="511">
        <f t="shared" si="17"/>
        <v>0.14285714285714285</v>
      </c>
      <c r="K172" s="511">
        <f t="shared" si="17"/>
        <v>0.14285714285714285</v>
      </c>
      <c r="L172" s="511">
        <f t="shared" si="17"/>
        <v>0.14285714285714285</v>
      </c>
      <c r="M172" s="511">
        <f t="shared" si="17"/>
        <v>0.14285714285714285</v>
      </c>
      <c r="N172" s="511">
        <f t="shared" si="17"/>
        <v>0.14285714285714285</v>
      </c>
      <c r="O172" s="511">
        <f t="shared" si="17"/>
        <v>0.14285714285714285</v>
      </c>
      <c r="P172" s="511">
        <f t="shared" si="17"/>
        <v>0.14285714285714285</v>
      </c>
      <c r="Q172" s="511">
        <f t="shared" si="17"/>
        <v>0.14285714285714285</v>
      </c>
      <c r="R172" s="511">
        <f t="shared" si="17"/>
        <v>0.14285714285714285</v>
      </c>
      <c r="S172" s="511">
        <f t="shared" si="17"/>
        <v>0.14285714285714285</v>
      </c>
      <c r="T172" s="511">
        <f t="shared" si="17"/>
        <v>0.14285714285714285</v>
      </c>
      <c r="U172" s="511">
        <f t="shared" si="17"/>
        <v>0.14285714285714285</v>
      </c>
    </row>
    <row r="173" spans="1:21" ht="14.25" customHeight="1" outlineLevel="1">
      <c r="A173" s="3"/>
      <c r="B173" s="145"/>
      <c r="C173" s="20" t="s">
        <v>457</v>
      </c>
      <c r="D173" s="5" t="s">
        <v>65</v>
      </c>
      <c r="E173" s="5" t="s">
        <v>39</v>
      </c>
      <c r="F173" s="494">
        <v>0.14285714285714285</v>
      </c>
      <c r="G173" s="3"/>
      <c r="H173" s="511">
        <f t="shared" si="17"/>
        <v>0.14285714285714285</v>
      </c>
      <c r="I173" s="511">
        <f t="shared" si="17"/>
        <v>0.14285714285714285</v>
      </c>
      <c r="J173" s="511">
        <f t="shared" si="17"/>
        <v>0.14285714285714285</v>
      </c>
      <c r="K173" s="511">
        <f t="shared" si="17"/>
        <v>0.14285714285714285</v>
      </c>
      <c r="L173" s="511">
        <f t="shared" si="17"/>
        <v>0.14285714285714285</v>
      </c>
      <c r="M173" s="511">
        <f t="shared" si="17"/>
        <v>0.14285714285714285</v>
      </c>
      <c r="N173" s="511">
        <f t="shared" si="17"/>
        <v>0.14285714285714285</v>
      </c>
      <c r="O173" s="511">
        <f t="shared" si="17"/>
        <v>0.14285714285714285</v>
      </c>
      <c r="P173" s="511">
        <f t="shared" si="17"/>
        <v>0.14285714285714285</v>
      </c>
      <c r="Q173" s="511">
        <f t="shared" si="17"/>
        <v>0.14285714285714285</v>
      </c>
      <c r="R173" s="511">
        <f t="shared" si="17"/>
        <v>0.14285714285714285</v>
      </c>
      <c r="S173" s="511">
        <f t="shared" si="17"/>
        <v>0.14285714285714285</v>
      </c>
      <c r="T173" s="511">
        <f t="shared" si="17"/>
        <v>0.14285714285714285</v>
      </c>
      <c r="U173" s="511">
        <f t="shared" si="17"/>
        <v>0.14285714285714285</v>
      </c>
    </row>
    <row r="174" spans="1:21" ht="14.25" customHeight="1" outlineLevel="1">
      <c r="A174" s="3"/>
      <c r="B174" s="145"/>
      <c r="C174" s="20" t="s">
        <v>458</v>
      </c>
      <c r="D174" s="5" t="s">
        <v>65</v>
      </c>
      <c r="E174" s="5" t="s">
        <v>39</v>
      </c>
      <c r="F174" s="494">
        <v>0.2</v>
      </c>
      <c r="G174" s="3"/>
      <c r="H174" s="511">
        <f t="shared" si="17"/>
        <v>0.2</v>
      </c>
      <c r="I174" s="511">
        <f t="shared" si="17"/>
        <v>0.2</v>
      </c>
      <c r="J174" s="511">
        <f t="shared" si="17"/>
        <v>0.2</v>
      </c>
      <c r="K174" s="511">
        <f t="shared" si="17"/>
        <v>0.2</v>
      </c>
      <c r="L174" s="511">
        <f t="shared" si="17"/>
        <v>0.2</v>
      </c>
      <c r="M174" s="511">
        <f t="shared" si="17"/>
        <v>0.2</v>
      </c>
      <c r="N174" s="511">
        <f t="shared" si="17"/>
        <v>0.2</v>
      </c>
      <c r="O174" s="511">
        <f t="shared" si="17"/>
        <v>0.2</v>
      </c>
      <c r="P174" s="511">
        <f t="shared" si="17"/>
        <v>0.2</v>
      </c>
      <c r="Q174" s="511">
        <f t="shared" si="17"/>
        <v>0.2</v>
      </c>
      <c r="R174" s="511">
        <f t="shared" si="17"/>
        <v>0.2</v>
      </c>
      <c r="S174" s="511">
        <f t="shared" si="17"/>
        <v>0.2</v>
      </c>
      <c r="T174" s="511">
        <f t="shared" si="17"/>
        <v>0.2</v>
      </c>
      <c r="U174" s="511">
        <f t="shared" si="17"/>
        <v>0.2</v>
      </c>
    </row>
    <row r="175" spans="1:21" ht="14.25" customHeight="1" outlineLevel="1">
      <c r="A175" s="3"/>
      <c r="B175" s="145"/>
      <c r="C175" s="20" t="s">
        <v>459</v>
      </c>
      <c r="D175" s="5" t="s">
        <v>65</v>
      </c>
      <c r="E175" s="5" t="s">
        <v>39</v>
      </c>
      <c r="F175" s="494">
        <v>0.2</v>
      </c>
      <c r="G175" s="3"/>
      <c r="H175" s="511">
        <f t="shared" si="17"/>
        <v>0.2</v>
      </c>
      <c r="I175" s="511">
        <f t="shared" si="17"/>
        <v>0.2</v>
      </c>
      <c r="J175" s="511">
        <f t="shared" si="17"/>
        <v>0.2</v>
      </c>
      <c r="K175" s="511">
        <f t="shared" si="17"/>
        <v>0.2</v>
      </c>
      <c r="L175" s="511">
        <f t="shared" si="17"/>
        <v>0.2</v>
      </c>
      <c r="M175" s="511">
        <f t="shared" si="17"/>
        <v>0.2</v>
      </c>
      <c r="N175" s="511">
        <f t="shared" si="17"/>
        <v>0.2</v>
      </c>
      <c r="O175" s="511">
        <f t="shared" si="17"/>
        <v>0.2</v>
      </c>
      <c r="P175" s="511">
        <f t="shared" si="17"/>
        <v>0.2</v>
      </c>
      <c r="Q175" s="511">
        <f t="shared" si="17"/>
        <v>0.2</v>
      </c>
      <c r="R175" s="511">
        <f t="shared" si="17"/>
        <v>0.2</v>
      </c>
      <c r="S175" s="511">
        <f t="shared" si="17"/>
        <v>0.2</v>
      </c>
      <c r="T175" s="511">
        <f t="shared" si="17"/>
        <v>0.2</v>
      </c>
      <c r="U175" s="511">
        <f t="shared" si="17"/>
        <v>0.2</v>
      </c>
    </row>
    <row r="176" spans="1:21" ht="14.25" customHeight="1" outlineLevel="1">
      <c r="A176" s="3"/>
      <c r="B176" s="145"/>
      <c r="C176" s="20" t="s">
        <v>461</v>
      </c>
      <c r="D176" s="5" t="s">
        <v>65</v>
      </c>
      <c r="E176" s="5" t="s">
        <v>39</v>
      </c>
      <c r="F176" s="494">
        <v>0.2</v>
      </c>
      <c r="G176" s="3"/>
      <c r="H176" s="511">
        <f t="shared" si="17"/>
        <v>0.2</v>
      </c>
      <c r="I176" s="511">
        <f t="shared" si="17"/>
        <v>0.2</v>
      </c>
      <c r="J176" s="511">
        <f t="shared" si="17"/>
        <v>0.2</v>
      </c>
      <c r="K176" s="511">
        <f t="shared" si="17"/>
        <v>0.2</v>
      </c>
      <c r="L176" s="511">
        <f t="shared" si="17"/>
        <v>0.2</v>
      </c>
      <c r="M176" s="511">
        <f t="shared" si="17"/>
        <v>0.2</v>
      </c>
      <c r="N176" s="511">
        <f t="shared" si="17"/>
        <v>0.2</v>
      </c>
      <c r="O176" s="511">
        <f t="shared" si="17"/>
        <v>0.2</v>
      </c>
      <c r="P176" s="511">
        <f t="shared" si="17"/>
        <v>0.2</v>
      </c>
      <c r="Q176" s="511">
        <f t="shared" si="17"/>
        <v>0.2</v>
      </c>
      <c r="R176" s="511">
        <f t="shared" si="17"/>
        <v>0.2</v>
      </c>
      <c r="S176" s="511">
        <f t="shared" si="17"/>
        <v>0.2</v>
      </c>
      <c r="T176" s="511">
        <f t="shared" si="17"/>
        <v>0.2</v>
      </c>
      <c r="U176" s="511">
        <f t="shared" si="17"/>
        <v>0.2</v>
      </c>
    </row>
    <row r="177" spans="1:21" ht="14.25" customHeight="1" outlineLevel="1">
      <c r="A177" s="3"/>
      <c r="B177" s="145"/>
      <c r="C177" s="20" t="s">
        <v>462</v>
      </c>
      <c r="D177" s="5" t="s">
        <v>65</v>
      </c>
      <c r="E177" s="5" t="s">
        <v>39</v>
      </c>
      <c r="F177" s="494">
        <v>0.14285714285714285</v>
      </c>
      <c r="G177" s="3"/>
      <c r="H177" s="511">
        <f t="shared" si="17"/>
        <v>0.14285714285714285</v>
      </c>
      <c r="I177" s="511">
        <f t="shared" si="17"/>
        <v>0.14285714285714285</v>
      </c>
      <c r="J177" s="511">
        <f t="shared" si="17"/>
        <v>0.14285714285714285</v>
      </c>
      <c r="K177" s="511">
        <f t="shared" si="17"/>
        <v>0.14285714285714285</v>
      </c>
      <c r="L177" s="511">
        <f t="shared" si="17"/>
        <v>0.14285714285714285</v>
      </c>
      <c r="M177" s="511">
        <f t="shared" si="17"/>
        <v>0.14285714285714285</v>
      </c>
      <c r="N177" s="511">
        <f t="shared" si="17"/>
        <v>0.14285714285714285</v>
      </c>
      <c r="O177" s="511">
        <f t="shared" si="17"/>
        <v>0.14285714285714285</v>
      </c>
      <c r="P177" s="511">
        <f t="shared" si="17"/>
        <v>0.14285714285714285</v>
      </c>
      <c r="Q177" s="511">
        <f t="shared" ref="H177:U187" si="18">+$F177</f>
        <v>0.14285714285714285</v>
      </c>
      <c r="R177" s="511">
        <f t="shared" si="18"/>
        <v>0.14285714285714285</v>
      </c>
      <c r="S177" s="511">
        <f t="shared" si="18"/>
        <v>0.14285714285714285</v>
      </c>
      <c r="T177" s="511">
        <f t="shared" si="18"/>
        <v>0.14285714285714285</v>
      </c>
      <c r="U177" s="511">
        <f t="shared" si="18"/>
        <v>0.14285714285714285</v>
      </c>
    </row>
    <row r="178" spans="1:21" ht="14.25" customHeight="1" outlineLevel="1">
      <c r="A178" s="3"/>
      <c r="B178" s="145"/>
      <c r="C178" s="20" t="s">
        <v>463</v>
      </c>
      <c r="D178" s="5" t="s">
        <v>65</v>
      </c>
      <c r="E178" s="5" t="s">
        <v>39</v>
      </c>
      <c r="F178" s="494">
        <v>0.1</v>
      </c>
      <c r="G178" s="3"/>
      <c r="H178" s="511">
        <f t="shared" si="18"/>
        <v>0.1</v>
      </c>
      <c r="I178" s="511">
        <f t="shared" si="18"/>
        <v>0.1</v>
      </c>
      <c r="J178" s="511">
        <f t="shared" si="18"/>
        <v>0.1</v>
      </c>
      <c r="K178" s="511">
        <f t="shared" si="18"/>
        <v>0.1</v>
      </c>
      <c r="L178" s="511">
        <f t="shared" si="18"/>
        <v>0.1</v>
      </c>
      <c r="M178" s="511">
        <f t="shared" si="18"/>
        <v>0.1</v>
      </c>
      <c r="N178" s="511">
        <f t="shared" si="18"/>
        <v>0.1</v>
      </c>
      <c r="O178" s="511">
        <f t="shared" si="18"/>
        <v>0.1</v>
      </c>
      <c r="P178" s="511">
        <f t="shared" si="18"/>
        <v>0.1</v>
      </c>
      <c r="Q178" s="511">
        <f t="shared" si="18"/>
        <v>0.1</v>
      </c>
      <c r="R178" s="511">
        <f t="shared" si="18"/>
        <v>0.1</v>
      </c>
      <c r="S178" s="511">
        <f t="shared" si="18"/>
        <v>0.1</v>
      </c>
      <c r="T178" s="511">
        <f t="shared" si="18"/>
        <v>0.1</v>
      </c>
      <c r="U178" s="511">
        <f t="shared" si="18"/>
        <v>0.1</v>
      </c>
    </row>
    <row r="179" spans="1:21" ht="14.25" customHeight="1" outlineLevel="1">
      <c r="A179" s="3"/>
      <c r="B179" s="145"/>
      <c r="C179" s="20" t="s">
        <v>464</v>
      </c>
      <c r="D179" s="5" t="s">
        <v>65</v>
      </c>
      <c r="E179" s="5" t="s">
        <v>39</v>
      </c>
      <c r="F179" s="494">
        <v>0.14285714285714285</v>
      </c>
      <c r="G179" s="3"/>
      <c r="H179" s="511">
        <f t="shared" si="18"/>
        <v>0.14285714285714285</v>
      </c>
      <c r="I179" s="511">
        <f t="shared" si="18"/>
        <v>0.14285714285714285</v>
      </c>
      <c r="J179" s="511">
        <f t="shared" si="18"/>
        <v>0.14285714285714285</v>
      </c>
      <c r="K179" s="511">
        <f t="shared" si="18"/>
        <v>0.14285714285714285</v>
      </c>
      <c r="L179" s="511">
        <f t="shared" si="18"/>
        <v>0.14285714285714285</v>
      </c>
      <c r="M179" s="511">
        <f t="shared" si="18"/>
        <v>0.14285714285714285</v>
      </c>
      <c r="N179" s="511">
        <f t="shared" si="18"/>
        <v>0.14285714285714285</v>
      </c>
      <c r="O179" s="511">
        <f t="shared" si="18"/>
        <v>0.14285714285714285</v>
      </c>
      <c r="P179" s="511">
        <f t="shared" si="18"/>
        <v>0.14285714285714285</v>
      </c>
      <c r="Q179" s="511">
        <f t="shared" si="18"/>
        <v>0.14285714285714285</v>
      </c>
      <c r="R179" s="511">
        <f t="shared" si="18"/>
        <v>0.14285714285714285</v>
      </c>
      <c r="S179" s="511">
        <f t="shared" si="18"/>
        <v>0.14285714285714285</v>
      </c>
      <c r="T179" s="511">
        <f t="shared" si="18"/>
        <v>0.14285714285714285</v>
      </c>
      <c r="U179" s="511">
        <f t="shared" si="18"/>
        <v>0.14285714285714285</v>
      </c>
    </row>
    <row r="180" spans="1:21" ht="14.25" customHeight="1" outlineLevel="1">
      <c r="A180" s="3"/>
      <c r="B180" s="145"/>
      <c r="C180" s="20" t="s">
        <v>465</v>
      </c>
      <c r="D180" s="5" t="s">
        <v>65</v>
      </c>
      <c r="E180" s="5" t="s">
        <v>39</v>
      </c>
      <c r="F180" s="494">
        <v>0.14285714285714285</v>
      </c>
      <c r="G180" s="3"/>
      <c r="H180" s="511">
        <f t="shared" si="18"/>
        <v>0.14285714285714285</v>
      </c>
      <c r="I180" s="511">
        <f t="shared" si="18"/>
        <v>0.14285714285714285</v>
      </c>
      <c r="J180" s="511">
        <f t="shared" si="18"/>
        <v>0.14285714285714285</v>
      </c>
      <c r="K180" s="511">
        <f t="shared" si="18"/>
        <v>0.14285714285714285</v>
      </c>
      <c r="L180" s="511">
        <f t="shared" si="18"/>
        <v>0.14285714285714285</v>
      </c>
      <c r="M180" s="511">
        <f t="shared" si="18"/>
        <v>0.14285714285714285</v>
      </c>
      <c r="N180" s="511">
        <f t="shared" si="18"/>
        <v>0.14285714285714285</v>
      </c>
      <c r="O180" s="511">
        <f t="shared" si="18"/>
        <v>0.14285714285714285</v>
      </c>
      <c r="P180" s="511">
        <f t="shared" si="18"/>
        <v>0.14285714285714285</v>
      </c>
      <c r="Q180" s="511">
        <f t="shared" si="18"/>
        <v>0.14285714285714285</v>
      </c>
      <c r="R180" s="511">
        <f t="shared" si="18"/>
        <v>0.14285714285714285</v>
      </c>
      <c r="S180" s="511">
        <f t="shared" si="18"/>
        <v>0.14285714285714285</v>
      </c>
      <c r="T180" s="511">
        <f t="shared" si="18"/>
        <v>0.14285714285714285</v>
      </c>
      <c r="U180" s="511">
        <f t="shared" si="18"/>
        <v>0.14285714285714285</v>
      </c>
    </row>
    <row r="181" spans="1:21" ht="14.25" customHeight="1" outlineLevel="1">
      <c r="A181" s="3"/>
      <c r="B181" s="145"/>
      <c r="C181" s="20" t="s">
        <v>196</v>
      </c>
      <c r="D181" s="5" t="s">
        <v>65</v>
      </c>
      <c r="E181" s="5" t="s">
        <v>39</v>
      </c>
      <c r="F181" s="494">
        <v>0.14285714285714285</v>
      </c>
      <c r="G181" s="3"/>
      <c r="H181" s="511">
        <f t="shared" si="18"/>
        <v>0.14285714285714285</v>
      </c>
      <c r="I181" s="511">
        <f t="shared" si="18"/>
        <v>0.14285714285714285</v>
      </c>
      <c r="J181" s="511">
        <f t="shared" si="18"/>
        <v>0.14285714285714285</v>
      </c>
      <c r="K181" s="511">
        <f t="shared" si="18"/>
        <v>0.14285714285714285</v>
      </c>
      <c r="L181" s="511">
        <f t="shared" si="18"/>
        <v>0.14285714285714285</v>
      </c>
      <c r="M181" s="511">
        <f t="shared" si="18"/>
        <v>0.14285714285714285</v>
      </c>
      <c r="N181" s="511">
        <f t="shared" si="18"/>
        <v>0.14285714285714285</v>
      </c>
      <c r="O181" s="511">
        <f t="shared" si="18"/>
        <v>0.14285714285714285</v>
      </c>
      <c r="P181" s="511">
        <f t="shared" si="18"/>
        <v>0.14285714285714285</v>
      </c>
      <c r="Q181" s="511">
        <f t="shared" si="18"/>
        <v>0.14285714285714285</v>
      </c>
      <c r="R181" s="511">
        <f t="shared" si="18"/>
        <v>0.14285714285714285</v>
      </c>
      <c r="S181" s="511">
        <f t="shared" si="18"/>
        <v>0.14285714285714285</v>
      </c>
      <c r="T181" s="511">
        <f t="shared" si="18"/>
        <v>0.14285714285714285</v>
      </c>
      <c r="U181" s="511">
        <f t="shared" si="18"/>
        <v>0.14285714285714285</v>
      </c>
    </row>
    <row r="182" spans="1:21" ht="14.25" customHeight="1" outlineLevel="1">
      <c r="A182" s="3"/>
      <c r="B182" s="145"/>
      <c r="C182" s="20" t="s">
        <v>466</v>
      </c>
      <c r="D182" s="5" t="s">
        <v>65</v>
      </c>
      <c r="E182" s="5" t="s">
        <v>39</v>
      </c>
      <c r="F182" s="494">
        <v>0.14285714285714285</v>
      </c>
      <c r="G182" s="3"/>
      <c r="H182" s="511">
        <f t="shared" si="18"/>
        <v>0.14285714285714285</v>
      </c>
      <c r="I182" s="511">
        <f t="shared" si="18"/>
        <v>0.14285714285714285</v>
      </c>
      <c r="J182" s="511">
        <f t="shared" si="18"/>
        <v>0.14285714285714285</v>
      </c>
      <c r="K182" s="511">
        <f t="shared" si="18"/>
        <v>0.14285714285714285</v>
      </c>
      <c r="L182" s="511">
        <f t="shared" si="18"/>
        <v>0.14285714285714285</v>
      </c>
      <c r="M182" s="511">
        <f t="shared" si="18"/>
        <v>0.14285714285714285</v>
      </c>
      <c r="N182" s="511">
        <f t="shared" si="18"/>
        <v>0.14285714285714285</v>
      </c>
      <c r="O182" s="511">
        <f t="shared" si="18"/>
        <v>0.14285714285714285</v>
      </c>
      <c r="P182" s="511">
        <f t="shared" si="18"/>
        <v>0.14285714285714285</v>
      </c>
      <c r="Q182" s="511">
        <f t="shared" si="18"/>
        <v>0.14285714285714285</v>
      </c>
      <c r="R182" s="511">
        <f t="shared" si="18"/>
        <v>0.14285714285714285</v>
      </c>
      <c r="S182" s="511">
        <f t="shared" si="18"/>
        <v>0.14285714285714285</v>
      </c>
      <c r="T182" s="511">
        <f t="shared" si="18"/>
        <v>0.14285714285714285</v>
      </c>
      <c r="U182" s="511">
        <f t="shared" si="18"/>
        <v>0.14285714285714285</v>
      </c>
    </row>
    <row r="183" spans="1:21" ht="14.25" customHeight="1" outlineLevel="1">
      <c r="A183" s="3"/>
      <c r="B183" s="145"/>
      <c r="C183" s="20" t="s">
        <v>467</v>
      </c>
      <c r="D183" s="5" t="s">
        <v>65</v>
      </c>
      <c r="E183" s="5" t="s">
        <v>39</v>
      </c>
      <c r="F183" s="494">
        <v>6.6666666666666666E-2</v>
      </c>
      <c r="G183" s="3"/>
      <c r="H183" s="511">
        <f t="shared" si="18"/>
        <v>6.6666666666666666E-2</v>
      </c>
      <c r="I183" s="511">
        <f t="shared" si="18"/>
        <v>6.6666666666666666E-2</v>
      </c>
      <c r="J183" s="511">
        <f t="shared" si="18"/>
        <v>6.6666666666666666E-2</v>
      </c>
      <c r="K183" s="511">
        <f t="shared" si="18"/>
        <v>6.6666666666666666E-2</v>
      </c>
      <c r="L183" s="511">
        <f t="shared" si="18"/>
        <v>6.6666666666666666E-2</v>
      </c>
      <c r="M183" s="511">
        <f t="shared" si="18"/>
        <v>6.6666666666666666E-2</v>
      </c>
      <c r="N183" s="511">
        <f t="shared" si="18"/>
        <v>6.6666666666666666E-2</v>
      </c>
      <c r="O183" s="511">
        <f t="shared" si="18"/>
        <v>6.6666666666666666E-2</v>
      </c>
      <c r="P183" s="511">
        <f t="shared" si="18"/>
        <v>6.6666666666666666E-2</v>
      </c>
      <c r="Q183" s="511">
        <f t="shared" si="18"/>
        <v>6.6666666666666666E-2</v>
      </c>
      <c r="R183" s="511">
        <f t="shared" si="18"/>
        <v>6.6666666666666666E-2</v>
      </c>
      <c r="S183" s="511">
        <f t="shared" si="18"/>
        <v>6.6666666666666666E-2</v>
      </c>
      <c r="T183" s="511">
        <f t="shared" si="18"/>
        <v>6.6666666666666666E-2</v>
      </c>
      <c r="U183" s="511">
        <f t="shared" si="18"/>
        <v>6.6666666666666666E-2</v>
      </c>
    </row>
    <row r="184" spans="1:21" ht="14.25" customHeight="1" outlineLevel="1">
      <c r="A184" s="3"/>
      <c r="B184" s="145"/>
      <c r="C184" s="20" t="s">
        <v>460</v>
      </c>
      <c r="D184" s="5" t="s">
        <v>65</v>
      </c>
      <c r="E184" s="5" t="s">
        <v>39</v>
      </c>
      <c r="F184" s="494">
        <v>0.14285714285714285</v>
      </c>
      <c r="G184" s="3"/>
      <c r="H184" s="511">
        <f t="shared" si="18"/>
        <v>0.14285714285714285</v>
      </c>
      <c r="I184" s="511">
        <f t="shared" si="18"/>
        <v>0.14285714285714285</v>
      </c>
      <c r="J184" s="511">
        <f t="shared" si="18"/>
        <v>0.14285714285714285</v>
      </c>
      <c r="K184" s="511">
        <f t="shared" si="18"/>
        <v>0.14285714285714285</v>
      </c>
      <c r="L184" s="511">
        <f t="shared" si="18"/>
        <v>0.14285714285714285</v>
      </c>
      <c r="M184" s="511">
        <f t="shared" si="18"/>
        <v>0.14285714285714285</v>
      </c>
      <c r="N184" s="511">
        <f t="shared" si="18"/>
        <v>0.14285714285714285</v>
      </c>
      <c r="O184" s="511">
        <f t="shared" si="18"/>
        <v>0.14285714285714285</v>
      </c>
      <c r="P184" s="511">
        <f t="shared" si="18"/>
        <v>0.14285714285714285</v>
      </c>
      <c r="Q184" s="511">
        <f t="shared" si="18"/>
        <v>0.14285714285714285</v>
      </c>
      <c r="R184" s="511">
        <f t="shared" si="18"/>
        <v>0.14285714285714285</v>
      </c>
      <c r="S184" s="511">
        <f t="shared" si="18"/>
        <v>0.14285714285714285</v>
      </c>
      <c r="T184" s="511">
        <f t="shared" si="18"/>
        <v>0.14285714285714285</v>
      </c>
      <c r="U184" s="511">
        <f t="shared" si="18"/>
        <v>0.14285714285714285</v>
      </c>
    </row>
    <row r="185" spans="1:21" ht="14.25" customHeight="1" outlineLevel="1">
      <c r="A185" s="3"/>
      <c r="B185" s="145"/>
      <c r="C185" s="20" t="s">
        <v>203</v>
      </c>
      <c r="D185" s="5" t="s">
        <v>65</v>
      </c>
      <c r="E185" s="5" t="s">
        <v>39</v>
      </c>
      <c r="F185" s="494">
        <v>0.14285714285714285</v>
      </c>
      <c r="G185" s="3"/>
      <c r="H185" s="511">
        <f t="shared" si="18"/>
        <v>0.14285714285714285</v>
      </c>
      <c r="I185" s="511">
        <f t="shared" si="18"/>
        <v>0.14285714285714285</v>
      </c>
      <c r="J185" s="511">
        <f t="shared" si="18"/>
        <v>0.14285714285714285</v>
      </c>
      <c r="K185" s="511">
        <f t="shared" si="18"/>
        <v>0.14285714285714285</v>
      </c>
      <c r="L185" s="511">
        <f t="shared" si="18"/>
        <v>0.14285714285714285</v>
      </c>
      <c r="M185" s="511">
        <f t="shared" si="18"/>
        <v>0.14285714285714285</v>
      </c>
      <c r="N185" s="511">
        <f t="shared" si="18"/>
        <v>0.14285714285714285</v>
      </c>
      <c r="O185" s="511">
        <f t="shared" si="18"/>
        <v>0.14285714285714285</v>
      </c>
      <c r="P185" s="511">
        <f t="shared" si="18"/>
        <v>0.14285714285714285</v>
      </c>
      <c r="Q185" s="511">
        <f t="shared" si="18"/>
        <v>0.14285714285714285</v>
      </c>
      <c r="R185" s="511">
        <f t="shared" si="18"/>
        <v>0.14285714285714285</v>
      </c>
      <c r="S185" s="511">
        <f t="shared" si="18"/>
        <v>0.14285714285714285</v>
      </c>
      <c r="T185" s="511">
        <f t="shared" si="18"/>
        <v>0.14285714285714285</v>
      </c>
      <c r="U185" s="511">
        <f t="shared" si="18"/>
        <v>0.14285714285714285</v>
      </c>
    </row>
    <row r="186" spans="1:21" ht="14.25" customHeight="1" outlineLevel="1">
      <c r="A186" s="3"/>
      <c r="B186" s="145"/>
      <c r="C186" s="20" t="s">
        <v>204</v>
      </c>
      <c r="D186" s="5" t="s">
        <v>65</v>
      </c>
      <c r="E186" s="5" t="s">
        <v>39</v>
      </c>
      <c r="F186" s="495">
        <v>0.14285714285714285</v>
      </c>
      <c r="G186" s="3"/>
      <c r="H186" s="511">
        <f t="shared" si="18"/>
        <v>0.14285714285714285</v>
      </c>
      <c r="I186" s="511">
        <f t="shared" si="18"/>
        <v>0.14285714285714285</v>
      </c>
      <c r="J186" s="511">
        <f t="shared" si="18"/>
        <v>0.14285714285714285</v>
      </c>
      <c r="K186" s="511">
        <f t="shared" si="18"/>
        <v>0.14285714285714285</v>
      </c>
      <c r="L186" s="511">
        <f t="shared" si="18"/>
        <v>0.14285714285714285</v>
      </c>
      <c r="M186" s="511">
        <f t="shared" si="18"/>
        <v>0.14285714285714285</v>
      </c>
      <c r="N186" s="511">
        <f t="shared" si="18"/>
        <v>0.14285714285714285</v>
      </c>
      <c r="O186" s="511">
        <f t="shared" si="18"/>
        <v>0.14285714285714285</v>
      </c>
      <c r="P186" s="511">
        <f t="shared" si="18"/>
        <v>0.14285714285714285</v>
      </c>
      <c r="Q186" s="511">
        <f t="shared" si="18"/>
        <v>0.14285714285714285</v>
      </c>
      <c r="R186" s="511">
        <f t="shared" si="18"/>
        <v>0.14285714285714285</v>
      </c>
      <c r="S186" s="511">
        <f t="shared" si="18"/>
        <v>0.14285714285714285</v>
      </c>
      <c r="T186" s="511">
        <f t="shared" si="18"/>
        <v>0.14285714285714285</v>
      </c>
      <c r="U186" s="511">
        <f t="shared" si="18"/>
        <v>0.14285714285714285</v>
      </c>
    </row>
    <row r="187" spans="1:21" ht="14.25" customHeight="1" outlineLevel="1">
      <c r="A187" s="3"/>
      <c r="B187" s="385"/>
      <c r="C187" s="52" t="s">
        <v>527</v>
      </c>
      <c r="D187" s="8" t="s">
        <v>65</v>
      </c>
      <c r="E187" s="8" t="s">
        <v>39</v>
      </c>
      <c r="F187" s="497"/>
      <c r="G187" s="16"/>
      <c r="H187" s="513">
        <f t="shared" si="18"/>
        <v>0</v>
      </c>
      <c r="I187" s="513">
        <f t="shared" si="18"/>
        <v>0</v>
      </c>
      <c r="J187" s="513">
        <f t="shared" si="18"/>
        <v>0</v>
      </c>
      <c r="K187" s="513">
        <f t="shared" si="18"/>
        <v>0</v>
      </c>
      <c r="L187" s="513">
        <f t="shared" si="18"/>
        <v>0</v>
      </c>
      <c r="M187" s="513">
        <f t="shared" si="18"/>
        <v>0</v>
      </c>
      <c r="N187" s="513">
        <f t="shared" si="18"/>
        <v>0</v>
      </c>
      <c r="O187" s="513">
        <f t="shared" si="18"/>
        <v>0</v>
      </c>
      <c r="P187" s="513">
        <f t="shared" si="18"/>
        <v>0</v>
      </c>
      <c r="Q187" s="513">
        <f t="shared" si="18"/>
        <v>0</v>
      </c>
      <c r="R187" s="513">
        <f t="shared" si="18"/>
        <v>0</v>
      </c>
      <c r="S187" s="513">
        <f t="shared" si="18"/>
        <v>0</v>
      </c>
      <c r="T187" s="513">
        <f t="shared" si="18"/>
        <v>0</v>
      </c>
      <c r="U187" s="513">
        <f t="shared" si="18"/>
        <v>0</v>
      </c>
    </row>
    <row r="188" spans="1:21" ht="14.25" customHeight="1" outlineLevel="1">
      <c r="A188" s="3"/>
      <c r="B188" s="64" t="s">
        <v>921</v>
      </c>
      <c r="C188" s="64"/>
      <c r="D188" s="481"/>
      <c r="E188" s="481"/>
      <c r="F188" s="526"/>
      <c r="G188" s="63"/>
      <c r="H188" s="527"/>
      <c r="I188" s="527"/>
      <c r="J188" s="527"/>
      <c r="K188" s="527"/>
      <c r="L188" s="527"/>
      <c r="M188" s="527"/>
      <c r="N188" s="527"/>
      <c r="O188" s="527"/>
      <c r="P188" s="527"/>
      <c r="Q188" s="527"/>
      <c r="R188" s="527"/>
      <c r="S188" s="527"/>
      <c r="T188" s="527"/>
      <c r="U188" s="527"/>
    </row>
    <row r="189" spans="1:21" ht="14.25" customHeight="1" outlineLevel="1" collapsed="1">
      <c r="A189" s="3"/>
      <c r="B189" s="384"/>
      <c r="C189" s="58" t="s">
        <v>788</v>
      </c>
      <c r="D189" s="397"/>
      <c r="E189" s="397"/>
      <c r="F189" s="492"/>
      <c r="G189" s="493"/>
      <c r="H189" s="514"/>
      <c r="I189" s="514"/>
      <c r="J189" s="514"/>
      <c r="K189" s="514"/>
      <c r="L189" s="514"/>
      <c r="M189" s="514"/>
      <c r="N189" s="514"/>
      <c r="O189" s="514"/>
      <c r="P189" s="514"/>
      <c r="Q189" s="514"/>
      <c r="R189" s="514"/>
      <c r="S189" s="514"/>
      <c r="T189" s="514"/>
      <c r="U189" s="514"/>
    </row>
    <row r="190" spans="1:21" ht="14.25" customHeight="1" outlineLevel="1">
      <c r="A190" s="6"/>
      <c r="B190" s="145"/>
      <c r="C190" s="23" t="s">
        <v>528</v>
      </c>
      <c r="D190" s="5"/>
      <c r="E190" s="5"/>
      <c r="F190" s="494"/>
      <c r="G190" s="3"/>
      <c r="H190" s="512"/>
      <c r="I190" s="512"/>
      <c r="J190" s="512"/>
      <c r="K190" s="512"/>
      <c r="L190" s="512"/>
      <c r="M190" s="512"/>
      <c r="N190" s="512"/>
      <c r="O190" s="512"/>
      <c r="P190" s="512"/>
      <c r="Q190" s="512"/>
      <c r="R190" s="512"/>
      <c r="S190" s="512"/>
      <c r="T190" s="512"/>
      <c r="U190" s="512"/>
    </row>
    <row r="191" spans="1:21" ht="14.25" customHeight="1" outlineLevel="1">
      <c r="A191" s="3"/>
      <c r="B191" s="145"/>
      <c r="C191" s="465" t="s">
        <v>179</v>
      </c>
      <c r="D191" s="379"/>
      <c r="E191" s="379"/>
      <c r="F191" s="508"/>
      <c r="G191" s="507"/>
      <c r="H191" s="515"/>
      <c r="I191" s="515"/>
      <c r="J191" s="515"/>
      <c r="K191" s="515"/>
      <c r="L191" s="515"/>
      <c r="M191" s="515"/>
      <c r="N191" s="515"/>
      <c r="O191" s="515"/>
      <c r="P191" s="515"/>
      <c r="Q191" s="515"/>
      <c r="R191" s="515"/>
      <c r="S191" s="515"/>
      <c r="T191" s="515"/>
      <c r="U191" s="515"/>
    </row>
    <row r="192" spans="1:21" ht="14.25" customHeight="1" outlineLevel="1">
      <c r="A192" s="3"/>
      <c r="B192" s="145"/>
      <c r="C192" s="276" t="s">
        <v>210</v>
      </c>
      <c r="D192" s="5" t="s">
        <v>65</v>
      </c>
      <c r="E192" s="5" t="s">
        <v>39</v>
      </c>
      <c r="F192" s="494">
        <v>3.844938375645212E-2</v>
      </c>
      <c r="G192" s="3"/>
      <c r="H192" s="511">
        <f t="shared" ref="H192:U202" si="19">+$F192</f>
        <v>3.844938375645212E-2</v>
      </c>
      <c r="I192" s="511">
        <f t="shared" si="19"/>
        <v>3.844938375645212E-2</v>
      </c>
      <c r="J192" s="511">
        <f t="shared" si="19"/>
        <v>3.844938375645212E-2</v>
      </c>
      <c r="K192" s="511">
        <f t="shared" si="19"/>
        <v>3.844938375645212E-2</v>
      </c>
      <c r="L192" s="511">
        <f t="shared" si="19"/>
        <v>3.844938375645212E-2</v>
      </c>
      <c r="M192" s="511">
        <f t="shared" si="19"/>
        <v>3.844938375645212E-2</v>
      </c>
      <c r="N192" s="511">
        <f t="shared" si="19"/>
        <v>3.844938375645212E-2</v>
      </c>
      <c r="O192" s="511">
        <f t="shared" si="19"/>
        <v>3.844938375645212E-2</v>
      </c>
      <c r="P192" s="511">
        <f t="shared" si="19"/>
        <v>3.844938375645212E-2</v>
      </c>
      <c r="Q192" s="511">
        <f t="shared" si="19"/>
        <v>3.844938375645212E-2</v>
      </c>
      <c r="R192" s="511">
        <f t="shared" si="19"/>
        <v>3.844938375645212E-2</v>
      </c>
      <c r="S192" s="511">
        <f t="shared" si="19"/>
        <v>3.844938375645212E-2</v>
      </c>
      <c r="T192" s="511">
        <f t="shared" si="19"/>
        <v>3.844938375645212E-2</v>
      </c>
      <c r="U192" s="511">
        <f t="shared" si="19"/>
        <v>3.844938375645212E-2</v>
      </c>
    </row>
    <row r="193" spans="1:21" ht="14.25" customHeight="1" outlineLevel="1">
      <c r="A193" s="3"/>
      <c r="B193" s="145"/>
      <c r="C193" s="276" t="s">
        <v>211</v>
      </c>
      <c r="D193" s="5" t="s">
        <v>65</v>
      </c>
      <c r="E193" s="5" t="s">
        <v>39</v>
      </c>
      <c r="F193" s="494">
        <v>3.8461538461538464E-2</v>
      </c>
      <c r="G193" s="3"/>
      <c r="H193" s="511">
        <f t="shared" si="19"/>
        <v>3.8461538461538464E-2</v>
      </c>
      <c r="I193" s="511">
        <f t="shared" si="19"/>
        <v>3.8461538461538464E-2</v>
      </c>
      <c r="J193" s="511">
        <f t="shared" si="19"/>
        <v>3.8461538461538464E-2</v>
      </c>
      <c r="K193" s="511">
        <f t="shared" si="19"/>
        <v>3.8461538461538464E-2</v>
      </c>
      <c r="L193" s="511">
        <f t="shared" si="19"/>
        <v>3.8461538461538464E-2</v>
      </c>
      <c r="M193" s="511">
        <f t="shared" si="19"/>
        <v>3.8461538461538464E-2</v>
      </c>
      <c r="N193" s="511">
        <f t="shared" si="19"/>
        <v>3.8461538461538464E-2</v>
      </c>
      <c r="O193" s="511">
        <f t="shared" si="19"/>
        <v>3.8461538461538464E-2</v>
      </c>
      <c r="P193" s="511">
        <f t="shared" si="19"/>
        <v>3.8461538461538464E-2</v>
      </c>
      <c r="Q193" s="511">
        <f t="shared" si="19"/>
        <v>3.8461538461538464E-2</v>
      </c>
      <c r="R193" s="511">
        <f t="shared" si="19"/>
        <v>3.8461538461538464E-2</v>
      </c>
      <c r="S193" s="511">
        <f t="shared" si="19"/>
        <v>3.8461538461538464E-2</v>
      </c>
      <c r="T193" s="511">
        <f t="shared" si="19"/>
        <v>3.8461538461538464E-2</v>
      </c>
      <c r="U193" s="511">
        <f t="shared" si="19"/>
        <v>3.8461538461538464E-2</v>
      </c>
    </row>
    <row r="194" spans="1:21" ht="14.25" customHeight="1" outlineLevel="1">
      <c r="A194" s="3"/>
      <c r="B194" s="145"/>
      <c r="C194" s="276" t="s">
        <v>212</v>
      </c>
      <c r="D194" s="5" t="s">
        <v>65</v>
      </c>
      <c r="E194" s="5" t="s">
        <v>39</v>
      </c>
      <c r="F194" s="494">
        <v>3.8461538461538464E-2</v>
      </c>
      <c r="G194" s="3"/>
      <c r="H194" s="511">
        <f t="shared" si="19"/>
        <v>3.8461538461538464E-2</v>
      </c>
      <c r="I194" s="511">
        <f t="shared" si="19"/>
        <v>3.8461538461538464E-2</v>
      </c>
      <c r="J194" s="511">
        <f t="shared" si="19"/>
        <v>3.8461538461538464E-2</v>
      </c>
      <c r="K194" s="511">
        <f t="shared" si="19"/>
        <v>3.8461538461538464E-2</v>
      </c>
      <c r="L194" s="511">
        <f t="shared" si="19"/>
        <v>3.8461538461538464E-2</v>
      </c>
      <c r="M194" s="511">
        <f t="shared" si="19"/>
        <v>3.8461538461538464E-2</v>
      </c>
      <c r="N194" s="511">
        <f t="shared" si="19"/>
        <v>3.8461538461538464E-2</v>
      </c>
      <c r="O194" s="511">
        <f t="shared" si="19"/>
        <v>3.8461538461538464E-2</v>
      </c>
      <c r="P194" s="511">
        <f t="shared" si="19"/>
        <v>3.8461538461538464E-2</v>
      </c>
      <c r="Q194" s="511">
        <f t="shared" si="19"/>
        <v>3.8461538461538464E-2</v>
      </c>
      <c r="R194" s="511">
        <f t="shared" si="19"/>
        <v>3.8461538461538464E-2</v>
      </c>
      <c r="S194" s="511">
        <f t="shared" si="19"/>
        <v>3.8461538461538464E-2</v>
      </c>
      <c r="T194" s="511">
        <f t="shared" si="19"/>
        <v>3.8461538461538464E-2</v>
      </c>
      <c r="U194" s="511">
        <f t="shared" si="19"/>
        <v>3.8461538461538464E-2</v>
      </c>
    </row>
    <row r="195" spans="1:21" ht="14.25" customHeight="1" outlineLevel="1">
      <c r="A195" s="3"/>
      <c r="B195" s="145"/>
      <c r="C195" s="276" t="s">
        <v>213</v>
      </c>
      <c r="D195" s="5" t="s">
        <v>65</v>
      </c>
      <c r="E195" s="5" t="s">
        <v>39</v>
      </c>
      <c r="F195" s="494">
        <v>3.8461538461538464E-2</v>
      </c>
      <c r="G195" s="3"/>
      <c r="H195" s="511">
        <f t="shared" si="19"/>
        <v>3.8461538461538464E-2</v>
      </c>
      <c r="I195" s="511">
        <f t="shared" si="19"/>
        <v>3.8461538461538464E-2</v>
      </c>
      <c r="J195" s="511">
        <f t="shared" si="19"/>
        <v>3.8461538461538464E-2</v>
      </c>
      <c r="K195" s="511">
        <f t="shared" si="19"/>
        <v>3.8461538461538464E-2</v>
      </c>
      <c r="L195" s="511">
        <f t="shared" si="19"/>
        <v>3.8461538461538464E-2</v>
      </c>
      <c r="M195" s="511">
        <f t="shared" si="19"/>
        <v>3.8461538461538464E-2</v>
      </c>
      <c r="N195" s="511">
        <f t="shared" si="19"/>
        <v>3.8461538461538464E-2</v>
      </c>
      <c r="O195" s="511">
        <f t="shared" si="19"/>
        <v>3.8461538461538464E-2</v>
      </c>
      <c r="P195" s="511">
        <f t="shared" si="19"/>
        <v>3.8461538461538464E-2</v>
      </c>
      <c r="Q195" s="511">
        <f t="shared" si="19"/>
        <v>3.8461538461538464E-2</v>
      </c>
      <c r="R195" s="511">
        <f t="shared" si="19"/>
        <v>3.8461538461538464E-2</v>
      </c>
      <c r="S195" s="511">
        <f t="shared" si="19"/>
        <v>3.8461538461538464E-2</v>
      </c>
      <c r="T195" s="511">
        <f t="shared" si="19"/>
        <v>3.8461538461538464E-2</v>
      </c>
      <c r="U195" s="511">
        <f t="shared" si="19"/>
        <v>3.8461538461538464E-2</v>
      </c>
    </row>
    <row r="196" spans="1:21" ht="14.25" customHeight="1" outlineLevel="1">
      <c r="A196" s="3"/>
      <c r="B196" s="145"/>
      <c r="C196" s="276" t="s">
        <v>975</v>
      </c>
      <c r="D196" s="5" t="s">
        <v>65</v>
      </c>
      <c r="E196" s="5" t="s">
        <v>39</v>
      </c>
      <c r="F196" s="494">
        <v>3.8461538461538464E-2</v>
      </c>
      <c r="G196" s="3"/>
      <c r="H196" s="511">
        <f t="shared" si="19"/>
        <v>3.8461538461538464E-2</v>
      </c>
      <c r="I196" s="511">
        <f t="shared" si="19"/>
        <v>3.8461538461538464E-2</v>
      </c>
      <c r="J196" s="511">
        <f t="shared" si="19"/>
        <v>3.8461538461538464E-2</v>
      </c>
      <c r="K196" s="511">
        <f t="shared" si="19"/>
        <v>3.8461538461538464E-2</v>
      </c>
      <c r="L196" s="511">
        <f t="shared" si="19"/>
        <v>3.8461538461538464E-2</v>
      </c>
      <c r="M196" s="511">
        <f t="shared" si="19"/>
        <v>3.8461538461538464E-2</v>
      </c>
      <c r="N196" s="511">
        <f t="shared" si="19"/>
        <v>3.8461538461538464E-2</v>
      </c>
      <c r="O196" s="511">
        <f t="shared" si="19"/>
        <v>3.8461538461538464E-2</v>
      </c>
      <c r="P196" s="511">
        <f t="shared" si="19"/>
        <v>3.8461538461538464E-2</v>
      </c>
      <c r="Q196" s="511">
        <f t="shared" si="19"/>
        <v>3.8461538461538464E-2</v>
      </c>
      <c r="R196" s="511">
        <f t="shared" si="19"/>
        <v>3.8461538461538464E-2</v>
      </c>
      <c r="S196" s="511">
        <f t="shared" si="19"/>
        <v>3.8461538461538464E-2</v>
      </c>
      <c r="T196" s="511">
        <f t="shared" si="19"/>
        <v>3.8461538461538464E-2</v>
      </c>
      <c r="U196" s="511">
        <f t="shared" si="19"/>
        <v>3.8461538461538464E-2</v>
      </c>
    </row>
    <row r="197" spans="1:21" ht="14.25" customHeight="1" outlineLevel="1">
      <c r="A197" s="3"/>
      <c r="B197" s="145"/>
      <c r="C197" s="276" t="s">
        <v>214</v>
      </c>
      <c r="D197" s="5" t="s">
        <v>65</v>
      </c>
      <c r="E197" s="5" t="s">
        <v>39</v>
      </c>
      <c r="F197" s="494">
        <v>3.8461538461538464E-2</v>
      </c>
      <c r="G197" s="3"/>
      <c r="H197" s="511">
        <f t="shared" si="19"/>
        <v>3.8461538461538464E-2</v>
      </c>
      <c r="I197" s="511">
        <f t="shared" si="19"/>
        <v>3.8461538461538464E-2</v>
      </c>
      <c r="J197" s="511">
        <f t="shared" si="19"/>
        <v>3.8461538461538464E-2</v>
      </c>
      <c r="K197" s="511">
        <f t="shared" si="19"/>
        <v>3.8461538461538464E-2</v>
      </c>
      <c r="L197" s="511">
        <f t="shared" si="19"/>
        <v>3.8461538461538464E-2</v>
      </c>
      <c r="M197" s="511">
        <f t="shared" si="19"/>
        <v>3.8461538461538464E-2</v>
      </c>
      <c r="N197" s="511">
        <f t="shared" si="19"/>
        <v>3.8461538461538464E-2</v>
      </c>
      <c r="O197" s="511">
        <f t="shared" si="19"/>
        <v>3.8461538461538464E-2</v>
      </c>
      <c r="P197" s="511">
        <f t="shared" si="19"/>
        <v>3.8461538461538464E-2</v>
      </c>
      <c r="Q197" s="511">
        <f t="shared" si="19"/>
        <v>3.8461538461538464E-2</v>
      </c>
      <c r="R197" s="511">
        <f t="shared" si="19"/>
        <v>3.8461538461538464E-2</v>
      </c>
      <c r="S197" s="511">
        <f t="shared" si="19"/>
        <v>3.8461538461538464E-2</v>
      </c>
      <c r="T197" s="511">
        <f t="shared" si="19"/>
        <v>3.8461538461538464E-2</v>
      </c>
      <c r="U197" s="511">
        <f t="shared" si="19"/>
        <v>3.8461538461538464E-2</v>
      </c>
    </row>
    <row r="198" spans="1:21" ht="14.25" customHeight="1" outlineLevel="1">
      <c r="A198" s="3"/>
      <c r="B198" s="145"/>
      <c r="C198" s="276" t="s">
        <v>797</v>
      </c>
      <c r="D198" s="5" t="s">
        <v>65</v>
      </c>
      <c r="E198" s="5" t="s">
        <v>39</v>
      </c>
      <c r="F198" s="494">
        <v>3.8461538461538464E-2</v>
      </c>
      <c r="G198" s="3"/>
      <c r="H198" s="511">
        <f t="shared" si="19"/>
        <v>3.8461538461538464E-2</v>
      </c>
      <c r="I198" s="511">
        <f t="shared" si="19"/>
        <v>3.8461538461538464E-2</v>
      </c>
      <c r="J198" s="511">
        <f t="shared" si="19"/>
        <v>3.8461538461538464E-2</v>
      </c>
      <c r="K198" s="511">
        <f t="shared" si="19"/>
        <v>3.8461538461538464E-2</v>
      </c>
      <c r="L198" s="511">
        <f t="shared" si="19"/>
        <v>3.8461538461538464E-2</v>
      </c>
      <c r="M198" s="511">
        <f t="shared" si="19"/>
        <v>3.8461538461538464E-2</v>
      </c>
      <c r="N198" s="511">
        <f t="shared" si="19"/>
        <v>3.8461538461538464E-2</v>
      </c>
      <c r="O198" s="511">
        <f t="shared" si="19"/>
        <v>3.8461538461538464E-2</v>
      </c>
      <c r="P198" s="511">
        <f t="shared" si="19"/>
        <v>3.8461538461538464E-2</v>
      </c>
      <c r="Q198" s="511">
        <f t="shared" si="19"/>
        <v>3.8461538461538464E-2</v>
      </c>
      <c r="R198" s="511">
        <f t="shared" si="19"/>
        <v>3.8461538461538464E-2</v>
      </c>
      <c r="S198" s="511">
        <f t="shared" si="19"/>
        <v>3.8461538461538464E-2</v>
      </c>
      <c r="T198" s="511">
        <f t="shared" si="19"/>
        <v>3.8461538461538464E-2</v>
      </c>
      <c r="U198" s="511">
        <f t="shared" si="19"/>
        <v>3.8461538461538464E-2</v>
      </c>
    </row>
    <row r="199" spans="1:21" ht="14.25" customHeight="1" outlineLevel="1">
      <c r="A199" s="3"/>
      <c r="B199" s="145"/>
      <c r="C199" s="276" t="s">
        <v>798</v>
      </c>
      <c r="D199" s="5" t="s">
        <v>65</v>
      </c>
      <c r="E199" s="5" t="s">
        <v>39</v>
      </c>
      <c r="F199" s="494">
        <v>3.8591668428843304E-2</v>
      </c>
      <c r="G199" s="3"/>
      <c r="H199" s="511">
        <f t="shared" si="19"/>
        <v>3.8591668428843304E-2</v>
      </c>
      <c r="I199" s="511">
        <f t="shared" si="19"/>
        <v>3.8591668428843304E-2</v>
      </c>
      <c r="J199" s="511">
        <f t="shared" si="19"/>
        <v>3.8591668428843304E-2</v>
      </c>
      <c r="K199" s="511">
        <f t="shared" si="19"/>
        <v>3.8591668428843304E-2</v>
      </c>
      <c r="L199" s="511">
        <f t="shared" si="19"/>
        <v>3.8591668428843304E-2</v>
      </c>
      <c r="M199" s="511">
        <f t="shared" si="19"/>
        <v>3.8591668428843304E-2</v>
      </c>
      <c r="N199" s="511">
        <f t="shared" si="19"/>
        <v>3.8591668428843304E-2</v>
      </c>
      <c r="O199" s="511">
        <f t="shared" si="19"/>
        <v>3.8591668428843304E-2</v>
      </c>
      <c r="P199" s="511">
        <f t="shared" si="19"/>
        <v>3.8591668428843304E-2</v>
      </c>
      <c r="Q199" s="511">
        <f t="shared" si="19"/>
        <v>3.8591668428843304E-2</v>
      </c>
      <c r="R199" s="511">
        <f t="shared" si="19"/>
        <v>3.8591668428843304E-2</v>
      </c>
      <c r="S199" s="511">
        <f t="shared" si="19"/>
        <v>3.8591668428843304E-2</v>
      </c>
      <c r="T199" s="511">
        <f t="shared" si="19"/>
        <v>3.8591668428843304E-2</v>
      </c>
      <c r="U199" s="511">
        <f t="shared" si="19"/>
        <v>3.8591668428843304E-2</v>
      </c>
    </row>
    <row r="200" spans="1:21" ht="14.25" customHeight="1" outlineLevel="1">
      <c r="A200" s="3"/>
      <c r="B200" s="145"/>
      <c r="C200" s="276" t="s">
        <v>799</v>
      </c>
      <c r="D200" s="5" t="s">
        <v>65</v>
      </c>
      <c r="E200" s="5" t="s">
        <v>39</v>
      </c>
      <c r="F200" s="494">
        <v>3.8591668428843304E-2</v>
      </c>
      <c r="G200" s="3"/>
      <c r="H200" s="511">
        <f t="shared" si="19"/>
        <v>3.8591668428843304E-2</v>
      </c>
      <c r="I200" s="511">
        <f t="shared" si="19"/>
        <v>3.8591668428843304E-2</v>
      </c>
      <c r="J200" s="511">
        <f t="shared" si="19"/>
        <v>3.8591668428843304E-2</v>
      </c>
      <c r="K200" s="511">
        <f t="shared" si="19"/>
        <v>3.8591668428843304E-2</v>
      </c>
      <c r="L200" s="511">
        <f t="shared" si="19"/>
        <v>3.8591668428843304E-2</v>
      </c>
      <c r="M200" s="511">
        <f t="shared" si="19"/>
        <v>3.8591668428843304E-2</v>
      </c>
      <c r="N200" s="511">
        <f t="shared" si="19"/>
        <v>3.8591668428843304E-2</v>
      </c>
      <c r="O200" s="511">
        <f t="shared" si="19"/>
        <v>3.8591668428843304E-2</v>
      </c>
      <c r="P200" s="511">
        <f t="shared" si="19"/>
        <v>3.8591668428843304E-2</v>
      </c>
      <c r="Q200" s="511">
        <f t="shared" si="19"/>
        <v>3.8591668428843304E-2</v>
      </c>
      <c r="R200" s="511">
        <f t="shared" si="19"/>
        <v>3.8591668428843304E-2</v>
      </c>
      <c r="S200" s="511">
        <f t="shared" si="19"/>
        <v>3.8591668428843304E-2</v>
      </c>
      <c r="T200" s="511">
        <f t="shared" si="19"/>
        <v>3.8591668428843304E-2</v>
      </c>
      <c r="U200" s="511">
        <f t="shared" si="19"/>
        <v>3.8591668428843304E-2</v>
      </c>
    </row>
    <row r="201" spans="1:21" ht="14.25" customHeight="1" outlineLevel="1">
      <c r="A201" s="3"/>
      <c r="B201" s="145"/>
      <c r="C201" s="276" t="s">
        <v>215</v>
      </c>
      <c r="D201" s="5" t="s">
        <v>65</v>
      </c>
      <c r="E201" s="5" t="s">
        <v>39</v>
      </c>
      <c r="F201" s="494">
        <v>3.8461538461538464E-2</v>
      </c>
      <c r="G201" s="3"/>
      <c r="H201" s="511">
        <f t="shared" si="19"/>
        <v>3.8461538461538464E-2</v>
      </c>
      <c r="I201" s="511">
        <f t="shared" si="19"/>
        <v>3.8461538461538464E-2</v>
      </c>
      <c r="J201" s="511">
        <f t="shared" si="19"/>
        <v>3.8461538461538464E-2</v>
      </c>
      <c r="K201" s="511">
        <f t="shared" si="19"/>
        <v>3.8461538461538464E-2</v>
      </c>
      <c r="L201" s="511">
        <f t="shared" si="19"/>
        <v>3.8461538461538464E-2</v>
      </c>
      <c r="M201" s="511">
        <f t="shared" si="19"/>
        <v>3.8461538461538464E-2</v>
      </c>
      <c r="N201" s="511">
        <f t="shared" si="19"/>
        <v>3.8461538461538464E-2</v>
      </c>
      <c r="O201" s="511">
        <f t="shared" si="19"/>
        <v>3.8461538461538464E-2</v>
      </c>
      <c r="P201" s="511">
        <f t="shared" si="19"/>
        <v>3.8461538461538464E-2</v>
      </c>
      <c r="Q201" s="511">
        <f t="shared" si="19"/>
        <v>3.8461538461538464E-2</v>
      </c>
      <c r="R201" s="511">
        <f t="shared" si="19"/>
        <v>3.8461538461538464E-2</v>
      </c>
      <c r="S201" s="511">
        <f t="shared" si="19"/>
        <v>3.8461538461538464E-2</v>
      </c>
      <c r="T201" s="511">
        <f t="shared" si="19"/>
        <v>3.8461538461538464E-2</v>
      </c>
      <c r="U201" s="511">
        <f t="shared" si="19"/>
        <v>3.8461538461538464E-2</v>
      </c>
    </row>
    <row r="202" spans="1:21" ht="14.25" customHeight="1" outlineLevel="1">
      <c r="A202" s="3"/>
      <c r="B202" s="145"/>
      <c r="C202" s="276" t="s">
        <v>216</v>
      </c>
      <c r="D202" s="5" t="s">
        <v>65</v>
      </c>
      <c r="E202" s="5" t="s">
        <v>39</v>
      </c>
      <c r="F202" s="494">
        <v>3.8461538461538464E-2</v>
      </c>
      <c r="G202" s="3"/>
      <c r="H202" s="511">
        <f t="shared" si="19"/>
        <v>3.8461538461538464E-2</v>
      </c>
      <c r="I202" s="511">
        <f t="shared" si="19"/>
        <v>3.8461538461538464E-2</v>
      </c>
      <c r="J202" s="511">
        <f t="shared" si="19"/>
        <v>3.8461538461538464E-2</v>
      </c>
      <c r="K202" s="511">
        <f t="shared" si="19"/>
        <v>3.8461538461538464E-2</v>
      </c>
      <c r="L202" s="511">
        <f t="shared" si="19"/>
        <v>3.8461538461538464E-2</v>
      </c>
      <c r="M202" s="511">
        <f t="shared" si="19"/>
        <v>3.8461538461538464E-2</v>
      </c>
      <c r="N202" s="511">
        <f t="shared" si="19"/>
        <v>3.8461538461538464E-2</v>
      </c>
      <c r="O202" s="511">
        <f t="shared" si="19"/>
        <v>3.8461538461538464E-2</v>
      </c>
      <c r="P202" s="511">
        <f t="shared" si="19"/>
        <v>3.8461538461538464E-2</v>
      </c>
      <c r="Q202" s="511">
        <f t="shared" si="19"/>
        <v>3.8461538461538464E-2</v>
      </c>
      <c r="R202" s="511">
        <f t="shared" si="19"/>
        <v>3.8461538461538464E-2</v>
      </c>
      <c r="S202" s="511">
        <f t="shared" si="19"/>
        <v>3.8461538461538464E-2</v>
      </c>
      <c r="T202" s="511">
        <f t="shared" si="19"/>
        <v>3.8461538461538464E-2</v>
      </c>
      <c r="U202" s="511">
        <f t="shared" si="19"/>
        <v>3.8461538461538464E-2</v>
      </c>
    </row>
    <row r="203" spans="1:21" ht="14.25" customHeight="1" outlineLevel="1">
      <c r="A203" s="3"/>
      <c r="B203" s="145"/>
      <c r="C203" s="276" t="s">
        <v>794</v>
      </c>
      <c r="D203" s="5" t="s">
        <v>65</v>
      </c>
      <c r="E203" s="5" t="s">
        <v>39</v>
      </c>
      <c r="F203" s="494">
        <v>3.8461538461538464E-2</v>
      </c>
      <c r="G203" s="3"/>
      <c r="H203" s="511">
        <f t="shared" ref="H203:U215" si="20">+$F203</f>
        <v>3.8461538461538464E-2</v>
      </c>
      <c r="I203" s="511">
        <f t="shared" si="20"/>
        <v>3.8461538461538464E-2</v>
      </c>
      <c r="J203" s="511">
        <f t="shared" si="20"/>
        <v>3.8461538461538464E-2</v>
      </c>
      <c r="K203" s="511">
        <f t="shared" si="20"/>
        <v>3.8461538461538464E-2</v>
      </c>
      <c r="L203" s="511">
        <f t="shared" si="20"/>
        <v>3.8461538461538464E-2</v>
      </c>
      <c r="M203" s="511">
        <f t="shared" si="20"/>
        <v>3.8461538461538464E-2</v>
      </c>
      <c r="N203" s="511">
        <f t="shared" si="20"/>
        <v>3.8461538461538464E-2</v>
      </c>
      <c r="O203" s="511">
        <f t="shared" si="20"/>
        <v>3.8461538461538464E-2</v>
      </c>
      <c r="P203" s="511">
        <f t="shared" si="20"/>
        <v>3.8461538461538464E-2</v>
      </c>
      <c r="Q203" s="511">
        <f t="shared" si="20"/>
        <v>3.8461538461538464E-2</v>
      </c>
      <c r="R203" s="511">
        <f t="shared" si="20"/>
        <v>3.8461538461538464E-2</v>
      </c>
      <c r="S203" s="511">
        <f t="shared" si="20"/>
        <v>3.8461538461538464E-2</v>
      </c>
      <c r="T203" s="511">
        <f t="shared" si="20"/>
        <v>3.8461538461538464E-2</v>
      </c>
      <c r="U203" s="511">
        <f t="shared" si="20"/>
        <v>3.8461538461538464E-2</v>
      </c>
    </row>
    <row r="204" spans="1:21" ht="14.25" customHeight="1" outlineLevel="1">
      <c r="A204" s="3"/>
      <c r="B204" s="145"/>
      <c r="C204" s="276" t="s">
        <v>217</v>
      </c>
      <c r="D204" s="5" t="s">
        <v>65</v>
      </c>
      <c r="E204" s="5" t="s">
        <v>39</v>
      </c>
      <c r="F204" s="494">
        <v>3.8461538461538464E-2</v>
      </c>
      <c r="G204" s="3"/>
      <c r="H204" s="511">
        <f t="shared" si="20"/>
        <v>3.8461538461538464E-2</v>
      </c>
      <c r="I204" s="511">
        <f t="shared" si="20"/>
        <v>3.8461538461538464E-2</v>
      </c>
      <c r="J204" s="511">
        <f t="shared" si="20"/>
        <v>3.8461538461538464E-2</v>
      </c>
      <c r="K204" s="511">
        <f t="shared" si="20"/>
        <v>3.8461538461538464E-2</v>
      </c>
      <c r="L204" s="511">
        <f t="shared" si="20"/>
        <v>3.8461538461538464E-2</v>
      </c>
      <c r="M204" s="511">
        <f t="shared" si="20"/>
        <v>3.8461538461538464E-2</v>
      </c>
      <c r="N204" s="511">
        <f t="shared" si="20"/>
        <v>3.8461538461538464E-2</v>
      </c>
      <c r="O204" s="511">
        <f t="shared" si="20"/>
        <v>3.8461538461538464E-2</v>
      </c>
      <c r="P204" s="511">
        <f t="shared" si="20"/>
        <v>3.8461538461538464E-2</v>
      </c>
      <c r="Q204" s="511">
        <f t="shared" si="20"/>
        <v>3.8461538461538464E-2</v>
      </c>
      <c r="R204" s="511">
        <f t="shared" si="20"/>
        <v>3.8461538461538464E-2</v>
      </c>
      <c r="S204" s="511">
        <f t="shared" si="20"/>
        <v>3.8461538461538464E-2</v>
      </c>
      <c r="T204" s="511">
        <f t="shared" si="20"/>
        <v>3.8461538461538464E-2</v>
      </c>
      <c r="U204" s="511">
        <f t="shared" si="20"/>
        <v>3.8461538461538464E-2</v>
      </c>
    </row>
    <row r="205" spans="1:21" ht="14.25" customHeight="1" outlineLevel="1">
      <c r="A205" s="3"/>
      <c r="B205" s="145"/>
      <c r="C205" s="276" t="s">
        <v>793</v>
      </c>
      <c r="D205" s="5" t="s">
        <v>65</v>
      </c>
      <c r="E205" s="5" t="s">
        <v>39</v>
      </c>
      <c r="F205" s="494">
        <v>3.8461538461538464E-2</v>
      </c>
      <c r="G205" s="3"/>
      <c r="H205" s="511">
        <f t="shared" si="20"/>
        <v>3.8461538461538464E-2</v>
      </c>
      <c r="I205" s="511">
        <f t="shared" si="20"/>
        <v>3.8461538461538464E-2</v>
      </c>
      <c r="J205" s="511">
        <f t="shared" si="20"/>
        <v>3.8461538461538464E-2</v>
      </c>
      <c r="K205" s="511">
        <f t="shared" si="20"/>
        <v>3.8461538461538464E-2</v>
      </c>
      <c r="L205" s="511">
        <f t="shared" si="20"/>
        <v>3.8461538461538464E-2</v>
      </c>
      <c r="M205" s="511">
        <f t="shared" si="20"/>
        <v>3.8461538461538464E-2</v>
      </c>
      <c r="N205" s="511">
        <f t="shared" si="20"/>
        <v>3.8461538461538464E-2</v>
      </c>
      <c r="O205" s="511">
        <f t="shared" si="20"/>
        <v>3.8461538461538464E-2</v>
      </c>
      <c r="P205" s="511">
        <f t="shared" si="20"/>
        <v>3.8461538461538464E-2</v>
      </c>
      <c r="Q205" s="511">
        <f t="shared" si="20"/>
        <v>3.8461538461538464E-2</v>
      </c>
      <c r="R205" s="511">
        <f t="shared" si="20"/>
        <v>3.8461538461538464E-2</v>
      </c>
      <c r="S205" s="511">
        <f t="shared" si="20"/>
        <v>3.8461538461538464E-2</v>
      </c>
      <c r="T205" s="511">
        <f t="shared" si="20"/>
        <v>3.8461538461538464E-2</v>
      </c>
      <c r="U205" s="511">
        <f t="shared" si="20"/>
        <v>3.8461538461538464E-2</v>
      </c>
    </row>
    <row r="206" spans="1:21" ht="14.25" customHeight="1" outlineLevel="1">
      <c r="A206" s="3"/>
      <c r="B206" s="145"/>
      <c r="C206" s="276" t="s">
        <v>791</v>
      </c>
      <c r="D206" s="5" t="s">
        <v>65</v>
      </c>
      <c r="E206" s="5" t="s">
        <v>39</v>
      </c>
      <c r="F206" s="494">
        <v>3.8461538461538464E-2</v>
      </c>
      <c r="G206" s="3"/>
      <c r="H206" s="511">
        <f t="shared" si="20"/>
        <v>3.8461538461538464E-2</v>
      </c>
      <c r="I206" s="511">
        <f t="shared" si="20"/>
        <v>3.8461538461538464E-2</v>
      </c>
      <c r="J206" s="511">
        <f t="shared" si="20"/>
        <v>3.8461538461538464E-2</v>
      </c>
      <c r="K206" s="511">
        <f t="shared" si="20"/>
        <v>3.8461538461538464E-2</v>
      </c>
      <c r="L206" s="511">
        <f t="shared" si="20"/>
        <v>3.8461538461538464E-2</v>
      </c>
      <c r="M206" s="511">
        <f t="shared" si="20"/>
        <v>3.8461538461538464E-2</v>
      </c>
      <c r="N206" s="511">
        <f t="shared" si="20"/>
        <v>3.8461538461538464E-2</v>
      </c>
      <c r="O206" s="511">
        <f t="shared" si="20"/>
        <v>3.8461538461538464E-2</v>
      </c>
      <c r="P206" s="511">
        <f t="shared" si="20"/>
        <v>3.8461538461538464E-2</v>
      </c>
      <c r="Q206" s="511">
        <f t="shared" si="20"/>
        <v>3.8461538461538464E-2</v>
      </c>
      <c r="R206" s="511">
        <f t="shared" si="20"/>
        <v>3.8461538461538464E-2</v>
      </c>
      <c r="S206" s="511">
        <f t="shared" si="20"/>
        <v>3.8461538461538464E-2</v>
      </c>
      <c r="T206" s="511">
        <f t="shared" si="20"/>
        <v>3.8461538461538464E-2</v>
      </c>
      <c r="U206" s="511">
        <f t="shared" si="20"/>
        <v>3.8461538461538464E-2</v>
      </c>
    </row>
    <row r="207" spans="1:21" ht="14.25" customHeight="1" outlineLevel="1">
      <c r="A207" s="3"/>
      <c r="B207" s="145"/>
      <c r="C207" s="276" t="s">
        <v>218</v>
      </c>
      <c r="D207" s="5" t="s">
        <v>65</v>
      </c>
      <c r="E207" s="5" t="s">
        <v>39</v>
      </c>
      <c r="F207" s="494">
        <v>3.8461538461538464E-2</v>
      </c>
      <c r="G207" s="3"/>
      <c r="H207" s="511">
        <f t="shared" si="20"/>
        <v>3.8461538461538464E-2</v>
      </c>
      <c r="I207" s="511">
        <f t="shared" si="20"/>
        <v>3.8461538461538464E-2</v>
      </c>
      <c r="J207" s="511">
        <f t="shared" si="20"/>
        <v>3.8461538461538464E-2</v>
      </c>
      <c r="K207" s="511">
        <f t="shared" si="20"/>
        <v>3.8461538461538464E-2</v>
      </c>
      <c r="L207" s="511">
        <f t="shared" si="20"/>
        <v>3.8461538461538464E-2</v>
      </c>
      <c r="M207" s="511">
        <f t="shared" si="20"/>
        <v>3.8461538461538464E-2</v>
      </c>
      <c r="N207" s="511">
        <f t="shared" si="20"/>
        <v>3.8461538461538464E-2</v>
      </c>
      <c r="O207" s="511">
        <f t="shared" si="20"/>
        <v>3.8461538461538464E-2</v>
      </c>
      <c r="P207" s="511">
        <f t="shared" si="20"/>
        <v>3.8461538461538464E-2</v>
      </c>
      <c r="Q207" s="511">
        <f t="shared" si="20"/>
        <v>3.8461538461538464E-2</v>
      </c>
      <c r="R207" s="511">
        <f t="shared" si="20"/>
        <v>3.8461538461538464E-2</v>
      </c>
      <c r="S207" s="511">
        <f t="shared" si="20"/>
        <v>3.8461538461538464E-2</v>
      </c>
      <c r="T207" s="511">
        <f t="shared" si="20"/>
        <v>3.8461538461538464E-2</v>
      </c>
      <c r="U207" s="511">
        <f t="shared" si="20"/>
        <v>3.8461538461538464E-2</v>
      </c>
    </row>
    <row r="208" spans="1:21" ht="14.25" customHeight="1" outlineLevel="1">
      <c r="A208" s="3"/>
      <c r="B208" s="145"/>
      <c r="C208" s="276" t="s">
        <v>219</v>
      </c>
      <c r="D208" s="5" t="s">
        <v>65</v>
      </c>
      <c r="E208" s="5" t="s">
        <v>39</v>
      </c>
      <c r="F208" s="494">
        <v>3.8461538461538464E-2</v>
      </c>
      <c r="G208" s="3"/>
      <c r="H208" s="511">
        <f t="shared" si="20"/>
        <v>3.8461538461538464E-2</v>
      </c>
      <c r="I208" s="511">
        <f t="shared" si="20"/>
        <v>3.8461538461538464E-2</v>
      </c>
      <c r="J208" s="511">
        <f t="shared" si="20"/>
        <v>3.8461538461538464E-2</v>
      </c>
      <c r="K208" s="511">
        <f t="shared" si="20"/>
        <v>3.8461538461538464E-2</v>
      </c>
      <c r="L208" s="511">
        <f t="shared" si="20"/>
        <v>3.8461538461538464E-2</v>
      </c>
      <c r="M208" s="511">
        <f t="shared" si="20"/>
        <v>3.8461538461538464E-2</v>
      </c>
      <c r="N208" s="511">
        <f t="shared" si="20"/>
        <v>3.8461538461538464E-2</v>
      </c>
      <c r="O208" s="511">
        <f t="shared" si="20"/>
        <v>3.8461538461538464E-2</v>
      </c>
      <c r="P208" s="511">
        <f t="shared" si="20"/>
        <v>3.8461538461538464E-2</v>
      </c>
      <c r="Q208" s="511">
        <f t="shared" si="20"/>
        <v>3.8461538461538464E-2</v>
      </c>
      <c r="R208" s="511">
        <f t="shared" si="20"/>
        <v>3.8461538461538464E-2</v>
      </c>
      <c r="S208" s="511">
        <f t="shared" si="20"/>
        <v>3.8461538461538464E-2</v>
      </c>
      <c r="T208" s="511">
        <f t="shared" si="20"/>
        <v>3.8461538461538464E-2</v>
      </c>
      <c r="U208" s="511">
        <f t="shared" si="20"/>
        <v>3.8461538461538464E-2</v>
      </c>
    </row>
    <row r="209" spans="1:21" ht="14.25" customHeight="1" outlineLevel="1">
      <c r="A209" s="3"/>
      <c r="B209" s="145"/>
      <c r="C209" s="276" t="s">
        <v>801</v>
      </c>
      <c r="D209" s="5" t="s">
        <v>65</v>
      </c>
      <c r="E209" s="5" t="s">
        <v>39</v>
      </c>
      <c r="F209" s="494">
        <v>3.8461538461538464E-2</v>
      </c>
      <c r="G209" s="3"/>
      <c r="H209" s="511">
        <f t="shared" si="20"/>
        <v>3.8461538461538464E-2</v>
      </c>
      <c r="I209" s="511">
        <f t="shared" si="20"/>
        <v>3.8461538461538464E-2</v>
      </c>
      <c r="J209" s="511">
        <f t="shared" si="20"/>
        <v>3.8461538461538464E-2</v>
      </c>
      <c r="K209" s="511">
        <f t="shared" si="20"/>
        <v>3.8461538461538464E-2</v>
      </c>
      <c r="L209" s="511">
        <f t="shared" si="20"/>
        <v>3.8461538461538464E-2</v>
      </c>
      <c r="M209" s="511">
        <f t="shared" si="20"/>
        <v>3.8461538461538464E-2</v>
      </c>
      <c r="N209" s="511">
        <f t="shared" si="20"/>
        <v>3.8461538461538464E-2</v>
      </c>
      <c r="O209" s="511">
        <f t="shared" si="20"/>
        <v>3.8461538461538464E-2</v>
      </c>
      <c r="P209" s="511">
        <f t="shared" si="20"/>
        <v>3.8461538461538464E-2</v>
      </c>
      <c r="Q209" s="511">
        <f t="shared" si="20"/>
        <v>3.8461538461538464E-2</v>
      </c>
      <c r="R209" s="511">
        <f t="shared" si="20"/>
        <v>3.8461538461538464E-2</v>
      </c>
      <c r="S209" s="511">
        <f t="shared" si="20"/>
        <v>3.8461538461538464E-2</v>
      </c>
      <c r="T209" s="511">
        <f t="shared" si="20"/>
        <v>3.8461538461538464E-2</v>
      </c>
      <c r="U209" s="511">
        <f t="shared" si="20"/>
        <v>3.8461538461538464E-2</v>
      </c>
    </row>
    <row r="210" spans="1:21" ht="14.25" customHeight="1" outlineLevel="1">
      <c r="A210" s="3"/>
      <c r="B210" s="145"/>
      <c r="C210" s="276" t="s">
        <v>220</v>
      </c>
      <c r="D210" s="5" t="s">
        <v>65</v>
      </c>
      <c r="E210" s="5" t="s">
        <v>39</v>
      </c>
      <c r="F210" s="494">
        <v>3.8461538461538464E-2</v>
      </c>
      <c r="G210" s="3"/>
      <c r="H210" s="511">
        <f t="shared" si="20"/>
        <v>3.8461538461538464E-2</v>
      </c>
      <c r="I210" s="511">
        <f t="shared" si="20"/>
        <v>3.8461538461538464E-2</v>
      </c>
      <c r="J210" s="511">
        <f t="shared" si="20"/>
        <v>3.8461538461538464E-2</v>
      </c>
      <c r="K210" s="511">
        <f t="shared" si="20"/>
        <v>3.8461538461538464E-2</v>
      </c>
      <c r="L210" s="511">
        <f t="shared" si="20"/>
        <v>3.8461538461538464E-2</v>
      </c>
      <c r="M210" s="511">
        <f t="shared" si="20"/>
        <v>3.8461538461538464E-2</v>
      </c>
      <c r="N210" s="511">
        <f t="shared" si="20"/>
        <v>3.8461538461538464E-2</v>
      </c>
      <c r="O210" s="511">
        <f t="shared" si="20"/>
        <v>3.8461538461538464E-2</v>
      </c>
      <c r="P210" s="511">
        <f t="shared" si="20"/>
        <v>3.8461538461538464E-2</v>
      </c>
      <c r="Q210" s="511">
        <f t="shared" si="20"/>
        <v>3.8461538461538464E-2</v>
      </c>
      <c r="R210" s="511">
        <f t="shared" si="20"/>
        <v>3.8461538461538464E-2</v>
      </c>
      <c r="S210" s="511">
        <f t="shared" si="20"/>
        <v>3.8461538461538464E-2</v>
      </c>
      <c r="T210" s="511">
        <f t="shared" si="20"/>
        <v>3.8461538461538464E-2</v>
      </c>
      <c r="U210" s="511">
        <f t="shared" si="20"/>
        <v>3.8461538461538464E-2</v>
      </c>
    </row>
    <row r="211" spans="1:21" ht="14.25" customHeight="1" outlineLevel="1">
      <c r="A211" s="3"/>
      <c r="B211" s="145"/>
      <c r="C211" s="276" t="s">
        <v>800</v>
      </c>
      <c r="D211" s="5" t="s">
        <v>65</v>
      </c>
      <c r="E211" s="5" t="s">
        <v>39</v>
      </c>
      <c r="F211" s="494">
        <v>3.8461538461538464E-2</v>
      </c>
      <c r="G211" s="3"/>
      <c r="H211" s="511">
        <f t="shared" si="20"/>
        <v>3.8461538461538464E-2</v>
      </c>
      <c r="I211" s="511">
        <f t="shared" si="20"/>
        <v>3.8461538461538464E-2</v>
      </c>
      <c r="J211" s="511">
        <f t="shared" si="20"/>
        <v>3.8461538461538464E-2</v>
      </c>
      <c r="K211" s="511">
        <f t="shared" si="20"/>
        <v>3.8461538461538464E-2</v>
      </c>
      <c r="L211" s="511">
        <f t="shared" si="20"/>
        <v>3.8461538461538464E-2</v>
      </c>
      <c r="M211" s="511">
        <f t="shared" si="20"/>
        <v>3.8461538461538464E-2</v>
      </c>
      <c r="N211" s="511">
        <f t="shared" si="20"/>
        <v>3.8461538461538464E-2</v>
      </c>
      <c r="O211" s="511">
        <f t="shared" si="20"/>
        <v>3.8461538461538464E-2</v>
      </c>
      <c r="P211" s="511">
        <f t="shared" si="20"/>
        <v>3.8461538461538464E-2</v>
      </c>
      <c r="Q211" s="511">
        <f t="shared" si="20"/>
        <v>3.8461538461538464E-2</v>
      </c>
      <c r="R211" s="511">
        <f t="shared" si="20"/>
        <v>3.8461538461538464E-2</v>
      </c>
      <c r="S211" s="511">
        <f t="shared" si="20"/>
        <v>3.8461538461538464E-2</v>
      </c>
      <c r="T211" s="511">
        <f t="shared" si="20"/>
        <v>3.8461538461538464E-2</v>
      </c>
      <c r="U211" s="511">
        <f t="shared" si="20"/>
        <v>3.8461538461538464E-2</v>
      </c>
    </row>
    <row r="212" spans="1:21" ht="14.25" customHeight="1" outlineLevel="1">
      <c r="A212" s="3"/>
      <c r="B212" s="145"/>
      <c r="C212" s="276" t="s">
        <v>221</v>
      </c>
      <c r="D212" s="5" t="s">
        <v>65</v>
      </c>
      <c r="E212" s="5" t="s">
        <v>39</v>
      </c>
      <c r="F212" s="494">
        <v>3.8461538461538464E-2</v>
      </c>
      <c r="G212" s="3"/>
      <c r="H212" s="511">
        <f t="shared" si="20"/>
        <v>3.8461538461538464E-2</v>
      </c>
      <c r="I212" s="511">
        <f t="shared" si="20"/>
        <v>3.8461538461538464E-2</v>
      </c>
      <c r="J212" s="511">
        <f t="shared" si="20"/>
        <v>3.8461538461538464E-2</v>
      </c>
      <c r="K212" s="511">
        <f t="shared" si="20"/>
        <v>3.8461538461538464E-2</v>
      </c>
      <c r="L212" s="511">
        <f t="shared" si="20"/>
        <v>3.8461538461538464E-2</v>
      </c>
      <c r="M212" s="511">
        <f t="shared" si="20"/>
        <v>3.8461538461538464E-2</v>
      </c>
      <c r="N212" s="511">
        <f t="shared" si="20"/>
        <v>3.8461538461538464E-2</v>
      </c>
      <c r="O212" s="511">
        <f t="shared" si="20"/>
        <v>3.8461538461538464E-2</v>
      </c>
      <c r="P212" s="511">
        <f t="shared" si="20"/>
        <v>3.8461538461538464E-2</v>
      </c>
      <c r="Q212" s="511">
        <f t="shared" si="20"/>
        <v>3.8461538461538464E-2</v>
      </c>
      <c r="R212" s="511">
        <f t="shared" si="20"/>
        <v>3.8461538461538464E-2</v>
      </c>
      <c r="S212" s="511">
        <f t="shared" si="20"/>
        <v>3.8461538461538464E-2</v>
      </c>
      <c r="T212" s="511">
        <f t="shared" si="20"/>
        <v>3.8461538461538464E-2</v>
      </c>
      <c r="U212" s="511">
        <f t="shared" si="20"/>
        <v>3.8461538461538464E-2</v>
      </c>
    </row>
    <row r="213" spans="1:21" ht="14.25" customHeight="1" outlineLevel="1">
      <c r="A213" s="3"/>
      <c r="B213" s="145"/>
      <c r="C213" s="276" t="s">
        <v>792</v>
      </c>
      <c r="D213" s="5" t="s">
        <v>65</v>
      </c>
      <c r="E213" s="5" t="s">
        <v>39</v>
      </c>
      <c r="F213" s="494">
        <v>3.8461538461538464E-2</v>
      </c>
      <c r="G213" s="3"/>
      <c r="H213" s="511">
        <f t="shared" si="20"/>
        <v>3.8461538461538464E-2</v>
      </c>
      <c r="I213" s="511">
        <f t="shared" si="20"/>
        <v>3.8461538461538464E-2</v>
      </c>
      <c r="J213" s="511">
        <f t="shared" si="20"/>
        <v>3.8461538461538464E-2</v>
      </c>
      <c r="K213" s="511">
        <f t="shared" si="20"/>
        <v>3.8461538461538464E-2</v>
      </c>
      <c r="L213" s="511">
        <f t="shared" si="20"/>
        <v>3.8461538461538464E-2</v>
      </c>
      <c r="M213" s="511">
        <f t="shared" si="20"/>
        <v>3.8461538461538464E-2</v>
      </c>
      <c r="N213" s="511">
        <f t="shared" si="20"/>
        <v>3.8461538461538464E-2</v>
      </c>
      <c r="O213" s="511">
        <f t="shared" si="20"/>
        <v>3.8461538461538464E-2</v>
      </c>
      <c r="P213" s="511">
        <f t="shared" si="20"/>
        <v>3.8461538461538464E-2</v>
      </c>
      <c r="Q213" s="511">
        <f t="shared" si="20"/>
        <v>3.8461538461538464E-2</v>
      </c>
      <c r="R213" s="511">
        <f t="shared" si="20"/>
        <v>3.8461538461538464E-2</v>
      </c>
      <c r="S213" s="511">
        <f t="shared" si="20"/>
        <v>3.8461538461538464E-2</v>
      </c>
      <c r="T213" s="511">
        <f t="shared" si="20"/>
        <v>3.8461538461538464E-2</v>
      </c>
      <c r="U213" s="511">
        <f t="shared" si="20"/>
        <v>3.8461538461538464E-2</v>
      </c>
    </row>
    <row r="214" spans="1:21" ht="14.25" customHeight="1" outlineLevel="1">
      <c r="A214" s="3"/>
      <c r="B214" s="145"/>
      <c r="C214" s="276" t="s">
        <v>796</v>
      </c>
      <c r="D214" s="5" t="s">
        <v>65</v>
      </c>
      <c r="E214" s="5" t="s">
        <v>39</v>
      </c>
      <c r="F214" s="494">
        <v>3.8461538461538464E-2</v>
      </c>
      <c r="G214" s="3"/>
      <c r="H214" s="511">
        <f t="shared" si="20"/>
        <v>3.8461538461538464E-2</v>
      </c>
      <c r="I214" s="511">
        <f t="shared" si="20"/>
        <v>3.8461538461538464E-2</v>
      </c>
      <c r="J214" s="511">
        <f t="shared" si="20"/>
        <v>3.8461538461538464E-2</v>
      </c>
      <c r="K214" s="511">
        <f t="shared" si="20"/>
        <v>3.8461538461538464E-2</v>
      </c>
      <c r="L214" s="511">
        <f t="shared" si="20"/>
        <v>3.8461538461538464E-2</v>
      </c>
      <c r="M214" s="511">
        <f t="shared" si="20"/>
        <v>3.8461538461538464E-2</v>
      </c>
      <c r="N214" s="511">
        <f t="shared" si="20"/>
        <v>3.8461538461538464E-2</v>
      </c>
      <c r="O214" s="511">
        <f t="shared" si="20"/>
        <v>3.8461538461538464E-2</v>
      </c>
      <c r="P214" s="511">
        <f t="shared" si="20"/>
        <v>3.8461538461538464E-2</v>
      </c>
      <c r="Q214" s="511">
        <f t="shared" si="20"/>
        <v>3.8461538461538464E-2</v>
      </c>
      <c r="R214" s="511">
        <f t="shared" si="20"/>
        <v>3.8461538461538464E-2</v>
      </c>
      <c r="S214" s="511">
        <f t="shared" si="20"/>
        <v>3.8461538461538464E-2</v>
      </c>
      <c r="T214" s="511">
        <f t="shared" si="20"/>
        <v>3.8461538461538464E-2</v>
      </c>
      <c r="U214" s="511">
        <f t="shared" si="20"/>
        <v>3.8461538461538464E-2</v>
      </c>
    </row>
    <row r="215" spans="1:21" ht="14.25" customHeight="1" outlineLevel="1">
      <c r="A215" s="3"/>
      <c r="B215" s="145"/>
      <c r="C215" s="276" t="s">
        <v>795</v>
      </c>
      <c r="D215" s="5" t="s">
        <v>65</v>
      </c>
      <c r="E215" s="5" t="s">
        <v>39</v>
      </c>
      <c r="F215" s="494">
        <v>3.8461538461538464E-2</v>
      </c>
      <c r="G215" s="3"/>
      <c r="H215" s="511">
        <f t="shared" si="20"/>
        <v>3.8461538461538464E-2</v>
      </c>
      <c r="I215" s="511">
        <f t="shared" si="20"/>
        <v>3.8461538461538464E-2</v>
      </c>
      <c r="J215" s="511">
        <f t="shared" si="20"/>
        <v>3.8461538461538464E-2</v>
      </c>
      <c r="K215" s="511">
        <f t="shared" si="20"/>
        <v>3.8461538461538464E-2</v>
      </c>
      <c r="L215" s="511">
        <f t="shared" si="20"/>
        <v>3.8461538461538464E-2</v>
      </c>
      <c r="M215" s="511">
        <f t="shared" si="20"/>
        <v>3.8461538461538464E-2</v>
      </c>
      <c r="N215" s="511">
        <f t="shared" si="20"/>
        <v>3.8461538461538464E-2</v>
      </c>
      <c r="O215" s="511">
        <f t="shared" si="20"/>
        <v>3.8461538461538464E-2</v>
      </c>
      <c r="P215" s="511">
        <f t="shared" si="20"/>
        <v>3.8461538461538464E-2</v>
      </c>
      <c r="Q215" s="511">
        <f t="shared" si="20"/>
        <v>3.8461538461538464E-2</v>
      </c>
      <c r="R215" s="511">
        <f t="shared" si="20"/>
        <v>3.8461538461538464E-2</v>
      </c>
      <c r="S215" s="511">
        <f t="shared" si="20"/>
        <v>3.8461538461538464E-2</v>
      </c>
      <c r="T215" s="511">
        <f t="shared" si="20"/>
        <v>3.8461538461538464E-2</v>
      </c>
      <c r="U215" s="511">
        <f t="shared" si="20"/>
        <v>3.8461538461538464E-2</v>
      </c>
    </row>
    <row r="216" spans="1:21" ht="14.25" customHeight="1" outlineLevel="1">
      <c r="A216" s="3"/>
      <c r="B216" s="145"/>
      <c r="C216" s="470" t="s">
        <v>180</v>
      </c>
      <c r="D216" s="503"/>
      <c r="E216" s="503"/>
      <c r="F216" s="504"/>
      <c r="G216" s="510"/>
      <c r="H216" s="516"/>
      <c r="I216" s="516"/>
      <c r="J216" s="516"/>
      <c r="K216" s="516"/>
      <c r="L216" s="516"/>
      <c r="M216" s="516"/>
      <c r="N216" s="516"/>
      <c r="O216" s="516"/>
      <c r="P216" s="516"/>
      <c r="Q216" s="516"/>
      <c r="R216" s="516"/>
      <c r="S216" s="516"/>
      <c r="T216" s="516"/>
      <c r="U216" s="516"/>
    </row>
    <row r="217" spans="1:21" ht="14.25" customHeight="1" outlineLevel="1">
      <c r="A217" s="3"/>
      <c r="B217" s="145"/>
      <c r="C217" s="276" t="s">
        <v>259</v>
      </c>
      <c r="D217" s="5" t="s">
        <v>65</v>
      </c>
      <c r="E217" s="5" t="s">
        <v>39</v>
      </c>
      <c r="F217" s="494">
        <v>6.6666666666666666E-2</v>
      </c>
      <c r="G217" s="3"/>
      <c r="H217" s="511">
        <f t="shared" ref="H217:U228" si="21">+$F217</f>
        <v>6.6666666666666666E-2</v>
      </c>
      <c r="I217" s="511">
        <f t="shared" si="21"/>
        <v>6.6666666666666666E-2</v>
      </c>
      <c r="J217" s="511">
        <f t="shared" si="21"/>
        <v>6.6666666666666666E-2</v>
      </c>
      <c r="K217" s="511">
        <f t="shared" si="21"/>
        <v>6.6666666666666666E-2</v>
      </c>
      <c r="L217" s="511">
        <f t="shared" si="21"/>
        <v>6.6666666666666666E-2</v>
      </c>
      <c r="M217" s="511">
        <f t="shared" si="21"/>
        <v>6.6666666666666666E-2</v>
      </c>
      <c r="N217" s="511">
        <f t="shared" si="21"/>
        <v>6.6666666666666666E-2</v>
      </c>
      <c r="O217" s="511">
        <f t="shared" si="21"/>
        <v>6.6666666666666666E-2</v>
      </c>
      <c r="P217" s="511">
        <f t="shared" si="21"/>
        <v>6.6666666666666666E-2</v>
      </c>
      <c r="Q217" s="511">
        <f t="shared" si="21"/>
        <v>6.6666666666666666E-2</v>
      </c>
      <c r="R217" s="511">
        <f t="shared" si="21"/>
        <v>6.6666666666666666E-2</v>
      </c>
      <c r="S217" s="511">
        <f t="shared" si="21"/>
        <v>6.6666666666666666E-2</v>
      </c>
      <c r="T217" s="511">
        <f t="shared" si="21"/>
        <v>6.6666666666666666E-2</v>
      </c>
      <c r="U217" s="511">
        <f t="shared" si="21"/>
        <v>6.6666666666666666E-2</v>
      </c>
    </row>
    <row r="218" spans="1:21" ht="14.25" customHeight="1" outlineLevel="1">
      <c r="A218" s="3"/>
      <c r="B218" s="145"/>
      <c r="C218" s="276" t="s">
        <v>259</v>
      </c>
      <c r="D218" s="5" t="s">
        <v>65</v>
      </c>
      <c r="E218" s="5" t="s">
        <v>39</v>
      </c>
      <c r="F218" s="494">
        <v>6.6666666666666666E-2</v>
      </c>
      <c r="G218" s="3"/>
      <c r="H218" s="511">
        <f t="shared" ref="H218:U218" si="22">+$F218</f>
        <v>6.6666666666666666E-2</v>
      </c>
      <c r="I218" s="511">
        <f t="shared" si="22"/>
        <v>6.6666666666666666E-2</v>
      </c>
      <c r="J218" s="511">
        <f t="shared" si="22"/>
        <v>6.6666666666666666E-2</v>
      </c>
      <c r="K218" s="511">
        <f t="shared" si="22"/>
        <v>6.6666666666666666E-2</v>
      </c>
      <c r="L218" s="511">
        <f t="shared" si="22"/>
        <v>6.6666666666666666E-2</v>
      </c>
      <c r="M218" s="511">
        <f t="shared" si="22"/>
        <v>6.6666666666666666E-2</v>
      </c>
      <c r="N218" s="511">
        <f t="shared" si="22"/>
        <v>6.6666666666666666E-2</v>
      </c>
      <c r="O218" s="511">
        <f t="shared" si="22"/>
        <v>6.6666666666666666E-2</v>
      </c>
      <c r="P218" s="511">
        <f t="shared" si="22"/>
        <v>6.6666666666666666E-2</v>
      </c>
      <c r="Q218" s="511">
        <f t="shared" si="22"/>
        <v>6.6666666666666666E-2</v>
      </c>
      <c r="R218" s="511">
        <f t="shared" si="22"/>
        <v>6.6666666666666666E-2</v>
      </c>
      <c r="S218" s="511">
        <f t="shared" si="22"/>
        <v>6.6666666666666666E-2</v>
      </c>
      <c r="T218" s="511">
        <f t="shared" si="22"/>
        <v>6.6666666666666666E-2</v>
      </c>
      <c r="U218" s="511">
        <f t="shared" si="22"/>
        <v>6.6666666666666666E-2</v>
      </c>
    </row>
    <row r="219" spans="1:21" ht="14.25" customHeight="1" outlineLevel="1">
      <c r="A219" s="3"/>
      <c r="B219" s="145"/>
      <c r="C219" s="276" t="s">
        <v>260</v>
      </c>
      <c r="D219" s="5" t="s">
        <v>65</v>
      </c>
      <c r="E219" s="5" t="s">
        <v>39</v>
      </c>
      <c r="F219" s="494">
        <v>0.14285714285714285</v>
      </c>
      <c r="G219" s="3"/>
      <c r="H219" s="511">
        <f t="shared" si="21"/>
        <v>0.14285714285714285</v>
      </c>
      <c r="I219" s="511">
        <f t="shared" si="21"/>
        <v>0.14285714285714285</v>
      </c>
      <c r="J219" s="511">
        <f t="shared" si="21"/>
        <v>0.14285714285714285</v>
      </c>
      <c r="K219" s="511">
        <f t="shared" si="21"/>
        <v>0.14285714285714285</v>
      </c>
      <c r="L219" s="511">
        <f t="shared" si="21"/>
        <v>0.14285714285714285</v>
      </c>
      <c r="M219" s="511">
        <f t="shared" si="21"/>
        <v>0.14285714285714285</v>
      </c>
      <c r="N219" s="511">
        <f t="shared" si="21"/>
        <v>0.14285714285714285</v>
      </c>
      <c r="O219" s="511">
        <f t="shared" si="21"/>
        <v>0.14285714285714285</v>
      </c>
      <c r="P219" s="511">
        <f t="shared" si="21"/>
        <v>0.14285714285714285</v>
      </c>
      <c r="Q219" s="511">
        <f t="shared" si="21"/>
        <v>0.14285714285714285</v>
      </c>
      <c r="R219" s="511">
        <f t="shared" si="21"/>
        <v>0.14285714285714285</v>
      </c>
      <c r="S219" s="511">
        <f t="shared" si="21"/>
        <v>0.14285714285714285</v>
      </c>
      <c r="T219" s="511">
        <f t="shared" si="21"/>
        <v>0.14285714285714285</v>
      </c>
      <c r="U219" s="511">
        <f t="shared" si="21"/>
        <v>0.14285714285714285</v>
      </c>
    </row>
    <row r="220" spans="1:21" ht="14.25" customHeight="1" outlineLevel="1">
      <c r="A220" s="3"/>
      <c r="B220" s="145"/>
      <c r="C220" s="276" t="s">
        <v>938</v>
      </c>
      <c r="D220" s="5" t="s">
        <v>65</v>
      </c>
      <c r="E220" s="5" t="s">
        <v>39</v>
      </c>
      <c r="F220" s="494">
        <v>0.1</v>
      </c>
      <c r="G220" s="3"/>
      <c r="H220" s="511">
        <f t="shared" ref="H220:U220" si="23">+$F220</f>
        <v>0.1</v>
      </c>
      <c r="I220" s="511">
        <f t="shared" si="23"/>
        <v>0.1</v>
      </c>
      <c r="J220" s="511">
        <f t="shared" si="23"/>
        <v>0.1</v>
      </c>
      <c r="K220" s="511">
        <f t="shared" si="23"/>
        <v>0.1</v>
      </c>
      <c r="L220" s="511">
        <f t="shared" si="23"/>
        <v>0.1</v>
      </c>
      <c r="M220" s="511">
        <f t="shared" si="23"/>
        <v>0.1</v>
      </c>
      <c r="N220" s="511">
        <f t="shared" si="23"/>
        <v>0.1</v>
      </c>
      <c r="O220" s="511">
        <f t="shared" si="23"/>
        <v>0.1</v>
      </c>
      <c r="P220" s="511">
        <f t="shared" si="23"/>
        <v>0.1</v>
      </c>
      <c r="Q220" s="511">
        <f t="shared" si="23"/>
        <v>0.1</v>
      </c>
      <c r="R220" s="511">
        <f t="shared" si="23"/>
        <v>0.1</v>
      </c>
      <c r="S220" s="511">
        <f t="shared" si="23"/>
        <v>0.1</v>
      </c>
      <c r="T220" s="511">
        <f t="shared" si="23"/>
        <v>0.1</v>
      </c>
      <c r="U220" s="511">
        <f t="shared" si="23"/>
        <v>0.1</v>
      </c>
    </row>
    <row r="221" spans="1:21" ht="14.25" customHeight="1" outlineLevel="1">
      <c r="A221" s="3"/>
      <c r="B221" s="145"/>
      <c r="C221" s="276" t="s">
        <v>263</v>
      </c>
      <c r="D221" s="5" t="s">
        <v>65</v>
      </c>
      <c r="E221" s="5" t="s">
        <v>39</v>
      </c>
      <c r="F221" s="494">
        <v>0.1</v>
      </c>
      <c r="G221" s="3"/>
      <c r="H221" s="511">
        <f t="shared" si="21"/>
        <v>0.1</v>
      </c>
      <c r="I221" s="511">
        <f t="shared" si="21"/>
        <v>0.1</v>
      </c>
      <c r="J221" s="511">
        <f t="shared" si="21"/>
        <v>0.1</v>
      </c>
      <c r="K221" s="511">
        <f t="shared" si="21"/>
        <v>0.1</v>
      </c>
      <c r="L221" s="511">
        <f t="shared" si="21"/>
        <v>0.1</v>
      </c>
      <c r="M221" s="511">
        <f t="shared" si="21"/>
        <v>0.1</v>
      </c>
      <c r="N221" s="511">
        <f t="shared" si="21"/>
        <v>0.1</v>
      </c>
      <c r="O221" s="511">
        <f t="shared" si="21"/>
        <v>0.1</v>
      </c>
      <c r="P221" s="511">
        <f t="shared" si="21"/>
        <v>0.1</v>
      </c>
      <c r="Q221" s="511">
        <f t="shared" si="21"/>
        <v>0.1</v>
      </c>
      <c r="R221" s="511">
        <f t="shared" si="21"/>
        <v>0.1</v>
      </c>
      <c r="S221" s="511">
        <f t="shared" si="21"/>
        <v>0.1</v>
      </c>
      <c r="T221" s="511">
        <f t="shared" si="21"/>
        <v>0.1</v>
      </c>
      <c r="U221" s="511">
        <f t="shared" si="21"/>
        <v>0.1</v>
      </c>
    </row>
    <row r="222" spans="1:21" ht="14.25" customHeight="1" outlineLevel="1">
      <c r="A222" s="3"/>
      <c r="B222" s="145"/>
      <c r="C222" s="276" t="s">
        <v>264</v>
      </c>
      <c r="D222" s="5" t="s">
        <v>65</v>
      </c>
      <c r="E222" s="5" t="s">
        <v>39</v>
      </c>
      <c r="F222" s="494">
        <v>0.14285714285714285</v>
      </c>
      <c r="G222" s="3"/>
      <c r="H222" s="511">
        <f t="shared" si="21"/>
        <v>0.14285714285714285</v>
      </c>
      <c r="I222" s="511">
        <f t="shared" si="21"/>
        <v>0.14285714285714285</v>
      </c>
      <c r="J222" s="511">
        <f t="shared" si="21"/>
        <v>0.14285714285714285</v>
      </c>
      <c r="K222" s="511">
        <f t="shared" si="21"/>
        <v>0.14285714285714285</v>
      </c>
      <c r="L222" s="511">
        <f t="shared" si="21"/>
        <v>0.14285714285714285</v>
      </c>
      <c r="M222" s="511">
        <f t="shared" si="21"/>
        <v>0.14285714285714285</v>
      </c>
      <c r="N222" s="511">
        <f t="shared" si="21"/>
        <v>0.14285714285714285</v>
      </c>
      <c r="O222" s="511">
        <f t="shared" si="21"/>
        <v>0.14285714285714285</v>
      </c>
      <c r="P222" s="511">
        <f t="shared" si="21"/>
        <v>0.14285714285714285</v>
      </c>
      <c r="Q222" s="511">
        <f t="shared" si="21"/>
        <v>0.14285714285714285</v>
      </c>
      <c r="R222" s="511">
        <f t="shared" si="21"/>
        <v>0.14285714285714285</v>
      </c>
      <c r="S222" s="511">
        <f t="shared" si="21"/>
        <v>0.14285714285714285</v>
      </c>
      <c r="T222" s="511">
        <f t="shared" si="21"/>
        <v>0.14285714285714285</v>
      </c>
      <c r="U222" s="511">
        <f t="shared" si="21"/>
        <v>0.14285714285714285</v>
      </c>
    </row>
    <row r="223" spans="1:21" ht="14.25" customHeight="1" outlineLevel="1">
      <c r="A223" s="3"/>
      <c r="B223" s="145"/>
      <c r="C223" s="276" t="s">
        <v>265</v>
      </c>
      <c r="D223" s="5" t="s">
        <v>65</v>
      </c>
      <c r="E223" s="5" t="s">
        <v>39</v>
      </c>
      <c r="F223" s="494">
        <v>0.2</v>
      </c>
      <c r="G223" s="3"/>
      <c r="H223" s="511">
        <f t="shared" si="21"/>
        <v>0.2</v>
      </c>
      <c r="I223" s="511">
        <f t="shared" si="21"/>
        <v>0.2</v>
      </c>
      <c r="J223" s="511">
        <f t="shared" si="21"/>
        <v>0.2</v>
      </c>
      <c r="K223" s="511">
        <f t="shared" si="21"/>
        <v>0.2</v>
      </c>
      <c r="L223" s="511">
        <f t="shared" si="21"/>
        <v>0.2</v>
      </c>
      <c r="M223" s="511">
        <f t="shared" si="21"/>
        <v>0.2</v>
      </c>
      <c r="N223" s="511">
        <f t="shared" si="21"/>
        <v>0.2</v>
      </c>
      <c r="O223" s="511">
        <f t="shared" si="21"/>
        <v>0.2</v>
      </c>
      <c r="P223" s="511">
        <f t="shared" si="21"/>
        <v>0.2</v>
      </c>
      <c r="Q223" s="511">
        <f t="shared" si="21"/>
        <v>0.2</v>
      </c>
      <c r="R223" s="511">
        <f t="shared" si="21"/>
        <v>0.2</v>
      </c>
      <c r="S223" s="511">
        <f t="shared" si="21"/>
        <v>0.2</v>
      </c>
      <c r="T223" s="511">
        <f t="shared" si="21"/>
        <v>0.2</v>
      </c>
      <c r="U223" s="511">
        <f t="shared" si="21"/>
        <v>0.2</v>
      </c>
    </row>
    <row r="224" spans="1:21" ht="14.25" customHeight="1" outlineLevel="1">
      <c r="A224" s="3"/>
      <c r="B224" s="145"/>
      <c r="C224" s="276" t="s">
        <v>266</v>
      </c>
      <c r="D224" s="5" t="s">
        <v>65</v>
      </c>
      <c r="E224" s="5" t="s">
        <v>39</v>
      </c>
      <c r="F224" s="494">
        <v>0.2</v>
      </c>
      <c r="G224" s="3"/>
      <c r="H224" s="511">
        <f t="shared" si="21"/>
        <v>0.2</v>
      </c>
      <c r="I224" s="511">
        <f t="shared" si="21"/>
        <v>0.2</v>
      </c>
      <c r="J224" s="511">
        <f t="shared" si="21"/>
        <v>0.2</v>
      </c>
      <c r="K224" s="511">
        <f t="shared" si="21"/>
        <v>0.2</v>
      </c>
      <c r="L224" s="511">
        <f t="shared" si="21"/>
        <v>0.2</v>
      </c>
      <c r="M224" s="511">
        <f t="shared" si="21"/>
        <v>0.2</v>
      </c>
      <c r="N224" s="511">
        <f t="shared" si="21"/>
        <v>0.2</v>
      </c>
      <c r="O224" s="511">
        <f t="shared" si="21"/>
        <v>0.2</v>
      </c>
      <c r="P224" s="511">
        <f t="shared" si="21"/>
        <v>0.2</v>
      </c>
      <c r="Q224" s="511">
        <f t="shared" si="21"/>
        <v>0.2</v>
      </c>
      <c r="R224" s="511">
        <f t="shared" si="21"/>
        <v>0.2</v>
      </c>
      <c r="S224" s="511">
        <f t="shared" si="21"/>
        <v>0.2</v>
      </c>
      <c r="T224" s="511">
        <f t="shared" si="21"/>
        <v>0.2</v>
      </c>
      <c r="U224" s="511">
        <f t="shared" si="21"/>
        <v>0.2</v>
      </c>
    </row>
    <row r="225" spans="1:21" ht="14.25" customHeight="1" outlineLevel="1">
      <c r="A225" s="3"/>
      <c r="B225" s="145"/>
      <c r="C225" s="276" t="s">
        <v>267</v>
      </c>
      <c r="D225" s="5" t="s">
        <v>65</v>
      </c>
      <c r="E225" s="5" t="s">
        <v>39</v>
      </c>
      <c r="F225" s="494">
        <v>0.14285714285714285</v>
      </c>
      <c r="G225" s="3"/>
      <c r="H225" s="511">
        <f t="shared" si="21"/>
        <v>0.14285714285714285</v>
      </c>
      <c r="I225" s="511">
        <f t="shared" si="21"/>
        <v>0.14285714285714285</v>
      </c>
      <c r="J225" s="511">
        <f t="shared" si="21"/>
        <v>0.14285714285714285</v>
      </c>
      <c r="K225" s="511">
        <f t="shared" si="21"/>
        <v>0.14285714285714285</v>
      </c>
      <c r="L225" s="511">
        <f t="shared" si="21"/>
        <v>0.14285714285714285</v>
      </c>
      <c r="M225" s="511">
        <f t="shared" si="21"/>
        <v>0.14285714285714285</v>
      </c>
      <c r="N225" s="511">
        <f t="shared" si="21"/>
        <v>0.14285714285714285</v>
      </c>
      <c r="O225" s="511">
        <f t="shared" si="21"/>
        <v>0.14285714285714285</v>
      </c>
      <c r="P225" s="511">
        <f t="shared" si="21"/>
        <v>0.14285714285714285</v>
      </c>
      <c r="Q225" s="511">
        <f t="shared" si="21"/>
        <v>0.14285714285714285</v>
      </c>
      <c r="R225" s="511">
        <f t="shared" si="21"/>
        <v>0.14285714285714285</v>
      </c>
      <c r="S225" s="511">
        <f t="shared" si="21"/>
        <v>0.14285714285714285</v>
      </c>
      <c r="T225" s="511">
        <f t="shared" si="21"/>
        <v>0.14285714285714285</v>
      </c>
      <c r="U225" s="511">
        <f t="shared" si="21"/>
        <v>0.14285714285714285</v>
      </c>
    </row>
    <row r="226" spans="1:21" ht="14.25" customHeight="1" outlineLevel="1">
      <c r="A226" s="3"/>
      <c r="B226" s="145"/>
      <c r="C226" s="276" t="s">
        <v>268</v>
      </c>
      <c r="D226" s="5" t="s">
        <v>65</v>
      </c>
      <c r="E226" s="5" t="s">
        <v>39</v>
      </c>
      <c r="F226" s="494">
        <v>0.14285714285714285</v>
      </c>
      <c r="G226" s="3"/>
      <c r="H226" s="511">
        <f t="shared" si="21"/>
        <v>0.14285714285714285</v>
      </c>
      <c r="I226" s="511">
        <f t="shared" si="21"/>
        <v>0.14285714285714285</v>
      </c>
      <c r="J226" s="511">
        <f t="shared" si="21"/>
        <v>0.14285714285714285</v>
      </c>
      <c r="K226" s="511">
        <f t="shared" si="21"/>
        <v>0.14285714285714285</v>
      </c>
      <c r="L226" s="511">
        <f t="shared" si="21"/>
        <v>0.14285714285714285</v>
      </c>
      <c r="M226" s="511">
        <f t="shared" si="21"/>
        <v>0.14285714285714285</v>
      </c>
      <c r="N226" s="511">
        <f t="shared" si="21"/>
        <v>0.14285714285714285</v>
      </c>
      <c r="O226" s="511">
        <f t="shared" si="21"/>
        <v>0.14285714285714285</v>
      </c>
      <c r="P226" s="511">
        <f t="shared" si="21"/>
        <v>0.14285714285714285</v>
      </c>
      <c r="Q226" s="511">
        <f t="shared" si="21"/>
        <v>0.14285714285714285</v>
      </c>
      <c r="R226" s="511">
        <f t="shared" si="21"/>
        <v>0.14285714285714285</v>
      </c>
      <c r="S226" s="511">
        <f t="shared" si="21"/>
        <v>0.14285714285714285</v>
      </c>
      <c r="T226" s="511">
        <f t="shared" si="21"/>
        <v>0.14285714285714285</v>
      </c>
      <c r="U226" s="511">
        <f t="shared" si="21"/>
        <v>0.14285714285714285</v>
      </c>
    </row>
    <row r="227" spans="1:21" ht="14.25" customHeight="1" outlineLevel="1">
      <c r="A227" s="3"/>
      <c r="B227" s="145"/>
      <c r="C227" s="276" t="s">
        <v>269</v>
      </c>
      <c r="D227" s="5" t="s">
        <v>65</v>
      </c>
      <c r="E227" s="5" t="s">
        <v>39</v>
      </c>
      <c r="F227" s="494">
        <v>0.2</v>
      </c>
      <c r="G227" s="3"/>
      <c r="H227" s="511">
        <f t="shared" si="21"/>
        <v>0.2</v>
      </c>
      <c r="I227" s="511">
        <f t="shared" si="21"/>
        <v>0.2</v>
      </c>
      <c r="J227" s="511">
        <f t="shared" si="21"/>
        <v>0.2</v>
      </c>
      <c r="K227" s="511">
        <f t="shared" si="21"/>
        <v>0.2</v>
      </c>
      <c r="L227" s="511">
        <f t="shared" si="21"/>
        <v>0.2</v>
      </c>
      <c r="M227" s="511">
        <f t="shared" si="21"/>
        <v>0.2</v>
      </c>
      <c r="N227" s="511">
        <f t="shared" si="21"/>
        <v>0.2</v>
      </c>
      <c r="O227" s="511">
        <f t="shared" si="21"/>
        <v>0.2</v>
      </c>
      <c r="P227" s="511">
        <f t="shared" si="21"/>
        <v>0.2</v>
      </c>
      <c r="Q227" s="511">
        <f t="shared" si="21"/>
        <v>0.2</v>
      </c>
      <c r="R227" s="511">
        <f t="shared" si="21"/>
        <v>0.2</v>
      </c>
      <c r="S227" s="511">
        <f t="shared" si="21"/>
        <v>0.2</v>
      </c>
      <c r="T227" s="511">
        <f t="shared" si="21"/>
        <v>0.2</v>
      </c>
      <c r="U227" s="511">
        <f t="shared" si="21"/>
        <v>0.2</v>
      </c>
    </row>
    <row r="228" spans="1:21" ht="14.25" customHeight="1" outlineLevel="1">
      <c r="A228" s="3"/>
      <c r="B228" s="145"/>
      <c r="C228" s="276" t="s">
        <v>270</v>
      </c>
      <c r="D228" s="5" t="s">
        <v>65</v>
      </c>
      <c r="E228" s="5" t="s">
        <v>39</v>
      </c>
      <c r="F228" s="494">
        <v>0.2</v>
      </c>
      <c r="G228" s="3"/>
      <c r="H228" s="511">
        <f t="shared" si="21"/>
        <v>0.2</v>
      </c>
      <c r="I228" s="511">
        <f t="shared" si="21"/>
        <v>0.2</v>
      </c>
      <c r="J228" s="511">
        <f t="shared" si="21"/>
        <v>0.2</v>
      </c>
      <c r="K228" s="511">
        <f t="shared" si="21"/>
        <v>0.2</v>
      </c>
      <c r="L228" s="511">
        <f t="shared" si="21"/>
        <v>0.2</v>
      </c>
      <c r="M228" s="511">
        <f t="shared" si="21"/>
        <v>0.2</v>
      </c>
      <c r="N228" s="511">
        <f t="shared" si="21"/>
        <v>0.2</v>
      </c>
      <c r="O228" s="511">
        <f t="shared" si="21"/>
        <v>0.2</v>
      </c>
      <c r="P228" s="511">
        <f t="shared" si="21"/>
        <v>0.2</v>
      </c>
      <c r="Q228" s="511">
        <f t="shared" si="21"/>
        <v>0.2</v>
      </c>
      <c r="R228" s="511">
        <f t="shared" si="21"/>
        <v>0.2</v>
      </c>
      <c r="S228" s="511">
        <f t="shared" si="21"/>
        <v>0.2</v>
      </c>
      <c r="T228" s="511">
        <f t="shared" si="21"/>
        <v>0.2</v>
      </c>
      <c r="U228" s="511">
        <f t="shared" si="21"/>
        <v>0.2</v>
      </c>
    </row>
    <row r="229" spans="1:21" ht="14.25" customHeight="1" outlineLevel="1">
      <c r="A229" s="3"/>
      <c r="B229" s="145"/>
      <c r="C229" s="276" t="s">
        <v>207</v>
      </c>
      <c r="D229" s="5" t="s">
        <v>65</v>
      </c>
      <c r="E229" s="5" t="s">
        <v>39</v>
      </c>
      <c r="F229" s="494">
        <v>0.14285714285714285</v>
      </c>
      <c r="G229" s="3"/>
      <c r="H229" s="511">
        <f t="shared" ref="H229:U239" si="24">+$F229</f>
        <v>0.14285714285714285</v>
      </c>
      <c r="I229" s="511">
        <f t="shared" si="24"/>
        <v>0.14285714285714285</v>
      </c>
      <c r="J229" s="511">
        <f t="shared" si="24"/>
        <v>0.14285714285714285</v>
      </c>
      <c r="K229" s="511">
        <f t="shared" si="24"/>
        <v>0.14285714285714285</v>
      </c>
      <c r="L229" s="511">
        <f t="shared" si="24"/>
        <v>0.14285714285714285</v>
      </c>
      <c r="M229" s="511">
        <f t="shared" si="24"/>
        <v>0.14285714285714285</v>
      </c>
      <c r="N229" s="511">
        <f t="shared" si="24"/>
        <v>0.14285714285714285</v>
      </c>
      <c r="O229" s="511">
        <f t="shared" si="24"/>
        <v>0.14285714285714285</v>
      </c>
      <c r="P229" s="511">
        <f t="shared" si="24"/>
        <v>0.14285714285714285</v>
      </c>
      <c r="Q229" s="511">
        <f t="shared" si="24"/>
        <v>0.14285714285714285</v>
      </c>
      <c r="R229" s="511">
        <f t="shared" si="24"/>
        <v>0.14285714285714285</v>
      </c>
      <c r="S229" s="511">
        <f t="shared" si="24"/>
        <v>0.14285714285714285</v>
      </c>
      <c r="T229" s="511">
        <f t="shared" si="24"/>
        <v>0.14285714285714285</v>
      </c>
      <c r="U229" s="511">
        <f t="shared" si="24"/>
        <v>0.14285714285714285</v>
      </c>
    </row>
    <row r="230" spans="1:21" ht="14.25" customHeight="1" outlineLevel="1">
      <c r="A230" s="3"/>
      <c r="B230" s="145"/>
      <c r="C230" s="276" t="s">
        <v>271</v>
      </c>
      <c r="D230" s="5" t="s">
        <v>65</v>
      </c>
      <c r="E230" s="5" t="s">
        <v>39</v>
      </c>
      <c r="F230" s="494">
        <v>0.14285714285714285</v>
      </c>
      <c r="G230" s="3"/>
      <c r="H230" s="511">
        <f t="shared" ref="H230:U233" si="25">+$F230</f>
        <v>0.14285714285714285</v>
      </c>
      <c r="I230" s="511">
        <f t="shared" si="25"/>
        <v>0.14285714285714285</v>
      </c>
      <c r="J230" s="511">
        <f t="shared" si="25"/>
        <v>0.14285714285714285</v>
      </c>
      <c r="K230" s="511">
        <f t="shared" si="25"/>
        <v>0.14285714285714285</v>
      </c>
      <c r="L230" s="511">
        <f t="shared" si="25"/>
        <v>0.14285714285714285</v>
      </c>
      <c r="M230" s="511">
        <f t="shared" si="25"/>
        <v>0.14285714285714285</v>
      </c>
      <c r="N230" s="511">
        <f t="shared" si="25"/>
        <v>0.14285714285714285</v>
      </c>
      <c r="O230" s="511">
        <f t="shared" si="25"/>
        <v>0.14285714285714285</v>
      </c>
      <c r="P230" s="511">
        <f t="shared" si="25"/>
        <v>0.14285714285714285</v>
      </c>
      <c r="Q230" s="511">
        <f t="shared" si="25"/>
        <v>0.14285714285714285</v>
      </c>
      <c r="R230" s="511">
        <f t="shared" si="25"/>
        <v>0.14285714285714285</v>
      </c>
      <c r="S230" s="511">
        <f t="shared" si="25"/>
        <v>0.14285714285714285</v>
      </c>
      <c r="T230" s="511">
        <f t="shared" si="25"/>
        <v>0.14285714285714285</v>
      </c>
      <c r="U230" s="511">
        <f t="shared" si="25"/>
        <v>0.14285714285714285</v>
      </c>
    </row>
    <row r="231" spans="1:21" ht="14.25" customHeight="1" outlineLevel="1">
      <c r="A231" s="3"/>
      <c r="B231" s="145"/>
      <c r="C231" s="276" t="s">
        <v>272</v>
      </c>
      <c r="D231" s="5" t="s">
        <v>65</v>
      </c>
      <c r="E231" s="5" t="s">
        <v>39</v>
      </c>
      <c r="F231" s="494">
        <v>0.05</v>
      </c>
      <c r="G231" s="3"/>
      <c r="H231" s="511">
        <f t="shared" si="25"/>
        <v>0.05</v>
      </c>
      <c r="I231" s="511">
        <f t="shared" si="25"/>
        <v>0.05</v>
      </c>
      <c r="J231" s="511">
        <f t="shared" si="25"/>
        <v>0.05</v>
      </c>
      <c r="K231" s="511">
        <f t="shared" si="25"/>
        <v>0.05</v>
      </c>
      <c r="L231" s="511">
        <f t="shared" si="25"/>
        <v>0.05</v>
      </c>
      <c r="M231" s="511">
        <f t="shared" si="25"/>
        <v>0.05</v>
      </c>
      <c r="N231" s="511">
        <f t="shared" si="25"/>
        <v>0.05</v>
      </c>
      <c r="O231" s="511">
        <f t="shared" si="25"/>
        <v>0.05</v>
      </c>
      <c r="P231" s="511">
        <f t="shared" si="25"/>
        <v>0.05</v>
      </c>
      <c r="Q231" s="511">
        <f t="shared" si="25"/>
        <v>0.05</v>
      </c>
      <c r="R231" s="511">
        <f t="shared" si="25"/>
        <v>0.05</v>
      </c>
      <c r="S231" s="511">
        <f t="shared" si="25"/>
        <v>0.05</v>
      </c>
      <c r="T231" s="511">
        <f t="shared" si="25"/>
        <v>0.05</v>
      </c>
      <c r="U231" s="511">
        <f t="shared" si="25"/>
        <v>0.05</v>
      </c>
    </row>
    <row r="232" spans="1:21" ht="14.25" customHeight="1" outlineLevel="1">
      <c r="A232" s="3"/>
      <c r="B232" s="145"/>
      <c r="C232" s="276" t="s">
        <v>273</v>
      </c>
      <c r="D232" s="5" t="s">
        <v>65</v>
      </c>
      <c r="E232" s="5" t="s">
        <v>39</v>
      </c>
      <c r="F232" s="494">
        <v>0.14285714285714285</v>
      </c>
      <c r="G232" s="3"/>
      <c r="H232" s="511">
        <f t="shared" si="25"/>
        <v>0.14285714285714285</v>
      </c>
      <c r="I232" s="511">
        <f t="shared" si="25"/>
        <v>0.14285714285714285</v>
      </c>
      <c r="J232" s="511">
        <f t="shared" si="25"/>
        <v>0.14285714285714285</v>
      </c>
      <c r="K232" s="511">
        <f t="shared" si="25"/>
        <v>0.14285714285714285</v>
      </c>
      <c r="L232" s="511">
        <f t="shared" si="25"/>
        <v>0.14285714285714285</v>
      </c>
      <c r="M232" s="511">
        <f t="shared" si="25"/>
        <v>0.14285714285714285</v>
      </c>
      <c r="N232" s="511">
        <f t="shared" si="25"/>
        <v>0.14285714285714285</v>
      </c>
      <c r="O232" s="511">
        <f t="shared" si="25"/>
        <v>0.14285714285714285</v>
      </c>
      <c r="P232" s="511">
        <f t="shared" si="25"/>
        <v>0.14285714285714285</v>
      </c>
      <c r="Q232" s="511">
        <f t="shared" si="25"/>
        <v>0.14285714285714285</v>
      </c>
      <c r="R232" s="511">
        <f t="shared" si="25"/>
        <v>0.14285714285714285</v>
      </c>
      <c r="S232" s="511">
        <f t="shared" si="25"/>
        <v>0.14285714285714285</v>
      </c>
      <c r="T232" s="511">
        <f t="shared" si="25"/>
        <v>0.14285714285714285</v>
      </c>
      <c r="U232" s="511">
        <f t="shared" si="25"/>
        <v>0.14285714285714285</v>
      </c>
    </row>
    <row r="233" spans="1:21" ht="14.25" customHeight="1" outlineLevel="1">
      <c r="A233" s="3"/>
      <c r="B233" s="145"/>
      <c r="C233" s="276" t="s">
        <v>274</v>
      </c>
      <c r="D233" s="5" t="s">
        <v>65</v>
      </c>
      <c r="E233" s="5" t="s">
        <v>39</v>
      </c>
      <c r="F233" s="494">
        <v>6.6666666666666666E-2</v>
      </c>
      <c r="G233" s="3"/>
      <c r="H233" s="511">
        <f t="shared" si="25"/>
        <v>6.6666666666666666E-2</v>
      </c>
      <c r="I233" s="511">
        <f t="shared" si="25"/>
        <v>6.6666666666666666E-2</v>
      </c>
      <c r="J233" s="511">
        <f t="shared" si="25"/>
        <v>6.6666666666666666E-2</v>
      </c>
      <c r="K233" s="511">
        <f t="shared" si="25"/>
        <v>6.6666666666666666E-2</v>
      </c>
      <c r="L233" s="511">
        <f t="shared" si="25"/>
        <v>6.6666666666666666E-2</v>
      </c>
      <c r="M233" s="511">
        <f t="shared" si="25"/>
        <v>6.6666666666666666E-2</v>
      </c>
      <c r="N233" s="511">
        <f t="shared" si="25"/>
        <v>6.6666666666666666E-2</v>
      </c>
      <c r="O233" s="511">
        <f t="shared" si="25"/>
        <v>6.6666666666666666E-2</v>
      </c>
      <c r="P233" s="511">
        <f t="shared" si="25"/>
        <v>6.6666666666666666E-2</v>
      </c>
      <c r="Q233" s="511">
        <f t="shared" si="25"/>
        <v>6.6666666666666666E-2</v>
      </c>
      <c r="R233" s="511">
        <f t="shared" si="25"/>
        <v>6.6666666666666666E-2</v>
      </c>
      <c r="S233" s="511">
        <f t="shared" si="25"/>
        <v>6.6666666666666666E-2</v>
      </c>
      <c r="T233" s="511">
        <f t="shared" si="25"/>
        <v>6.6666666666666666E-2</v>
      </c>
      <c r="U233" s="511">
        <f t="shared" si="25"/>
        <v>6.6666666666666666E-2</v>
      </c>
    </row>
    <row r="234" spans="1:21" ht="14.25" customHeight="1" outlineLevel="1">
      <c r="A234" s="3"/>
      <c r="B234" s="145"/>
      <c r="C234" s="276" t="s">
        <v>275</v>
      </c>
      <c r="D234" s="5" t="s">
        <v>65</v>
      </c>
      <c r="E234" s="5" t="s">
        <v>39</v>
      </c>
      <c r="F234" s="494">
        <v>0.1</v>
      </c>
      <c r="G234" s="3"/>
      <c r="H234" s="511">
        <f t="shared" si="24"/>
        <v>0.1</v>
      </c>
      <c r="I234" s="511">
        <f t="shared" si="24"/>
        <v>0.1</v>
      </c>
      <c r="J234" s="511">
        <f t="shared" si="24"/>
        <v>0.1</v>
      </c>
      <c r="K234" s="511">
        <f t="shared" si="24"/>
        <v>0.1</v>
      </c>
      <c r="L234" s="511">
        <f t="shared" si="24"/>
        <v>0.1</v>
      </c>
      <c r="M234" s="511">
        <f t="shared" si="24"/>
        <v>0.1</v>
      </c>
      <c r="N234" s="511">
        <f t="shared" si="24"/>
        <v>0.1</v>
      </c>
      <c r="O234" s="511">
        <f t="shared" si="24"/>
        <v>0.1</v>
      </c>
      <c r="P234" s="511">
        <f t="shared" si="24"/>
        <v>0.1</v>
      </c>
      <c r="Q234" s="511">
        <f t="shared" si="24"/>
        <v>0.1</v>
      </c>
      <c r="R234" s="511">
        <f t="shared" si="24"/>
        <v>0.1</v>
      </c>
      <c r="S234" s="511">
        <f t="shared" si="24"/>
        <v>0.1</v>
      </c>
      <c r="T234" s="511">
        <f t="shared" si="24"/>
        <v>0.1</v>
      </c>
      <c r="U234" s="511">
        <f t="shared" si="24"/>
        <v>0.1</v>
      </c>
    </row>
    <row r="235" spans="1:21" ht="14.25" customHeight="1" outlineLevel="1">
      <c r="A235" s="3"/>
      <c r="B235" s="145"/>
      <c r="C235" s="276" t="s">
        <v>208</v>
      </c>
      <c r="D235" s="5" t="s">
        <v>65</v>
      </c>
      <c r="E235" s="5" t="s">
        <v>39</v>
      </c>
      <c r="F235" s="494">
        <v>0.14285714285714285</v>
      </c>
      <c r="G235" s="3"/>
      <c r="H235" s="511">
        <f t="shared" si="24"/>
        <v>0.14285714285714285</v>
      </c>
      <c r="I235" s="511">
        <f t="shared" si="24"/>
        <v>0.14285714285714285</v>
      </c>
      <c r="J235" s="511">
        <f t="shared" si="24"/>
        <v>0.14285714285714285</v>
      </c>
      <c r="K235" s="511">
        <f t="shared" si="24"/>
        <v>0.14285714285714285</v>
      </c>
      <c r="L235" s="511">
        <f t="shared" si="24"/>
        <v>0.14285714285714285</v>
      </c>
      <c r="M235" s="511">
        <f t="shared" si="24"/>
        <v>0.14285714285714285</v>
      </c>
      <c r="N235" s="511">
        <f t="shared" si="24"/>
        <v>0.14285714285714285</v>
      </c>
      <c r="O235" s="511">
        <f t="shared" si="24"/>
        <v>0.14285714285714285</v>
      </c>
      <c r="P235" s="511">
        <f t="shared" si="24"/>
        <v>0.14285714285714285</v>
      </c>
      <c r="Q235" s="511">
        <f t="shared" si="24"/>
        <v>0.14285714285714285</v>
      </c>
      <c r="R235" s="511">
        <f t="shared" si="24"/>
        <v>0.14285714285714285</v>
      </c>
      <c r="S235" s="511">
        <f t="shared" si="24"/>
        <v>0.14285714285714285</v>
      </c>
      <c r="T235" s="511">
        <f t="shared" si="24"/>
        <v>0.14285714285714285</v>
      </c>
      <c r="U235" s="511">
        <f t="shared" si="24"/>
        <v>0.14285714285714285</v>
      </c>
    </row>
    <row r="236" spans="1:21" ht="14.25" customHeight="1" outlineLevel="1">
      <c r="A236" s="3"/>
      <c r="B236" s="145"/>
      <c r="C236" s="276" t="s">
        <v>276</v>
      </c>
      <c r="D236" s="5" t="s">
        <v>65</v>
      </c>
      <c r="E236" s="5" t="s">
        <v>39</v>
      </c>
      <c r="F236" s="494">
        <v>6.6666666666666666E-2</v>
      </c>
      <c r="G236" s="3"/>
      <c r="H236" s="511">
        <f t="shared" si="24"/>
        <v>6.6666666666666666E-2</v>
      </c>
      <c r="I236" s="511">
        <f t="shared" si="24"/>
        <v>6.6666666666666666E-2</v>
      </c>
      <c r="J236" s="511">
        <f t="shared" si="24"/>
        <v>6.6666666666666666E-2</v>
      </c>
      <c r="K236" s="511">
        <f t="shared" si="24"/>
        <v>6.6666666666666666E-2</v>
      </c>
      <c r="L236" s="511">
        <f t="shared" si="24"/>
        <v>6.6666666666666666E-2</v>
      </c>
      <c r="M236" s="511">
        <f t="shared" si="24"/>
        <v>6.6666666666666666E-2</v>
      </c>
      <c r="N236" s="511">
        <f t="shared" si="24"/>
        <v>6.6666666666666666E-2</v>
      </c>
      <c r="O236" s="511">
        <f t="shared" si="24"/>
        <v>6.6666666666666666E-2</v>
      </c>
      <c r="P236" s="511">
        <f t="shared" si="24"/>
        <v>6.6666666666666666E-2</v>
      </c>
      <c r="Q236" s="511">
        <f t="shared" si="24"/>
        <v>6.6666666666666666E-2</v>
      </c>
      <c r="R236" s="511">
        <f t="shared" si="24"/>
        <v>6.6666666666666666E-2</v>
      </c>
      <c r="S236" s="511">
        <f t="shared" si="24"/>
        <v>6.6666666666666666E-2</v>
      </c>
      <c r="T236" s="511">
        <f t="shared" si="24"/>
        <v>6.6666666666666666E-2</v>
      </c>
      <c r="U236" s="511">
        <f t="shared" si="24"/>
        <v>6.6666666666666666E-2</v>
      </c>
    </row>
    <row r="237" spans="1:21" ht="14.25" customHeight="1" outlineLevel="1">
      <c r="A237" s="3"/>
      <c r="B237" s="145"/>
      <c r="C237" s="276" t="s">
        <v>277</v>
      </c>
      <c r="D237" s="5" t="s">
        <v>65</v>
      </c>
      <c r="E237" s="5" t="s">
        <v>39</v>
      </c>
      <c r="F237" s="494">
        <v>0.14285714285714285</v>
      </c>
      <c r="G237" s="3"/>
      <c r="H237" s="511">
        <f t="shared" si="24"/>
        <v>0.14285714285714285</v>
      </c>
      <c r="I237" s="511">
        <f t="shared" si="24"/>
        <v>0.14285714285714285</v>
      </c>
      <c r="J237" s="511">
        <f t="shared" si="24"/>
        <v>0.14285714285714285</v>
      </c>
      <c r="K237" s="511">
        <f t="shared" si="24"/>
        <v>0.14285714285714285</v>
      </c>
      <c r="L237" s="511">
        <f t="shared" si="24"/>
        <v>0.14285714285714285</v>
      </c>
      <c r="M237" s="511">
        <f t="shared" si="24"/>
        <v>0.14285714285714285</v>
      </c>
      <c r="N237" s="511">
        <f t="shared" si="24"/>
        <v>0.14285714285714285</v>
      </c>
      <c r="O237" s="511">
        <f t="shared" si="24"/>
        <v>0.14285714285714285</v>
      </c>
      <c r="P237" s="511">
        <f t="shared" si="24"/>
        <v>0.14285714285714285</v>
      </c>
      <c r="Q237" s="511">
        <f t="shared" si="24"/>
        <v>0.14285714285714285</v>
      </c>
      <c r="R237" s="511">
        <f t="shared" si="24"/>
        <v>0.14285714285714285</v>
      </c>
      <c r="S237" s="511">
        <f t="shared" si="24"/>
        <v>0.14285714285714285</v>
      </c>
      <c r="T237" s="511">
        <f t="shared" si="24"/>
        <v>0.14285714285714285</v>
      </c>
      <c r="U237" s="511">
        <f t="shared" si="24"/>
        <v>0.14285714285714285</v>
      </c>
    </row>
    <row r="238" spans="1:21" ht="14.25" customHeight="1" outlineLevel="1">
      <c r="A238" s="3"/>
      <c r="B238" s="145"/>
      <c r="C238" s="276" t="s">
        <v>278</v>
      </c>
      <c r="D238" s="5" t="s">
        <v>65</v>
      </c>
      <c r="E238" s="5" t="s">
        <v>39</v>
      </c>
      <c r="F238" s="494">
        <v>6.6666666666666666E-2</v>
      </c>
      <c r="G238" s="3"/>
      <c r="H238" s="511">
        <f t="shared" si="24"/>
        <v>6.6666666666666666E-2</v>
      </c>
      <c r="I238" s="511">
        <f t="shared" si="24"/>
        <v>6.6666666666666666E-2</v>
      </c>
      <c r="J238" s="511">
        <f t="shared" si="24"/>
        <v>6.6666666666666666E-2</v>
      </c>
      <c r="K238" s="511">
        <f t="shared" si="24"/>
        <v>6.6666666666666666E-2</v>
      </c>
      <c r="L238" s="511">
        <f t="shared" si="24"/>
        <v>6.6666666666666666E-2</v>
      </c>
      <c r="M238" s="511">
        <f t="shared" si="24"/>
        <v>6.6666666666666666E-2</v>
      </c>
      <c r="N238" s="511">
        <f t="shared" si="24"/>
        <v>6.6666666666666666E-2</v>
      </c>
      <c r="O238" s="511">
        <f t="shared" si="24"/>
        <v>6.6666666666666666E-2</v>
      </c>
      <c r="P238" s="511">
        <f t="shared" si="24"/>
        <v>6.6666666666666666E-2</v>
      </c>
      <c r="Q238" s="511">
        <f t="shared" si="24"/>
        <v>6.6666666666666666E-2</v>
      </c>
      <c r="R238" s="511">
        <f t="shared" si="24"/>
        <v>6.6666666666666666E-2</v>
      </c>
      <c r="S238" s="511">
        <f t="shared" si="24"/>
        <v>6.6666666666666666E-2</v>
      </c>
      <c r="T238" s="511">
        <f t="shared" si="24"/>
        <v>6.6666666666666666E-2</v>
      </c>
      <c r="U238" s="511">
        <f t="shared" si="24"/>
        <v>6.6666666666666666E-2</v>
      </c>
    </row>
    <row r="239" spans="1:21" ht="14.25" customHeight="1" outlineLevel="1">
      <c r="A239" s="3"/>
      <c r="B239" s="145"/>
      <c r="C239" s="276" t="s">
        <v>279</v>
      </c>
      <c r="D239" s="5" t="s">
        <v>65</v>
      </c>
      <c r="E239" s="5" t="s">
        <v>39</v>
      </c>
      <c r="F239" s="494">
        <v>0.14285714285714285</v>
      </c>
      <c r="G239" s="3"/>
      <c r="H239" s="511">
        <f t="shared" si="24"/>
        <v>0.14285714285714285</v>
      </c>
      <c r="I239" s="511">
        <f t="shared" si="24"/>
        <v>0.14285714285714285</v>
      </c>
      <c r="J239" s="511">
        <f t="shared" si="24"/>
        <v>0.14285714285714285</v>
      </c>
      <c r="K239" s="511">
        <f t="shared" si="24"/>
        <v>0.14285714285714285</v>
      </c>
      <c r="L239" s="511">
        <f t="shared" si="24"/>
        <v>0.14285714285714285</v>
      </c>
      <c r="M239" s="511">
        <f t="shared" si="24"/>
        <v>0.14285714285714285</v>
      </c>
      <c r="N239" s="511">
        <f t="shared" si="24"/>
        <v>0.14285714285714285</v>
      </c>
      <c r="O239" s="511">
        <f t="shared" si="24"/>
        <v>0.14285714285714285</v>
      </c>
      <c r="P239" s="511">
        <f t="shared" si="24"/>
        <v>0.14285714285714285</v>
      </c>
      <c r="Q239" s="511">
        <f t="shared" si="24"/>
        <v>0.14285714285714285</v>
      </c>
      <c r="R239" s="511">
        <f t="shared" si="24"/>
        <v>0.14285714285714285</v>
      </c>
      <c r="S239" s="511">
        <f t="shared" si="24"/>
        <v>0.14285714285714285</v>
      </c>
      <c r="T239" s="511">
        <f t="shared" si="24"/>
        <v>0.14285714285714285</v>
      </c>
      <c r="U239" s="511">
        <f t="shared" si="24"/>
        <v>0.14285714285714285</v>
      </c>
    </row>
    <row r="240" spans="1:21" ht="14.25" customHeight="1" outlineLevel="1">
      <c r="A240" s="3"/>
      <c r="B240" s="145"/>
      <c r="C240" s="470" t="s">
        <v>224</v>
      </c>
      <c r="D240" s="503"/>
      <c r="E240" s="503"/>
      <c r="F240" s="504"/>
      <c r="G240" s="510"/>
      <c r="H240" s="516"/>
      <c r="I240" s="516"/>
      <c r="J240" s="516"/>
      <c r="K240" s="516"/>
      <c r="L240" s="516"/>
      <c r="M240" s="516"/>
      <c r="N240" s="516"/>
      <c r="O240" s="516"/>
      <c r="P240" s="516"/>
      <c r="Q240" s="516"/>
      <c r="R240" s="516"/>
      <c r="S240" s="516"/>
      <c r="T240" s="516"/>
      <c r="U240" s="516"/>
    </row>
    <row r="241" spans="1:22" ht="14.25" customHeight="1" outlineLevel="1">
      <c r="A241" s="3"/>
      <c r="B241" s="145"/>
      <c r="C241" s="276" t="s">
        <v>280</v>
      </c>
      <c r="D241" s="5" t="s">
        <v>65</v>
      </c>
      <c r="E241" s="5" t="s">
        <v>39</v>
      </c>
      <c r="F241" s="494">
        <v>0.33333333333333331</v>
      </c>
      <c r="G241" s="3"/>
      <c r="H241" s="511">
        <f t="shared" ref="H241:U242" si="26">+$F241</f>
        <v>0.33333333333333331</v>
      </c>
      <c r="I241" s="511">
        <f t="shared" si="26"/>
        <v>0.33333333333333331</v>
      </c>
      <c r="J241" s="511">
        <f t="shared" si="26"/>
        <v>0.33333333333333331</v>
      </c>
      <c r="K241" s="511">
        <f t="shared" si="26"/>
        <v>0.33333333333333331</v>
      </c>
      <c r="L241" s="511">
        <f t="shared" si="26"/>
        <v>0.33333333333333331</v>
      </c>
      <c r="M241" s="511">
        <f t="shared" si="26"/>
        <v>0.33333333333333331</v>
      </c>
      <c r="N241" s="511">
        <f t="shared" si="26"/>
        <v>0.33333333333333331</v>
      </c>
      <c r="O241" s="511">
        <f t="shared" si="26"/>
        <v>0.33333333333333331</v>
      </c>
      <c r="P241" s="511">
        <f t="shared" si="26"/>
        <v>0.33333333333333331</v>
      </c>
      <c r="Q241" s="511">
        <f t="shared" si="26"/>
        <v>0.33333333333333331</v>
      </c>
      <c r="R241" s="511">
        <f t="shared" si="26"/>
        <v>0.33333333333333331</v>
      </c>
      <c r="S241" s="511">
        <f t="shared" si="26"/>
        <v>0.33333333333333331</v>
      </c>
      <c r="T241" s="511">
        <f t="shared" si="26"/>
        <v>0.33333333333333331</v>
      </c>
      <c r="U241" s="511">
        <f t="shared" si="26"/>
        <v>0.33333333333333331</v>
      </c>
    </row>
    <row r="242" spans="1:22" ht="14.25" customHeight="1" outlineLevel="1">
      <c r="A242" s="3"/>
      <c r="B242" s="145"/>
      <c r="C242" s="276" t="s">
        <v>281</v>
      </c>
      <c r="D242" s="5" t="s">
        <v>65</v>
      </c>
      <c r="E242" s="5" t="s">
        <v>39</v>
      </c>
      <c r="F242" s="494">
        <v>0.33333333333333331</v>
      </c>
      <c r="G242" s="3"/>
      <c r="H242" s="511">
        <f t="shared" si="26"/>
        <v>0.33333333333333331</v>
      </c>
      <c r="I242" s="511">
        <f t="shared" si="26"/>
        <v>0.33333333333333331</v>
      </c>
      <c r="J242" s="511">
        <f t="shared" si="26"/>
        <v>0.33333333333333331</v>
      </c>
      <c r="K242" s="511">
        <f t="shared" si="26"/>
        <v>0.33333333333333331</v>
      </c>
      <c r="L242" s="511">
        <f t="shared" si="26"/>
        <v>0.33333333333333331</v>
      </c>
      <c r="M242" s="511">
        <f t="shared" si="26"/>
        <v>0.33333333333333331</v>
      </c>
      <c r="N242" s="511">
        <f t="shared" si="26"/>
        <v>0.33333333333333331</v>
      </c>
      <c r="O242" s="511">
        <f t="shared" si="26"/>
        <v>0.33333333333333331</v>
      </c>
      <c r="P242" s="511">
        <f t="shared" si="26"/>
        <v>0.33333333333333331</v>
      </c>
      <c r="Q242" s="511">
        <f t="shared" si="26"/>
        <v>0.33333333333333331</v>
      </c>
      <c r="R242" s="511">
        <f t="shared" si="26"/>
        <v>0.33333333333333331</v>
      </c>
      <c r="S242" s="511">
        <f t="shared" si="26"/>
        <v>0.33333333333333331</v>
      </c>
      <c r="T242" s="511">
        <f t="shared" si="26"/>
        <v>0.33333333333333331</v>
      </c>
      <c r="U242" s="511">
        <f t="shared" si="26"/>
        <v>0.33333333333333331</v>
      </c>
    </row>
    <row r="243" spans="1:22" s="506" customFormat="1" ht="12.75" customHeight="1" outlineLevel="1">
      <c r="A243" s="3"/>
      <c r="B243" s="145"/>
      <c r="C243" s="472" t="s">
        <v>1004</v>
      </c>
      <c r="D243" s="381"/>
      <c r="E243" s="381"/>
      <c r="F243" s="501"/>
      <c r="G243" s="502"/>
      <c r="H243" s="517"/>
      <c r="I243" s="517"/>
      <c r="J243" s="517"/>
      <c r="K243" s="517"/>
      <c r="L243" s="517"/>
      <c r="M243" s="517"/>
      <c r="N243" s="517"/>
      <c r="O243" s="517"/>
      <c r="P243" s="517"/>
      <c r="Q243" s="517"/>
      <c r="R243" s="517"/>
      <c r="S243" s="517"/>
      <c r="T243" s="517"/>
      <c r="U243" s="517"/>
      <c r="V243" s="3"/>
    </row>
    <row r="244" spans="1:22" s="507" customFormat="1" ht="12.75" customHeight="1" outlineLevel="1">
      <c r="A244" s="3"/>
      <c r="B244" s="145"/>
      <c r="C244" s="465" t="s">
        <v>179</v>
      </c>
      <c r="D244" s="379"/>
      <c r="E244" s="379"/>
      <c r="F244" s="508"/>
      <c r="G244" s="509"/>
      <c r="H244" s="515"/>
      <c r="I244" s="515"/>
      <c r="J244" s="515"/>
      <c r="K244" s="515"/>
      <c r="L244" s="515"/>
      <c r="M244" s="515"/>
      <c r="N244" s="515"/>
      <c r="O244" s="515"/>
      <c r="P244" s="515"/>
      <c r="Q244" s="515"/>
      <c r="R244" s="515"/>
      <c r="S244" s="515"/>
      <c r="T244" s="515"/>
      <c r="U244" s="515"/>
      <c r="V244" s="3"/>
    </row>
    <row r="245" spans="1:22" ht="14.25" customHeight="1" outlineLevel="1">
      <c r="A245" s="355"/>
      <c r="B245" s="145"/>
      <c r="C245" s="276" t="s">
        <v>483</v>
      </c>
      <c r="D245" s="5" t="s">
        <v>65</v>
      </c>
      <c r="E245" s="5" t="s">
        <v>39</v>
      </c>
      <c r="F245" s="494">
        <v>5.748031496062992E-2</v>
      </c>
      <c r="G245" s="3"/>
      <c r="H245" s="511">
        <f t="shared" ref="H245:U246" si="27">+$F245</f>
        <v>5.748031496062992E-2</v>
      </c>
      <c r="I245" s="511">
        <f t="shared" si="27"/>
        <v>5.748031496062992E-2</v>
      </c>
      <c r="J245" s="511">
        <f t="shared" si="27"/>
        <v>5.748031496062992E-2</v>
      </c>
      <c r="K245" s="511">
        <f t="shared" si="27"/>
        <v>5.748031496062992E-2</v>
      </c>
      <c r="L245" s="511">
        <f t="shared" si="27"/>
        <v>5.748031496062992E-2</v>
      </c>
      <c r="M245" s="511">
        <f t="shared" si="27"/>
        <v>5.748031496062992E-2</v>
      </c>
      <c r="N245" s="511">
        <f t="shared" si="27"/>
        <v>5.748031496062992E-2</v>
      </c>
      <c r="O245" s="511">
        <f t="shared" si="27"/>
        <v>5.748031496062992E-2</v>
      </c>
      <c r="P245" s="511">
        <f t="shared" si="27"/>
        <v>5.748031496062992E-2</v>
      </c>
      <c r="Q245" s="511">
        <f t="shared" si="27"/>
        <v>5.748031496062992E-2</v>
      </c>
      <c r="R245" s="511">
        <f t="shared" si="27"/>
        <v>5.748031496062992E-2</v>
      </c>
      <c r="S245" s="511">
        <f t="shared" si="27"/>
        <v>5.748031496062992E-2</v>
      </c>
      <c r="T245" s="511">
        <f t="shared" si="27"/>
        <v>5.748031496062992E-2</v>
      </c>
      <c r="U245" s="511">
        <f t="shared" si="27"/>
        <v>5.748031496062992E-2</v>
      </c>
    </row>
    <row r="246" spans="1:22" ht="14.25" customHeight="1" outlineLevel="1">
      <c r="A246" s="355"/>
      <c r="B246" s="145"/>
      <c r="C246" s="276" t="s">
        <v>484</v>
      </c>
      <c r="D246" s="5" t="s">
        <v>65</v>
      </c>
      <c r="E246" s="5" t="s">
        <v>39</v>
      </c>
      <c r="F246" s="494">
        <v>5.748031496062992E-2</v>
      </c>
      <c r="G246" s="3"/>
      <c r="H246" s="511">
        <f t="shared" si="27"/>
        <v>5.748031496062992E-2</v>
      </c>
      <c r="I246" s="511">
        <f t="shared" si="27"/>
        <v>5.748031496062992E-2</v>
      </c>
      <c r="J246" s="511">
        <f t="shared" si="27"/>
        <v>5.748031496062992E-2</v>
      </c>
      <c r="K246" s="511">
        <f t="shared" si="27"/>
        <v>5.748031496062992E-2</v>
      </c>
      <c r="L246" s="511">
        <f t="shared" si="27"/>
        <v>5.748031496062992E-2</v>
      </c>
      <c r="M246" s="511">
        <f t="shared" si="27"/>
        <v>5.748031496062992E-2</v>
      </c>
      <c r="N246" s="511">
        <f t="shared" si="27"/>
        <v>5.748031496062992E-2</v>
      </c>
      <c r="O246" s="511">
        <f t="shared" si="27"/>
        <v>5.748031496062992E-2</v>
      </c>
      <c r="P246" s="511">
        <f t="shared" si="27"/>
        <v>5.748031496062992E-2</v>
      </c>
      <c r="Q246" s="511">
        <f t="shared" si="27"/>
        <v>5.748031496062992E-2</v>
      </c>
      <c r="R246" s="511">
        <f t="shared" si="27"/>
        <v>5.748031496062992E-2</v>
      </c>
      <c r="S246" s="511">
        <f t="shared" si="27"/>
        <v>5.748031496062992E-2</v>
      </c>
      <c r="T246" s="511">
        <f t="shared" si="27"/>
        <v>5.748031496062992E-2</v>
      </c>
      <c r="U246" s="511">
        <f t="shared" si="27"/>
        <v>5.748031496062992E-2</v>
      </c>
    </row>
    <row r="247" spans="1:22" ht="14.25" customHeight="1" outlineLevel="1">
      <c r="A247" s="355"/>
      <c r="B247" s="145"/>
      <c r="C247" s="470" t="s">
        <v>180</v>
      </c>
      <c r="D247" s="503"/>
      <c r="E247" s="503"/>
      <c r="F247" s="504"/>
      <c r="G247" s="510"/>
      <c r="H247" s="516"/>
      <c r="I247" s="516"/>
      <c r="J247" s="516"/>
      <c r="K247" s="516"/>
      <c r="L247" s="516"/>
      <c r="M247" s="516"/>
      <c r="N247" s="516"/>
      <c r="O247" s="516"/>
      <c r="P247" s="516"/>
      <c r="Q247" s="516"/>
      <c r="R247" s="516"/>
      <c r="S247" s="516"/>
      <c r="T247" s="516"/>
      <c r="U247" s="516"/>
    </row>
    <row r="248" spans="1:22" ht="14.25" customHeight="1" outlineLevel="1">
      <c r="A248" s="355"/>
      <c r="B248" s="145"/>
      <c r="C248" s="276" t="s">
        <v>940</v>
      </c>
      <c r="D248" s="5" t="s">
        <v>65</v>
      </c>
      <c r="E248" s="5" t="s">
        <v>39</v>
      </c>
      <c r="F248" s="494">
        <v>5.748031496062992E-2</v>
      </c>
      <c r="G248" s="3"/>
      <c r="H248" s="511">
        <f t="shared" ref="H248:U249" si="28">+$F248</f>
        <v>5.748031496062992E-2</v>
      </c>
      <c r="I248" s="511">
        <f t="shared" si="28"/>
        <v>5.748031496062992E-2</v>
      </c>
      <c r="J248" s="511">
        <f t="shared" si="28"/>
        <v>5.748031496062992E-2</v>
      </c>
      <c r="K248" s="511">
        <f t="shared" si="28"/>
        <v>5.748031496062992E-2</v>
      </c>
      <c r="L248" s="511">
        <f t="shared" si="28"/>
        <v>5.748031496062992E-2</v>
      </c>
      <c r="M248" s="511">
        <f t="shared" si="28"/>
        <v>5.748031496062992E-2</v>
      </c>
      <c r="N248" s="511">
        <f t="shared" si="28"/>
        <v>5.748031496062992E-2</v>
      </c>
      <c r="O248" s="511">
        <f t="shared" si="28"/>
        <v>5.748031496062992E-2</v>
      </c>
      <c r="P248" s="511">
        <f t="shared" si="28"/>
        <v>5.748031496062992E-2</v>
      </c>
      <c r="Q248" s="511">
        <f t="shared" si="28"/>
        <v>5.748031496062992E-2</v>
      </c>
      <c r="R248" s="511">
        <f t="shared" si="28"/>
        <v>5.748031496062992E-2</v>
      </c>
      <c r="S248" s="511">
        <f t="shared" si="28"/>
        <v>5.748031496062992E-2</v>
      </c>
      <c r="T248" s="511">
        <f t="shared" si="28"/>
        <v>5.748031496062992E-2</v>
      </c>
      <c r="U248" s="511">
        <f t="shared" si="28"/>
        <v>5.748031496062992E-2</v>
      </c>
    </row>
    <row r="249" spans="1:22" ht="14.25" customHeight="1" outlineLevel="1">
      <c r="A249" s="355"/>
      <c r="B249" s="145"/>
      <c r="C249" s="276" t="s">
        <v>1005</v>
      </c>
      <c r="D249" s="5" t="s">
        <v>65</v>
      </c>
      <c r="E249" s="5" t="s">
        <v>39</v>
      </c>
      <c r="F249" s="494">
        <v>6.6666666666666666E-2</v>
      </c>
      <c r="G249" s="3"/>
      <c r="H249" s="511">
        <f t="shared" si="28"/>
        <v>6.6666666666666666E-2</v>
      </c>
      <c r="I249" s="511">
        <f t="shared" si="28"/>
        <v>6.6666666666666666E-2</v>
      </c>
      <c r="J249" s="511">
        <f t="shared" si="28"/>
        <v>6.6666666666666666E-2</v>
      </c>
      <c r="K249" s="511">
        <f t="shared" si="28"/>
        <v>6.6666666666666666E-2</v>
      </c>
      <c r="L249" s="511">
        <f t="shared" si="28"/>
        <v>6.6666666666666666E-2</v>
      </c>
      <c r="M249" s="511">
        <f t="shared" si="28"/>
        <v>6.6666666666666666E-2</v>
      </c>
      <c r="N249" s="511">
        <f t="shared" si="28"/>
        <v>6.6666666666666666E-2</v>
      </c>
      <c r="O249" s="511">
        <f t="shared" si="28"/>
        <v>6.6666666666666666E-2</v>
      </c>
      <c r="P249" s="511">
        <f t="shared" si="28"/>
        <v>6.6666666666666666E-2</v>
      </c>
      <c r="Q249" s="511">
        <f t="shared" si="28"/>
        <v>6.6666666666666666E-2</v>
      </c>
      <c r="R249" s="511">
        <f t="shared" si="28"/>
        <v>6.6666666666666666E-2</v>
      </c>
      <c r="S249" s="511">
        <f t="shared" si="28"/>
        <v>6.6666666666666666E-2</v>
      </c>
      <c r="T249" s="511">
        <f t="shared" si="28"/>
        <v>6.6666666666666666E-2</v>
      </c>
      <c r="U249" s="511">
        <f t="shared" si="28"/>
        <v>6.6666666666666666E-2</v>
      </c>
    </row>
    <row r="250" spans="1:22" s="506" customFormat="1" ht="12.75" customHeight="1" outlineLevel="1">
      <c r="A250" s="355"/>
      <c r="B250" s="145"/>
      <c r="C250" s="472" t="s">
        <v>529</v>
      </c>
      <c r="D250" s="381"/>
      <c r="E250" s="381"/>
      <c r="F250" s="501"/>
      <c r="G250" s="502"/>
      <c r="H250" s="517"/>
      <c r="I250" s="517"/>
      <c r="J250" s="517"/>
      <c r="K250" s="517"/>
      <c r="L250" s="517"/>
      <c r="M250" s="517"/>
      <c r="N250" s="517"/>
      <c r="O250" s="517"/>
      <c r="P250" s="517"/>
      <c r="Q250" s="517"/>
      <c r="R250" s="517"/>
      <c r="S250" s="517"/>
      <c r="T250" s="517"/>
      <c r="U250" s="517"/>
      <c r="V250" s="3"/>
    </row>
    <row r="251" spans="1:22" s="507" customFormat="1" ht="12.75" customHeight="1" outlineLevel="1">
      <c r="A251" s="359"/>
      <c r="B251" s="145"/>
      <c r="C251" s="465" t="s">
        <v>179</v>
      </c>
      <c r="D251" s="379"/>
      <c r="E251" s="379"/>
      <c r="F251" s="508"/>
      <c r="G251" s="509"/>
      <c r="H251" s="515"/>
      <c r="I251" s="515"/>
      <c r="J251" s="515"/>
      <c r="K251" s="515"/>
      <c r="L251" s="515"/>
      <c r="M251" s="515"/>
      <c r="N251" s="515"/>
      <c r="O251" s="515"/>
      <c r="P251" s="515"/>
      <c r="Q251" s="515"/>
      <c r="R251" s="515"/>
      <c r="S251" s="515"/>
      <c r="T251" s="515"/>
      <c r="U251" s="515"/>
      <c r="V251" s="3"/>
    </row>
    <row r="252" spans="1:22" ht="14.25" customHeight="1" outlineLevel="1">
      <c r="A252" s="360"/>
      <c r="B252" s="145"/>
      <c r="C252" s="276" t="s">
        <v>282</v>
      </c>
      <c r="D252" s="5" t="s">
        <v>65</v>
      </c>
      <c r="E252" s="5" t="s">
        <v>39</v>
      </c>
      <c r="F252" s="494">
        <v>0.05</v>
      </c>
      <c r="G252" s="3"/>
      <c r="H252" s="511">
        <f t="shared" ref="H252:U261" si="29">+$F252</f>
        <v>0.05</v>
      </c>
      <c r="I252" s="511">
        <f t="shared" si="29"/>
        <v>0.05</v>
      </c>
      <c r="J252" s="511">
        <f t="shared" si="29"/>
        <v>0.05</v>
      </c>
      <c r="K252" s="511">
        <f t="shared" si="29"/>
        <v>0.05</v>
      </c>
      <c r="L252" s="511">
        <f t="shared" si="29"/>
        <v>0.05</v>
      </c>
      <c r="M252" s="511">
        <f t="shared" si="29"/>
        <v>0.05</v>
      </c>
      <c r="N252" s="511">
        <f t="shared" si="29"/>
        <v>0.05</v>
      </c>
      <c r="O252" s="511">
        <f t="shared" si="29"/>
        <v>0.05</v>
      </c>
      <c r="P252" s="511">
        <f t="shared" si="29"/>
        <v>0.05</v>
      </c>
      <c r="Q252" s="511">
        <f t="shared" si="29"/>
        <v>0.05</v>
      </c>
      <c r="R252" s="511">
        <f t="shared" si="29"/>
        <v>0.05</v>
      </c>
      <c r="S252" s="511">
        <f t="shared" si="29"/>
        <v>0.05</v>
      </c>
      <c r="T252" s="511">
        <f t="shared" si="29"/>
        <v>0.05</v>
      </c>
      <c r="U252" s="511">
        <f t="shared" si="29"/>
        <v>0.05</v>
      </c>
    </row>
    <row r="253" spans="1:22" ht="14.25" customHeight="1" outlineLevel="1">
      <c r="A253" s="355"/>
      <c r="B253" s="145"/>
      <c r="C253" s="276" t="s">
        <v>485</v>
      </c>
      <c r="D253" s="5" t="s">
        <v>65</v>
      </c>
      <c r="E253" s="5" t="s">
        <v>39</v>
      </c>
      <c r="F253" s="494">
        <v>6.0141703740319657E-2</v>
      </c>
      <c r="G253" s="3"/>
      <c r="H253" s="511">
        <f t="shared" si="29"/>
        <v>6.0141703740319657E-2</v>
      </c>
      <c r="I253" s="511">
        <f t="shared" si="29"/>
        <v>6.0141703740319657E-2</v>
      </c>
      <c r="J253" s="511">
        <f t="shared" si="29"/>
        <v>6.0141703740319657E-2</v>
      </c>
      <c r="K253" s="511">
        <f t="shared" si="29"/>
        <v>6.0141703740319657E-2</v>
      </c>
      <c r="L253" s="511">
        <f t="shared" si="29"/>
        <v>6.0141703740319657E-2</v>
      </c>
      <c r="M253" s="511">
        <f t="shared" si="29"/>
        <v>6.0141703740319657E-2</v>
      </c>
      <c r="N253" s="511">
        <f t="shared" si="29"/>
        <v>6.0141703740319657E-2</v>
      </c>
      <c r="O253" s="511">
        <f t="shared" si="29"/>
        <v>6.0141703740319657E-2</v>
      </c>
      <c r="P253" s="511">
        <f t="shared" si="29"/>
        <v>6.0141703740319657E-2</v>
      </c>
      <c r="Q253" s="511">
        <f t="shared" si="29"/>
        <v>6.0141703740319657E-2</v>
      </c>
      <c r="R253" s="511">
        <f t="shared" si="29"/>
        <v>6.0141703740319657E-2</v>
      </c>
      <c r="S253" s="511">
        <f t="shared" si="29"/>
        <v>6.0141703740319657E-2</v>
      </c>
      <c r="T253" s="511">
        <f t="shared" si="29"/>
        <v>6.0141703740319657E-2</v>
      </c>
      <c r="U253" s="511">
        <f t="shared" si="29"/>
        <v>6.0141703740319657E-2</v>
      </c>
    </row>
    <row r="254" spans="1:22" ht="14.25" customHeight="1" outlineLevel="1">
      <c r="A254" s="355"/>
      <c r="B254" s="145"/>
      <c r="C254" s="276" t="s">
        <v>40</v>
      </c>
      <c r="D254" s="5" t="s">
        <v>65</v>
      </c>
      <c r="E254" s="5" t="s">
        <v>39</v>
      </c>
      <c r="F254" s="494">
        <v>5.7927313124900813E-2</v>
      </c>
      <c r="G254" s="3"/>
      <c r="H254" s="511">
        <f t="shared" si="29"/>
        <v>5.7927313124900813E-2</v>
      </c>
      <c r="I254" s="511">
        <f t="shared" si="29"/>
        <v>5.7927313124900813E-2</v>
      </c>
      <c r="J254" s="511">
        <f t="shared" si="29"/>
        <v>5.7927313124900813E-2</v>
      </c>
      <c r="K254" s="511">
        <f t="shared" si="29"/>
        <v>5.7927313124900813E-2</v>
      </c>
      <c r="L254" s="511">
        <f t="shared" si="29"/>
        <v>5.7927313124900813E-2</v>
      </c>
      <c r="M254" s="511">
        <f t="shared" si="29"/>
        <v>5.7927313124900813E-2</v>
      </c>
      <c r="N254" s="511">
        <f t="shared" si="29"/>
        <v>5.7927313124900813E-2</v>
      </c>
      <c r="O254" s="511">
        <f t="shared" si="29"/>
        <v>5.7927313124900813E-2</v>
      </c>
      <c r="P254" s="511">
        <f t="shared" si="29"/>
        <v>5.7927313124900813E-2</v>
      </c>
      <c r="Q254" s="511">
        <f t="shared" si="29"/>
        <v>5.7927313124900813E-2</v>
      </c>
      <c r="R254" s="511">
        <f t="shared" si="29"/>
        <v>5.7927313124900813E-2</v>
      </c>
      <c r="S254" s="511">
        <f t="shared" si="29"/>
        <v>5.7927313124900813E-2</v>
      </c>
      <c r="T254" s="511">
        <f t="shared" si="29"/>
        <v>5.7927313124900813E-2</v>
      </c>
      <c r="U254" s="511">
        <f t="shared" si="29"/>
        <v>5.7927313124900813E-2</v>
      </c>
    </row>
    <row r="255" spans="1:22" ht="14.25" customHeight="1" outlineLevel="1">
      <c r="A255" s="361"/>
      <c r="B255" s="145"/>
      <c r="C255" s="276" t="s">
        <v>486</v>
      </c>
      <c r="D255" s="5" t="s">
        <v>65</v>
      </c>
      <c r="E255" s="5" t="s">
        <v>39</v>
      </c>
      <c r="F255" s="494">
        <v>5.9660019614253018E-2</v>
      </c>
      <c r="G255" s="3"/>
      <c r="H255" s="511">
        <f t="shared" si="29"/>
        <v>5.9660019614253018E-2</v>
      </c>
      <c r="I255" s="511">
        <f t="shared" si="29"/>
        <v>5.9660019614253018E-2</v>
      </c>
      <c r="J255" s="511">
        <f t="shared" si="29"/>
        <v>5.9660019614253018E-2</v>
      </c>
      <c r="K255" s="511">
        <f t="shared" si="29"/>
        <v>5.9660019614253018E-2</v>
      </c>
      <c r="L255" s="511">
        <f t="shared" si="29"/>
        <v>5.9660019614253018E-2</v>
      </c>
      <c r="M255" s="511">
        <f t="shared" si="29"/>
        <v>5.9660019614253018E-2</v>
      </c>
      <c r="N255" s="511">
        <f t="shared" si="29"/>
        <v>5.9660019614253018E-2</v>
      </c>
      <c r="O255" s="511">
        <f t="shared" si="29"/>
        <v>5.9660019614253018E-2</v>
      </c>
      <c r="P255" s="511">
        <f t="shared" si="29"/>
        <v>5.9660019614253018E-2</v>
      </c>
      <c r="Q255" s="511">
        <f t="shared" si="29"/>
        <v>5.9660019614253018E-2</v>
      </c>
      <c r="R255" s="511">
        <f t="shared" si="29"/>
        <v>5.9660019614253018E-2</v>
      </c>
      <c r="S255" s="511">
        <f t="shared" si="29"/>
        <v>5.9660019614253018E-2</v>
      </c>
      <c r="T255" s="511">
        <f t="shared" si="29"/>
        <v>5.9660019614253018E-2</v>
      </c>
      <c r="U255" s="511">
        <f t="shared" si="29"/>
        <v>5.9660019614253018E-2</v>
      </c>
    </row>
    <row r="256" spans="1:22" ht="14.25" customHeight="1" outlineLevel="1">
      <c r="A256" s="361"/>
      <c r="B256" s="145"/>
      <c r="C256" s="276" t="s">
        <v>487</v>
      </c>
      <c r="D256" s="5" t="s">
        <v>65</v>
      </c>
      <c r="E256" s="5" t="s">
        <v>39</v>
      </c>
      <c r="F256" s="494">
        <v>5.7927313124900813E-2</v>
      </c>
      <c r="G256" s="3"/>
      <c r="H256" s="511">
        <f t="shared" si="29"/>
        <v>5.7927313124900813E-2</v>
      </c>
      <c r="I256" s="511">
        <f t="shared" si="29"/>
        <v>5.7927313124900813E-2</v>
      </c>
      <c r="J256" s="511">
        <f t="shared" si="29"/>
        <v>5.7927313124900813E-2</v>
      </c>
      <c r="K256" s="511">
        <f t="shared" si="29"/>
        <v>5.7927313124900813E-2</v>
      </c>
      <c r="L256" s="511">
        <f t="shared" si="29"/>
        <v>5.7927313124900813E-2</v>
      </c>
      <c r="M256" s="511">
        <f t="shared" si="29"/>
        <v>5.7927313124900813E-2</v>
      </c>
      <c r="N256" s="511">
        <f t="shared" si="29"/>
        <v>5.7927313124900813E-2</v>
      </c>
      <c r="O256" s="511">
        <f t="shared" si="29"/>
        <v>5.7927313124900813E-2</v>
      </c>
      <c r="P256" s="511">
        <f t="shared" si="29"/>
        <v>5.7927313124900813E-2</v>
      </c>
      <c r="Q256" s="511">
        <f t="shared" si="29"/>
        <v>5.7927313124900813E-2</v>
      </c>
      <c r="R256" s="511">
        <f t="shared" si="29"/>
        <v>5.7927313124900813E-2</v>
      </c>
      <c r="S256" s="511">
        <f t="shared" si="29"/>
        <v>5.7927313124900813E-2</v>
      </c>
      <c r="T256" s="511">
        <f t="shared" si="29"/>
        <v>5.7927313124900813E-2</v>
      </c>
      <c r="U256" s="511">
        <f t="shared" si="29"/>
        <v>5.7927313124900813E-2</v>
      </c>
    </row>
    <row r="257" spans="1:21" ht="14.25" customHeight="1" outlineLevel="1">
      <c r="A257" s="361"/>
      <c r="B257" s="145"/>
      <c r="C257" s="276" t="s">
        <v>488</v>
      </c>
      <c r="D257" s="5" t="s">
        <v>65</v>
      </c>
      <c r="E257" s="5" t="s">
        <v>39</v>
      </c>
      <c r="F257" s="494">
        <v>5.4747262636868153E-2</v>
      </c>
      <c r="G257" s="3"/>
      <c r="H257" s="511">
        <f t="shared" si="29"/>
        <v>5.4747262636868153E-2</v>
      </c>
      <c r="I257" s="511">
        <f t="shared" si="29"/>
        <v>5.4747262636868153E-2</v>
      </c>
      <c r="J257" s="511">
        <f t="shared" si="29"/>
        <v>5.4747262636868153E-2</v>
      </c>
      <c r="K257" s="511">
        <f t="shared" si="29"/>
        <v>5.4747262636868153E-2</v>
      </c>
      <c r="L257" s="511">
        <f t="shared" si="29"/>
        <v>5.4747262636868153E-2</v>
      </c>
      <c r="M257" s="511">
        <f t="shared" si="29"/>
        <v>5.4747262636868153E-2</v>
      </c>
      <c r="N257" s="511">
        <f t="shared" si="29"/>
        <v>5.4747262636868153E-2</v>
      </c>
      <c r="O257" s="511">
        <f t="shared" si="29"/>
        <v>5.4747262636868153E-2</v>
      </c>
      <c r="P257" s="511">
        <f t="shared" si="29"/>
        <v>5.4747262636868153E-2</v>
      </c>
      <c r="Q257" s="511">
        <f t="shared" si="29"/>
        <v>5.4747262636868153E-2</v>
      </c>
      <c r="R257" s="511">
        <f t="shared" si="29"/>
        <v>5.4747262636868153E-2</v>
      </c>
      <c r="S257" s="511">
        <f t="shared" si="29"/>
        <v>5.4747262636868153E-2</v>
      </c>
      <c r="T257" s="511">
        <f t="shared" si="29"/>
        <v>5.4747262636868153E-2</v>
      </c>
      <c r="U257" s="511">
        <f t="shared" si="29"/>
        <v>5.4747262636868153E-2</v>
      </c>
    </row>
    <row r="258" spans="1:21" ht="14.25" customHeight="1" outlineLevel="1">
      <c r="A258" s="361"/>
      <c r="B258" s="145"/>
      <c r="C258" s="276" t="s">
        <v>489</v>
      </c>
      <c r="D258" s="5" t="s">
        <v>65</v>
      </c>
      <c r="E258" s="5" t="s">
        <v>39</v>
      </c>
      <c r="F258" s="494">
        <v>5.4920252783629248E-2</v>
      </c>
      <c r="G258" s="3"/>
      <c r="H258" s="511">
        <f t="shared" si="29"/>
        <v>5.4920252783629248E-2</v>
      </c>
      <c r="I258" s="511">
        <f t="shared" si="29"/>
        <v>5.4920252783629248E-2</v>
      </c>
      <c r="J258" s="511">
        <f t="shared" si="29"/>
        <v>5.4920252783629248E-2</v>
      </c>
      <c r="K258" s="511">
        <f t="shared" si="29"/>
        <v>5.4920252783629248E-2</v>
      </c>
      <c r="L258" s="511">
        <f t="shared" si="29"/>
        <v>5.4920252783629248E-2</v>
      </c>
      <c r="M258" s="511">
        <f t="shared" si="29"/>
        <v>5.4920252783629248E-2</v>
      </c>
      <c r="N258" s="511">
        <f t="shared" si="29"/>
        <v>5.4920252783629248E-2</v>
      </c>
      <c r="O258" s="511">
        <f t="shared" si="29"/>
        <v>5.4920252783629248E-2</v>
      </c>
      <c r="P258" s="511">
        <f t="shared" si="29"/>
        <v>5.4920252783629248E-2</v>
      </c>
      <c r="Q258" s="511">
        <f t="shared" si="29"/>
        <v>5.4920252783629248E-2</v>
      </c>
      <c r="R258" s="511">
        <f t="shared" si="29"/>
        <v>5.4920252783629248E-2</v>
      </c>
      <c r="S258" s="511">
        <f t="shared" si="29"/>
        <v>5.4920252783629248E-2</v>
      </c>
      <c r="T258" s="511">
        <f t="shared" si="29"/>
        <v>5.4920252783629248E-2</v>
      </c>
      <c r="U258" s="511">
        <f t="shared" si="29"/>
        <v>5.4920252783629248E-2</v>
      </c>
    </row>
    <row r="259" spans="1:21" ht="14.25" customHeight="1" outlineLevel="1">
      <c r="A259" s="361"/>
      <c r="B259" s="145"/>
      <c r="C259" s="276" t="s">
        <v>490</v>
      </c>
      <c r="D259" s="5" t="s">
        <v>65</v>
      </c>
      <c r="E259" s="5" t="s">
        <v>39</v>
      </c>
      <c r="F259" s="494">
        <v>5.4920252783629248E-2</v>
      </c>
      <c r="G259" s="3"/>
      <c r="H259" s="511">
        <f t="shared" si="29"/>
        <v>5.4920252783629248E-2</v>
      </c>
      <c r="I259" s="511">
        <f t="shared" si="29"/>
        <v>5.4920252783629248E-2</v>
      </c>
      <c r="J259" s="511">
        <f t="shared" si="29"/>
        <v>5.4920252783629248E-2</v>
      </c>
      <c r="K259" s="511">
        <f t="shared" si="29"/>
        <v>5.4920252783629248E-2</v>
      </c>
      <c r="L259" s="511">
        <f t="shared" si="29"/>
        <v>5.4920252783629248E-2</v>
      </c>
      <c r="M259" s="511">
        <f t="shared" si="29"/>
        <v>5.4920252783629248E-2</v>
      </c>
      <c r="N259" s="511">
        <f t="shared" si="29"/>
        <v>5.4920252783629248E-2</v>
      </c>
      <c r="O259" s="511">
        <f t="shared" si="29"/>
        <v>5.4920252783629248E-2</v>
      </c>
      <c r="P259" s="511">
        <f t="shared" si="29"/>
        <v>5.4920252783629248E-2</v>
      </c>
      <c r="Q259" s="511">
        <f t="shared" si="29"/>
        <v>5.4920252783629248E-2</v>
      </c>
      <c r="R259" s="511">
        <f t="shared" si="29"/>
        <v>5.4920252783629248E-2</v>
      </c>
      <c r="S259" s="511">
        <f t="shared" si="29"/>
        <v>5.4920252783629248E-2</v>
      </c>
      <c r="T259" s="511">
        <f t="shared" si="29"/>
        <v>5.4920252783629248E-2</v>
      </c>
      <c r="U259" s="511">
        <f t="shared" si="29"/>
        <v>5.4920252783629248E-2</v>
      </c>
    </row>
    <row r="260" spans="1:21" ht="14.25" customHeight="1" outlineLevel="1">
      <c r="A260" s="361"/>
      <c r="B260" s="145"/>
      <c r="C260" s="276" t="s">
        <v>491</v>
      </c>
      <c r="D260" s="5" t="s">
        <v>65</v>
      </c>
      <c r="E260" s="5" t="s">
        <v>39</v>
      </c>
      <c r="F260" s="494">
        <v>5.3574049611037719E-2</v>
      </c>
      <c r="G260" s="3"/>
      <c r="H260" s="511">
        <f t="shared" si="29"/>
        <v>5.3574049611037719E-2</v>
      </c>
      <c r="I260" s="511">
        <f t="shared" si="29"/>
        <v>5.3574049611037719E-2</v>
      </c>
      <c r="J260" s="511">
        <f t="shared" si="29"/>
        <v>5.3574049611037719E-2</v>
      </c>
      <c r="K260" s="511">
        <f t="shared" si="29"/>
        <v>5.3574049611037719E-2</v>
      </c>
      <c r="L260" s="511">
        <f t="shared" si="29"/>
        <v>5.3574049611037719E-2</v>
      </c>
      <c r="M260" s="511">
        <f t="shared" si="29"/>
        <v>5.3574049611037719E-2</v>
      </c>
      <c r="N260" s="511">
        <f t="shared" si="29"/>
        <v>5.3574049611037719E-2</v>
      </c>
      <c r="O260" s="511">
        <f t="shared" si="29"/>
        <v>5.3574049611037719E-2</v>
      </c>
      <c r="P260" s="511">
        <f t="shared" si="29"/>
        <v>5.3574049611037719E-2</v>
      </c>
      <c r="Q260" s="511">
        <f t="shared" si="29"/>
        <v>5.3574049611037719E-2</v>
      </c>
      <c r="R260" s="511">
        <f t="shared" si="29"/>
        <v>5.3574049611037719E-2</v>
      </c>
      <c r="S260" s="511">
        <f t="shared" si="29"/>
        <v>5.3574049611037719E-2</v>
      </c>
      <c r="T260" s="511">
        <f t="shared" si="29"/>
        <v>5.3574049611037719E-2</v>
      </c>
      <c r="U260" s="511">
        <f t="shared" si="29"/>
        <v>5.3574049611037719E-2</v>
      </c>
    </row>
    <row r="261" spans="1:21" ht="14.25" customHeight="1" outlineLevel="1">
      <c r="A261" s="361"/>
      <c r="B261" s="145"/>
      <c r="C261" s="276" t="s">
        <v>492</v>
      </c>
      <c r="D261" s="5" t="s">
        <v>65</v>
      </c>
      <c r="E261" s="5" t="s">
        <v>39</v>
      </c>
      <c r="F261" s="494">
        <v>4.743339831059129E-2</v>
      </c>
      <c r="G261" s="3"/>
      <c r="H261" s="511">
        <f t="shared" si="29"/>
        <v>4.743339831059129E-2</v>
      </c>
      <c r="I261" s="511">
        <f t="shared" si="29"/>
        <v>4.743339831059129E-2</v>
      </c>
      <c r="J261" s="511">
        <f t="shared" si="29"/>
        <v>4.743339831059129E-2</v>
      </c>
      <c r="K261" s="511">
        <f t="shared" si="29"/>
        <v>4.743339831059129E-2</v>
      </c>
      <c r="L261" s="511">
        <f t="shared" si="29"/>
        <v>4.743339831059129E-2</v>
      </c>
      <c r="M261" s="511">
        <f t="shared" si="29"/>
        <v>4.743339831059129E-2</v>
      </c>
      <c r="N261" s="511">
        <f t="shared" si="29"/>
        <v>4.743339831059129E-2</v>
      </c>
      <c r="O261" s="511">
        <f t="shared" si="29"/>
        <v>4.743339831059129E-2</v>
      </c>
      <c r="P261" s="511">
        <f t="shared" si="29"/>
        <v>4.743339831059129E-2</v>
      </c>
      <c r="Q261" s="511">
        <f t="shared" si="29"/>
        <v>4.743339831059129E-2</v>
      </c>
      <c r="R261" s="511">
        <f t="shared" si="29"/>
        <v>4.743339831059129E-2</v>
      </c>
      <c r="S261" s="511">
        <f t="shared" si="29"/>
        <v>4.743339831059129E-2</v>
      </c>
      <c r="T261" s="511">
        <f t="shared" si="29"/>
        <v>4.743339831059129E-2</v>
      </c>
      <c r="U261" s="511">
        <f t="shared" si="29"/>
        <v>4.743339831059129E-2</v>
      </c>
    </row>
    <row r="262" spans="1:21" ht="14.25" customHeight="1" outlineLevel="1">
      <c r="A262" s="361"/>
      <c r="B262" s="145"/>
      <c r="C262" s="276" t="s">
        <v>498</v>
      </c>
      <c r="D262" s="5" t="s">
        <v>65</v>
      </c>
      <c r="E262" s="5" t="s">
        <v>39</v>
      </c>
      <c r="F262" s="494">
        <v>4.743339831059129E-2</v>
      </c>
      <c r="G262" s="3"/>
      <c r="H262" s="511">
        <f t="shared" ref="H262:U272" si="30">+$F262</f>
        <v>4.743339831059129E-2</v>
      </c>
      <c r="I262" s="511">
        <f t="shared" si="30"/>
        <v>4.743339831059129E-2</v>
      </c>
      <c r="J262" s="511">
        <f t="shared" si="30"/>
        <v>4.743339831059129E-2</v>
      </c>
      <c r="K262" s="511">
        <f t="shared" si="30"/>
        <v>4.743339831059129E-2</v>
      </c>
      <c r="L262" s="511">
        <f t="shared" si="30"/>
        <v>4.743339831059129E-2</v>
      </c>
      <c r="M262" s="511">
        <f t="shared" si="30"/>
        <v>4.743339831059129E-2</v>
      </c>
      <c r="N262" s="511">
        <f t="shared" si="30"/>
        <v>4.743339831059129E-2</v>
      </c>
      <c r="O262" s="511">
        <f t="shared" si="30"/>
        <v>4.743339831059129E-2</v>
      </c>
      <c r="P262" s="511">
        <f t="shared" si="30"/>
        <v>4.743339831059129E-2</v>
      </c>
      <c r="Q262" s="511">
        <f t="shared" si="30"/>
        <v>4.743339831059129E-2</v>
      </c>
      <c r="R262" s="511">
        <f t="shared" si="30"/>
        <v>4.743339831059129E-2</v>
      </c>
      <c r="S262" s="511">
        <f t="shared" si="30"/>
        <v>4.743339831059129E-2</v>
      </c>
      <c r="T262" s="511">
        <f t="shared" si="30"/>
        <v>4.743339831059129E-2</v>
      </c>
      <c r="U262" s="511">
        <f t="shared" si="30"/>
        <v>4.743339831059129E-2</v>
      </c>
    </row>
    <row r="263" spans="1:21" ht="14.25" customHeight="1" outlineLevel="1">
      <c r="A263" s="361"/>
      <c r="B263" s="145"/>
      <c r="C263" s="276" t="s">
        <v>499</v>
      </c>
      <c r="D263" s="5" t="s">
        <v>65</v>
      </c>
      <c r="E263" s="5" t="s">
        <v>39</v>
      </c>
      <c r="F263" s="494">
        <v>4.743339831059129E-2</v>
      </c>
      <c r="G263" s="3"/>
      <c r="H263" s="511">
        <f t="shared" si="30"/>
        <v>4.743339831059129E-2</v>
      </c>
      <c r="I263" s="511">
        <f t="shared" si="30"/>
        <v>4.743339831059129E-2</v>
      </c>
      <c r="J263" s="511">
        <f t="shared" si="30"/>
        <v>4.743339831059129E-2</v>
      </c>
      <c r="K263" s="511">
        <f t="shared" si="30"/>
        <v>4.743339831059129E-2</v>
      </c>
      <c r="L263" s="511">
        <f t="shared" si="30"/>
        <v>4.743339831059129E-2</v>
      </c>
      <c r="M263" s="511">
        <f t="shared" si="30"/>
        <v>4.743339831059129E-2</v>
      </c>
      <c r="N263" s="511">
        <f t="shared" si="30"/>
        <v>4.743339831059129E-2</v>
      </c>
      <c r="O263" s="511">
        <f t="shared" si="30"/>
        <v>4.743339831059129E-2</v>
      </c>
      <c r="P263" s="511">
        <f t="shared" si="30"/>
        <v>4.743339831059129E-2</v>
      </c>
      <c r="Q263" s="511">
        <f t="shared" si="30"/>
        <v>4.743339831059129E-2</v>
      </c>
      <c r="R263" s="511">
        <f t="shared" si="30"/>
        <v>4.743339831059129E-2</v>
      </c>
      <c r="S263" s="511">
        <f t="shared" si="30"/>
        <v>4.743339831059129E-2</v>
      </c>
      <c r="T263" s="511">
        <f t="shared" si="30"/>
        <v>4.743339831059129E-2</v>
      </c>
      <c r="U263" s="511">
        <f t="shared" si="30"/>
        <v>4.743339831059129E-2</v>
      </c>
    </row>
    <row r="264" spans="1:21" ht="14.25" customHeight="1" outlineLevel="1">
      <c r="A264" s="361"/>
      <c r="B264" s="145"/>
      <c r="C264" s="276" t="s">
        <v>789</v>
      </c>
      <c r="D264" s="5" t="s">
        <v>65</v>
      </c>
      <c r="E264" s="5" t="s">
        <v>39</v>
      </c>
      <c r="F264" s="494">
        <v>5.0842735757069234E-2</v>
      </c>
      <c r="G264" s="3"/>
      <c r="H264" s="511">
        <f t="shared" si="30"/>
        <v>5.0842735757069234E-2</v>
      </c>
      <c r="I264" s="511">
        <f t="shared" si="30"/>
        <v>5.0842735757069234E-2</v>
      </c>
      <c r="J264" s="511">
        <f t="shared" si="30"/>
        <v>5.0842735757069234E-2</v>
      </c>
      <c r="K264" s="511">
        <f t="shared" si="30"/>
        <v>5.0842735757069234E-2</v>
      </c>
      <c r="L264" s="511">
        <f t="shared" si="30"/>
        <v>5.0842735757069234E-2</v>
      </c>
      <c r="M264" s="511">
        <f t="shared" si="30"/>
        <v>5.0842735757069234E-2</v>
      </c>
      <c r="N264" s="511">
        <f t="shared" si="30"/>
        <v>5.0842735757069234E-2</v>
      </c>
      <c r="O264" s="511">
        <f t="shared" si="30"/>
        <v>5.0842735757069234E-2</v>
      </c>
      <c r="P264" s="511">
        <f t="shared" si="30"/>
        <v>5.0842735757069234E-2</v>
      </c>
      <c r="Q264" s="511">
        <f t="shared" si="30"/>
        <v>5.0842735757069234E-2</v>
      </c>
      <c r="R264" s="511">
        <f t="shared" si="30"/>
        <v>5.0842735757069234E-2</v>
      </c>
      <c r="S264" s="511">
        <f t="shared" si="30"/>
        <v>5.0842735757069234E-2</v>
      </c>
      <c r="T264" s="511">
        <f t="shared" si="30"/>
        <v>5.0842735757069234E-2</v>
      </c>
      <c r="U264" s="511">
        <f t="shared" si="30"/>
        <v>5.0842735757069234E-2</v>
      </c>
    </row>
    <row r="265" spans="1:21" ht="14.25" customHeight="1" outlineLevel="1">
      <c r="A265" s="361"/>
      <c r="B265" s="145"/>
      <c r="C265" s="276" t="s">
        <v>493</v>
      </c>
      <c r="D265" s="5" t="s">
        <v>65</v>
      </c>
      <c r="E265" s="5" t="s">
        <v>39</v>
      </c>
      <c r="F265" s="494">
        <v>5.0842735757069234E-2</v>
      </c>
      <c r="G265" s="3"/>
      <c r="H265" s="511">
        <f t="shared" si="30"/>
        <v>5.0842735757069234E-2</v>
      </c>
      <c r="I265" s="511">
        <f t="shared" si="30"/>
        <v>5.0842735757069234E-2</v>
      </c>
      <c r="J265" s="511">
        <f t="shared" si="30"/>
        <v>5.0842735757069234E-2</v>
      </c>
      <c r="K265" s="511">
        <f t="shared" si="30"/>
        <v>5.0842735757069234E-2</v>
      </c>
      <c r="L265" s="511">
        <f t="shared" si="30"/>
        <v>5.0842735757069234E-2</v>
      </c>
      <c r="M265" s="511">
        <f t="shared" si="30"/>
        <v>5.0842735757069234E-2</v>
      </c>
      <c r="N265" s="511">
        <f t="shared" si="30"/>
        <v>5.0842735757069234E-2</v>
      </c>
      <c r="O265" s="511">
        <f t="shared" si="30"/>
        <v>5.0842735757069234E-2</v>
      </c>
      <c r="P265" s="511">
        <f t="shared" si="30"/>
        <v>5.0842735757069234E-2</v>
      </c>
      <c r="Q265" s="511">
        <f t="shared" si="30"/>
        <v>5.0842735757069234E-2</v>
      </c>
      <c r="R265" s="511">
        <f t="shared" si="30"/>
        <v>5.0842735757069234E-2</v>
      </c>
      <c r="S265" s="511">
        <f t="shared" si="30"/>
        <v>5.0842735757069234E-2</v>
      </c>
      <c r="T265" s="511">
        <f t="shared" si="30"/>
        <v>5.0842735757069234E-2</v>
      </c>
      <c r="U265" s="511">
        <f t="shared" si="30"/>
        <v>5.0842735757069234E-2</v>
      </c>
    </row>
    <row r="266" spans="1:21" ht="14.25" customHeight="1" outlineLevel="1">
      <c r="A266" s="361"/>
      <c r="B266" s="145"/>
      <c r="C266" s="276" t="s">
        <v>790</v>
      </c>
      <c r="D266" s="5" t="s">
        <v>65</v>
      </c>
      <c r="E266" s="5" t="s">
        <v>39</v>
      </c>
      <c r="F266" s="494">
        <v>5.1098978020439591E-2</v>
      </c>
      <c r="G266" s="3"/>
      <c r="H266" s="511">
        <f t="shared" si="30"/>
        <v>5.1098978020439591E-2</v>
      </c>
      <c r="I266" s="511">
        <f t="shared" si="30"/>
        <v>5.1098978020439591E-2</v>
      </c>
      <c r="J266" s="511">
        <f t="shared" si="30"/>
        <v>5.1098978020439591E-2</v>
      </c>
      <c r="K266" s="511">
        <f t="shared" si="30"/>
        <v>5.1098978020439591E-2</v>
      </c>
      <c r="L266" s="511">
        <f t="shared" si="30"/>
        <v>5.1098978020439591E-2</v>
      </c>
      <c r="M266" s="511">
        <f t="shared" si="30"/>
        <v>5.1098978020439591E-2</v>
      </c>
      <c r="N266" s="511">
        <f t="shared" si="30"/>
        <v>5.1098978020439591E-2</v>
      </c>
      <c r="O266" s="511">
        <f t="shared" si="30"/>
        <v>5.1098978020439591E-2</v>
      </c>
      <c r="P266" s="511">
        <f t="shared" si="30"/>
        <v>5.1098978020439591E-2</v>
      </c>
      <c r="Q266" s="511">
        <f t="shared" si="30"/>
        <v>5.1098978020439591E-2</v>
      </c>
      <c r="R266" s="511">
        <f t="shared" si="30"/>
        <v>5.1098978020439591E-2</v>
      </c>
      <c r="S266" s="511">
        <f t="shared" si="30"/>
        <v>5.1098978020439591E-2</v>
      </c>
      <c r="T266" s="511">
        <f t="shared" si="30"/>
        <v>5.1098978020439591E-2</v>
      </c>
      <c r="U266" s="511">
        <f t="shared" si="30"/>
        <v>5.1098978020439591E-2</v>
      </c>
    </row>
    <row r="267" spans="1:21" ht="14.25" customHeight="1" outlineLevel="1">
      <c r="A267" s="361"/>
      <c r="B267" s="145"/>
      <c r="C267" s="276" t="s">
        <v>494</v>
      </c>
      <c r="D267" s="5" t="s">
        <v>65</v>
      </c>
      <c r="E267" s="5" t="s">
        <v>39</v>
      </c>
      <c r="F267" s="494">
        <v>5.1655816586470421E-2</v>
      </c>
      <c r="G267" s="3"/>
      <c r="H267" s="511">
        <f t="shared" si="30"/>
        <v>5.1655816586470421E-2</v>
      </c>
      <c r="I267" s="511">
        <f t="shared" si="30"/>
        <v>5.1655816586470421E-2</v>
      </c>
      <c r="J267" s="511">
        <f t="shared" si="30"/>
        <v>5.1655816586470421E-2</v>
      </c>
      <c r="K267" s="511">
        <f t="shared" si="30"/>
        <v>5.1655816586470421E-2</v>
      </c>
      <c r="L267" s="511">
        <f t="shared" si="30"/>
        <v>5.1655816586470421E-2</v>
      </c>
      <c r="M267" s="511">
        <f t="shared" si="30"/>
        <v>5.1655816586470421E-2</v>
      </c>
      <c r="N267" s="511">
        <f t="shared" si="30"/>
        <v>5.1655816586470421E-2</v>
      </c>
      <c r="O267" s="511">
        <f t="shared" si="30"/>
        <v>5.1655816586470421E-2</v>
      </c>
      <c r="P267" s="511">
        <f t="shared" si="30"/>
        <v>5.1655816586470421E-2</v>
      </c>
      <c r="Q267" s="511">
        <f t="shared" si="30"/>
        <v>5.1655816586470421E-2</v>
      </c>
      <c r="R267" s="511">
        <f t="shared" si="30"/>
        <v>5.1655816586470421E-2</v>
      </c>
      <c r="S267" s="511">
        <f t="shared" si="30"/>
        <v>5.1655816586470421E-2</v>
      </c>
      <c r="T267" s="511">
        <f t="shared" si="30"/>
        <v>5.1655816586470421E-2</v>
      </c>
      <c r="U267" s="511">
        <f t="shared" si="30"/>
        <v>5.1655816586470421E-2</v>
      </c>
    </row>
    <row r="268" spans="1:21" ht="14.25" customHeight="1" outlineLevel="1">
      <c r="A268" s="361"/>
      <c r="B268" s="145"/>
      <c r="C268" s="276" t="s">
        <v>495</v>
      </c>
      <c r="D268" s="5" t="s">
        <v>65</v>
      </c>
      <c r="E268" s="5" t="s">
        <v>39</v>
      </c>
      <c r="F268" s="494">
        <v>5.2061046926258736E-2</v>
      </c>
      <c r="G268" s="3"/>
      <c r="H268" s="511">
        <f t="shared" si="30"/>
        <v>5.2061046926258736E-2</v>
      </c>
      <c r="I268" s="511">
        <f t="shared" si="30"/>
        <v>5.2061046926258736E-2</v>
      </c>
      <c r="J268" s="511">
        <f t="shared" si="30"/>
        <v>5.2061046926258736E-2</v>
      </c>
      <c r="K268" s="511">
        <f t="shared" si="30"/>
        <v>5.2061046926258736E-2</v>
      </c>
      <c r="L268" s="511">
        <f t="shared" si="30"/>
        <v>5.2061046926258736E-2</v>
      </c>
      <c r="M268" s="511">
        <f t="shared" si="30"/>
        <v>5.2061046926258736E-2</v>
      </c>
      <c r="N268" s="511">
        <f t="shared" si="30"/>
        <v>5.2061046926258736E-2</v>
      </c>
      <c r="O268" s="511">
        <f t="shared" si="30"/>
        <v>5.2061046926258736E-2</v>
      </c>
      <c r="P268" s="511">
        <f t="shared" si="30"/>
        <v>5.2061046926258736E-2</v>
      </c>
      <c r="Q268" s="511">
        <f t="shared" si="30"/>
        <v>5.2061046926258736E-2</v>
      </c>
      <c r="R268" s="511">
        <f t="shared" si="30"/>
        <v>5.2061046926258736E-2</v>
      </c>
      <c r="S268" s="511">
        <f t="shared" si="30"/>
        <v>5.2061046926258736E-2</v>
      </c>
      <c r="T268" s="511">
        <f t="shared" si="30"/>
        <v>5.2061046926258736E-2</v>
      </c>
      <c r="U268" s="511">
        <f t="shared" si="30"/>
        <v>5.2061046926258736E-2</v>
      </c>
    </row>
    <row r="269" spans="1:21" ht="14.25" customHeight="1" outlineLevel="1">
      <c r="A269" s="361"/>
      <c r="B269" s="145"/>
      <c r="C269" s="276" t="s">
        <v>496</v>
      </c>
      <c r="D269" s="5" t="s">
        <v>65</v>
      </c>
      <c r="E269" s="5" t="s">
        <v>39</v>
      </c>
      <c r="F269" s="494">
        <v>5.307546895448597E-2</v>
      </c>
      <c r="G269" s="3"/>
      <c r="H269" s="511">
        <f t="shared" si="30"/>
        <v>5.307546895448597E-2</v>
      </c>
      <c r="I269" s="511">
        <f t="shared" si="30"/>
        <v>5.307546895448597E-2</v>
      </c>
      <c r="J269" s="511">
        <f t="shared" si="30"/>
        <v>5.307546895448597E-2</v>
      </c>
      <c r="K269" s="511">
        <f t="shared" si="30"/>
        <v>5.307546895448597E-2</v>
      </c>
      <c r="L269" s="511">
        <f t="shared" si="30"/>
        <v>5.307546895448597E-2</v>
      </c>
      <c r="M269" s="511">
        <f t="shared" si="30"/>
        <v>5.307546895448597E-2</v>
      </c>
      <c r="N269" s="511">
        <f t="shared" si="30"/>
        <v>5.307546895448597E-2</v>
      </c>
      <c r="O269" s="511">
        <f t="shared" si="30"/>
        <v>5.307546895448597E-2</v>
      </c>
      <c r="P269" s="511">
        <f t="shared" si="30"/>
        <v>5.307546895448597E-2</v>
      </c>
      <c r="Q269" s="511">
        <f t="shared" si="30"/>
        <v>5.307546895448597E-2</v>
      </c>
      <c r="R269" s="511">
        <f t="shared" si="30"/>
        <v>5.307546895448597E-2</v>
      </c>
      <c r="S269" s="511">
        <f t="shared" si="30"/>
        <v>5.307546895448597E-2</v>
      </c>
      <c r="T269" s="511">
        <f t="shared" si="30"/>
        <v>5.307546895448597E-2</v>
      </c>
      <c r="U269" s="511">
        <f t="shared" si="30"/>
        <v>5.307546895448597E-2</v>
      </c>
    </row>
    <row r="270" spans="1:21" ht="14.25" customHeight="1" outlineLevel="1">
      <c r="A270" s="361"/>
      <c r="B270" s="145"/>
      <c r="C270" s="276" t="s">
        <v>497</v>
      </c>
      <c r="D270" s="5" t="s">
        <v>65</v>
      </c>
      <c r="E270" s="5" t="s">
        <v>39</v>
      </c>
      <c r="F270" s="494">
        <v>5.4018055350007407E-2</v>
      </c>
      <c r="G270" s="3"/>
      <c r="H270" s="511">
        <f t="shared" si="30"/>
        <v>5.4018055350007407E-2</v>
      </c>
      <c r="I270" s="511">
        <f t="shared" si="30"/>
        <v>5.4018055350007407E-2</v>
      </c>
      <c r="J270" s="511">
        <f t="shared" si="30"/>
        <v>5.4018055350007407E-2</v>
      </c>
      <c r="K270" s="511">
        <f t="shared" si="30"/>
        <v>5.4018055350007407E-2</v>
      </c>
      <c r="L270" s="511">
        <f t="shared" si="30"/>
        <v>5.4018055350007407E-2</v>
      </c>
      <c r="M270" s="511">
        <f t="shared" si="30"/>
        <v>5.4018055350007407E-2</v>
      </c>
      <c r="N270" s="511">
        <f t="shared" si="30"/>
        <v>5.4018055350007407E-2</v>
      </c>
      <c r="O270" s="511">
        <f t="shared" si="30"/>
        <v>5.4018055350007407E-2</v>
      </c>
      <c r="P270" s="511">
        <f t="shared" si="30"/>
        <v>5.4018055350007407E-2</v>
      </c>
      <c r="Q270" s="511">
        <f t="shared" si="30"/>
        <v>5.4018055350007407E-2</v>
      </c>
      <c r="R270" s="511">
        <f t="shared" si="30"/>
        <v>5.4018055350007407E-2</v>
      </c>
      <c r="S270" s="511">
        <f t="shared" si="30"/>
        <v>5.4018055350007407E-2</v>
      </c>
      <c r="T270" s="511">
        <f t="shared" si="30"/>
        <v>5.4018055350007407E-2</v>
      </c>
      <c r="U270" s="511">
        <f t="shared" si="30"/>
        <v>5.4018055350007407E-2</v>
      </c>
    </row>
    <row r="271" spans="1:21" ht="14.25" customHeight="1" outlineLevel="1">
      <c r="A271" s="361"/>
      <c r="B271" s="145"/>
      <c r="C271" s="276" t="s">
        <v>500</v>
      </c>
      <c r="D271" s="5" t="s">
        <v>65</v>
      </c>
      <c r="E271" s="5" t="s">
        <v>39</v>
      </c>
      <c r="F271" s="494">
        <v>5.5044488010858088E-2</v>
      </c>
      <c r="G271" s="3"/>
      <c r="H271" s="511">
        <f t="shared" si="30"/>
        <v>5.5044488010858088E-2</v>
      </c>
      <c r="I271" s="511">
        <f t="shared" si="30"/>
        <v>5.5044488010858088E-2</v>
      </c>
      <c r="J271" s="511">
        <f t="shared" si="30"/>
        <v>5.5044488010858088E-2</v>
      </c>
      <c r="K271" s="511">
        <f t="shared" si="30"/>
        <v>5.5044488010858088E-2</v>
      </c>
      <c r="L271" s="511">
        <f t="shared" si="30"/>
        <v>5.5044488010858088E-2</v>
      </c>
      <c r="M271" s="511">
        <f t="shared" si="30"/>
        <v>5.5044488010858088E-2</v>
      </c>
      <c r="N271" s="511">
        <f t="shared" si="30"/>
        <v>5.5044488010858088E-2</v>
      </c>
      <c r="O271" s="511">
        <f t="shared" si="30"/>
        <v>5.5044488010858088E-2</v>
      </c>
      <c r="P271" s="511">
        <f t="shared" si="30"/>
        <v>5.5044488010858088E-2</v>
      </c>
      <c r="Q271" s="511">
        <f t="shared" si="30"/>
        <v>5.5044488010858088E-2</v>
      </c>
      <c r="R271" s="511">
        <f t="shared" si="30"/>
        <v>5.5044488010858088E-2</v>
      </c>
      <c r="S271" s="511">
        <f t="shared" si="30"/>
        <v>5.5044488010858088E-2</v>
      </c>
      <c r="T271" s="511">
        <f t="shared" si="30"/>
        <v>5.5044488010858088E-2</v>
      </c>
      <c r="U271" s="511">
        <f t="shared" si="30"/>
        <v>5.5044488010858088E-2</v>
      </c>
    </row>
    <row r="272" spans="1:21" ht="14.25" customHeight="1" outlineLevel="1">
      <c r="A272" s="361"/>
      <c r="B272" s="145"/>
      <c r="C272" s="276" t="s">
        <v>501</v>
      </c>
      <c r="D272" s="5" t="s">
        <v>65</v>
      </c>
      <c r="E272" s="5" t="s">
        <v>39</v>
      </c>
      <c r="F272" s="494">
        <v>5.6703433276370986E-2</v>
      </c>
      <c r="G272" s="3"/>
      <c r="H272" s="511">
        <f t="shared" si="30"/>
        <v>5.6703433276370986E-2</v>
      </c>
      <c r="I272" s="511">
        <f t="shared" si="30"/>
        <v>5.6703433276370986E-2</v>
      </c>
      <c r="J272" s="511">
        <f t="shared" si="30"/>
        <v>5.6703433276370986E-2</v>
      </c>
      <c r="K272" s="511">
        <f t="shared" si="30"/>
        <v>5.6703433276370986E-2</v>
      </c>
      <c r="L272" s="511">
        <f t="shared" si="30"/>
        <v>5.6703433276370986E-2</v>
      </c>
      <c r="M272" s="511">
        <f t="shared" si="30"/>
        <v>5.6703433276370986E-2</v>
      </c>
      <c r="N272" s="511">
        <f t="shared" si="30"/>
        <v>5.6703433276370986E-2</v>
      </c>
      <c r="O272" s="511">
        <f t="shared" si="30"/>
        <v>5.6703433276370986E-2</v>
      </c>
      <c r="P272" s="511">
        <f t="shared" si="30"/>
        <v>5.6703433276370986E-2</v>
      </c>
      <c r="Q272" s="511">
        <f t="shared" si="30"/>
        <v>5.6703433276370986E-2</v>
      </c>
      <c r="R272" s="511">
        <f t="shared" si="30"/>
        <v>5.6703433276370986E-2</v>
      </c>
      <c r="S272" s="511">
        <f t="shared" si="30"/>
        <v>5.6703433276370986E-2</v>
      </c>
      <c r="T272" s="511">
        <f t="shared" si="30"/>
        <v>5.6703433276370986E-2</v>
      </c>
      <c r="U272" s="511">
        <f t="shared" si="30"/>
        <v>5.6703433276370986E-2</v>
      </c>
    </row>
    <row r="273" spans="1:21" ht="14.25" customHeight="1" outlineLevel="1">
      <c r="A273" s="362"/>
      <c r="B273" s="145"/>
      <c r="C273" s="470" t="s">
        <v>180</v>
      </c>
      <c r="D273" s="503"/>
      <c r="E273" s="503"/>
      <c r="F273" s="504"/>
      <c r="G273" s="510"/>
      <c r="H273" s="516"/>
      <c r="I273" s="516"/>
      <c r="J273" s="516"/>
      <c r="K273" s="516"/>
      <c r="L273" s="516"/>
      <c r="M273" s="516"/>
      <c r="N273" s="516"/>
      <c r="O273" s="516"/>
      <c r="P273" s="516"/>
      <c r="Q273" s="516"/>
      <c r="R273" s="516"/>
      <c r="S273" s="516"/>
      <c r="T273" s="516"/>
      <c r="U273" s="516"/>
    </row>
    <row r="274" spans="1:21" ht="14.25" customHeight="1" outlineLevel="1">
      <c r="A274" s="361"/>
      <c r="B274" s="145"/>
      <c r="C274" s="276" t="s">
        <v>807</v>
      </c>
      <c r="D274" s="5" t="s">
        <v>65</v>
      </c>
      <c r="E274" s="5" t="s">
        <v>39</v>
      </c>
      <c r="F274" s="494">
        <v>0.14285714285714285</v>
      </c>
      <c r="G274" s="3"/>
      <c r="H274" s="511">
        <f t="shared" ref="H274:U283" si="31">+$F274</f>
        <v>0.14285714285714285</v>
      </c>
      <c r="I274" s="511">
        <f t="shared" si="31"/>
        <v>0.14285714285714285</v>
      </c>
      <c r="J274" s="511">
        <f t="shared" si="31"/>
        <v>0.14285714285714285</v>
      </c>
      <c r="K274" s="511">
        <f t="shared" si="31"/>
        <v>0.14285714285714285</v>
      </c>
      <c r="L274" s="511">
        <f t="shared" si="31"/>
        <v>0.14285714285714285</v>
      </c>
      <c r="M274" s="511">
        <f t="shared" si="31"/>
        <v>0.14285714285714285</v>
      </c>
      <c r="N274" s="511">
        <f t="shared" si="31"/>
        <v>0.14285714285714285</v>
      </c>
      <c r="O274" s="511">
        <f t="shared" si="31"/>
        <v>0.14285714285714285</v>
      </c>
      <c r="P274" s="511">
        <f t="shared" si="31"/>
        <v>0.14285714285714285</v>
      </c>
      <c r="Q274" s="511">
        <f t="shared" si="31"/>
        <v>0.14285714285714285</v>
      </c>
      <c r="R274" s="511">
        <f t="shared" si="31"/>
        <v>0.14285714285714285</v>
      </c>
      <c r="S274" s="511">
        <f t="shared" si="31"/>
        <v>0.14285714285714285</v>
      </c>
      <c r="T274" s="511">
        <f t="shared" si="31"/>
        <v>0.14285714285714285</v>
      </c>
      <c r="U274" s="511">
        <f t="shared" si="31"/>
        <v>0.14285714285714285</v>
      </c>
    </row>
    <row r="275" spans="1:21" ht="14.25" customHeight="1" outlineLevel="1">
      <c r="A275" s="361"/>
      <c r="B275" s="145"/>
      <c r="C275" s="276" t="s">
        <v>802</v>
      </c>
      <c r="D275" s="5" t="s">
        <v>65</v>
      </c>
      <c r="E275" s="5" t="s">
        <v>39</v>
      </c>
      <c r="F275" s="494">
        <v>0.14285714285714285</v>
      </c>
      <c r="G275" s="3"/>
      <c r="H275" s="511">
        <f t="shared" si="31"/>
        <v>0.14285714285714285</v>
      </c>
      <c r="I275" s="511">
        <f t="shared" si="31"/>
        <v>0.14285714285714285</v>
      </c>
      <c r="J275" s="511">
        <f t="shared" si="31"/>
        <v>0.14285714285714285</v>
      </c>
      <c r="K275" s="511">
        <f t="shared" si="31"/>
        <v>0.14285714285714285</v>
      </c>
      <c r="L275" s="511">
        <f t="shared" si="31"/>
        <v>0.14285714285714285</v>
      </c>
      <c r="M275" s="511">
        <f t="shared" si="31"/>
        <v>0.14285714285714285</v>
      </c>
      <c r="N275" s="511">
        <f t="shared" si="31"/>
        <v>0.14285714285714285</v>
      </c>
      <c r="O275" s="511">
        <f t="shared" si="31"/>
        <v>0.14285714285714285</v>
      </c>
      <c r="P275" s="511">
        <f t="shared" si="31"/>
        <v>0.14285714285714285</v>
      </c>
      <c r="Q275" s="511">
        <f t="shared" si="31"/>
        <v>0.14285714285714285</v>
      </c>
      <c r="R275" s="511">
        <f t="shared" si="31"/>
        <v>0.14285714285714285</v>
      </c>
      <c r="S275" s="511">
        <f t="shared" si="31"/>
        <v>0.14285714285714285</v>
      </c>
      <c r="T275" s="511">
        <f t="shared" si="31"/>
        <v>0.14285714285714285</v>
      </c>
      <c r="U275" s="511">
        <f t="shared" si="31"/>
        <v>0.14285714285714285</v>
      </c>
    </row>
    <row r="276" spans="1:21" ht="14.25" customHeight="1" outlineLevel="1">
      <c r="A276" s="361"/>
      <c r="B276" s="145"/>
      <c r="C276" s="276" t="s">
        <v>803</v>
      </c>
      <c r="D276" s="5" t="s">
        <v>65</v>
      </c>
      <c r="E276" s="5" t="s">
        <v>39</v>
      </c>
      <c r="F276" s="494">
        <v>0.33333333333333331</v>
      </c>
      <c r="G276" s="3"/>
      <c r="H276" s="511">
        <f t="shared" si="31"/>
        <v>0.33333333333333331</v>
      </c>
      <c r="I276" s="511">
        <f t="shared" si="31"/>
        <v>0.33333333333333331</v>
      </c>
      <c r="J276" s="511">
        <f t="shared" si="31"/>
        <v>0.33333333333333331</v>
      </c>
      <c r="K276" s="511">
        <f t="shared" si="31"/>
        <v>0.33333333333333331</v>
      </c>
      <c r="L276" s="511">
        <f t="shared" si="31"/>
        <v>0.33333333333333331</v>
      </c>
      <c r="M276" s="511">
        <f t="shared" si="31"/>
        <v>0.33333333333333331</v>
      </c>
      <c r="N276" s="511">
        <f t="shared" si="31"/>
        <v>0.33333333333333331</v>
      </c>
      <c r="O276" s="511">
        <f t="shared" si="31"/>
        <v>0.33333333333333331</v>
      </c>
      <c r="P276" s="511">
        <f t="shared" si="31"/>
        <v>0.33333333333333331</v>
      </c>
      <c r="Q276" s="511">
        <f t="shared" si="31"/>
        <v>0.33333333333333331</v>
      </c>
      <c r="R276" s="511">
        <f t="shared" si="31"/>
        <v>0.33333333333333331</v>
      </c>
      <c r="S276" s="511">
        <f t="shared" si="31"/>
        <v>0.33333333333333331</v>
      </c>
      <c r="T276" s="511">
        <f t="shared" si="31"/>
        <v>0.33333333333333331</v>
      </c>
      <c r="U276" s="511">
        <f t="shared" si="31"/>
        <v>0.33333333333333331</v>
      </c>
    </row>
    <row r="277" spans="1:21" ht="14.25" customHeight="1" outlineLevel="1">
      <c r="A277" s="361"/>
      <c r="B277" s="145"/>
      <c r="C277" s="276" t="s">
        <v>804</v>
      </c>
      <c r="D277" s="5" t="s">
        <v>65</v>
      </c>
      <c r="E277" s="5" t="s">
        <v>39</v>
      </c>
      <c r="F277" s="494">
        <v>6.6666666666666666E-2</v>
      </c>
      <c r="G277" s="3"/>
      <c r="H277" s="511">
        <f t="shared" si="31"/>
        <v>6.6666666666666666E-2</v>
      </c>
      <c r="I277" s="511">
        <f t="shared" si="31"/>
        <v>6.6666666666666666E-2</v>
      </c>
      <c r="J277" s="511">
        <f t="shared" si="31"/>
        <v>6.6666666666666666E-2</v>
      </c>
      <c r="K277" s="511">
        <f t="shared" si="31"/>
        <v>6.6666666666666666E-2</v>
      </c>
      <c r="L277" s="511">
        <f t="shared" si="31"/>
        <v>6.6666666666666666E-2</v>
      </c>
      <c r="M277" s="511">
        <f t="shared" si="31"/>
        <v>6.6666666666666666E-2</v>
      </c>
      <c r="N277" s="511">
        <f t="shared" si="31"/>
        <v>6.6666666666666666E-2</v>
      </c>
      <c r="O277" s="511">
        <f t="shared" si="31"/>
        <v>6.6666666666666666E-2</v>
      </c>
      <c r="P277" s="511">
        <f t="shared" si="31"/>
        <v>6.6666666666666666E-2</v>
      </c>
      <c r="Q277" s="511">
        <f t="shared" si="31"/>
        <v>6.6666666666666666E-2</v>
      </c>
      <c r="R277" s="511">
        <f t="shared" si="31"/>
        <v>6.6666666666666666E-2</v>
      </c>
      <c r="S277" s="511">
        <f t="shared" si="31"/>
        <v>6.6666666666666666E-2</v>
      </c>
      <c r="T277" s="511">
        <f t="shared" si="31"/>
        <v>6.6666666666666666E-2</v>
      </c>
      <c r="U277" s="511">
        <f t="shared" si="31"/>
        <v>6.6666666666666666E-2</v>
      </c>
    </row>
    <row r="278" spans="1:21" ht="14.25" customHeight="1" outlineLevel="1">
      <c r="A278" s="361"/>
      <c r="B278" s="145"/>
      <c r="C278" s="276" t="s">
        <v>805</v>
      </c>
      <c r="D278" s="5" t="s">
        <v>65</v>
      </c>
      <c r="E278" s="5" t="s">
        <v>39</v>
      </c>
      <c r="F278" s="494">
        <v>0.14285714285714285</v>
      </c>
      <c r="G278" s="3"/>
      <c r="H278" s="511">
        <f t="shared" si="31"/>
        <v>0.14285714285714285</v>
      </c>
      <c r="I278" s="511">
        <f t="shared" si="31"/>
        <v>0.14285714285714285</v>
      </c>
      <c r="J278" s="511">
        <f t="shared" si="31"/>
        <v>0.14285714285714285</v>
      </c>
      <c r="K278" s="511">
        <f t="shared" si="31"/>
        <v>0.14285714285714285</v>
      </c>
      <c r="L278" s="511">
        <f t="shared" si="31"/>
        <v>0.14285714285714285</v>
      </c>
      <c r="M278" s="511">
        <f t="shared" si="31"/>
        <v>0.14285714285714285</v>
      </c>
      <c r="N278" s="511">
        <f t="shared" si="31"/>
        <v>0.14285714285714285</v>
      </c>
      <c r="O278" s="511">
        <f t="shared" si="31"/>
        <v>0.14285714285714285</v>
      </c>
      <c r="P278" s="511">
        <f t="shared" si="31"/>
        <v>0.14285714285714285</v>
      </c>
      <c r="Q278" s="511">
        <f t="shared" si="31"/>
        <v>0.14285714285714285</v>
      </c>
      <c r="R278" s="511">
        <f t="shared" si="31"/>
        <v>0.14285714285714285</v>
      </c>
      <c r="S278" s="511">
        <f t="shared" si="31"/>
        <v>0.14285714285714285</v>
      </c>
      <c r="T278" s="511">
        <f t="shared" si="31"/>
        <v>0.14285714285714285</v>
      </c>
      <c r="U278" s="511">
        <f t="shared" si="31"/>
        <v>0.14285714285714285</v>
      </c>
    </row>
    <row r="279" spans="1:21" ht="14.25" customHeight="1" outlineLevel="1">
      <c r="A279" s="361"/>
      <c r="B279" s="145"/>
      <c r="C279" s="276" t="s">
        <v>809</v>
      </c>
      <c r="D279" s="5" t="s">
        <v>65</v>
      </c>
      <c r="E279" s="5" t="s">
        <v>39</v>
      </c>
      <c r="F279" s="494">
        <v>0.14285714285714285</v>
      </c>
      <c r="G279" s="3"/>
      <c r="H279" s="511">
        <f t="shared" si="31"/>
        <v>0.14285714285714285</v>
      </c>
      <c r="I279" s="511">
        <f t="shared" si="31"/>
        <v>0.14285714285714285</v>
      </c>
      <c r="J279" s="511">
        <f t="shared" si="31"/>
        <v>0.14285714285714285</v>
      </c>
      <c r="K279" s="511">
        <f t="shared" si="31"/>
        <v>0.14285714285714285</v>
      </c>
      <c r="L279" s="511">
        <f t="shared" si="31"/>
        <v>0.14285714285714285</v>
      </c>
      <c r="M279" s="511">
        <f t="shared" si="31"/>
        <v>0.14285714285714285</v>
      </c>
      <c r="N279" s="511">
        <f t="shared" si="31"/>
        <v>0.14285714285714285</v>
      </c>
      <c r="O279" s="511">
        <f t="shared" si="31"/>
        <v>0.14285714285714285</v>
      </c>
      <c r="P279" s="511">
        <f t="shared" si="31"/>
        <v>0.14285714285714285</v>
      </c>
      <c r="Q279" s="511">
        <f t="shared" si="31"/>
        <v>0.14285714285714285</v>
      </c>
      <c r="R279" s="511">
        <f t="shared" si="31"/>
        <v>0.14285714285714285</v>
      </c>
      <c r="S279" s="511">
        <f t="shared" si="31"/>
        <v>0.14285714285714285</v>
      </c>
      <c r="T279" s="511">
        <f t="shared" si="31"/>
        <v>0.14285714285714285</v>
      </c>
      <c r="U279" s="511">
        <f t="shared" si="31"/>
        <v>0.14285714285714285</v>
      </c>
    </row>
    <row r="280" spans="1:21" ht="14.25" customHeight="1" outlineLevel="1">
      <c r="A280" s="356"/>
      <c r="B280" s="145"/>
      <c r="C280" s="276" t="s">
        <v>810</v>
      </c>
      <c r="D280" s="5" t="s">
        <v>65</v>
      </c>
      <c r="E280" s="5" t="s">
        <v>39</v>
      </c>
      <c r="F280" s="494">
        <v>0.14285714285714285</v>
      </c>
      <c r="G280" s="3"/>
      <c r="H280" s="511">
        <f t="shared" si="31"/>
        <v>0.14285714285714285</v>
      </c>
      <c r="I280" s="511">
        <f t="shared" si="31"/>
        <v>0.14285714285714285</v>
      </c>
      <c r="J280" s="511">
        <f t="shared" si="31"/>
        <v>0.14285714285714285</v>
      </c>
      <c r="K280" s="511">
        <f t="shared" si="31"/>
        <v>0.14285714285714285</v>
      </c>
      <c r="L280" s="511">
        <f t="shared" si="31"/>
        <v>0.14285714285714285</v>
      </c>
      <c r="M280" s="511">
        <f t="shared" si="31"/>
        <v>0.14285714285714285</v>
      </c>
      <c r="N280" s="511">
        <f t="shared" si="31"/>
        <v>0.14285714285714285</v>
      </c>
      <c r="O280" s="511">
        <f t="shared" si="31"/>
        <v>0.14285714285714285</v>
      </c>
      <c r="P280" s="511">
        <f t="shared" si="31"/>
        <v>0.14285714285714285</v>
      </c>
      <c r="Q280" s="511">
        <f t="shared" si="31"/>
        <v>0.14285714285714285</v>
      </c>
      <c r="R280" s="511">
        <f t="shared" si="31"/>
        <v>0.14285714285714285</v>
      </c>
      <c r="S280" s="511">
        <f t="shared" si="31"/>
        <v>0.14285714285714285</v>
      </c>
      <c r="T280" s="511">
        <f t="shared" si="31"/>
        <v>0.14285714285714285</v>
      </c>
      <c r="U280" s="511">
        <f t="shared" si="31"/>
        <v>0.14285714285714285</v>
      </c>
    </row>
    <row r="281" spans="1:21" ht="14.25" customHeight="1" outlineLevel="1">
      <c r="A281" s="361"/>
      <c r="B281" s="145"/>
      <c r="C281" s="276" t="s">
        <v>283</v>
      </c>
      <c r="D281" s="5" t="s">
        <v>65</v>
      </c>
      <c r="E281" s="5" t="s">
        <v>39</v>
      </c>
      <c r="F281" s="494">
        <v>0.14285714285714285</v>
      </c>
      <c r="G281" s="3"/>
      <c r="H281" s="511">
        <f t="shared" si="31"/>
        <v>0.14285714285714285</v>
      </c>
      <c r="I281" s="511">
        <f t="shared" si="31"/>
        <v>0.14285714285714285</v>
      </c>
      <c r="J281" s="511">
        <f t="shared" si="31"/>
        <v>0.14285714285714285</v>
      </c>
      <c r="K281" s="511">
        <f t="shared" si="31"/>
        <v>0.14285714285714285</v>
      </c>
      <c r="L281" s="511">
        <f t="shared" si="31"/>
        <v>0.14285714285714285</v>
      </c>
      <c r="M281" s="511">
        <f t="shared" si="31"/>
        <v>0.14285714285714285</v>
      </c>
      <c r="N281" s="511">
        <f t="shared" si="31"/>
        <v>0.14285714285714285</v>
      </c>
      <c r="O281" s="511">
        <f t="shared" si="31"/>
        <v>0.14285714285714285</v>
      </c>
      <c r="P281" s="511">
        <f t="shared" si="31"/>
        <v>0.14285714285714285</v>
      </c>
      <c r="Q281" s="511">
        <f t="shared" si="31"/>
        <v>0.14285714285714285</v>
      </c>
      <c r="R281" s="511">
        <f t="shared" si="31"/>
        <v>0.14285714285714285</v>
      </c>
      <c r="S281" s="511">
        <f t="shared" si="31"/>
        <v>0.14285714285714285</v>
      </c>
      <c r="T281" s="511">
        <f t="shared" si="31"/>
        <v>0.14285714285714285</v>
      </c>
      <c r="U281" s="511">
        <f t="shared" si="31"/>
        <v>0.14285714285714285</v>
      </c>
    </row>
    <row r="282" spans="1:21" ht="14.25" customHeight="1" outlineLevel="1">
      <c r="A282" s="361"/>
      <c r="B282" s="145"/>
      <c r="C282" s="276" t="s">
        <v>806</v>
      </c>
      <c r="D282" s="5" t="s">
        <v>65</v>
      </c>
      <c r="E282" s="5" t="s">
        <v>39</v>
      </c>
      <c r="F282" s="494">
        <v>0.33333333333333331</v>
      </c>
      <c r="G282" s="3"/>
      <c r="H282" s="511">
        <f t="shared" si="31"/>
        <v>0.33333333333333331</v>
      </c>
      <c r="I282" s="511">
        <f t="shared" si="31"/>
        <v>0.33333333333333331</v>
      </c>
      <c r="J282" s="511">
        <f t="shared" si="31"/>
        <v>0.33333333333333331</v>
      </c>
      <c r="K282" s="511">
        <f t="shared" si="31"/>
        <v>0.33333333333333331</v>
      </c>
      <c r="L282" s="511">
        <f t="shared" si="31"/>
        <v>0.33333333333333331</v>
      </c>
      <c r="M282" s="511">
        <f t="shared" si="31"/>
        <v>0.33333333333333331</v>
      </c>
      <c r="N282" s="511">
        <f t="shared" si="31"/>
        <v>0.33333333333333331</v>
      </c>
      <c r="O282" s="511">
        <f t="shared" si="31"/>
        <v>0.33333333333333331</v>
      </c>
      <c r="P282" s="511">
        <f t="shared" si="31"/>
        <v>0.33333333333333331</v>
      </c>
      <c r="Q282" s="511">
        <f t="shared" si="31"/>
        <v>0.33333333333333331</v>
      </c>
      <c r="R282" s="511">
        <f t="shared" si="31"/>
        <v>0.33333333333333331</v>
      </c>
      <c r="S282" s="511">
        <f t="shared" si="31"/>
        <v>0.33333333333333331</v>
      </c>
      <c r="T282" s="511">
        <f t="shared" si="31"/>
        <v>0.33333333333333331</v>
      </c>
      <c r="U282" s="511">
        <f t="shared" si="31"/>
        <v>0.33333333333333331</v>
      </c>
    </row>
    <row r="283" spans="1:21" ht="14.25" customHeight="1" outlineLevel="1">
      <c r="A283" s="361"/>
      <c r="B283" s="145"/>
      <c r="C283" s="276" t="s">
        <v>284</v>
      </c>
      <c r="D283" s="5" t="s">
        <v>65</v>
      </c>
      <c r="E283" s="5" t="s">
        <v>39</v>
      </c>
      <c r="F283" s="494">
        <v>0.14285714285714285</v>
      </c>
      <c r="G283" s="3"/>
      <c r="H283" s="511">
        <f t="shared" si="31"/>
        <v>0.14285714285714285</v>
      </c>
      <c r="I283" s="511">
        <f t="shared" si="31"/>
        <v>0.14285714285714285</v>
      </c>
      <c r="J283" s="511">
        <f t="shared" si="31"/>
        <v>0.14285714285714285</v>
      </c>
      <c r="K283" s="511">
        <f t="shared" si="31"/>
        <v>0.14285714285714285</v>
      </c>
      <c r="L283" s="511">
        <f t="shared" si="31"/>
        <v>0.14285714285714285</v>
      </c>
      <c r="M283" s="511">
        <f t="shared" si="31"/>
        <v>0.14285714285714285</v>
      </c>
      <c r="N283" s="511">
        <f t="shared" si="31"/>
        <v>0.14285714285714285</v>
      </c>
      <c r="O283" s="511">
        <f t="shared" si="31"/>
        <v>0.14285714285714285</v>
      </c>
      <c r="P283" s="511">
        <f t="shared" si="31"/>
        <v>0.14285714285714285</v>
      </c>
      <c r="Q283" s="511">
        <f t="shared" si="31"/>
        <v>0.14285714285714285</v>
      </c>
      <c r="R283" s="511">
        <f t="shared" si="31"/>
        <v>0.14285714285714285</v>
      </c>
      <c r="S283" s="511">
        <f t="shared" si="31"/>
        <v>0.14285714285714285</v>
      </c>
      <c r="T283" s="511">
        <f t="shared" si="31"/>
        <v>0.14285714285714285</v>
      </c>
      <c r="U283" s="511">
        <f t="shared" si="31"/>
        <v>0.14285714285714285</v>
      </c>
    </row>
    <row r="284" spans="1:21" ht="14.25" customHeight="1" outlineLevel="1">
      <c r="A284" s="361"/>
      <c r="B284" s="145"/>
      <c r="C284" s="276" t="s">
        <v>285</v>
      </c>
      <c r="D284" s="5" t="s">
        <v>65</v>
      </c>
      <c r="E284" s="5" t="s">
        <v>39</v>
      </c>
      <c r="F284" s="494">
        <v>0.14285714285714285</v>
      </c>
      <c r="G284" s="3"/>
      <c r="H284" s="511">
        <f t="shared" ref="H284:U289" si="32">+$F284</f>
        <v>0.14285714285714285</v>
      </c>
      <c r="I284" s="511">
        <f t="shared" si="32"/>
        <v>0.14285714285714285</v>
      </c>
      <c r="J284" s="511">
        <f t="shared" si="32"/>
        <v>0.14285714285714285</v>
      </c>
      <c r="K284" s="511">
        <f t="shared" si="32"/>
        <v>0.14285714285714285</v>
      </c>
      <c r="L284" s="511">
        <f t="shared" si="32"/>
        <v>0.14285714285714285</v>
      </c>
      <c r="M284" s="511">
        <f t="shared" si="32"/>
        <v>0.14285714285714285</v>
      </c>
      <c r="N284" s="511">
        <f t="shared" si="32"/>
        <v>0.14285714285714285</v>
      </c>
      <c r="O284" s="511">
        <f t="shared" si="32"/>
        <v>0.14285714285714285</v>
      </c>
      <c r="P284" s="511">
        <f t="shared" si="32"/>
        <v>0.14285714285714285</v>
      </c>
      <c r="Q284" s="511">
        <f t="shared" si="32"/>
        <v>0.14285714285714285</v>
      </c>
      <c r="R284" s="511">
        <f t="shared" si="32"/>
        <v>0.14285714285714285</v>
      </c>
      <c r="S284" s="511">
        <f t="shared" si="32"/>
        <v>0.14285714285714285</v>
      </c>
      <c r="T284" s="511">
        <f t="shared" si="32"/>
        <v>0.14285714285714285</v>
      </c>
      <c r="U284" s="511">
        <f t="shared" si="32"/>
        <v>0.14285714285714285</v>
      </c>
    </row>
    <row r="285" spans="1:21" ht="14.25" customHeight="1" outlineLevel="1">
      <c r="A285" s="361"/>
      <c r="B285" s="145"/>
      <c r="C285" s="276" t="s">
        <v>286</v>
      </c>
      <c r="D285" s="5" t="s">
        <v>65</v>
      </c>
      <c r="E285" s="5" t="s">
        <v>39</v>
      </c>
      <c r="F285" s="494">
        <v>0.14285714285714285</v>
      </c>
      <c r="G285" s="3"/>
      <c r="H285" s="511">
        <f t="shared" si="32"/>
        <v>0.14285714285714285</v>
      </c>
      <c r="I285" s="511">
        <f t="shared" si="32"/>
        <v>0.14285714285714285</v>
      </c>
      <c r="J285" s="511">
        <f t="shared" si="32"/>
        <v>0.14285714285714285</v>
      </c>
      <c r="K285" s="511">
        <f t="shared" si="32"/>
        <v>0.14285714285714285</v>
      </c>
      <c r="L285" s="511">
        <f t="shared" si="32"/>
        <v>0.14285714285714285</v>
      </c>
      <c r="M285" s="511">
        <f t="shared" si="32"/>
        <v>0.14285714285714285</v>
      </c>
      <c r="N285" s="511">
        <f t="shared" si="32"/>
        <v>0.14285714285714285</v>
      </c>
      <c r="O285" s="511">
        <f t="shared" si="32"/>
        <v>0.14285714285714285</v>
      </c>
      <c r="P285" s="511">
        <f t="shared" si="32"/>
        <v>0.14285714285714285</v>
      </c>
      <c r="Q285" s="511">
        <f t="shared" si="32"/>
        <v>0.14285714285714285</v>
      </c>
      <c r="R285" s="511">
        <f t="shared" si="32"/>
        <v>0.14285714285714285</v>
      </c>
      <c r="S285" s="511">
        <f t="shared" si="32"/>
        <v>0.14285714285714285</v>
      </c>
      <c r="T285" s="511">
        <f t="shared" si="32"/>
        <v>0.14285714285714285</v>
      </c>
      <c r="U285" s="511">
        <f t="shared" si="32"/>
        <v>0.14285714285714285</v>
      </c>
    </row>
    <row r="286" spans="1:21" ht="14.25" customHeight="1" outlineLevel="1">
      <c r="A286" s="361"/>
      <c r="B286" s="145"/>
      <c r="C286" s="276" t="s">
        <v>808</v>
      </c>
      <c r="D286" s="5" t="s">
        <v>65</v>
      </c>
      <c r="E286" s="5" t="s">
        <v>39</v>
      </c>
      <c r="F286" s="494">
        <v>0.33333333333333331</v>
      </c>
      <c r="G286" s="3"/>
      <c r="H286" s="511">
        <f t="shared" si="32"/>
        <v>0.33333333333333331</v>
      </c>
      <c r="I286" s="511">
        <f t="shared" si="32"/>
        <v>0.33333333333333331</v>
      </c>
      <c r="J286" s="511">
        <f t="shared" si="32"/>
        <v>0.33333333333333331</v>
      </c>
      <c r="K286" s="511">
        <f t="shared" si="32"/>
        <v>0.33333333333333331</v>
      </c>
      <c r="L286" s="511">
        <f t="shared" si="32"/>
        <v>0.33333333333333331</v>
      </c>
      <c r="M286" s="511">
        <f t="shared" si="32"/>
        <v>0.33333333333333331</v>
      </c>
      <c r="N286" s="511">
        <f t="shared" si="32"/>
        <v>0.33333333333333331</v>
      </c>
      <c r="O286" s="511">
        <f t="shared" si="32"/>
        <v>0.33333333333333331</v>
      </c>
      <c r="P286" s="511">
        <f t="shared" si="32"/>
        <v>0.33333333333333331</v>
      </c>
      <c r="Q286" s="511">
        <f t="shared" si="32"/>
        <v>0.33333333333333331</v>
      </c>
      <c r="R286" s="511">
        <f t="shared" si="32"/>
        <v>0.33333333333333331</v>
      </c>
      <c r="S286" s="511">
        <f t="shared" si="32"/>
        <v>0.33333333333333331</v>
      </c>
      <c r="T286" s="511">
        <f t="shared" si="32"/>
        <v>0.33333333333333331</v>
      </c>
      <c r="U286" s="511">
        <f t="shared" si="32"/>
        <v>0.33333333333333331</v>
      </c>
    </row>
    <row r="287" spans="1:21" ht="14.25" customHeight="1" outlineLevel="1">
      <c r="A287" s="355"/>
      <c r="B287" s="145"/>
      <c r="C287" s="276" t="s">
        <v>287</v>
      </c>
      <c r="D287" s="5" t="s">
        <v>65</v>
      </c>
      <c r="E287" s="5" t="s">
        <v>39</v>
      </c>
      <c r="F287" s="494">
        <v>0.14285714285714285</v>
      </c>
      <c r="G287" s="3"/>
      <c r="H287" s="511">
        <f t="shared" si="32"/>
        <v>0.14285714285714285</v>
      </c>
      <c r="I287" s="511">
        <f t="shared" si="32"/>
        <v>0.14285714285714285</v>
      </c>
      <c r="J287" s="511">
        <f t="shared" si="32"/>
        <v>0.14285714285714285</v>
      </c>
      <c r="K287" s="511">
        <f t="shared" si="32"/>
        <v>0.14285714285714285</v>
      </c>
      <c r="L287" s="511">
        <f t="shared" si="32"/>
        <v>0.14285714285714285</v>
      </c>
      <c r="M287" s="511">
        <f t="shared" si="32"/>
        <v>0.14285714285714285</v>
      </c>
      <c r="N287" s="511">
        <f t="shared" si="32"/>
        <v>0.14285714285714285</v>
      </c>
      <c r="O287" s="511">
        <f t="shared" si="32"/>
        <v>0.14285714285714285</v>
      </c>
      <c r="P287" s="511">
        <f t="shared" si="32"/>
        <v>0.14285714285714285</v>
      </c>
      <c r="Q287" s="511">
        <f t="shared" si="32"/>
        <v>0.14285714285714285</v>
      </c>
      <c r="R287" s="511">
        <f t="shared" si="32"/>
        <v>0.14285714285714285</v>
      </c>
      <c r="S287" s="511">
        <f t="shared" si="32"/>
        <v>0.14285714285714285</v>
      </c>
      <c r="T287" s="511">
        <f t="shared" si="32"/>
        <v>0.14285714285714285</v>
      </c>
      <c r="U287" s="511">
        <f t="shared" si="32"/>
        <v>0.14285714285714285</v>
      </c>
    </row>
    <row r="288" spans="1:21" ht="14.25" customHeight="1" outlineLevel="1">
      <c r="A288" s="361"/>
      <c r="B288" s="145"/>
      <c r="C288" s="276" t="s">
        <v>288</v>
      </c>
      <c r="D288" s="5" t="s">
        <v>65</v>
      </c>
      <c r="E288" s="5" t="s">
        <v>39</v>
      </c>
      <c r="F288" s="494">
        <v>0.14285714285714285</v>
      </c>
      <c r="G288" s="3"/>
      <c r="H288" s="511">
        <f t="shared" si="32"/>
        <v>0.14285714285714285</v>
      </c>
      <c r="I288" s="511">
        <f t="shared" si="32"/>
        <v>0.14285714285714285</v>
      </c>
      <c r="J288" s="511">
        <f t="shared" si="32"/>
        <v>0.14285714285714285</v>
      </c>
      <c r="K288" s="511">
        <f t="shared" si="32"/>
        <v>0.14285714285714285</v>
      </c>
      <c r="L288" s="511">
        <f t="shared" si="32"/>
        <v>0.14285714285714285</v>
      </c>
      <c r="M288" s="511">
        <f t="shared" si="32"/>
        <v>0.14285714285714285</v>
      </c>
      <c r="N288" s="511">
        <f t="shared" si="32"/>
        <v>0.14285714285714285</v>
      </c>
      <c r="O288" s="511">
        <f t="shared" si="32"/>
        <v>0.14285714285714285</v>
      </c>
      <c r="P288" s="511">
        <f t="shared" si="32"/>
        <v>0.14285714285714285</v>
      </c>
      <c r="Q288" s="511">
        <f t="shared" si="32"/>
        <v>0.14285714285714285</v>
      </c>
      <c r="R288" s="511">
        <f t="shared" si="32"/>
        <v>0.14285714285714285</v>
      </c>
      <c r="S288" s="511">
        <f t="shared" si="32"/>
        <v>0.14285714285714285</v>
      </c>
      <c r="T288" s="511">
        <f t="shared" si="32"/>
        <v>0.14285714285714285</v>
      </c>
      <c r="U288" s="511">
        <f t="shared" si="32"/>
        <v>0.14285714285714285</v>
      </c>
    </row>
    <row r="289" spans="1:22" ht="14.25" customHeight="1" outlineLevel="1">
      <c r="A289" s="355"/>
      <c r="B289" s="145"/>
      <c r="C289" s="276" t="s">
        <v>505</v>
      </c>
      <c r="D289" s="5" t="s">
        <v>65</v>
      </c>
      <c r="E289" s="5" t="s">
        <v>39</v>
      </c>
      <c r="F289" s="494">
        <v>6.6666666666666666E-2</v>
      </c>
      <c r="G289" s="3"/>
      <c r="H289" s="511">
        <f t="shared" si="32"/>
        <v>6.6666666666666666E-2</v>
      </c>
      <c r="I289" s="511">
        <f t="shared" si="32"/>
        <v>6.6666666666666666E-2</v>
      </c>
      <c r="J289" s="511">
        <f t="shared" si="32"/>
        <v>6.6666666666666666E-2</v>
      </c>
      <c r="K289" s="511">
        <f t="shared" si="32"/>
        <v>6.6666666666666666E-2</v>
      </c>
      <c r="L289" s="511">
        <f t="shared" si="32"/>
        <v>6.6666666666666666E-2</v>
      </c>
      <c r="M289" s="511">
        <f t="shared" si="32"/>
        <v>6.6666666666666666E-2</v>
      </c>
      <c r="N289" s="511">
        <f t="shared" si="32"/>
        <v>6.6666666666666666E-2</v>
      </c>
      <c r="O289" s="511">
        <f t="shared" si="32"/>
        <v>6.6666666666666666E-2</v>
      </c>
      <c r="P289" s="511">
        <f t="shared" si="32"/>
        <v>6.6666666666666666E-2</v>
      </c>
      <c r="Q289" s="511">
        <f t="shared" si="32"/>
        <v>6.6666666666666666E-2</v>
      </c>
      <c r="R289" s="511">
        <f t="shared" si="32"/>
        <v>6.6666666666666666E-2</v>
      </c>
      <c r="S289" s="511">
        <f t="shared" si="32"/>
        <v>6.6666666666666666E-2</v>
      </c>
      <c r="T289" s="511">
        <f t="shared" si="32"/>
        <v>6.6666666666666666E-2</v>
      </c>
      <c r="U289" s="511">
        <f t="shared" si="32"/>
        <v>6.6666666666666666E-2</v>
      </c>
    </row>
    <row r="290" spans="1:22" ht="14.25" customHeight="1" outlineLevel="1">
      <c r="A290" s="362"/>
      <c r="B290" s="145"/>
      <c r="C290" s="470" t="s">
        <v>224</v>
      </c>
      <c r="D290" s="503"/>
      <c r="E290" s="503"/>
      <c r="F290" s="504"/>
      <c r="G290" s="510"/>
      <c r="H290" s="516"/>
      <c r="I290" s="516"/>
      <c r="J290" s="516"/>
      <c r="K290" s="516"/>
      <c r="L290" s="516"/>
      <c r="M290" s="516"/>
      <c r="N290" s="516"/>
      <c r="O290" s="516"/>
      <c r="P290" s="516"/>
      <c r="Q290" s="516"/>
      <c r="R290" s="516"/>
      <c r="S290" s="516"/>
      <c r="T290" s="516"/>
      <c r="U290" s="516"/>
    </row>
    <row r="291" spans="1:22" ht="14.25" customHeight="1" outlineLevel="1">
      <c r="A291" s="361"/>
      <c r="B291" s="145"/>
      <c r="C291" s="276" t="s">
        <v>289</v>
      </c>
      <c r="D291" s="5" t="s">
        <v>65</v>
      </c>
      <c r="E291" s="5" t="s">
        <v>39</v>
      </c>
      <c r="F291" s="494">
        <v>0.33333333333333331</v>
      </c>
      <c r="G291" s="498"/>
      <c r="H291" s="511">
        <f t="shared" ref="H291:U292" si="33">+$F291</f>
        <v>0.33333333333333331</v>
      </c>
      <c r="I291" s="511">
        <f t="shared" si="33"/>
        <v>0.33333333333333331</v>
      </c>
      <c r="J291" s="511">
        <f t="shared" si="33"/>
        <v>0.33333333333333331</v>
      </c>
      <c r="K291" s="511">
        <f t="shared" si="33"/>
        <v>0.33333333333333331</v>
      </c>
      <c r="L291" s="511">
        <f t="shared" si="33"/>
        <v>0.33333333333333331</v>
      </c>
      <c r="M291" s="511">
        <f t="shared" si="33"/>
        <v>0.33333333333333331</v>
      </c>
      <c r="N291" s="511">
        <f t="shared" si="33"/>
        <v>0.33333333333333331</v>
      </c>
      <c r="O291" s="511">
        <f t="shared" si="33"/>
        <v>0.33333333333333331</v>
      </c>
      <c r="P291" s="511">
        <f t="shared" si="33"/>
        <v>0.33333333333333331</v>
      </c>
      <c r="Q291" s="511">
        <f t="shared" si="33"/>
        <v>0.33333333333333331</v>
      </c>
      <c r="R291" s="511">
        <f t="shared" si="33"/>
        <v>0.33333333333333331</v>
      </c>
      <c r="S291" s="511">
        <f t="shared" si="33"/>
        <v>0.33333333333333331</v>
      </c>
      <c r="T291" s="511">
        <f t="shared" si="33"/>
        <v>0.33333333333333331</v>
      </c>
      <c r="U291" s="511">
        <f t="shared" si="33"/>
        <v>0.33333333333333331</v>
      </c>
    </row>
    <row r="292" spans="1:22" ht="14.25" customHeight="1" outlineLevel="1">
      <c r="A292" s="361"/>
      <c r="B292" s="145"/>
      <c r="C292" s="276" t="s">
        <v>970</v>
      </c>
      <c r="D292" s="5" t="s">
        <v>65</v>
      </c>
      <c r="E292" s="5" t="s">
        <v>39</v>
      </c>
      <c r="F292" s="495">
        <v>0.33333333333333331</v>
      </c>
      <c r="G292" s="498"/>
      <c r="H292" s="512">
        <f t="shared" si="33"/>
        <v>0.33333333333333331</v>
      </c>
      <c r="I292" s="512">
        <f t="shared" si="33"/>
        <v>0.33333333333333331</v>
      </c>
      <c r="J292" s="512">
        <f t="shared" si="33"/>
        <v>0.33333333333333331</v>
      </c>
      <c r="K292" s="512">
        <f t="shared" si="33"/>
        <v>0.33333333333333331</v>
      </c>
      <c r="L292" s="512">
        <f t="shared" si="33"/>
        <v>0.33333333333333331</v>
      </c>
      <c r="M292" s="512">
        <f t="shared" si="33"/>
        <v>0.33333333333333331</v>
      </c>
      <c r="N292" s="512">
        <f t="shared" si="33"/>
        <v>0.33333333333333331</v>
      </c>
      <c r="O292" s="512">
        <f t="shared" si="33"/>
        <v>0.33333333333333331</v>
      </c>
      <c r="P292" s="512">
        <f t="shared" si="33"/>
        <v>0.33333333333333331</v>
      </c>
      <c r="Q292" s="512">
        <f t="shared" si="33"/>
        <v>0.33333333333333331</v>
      </c>
      <c r="R292" s="512">
        <f t="shared" si="33"/>
        <v>0.33333333333333331</v>
      </c>
      <c r="S292" s="512">
        <f t="shared" si="33"/>
        <v>0.33333333333333331</v>
      </c>
      <c r="T292" s="512">
        <f t="shared" si="33"/>
        <v>0.33333333333333331</v>
      </c>
      <c r="U292" s="512">
        <f t="shared" si="33"/>
        <v>0.33333333333333331</v>
      </c>
    </row>
    <row r="293" spans="1:22" s="506" customFormat="1" ht="12.75" customHeight="1" outlineLevel="1">
      <c r="A293" s="355"/>
      <c r="B293" s="145"/>
      <c r="C293" s="473" t="s">
        <v>530</v>
      </c>
      <c r="D293" s="381"/>
      <c r="E293" s="381"/>
      <c r="F293" s="501"/>
      <c r="G293" s="502"/>
      <c r="H293" s="517"/>
      <c r="I293" s="517"/>
      <c r="J293" s="517"/>
      <c r="K293" s="517"/>
      <c r="L293" s="517"/>
      <c r="M293" s="517"/>
      <c r="N293" s="517"/>
      <c r="O293" s="517"/>
      <c r="P293" s="517"/>
      <c r="Q293" s="517"/>
      <c r="R293" s="517"/>
      <c r="S293" s="517"/>
      <c r="T293" s="517"/>
      <c r="U293" s="517"/>
      <c r="V293" s="3"/>
    </row>
    <row r="294" spans="1:22" s="507" customFormat="1" ht="12.75" customHeight="1" outlineLevel="1">
      <c r="A294" s="358"/>
      <c r="B294" s="145"/>
      <c r="C294" s="464" t="s">
        <v>531</v>
      </c>
      <c r="D294" s="379"/>
      <c r="E294" s="379"/>
      <c r="F294" s="508"/>
      <c r="G294" s="509"/>
      <c r="H294" s="515"/>
      <c r="I294" s="515"/>
      <c r="J294" s="515"/>
      <c r="K294" s="515"/>
      <c r="L294" s="515"/>
      <c r="M294" s="515"/>
      <c r="N294" s="515"/>
      <c r="O294" s="515"/>
      <c r="P294" s="515"/>
      <c r="Q294" s="515"/>
      <c r="R294" s="515"/>
      <c r="S294" s="515"/>
      <c r="T294" s="515"/>
      <c r="U294" s="515"/>
      <c r="V294" s="3"/>
    </row>
    <row r="295" spans="1:22" s="3" customFormat="1" ht="12.75" customHeight="1" outlineLevel="1">
      <c r="A295" s="361"/>
      <c r="B295" s="145"/>
      <c r="C295" s="21" t="s">
        <v>222</v>
      </c>
      <c r="D295" s="5" t="s">
        <v>65</v>
      </c>
      <c r="E295" s="5" t="s">
        <v>39</v>
      </c>
      <c r="F295" s="494">
        <v>0.33333333333333331</v>
      </c>
      <c r="G295" s="100"/>
      <c r="H295" s="511">
        <f t="shared" ref="H295:U302" si="34">+$F295</f>
        <v>0.33333333333333331</v>
      </c>
      <c r="I295" s="511">
        <f t="shared" si="34"/>
        <v>0.33333333333333331</v>
      </c>
      <c r="J295" s="511">
        <f t="shared" si="34"/>
        <v>0.33333333333333331</v>
      </c>
      <c r="K295" s="511">
        <f t="shared" si="34"/>
        <v>0.33333333333333331</v>
      </c>
      <c r="L295" s="511">
        <f t="shared" si="34"/>
        <v>0.33333333333333331</v>
      </c>
      <c r="M295" s="511">
        <f t="shared" si="34"/>
        <v>0.33333333333333331</v>
      </c>
      <c r="N295" s="511">
        <f t="shared" si="34"/>
        <v>0.33333333333333331</v>
      </c>
      <c r="O295" s="511">
        <f t="shared" si="34"/>
        <v>0.33333333333333331</v>
      </c>
      <c r="P295" s="511">
        <f t="shared" si="34"/>
        <v>0.33333333333333331</v>
      </c>
      <c r="Q295" s="511">
        <f t="shared" si="34"/>
        <v>0.33333333333333331</v>
      </c>
      <c r="R295" s="511">
        <f t="shared" si="34"/>
        <v>0.33333333333333331</v>
      </c>
      <c r="S295" s="511">
        <f t="shared" si="34"/>
        <v>0.33333333333333331</v>
      </c>
      <c r="T295" s="511">
        <f t="shared" si="34"/>
        <v>0.33333333333333331</v>
      </c>
      <c r="U295" s="511">
        <f t="shared" si="34"/>
        <v>0.33333333333333331</v>
      </c>
    </row>
    <row r="296" spans="1:22" s="3" customFormat="1" ht="12.75" customHeight="1" outlineLevel="1">
      <c r="A296" s="361"/>
      <c r="B296" s="145"/>
      <c r="C296" s="21" t="s">
        <v>223</v>
      </c>
      <c r="D296" s="5" t="s">
        <v>65</v>
      </c>
      <c r="E296" s="5" t="s">
        <v>39</v>
      </c>
      <c r="F296" s="494">
        <v>0.33333333333333331</v>
      </c>
      <c r="G296" s="100"/>
      <c r="H296" s="511">
        <f t="shared" si="34"/>
        <v>0.33333333333333331</v>
      </c>
      <c r="I296" s="511">
        <f t="shared" si="34"/>
        <v>0.33333333333333331</v>
      </c>
      <c r="J296" s="511">
        <f t="shared" si="34"/>
        <v>0.33333333333333331</v>
      </c>
      <c r="K296" s="511">
        <f t="shared" si="34"/>
        <v>0.33333333333333331</v>
      </c>
      <c r="L296" s="511">
        <f t="shared" si="34"/>
        <v>0.33333333333333331</v>
      </c>
      <c r="M296" s="511">
        <f t="shared" si="34"/>
        <v>0.33333333333333331</v>
      </c>
      <c r="N296" s="511">
        <f t="shared" si="34"/>
        <v>0.33333333333333331</v>
      </c>
      <c r="O296" s="511">
        <f t="shared" si="34"/>
        <v>0.33333333333333331</v>
      </c>
      <c r="P296" s="511">
        <f t="shared" si="34"/>
        <v>0.33333333333333331</v>
      </c>
      <c r="Q296" s="511">
        <f t="shared" si="34"/>
        <v>0.33333333333333331</v>
      </c>
      <c r="R296" s="511">
        <f t="shared" si="34"/>
        <v>0.33333333333333331</v>
      </c>
      <c r="S296" s="511">
        <f t="shared" si="34"/>
        <v>0.33333333333333331</v>
      </c>
      <c r="T296" s="511">
        <f t="shared" si="34"/>
        <v>0.33333333333333331</v>
      </c>
      <c r="U296" s="511">
        <f t="shared" si="34"/>
        <v>0.33333333333333331</v>
      </c>
    </row>
    <row r="297" spans="1:22" s="3" customFormat="1" ht="12.75" customHeight="1" outlineLevel="1">
      <c r="A297" s="361"/>
      <c r="B297" s="145"/>
      <c r="C297" s="21" t="s">
        <v>224</v>
      </c>
      <c r="D297" s="5" t="s">
        <v>65</v>
      </c>
      <c r="E297" s="5" t="s">
        <v>39</v>
      </c>
      <c r="F297" s="494">
        <v>0.33333333333333331</v>
      </c>
      <c r="G297" s="100"/>
      <c r="H297" s="511">
        <f t="shared" si="34"/>
        <v>0.33333333333333331</v>
      </c>
      <c r="I297" s="511">
        <f t="shared" si="34"/>
        <v>0.33333333333333331</v>
      </c>
      <c r="J297" s="511">
        <f t="shared" si="34"/>
        <v>0.33333333333333331</v>
      </c>
      <c r="K297" s="511">
        <f t="shared" si="34"/>
        <v>0.33333333333333331</v>
      </c>
      <c r="L297" s="511">
        <f t="shared" si="34"/>
        <v>0.33333333333333331</v>
      </c>
      <c r="M297" s="511">
        <f t="shared" si="34"/>
        <v>0.33333333333333331</v>
      </c>
      <c r="N297" s="511">
        <f t="shared" si="34"/>
        <v>0.33333333333333331</v>
      </c>
      <c r="O297" s="511">
        <f t="shared" si="34"/>
        <v>0.33333333333333331</v>
      </c>
      <c r="P297" s="511">
        <f t="shared" si="34"/>
        <v>0.33333333333333331</v>
      </c>
      <c r="Q297" s="511">
        <f t="shared" si="34"/>
        <v>0.33333333333333331</v>
      </c>
      <c r="R297" s="511">
        <f t="shared" si="34"/>
        <v>0.33333333333333331</v>
      </c>
      <c r="S297" s="511">
        <f t="shared" si="34"/>
        <v>0.33333333333333331</v>
      </c>
      <c r="T297" s="511">
        <f t="shared" si="34"/>
        <v>0.33333333333333331</v>
      </c>
      <c r="U297" s="511">
        <f t="shared" si="34"/>
        <v>0.33333333333333331</v>
      </c>
    </row>
    <row r="298" spans="1:22" s="3" customFormat="1" ht="12.75" customHeight="1" outlineLevel="1">
      <c r="A298" s="361"/>
      <c r="B298" s="145"/>
      <c r="C298" s="21" t="s">
        <v>225</v>
      </c>
      <c r="D298" s="5" t="s">
        <v>65</v>
      </c>
      <c r="E298" s="5" t="s">
        <v>39</v>
      </c>
      <c r="F298" s="494">
        <v>0.05</v>
      </c>
      <c r="G298" s="100"/>
      <c r="H298" s="511">
        <f t="shared" si="34"/>
        <v>0.05</v>
      </c>
      <c r="I298" s="511">
        <f t="shared" si="34"/>
        <v>0.05</v>
      </c>
      <c r="J298" s="511">
        <f t="shared" si="34"/>
        <v>0.05</v>
      </c>
      <c r="K298" s="511">
        <f t="shared" si="34"/>
        <v>0.05</v>
      </c>
      <c r="L298" s="511">
        <f t="shared" si="34"/>
        <v>0.05</v>
      </c>
      <c r="M298" s="511">
        <f t="shared" si="34"/>
        <v>0.05</v>
      </c>
      <c r="N298" s="511">
        <f t="shared" si="34"/>
        <v>0.05</v>
      </c>
      <c r="O298" s="511">
        <f t="shared" si="34"/>
        <v>0.05</v>
      </c>
      <c r="P298" s="511">
        <f t="shared" si="34"/>
        <v>0.05</v>
      </c>
      <c r="Q298" s="511">
        <f t="shared" si="34"/>
        <v>0.05</v>
      </c>
      <c r="R298" s="511">
        <f t="shared" si="34"/>
        <v>0.05</v>
      </c>
      <c r="S298" s="511">
        <f t="shared" si="34"/>
        <v>0.05</v>
      </c>
      <c r="T298" s="511">
        <f t="shared" si="34"/>
        <v>0.05</v>
      </c>
      <c r="U298" s="511">
        <f t="shared" si="34"/>
        <v>0.05</v>
      </c>
    </row>
    <row r="299" spans="1:22" s="3" customFormat="1" ht="12.75" customHeight="1" outlineLevel="1">
      <c r="A299" s="361"/>
      <c r="B299" s="145"/>
      <c r="C299" s="21" t="s">
        <v>226</v>
      </c>
      <c r="D299" s="5" t="s">
        <v>65</v>
      </c>
      <c r="E299" s="5" t="s">
        <v>39</v>
      </c>
      <c r="F299" s="494">
        <v>4.0956014362657091E-2</v>
      </c>
      <c r="G299" s="100"/>
      <c r="H299" s="511">
        <f t="shared" si="34"/>
        <v>4.0956014362657091E-2</v>
      </c>
      <c r="I299" s="511">
        <f t="shared" si="34"/>
        <v>4.0956014362657091E-2</v>
      </c>
      <c r="J299" s="511">
        <f t="shared" si="34"/>
        <v>4.0956014362657091E-2</v>
      </c>
      <c r="K299" s="511">
        <f t="shared" si="34"/>
        <v>4.0956014362657091E-2</v>
      </c>
      <c r="L299" s="511">
        <f t="shared" si="34"/>
        <v>4.0956014362657091E-2</v>
      </c>
      <c r="M299" s="511">
        <f t="shared" si="34"/>
        <v>4.0956014362657091E-2</v>
      </c>
      <c r="N299" s="511">
        <f t="shared" si="34"/>
        <v>4.0956014362657091E-2</v>
      </c>
      <c r="O299" s="511">
        <f t="shared" si="34"/>
        <v>4.0956014362657091E-2</v>
      </c>
      <c r="P299" s="511">
        <f t="shared" si="34"/>
        <v>4.0956014362657091E-2</v>
      </c>
      <c r="Q299" s="511">
        <f t="shared" si="34"/>
        <v>4.0956014362657091E-2</v>
      </c>
      <c r="R299" s="511">
        <f t="shared" si="34"/>
        <v>4.0956014362657091E-2</v>
      </c>
      <c r="S299" s="511">
        <f t="shared" si="34"/>
        <v>4.0956014362657091E-2</v>
      </c>
      <c r="T299" s="511">
        <f t="shared" si="34"/>
        <v>4.0956014362657091E-2</v>
      </c>
      <c r="U299" s="511">
        <f t="shared" si="34"/>
        <v>4.0956014362657091E-2</v>
      </c>
    </row>
    <row r="300" spans="1:22" s="3" customFormat="1" ht="12.75" customHeight="1" outlineLevel="1">
      <c r="A300" s="361"/>
      <c r="B300" s="145"/>
      <c r="C300" s="21" t="s">
        <v>227</v>
      </c>
      <c r="D300" s="5" t="s">
        <v>65</v>
      </c>
      <c r="E300" s="5" t="s">
        <v>39</v>
      </c>
      <c r="F300" s="494">
        <v>4.0956014362657091E-2</v>
      </c>
      <c r="G300" s="100"/>
      <c r="H300" s="511">
        <f t="shared" si="34"/>
        <v>4.0956014362657091E-2</v>
      </c>
      <c r="I300" s="511">
        <f t="shared" si="34"/>
        <v>4.0956014362657091E-2</v>
      </c>
      <c r="J300" s="511">
        <f t="shared" si="34"/>
        <v>4.0956014362657091E-2</v>
      </c>
      <c r="K300" s="511">
        <f t="shared" si="34"/>
        <v>4.0956014362657091E-2</v>
      </c>
      <c r="L300" s="511">
        <f t="shared" si="34"/>
        <v>4.0956014362657091E-2</v>
      </c>
      <c r="M300" s="511">
        <f t="shared" si="34"/>
        <v>4.0956014362657091E-2</v>
      </c>
      <c r="N300" s="511">
        <f t="shared" si="34"/>
        <v>4.0956014362657091E-2</v>
      </c>
      <c r="O300" s="511">
        <f t="shared" si="34"/>
        <v>4.0956014362657091E-2</v>
      </c>
      <c r="P300" s="511">
        <f t="shared" si="34"/>
        <v>4.0956014362657091E-2</v>
      </c>
      <c r="Q300" s="511">
        <f t="shared" si="34"/>
        <v>4.0956014362657091E-2</v>
      </c>
      <c r="R300" s="511">
        <f t="shared" si="34"/>
        <v>4.0956014362657091E-2</v>
      </c>
      <c r="S300" s="511">
        <f t="shared" si="34"/>
        <v>4.0956014362657091E-2</v>
      </c>
      <c r="T300" s="511">
        <f t="shared" si="34"/>
        <v>4.0956014362657091E-2</v>
      </c>
      <c r="U300" s="511">
        <f t="shared" si="34"/>
        <v>4.0956014362657091E-2</v>
      </c>
    </row>
    <row r="301" spans="1:22" s="3" customFormat="1" ht="12.75" customHeight="1" outlineLevel="1">
      <c r="A301" s="401"/>
      <c r="B301" s="145"/>
      <c r="C301" s="21" t="s">
        <v>228</v>
      </c>
      <c r="D301" s="5" t="s">
        <v>65</v>
      </c>
      <c r="E301" s="5" t="s">
        <v>39</v>
      </c>
      <c r="F301" s="494">
        <v>4.1666666666666664E-2</v>
      </c>
      <c r="G301" s="100"/>
      <c r="H301" s="511">
        <f t="shared" si="34"/>
        <v>4.1666666666666664E-2</v>
      </c>
      <c r="I301" s="511">
        <f t="shared" si="34"/>
        <v>4.1666666666666664E-2</v>
      </c>
      <c r="J301" s="511">
        <f t="shared" si="34"/>
        <v>4.1666666666666664E-2</v>
      </c>
      <c r="K301" s="511">
        <f t="shared" si="34"/>
        <v>4.1666666666666664E-2</v>
      </c>
      <c r="L301" s="511">
        <f t="shared" si="34"/>
        <v>4.1666666666666664E-2</v>
      </c>
      <c r="M301" s="511">
        <f t="shared" si="34"/>
        <v>4.1666666666666664E-2</v>
      </c>
      <c r="N301" s="511">
        <f t="shared" si="34"/>
        <v>4.1666666666666664E-2</v>
      </c>
      <c r="O301" s="511">
        <f t="shared" si="34"/>
        <v>4.1666666666666664E-2</v>
      </c>
      <c r="P301" s="511">
        <f t="shared" si="34"/>
        <v>4.1666666666666664E-2</v>
      </c>
      <c r="Q301" s="511">
        <f t="shared" si="34"/>
        <v>4.1666666666666664E-2</v>
      </c>
      <c r="R301" s="511">
        <f t="shared" si="34"/>
        <v>4.1666666666666664E-2</v>
      </c>
      <c r="S301" s="511">
        <f t="shared" si="34"/>
        <v>4.1666666666666664E-2</v>
      </c>
      <c r="T301" s="511">
        <f t="shared" si="34"/>
        <v>4.1666666666666664E-2</v>
      </c>
      <c r="U301" s="511">
        <f t="shared" si="34"/>
        <v>4.1666666666666664E-2</v>
      </c>
    </row>
    <row r="302" spans="1:22" s="3" customFormat="1" ht="12.75" customHeight="1" outlineLevel="1">
      <c r="A302" s="361"/>
      <c r="B302" s="145"/>
      <c r="C302" s="21" t="s">
        <v>229</v>
      </c>
      <c r="D302" s="5" t="s">
        <v>65</v>
      </c>
      <c r="E302" s="5" t="s">
        <v>39</v>
      </c>
      <c r="F302" s="494">
        <v>4.0956014362657091E-2</v>
      </c>
      <c r="G302" s="100"/>
      <c r="H302" s="511">
        <f t="shared" si="34"/>
        <v>4.0956014362657091E-2</v>
      </c>
      <c r="I302" s="511">
        <f t="shared" si="34"/>
        <v>4.0956014362657091E-2</v>
      </c>
      <c r="J302" s="511">
        <f t="shared" si="34"/>
        <v>4.0956014362657091E-2</v>
      </c>
      <c r="K302" s="511">
        <f t="shared" si="34"/>
        <v>4.0956014362657091E-2</v>
      </c>
      <c r="L302" s="511">
        <f t="shared" si="34"/>
        <v>4.0956014362657091E-2</v>
      </c>
      <c r="M302" s="511">
        <f t="shared" si="34"/>
        <v>4.0956014362657091E-2</v>
      </c>
      <c r="N302" s="511">
        <f t="shared" si="34"/>
        <v>4.0956014362657091E-2</v>
      </c>
      <c r="O302" s="511">
        <f t="shared" si="34"/>
        <v>4.0956014362657091E-2</v>
      </c>
      <c r="P302" s="511">
        <f t="shared" si="34"/>
        <v>4.0956014362657091E-2</v>
      </c>
      <c r="Q302" s="511">
        <f t="shared" si="34"/>
        <v>4.0956014362657091E-2</v>
      </c>
      <c r="R302" s="511">
        <f t="shared" si="34"/>
        <v>4.0956014362657091E-2</v>
      </c>
      <c r="S302" s="511">
        <f t="shared" si="34"/>
        <v>4.0956014362657091E-2</v>
      </c>
      <c r="T302" s="511">
        <f t="shared" si="34"/>
        <v>4.0956014362657091E-2</v>
      </c>
      <c r="U302" s="511">
        <f t="shared" si="34"/>
        <v>4.0956014362657091E-2</v>
      </c>
    </row>
    <row r="303" spans="1:22" s="3" customFormat="1" ht="12.75" customHeight="1" outlineLevel="1">
      <c r="A303" s="361"/>
      <c r="B303" s="145"/>
      <c r="C303" s="21" t="s">
        <v>230</v>
      </c>
      <c r="D303" s="5" t="s">
        <v>65</v>
      </c>
      <c r="E303" s="5" t="s">
        <v>39</v>
      </c>
      <c r="F303" s="494">
        <v>3.9760348583877995E-2</v>
      </c>
      <c r="G303" s="100"/>
      <c r="H303" s="511">
        <f t="shared" ref="H303:U311" si="35">+$F303</f>
        <v>3.9760348583877995E-2</v>
      </c>
      <c r="I303" s="511">
        <f t="shared" si="35"/>
        <v>3.9760348583877995E-2</v>
      </c>
      <c r="J303" s="511">
        <f t="shared" si="35"/>
        <v>3.9760348583877995E-2</v>
      </c>
      <c r="K303" s="511">
        <f t="shared" si="35"/>
        <v>3.9760348583877995E-2</v>
      </c>
      <c r="L303" s="511">
        <f t="shared" si="35"/>
        <v>3.9760348583877995E-2</v>
      </c>
      <c r="M303" s="511">
        <f t="shared" si="35"/>
        <v>3.9760348583877995E-2</v>
      </c>
      <c r="N303" s="511">
        <f t="shared" si="35"/>
        <v>3.9760348583877995E-2</v>
      </c>
      <c r="O303" s="511">
        <f t="shared" si="35"/>
        <v>3.9760348583877995E-2</v>
      </c>
      <c r="P303" s="511">
        <f t="shared" si="35"/>
        <v>3.9760348583877995E-2</v>
      </c>
      <c r="Q303" s="511">
        <f t="shared" si="35"/>
        <v>3.9760348583877995E-2</v>
      </c>
      <c r="R303" s="511">
        <f t="shared" si="35"/>
        <v>3.9760348583877995E-2</v>
      </c>
      <c r="S303" s="511">
        <f t="shared" si="35"/>
        <v>3.9760348583877995E-2</v>
      </c>
      <c r="T303" s="511">
        <f t="shared" si="35"/>
        <v>3.9760348583877995E-2</v>
      </c>
      <c r="U303" s="511">
        <f t="shared" si="35"/>
        <v>3.9760348583877995E-2</v>
      </c>
    </row>
    <row r="304" spans="1:22" s="3" customFormat="1" ht="12.75" customHeight="1" outlineLevel="1">
      <c r="A304" s="401"/>
      <c r="B304" s="145"/>
      <c r="C304" s="21" t="s">
        <v>231</v>
      </c>
      <c r="D304" s="5" t="s">
        <v>65</v>
      </c>
      <c r="E304" s="5" t="s">
        <v>39</v>
      </c>
      <c r="F304" s="494">
        <v>4.0956014362657091E-2</v>
      </c>
      <c r="G304" s="100"/>
      <c r="H304" s="511">
        <f t="shared" si="35"/>
        <v>4.0956014362657091E-2</v>
      </c>
      <c r="I304" s="511">
        <f t="shared" si="35"/>
        <v>4.0956014362657091E-2</v>
      </c>
      <c r="J304" s="511">
        <f t="shared" si="35"/>
        <v>4.0956014362657091E-2</v>
      </c>
      <c r="K304" s="511">
        <f t="shared" si="35"/>
        <v>4.0956014362657091E-2</v>
      </c>
      <c r="L304" s="511">
        <f t="shared" si="35"/>
        <v>4.0956014362657091E-2</v>
      </c>
      <c r="M304" s="511">
        <f t="shared" si="35"/>
        <v>4.0956014362657091E-2</v>
      </c>
      <c r="N304" s="511">
        <f t="shared" si="35"/>
        <v>4.0956014362657091E-2</v>
      </c>
      <c r="O304" s="511">
        <f t="shared" si="35"/>
        <v>4.0956014362657091E-2</v>
      </c>
      <c r="P304" s="511">
        <f t="shared" si="35"/>
        <v>4.0956014362657091E-2</v>
      </c>
      <c r="Q304" s="511">
        <f t="shared" si="35"/>
        <v>4.0956014362657091E-2</v>
      </c>
      <c r="R304" s="511">
        <f t="shared" si="35"/>
        <v>4.0956014362657091E-2</v>
      </c>
      <c r="S304" s="511">
        <f t="shared" si="35"/>
        <v>4.0956014362657091E-2</v>
      </c>
      <c r="T304" s="511">
        <f t="shared" si="35"/>
        <v>4.0956014362657091E-2</v>
      </c>
      <c r="U304" s="511">
        <f t="shared" si="35"/>
        <v>4.0956014362657091E-2</v>
      </c>
    </row>
    <row r="305" spans="1:21" s="3" customFormat="1" ht="12.75" customHeight="1" outlineLevel="1">
      <c r="A305" s="401"/>
      <c r="B305" s="145"/>
      <c r="C305" s="21" t="s">
        <v>232</v>
      </c>
      <c r="D305" s="5" t="s">
        <v>65</v>
      </c>
      <c r="E305" s="5" t="s">
        <v>39</v>
      </c>
      <c r="F305" s="494">
        <v>4.0956014362657091E-2</v>
      </c>
      <c r="G305" s="100"/>
      <c r="H305" s="511">
        <f t="shared" si="35"/>
        <v>4.0956014362657091E-2</v>
      </c>
      <c r="I305" s="511">
        <f t="shared" si="35"/>
        <v>4.0956014362657091E-2</v>
      </c>
      <c r="J305" s="511">
        <f t="shared" si="35"/>
        <v>4.0956014362657091E-2</v>
      </c>
      <c r="K305" s="511">
        <f t="shared" si="35"/>
        <v>4.0956014362657091E-2</v>
      </c>
      <c r="L305" s="511">
        <f t="shared" si="35"/>
        <v>4.0956014362657091E-2</v>
      </c>
      <c r="M305" s="511">
        <f t="shared" si="35"/>
        <v>4.0956014362657091E-2</v>
      </c>
      <c r="N305" s="511">
        <f t="shared" si="35"/>
        <v>4.0956014362657091E-2</v>
      </c>
      <c r="O305" s="511">
        <f t="shared" si="35"/>
        <v>4.0956014362657091E-2</v>
      </c>
      <c r="P305" s="511">
        <f t="shared" si="35"/>
        <v>4.0956014362657091E-2</v>
      </c>
      <c r="Q305" s="511">
        <f t="shared" si="35"/>
        <v>4.0956014362657091E-2</v>
      </c>
      <c r="R305" s="511">
        <f t="shared" si="35"/>
        <v>4.0956014362657091E-2</v>
      </c>
      <c r="S305" s="511">
        <f t="shared" si="35"/>
        <v>4.0956014362657091E-2</v>
      </c>
      <c r="T305" s="511">
        <f t="shared" si="35"/>
        <v>4.0956014362657091E-2</v>
      </c>
      <c r="U305" s="511">
        <f t="shared" si="35"/>
        <v>4.0956014362657091E-2</v>
      </c>
    </row>
    <row r="306" spans="1:21" s="3" customFormat="1" ht="12.75" customHeight="1" outlineLevel="1">
      <c r="A306" s="361"/>
      <c r="B306" s="145"/>
      <c r="C306" s="21" t="s">
        <v>233</v>
      </c>
      <c r="D306" s="5" t="s">
        <v>65</v>
      </c>
      <c r="E306" s="5" t="s">
        <v>39</v>
      </c>
      <c r="F306" s="494">
        <v>4.0956014362657091E-2</v>
      </c>
      <c r="G306" s="100"/>
      <c r="H306" s="511">
        <f t="shared" si="35"/>
        <v>4.0956014362657091E-2</v>
      </c>
      <c r="I306" s="511">
        <f t="shared" si="35"/>
        <v>4.0956014362657091E-2</v>
      </c>
      <c r="J306" s="511">
        <f t="shared" si="35"/>
        <v>4.0956014362657091E-2</v>
      </c>
      <c r="K306" s="511">
        <f t="shared" si="35"/>
        <v>4.0956014362657091E-2</v>
      </c>
      <c r="L306" s="511">
        <f t="shared" si="35"/>
        <v>4.0956014362657091E-2</v>
      </c>
      <c r="M306" s="511">
        <f t="shared" si="35"/>
        <v>4.0956014362657091E-2</v>
      </c>
      <c r="N306" s="511">
        <f t="shared" si="35"/>
        <v>4.0956014362657091E-2</v>
      </c>
      <c r="O306" s="511">
        <f t="shared" si="35"/>
        <v>4.0956014362657091E-2</v>
      </c>
      <c r="P306" s="511">
        <f t="shared" si="35"/>
        <v>4.0956014362657091E-2</v>
      </c>
      <c r="Q306" s="511">
        <f t="shared" si="35"/>
        <v>4.0956014362657091E-2</v>
      </c>
      <c r="R306" s="511">
        <f t="shared" si="35"/>
        <v>4.0956014362657091E-2</v>
      </c>
      <c r="S306" s="511">
        <f t="shared" si="35"/>
        <v>4.0956014362657091E-2</v>
      </c>
      <c r="T306" s="511">
        <f t="shared" si="35"/>
        <v>4.0956014362657091E-2</v>
      </c>
      <c r="U306" s="511">
        <f t="shared" si="35"/>
        <v>4.0956014362657091E-2</v>
      </c>
    </row>
    <row r="307" spans="1:21" s="3" customFormat="1" ht="12.75" customHeight="1" outlineLevel="1">
      <c r="A307" s="361"/>
      <c r="B307" s="145"/>
      <c r="C307" s="21" t="s">
        <v>234</v>
      </c>
      <c r="D307" s="5" t="s">
        <v>65</v>
      </c>
      <c r="E307" s="5" t="s">
        <v>39</v>
      </c>
      <c r="F307" s="494">
        <v>4.0956014362657091E-2</v>
      </c>
      <c r="G307" s="100"/>
      <c r="H307" s="511">
        <f t="shared" si="35"/>
        <v>4.0956014362657091E-2</v>
      </c>
      <c r="I307" s="511">
        <f t="shared" si="35"/>
        <v>4.0956014362657091E-2</v>
      </c>
      <c r="J307" s="511">
        <f t="shared" si="35"/>
        <v>4.0956014362657091E-2</v>
      </c>
      <c r="K307" s="511">
        <f t="shared" si="35"/>
        <v>4.0956014362657091E-2</v>
      </c>
      <c r="L307" s="511">
        <f t="shared" si="35"/>
        <v>4.0956014362657091E-2</v>
      </c>
      <c r="M307" s="511">
        <f t="shared" si="35"/>
        <v>4.0956014362657091E-2</v>
      </c>
      <c r="N307" s="511">
        <f t="shared" si="35"/>
        <v>4.0956014362657091E-2</v>
      </c>
      <c r="O307" s="511">
        <f t="shared" si="35"/>
        <v>4.0956014362657091E-2</v>
      </c>
      <c r="P307" s="511">
        <f t="shared" si="35"/>
        <v>4.0956014362657091E-2</v>
      </c>
      <c r="Q307" s="511">
        <f t="shared" si="35"/>
        <v>4.0956014362657091E-2</v>
      </c>
      <c r="R307" s="511">
        <f t="shared" si="35"/>
        <v>4.0956014362657091E-2</v>
      </c>
      <c r="S307" s="511">
        <f t="shared" si="35"/>
        <v>4.0956014362657091E-2</v>
      </c>
      <c r="T307" s="511">
        <f t="shared" si="35"/>
        <v>4.0956014362657091E-2</v>
      </c>
      <c r="U307" s="511">
        <f t="shared" si="35"/>
        <v>4.0956014362657091E-2</v>
      </c>
    </row>
    <row r="308" spans="1:21" s="3" customFormat="1" ht="12.75" customHeight="1" outlineLevel="1">
      <c r="A308" s="361"/>
      <c r="B308" s="145"/>
      <c r="C308" s="21" t="s">
        <v>235</v>
      </c>
      <c r="D308" s="5" t="s">
        <v>65</v>
      </c>
      <c r="E308" s="5" t="s">
        <v>39</v>
      </c>
      <c r="F308" s="494">
        <v>4.0956014362657091E-2</v>
      </c>
      <c r="G308" s="100"/>
      <c r="H308" s="511">
        <f t="shared" si="35"/>
        <v>4.0956014362657091E-2</v>
      </c>
      <c r="I308" s="511">
        <f t="shared" si="35"/>
        <v>4.0956014362657091E-2</v>
      </c>
      <c r="J308" s="511">
        <f t="shared" si="35"/>
        <v>4.0956014362657091E-2</v>
      </c>
      <c r="K308" s="511">
        <f t="shared" si="35"/>
        <v>4.0956014362657091E-2</v>
      </c>
      <c r="L308" s="511">
        <f t="shared" si="35"/>
        <v>4.0956014362657091E-2</v>
      </c>
      <c r="M308" s="511">
        <f t="shared" si="35"/>
        <v>4.0956014362657091E-2</v>
      </c>
      <c r="N308" s="511">
        <f t="shared" si="35"/>
        <v>4.0956014362657091E-2</v>
      </c>
      <c r="O308" s="511">
        <f t="shared" si="35"/>
        <v>4.0956014362657091E-2</v>
      </c>
      <c r="P308" s="511">
        <f t="shared" si="35"/>
        <v>4.0956014362657091E-2</v>
      </c>
      <c r="Q308" s="511">
        <f t="shared" si="35"/>
        <v>4.0956014362657091E-2</v>
      </c>
      <c r="R308" s="511">
        <f t="shared" si="35"/>
        <v>4.0956014362657091E-2</v>
      </c>
      <c r="S308" s="511">
        <f t="shared" si="35"/>
        <v>4.0956014362657091E-2</v>
      </c>
      <c r="T308" s="511">
        <f t="shared" si="35"/>
        <v>4.0956014362657091E-2</v>
      </c>
      <c r="U308" s="511">
        <f t="shared" si="35"/>
        <v>4.0956014362657091E-2</v>
      </c>
    </row>
    <row r="309" spans="1:21" s="3" customFormat="1" ht="12.75" customHeight="1" outlineLevel="1">
      <c r="A309" s="361"/>
      <c r="B309" s="145"/>
      <c r="C309" s="21" t="s">
        <v>236</v>
      </c>
      <c r="D309" s="5" t="s">
        <v>65</v>
      </c>
      <c r="E309" s="5" t="s">
        <v>39</v>
      </c>
      <c r="F309" s="494">
        <v>4.0956014362657091E-2</v>
      </c>
      <c r="G309" s="100"/>
      <c r="H309" s="511">
        <f t="shared" si="35"/>
        <v>4.0956014362657091E-2</v>
      </c>
      <c r="I309" s="511">
        <f t="shared" si="35"/>
        <v>4.0956014362657091E-2</v>
      </c>
      <c r="J309" s="511">
        <f t="shared" si="35"/>
        <v>4.0956014362657091E-2</v>
      </c>
      <c r="K309" s="511">
        <f t="shared" si="35"/>
        <v>4.0956014362657091E-2</v>
      </c>
      <c r="L309" s="511">
        <f t="shared" si="35"/>
        <v>4.0956014362657091E-2</v>
      </c>
      <c r="M309" s="511">
        <f t="shared" si="35"/>
        <v>4.0956014362657091E-2</v>
      </c>
      <c r="N309" s="511">
        <f t="shared" si="35"/>
        <v>4.0956014362657091E-2</v>
      </c>
      <c r="O309" s="511">
        <f t="shared" si="35"/>
        <v>4.0956014362657091E-2</v>
      </c>
      <c r="P309" s="511">
        <f t="shared" si="35"/>
        <v>4.0956014362657091E-2</v>
      </c>
      <c r="Q309" s="511">
        <f t="shared" si="35"/>
        <v>4.0956014362657091E-2</v>
      </c>
      <c r="R309" s="511">
        <f t="shared" si="35"/>
        <v>4.0956014362657091E-2</v>
      </c>
      <c r="S309" s="511">
        <f t="shared" si="35"/>
        <v>4.0956014362657091E-2</v>
      </c>
      <c r="T309" s="511">
        <f t="shared" si="35"/>
        <v>4.0956014362657091E-2</v>
      </c>
      <c r="U309" s="511">
        <f t="shared" si="35"/>
        <v>4.0956014362657091E-2</v>
      </c>
    </row>
    <row r="310" spans="1:21" s="3" customFormat="1" ht="12.75" customHeight="1" outlineLevel="1">
      <c r="A310" s="361"/>
      <c r="B310" s="145"/>
      <c r="C310" s="21" t="s">
        <v>237</v>
      </c>
      <c r="D310" s="5" t="s">
        <v>65</v>
      </c>
      <c r="E310" s="5" t="s">
        <v>39</v>
      </c>
      <c r="F310" s="494">
        <v>4.0956014362657091E-2</v>
      </c>
      <c r="G310" s="100"/>
      <c r="H310" s="511">
        <f t="shared" si="35"/>
        <v>4.0956014362657091E-2</v>
      </c>
      <c r="I310" s="511">
        <f t="shared" si="35"/>
        <v>4.0956014362657091E-2</v>
      </c>
      <c r="J310" s="511">
        <f t="shared" si="35"/>
        <v>4.0956014362657091E-2</v>
      </c>
      <c r="K310" s="511">
        <f t="shared" si="35"/>
        <v>4.0956014362657091E-2</v>
      </c>
      <c r="L310" s="511">
        <f t="shared" si="35"/>
        <v>4.0956014362657091E-2</v>
      </c>
      <c r="M310" s="511">
        <f t="shared" si="35"/>
        <v>4.0956014362657091E-2</v>
      </c>
      <c r="N310" s="511">
        <f t="shared" si="35"/>
        <v>4.0956014362657091E-2</v>
      </c>
      <c r="O310" s="511">
        <f t="shared" si="35"/>
        <v>4.0956014362657091E-2</v>
      </c>
      <c r="P310" s="511">
        <f t="shared" si="35"/>
        <v>4.0956014362657091E-2</v>
      </c>
      <c r="Q310" s="511">
        <f t="shared" si="35"/>
        <v>4.0956014362657091E-2</v>
      </c>
      <c r="R310" s="511">
        <f t="shared" si="35"/>
        <v>4.0956014362657091E-2</v>
      </c>
      <c r="S310" s="511">
        <f t="shared" si="35"/>
        <v>4.0956014362657091E-2</v>
      </c>
      <c r="T310" s="511">
        <f t="shared" si="35"/>
        <v>4.0956014362657091E-2</v>
      </c>
      <c r="U310" s="511">
        <f t="shared" si="35"/>
        <v>4.0956014362657091E-2</v>
      </c>
    </row>
    <row r="311" spans="1:21" s="3" customFormat="1" ht="12.75" customHeight="1" outlineLevel="1">
      <c r="A311" s="361"/>
      <c r="B311" s="145"/>
      <c r="C311" s="21" t="s">
        <v>238</v>
      </c>
      <c r="D311" s="5" t="s">
        <v>65</v>
      </c>
      <c r="E311" s="5" t="s">
        <v>39</v>
      </c>
      <c r="F311" s="494">
        <v>4.0956014362657091E-2</v>
      </c>
      <c r="G311" s="100"/>
      <c r="H311" s="511">
        <f t="shared" si="35"/>
        <v>4.0956014362657091E-2</v>
      </c>
      <c r="I311" s="511">
        <f t="shared" si="35"/>
        <v>4.0956014362657091E-2</v>
      </c>
      <c r="J311" s="511">
        <f t="shared" si="35"/>
        <v>4.0956014362657091E-2</v>
      </c>
      <c r="K311" s="511">
        <f t="shared" si="35"/>
        <v>4.0956014362657091E-2</v>
      </c>
      <c r="L311" s="511">
        <f t="shared" si="35"/>
        <v>4.0956014362657091E-2</v>
      </c>
      <c r="M311" s="511">
        <f t="shared" si="35"/>
        <v>4.0956014362657091E-2</v>
      </c>
      <c r="N311" s="511">
        <f t="shared" si="35"/>
        <v>4.0956014362657091E-2</v>
      </c>
      <c r="O311" s="511">
        <f t="shared" si="35"/>
        <v>4.0956014362657091E-2</v>
      </c>
      <c r="P311" s="511">
        <f t="shared" si="35"/>
        <v>4.0956014362657091E-2</v>
      </c>
      <c r="Q311" s="511">
        <f t="shared" si="35"/>
        <v>4.0956014362657091E-2</v>
      </c>
      <c r="R311" s="511">
        <f t="shared" si="35"/>
        <v>4.0956014362657091E-2</v>
      </c>
      <c r="S311" s="511">
        <f t="shared" si="35"/>
        <v>4.0956014362657091E-2</v>
      </c>
      <c r="T311" s="511">
        <f t="shared" si="35"/>
        <v>4.0956014362657091E-2</v>
      </c>
      <c r="U311" s="511">
        <f t="shared" si="35"/>
        <v>4.0956014362657091E-2</v>
      </c>
    </row>
    <row r="312" spans="1:21" s="3" customFormat="1" ht="12.75" customHeight="1" outlineLevel="1">
      <c r="A312" s="361"/>
      <c r="B312" s="145"/>
      <c r="C312" s="21" t="s">
        <v>239</v>
      </c>
      <c r="D312" s="5" t="s">
        <v>65</v>
      </c>
      <c r="E312" s="5" t="s">
        <v>39</v>
      </c>
      <c r="F312" s="494">
        <v>4.0956014362657091E-2</v>
      </c>
      <c r="G312" s="100"/>
      <c r="H312" s="511">
        <f t="shared" ref="H312:U321" si="36">+$F312</f>
        <v>4.0956014362657091E-2</v>
      </c>
      <c r="I312" s="511">
        <f t="shared" si="36"/>
        <v>4.0956014362657091E-2</v>
      </c>
      <c r="J312" s="511">
        <f t="shared" si="36"/>
        <v>4.0956014362657091E-2</v>
      </c>
      <c r="K312" s="511">
        <f t="shared" si="36"/>
        <v>4.0956014362657091E-2</v>
      </c>
      <c r="L312" s="511">
        <f t="shared" si="36"/>
        <v>4.0956014362657091E-2</v>
      </c>
      <c r="M312" s="511">
        <f t="shared" si="36"/>
        <v>4.0956014362657091E-2</v>
      </c>
      <c r="N312" s="511">
        <f t="shared" si="36"/>
        <v>4.0956014362657091E-2</v>
      </c>
      <c r="O312" s="511">
        <f t="shared" si="36"/>
        <v>4.0956014362657091E-2</v>
      </c>
      <c r="P312" s="511">
        <f t="shared" si="36"/>
        <v>4.0956014362657091E-2</v>
      </c>
      <c r="Q312" s="511">
        <f t="shared" si="36"/>
        <v>4.0956014362657091E-2</v>
      </c>
      <c r="R312" s="511">
        <f t="shared" si="36"/>
        <v>4.0956014362657091E-2</v>
      </c>
      <c r="S312" s="511">
        <f t="shared" si="36"/>
        <v>4.0956014362657091E-2</v>
      </c>
      <c r="T312" s="511">
        <f t="shared" si="36"/>
        <v>4.0956014362657091E-2</v>
      </c>
      <c r="U312" s="511">
        <f t="shared" si="36"/>
        <v>4.0956014362657091E-2</v>
      </c>
    </row>
    <row r="313" spans="1:21" s="3" customFormat="1" ht="12.75" customHeight="1" outlineLevel="1">
      <c r="A313" s="361"/>
      <c r="B313" s="145"/>
      <c r="C313" s="21" t="s">
        <v>240</v>
      </c>
      <c r="D313" s="5" t="s">
        <v>65</v>
      </c>
      <c r="E313" s="5" t="s">
        <v>39</v>
      </c>
      <c r="F313" s="494">
        <v>4.0956014362657091E-2</v>
      </c>
      <c r="G313" s="100"/>
      <c r="H313" s="511">
        <f t="shared" si="36"/>
        <v>4.0956014362657091E-2</v>
      </c>
      <c r="I313" s="511">
        <f t="shared" si="36"/>
        <v>4.0956014362657091E-2</v>
      </c>
      <c r="J313" s="511">
        <f t="shared" si="36"/>
        <v>4.0956014362657091E-2</v>
      </c>
      <c r="K313" s="511">
        <f t="shared" si="36"/>
        <v>4.0956014362657091E-2</v>
      </c>
      <c r="L313" s="511">
        <f t="shared" si="36"/>
        <v>4.0956014362657091E-2</v>
      </c>
      <c r="M313" s="511">
        <f t="shared" si="36"/>
        <v>4.0956014362657091E-2</v>
      </c>
      <c r="N313" s="511">
        <f t="shared" si="36"/>
        <v>4.0956014362657091E-2</v>
      </c>
      <c r="O313" s="511">
        <f t="shared" si="36"/>
        <v>4.0956014362657091E-2</v>
      </c>
      <c r="P313" s="511">
        <f t="shared" si="36"/>
        <v>4.0956014362657091E-2</v>
      </c>
      <c r="Q313" s="511">
        <f t="shared" si="36"/>
        <v>4.0956014362657091E-2</v>
      </c>
      <c r="R313" s="511">
        <f t="shared" si="36"/>
        <v>4.0956014362657091E-2</v>
      </c>
      <c r="S313" s="511">
        <f t="shared" si="36"/>
        <v>4.0956014362657091E-2</v>
      </c>
      <c r="T313" s="511">
        <f t="shared" si="36"/>
        <v>4.0956014362657091E-2</v>
      </c>
      <c r="U313" s="511">
        <f t="shared" si="36"/>
        <v>4.0956014362657091E-2</v>
      </c>
    </row>
    <row r="314" spans="1:21" s="3" customFormat="1" ht="12.75" customHeight="1" outlineLevel="1">
      <c r="A314" s="401"/>
      <c r="B314" s="145"/>
      <c r="C314" s="21" t="s">
        <v>241</v>
      </c>
      <c r="D314" s="5" t="s">
        <v>65</v>
      </c>
      <c r="E314" s="5" t="s">
        <v>39</v>
      </c>
      <c r="F314" s="494">
        <v>4.0956014362657091E-2</v>
      </c>
      <c r="G314" s="100"/>
      <c r="H314" s="511">
        <f t="shared" si="36"/>
        <v>4.0956014362657091E-2</v>
      </c>
      <c r="I314" s="511">
        <f t="shared" si="36"/>
        <v>4.0956014362657091E-2</v>
      </c>
      <c r="J314" s="511">
        <f t="shared" si="36"/>
        <v>4.0956014362657091E-2</v>
      </c>
      <c r="K314" s="511">
        <f t="shared" si="36"/>
        <v>4.0956014362657091E-2</v>
      </c>
      <c r="L314" s="511">
        <f t="shared" si="36"/>
        <v>4.0956014362657091E-2</v>
      </c>
      <c r="M314" s="511">
        <f t="shared" si="36"/>
        <v>4.0956014362657091E-2</v>
      </c>
      <c r="N314" s="511">
        <f t="shared" si="36"/>
        <v>4.0956014362657091E-2</v>
      </c>
      <c r="O314" s="511">
        <f t="shared" si="36"/>
        <v>4.0956014362657091E-2</v>
      </c>
      <c r="P314" s="511">
        <f t="shared" si="36"/>
        <v>4.0956014362657091E-2</v>
      </c>
      <c r="Q314" s="511">
        <f t="shared" si="36"/>
        <v>4.0956014362657091E-2</v>
      </c>
      <c r="R314" s="511">
        <f t="shared" si="36"/>
        <v>4.0956014362657091E-2</v>
      </c>
      <c r="S314" s="511">
        <f t="shared" si="36"/>
        <v>4.0956014362657091E-2</v>
      </c>
      <c r="T314" s="511">
        <f t="shared" si="36"/>
        <v>4.0956014362657091E-2</v>
      </c>
      <c r="U314" s="511">
        <f t="shared" si="36"/>
        <v>4.0956014362657091E-2</v>
      </c>
    </row>
    <row r="315" spans="1:21" s="3" customFormat="1" ht="12.75" customHeight="1" outlineLevel="1">
      <c r="A315" s="401"/>
      <c r="B315" s="145"/>
      <c r="C315" s="21" t="s">
        <v>242</v>
      </c>
      <c r="D315" s="5" t="s">
        <v>65</v>
      </c>
      <c r="E315" s="5" t="s">
        <v>39</v>
      </c>
      <c r="F315" s="494">
        <v>4.0956014362657091E-2</v>
      </c>
      <c r="G315" s="100"/>
      <c r="H315" s="511">
        <f t="shared" si="36"/>
        <v>4.0956014362657091E-2</v>
      </c>
      <c r="I315" s="511">
        <f t="shared" si="36"/>
        <v>4.0956014362657091E-2</v>
      </c>
      <c r="J315" s="511">
        <f t="shared" si="36"/>
        <v>4.0956014362657091E-2</v>
      </c>
      <c r="K315" s="511">
        <f t="shared" si="36"/>
        <v>4.0956014362657091E-2</v>
      </c>
      <c r="L315" s="511">
        <f t="shared" si="36"/>
        <v>4.0956014362657091E-2</v>
      </c>
      <c r="M315" s="511">
        <f t="shared" si="36"/>
        <v>4.0956014362657091E-2</v>
      </c>
      <c r="N315" s="511">
        <f t="shared" si="36"/>
        <v>4.0956014362657091E-2</v>
      </c>
      <c r="O315" s="511">
        <f t="shared" si="36"/>
        <v>4.0956014362657091E-2</v>
      </c>
      <c r="P315" s="511">
        <f t="shared" si="36"/>
        <v>4.0956014362657091E-2</v>
      </c>
      <c r="Q315" s="511">
        <f t="shared" si="36"/>
        <v>4.0956014362657091E-2</v>
      </c>
      <c r="R315" s="511">
        <f t="shared" si="36"/>
        <v>4.0956014362657091E-2</v>
      </c>
      <c r="S315" s="511">
        <f t="shared" si="36"/>
        <v>4.0956014362657091E-2</v>
      </c>
      <c r="T315" s="511">
        <f t="shared" si="36"/>
        <v>4.0956014362657091E-2</v>
      </c>
      <c r="U315" s="511">
        <f t="shared" si="36"/>
        <v>4.0956014362657091E-2</v>
      </c>
    </row>
    <row r="316" spans="1:21" s="3" customFormat="1" ht="12.75" customHeight="1" outlineLevel="1">
      <c r="A316" s="361"/>
      <c r="B316" s="145"/>
      <c r="C316" s="21" t="s">
        <v>243</v>
      </c>
      <c r="D316" s="5" t="s">
        <v>65</v>
      </c>
      <c r="E316" s="5" t="s">
        <v>39</v>
      </c>
      <c r="F316" s="494">
        <v>4.0956014362657091E-2</v>
      </c>
      <c r="G316" s="100"/>
      <c r="H316" s="511">
        <f t="shared" si="36"/>
        <v>4.0956014362657091E-2</v>
      </c>
      <c r="I316" s="511">
        <f t="shared" si="36"/>
        <v>4.0956014362657091E-2</v>
      </c>
      <c r="J316" s="511">
        <f t="shared" si="36"/>
        <v>4.0956014362657091E-2</v>
      </c>
      <c r="K316" s="511">
        <f t="shared" si="36"/>
        <v>4.0956014362657091E-2</v>
      </c>
      <c r="L316" s="511">
        <f t="shared" si="36"/>
        <v>4.0956014362657091E-2</v>
      </c>
      <c r="M316" s="511">
        <f t="shared" si="36"/>
        <v>4.0956014362657091E-2</v>
      </c>
      <c r="N316" s="511">
        <f t="shared" si="36"/>
        <v>4.0956014362657091E-2</v>
      </c>
      <c r="O316" s="511">
        <f t="shared" si="36"/>
        <v>4.0956014362657091E-2</v>
      </c>
      <c r="P316" s="511">
        <f t="shared" si="36"/>
        <v>4.0956014362657091E-2</v>
      </c>
      <c r="Q316" s="511">
        <f t="shared" si="36"/>
        <v>4.0956014362657091E-2</v>
      </c>
      <c r="R316" s="511">
        <f t="shared" si="36"/>
        <v>4.0956014362657091E-2</v>
      </c>
      <c r="S316" s="511">
        <f t="shared" si="36"/>
        <v>4.0956014362657091E-2</v>
      </c>
      <c r="T316" s="511">
        <f t="shared" si="36"/>
        <v>4.0956014362657091E-2</v>
      </c>
      <c r="U316" s="511">
        <f t="shared" si="36"/>
        <v>4.0956014362657091E-2</v>
      </c>
    </row>
    <row r="317" spans="1:21" s="3" customFormat="1" ht="12.75" customHeight="1" outlineLevel="1">
      <c r="A317" s="361"/>
      <c r="B317" s="145"/>
      <c r="C317" s="21" t="s">
        <v>244</v>
      </c>
      <c r="D317" s="5" t="s">
        <v>65</v>
      </c>
      <c r="E317" s="5" t="s">
        <v>39</v>
      </c>
      <c r="F317" s="494">
        <v>4.0956014362657091E-2</v>
      </c>
      <c r="G317" s="100"/>
      <c r="H317" s="511">
        <f t="shared" si="36"/>
        <v>4.0956014362657091E-2</v>
      </c>
      <c r="I317" s="511">
        <f t="shared" si="36"/>
        <v>4.0956014362657091E-2</v>
      </c>
      <c r="J317" s="511">
        <f t="shared" si="36"/>
        <v>4.0956014362657091E-2</v>
      </c>
      <c r="K317" s="511">
        <f t="shared" si="36"/>
        <v>4.0956014362657091E-2</v>
      </c>
      <c r="L317" s="511">
        <f t="shared" si="36"/>
        <v>4.0956014362657091E-2</v>
      </c>
      <c r="M317" s="511">
        <f t="shared" si="36"/>
        <v>4.0956014362657091E-2</v>
      </c>
      <c r="N317" s="511">
        <f t="shared" si="36"/>
        <v>4.0956014362657091E-2</v>
      </c>
      <c r="O317" s="511">
        <f t="shared" si="36"/>
        <v>4.0956014362657091E-2</v>
      </c>
      <c r="P317" s="511">
        <f t="shared" si="36"/>
        <v>4.0956014362657091E-2</v>
      </c>
      <c r="Q317" s="511">
        <f t="shared" si="36"/>
        <v>4.0956014362657091E-2</v>
      </c>
      <c r="R317" s="511">
        <f t="shared" si="36"/>
        <v>4.0956014362657091E-2</v>
      </c>
      <c r="S317" s="511">
        <f t="shared" si="36"/>
        <v>4.0956014362657091E-2</v>
      </c>
      <c r="T317" s="511">
        <f t="shared" si="36"/>
        <v>4.0956014362657091E-2</v>
      </c>
      <c r="U317" s="511">
        <f t="shared" si="36"/>
        <v>4.0956014362657091E-2</v>
      </c>
    </row>
    <row r="318" spans="1:21" s="3" customFormat="1" ht="12.75" customHeight="1" outlineLevel="1">
      <c r="A318" s="361"/>
      <c r="B318" s="145"/>
      <c r="C318" s="21" t="s">
        <v>245</v>
      </c>
      <c r="D318" s="5" t="s">
        <v>65</v>
      </c>
      <c r="E318" s="5" t="s">
        <v>39</v>
      </c>
      <c r="F318" s="494">
        <v>4.0956014362657091E-2</v>
      </c>
      <c r="G318" s="100"/>
      <c r="H318" s="511">
        <f t="shared" si="36"/>
        <v>4.0956014362657091E-2</v>
      </c>
      <c r="I318" s="511">
        <f t="shared" si="36"/>
        <v>4.0956014362657091E-2</v>
      </c>
      <c r="J318" s="511">
        <f t="shared" si="36"/>
        <v>4.0956014362657091E-2</v>
      </c>
      <c r="K318" s="511">
        <f t="shared" si="36"/>
        <v>4.0956014362657091E-2</v>
      </c>
      <c r="L318" s="511">
        <f t="shared" si="36"/>
        <v>4.0956014362657091E-2</v>
      </c>
      <c r="M318" s="511">
        <f t="shared" si="36"/>
        <v>4.0956014362657091E-2</v>
      </c>
      <c r="N318" s="511">
        <f t="shared" si="36"/>
        <v>4.0956014362657091E-2</v>
      </c>
      <c r="O318" s="511">
        <f t="shared" si="36"/>
        <v>4.0956014362657091E-2</v>
      </c>
      <c r="P318" s="511">
        <f t="shared" si="36"/>
        <v>4.0956014362657091E-2</v>
      </c>
      <c r="Q318" s="511">
        <f t="shared" si="36"/>
        <v>4.0956014362657091E-2</v>
      </c>
      <c r="R318" s="511">
        <f t="shared" si="36"/>
        <v>4.0956014362657091E-2</v>
      </c>
      <c r="S318" s="511">
        <f t="shared" si="36"/>
        <v>4.0956014362657091E-2</v>
      </c>
      <c r="T318" s="511">
        <f t="shared" si="36"/>
        <v>4.0956014362657091E-2</v>
      </c>
      <c r="U318" s="511">
        <f t="shared" si="36"/>
        <v>4.0956014362657091E-2</v>
      </c>
    </row>
    <row r="319" spans="1:21" s="3" customFormat="1" ht="12.75" customHeight="1" outlineLevel="1">
      <c r="A319" s="401"/>
      <c r="B319" s="145"/>
      <c r="C319" s="21" t="s">
        <v>246</v>
      </c>
      <c r="D319" s="5" t="s">
        <v>65</v>
      </c>
      <c r="E319" s="5" t="s">
        <v>39</v>
      </c>
      <c r="F319" s="494">
        <v>4.0956014362657091E-2</v>
      </c>
      <c r="G319" s="100"/>
      <c r="H319" s="511">
        <f t="shared" si="36"/>
        <v>4.0956014362657091E-2</v>
      </c>
      <c r="I319" s="511">
        <f t="shared" si="36"/>
        <v>4.0956014362657091E-2</v>
      </c>
      <c r="J319" s="511">
        <f t="shared" si="36"/>
        <v>4.0956014362657091E-2</v>
      </c>
      <c r="K319" s="511">
        <f t="shared" si="36"/>
        <v>4.0956014362657091E-2</v>
      </c>
      <c r="L319" s="511">
        <f t="shared" si="36"/>
        <v>4.0956014362657091E-2</v>
      </c>
      <c r="M319" s="511">
        <f t="shared" si="36"/>
        <v>4.0956014362657091E-2</v>
      </c>
      <c r="N319" s="511">
        <f t="shared" si="36"/>
        <v>4.0956014362657091E-2</v>
      </c>
      <c r="O319" s="511">
        <f t="shared" si="36"/>
        <v>4.0956014362657091E-2</v>
      </c>
      <c r="P319" s="511">
        <f t="shared" si="36"/>
        <v>4.0956014362657091E-2</v>
      </c>
      <c r="Q319" s="511">
        <f t="shared" si="36"/>
        <v>4.0956014362657091E-2</v>
      </c>
      <c r="R319" s="511">
        <f t="shared" si="36"/>
        <v>4.0956014362657091E-2</v>
      </c>
      <c r="S319" s="511">
        <f t="shared" si="36"/>
        <v>4.0956014362657091E-2</v>
      </c>
      <c r="T319" s="511">
        <f t="shared" si="36"/>
        <v>4.0956014362657091E-2</v>
      </c>
      <c r="U319" s="511">
        <f t="shared" si="36"/>
        <v>4.0956014362657091E-2</v>
      </c>
    </row>
    <row r="320" spans="1:21" s="3" customFormat="1" ht="12.75" customHeight="1" outlineLevel="1">
      <c r="A320" s="401"/>
      <c r="B320" s="145"/>
      <c r="C320" s="21" t="s">
        <v>247</v>
      </c>
      <c r="D320" s="5" t="s">
        <v>65</v>
      </c>
      <c r="E320" s="5" t="s">
        <v>39</v>
      </c>
      <c r="F320" s="494">
        <v>4.0956014362657091E-2</v>
      </c>
      <c r="G320" s="100"/>
      <c r="H320" s="511">
        <f t="shared" si="36"/>
        <v>4.0956014362657091E-2</v>
      </c>
      <c r="I320" s="511">
        <f t="shared" si="36"/>
        <v>4.0956014362657091E-2</v>
      </c>
      <c r="J320" s="511">
        <f t="shared" si="36"/>
        <v>4.0956014362657091E-2</v>
      </c>
      <c r="K320" s="511">
        <f t="shared" si="36"/>
        <v>4.0956014362657091E-2</v>
      </c>
      <c r="L320" s="511">
        <f t="shared" si="36"/>
        <v>4.0956014362657091E-2</v>
      </c>
      <c r="M320" s="511">
        <f t="shared" si="36"/>
        <v>4.0956014362657091E-2</v>
      </c>
      <c r="N320" s="511">
        <f t="shared" si="36"/>
        <v>4.0956014362657091E-2</v>
      </c>
      <c r="O320" s="511">
        <f t="shared" si="36"/>
        <v>4.0956014362657091E-2</v>
      </c>
      <c r="P320" s="511">
        <f t="shared" si="36"/>
        <v>4.0956014362657091E-2</v>
      </c>
      <c r="Q320" s="511">
        <f t="shared" si="36"/>
        <v>4.0956014362657091E-2</v>
      </c>
      <c r="R320" s="511">
        <f t="shared" si="36"/>
        <v>4.0956014362657091E-2</v>
      </c>
      <c r="S320" s="511">
        <f t="shared" si="36"/>
        <v>4.0956014362657091E-2</v>
      </c>
      <c r="T320" s="511">
        <f t="shared" si="36"/>
        <v>4.0956014362657091E-2</v>
      </c>
      <c r="U320" s="511">
        <f t="shared" si="36"/>
        <v>4.0956014362657091E-2</v>
      </c>
    </row>
    <row r="321" spans="1:21" s="3" customFormat="1" ht="12.75" customHeight="1" outlineLevel="1">
      <c r="A321" s="401"/>
      <c r="B321" s="145"/>
      <c r="C321" s="21" t="s">
        <v>248</v>
      </c>
      <c r="D321" s="5" t="s">
        <v>65</v>
      </c>
      <c r="E321" s="5" t="s">
        <v>39</v>
      </c>
      <c r="F321" s="494">
        <v>4.0956014362657091E-2</v>
      </c>
      <c r="G321" s="100"/>
      <c r="H321" s="511">
        <f t="shared" si="36"/>
        <v>4.0956014362657091E-2</v>
      </c>
      <c r="I321" s="511">
        <f t="shared" si="36"/>
        <v>4.0956014362657091E-2</v>
      </c>
      <c r="J321" s="511">
        <f t="shared" si="36"/>
        <v>4.0956014362657091E-2</v>
      </c>
      <c r="K321" s="511">
        <f t="shared" si="36"/>
        <v>4.0956014362657091E-2</v>
      </c>
      <c r="L321" s="511">
        <f t="shared" si="36"/>
        <v>4.0956014362657091E-2</v>
      </c>
      <c r="M321" s="511">
        <f t="shared" si="36"/>
        <v>4.0956014362657091E-2</v>
      </c>
      <c r="N321" s="511">
        <f t="shared" si="36"/>
        <v>4.0956014362657091E-2</v>
      </c>
      <c r="O321" s="511">
        <f t="shared" si="36"/>
        <v>4.0956014362657091E-2</v>
      </c>
      <c r="P321" s="511">
        <f t="shared" si="36"/>
        <v>4.0956014362657091E-2</v>
      </c>
      <c r="Q321" s="511">
        <f t="shared" si="36"/>
        <v>4.0956014362657091E-2</v>
      </c>
      <c r="R321" s="511">
        <f t="shared" si="36"/>
        <v>4.0956014362657091E-2</v>
      </c>
      <c r="S321" s="511">
        <f t="shared" si="36"/>
        <v>4.0956014362657091E-2</v>
      </c>
      <c r="T321" s="511">
        <f t="shared" si="36"/>
        <v>4.0956014362657091E-2</v>
      </c>
      <c r="U321" s="511">
        <f t="shared" si="36"/>
        <v>4.0956014362657091E-2</v>
      </c>
    </row>
    <row r="322" spans="1:21" s="3" customFormat="1" ht="12.75" customHeight="1" outlineLevel="1">
      <c r="A322" s="401"/>
      <c r="B322" s="145"/>
      <c r="C322" s="21" t="s">
        <v>249</v>
      </c>
      <c r="D322" s="5" t="s">
        <v>65</v>
      </c>
      <c r="E322" s="5" t="s">
        <v>39</v>
      </c>
      <c r="F322" s="494">
        <v>4.0956014362657091E-2</v>
      </c>
      <c r="G322" s="100"/>
      <c r="H322" s="511">
        <f t="shared" ref="H322:U325" si="37">+$F322</f>
        <v>4.0956014362657091E-2</v>
      </c>
      <c r="I322" s="511">
        <f t="shared" si="37"/>
        <v>4.0956014362657091E-2</v>
      </c>
      <c r="J322" s="511">
        <f t="shared" si="37"/>
        <v>4.0956014362657091E-2</v>
      </c>
      <c r="K322" s="511">
        <f t="shared" si="37"/>
        <v>4.0956014362657091E-2</v>
      </c>
      <c r="L322" s="511">
        <f t="shared" si="37"/>
        <v>4.0956014362657091E-2</v>
      </c>
      <c r="M322" s="511">
        <f t="shared" si="37"/>
        <v>4.0956014362657091E-2</v>
      </c>
      <c r="N322" s="511">
        <f t="shared" si="37"/>
        <v>4.0956014362657091E-2</v>
      </c>
      <c r="O322" s="511">
        <f t="shared" si="37"/>
        <v>4.0956014362657091E-2</v>
      </c>
      <c r="P322" s="511">
        <f t="shared" si="37"/>
        <v>4.0956014362657091E-2</v>
      </c>
      <c r="Q322" s="511">
        <f t="shared" si="37"/>
        <v>4.0956014362657091E-2</v>
      </c>
      <c r="R322" s="511">
        <f t="shared" si="37"/>
        <v>4.0956014362657091E-2</v>
      </c>
      <c r="S322" s="511">
        <f t="shared" si="37"/>
        <v>4.0956014362657091E-2</v>
      </c>
      <c r="T322" s="511">
        <f t="shared" si="37"/>
        <v>4.0956014362657091E-2</v>
      </c>
      <c r="U322" s="511">
        <f t="shared" si="37"/>
        <v>4.0956014362657091E-2</v>
      </c>
    </row>
    <row r="323" spans="1:21" s="3" customFormat="1" ht="12.75" customHeight="1" outlineLevel="1">
      <c r="B323" s="145"/>
      <c r="C323" s="21" t="s">
        <v>250</v>
      </c>
      <c r="D323" s="5" t="s">
        <v>65</v>
      </c>
      <c r="E323" s="5" t="s">
        <v>39</v>
      </c>
      <c r="F323" s="494">
        <v>4.0956014362657091E-2</v>
      </c>
      <c r="G323" s="100"/>
      <c r="H323" s="511">
        <f t="shared" si="37"/>
        <v>4.0956014362657091E-2</v>
      </c>
      <c r="I323" s="511">
        <f t="shared" si="37"/>
        <v>4.0956014362657091E-2</v>
      </c>
      <c r="J323" s="511">
        <f t="shared" si="37"/>
        <v>4.0956014362657091E-2</v>
      </c>
      <c r="K323" s="511">
        <f t="shared" si="37"/>
        <v>4.0956014362657091E-2</v>
      </c>
      <c r="L323" s="511">
        <f t="shared" si="37"/>
        <v>4.0956014362657091E-2</v>
      </c>
      <c r="M323" s="511">
        <f t="shared" si="37"/>
        <v>4.0956014362657091E-2</v>
      </c>
      <c r="N323" s="511">
        <f t="shared" si="37"/>
        <v>4.0956014362657091E-2</v>
      </c>
      <c r="O323" s="511">
        <f t="shared" si="37"/>
        <v>4.0956014362657091E-2</v>
      </c>
      <c r="P323" s="511">
        <f t="shared" si="37"/>
        <v>4.0956014362657091E-2</v>
      </c>
      <c r="Q323" s="511">
        <f t="shared" si="37"/>
        <v>4.0956014362657091E-2</v>
      </c>
      <c r="R323" s="511">
        <f t="shared" si="37"/>
        <v>4.0956014362657091E-2</v>
      </c>
      <c r="S323" s="511">
        <f t="shared" si="37"/>
        <v>4.0956014362657091E-2</v>
      </c>
      <c r="T323" s="511">
        <f t="shared" si="37"/>
        <v>4.0956014362657091E-2</v>
      </c>
      <c r="U323" s="511">
        <f t="shared" si="37"/>
        <v>4.0956014362657091E-2</v>
      </c>
    </row>
    <row r="324" spans="1:21" s="3" customFormat="1" ht="12.75" customHeight="1" outlineLevel="1">
      <c r="B324" s="145"/>
      <c r="C324" s="21" t="s">
        <v>251</v>
      </c>
      <c r="D324" s="5" t="s">
        <v>65</v>
      </c>
      <c r="E324" s="5" t="s">
        <v>39</v>
      </c>
      <c r="F324" s="494">
        <v>4.1266252119841716E-2</v>
      </c>
      <c r="G324" s="100"/>
      <c r="H324" s="511">
        <f t="shared" si="37"/>
        <v>4.1266252119841716E-2</v>
      </c>
      <c r="I324" s="511">
        <f t="shared" si="37"/>
        <v>4.1266252119841716E-2</v>
      </c>
      <c r="J324" s="511">
        <f t="shared" si="37"/>
        <v>4.1266252119841716E-2</v>
      </c>
      <c r="K324" s="511">
        <f t="shared" si="37"/>
        <v>4.1266252119841716E-2</v>
      </c>
      <c r="L324" s="511">
        <f t="shared" si="37"/>
        <v>4.1266252119841716E-2</v>
      </c>
      <c r="M324" s="511">
        <f t="shared" si="37"/>
        <v>4.1266252119841716E-2</v>
      </c>
      <c r="N324" s="511">
        <f t="shared" si="37"/>
        <v>4.1266252119841716E-2</v>
      </c>
      <c r="O324" s="511">
        <f t="shared" si="37"/>
        <v>4.1266252119841716E-2</v>
      </c>
      <c r="P324" s="511">
        <f t="shared" si="37"/>
        <v>4.1266252119841716E-2</v>
      </c>
      <c r="Q324" s="511">
        <f t="shared" si="37"/>
        <v>4.1266252119841716E-2</v>
      </c>
      <c r="R324" s="511">
        <f t="shared" si="37"/>
        <v>4.1266252119841716E-2</v>
      </c>
      <c r="S324" s="511">
        <f t="shared" si="37"/>
        <v>4.1266252119841716E-2</v>
      </c>
      <c r="T324" s="511">
        <f t="shared" si="37"/>
        <v>4.1266252119841716E-2</v>
      </c>
      <c r="U324" s="511">
        <f t="shared" si="37"/>
        <v>4.1266252119841716E-2</v>
      </c>
    </row>
    <row r="325" spans="1:21" s="3" customFormat="1" ht="12.75" customHeight="1" outlineLevel="1">
      <c r="B325" s="145"/>
      <c r="C325" s="21" t="s">
        <v>252</v>
      </c>
      <c r="D325" s="5" t="s">
        <v>65</v>
      </c>
      <c r="E325" s="5" t="s">
        <v>39</v>
      </c>
      <c r="F325" s="494">
        <v>4.1242937853107342E-2</v>
      </c>
      <c r="G325" s="100"/>
      <c r="H325" s="511">
        <f t="shared" si="37"/>
        <v>4.1242937853107342E-2</v>
      </c>
      <c r="I325" s="511">
        <f t="shared" si="37"/>
        <v>4.1242937853107342E-2</v>
      </c>
      <c r="J325" s="511">
        <f t="shared" si="37"/>
        <v>4.1242937853107342E-2</v>
      </c>
      <c r="K325" s="511">
        <f t="shared" si="37"/>
        <v>4.1242937853107342E-2</v>
      </c>
      <c r="L325" s="511">
        <f t="shared" si="37"/>
        <v>4.1242937853107342E-2</v>
      </c>
      <c r="M325" s="511">
        <f t="shared" si="37"/>
        <v>4.1242937853107342E-2</v>
      </c>
      <c r="N325" s="511">
        <f t="shared" si="37"/>
        <v>4.1242937853107342E-2</v>
      </c>
      <c r="O325" s="511">
        <f t="shared" si="37"/>
        <v>4.1242937853107342E-2</v>
      </c>
      <c r="P325" s="511">
        <f t="shared" si="37"/>
        <v>4.1242937853107342E-2</v>
      </c>
      <c r="Q325" s="511">
        <f t="shared" si="37"/>
        <v>4.1242937853107342E-2</v>
      </c>
      <c r="R325" s="511">
        <f t="shared" si="37"/>
        <v>4.1242937853107342E-2</v>
      </c>
      <c r="S325" s="511">
        <f t="shared" si="37"/>
        <v>4.1242937853107342E-2</v>
      </c>
      <c r="T325" s="511">
        <f t="shared" si="37"/>
        <v>4.1242937853107342E-2</v>
      </c>
      <c r="U325" s="511">
        <f t="shared" si="37"/>
        <v>4.1242937853107342E-2</v>
      </c>
    </row>
    <row r="326" spans="1:21" s="3" customFormat="1" ht="12.75" customHeight="1" outlineLevel="1">
      <c r="B326" s="145"/>
      <c r="C326" s="21" t="s">
        <v>253</v>
      </c>
      <c r="D326" s="5" t="s">
        <v>65</v>
      </c>
      <c r="E326" s="5" t="s">
        <v>39</v>
      </c>
      <c r="F326" s="494">
        <v>4.279015240328253E-2</v>
      </c>
      <c r="G326" s="100"/>
      <c r="H326" s="511">
        <f t="shared" ref="H326:U333" si="38">+$F326</f>
        <v>4.279015240328253E-2</v>
      </c>
      <c r="I326" s="511">
        <f t="shared" si="38"/>
        <v>4.279015240328253E-2</v>
      </c>
      <c r="J326" s="511">
        <f t="shared" si="38"/>
        <v>4.279015240328253E-2</v>
      </c>
      <c r="K326" s="511">
        <f t="shared" si="38"/>
        <v>4.279015240328253E-2</v>
      </c>
      <c r="L326" s="511">
        <f t="shared" si="38"/>
        <v>4.279015240328253E-2</v>
      </c>
      <c r="M326" s="511">
        <f t="shared" si="38"/>
        <v>4.279015240328253E-2</v>
      </c>
      <c r="N326" s="511">
        <f t="shared" si="38"/>
        <v>4.279015240328253E-2</v>
      </c>
      <c r="O326" s="511">
        <f t="shared" si="38"/>
        <v>4.279015240328253E-2</v>
      </c>
      <c r="P326" s="511">
        <f t="shared" si="38"/>
        <v>4.279015240328253E-2</v>
      </c>
      <c r="Q326" s="511">
        <f t="shared" si="38"/>
        <v>4.279015240328253E-2</v>
      </c>
      <c r="R326" s="511">
        <f t="shared" si="38"/>
        <v>4.279015240328253E-2</v>
      </c>
      <c r="S326" s="511">
        <f t="shared" si="38"/>
        <v>4.279015240328253E-2</v>
      </c>
      <c r="T326" s="511">
        <f t="shared" si="38"/>
        <v>4.279015240328253E-2</v>
      </c>
      <c r="U326" s="511">
        <f t="shared" si="38"/>
        <v>4.279015240328253E-2</v>
      </c>
    </row>
    <row r="327" spans="1:21" s="3" customFormat="1" ht="12.75" customHeight="1" outlineLevel="1">
      <c r="B327" s="145"/>
      <c r="C327" s="21" t="s">
        <v>254</v>
      </c>
      <c r="D327" s="5" t="s">
        <v>65</v>
      </c>
      <c r="E327" s="5" t="s">
        <v>39</v>
      </c>
      <c r="F327" s="494">
        <v>4.1242937853107342E-2</v>
      </c>
      <c r="G327" s="100"/>
      <c r="H327" s="511">
        <f t="shared" si="38"/>
        <v>4.1242937853107342E-2</v>
      </c>
      <c r="I327" s="511">
        <f t="shared" si="38"/>
        <v>4.1242937853107342E-2</v>
      </c>
      <c r="J327" s="511">
        <f t="shared" si="38"/>
        <v>4.1242937853107342E-2</v>
      </c>
      <c r="K327" s="511">
        <f t="shared" si="38"/>
        <v>4.1242937853107342E-2</v>
      </c>
      <c r="L327" s="511">
        <f t="shared" si="38"/>
        <v>4.1242937853107342E-2</v>
      </c>
      <c r="M327" s="511">
        <f t="shared" si="38"/>
        <v>4.1242937853107342E-2</v>
      </c>
      <c r="N327" s="511">
        <f t="shared" si="38"/>
        <v>4.1242937853107342E-2</v>
      </c>
      <c r="O327" s="511">
        <f t="shared" si="38"/>
        <v>4.1242937853107342E-2</v>
      </c>
      <c r="P327" s="511">
        <f t="shared" si="38"/>
        <v>4.1242937853107342E-2</v>
      </c>
      <c r="Q327" s="511">
        <f t="shared" si="38"/>
        <v>4.1242937853107342E-2</v>
      </c>
      <c r="R327" s="511">
        <f t="shared" si="38"/>
        <v>4.1242937853107342E-2</v>
      </c>
      <c r="S327" s="511">
        <f t="shared" si="38"/>
        <v>4.1242937853107342E-2</v>
      </c>
      <c r="T327" s="511">
        <f t="shared" si="38"/>
        <v>4.1242937853107342E-2</v>
      </c>
      <c r="U327" s="511">
        <f t="shared" si="38"/>
        <v>4.1242937853107342E-2</v>
      </c>
    </row>
    <row r="328" spans="1:21" s="3" customFormat="1" ht="12.75" customHeight="1" outlineLevel="1">
      <c r="B328" s="145"/>
      <c r="C328" s="21" t="s">
        <v>255</v>
      </c>
      <c r="D328" s="5" t="s">
        <v>65</v>
      </c>
      <c r="E328" s="5" t="s">
        <v>39</v>
      </c>
      <c r="F328" s="494">
        <v>4.1242937853107342E-2</v>
      </c>
      <c r="G328" s="100"/>
      <c r="H328" s="511">
        <f t="shared" si="38"/>
        <v>4.1242937853107342E-2</v>
      </c>
      <c r="I328" s="511">
        <f t="shared" si="38"/>
        <v>4.1242937853107342E-2</v>
      </c>
      <c r="J328" s="511">
        <f t="shared" si="38"/>
        <v>4.1242937853107342E-2</v>
      </c>
      <c r="K328" s="511">
        <f t="shared" si="38"/>
        <v>4.1242937853107342E-2</v>
      </c>
      <c r="L328" s="511">
        <f t="shared" si="38"/>
        <v>4.1242937853107342E-2</v>
      </c>
      <c r="M328" s="511">
        <f t="shared" si="38"/>
        <v>4.1242937853107342E-2</v>
      </c>
      <c r="N328" s="511">
        <f t="shared" si="38"/>
        <v>4.1242937853107342E-2</v>
      </c>
      <c r="O328" s="511">
        <f t="shared" si="38"/>
        <v>4.1242937853107342E-2</v>
      </c>
      <c r="P328" s="511">
        <f t="shared" si="38"/>
        <v>4.1242937853107342E-2</v>
      </c>
      <c r="Q328" s="511">
        <f t="shared" si="38"/>
        <v>4.1242937853107342E-2</v>
      </c>
      <c r="R328" s="511">
        <f t="shared" si="38"/>
        <v>4.1242937853107342E-2</v>
      </c>
      <c r="S328" s="511">
        <f t="shared" si="38"/>
        <v>4.1242937853107342E-2</v>
      </c>
      <c r="T328" s="511">
        <f t="shared" si="38"/>
        <v>4.1242937853107342E-2</v>
      </c>
      <c r="U328" s="511">
        <f t="shared" si="38"/>
        <v>4.1242937853107342E-2</v>
      </c>
    </row>
    <row r="329" spans="1:21" s="3" customFormat="1" ht="12.75" customHeight="1" outlineLevel="1">
      <c r="B329" s="145"/>
      <c r="C329" s="21" t="s">
        <v>256</v>
      </c>
      <c r="D329" s="5" t="s">
        <v>65</v>
      </c>
      <c r="E329" s="5" t="s">
        <v>39</v>
      </c>
      <c r="F329" s="494">
        <v>4.1242937853107342E-2</v>
      </c>
      <c r="G329" s="100"/>
      <c r="H329" s="511">
        <f t="shared" si="38"/>
        <v>4.1242937853107342E-2</v>
      </c>
      <c r="I329" s="511">
        <f t="shared" si="38"/>
        <v>4.1242937853107342E-2</v>
      </c>
      <c r="J329" s="511">
        <f t="shared" si="38"/>
        <v>4.1242937853107342E-2</v>
      </c>
      <c r="K329" s="511">
        <f t="shared" si="38"/>
        <v>4.1242937853107342E-2</v>
      </c>
      <c r="L329" s="511">
        <f t="shared" si="38"/>
        <v>4.1242937853107342E-2</v>
      </c>
      <c r="M329" s="511">
        <f t="shared" si="38"/>
        <v>4.1242937853107342E-2</v>
      </c>
      <c r="N329" s="511">
        <f t="shared" si="38"/>
        <v>4.1242937853107342E-2</v>
      </c>
      <c r="O329" s="511">
        <f t="shared" si="38"/>
        <v>4.1242937853107342E-2</v>
      </c>
      <c r="P329" s="511">
        <f t="shared" si="38"/>
        <v>4.1242937853107342E-2</v>
      </c>
      <c r="Q329" s="511">
        <f t="shared" si="38"/>
        <v>4.1242937853107342E-2</v>
      </c>
      <c r="R329" s="511">
        <f t="shared" si="38"/>
        <v>4.1242937853107342E-2</v>
      </c>
      <c r="S329" s="511">
        <f t="shared" si="38"/>
        <v>4.1242937853107342E-2</v>
      </c>
      <c r="T329" s="511">
        <f t="shared" si="38"/>
        <v>4.1242937853107342E-2</v>
      </c>
      <c r="U329" s="511">
        <f t="shared" si="38"/>
        <v>4.1242937853107342E-2</v>
      </c>
    </row>
    <row r="330" spans="1:21" s="3" customFormat="1" ht="12.75" customHeight="1" outlineLevel="1">
      <c r="B330" s="145"/>
      <c r="C330" s="21" t="s">
        <v>257</v>
      </c>
      <c r="D330" s="5" t="s">
        <v>65</v>
      </c>
      <c r="E330" s="5" t="s">
        <v>39</v>
      </c>
      <c r="F330" s="494">
        <v>4.1242937853107342E-2</v>
      </c>
      <c r="G330" s="100"/>
      <c r="H330" s="511">
        <f t="shared" si="38"/>
        <v>4.1242937853107342E-2</v>
      </c>
      <c r="I330" s="511">
        <f t="shared" si="38"/>
        <v>4.1242937853107342E-2</v>
      </c>
      <c r="J330" s="511">
        <f t="shared" si="38"/>
        <v>4.1242937853107342E-2</v>
      </c>
      <c r="K330" s="511">
        <f t="shared" si="38"/>
        <v>4.1242937853107342E-2</v>
      </c>
      <c r="L330" s="511">
        <f t="shared" si="38"/>
        <v>4.1242937853107342E-2</v>
      </c>
      <c r="M330" s="511">
        <f t="shared" si="38"/>
        <v>4.1242937853107342E-2</v>
      </c>
      <c r="N330" s="511">
        <f t="shared" si="38"/>
        <v>4.1242937853107342E-2</v>
      </c>
      <c r="O330" s="511">
        <f t="shared" si="38"/>
        <v>4.1242937853107342E-2</v>
      </c>
      <c r="P330" s="511">
        <f t="shared" si="38"/>
        <v>4.1242937853107342E-2</v>
      </c>
      <c r="Q330" s="511">
        <f t="shared" si="38"/>
        <v>4.1242937853107342E-2</v>
      </c>
      <c r="R330" s="511">
        <f t="shared" si="38"/>
        <v>4.1242937853107342E-2</v>
      </c>
      <c r="S330" s="511">
        <f t="shared" si="38"/>
        <v>4.1242937853107342E-2</v>
      </c>
      <c r="T330" s="511">
        <f t="shared" si="38"/>
        <v>4.1242937853107342E-2</v>
      </c>
      <c r="U330" s="511">
        <f t="shared" si="38"/>
        <v>4.1242937853107342E-2</v>
      </c>
    </row>
    <row r="331" spans="1:21" s="3" customFormat="1" ht="12.75" customHeight="1" outlineLevel="1">
      <c r="B331" s="145"/>
      <c r="C331" s="21" t="s">
        <v>258</v>
      </c>
      <c r="D331" s="5" t="s">
        <v>65</v>
      </c>
      <c r="E331" s="5" t="s">
        <v>39</v>
      </c>
      <c r="F331" s="494">
        <v>4.1242937853107342E-2</v>
      </c>
      <c r="G331" s="100"/>
      <c r="H331" s="511">
        <f t="shared" si="38"/>
        <v>4.1242937853107342E-2</v>
      </c>
      <c r="I331" s="511">
        <f t="shared" si="38"/>
        <v>4.1242937853107342E-2</v>
      </c>
      <c r="J331" s="511">
        <f t="shared" si="38"/>
        <v>4.1242937853107342E-2</v>
      </c>
      <c r="K331" s="511">
        <f t="shared" si="38"/>
        <v>4.1242937853107342E-2</v>
      </c>
      <c r="L331" s="511">
        <f t="shared" si="38"/>
        <v>4.1242937853107342E-2</v>
      </c>
      <c r="M331" s="511">
        <f t="shared" si="38"/>
        <v>4.1242937853107342E-2</v>
      </c>
      <c r="N331" s="511">
        <f t="shared" si="38"/>
        <v>4.1242937853107342E-2</v>
      </c>
      <c r="O331" s="511">
        <f t="shared" si="38"/>
        <v>4.1242937853107342E-2</v>
      </c>
      <c r="P331" s="511">
        <f t="shared" si="38"/>
        <v>4.1242937853107342E-2</v>
      </c>
      <c r="Q331" s="511">
        <f t="shared" si="38"/>
        <v>4.1242937853107342E-2</v>
      </c>
      <c r="R331" s="511">
        <f t="shared" si="38"/>
        <v>4.1242937853107342E-2</v>
      </c>
      <c r="S331" s="511">
        <f t="shared" si="38"/>
        <v>4.1242937853107342E-2</v>
      </c>
      <c r="T331" s="511">
        <f t="shared" si="38"/>
        <v>4.1242937853107342E-2</v>
      </c>
      <c r="U331" s="511">
        <f t="shared" si="38"/>
        <v>4.1242937853107342E-2</v>
      </c>
    </row>
    <row r="332" spans="1:21" s="3" customFormat="1" ht="12.75" customHeight="1" outlineLevel="1">
      <c r="B332" s="145"/>
      <c r="C332" s="21" t="s">
        <v>220</v>
      </c>
      <c r="D332" s="5" t="s">
        <v>65</v>
      </c>
      <c r="E332" s="5" t="s">
        <v>39</v>
      </c>
      <c r="F332" s="494">
        <v>4.2186777623670825E-2</v>
      </c>
      <c r="G332" s="100"/>
      <c r="H332" s="511">
        <f t="shared" si="38"/>
        <v>4.2186777623670825E-2</v>
      </c>
      <c r="I332" s="511">
        <f t="shared" si="38"/>
        <v>4.2186777623670825E-2</v>
      </c>
      <c r="J332" s="511">
        <f t="shared" si="38"/>
        <v>4.2186777623670825E-2</v>
      </c>
      <c r="K332" s="511">
        <f t="shared" si="38"/>
        <v>4.2186777623670825E-2</v>
      </c>
      <c r="L332" s="511">
        <f t="shared" si="38"/>
        <v>4.2186777623670825E-2</v>
      </c>
      <c r="M332" s="511">
        <f t="shared" si="38"/>
        <v>4.2186777623670825E-2</v>
      </c>
      <c r="N332" s="511">
        <f t="shared" si="38"/>
        <v>4.2186777623670825E-2</v>
      </c>
      <c r="O332" s="511">
        <f t="shared" si="38"/>
        <v>4.2186777623670825E-2</v>
      </c>
      <c r="P332" s="511">
        <f t="shared" si="38"/>
        <v>4.2186777623670825E-2</v>
      </c>
      <c r="Q332" s="511">
        <f t="shared" si="38"/>
        <v>4.2186777623670825E-2</v>
      </c>
      <c r="R332" s="511">
        <f t="shared" si="38"/>
        <v>4.2186777623670825E-2</v>
      </c>
      <c r="S332" s="511">
        <f t="shared" si="38"/>
        <v>4.2186777623670825E-2</v>
      </c>
      <c r="T332" s="511">
        <f t="shared" si="38"/>
        <v>4.2186777623670825E-2</v>
      </c>
      <c r="U332" s="511">
        <f t="shared" si="38"/>
        <v>4.2186777623670825E-2</v>
      </c>
    </row>
    <row r="333" spans="1:21" s="3" customFormat="1" ht="12.75" customHeight="1" outlineLevel="1">
      <c r="B333" s="145"/>
      <c r="C333" s="21" t="s">
        <v>502</v>
      </c>
      <c r="D333" s="5" t="s">
        <v>65</v>
      </c>
      <c r="E333" s="5" t="s">
        <v>39</v>
      </c>
      <c r="F333" s="494">
        <v>0.2</v>
      </c>
      <c r="G333" s="100"/>
      <c r="H333" s="511">
        <f t="shared" si="38"/>
        <v>0.2</v>
      </c>
      <c r="I333" s="511">
        <f t="shared" si="38"/>
        <v>0.2</v>
      </c>
      <c r="J333" s="511">
        <f t="shared" si="38"/>
        <v>0.2</v>
      </c>
      <c r="K333" s="511">
        <f t="shared" si="38"/>
        <v>0.2</v>
      </c>
      <c r="L333" s="511">
        <f t="shared" si="38"/>
        <v>0.2</v>
      </c>
      <c r="M333" s="511">
        <f t="shared" si="38"/>
        <v>0.2</v>
      </c>
      <c r="N333" s="511">
        <f t="shared" si="38"/>
        <v>0.2</v>
      </c>
      <c r="O333" s="511">
        <f t="shared" si="38"/>
        <v>0.2</v>
      </c>
      <c r="P333" s="511">
        <f t="shared" si="38"/>
        <v>0.2</v>
      </c>
      <c r="Q333" s="511">
        <f t="shared" si="38"/>
        <v>0.2</v>
      </c>
      <c r="R333" s="511">
        <f t="shared" si="38"/>
        <v>0.2</v>
      </c>
      <c r="S333" s="511">
        <f t="shared" si="38"/>
        <v>0.2</v>
      </c>
      <c r="T333" s="511">
        <f t="shared" si="38"/>
        <v>0.2</v>
      </c>
      <c r="U333" s="511">
        <f t="shared" si="38"/>
        <v>0.2</v>
      </c>
    </row>
    <row r="334" spans="1:21" s="3" customFormat="1" ht="12.6" customHeight="1" outlineLevel="1">
      <c r="B334" s="145"/>
      <c r="C334" s="467" t="s">
        <v>180</v>
      </c>
      <c r="D334" s="503"/>
      <c r="E334" s="503"/>
      <c r="F334" s="504"/>
      <c r="G334" s="505"/>
      <c r="H334" s="516"/>
      <c r="I334" s="516"/>
      <c r="J334" s="516"/>
      <c r="K334" s="516"/>
      <c r="L334" s="516"/>
      <c r="M334" s="516"/>
      <c r="N334" s="516"/>
      <c r="O334" s="516"/>
      <c r="P334" s="516"/>
      <c r="Q334" s="516"/>
      <c r="R334" s="516"/>
      <c r="S334" s="516"/>
      <c r="T334" s="516"/>
      <c r="U334" s="516"/>
    </row>
    <row r="335" spans="1:21" s="3" customFormat="1" ht="12.75" customHeight="1" outlineLevel="1">
      <c r="B335" s="145"/>
      <c r="C335" s="21" t="s">
        <v>263</v>
      </c>
      <c r="D335" s="5" t="s">
        <v>65</v>
      </c>
      <c r="E335" s="5" t="s">
        <v>39</v>
      </c>
      <c r="F335" s="494">
        <v>0.1</v>
      </c>
      <c r="G335" s="100"/>
      <c r="H335" s="511">
        <f t="shared" ref="H335:U344" si="39">+$F335</f>
        <v>0.1</v>
      </c>
      <c r="I335" s="511">
        <f t="shared" si="39"/>
        <v>0.1</v>
      </c>
      <c r="J335" s="511">
        <f t="shared" si="39"/>
        <v>0.1</v>
      </c>
      <c r="K335" s="511">
        <f t="shared" si="39"/>
        <v>0.1</v>
      </c>
      <c r="L335" s="511">
        <f t="shared" si="39"/>
        <v>0.1</v>
      </c>
      <c r="M335" s="511">
        <f t="shared" si="39"/>
        <v>0.1</v>
      </c>
      <c r="N335" s="511">
        <f t="shared" si="39"/>
        <v>0.1</v>
      </c>
      <c r="O335" s="511">
        <f t="shared" si="39"/>
        <v>0.1</v>
      </c>
      <c r="P335" s="511">
        <f t="shared" si="39"/>
        <v>0.1</v>
      </c>
      <c r="Q335" s="511">
        <f t="shared" si="39"/>
        <v>0.1</v>
      </c>
      <c r="R335" s="511">
        <f t="shared" si="39"/>
        <v>0.1</v>
      </c>
      <c r="S335" s="511">
        <f t="shared" si="39"/>
        <v>0.1</v>
      </c>
      <c r="T335" s="511">
        <f t="shared" si="39"/>
        <v>0.1</v>
      </c>
      <c r="U335" s="511">
        <f t="shared" si="39"/>
        <v>0.1</v>
      </c>
    </row>
    <row r="336" spans="1:21" s="3" customFormat="1" ht="12.75" customHeight="1" outlineLevel="1">
      <c r="B336" s="145"/>
      <c r="C336" s="21" t="s">
        <v>208</v>
      </c>
      <c r="D336" s="5" t="s">
        <v>65</v>
      </c>
      <c r="E336" s="5" t="s">
        <v>39</v>
      </c>
      <c r="F336" s="495">
        <v>0.14285714285714285</v>
      </c>
      <c r="G336" s="100"/>
      <c r="H336" s="511">
        <f t="shared" si="39"/>
        <v>0.14285714285714285</v>
      </c>
      <c r="I336" s="511">
        <f t="shared" si="39"/>
        <v>0.14285714285714285</v>
      </c>
      <c r="J336" s="511">
        <f t="shared" si="39"/>
        <v>0.14285714285714285</v>
      </c>
      <c r="K336" s="511">
        <f t="shared" si="39"/>
        <v>0.14285714285714285</v>
      </c>
      <c r="L336" s="511">
        <f t="shared" si="39"/>
        <v>0.14285714285714285</v>
      </c>
      <c r="M336" s="511">
        <f t="shared" si="39"/>
        <v>0.14285714285714285</v>
      </c>
      <c r="N336" s="511">
        <f t="shared" si="39"/>
        <v>0.14285714285714285</v>
      </c>
      <c r="O336" s="511">
        <f t="shared" si="39"/>
        <v>0.14285714285714285</v>
      </c>
      <c r="P336" s="511">
        <f t="shared" si="39"/>
        <v>0.14285714285714285</v>
      </c>
      <c r="Q336" s="511">
        <f t="shared" si="39"/>
        <v>0.14285714285714285</v>
      </c>
      <c r="R336" s="511">
        <f t="shared" si="39"/>
        <v>0.14285714285714285</v>
      </c>
      <c r="S336" s="511">
        <f t="shared" si="39"/>
        <v>0.14285714285714285</v>
      </c>
      <c r="T336" s="511">
        <f t="shared" si="39"/>
        <v>0.14285714285714285</v>
      </c>
      <c r="U336" s="511">
        <f t="shared" si="39"/>
        <v>0.14285714285714285</v>
      </c>
    </row>
    <row r="337" spans="1:21" s="3" customFormat="1" ht="12.75" customHeight="1" outlineLevel="1">
      <c r="B337" s="145"/>
      <c r="C337" s="21" t="s">
        <v>187</v>
      </c>
      <c r="D337" s="5" t="s">
        <v>65</v>
      </c>
      <c r="E337" s="5" t="s">
        <v>39</v>
      </c>
      <c r="F337" s="494">
        <v>0.14285714285714285</v>
      </c>
      <c r="G337" s="100"/>
      <c r="H337" s="511">
        <f t="shared" si="39"/>
        <v>0.14285714285714285</v>
      </c>
      <c r="I337" s="511">
        <f t="shared" si="39"/>
        <v>0.14285714285714285</v>
      </c>
      <c r="J337" s="511">
        <f t="shared" si="39"/>
        <v>0.14285714285714285</v>
      </c>
      <c r="K337" s="511">
        <f t="shared" si="39"/>
        <v>0.14285714285714285</v>
      </c>
      <c r="L337" s="511">
        <f t="shared" si="39"/>
        <v>0.14285714285714285</v>
      </c>
      <c r="M337" s="511">
        <f t="shared" si="39"/>
        <v>0.14285714285714285</v>
      </c>
      <c r="N337" s="511">
        <f t="shared" si="39"/>
        <v>0.14285714285714285</v>
      </c>
      <c r="O337" s="511">
        <f t="shared" si="39"/>
        <v>0.14285714285714285</v>
      </c>
      <c r="P337" s="511">
        <f t="shared" si="39"/>
        <v>0.14285714285714285</v>
      </c>
      <c r="Q337" s="511">
        <f t="shared" si="39"/>
        <v>0.14285714285714285</v>
      </c>
      <c r="R337" s="511">
        <f t="shared" si="39"/>
        <v>0.14285714285714285</v>
      </c>
      <c r="S337" s="511">
        <f t="shared" si="39"/>
        <v>0.14285714285714285</v>
      </c>
      <c r="T337" s="511">
        <f t="shared" si="39"/>
        <v>0.14285714285714285</v>
      </c>
      <c r="U337" s="511">
        <f t="shared" si="39"/>
        <v>0.14285714285714285</v>
      </c>
    </row>
    <row r="338" spans="1:21" s="3" customFormat="1" ht="12.75" customHeight="1" outlineLevel="1">
      <c r="B338" s="145"/>
      <c r="C338" s="21" t="s">
        <v>291</v>
      </c>
      <c r="D338" s="5" t="s">
        <v>65</v>
      </c>
      <c r="E338" s="5" t="s">
        <v>39</v>
      </c>
      <c r="F338" s="494">
        <v>0.14285714285714285</v>
      </c>
      <c r="G338" s="100"/>
      <c r="H338" s="511">
        <f t="shared" si="39"/>
        <v>0.14285714285714285</v>
      </c>
      <c r="I338" s="511">
        <f t="shared" si="39"/>
        <v>0.14285714285714285</v>
      </c>
      <c r="J338" s="511">
        <f t="shared" si="39"/>
        <v>0.14285714285714285</v>
      </c>
      <c r="K338" s="511">
        <f t="shared" si="39"/>
        <v>0.14285714285714285</v>
      </c>
      <c r="L338" s="511">
        <f t="shared" si="39"/>
        <v>0.14285714285714285</v>
      </c>
      <c r="M338" s="511">
        <f t="shared" si="39"/>
        <v>0.14285714285714285</v>
      </c>
      <c r="N338" s="511">
        <f t="shared" si="39"/>
        <v>0.14285714285714285</v>
      </c>
      <c r="O338" s="511">
        <f t="shared" si="39"/>
        <v>0.14285714285714285</v>
      </c>
      <c r="P338" s="511">
        <f t="shared" si="39"/>
        <v>0.14285714285714285</v>
      </c>
      <c r="Q338" s="511">
        <f t="shared" si="39"/>
        <v>0.14285714285714285</v>
      </c>
      <c r="R338" s="511">
        <f t="shared" si="39"/>
        <v>0.14285714285714285</v>
      </c>
      <c r="S338" s="511">
        <f t="shared" si="39"/>
        <v>0.14285714285714285</v>
      </c>
      <c r="T338" s="511">
        <f t="shared" si="39"/>
        <v>0.14285714285714285</v>
      </c>
      <c r="U338" s="511">
        <f t="shared" si="39"/>
        <v>0.14285714285714285</v>
      </c>
    </row>
    <row r="339" spans="1:21" s="3" customFormat="1" ht="12.75" customHeight="1" outlineLevel="1">
      <c r="B339" s="145"/>
      <c r="C339" s="21" t="s">
        <v>292</v>
      </c>
      <c r="D339" s="5" t="s">
        <v>65</v>
      </c>
      <c r="E339" s="5" t="s">
        <v>39</v>
      </c>
      <c r="F339" s="494">
        <v>0.14285714285714285</v>
      </c>
      <c r="G339" s="100"/>
      <c r="H339" s="511">
        <f t="shared" si="39"/>
        <v>0.14285714285714285</v>
      </c>
      <c r="I339" s="511">
        <f t="shared" si="39"/>
        <v>0.14285714285714285</v>
      </c>
      <c r="J339" s="511">
        <f t="shared" si="39"/>
        <v>0.14285714285714285</v>
      </c>
      <c r="K339" s="511">
        <f t="shared" si="39"/>
        <v>0.14285714285714285</v>
      </c>
      <c r="L339" s="511">
        <f t="shared" si="39"/>
        <v>0.14285714285714285</v>
      </c>
      <c r="M339" s="511">
        <f t="shared" si="39"/>
        <v>0.14285714285714285</v>
      </c>
      <c r="N339" s="511">
        <f t="shared" si="39"/>
        <v>0.14285714285714285</v>
      </c>
      <c r="O339" s="511">
        <f t="shared" si="39"/>
        <v>0.14285714285714285</v>
      </c>
      <c r="P339" s="511">
        <f t="shared" si="39"/>
        <v>0.14285714285714285</v>
      </c>
      <c r="Q339" s="511">
        <f t="shared" si="39"/>
        <v>0.14285714285714285</v>
      </c>
      <c r="R339" s="511">
        <f t="shared" si="39"/>
        <v>0.14285714285714285</v>
      </c>
      <c r="S339" s="511">
        <f t="shared" si="39"/>
        <v>0.14285714285714285</v>
      </c>
      <c r="T339" s="511">
        <f t="shared" si="39"/>
        <v>0.14285714285714285</v>
      </c>
      <c r="U339" s="511">
        <f t="shared" si="39"/>
        <v>0.14285714285714285</v>
      </c>
    </row>
    <row r="340" spans="1:21" ht="14.25" customHeight="1" outlineLevel="1" collapsed="1">
      <c r="A340" s="3"/>
      <c r="B340" s="145"/>
      <c r="C340" s="21" t="s">
        <v>293</v>
      </c>
      <c r="D340" s="5" t="s">
        <v>65</v>
      </c>
      <c r="E340" s="5" t="s">
        <v>39</v>
      </c>
      <c r="F340" s="494">
        <v>0.14285714285714285</v>
      </c>
      <c r="G340" s="3"/>
      <c r="H340" s="511">
        <f t="shared" si="39"/>
        <v>0.14285714285714285</v>
      </c>
      <c r="I340" s="511">
        <f t="shared" si="39"/>
        <v>0.14285714285714285</v>
      </c>
      <c r="J340" s="511">
        <f t="shared" si="39"/>
        <v>0.14285714285714285</v>
      </c>
      <c r="K340" s="511">
        <f t="shared" si="39"/>
        <v>0.14285714285714285</v>
      </c>
      <c r="L340" s="511">
        <f t="shared" si="39"/>
        <v>0.14285714285714285</v>
      </c>
      <c r="M340" s="511">
        <f t="shared" si="39"/>
        <v>0.14285714285714285</v>
      </c>
      <c r="N340" s="511">
        <f t="shared" si="39"/>
        <v>0.14285714285714285</v>
      </c>
      <c r="O340" s="511">
        <f t="shared" si="39"/>
        <v>0.14285714285714285</v>
      </c>
      <c r="P340" s="511">
        <f t="shared" si="39"/>
        <v>0.14285714285714285</v>
      </c>
      <c r="Q340" s="511">
        <f t="shared" si="39"/>
        <v>0.14285714285714285</v>
      </c>
      <c r="R340" s="511">
        <f t="shared" si="39"/>
        <v>0.14285714285714285</v>
      </c>
      <c r="S340" s="511">
        <f t="shared" si="39"/>
        <v>0.14285714285714285</v>
      </c>
      <c r="T340" s="511">
        <f t="shared" si="39"/>
        <v>0.14285714285714285</v>
      </c>
      <c r="U340" s="511">
        <f t="shared" si="39"/>
        <v>0.14285714285714285</v>
      </c>
    </row>
    <row r="341" spans="1:21" s="3" customFormat="1" ht="12.75" customHeight="1" outlineLevel="1">
      <c r="B341" s="145"/>
      <c r="C341" s="21" t="s">
        <v>285</v>
      </c>
      <c r="D341" s="5" t="s">
        <v>65</v>
      </c>
      <c r="E341" s="5" t="s">
        <v>39</v>
      </c>
      <c r="F341" s="494">
        <v>0.14285714285714285</v>
      </c>
      <c r="G341" s="100"/>
      <c r="H341" s="511">
        <f t="shared" si="39"/>
        <v>0.14285714285714285</v>
      </c>
      <c r="I341" s="511">
        <f t="shared" si="39"/>
        <v>0.14285714285714285</v>
      </c>
      <c r="J341" s="511">
        <f t="shared" si="39"/>
        <v>0.14285714285714285</v>
      </c>
      <c r="K341" s="511">
        <f t="shared" si="39"/>
        <v>0.14285714285714285</v>
      </c>
      <c r="L341" s="511">
        <f t="shared" si="39"/>
        <v>0.14285714285714285</v>
      </c>
      <c r="M341" s="511">
        <f t="shared" si="39"/>
        <v>0.14285714285714285</v>
      </c>
      <c r="N341" s="511">
        <f t="shared" si="39"/>
        <v>0.14285714285714285</v>
      </c>
      <c r="O341" s="511">
        <f t="shared" si="39"/>
        <v>0.14285714285714285</v>
      </c>
      <c r="P341" s="511">
        <f t="shared" si="39"/>
        <v>0.14285714285714285</v>
      </c>
      <c r="Q341" s="511">
        <f t="shared" si="39"/>
        <v>0.14285714285714285</v>
      </c>
      <c r="R341" s="511">
        <f t="shared" si="39"/>
        <v>0.14285714285714285</v>
      </c>
      <c r="S341" s="511">
        <f t="shared" si="39"/>
        <v>0.14285714285714285</v>
      </c>
      <c r="T341" s="511">
        <f t="shared" si="39"/>
        <v>0.14285714285714285</v>
      </c>
      <c r="U341" s="511">
        <f t="shared" si="39"/>
        <v>0.14285714285714285</v>
      </c>
    </row>
    <row r="342" spans="1:21" s="3" customFormat="1" ht="12.75" customHeight="1" outlineLevel="1">
      <c r="B342" s="145"/>
      <c r="C342" s="21" t="s">
        <v>294</v>
      </c>
      <c r="D342" s="5" t="s">
        <v>65</v>
      </c>
      <c r="E342" s="5" t="s">
        <v>39</v>
      </c>
      <c r="F342" s="494">
        <v>0.14285714285714285</v>
      </c>
      <c r="G342" s="100"/>
      <c r="H342" s="511">
        <f t="shared" si="39"/>
        <v>0.14285714285714285</v>
      </c>
      <c r="I342" s="511">
        <f t="shared" si="39"/>
        <v>0.14285714285714285</v>
      </c>
      <c r="J342" s="511">
        <f t="shared" si="39"/>
        <v>0.14285714285714285</v>
      </c>
      <c r="K342" s="511">
        <f t="shared" si="39"/>
        <v>0.14285714285714285</v>
      </c>
      <c r="L342" s="511">
        <f t="shared" si="39"/>
        <v>0.14285714285714285</v>
      </c>
      <c r="M342" s="511">
        <f t="shared" si="39"/>
        <v>0.14285714285714285</v>
      </c>
      <c r="N342" s="511">
        <f t="shared" si="39"/>
        <v>0.14285714285714285</v>
      </c>
      <c r="O342" s="511">
        <f t="shared" si="39"/>
        <v>0.14285714285714285</v>
      </c>
      <c r="P342" s="511">
        <f t="shared" si="39"/>
        <v>0.14285714285714285</v>
      </c>
      <c r="Q342" s="511">
        <f t="shared" si="39"/>
        <v>0.14285714285714285</v>
      </c>
      <c r="R342" s="511">
        <f t="shared" si="39"/>
        <v>0.14285714285714285</v>
      </c>
      <c r="S342" s="511">
        <f t="shared" si="39"/>
        <v>0.14285714285714285</v>
      </c>
      <c r="T342" s="511">
        <f t="shared" si="39"/>
        <v>0.14285714285714285</v>
      </c>
      <c r="U342" s="511">
        <f t="shared" si="39"/>
        <v>0.14285714285714285</v>
      </c>
    </row>
    <row r="343" spans="1:21" s="3" customFormat="1" ht="12.75" customHeight="1" outlineLevel="1">
      <c r="B343" s="145"/>
      <c r="C343" s="21" t="s">
        <v>295</v>
      </c>
      <c r="D343" s="5" t="s">
        <v>65</v>
      </c>
      <c r="E343" s="5" t="s">
        <v>39</v>
      </c>
      <c r="F343" s="494">
        <v>0.2</v>
      </c>
      <c r="G343" s="100"/>
      <c r="H343" s="511">
        <f t="shared" si="39"/>
        <v>0.2</v>
      </c>
      <c r="I343" s="511">
        <f t="shared" si="39"/>
        <v>0.2</v>
      </c>
      <c r="J343" s="511">
        <f t="shared" si="39"/>
        <v>0.2</v>
      </c>
      <c r="K343" s="511">
        <f t="shared" si="39"/>
        <v>0.2</v>
      </c>
      <c r="L343" s="511">
        <f t="shared" si="39"/>
        <v>0.2</v>
      </c>
      <c r="M343" s="511">
        <f t="shared" si="39"/>
        <v>0.2</v>
      </c>
      <c r="N343" s="511">
        <f t="shared" si="39"/>
        <v>0.2</v>
      </c>
      <c r="O343" s="511">
        <f t="shared" si="39"/>
        <v>0.2</v>
      </c>
      <c r="P343" s="511">
        <f t="shared" si="39"/>
        <v>0.2</v>
      </c>
      <c r="Q343" s="511">
        <f t="shared" si="39"/>
        <v>0.2</v>
      </c>
      <c r="R343" s="511">
        <f t="shared" si="39"/>
        <v>0.2</v>
      </c>
      <c r="S343" s="511">
        <f t="shared" si="39"/>
        <v>0.2</v>
      </c>
      <c r="T343" s="511">
        <f t="shared" si="39"/>
        <v>0.2</v>
      </c>
      <c r="U343" s="511">
        <f t="shared" si="39"/>
        <v>0.2</v>
      </c>
    </row>
    <row r="344" spans="1:21" s="3" customFormat="1" ht="12.75" customHeight="1" outlineLevel="1">
      <c r="B344" s="145"/>
      <c r="C344" s="21" t="s">
        <v>296</v>
      </c>
      <c r="D344" s="5" t="s">
        <v>65</v>
      </c>
      <c r="E344" s="5" t="s">
        <v>39</v>
      </c>
      <c r="F344" s="494">
        <v>0.25</v>
      </c>
      <c r="G344" s="100"/>
      <c r="H344" s="511">
        <f t="shared" si="39"/>
        <v>0.25</v>
      </c>
      <c r="I344" s="511">
        <f t="shared" si="39"/>
        <v>0.25</v>
      </c>
      <c r="J344" s="511">
        <f t="shared" si="39"/>
        <v>0.25</v>
      </c>
      <c r="K344" s="511">
        <f t="shared" si="39"/>
        <v>0.25</v>
      </c>
      <c r="L344" s="511">
        <f t="shared" si="39"/>
        <v>0.25</v>
      </c>
      <c r="M344" s="511">
        <f t="shared" si="39"/>
        <v>0.25</v>
      </c>
      <c r="N344" s="511">
        <f t="shared" si="39"/>
        <v>0.25</v>
      </c>
      <c r="O344" s="511">
        <f t="shared" si="39"/>
        <v>0.25</v>
      </c>
      <c r="P344" s="511">
        <f t="shared" si="39"/>
        <v>0.25</v>
      </c>
      <c r="Q344" s="511">
        <f t="shared" si="39"/>
        <v>0.25</v>
      </c>
      <c r="R344" s="511">
        <f t="shared" si="39"/>
        <v>0.25</v>
      </c>
      <c r="S344" s="511">
        <f t="shared" si="39"/>
        <v>0.25</v>
      </c>
      <c r="T344" s="511">
        <f t="shared" si="39"/>
        <v>0.25</v>
      </c>
      <c r="U344" s="511">
        <f t="shared" si="39"/>
        <v>0.25</v>
      </c>
    </row>
    <row r="345" spans="1:21" s="3" customFormat="1" ht="12.75" customHeight="1" outlineLevel="1">
      <c r="B345" s="145"/>
      <c r="C345" s="21" t="s">
        <v>297</v>
      </c>
      <c r="D345" s="5" t="s">
        <v>65</v>
      </c>
      <c r="E345" s="5" t="s">
        <v>39</v>
      </c>
      <c r="F345" s="494">
        <v>6.6666666666666666E-2</v>
      </c>
      <c r="G345" s="100"/>
      <c r="H345" s="511">
        <f t="shared" ref="H345:U353" si="40">+$F345</f>
        <v>6.6666666666666666E-2</v>
      </c>
      <c r="I345" s="511">
        <f t="shared" si="40"/>
        <v>6.6666666666666666E-2</v>
      </c>
      <c r="J345" s="511">
        <f t="shared" si="40"/>
        <v>6.6666666666666666E-2</v>
      </c>
      <c r="K345" s="511">
        <f t="shared" si="40"/>
        <v>6.6666666666666666E-2</v>
      </c>
      <c r="L345" s="511">
        <f t="shared" si="40"/>
        <v>6.6666666666666666E-2</v>
      </c>
      <c r="M345" s="511">
        <f t="shared" si="40"/>
        <v>6.6666666666666666E-2</v>
      </c>
      <c r="N345" s="511">
        <f t="shared" si="40"/>
        <v>6.6666666666666666E-2</v>
      </c>
      <c r="O345" s="511">
        <f t="shared" si="40"/>
        <v>6.6666666666666666E-2</v>
      </c>
      <c r="P345" s="511">
        <f t="shared" si="40"/>
        <v>6.6666666666666666E-2</v>
      </c>
      <c r="Q345" s="511">
        <f t="shared" si="40"/>
        <v>6.6666666666666666E-2</v>
      </c>
      <c r="R345" s="511">
        <f t="shared" si="40"/>
        <v>6.6666666666666666E-2</v>
      </c>
      <c r="S345" s="511">
        <f t="shared" si="40"/>
        <v>6.6666666666666666E-2</v>
      </c>
      <c r="T345" s="511">
        <f t="shared" si="40"/>
        <v>6.6666666666666666E-2</v>
      </c>
      <c r="U345" s="511">
        <f t="shared" si="40"/>
        <v>6.6666666666666666E-2</v>
      </c>
    </row>
    <row r="346" spans="1:21" s="3" customFormat="1" ht="12.75" customHeight="1" outlineLevel="1">
      <c r="B346" s="145"/>
      <c r="C346" s="21" t="s">
        <v>298</v>
      </c>
      <c r="D346" s="5" t="s">
        <v>65</v>
      </c>
      <c r="E346" s="5" t="s">
        <v>39</v>
      </c>
      <c r="F346" s="494">
        <v>0.1</v>
      </c>
      <c r="G346" s="100"/>
      <c r="H346" s="511">
        <f t="shared" si="40"/>
        <v>0.1</v>
      </c>
      <c r="I346" s="511">
        <f t="shared" si="40"/>
        <v>0.1</v>
      </c>
      <c r="J346" s="511">
        <f t="shared" si="40"/>
        <v>0.1</v>
      </c>
      <c r="K346" s="511">
        <f t="shared" si="40"/>
        <v>0.1</v>
      </c>
      <c r="L346" s="511">
        <f t="shared" si="40"/>
        <v>0.1</v>
      </c>
      <c r="M346" s="511">
        <f t="shared" si="40"/>
        <v>0.1</v>
      </c>
      <c r="N346" s="511">
        <f t="shared" si="40"/>
        <v>0.1</v>
      </c>
      <c r="O346" s="511">
        <f t="shared" si="40"/>
        <v>0.1</v>
      </c>
      <c r="P346" s="511">
        <f t="shared" si="40"/>
        <v>0.1</v>
      </c>
      <c r="Q346" s="511">
        <f t="shared" si="40"/>
        <v>0.1</v>
      </c>
      <c r="R346" s="511">
        <f t="shared" si="40"/>
        <v>0.1</v>
      </c>
      <c r="S346" s="511">
        <f t="shared" si="40"/>
        <v>0.1</v>
      </c>
      <c r="T346" s="511">
        <f t="shared" si="40"/>
        <v>0.1</v>
      </c>
      <c r="U346" s="511">
        <f t="shared" si="40"/>
        <v>0.1</v>
      </c>
    </row>
    <row r="347" spans="1:21" s="3" customFormat="1" ht="12.75" customHeight="1" outlineLevel="1">
      <c r="B347" s="145"/>
      <c r="C347" s="21" t="s">
        <v>299</v>
      </c>
      <c r="D347" s="5" t="s">
        <v>65</v>
      </c>
      <c r="E347" s="5" t="s">
        <v>39</v>
      </c>
      <c r="F347" s="494">
        <v>0.14285714285714285</v>
      </c>
      <c r="G347" s="100"/>
      <c r="H347" s="511">
        <f t="shared" si="40"/>
        <v>0.14285714285714285</v>
      </c>
      <c r="I347" s="511">
        <f t="shared" si="40"/>
        <v>0.14285714285714285</v>
      </c>
      <c r="J347" s="511">
        <f t="shared" si="40"/>
        <v>0.14285714285714285</v>
      </c>
      <c r="K347" s="511">
        <f t="shared" si="40"/>
        <v>0.14285714285714285</v>
      </c>
      <c r="L347" s="511">
        <f t="shared" si="40"/>
        <v>0.14285714285714285</v>
      </c>
      <c r="M347" s="511">
        <f t="shared" si="40"/>
        <v>0.14285714285714285</v>
      </c>
      <c r="N347" s="511">
        <f t="shared" si="40"/>
        <v>0.14285714285714285</v>
      </c>
      <c r="O347" s="511">
        <f t="shared" si="40"/>
        <v>0.14285714285714285</v>
      </c>
      <c r="P347" s="511">
        <f t="shared" si="40"/>
        <v>0.14285714285714285</v>
      </c>
      <c r="Q347" s="511">
        <f t="shared" si="40"/>
        <v>0.14285714285714285</v>
      </c>
      <c r="R347" s="511">
        <f t="shared" si="40"/>
        <v>0.14285714285714285</v>
      </c>
      <c r="S347" s="511">
        <f t="shared" si="40"/>
        <v>0.14285714285714285</v>
      </c>
      <c r="T347" s="511">
        <f t="shared" si="40"/>
        <v>0.14285714285714285</v>
      </c>
      <c r="U347" s="511">
        <f t="shared" si="40"/>
        <v>0.14285714285714285</v>
      </c>
    </row>
    <row r="348" spans="1:21" s="3" customFormat="1" ht="12.75" customHeight="1" outlineLevel="1">
      <c r="B348" s="145"/>
      <c r="C348" s="21" t="s">
        <v>300</v>
      </c>
      <c r="D348" s="5" t="s">
        <v>65</v>
      </c>
      <c r="E348" s="5" t="s">
        <v>39</v>
      </c>
      <c r="F348" s="494">
        <v>0.1</v>
      </c>
      <c r="G348" s="100"/>
      <c r="H348" s="511">
        <f t="shared" si="40"/>
        <v>0.1</v>
      </c>
      <c r="I348" s="511">
        <f t="shared" si="40"/>
        <v>0.1</v>
      </c>
      <c r="J348" s="511">
        <f t="shared" si="40"/>
        <v>0.1</v>
      </c>
      <c r="K348" s="511">
        <f t="shared" si="40"/>
        <v>0.1</v>
      </c>
      <c r="L348" s="511">
        <f t="shared" si="40"/>
        <v>0.1</v>
      </c>
      <c r="M348" s="511">
        <f t="shared" si="40"/>
        <v>0.1</v>
      </c>
      <c r="N348" s="511">
        <f t="shared" si="40"/>
        <v>0.1</v>
      </c>
      <c r="O348" s="511">
        <f t="shared" si="40"/>
        <v>0.1</v>
      </c>
      <c r="P348" s="511">
        <f t="shared" si="40"/>
        <v>0.1</v>
      </c>
      <c r="Q348" s="511">
        <f t="shared" si="40"/>
        <v>0.1</v>
      </c>
      <c r="R348" s="511">
        <f t="shared" si="40"/>
        <v>0.1</v>
      </c>
      <c r="S348" s="511">
        <f t="shared" si="40"/>
        <v>0.1</v>
      </c>
      <c r="T348" s="511">
        <f t="shared" si="40"/>
        <v>0.1</v>
      </c>
      <c r="U348" s="511">
        <f t="shared" si="40"/>
        <v>0.1</v>
      </c>
    </row>
    <row r="349" spans="1:21" s="3" customFormat="1" ht="12.75" customHeight="1" outlineLevel="1">
      <c r="B349" s="145"/>
      <c r="C349" s="21" t="s">
        <v>301</v>
      </c>
      <c r="D349" s="5" t="s">
        <v>65</v>
      </c>
      <c r="E349" s="5" t="s">
        <v>39</v>
      </c>
      <c r="F349" s="494">
        <v>0.14285714285714285</v>
      </c>
      <c r="G349" s="100"/>
      <c r="H349" s="511">
        <f t="shared" si="40"/>
        <v>0.14285714285714285</v>
      </c>
      <c r="I349" s="511">
        <f t="shared" si="40"/>
        <v>0.14285714285714285</v>
      </c>
      <c r="J349" s="511">
        <f t="shared" si="40"/>
        <v>0.14285714285714285</v>
      </c>
      <c r="K349" s="511">
        <f t="shared" si="40"/>
        <v>0.14285714285714285</v>
      </c>
      <c r="L349" s="511">
        <f t="shared" si="40"/>
        <v>0.14285714285714285</v>
      </c>
      <c r="M349" s="511">
        <f t="shared" si="40"/>
        <v>0.14285714285714285</v>
      </c>
      <c r="N349" s="511">
        <f t="shared" si="40"/>
        <v>0.14285714285714285</v>
      </c>
      <c r="O349" s="511">
        <f t="shared" si="40"/>
        <v>0.14285714285714285</v>
      </c>
      <c r="P349" s="511">
        <f t="shared" si="40"/>
        <v>0.14285714285714285</v>
      </c>
      <c r="Q349" s="511">
        <f t="shared" si="40"/>
        <v>0.14285714285714285</v>
      </c>
      <c r="R349" s="511">
        <f t="shared" si="40"/>
        <v>0.14285714285714285</v>
      </c>
      <c r="S349" s="511">
        <f t="shared" si="40"/>
        <v>0.14285714285714285</v>
      </c>
      <c r="T349" s="511">
        <f t="shared" si="40"/>
        <v>0.14285714285714285</v>
      </c>
      <c r="U349" s="511">
        <f t="shared" si="40"/>
        <v>0.14285714285714285</v>
      </c>
    </row>
    <row r="350" spans="1:21" s="3" customFormat="1" ht="12.75" customHeight="1" outlineLevel="1">
      <c r="B350" s="145"/>
      <c r="C350" s="21" t="s">
        <v>302</v>
      </c>
      <c r="D350" s="5" t="s">
        <v>65</v>
      </c>
      <c r="E350" s="5" t="s">
        <v>39</v>
      </c>
      <c r="F350" s="494">
        <v>0.14285714285714285</v>
      </c>
      <c r="G350" s="100"/>
      <c r="H350" s="511">
        <f t="shared" si="40"/>
        <v>0.14285714285714285</v>
      </c>
      <c r="I350" s="511">
        <f t="shared" si="40"/>
        <v>0.14285714285714285</v>
      </c>
      <c r="J350" s="511">
        <f t="shared" si="40"/>
        <v>0.14285714285714285</v>
      </c>
      <c r="K350" s="511">
        <f t="shared" si="40"/>
        <v>0.14285714285714285</v>
      </c>
      <c r="L350" s="511">
        <f t="shared" si="40"/>
        <v>0.14285714285714285</v>
      </c>
      <c r="M350" s="511">
        <f t="shared" si="40"/>
        <v>0.14285714285714285</v>
      </c>
      <c r="N350" s="511">
        <f t="shared" si="40"/>
        <v>0.14285714285714285</v>
      </c>
      <c r="O350" s="511">
        <f t="shared" si="40"/>
        <v>0.14285714285714285</v>
      </c>
      <c r="P350" s="511">
        <f t="shared" si="40"/>
        <v>0.14285714285714285</v>
      </c>
      <c r="Q350" s="511">
        <f t="shared" si="40"/>
        <v>0.14285714285714285</v>
      </c>
      <c r="R350" s="511">
        <f t="shared" si="40"/>
        <v>0.14285714285714285</v>
      </c>
      <c r="S350" s="511">
        <f t="shared" si="40"/>
        <v>0.14285714285714285</v>
      </c>
      <c r="T350" s="511">
        <f t="shared" si="40"/>
        <v>0.14285714285714285</v>
      </c>
      <c r="U350" s="511">
        <f t="shared" si="40"/>
        <v>0.14285714285714285</v>
      </c>
    </row>
    <row r="351" spans="1:21" s="3" customFormat="1" ht="12.6" customHeight="1" outlineLevel="1">
      <c r="B351" s="145"/>
      <c r="C351" s="21" t="s">
        <v>261</v>
      </c>
      <c r="D351" s="5" t="s">
        <v>65</v>
      </c>
      <c r="E351" s="5" t="s">
        <v>39</v>
      </c>
      <c r="F351" s="494">
        <v>0.14285714285714285</v>
      </c>
      <c r="G351" s="100"/>
      <c r="H351" s="511">
        <f t="shared" si="40"/>
        <v>0.14285714285714285</v>
      </c>
      <c r="I351" s="511">
        <f t="shared" si="40"/>
        <v>0.14285714285714285</v>
      </c>
      <c r="J351" s="511">
        <f t="shared" si="40"/>
        <v>0.14285714285714285</v>
      </c>
      <c r="K351" s="511">
        <f t="shared" si="40"/>
        <v>0.14285714285714285</v>
      </c>
      <c r="L351" s="511">
        <f t="shared" si="40"/>
        <v>0.14285714285714285</v>
      </c>
      <c r="M351" s="511">
        <f t="shared" si="40"/>
        <v>0.14285714285714285</v>
      </c>
      <c r="N351" s="511">
        <f t="shared" si="40"/>
        <v>0.14285714285714285</v>
      </c>
      <c r="O351" s="511">
        <f t="shared" si="40"/>
        <v>0.14285714285714285</v>
      </c>
      <c r="P351" s="511">
        <f t="shared" si="40"/>
        <v>0.14285714285714285</v>
      </c>
      <c r="Q351" s="511">
        <f t="shared" si="40"/>
        <v>0.14285714285714285</v>
      </c>
      <c r="R351" s="511">
        <f t="shared" si="40"/>
        <v>0.14285714285714285</v>
      </c>
      <c r="S351" s="511">
        <f t="shared" si="40"/>
        <v>0.14285714285714285</v>
      </c>
      <c r="T351" s="511">
        <f t="shared" si="40"/>
        <v>0.14285714285714285</v>
      </c>
      <c r="U351" s="511">
        <f t="shared" si="40"/>
        <v>0.14285714285714285</v>
      </c>
    </row>
    <row r="352" spans="1:21" s="3" customFormat="1" ht="12.6" customHeight="1" outlineLevel="1">
      <c r="B352" s="145"/>
      <c r="C352" s="21" t="s">
        <v>262</v>
      </c>
      <c r="D352" s="5" t="s">
        <v>65</v>
      </c>
      <c r="E352" s="5" t="s">
        <v>39</v>
      </c>
      <c r="F352" s="494">
        <v>0.1</v>
      </c>
      <c r="G352" s="100"/>
      <c r="H352" s="511">
        <f t="shared" si="40"/>
        <v>0.1</v>
      </c>
      <c r="I352" s="511">
        <f t="shared" si="40"/>
        <v>0.1</v>
      </c>
      <c r="J352" s="511">
        <f t="shared" si="40"/>
        <v>0.1</v>
      </c>
      <c r="K352" s="511">
        <f t="shared" si="40"/>
        <v>0.1</v>
      </c>
      <c r="L352" s="511">
        <f t="shared" si="40"/>
        <v>0.1</v>
      </c>
      <c r="M352" s="511">
        <f t="shared" si="40"/>
        <v>0.1</v>
      </c>
      <c r="N352" s="511">
        <f t="shared" si="40"/>
        <v>0.1</v>
      </c>
      <c r="O352" s="511">
        <f t="shared" si="40"/>
        <v>0.1</v>
      </c>
      <c r="P352" s="511">
        <f t="shared" si="40"/>
        <v>0.1</v>
      </c>
      <c r="Q352" s="511">
        <f t="shared" si="40"/>
        <v>0.1</v>
      </c>
      <c r="R352" s="511">
        <f t="shared" si="40"/>
        <v>0.1</v>
      </c>
      <c r="S352" s="511">
        <f t="shared" si="40"/>
        <v>0.1</v>
      </c>
      <c r="T352" s="511">
        <f t="shared" si="40"/>
        <v>0.1</v>
      </c>
      <c r="U352" s="511">
        <f t="shared" si="40"/>
        <v>0.1</v>
      </c>
    </row>
    <row r="353" spans="1:21" s="3" customFormat="1" ht="12.6" customHeight="1" outlineLevel="1">
      <c r="B353" s="145"/>
      <c r="C353" s="21" t="s">
        <v>290</v>
      </c>
      <c r="D353" s="5" t="s">
        <v>65</v>
      </c>
      <c r="E353" s="5" t="s">
        <v>39</v>
      </c>
      <c r="F353" s="494">
        <v>0.14285714285714285</v>
      </c>
      <c r="G353" s="100"/>
      <c r="H353" s="511">
        <f t="shared" si="40"/>
        <v>0.14285714285714285</v>
      </c>
      <c r="I353" s="511">
        <f t="shared" si="40"/>
        <v>0.14285714285714285</v>
      </c>
      <c r="J353" s="511">
        <f t="shared" si="40"/>
        <v>0.14285714285714285</v>
      </c>
      <c r="K353" s="511">
        <f t="shared" si="40"/>
        <v>0.14285714285714285</v>
      </c>
      <c r="L353" s="511">
        <f t="shared" si="40"/>
        <v>0.14285714285714285</v>
      </c>
      <c r="M353" s="511">
        <f t="shared" si="40"/>
        <v>0.14285714285714285</v>
      </c>
      <c r="N353" s="511">
        <f t="shared" si="40"/>
        <v>0.14285714285714285</v>
      </c>
      <c r="O353" s="511">
        <f t="shared" si="40"/>
        <v>0.14285714285714285</v>
      </c>
      <c r="P353" s="511">
        <f t="shared" si="40"/>
        <v>0.14285714285714285</v>
      </c>
      <c r="Q353" s="511">
        <f t="shared" si="40"/>
        <v>0.14285714285714285</v>
      </c>
      <c r="R353" s="511">
        <f t="shared" si="40"/>
        <v>0.14285714285714285</v>
      </c>
      <c r="S353" s="511">
        <f t="shared" si="40"/>
        <v>0.14285714285714285</v>
      </c>
      <c r="T353" s="511">
        <f t="shared" si="40"/>
        <v>0.14285714285714285</v>
      </c>
      <c r="U353" s="511">
        <f t="shared" si="40"/>
        <v>0.14285714285714285</v>
      </c>
    </row>
    <row r="354" spans="1:21" s="3" customFormat="1" ht="12.6" customHeight="1" outlineLevel="1">
      <c r="B354" s="145"/>
      <c r="C354" s="467" t="s">
        <v>918</v>
      </c>
      <c r="D354" s="503"/>
      <c r="E354" s="503"/>
      <c r="F354" s="504"/>
      <c r="G354" s="505"/>
      <c r="H354" s="516"/>
      <c r="I354" s="516"/>
      <c r="J354" s="516"/>
      <c r="K354" s="516"/>
      <c r="L354" s="516"/>
      <c r="M354" s="516"/>
      <c r="N354" s="516"/>
      <c r="O354" s="516"/>
      <c r="P354" s="516"/>
      <c r="Q354" s="516"/>
      <c r="R354" s="516"/>
      <c r="S354" s="516"/>
      <c r="T354" s="516"/>
      <c r="U354" s="516"/>
    </row>
    <row r="355" spans="1:21" s="3" customFormat="1" ht="12.6" customHeight="1" outlineLevel="1">
      <c r="B355" s="145"/>
      <c r="C355" s="21" t="s">
        <v>303</v>
      </c>
      <c r="D355" s="5" t="s">
        <v>65</v>
      </c>
      <c r="E355" s="5" t="s">
        <v>39</v>
      </c>
      <c r="F355" s="494">
        <v>0.33333333333333331</v>
      </c>
      <c r="G355" s="100"/>
      <c r="H355" s="511">
        <f t="shared" ref="H355:U357" si="41">+$F355</f>
        <v>0.33333333333333331</v>
      </c>
      <c r="I355" s="511">
        <f t="shared" si="41"/>
        <v>0.33333333333333331</v>
      </c>
      <c r="J355" s="511">
        <f t="shared" si="41"/>
        <v>0.33333333333333331</v>
      </c>
      <c r="K355" s="511">
        <f t="shared" si="41"/>
        <v>0.33333333333333331</v>
      </c>
      <c r="L355" s="511">
        <f t="shared" si="41"/>
        <v>0.33333333333333331</v>
      </c>
      <c r="M355" s="511">
        <f t="shared" si="41"/>
        <v>0.33333333333333331</v>
      </c>
      <c r="N355" s="511">
        <f t="shared" si="41"/>
        <v>0.33333333333333331</v>
      </c>
      <c r="O355" s="511">
        <f t="shared" si="41"/>
        <v>0.33333333333333331</v>
      </c>
      <c r="P355" s="511">
        <f t="shared" si="41"/>
        <v>0.33333333333333331</v>
      </c>
      <c r="Q355" s="511">
        <f t="shared" si="41"/>
        <v>0.33333333333333331</v>
      </c>
      <c r="R355" s="511">
        <f t="shared" si="41"/>
        <v>0.33333333333333331</v>
      </c>
      <c r="S355" s="511">
        <f t="shared" si="41"/>
        <v>0.33333333333333331</v>
      </c>
      <c r="T355" s="511">
        <f t="shared" si="41"/>
        <v>0.33333333333333331</v>
      </c>
      <c r="U355" s="511">
        <f t="shared" si="41"/>
        <v>0.33333333333333331</v>
      </c>
    </row>
    <row r="356" spans="1:21" s="3" customFormat="1" ht="12.6" customHeight="1" outlineLevel="1">
      <c r="B356" s="145"/>
      <c r="C356" s="21" t="s">
        <v>503</v>
      </c>
      <c r="D356" s="5" t="s">
        <v>65</v>
      </c>
      <c r="E356" s="5" t="s">
        <v>39</v>
      </c>
      <c r="F356" s="494">
        <v>0.33333333333333331</v>
      </c>
      <c r="G356" s="100"/>
      <c r="H356" s="511">
        <f t="shared" si="41"/>
        <v>0.33333333333333331</v>
      </c>
      <c r="I356" s="511">
        <f t="shared" si="41"/>
        <v>0.33333333333333331</v>
      </c>
      <c r="J356" s="511">
        <f t="shared" si="41"/>
        <v>0.33333333333333331</v>
      </c>
      <c r="K356" s="511">
        <f t="shared" si="41"/>
        <v>0.33333333333333331</v>
      </c>
      <c r="L356" s="511">
        <f t="shared" si="41"/>
        <v>0.33333333333333331</v>
      </c>
      <c r="M356" s="511">
        <f t="shared" si="41"/>
        <v>0.33333333333333331</v>
      </c>
      <c r="N356" s="511">
        <f t="shared" si="41"/>
        <v>0.33333333333333331</v>
      </c>
      <c r="O356" s="511">
        <f t="shared" si="41"/>
        <v>0.33333333333333331</v>
      </c>
      <c r="P356" s="511">
        <f t="shared" si="41"/>
        <v>0.33333333333333331</v>
      </c>
      <c r="Q356" s="511">
        <f t="shared" si="41"/>
        <v>0.33333333333333331</v>
      </c>
      <c r="R356" s="511">
        <f t="shared" si="41"/>
        <v>0.33333333333333331</v>
      </c>
      <c r="S356" s="511">
        <f t="shared" si="41"/>
        <v>0.33333333333333331</v>
      </c>
      <c r="T356" s="511">
        <f t="shared" si="41"/>
        <v>0.33333333333333331</v>
      </c>
      <c r="U356" s="511">
        <f t="shared" si="41"/>
        <v>0.33333333333333331</v>
      </c>
    </row>
    <row r="357" spans="1:21" s="3" customFormat="1" ht="12.6" customHeight="1" outlineLevel="1">
      <c r="B357" s="385"/>
      <c r="C357" s="388" t="s">
        <v>504</v>
      </c>
      <c r="D357" s="8" t="s">
        <v>65</v>
      </c>
      <c r="E357" s="8" t="s">
        <v>39</v>
      </c>
      <c r="F357" s="499">
        <v>0.33333333333333331</v>
      </c>
      <c r="G357" s="500"/>
      <c r="H357" s="513">
        <f t="shared" si="41"/>
        <v>0.33333333333333331</v>
      </c>
      <c r="I357" s="513">
        <f t="shared" si="41"/>
        <v>0.33333333333333331</v>
      </c>
      <c r="J357" s="513">
        <f t="shared" si="41"/>
        <v>0.33333333333333331</v>
      </c>
      <c r="K357" s="513">
        <f t="shared" si="41"/>
        <v>0.33333333333333331</v>
      </c>
      <c r="L357" s="513">
        <f t="shared" si="41"/>
        <v>0.33333333333333331</v>
      </c>
      <c r="M357" s="513">
        <f t="shared" si="41"/>
        <v>0.33333333333333331</v>
      </c>
      <c r="N357" s="513">
        <f t="shared" si="41"/>
        <v>0.33333333333333331</v>
      </c>
      <c r="O357" s="513">
        <f t="shared" si="41"/>
        <v>0.33333333333333331</v>
      </c>
      <c r="P357" s="513">
        <f t="shared" si="41"/>
        <v>0.33333333333333331</v>
      </c>
      <c r="Q357" s="513">
        <f t="shared" si="41"/>
        <v>0.33333333333333331</v>
      </c>
      <c r="R357" s="513">
        <f t="shared" si="41"/>
        <v>0.33333333333333331</v>
      </c>
      <c r="S357" s="513">
        <f t="shared" si="41"/>
        <v>0.33333333333333331</v>
      </c>
      <c r="T357" s="513">
        <f t="shared" si="41"/>
        <v>0.33333333333333331</v>
      </c>
      <c r="U357" s="513">
        <f t="shared" si="41"/>
        <v>0.33333333333333331</v>
      </c>
    </row>
    <row r="358" spans="1:21" s="3" customFormat="1" ht="12.6" customHeight="1" outlineLevel="1">
      <c r="B358" s="145"/>
      <c r="D358" s="5"/>
      <c r="E358" s="5"/>
      <c r="F358" s="51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</row>
    <row r="359" spans="1:21" ht="14.25" customHeight="1">
      <c r="A359" s="279"/>
      <c r="B359" s="64" t="s">
        <v>313</v>
      </c>
      <c r="C359" s="63"/>
      <c r="D359" s="63"/>
      <c r="E359" s="63"/>
      <c r="F359" s="481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</row>
    <row r="360" spans="1:21" ht="14.25" customHeight="1">
      <c r="B360" s="3"/>
      <c r="C360" s="3"/>
      <c r="D360" s="3"/>
      <c r="E360" s="3"/>
      <c r="F360" s="5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</row>
    <row r="361" spans="1:21" ht="14.25" customHeight="1">
      <c r="B361" s="6" t="s">
        <v>314</v>
      </c>
      <c r="C361" s="3"/>
      <c r="D361" s="3"/>
      <c r="E361" s="3"/>
      <c r="F361" s="5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</row>
    <row r="362" spans="1:21" ht="14.25" customHeight="1">
      <c r="B362" s="3"/>
      <c r="C362" s="3" t="s">
        <v>38</v>
      </c>
      <c r="D362" s="5" t="s">
        <v>79</v>
      </c>
      <c r="E362" s="5" t="s">
        <v>39</v>
      </c>
      <c r="F362" s="589"/>
      <c r="G362" s="38">
        <f>(+INDEX('Macro anual'!$I$24:$I$34,MATCH(G$1,'Macro anual'!$B$24:$B$34,0)))</f>
        <v>94.840909952219349</v>
      </c>
      <c r="H362" s="38">
        <f>(+INDEX('Macro anual'!$I$24:$I$34,MATCH(H$1,'Macro anual'!$B$24:$B$34,0)))</f>
        <v>100</v>
      </c>
      <c r="I362" s="38">
        <f>(+INDEX('Macro anual'!$I$24:$I$34,MATCH(I$1,'Macro anual'!$B$24:$B$34,0)))</f>
        <v>103.0428359489749</v>
      </c>
      <c r="J362" s="38">
        <f>(+INDEX('Macro anual'!$I$24:$I$34,MATCH(J$1,'Macro anual'!$B$24:$B$34,0)))</f>
        <v>101.00380156352711</v>
      </c>
      <c r="K362" s="38">
        <f>(+INDEX('Macro anual'!$I$24:$I$34,MATCH(K$1,'Macro anual'!$B$24:$B$34,0)))</f>
        <v>97.874052716763998</v>
      </c>
      <c r="L362" s="38">
        <f>(+INDEX('Macro anual'!$I$24:$I$34,MATCH(L$1,'Macro anual'!$B$24:$B$34,0)))</f>
        <v>90.534662738531736</v>
      </c>
      <c r="M362" s="38">
        <f>(+INDEX('Macro anual'!$I$24:$I$34,MATCH(M$1,'Macro anual'!$B$24:$B$34,0)))</f>
        <v>88.061011517525486</v>
      </c>
      <c r="N362" s="38">
        <f>(+INDEX('Macro anual'!$I$24:$I$34,MATCH(N$1,'Macro anual'!$B$24:$B$34,0)))</f>
        <v>92.959124506900366</v>
      </c>
      <c r="O362" s="38">
        <f>(+INDEX('Macro anual'!$I$24:$I$34,MATCH(O$1,'Macro anual'!$B$24:$B$34,0)))</f>
        <v>95.74558938479187</v>
      </c>
      <c r="P362" s="38">
        <f>(+INDEX('Macro anual'!$I$24:$I$34,MATCH(P$1,'Macro anual'!$B$24:$B$34,0)))</f>
        <v>94.846117877055093</v>
      </c>
      <c r="Q362" s="38">
        <f>(+INDEX('Macro anual'!$I$24:$I$39,MATCH(Q$1,'Macro anual'!$B$24:$B$39,0)))</f>
        <v>91.857773247645781</v>
      </c>
      <c r="R362" s="38">
        <f>(+INDEX('Macro anual'!$I$24:$I$39,MATCH(R$1,'Macro anual'!$B$24:$B$39,0)))</f>
        <v>92.285146255421964</v>
      </c>
      <c r="S362" s="38">
        <f>(+INDEX('Macro anual'!$I$24:$I$39,MATCH(S$1,'Macro anual'!$B$24:$B$39,0)))</f>
        <v>104.13230308555023</v>
      </c>
      <c r="T362" s="38">
        <f>(+INDEX('Macro anual'!$I$24:$I$39,MATCH(T$1,'Macro anual'!$B$24:$B$39,0)))</f>
        <v>107.35070935195974</v>
      </c>
      <c r="U362" s="38">
        <f>(+INDEX('Macro anual'!$I$24:$I$39,MATCH(U$1,'Macro anual'!$B$24:$B$39,0)))</f>
        <v>105.90190375538199</v>
      </c>
    </row>
    <row r="363" spans="1:21" ht="14.25" customHeight="1">
      <c r="B363" s="3"/>
      <c r="C363" s="3"/>
      <c r="D363" s="5"/>
      <c r="E363" s="5"/>
      <c r="F363" s="39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</row>
    <row r="364" spans="1:21" ht="14.25" customHeight="1">
      <c r="B364" s="6" t="s">
        <v>315</v>
      </c>
      <c r="C364" s="3"/>
      <c r="D364" s="5"/>
      <c r="E364" s="5"/>
      <c r="F364" s="39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</row>
    <row r="365" spans="1:21" ht="14.25" customHeight="1">
      <c r="B365" s="3"/>
      <c r="C365" s="3" t="s">
        <v>37</v>
      </c>
      <c r="D365" s="5" t="s">
        <v>79</v>
      </c>
      <c r="E365" s="5" t="s">
        <v>39</v>
      </c>
      <c r="F365" s="589"/>
      <c r="G365" s="38">
        <f>(+INDEX('Macro anual'!$H$24:$H$34,MATCH(G$1,'Macro anual'!$B$24:$B$34,0)))</f>
        <v>97.943613945563001</v>
      </c>
      <c r="H365" s="38">
        <f>(+INDEX('Macro anual'!$H$24:$H$34,MATCH(H$1,'Macro anual'!$B$24:$B$34,0)))</f>
        <v>100</v>
      </c>
      <c r="I365" s="38">
        <f>(+INDEX('Macro anual'!$H$24:$H$34,MATCH(I$1,'Macro anual'!$B$24:$B$34,0)))</f>
        <v>103.24146598977163</v>
      </c>
      <c r="J365" s="38">
        <f>(+INDEX('Macro anual'!$H$24:$H$34,MATCH(J$1,'Macro anual'!$B$24:$B$34,0)))</f>
        <v>102.97174693018994</v>
      </c>
      <c r="K365" s="38">
        <f>(+INDEX('Macro anual'!$H$24:$H$34,MATCH(K$1,'Macro anual'!$B$24:$B$34,0)))</f>
        <v>102.42837497750099</v>
      </c>
      <c r="L365" s="38">
        <f>(+INDEX('Macro anual'!$H$24:$H$34,MATCH(L$1,'Macro anual'!$B$24:$B$34,0)))</f>
        <v>99.005093403797019</v>
      </c>
      <c r="M365" s="38">
        <f>(+INDEX('Macro anual'!$H$24:$H$34,MATCH(M$1,'Macro anual'!$B$24:$B$34,0)))</f>
        <v>97.717286030531596</v>
      </c>
      <c r="N365" s="38">
        <f>(+INDEX('Macro anual'!$H$24:$H$34,MATCH(N$1,'Macro anual'!$B$24:$B$34,0)))</f>
        <v>98.760070003494945</v>
      </c>
      <c r="O365" s="38">
        <f>(+INDEX('Macro anual'!$H$24:$H$34,MATCH(O$1,'Macro anual'!$B$24:$B$34,0)))</f>
        <v>98.488805227819526</v>
      </c>
      <c r="P365" s="38">
        <f>(+INDEX('Macro anual'!$H$24:$H$34,MATCH(P$1,'Macro anual'!$B$24:$B$34,0)))</f>
        <v>98.516152524658395</v>
      </c>
      <c r="Q365" s="38">
        <f>(+INDEX('Macro anual'!$H$24:$H$39,MATCH(Q$1,'Macro anual'!$B$24:$B$39,0)))</f>
        <v>97.421511545905929</v>
      </c>
      <c r="R365" s="38">
        <f>(+INDEX('Macro anual'!$H$24:$H$39,MATCH(R$1,'Macro anual'!$B$24:$B$39,0)))</f>
        <v>96.125865363674322</v>
      </c>
      <c r="S365" s="38">
        <f>(+INDEX('Macro anual'!$H$24:$H$39,MATCH(S$1,'Macro anual'!$B$24:$B$39,0)))</f>
        <v>100.94275779518249</v>
      </c>
      <c r="T365" s="38">
        <f>(+INDEX('Macro anual'!$H$24:$H$39,MATCH(T$1,'Macro anual'!$B$24:$B$39,0)))</f>
        <v>104.4339550232686</v>
      </c>
      <c r="U365" s="38">
        <f>(+INDEX('Macro anual'!$H$24:$H$39,MATCH(U$1,'Macro anual'!$B$24:$B$39,0)))</f>
        <v>106.42034636477362</v>
      </c>
    </row>
    <row r="366" spans="1:21" ht="14.25" customHeight="1"/>
    <row r="367" spans="1:21" ht="14.25" customHeight="1">
      <c r="A367" s="279" t="s">
        <v>817</v>
      </c>
      <c r="B367" s="19" t="s">
        <v>316</v>
      </c>
      <c r="C367" s="137"/>
      <c r="D367" s="137"/>
      <c r="E367" s="137"/>
      <c r="F367" s="560"/>
      <c r="G367" s="560"/>
      <c r="H367" s="560"/>
      <c r="I367" s="560"/>
      <c r="J367" s="560"/>
      <c r="K367" s="560"/>
      <c r="L367" s="560"/>
      <c r="M367" s="560"/>
      <c r="N367" s="560"/>
      <c r="O367" s="560"/>
      <c r="P367" s="560"/>
      <c r="Q367" s="560"/>
      <c r="R367" s="560"/>
      <c r="S367" s="560"/>
      <c r="T367" s="560"/>
      <c r="U367" s="560"/>
    </row>
    <row r="368" spans="1:21" ht="14.25" customHeight="1">
      <c r="H368" s="410"/>
      <c r="I368" s="410"/>
      <c r="J368" s="410"/>
      <c r="K368" s="410"/>
      <c r="L368" s="410"/>
      <c r="M368" s="410"/>
      <c r="N368" s="410"/>
      <c r="O368" s="410"/>
      <c r="P368" s="410"/>
      <c r="Q368" s="410"/>
      <c r="R368" s="410"/>
      <c r="S368" s="410"/>
      <c r="T368" s="410"/>
      <c r="U368" s="410"/>
    </row>
    <row r="369" spans="1:21" ht="14.25" customHeight="1">
      <c r="B369" s="6"/>
      <c r="C369" s="6" t="s">
        <v>178</v>
      </c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</row>
    <row r="370" spans="1:21" ht="14.25" customHeight="1">
      <c r="A370" s="152" t="s">
        <v>38</v>
      </c>
      <c r="C370" s="3" t="s">
        <v>179</v>
      </c>
      <c r="D370" s="5" t="s">
        <v>79</v>
      </c>
      <c r="E370" s="5" t="s">
        <v>317</v>
      </c>
      <c r="F370" s="589"/>
      <c r="G370" s="3"/>
      <c r="H370" s="38">
        <f t="shared" ref="H370:U370" si="42">+IF($A370="IPMC",(H$6*G$362+H12*H$362-(H$362-G$362))/(1-H$7),(H$6*G$365+H12*H$365-(H$365-G$365))/(1-H$7))</f>
        <v>8.2121204195512778</v>
      </c>
      <c r="I370" s="38">
        <f t="shared" si="42"/>
        <v>12.143045487705663</v>
      </c>
      <c r="J370" s="38">
        <f t="shared" si="42"/>
        <v>20.39216112313612</v>
      </c>
      <c r="K370" s="38">
        <f t="shared" si="42"/>
        <v>23.611754051277025</v>
      </c>
      <c r="L370" s="38">
        <f t="shared" si="42"/>
        <v>28.440361122300427</v>
      </c>
      <c r="M370" s="38">
        <f t="shared" si="42"/>
        <v>20.632604023787504</v>
      </c>
      <c r="N370" s="38">
        <f t="shared" si="42"/>
        <v>10.081504301414128</v>
      </c>
      <c r="O370" s="38">
        <f t="shared" si="42"/>
        <v>14.261431572587904</v>
      </c>
      <c r="P370" s="38">
        <f t="shared" si="42"/>
        <v>20.188595913992373</v>
      </c>
      <c r="Q370" s="38">
        <f t="shared" si="42"/>
        <v>22.506608612074768</v>
      </c>
      <c r="R370" s="38">
        <f t="shared" si="42"/>
        <v>17.0885505045092</v>
      </c>
      <c r="S370" s="38">
        <f t="shared" si="42"/>
        <v>0.41994794373363475</v>
      </c>
      <c r="T370" s="38">
        <f t="shared" si="42"/>
        <v>15.41779843921711</v>
      </c>
      <c r="U370" s="38">
        <f t="shared" si="42"/>
        <v>22.55364364873429</v>
      </c>
    </row>
    <row r="371" spans="1:21" ht="14.25" customHeight="1">
      <c r="A371" s="152" t="s">
        <v>37</v>
      </c>
      <c r="C371" s="3" t="s">
        <v>180</v>
      </c>
      <c r="D371" s="5" t="s">
        <v>79</v>
      </c>
      <c r="E371" s="5" t="s">
        <v>317</v>
      </c>
      <c r="F371" s="589"/>
      <c r="G371" s="3"/>
      <c r="H371" s="38">
        <f t="shared" ref="H371:U371" si="43">+IF($A371="IPMC",(H$6*G$362+H13*H$362-(H$362-G$362))/(1-H$7),(H$6*G$365+H13*H$365-(H$365-G$365))/(1-H$7))</f>
        <v>23.261379988313529</v>
      </c>
      <c r="I371" s="38">
        <f t="shared" si="43"/>
        <v>22.204331743166222</v>
      </c>
      <c r="J371" s="38">
        <f t="shared" si="43"/>
        <v>28.176801500584599</v>
      </c>
      <c r="K371" s="38">
        <f t="shared" si="43"/>
        <v>30.492023583959256</v>
      </c>
      <c r="L371" s="38">
        <f t="shared" si="43"/>
        <v>33.396264680942622</v>
      </c>
      <c r="M371" s="38">
        <f t="shared" si="43"/>
        <v>30.084117192722374</v>
      </c>
      <c r="N371" s="38">
        <f t="shared" si="43"/>
        <v>27.357226236110343</v>
      </c>
      <c r="O371" s="38">
        <f t="shared" si="43"/>
        <v>29.619197458964965</v>
      </c>
      <c r="P371" s="38">
        <f t="shared" si="43"/>
        <v>29.198386465492092</v>
      </c>
      <c r="Q371" s="38">
        <f t="shared" si="43"/>
        <v>30.174669584159272</v>
      </c>
      <c r="R371" s="38">
        <f t="shared" si="43"/>
        <v>30.216158131180379</v>
      </c>
      <c r="S371" s="38">
        <f t="shared" si="43"/>
        <v>21.34382134046762</v>
      </c>
      <c r="T371" s="38">
        <f t="shared" si="43"/>
        <v>24.804865123396798</v>
      </c>
      <c r="U371" s="38">
        <f t="shared" si="43"/>
        <v>27.632606963616947</v>
      </c>
    </row>
    <row r="372" spans="1:21" ht="13.8" customHeight="1" collapsed="1">
      <c r="A372" s="6"/>
      <c r="C372" s="3"/>
    </row>
    <row r="373" spans="1:21" ht="14.25" customHeight="1">
      <c r="A373" s="6"/>
      <c r="B373" s="491" t="s">
        <v>920</v>
      </c>
      <c r="C373" s="64"/>
      <c r="D373" s="63"/>
      <c r="E373" s="63"/>
      <c r="F373" s="63"/>
      <c r="G373" s="63"/>
      <c r="H373" s="536"/>
      <c r="I373" s="536"/>
      <c r="J373" s="536"/>
      <c r="K373" s="536"/>
      <c r="L373" s="536"/>
      <c r="M373" s="536"/>
      <c r="N373" s="536"/>
      <c r="O373" s="536"/>
      <c r="P373" s="536"/>
      <c r="Q373" s="536"/>
      <c r="R373" s="536"/>
      <c r="S373" s="536"/>
      <c r="T373" s="536"/>
      <c r="U373" s="536"/>
    </row>
    <row r="374" spans="1:21" ht="14.25" customHeight="1">
      <c r="A374" s="3"/>
      <c r="B374" s="384"/>
      <c r="C374" s="518" t="s">
        <v>525</v>
      </c>
      <c r="D374" s="519"/>
      <c r="E374" s="519"/>
      <c r="F374" s="519"/>
      <c r="G374" s="521"/>
      <c r="H374" s="535"/>
      <c r="I374" s="535"/>
      <c r="J374" s="535"/>
      <c r="K374" s="535"/>
      <c r="L374" s="535"/>
      <c r="M374" s="535"/>
      <c r="N374" s="535"/>
      <c r="O374" s="535"/>
      <c r="P374" s="535"/>
      <c r="Q374" s="535"/>
      <c r="R374" s="535"/>
      <c r="S374" s="535"/>
      <c r="T374" s="535"/>
      <c r="U374" s="535"/>
    </row>
    <row r="375" spans="1:21" ht="14.25" customHeight="1">
      <c r="A375" s="152" t="s">
        <v>38</v>
      </c>
      <c r="B375" s="145"/>
      <c r="C375" s="20" t="s">
        <v>756</v>
      </c>
      <c r="D375" s="5" t="s">
        <v>79</v>
      </c>
      <c r="E375" s="5" t="s">
        <v>317</v>
      </c>
      <c r="F375" s="618"/>
      <c r="G375" s="3"/>
      <c r="H375" s="38">
        <f t="shared" ref="H375:U375" si="44">+IF($A375="IPMC",(H$6*G$362+H17*H$362-(H$362-G$362))/(1-H$7),(H$6*G$365+H17*H$365-(H$365-G$365))/(1-H$7))</f>
        <v>24.681866212605339</v>
      </c>
      <c r="I375" s="38">
        <f t="shared" si="44"/>
        <v>29.113938626455553</v>
      </c>
      <c r="J375" s="38">
        <f t="shared" si="44"/>
        <v>37.027230481969795</v>
      </c>
      <c r="K375" s="38">
        <f t="shared" si="44"/>
        <v>39.73136173108778</v>
      </c>
      <c r="L375" s="38">
        <f t="shared" si="44"/>
        <v>42.937000240834472</v>
      </c>
      <c r="M375" s="38">
        <f t="shared" si="44"/>
        <v>34.733155854079101</v>
      </c>
      <c r="N375" s="38">
        <f t="shared" si="44"/>
        <v>25.2830533062575</v>
      </c>
      <c r="O375" s="38">
        <f t="shared" si="44"/>
        <v>29.918649481546204</v>
      </c>
      <c r="P375" s="38">
        <f t="shared" si="44"/>
        <v>35.698723795200834</v>
      </c>
      <c r="Q375" s="38">
        <f t="shared" si="44"/>
        <v>37.52805431637703</v>
      </c>
      <c r="R375" s="38">
        <f t="shared" si="44"/>
        <v>32.179884256440126</v>
      </c>
      <c r="S375" s="38">
        <f t="shared" si="44"/>
        <v>17.448640035435623</v>
      </c>
      <c r="T375" s="38">
        <f t="shared" si="44"/>
        <v>32.972794547182581</v>
      </c>
      <c r="U375" s="38">
        <f t="shared" si="44"/>
        <v>39.871717460026957</v>
      </c>
    </row>
    <row r="376" spans="1:21" ht="14.25" customHeight="1">
      <c r="A376" s="152" t="s">
        <v>38</v>
      </c>
      <c r="B376" s="145"/>
      <c r="C376" s="20" t="s">
        <v>757</v>
      </c>
      <c r="D376" s="5" t="s">
        <v>79</v>
      </c>
      <c r="E376" s="5" t="s">
        <v>317</v>
      </c>
      <c r="F376" s="618"/>
      <c r="G376" s="3"/>
      <c r="H376" s="38">
        <f t="shared" ref="H376:U376" si="45">+IF($A376="IPMC",(H$6*G$362+H18*H$362-(H$362-G$362))/(1-H$7),(H$6*G$365+H18*H$365-(H$365-G$365))/(1-H$7))</f>
        <v>10.718386083711676</v>
      </c>
      <c r="I376" s="38">
        <f t="shared" si="45"/>
        <v>14.725572704471951</v>
      </c>
      <c r="J376" s="38">
        <f t="shared" si="45"/>
        <v>22.923584721219505</v>
      </c>
      <c r="K376" s="38">
        <f t="shared" si="45"/>
        <v>26.064737828639533</v>
      </c>
      <c r="L376" s="38">
        <f t="shared" si="45"/>
        <v>30.646371422946913</v>
      </c>
      <c r="M376" s="38">
        <f t="shared" si="45"/>
        <v>22.778340171875353</v>
      </c>
      <c r="N376" s="38">
        <f t="shared" si="45"/>
        <v>12.394783497803338</v>
      </c>
      <c r="O376" s="38">
        <f t="shared" si="45"/>
        <v>16.644051689168514</v>
      </c>
      <c r="P376" s="38">
        <f t="shared" si="45"/>
        <v>22.548832765480618</v>
      </c>
      <c r="Q376" s="38">
        <f t="shared" si="45"/>
        <v>24.792480784468591</v>
      </c>
      <c r="R376" s="38">
        <f t="shared" si="45"/>
        <v>19.385057814585643</v>
      </c>
      <c r="S376" s="38">
        <f t="shared" si="45"/>
        <v>3.0112706533404583</v>
      </c>
      <c r="T376" s="38">
        <f t="shared" si="45"/>
        <v>18.089210890429246</v>
      </c>
      <c r="U376" s="38">
        <f t="shared" si="45"/>
        <v>25.189002706974474</v>
      </c>
    </row>
    <row r="377" spans="1:21" ht="14.25" customHeight="1">
      <c r="A377" s="152" t="s">
        <v>38</v>
      </c>
      <c r="B377" s="145"/>
      <c r="C377" s="20" t="s">
        <v>758</v>
      </c>
      <c r="D377" s="5" t="s">
        <v>79</v>
      </c>
      <c r="E377" s="5" t="s">
        <v>317</v>
      </c>
      <c r="F377" s="618"/>
      <c r="G377" s="3"/>
      <c r="H377" s="38">
        <f t="shared" ref="H377:U377" si="46">+IF($A377="IPMC",(H$6*G$362+H19*H$362-(H$362-G$362))/(1-H$7),(H$6*G$365+H19*H$365-(H$365-G$365))/(1-H$7))</f>
        <v>8.2935304411249327</v>
      </c>
      <c r="I377" s="38">
        <f t="shared" si="46"/>
        <v>12.226932682681831</v>
      </c>
      <c r="J377" s="38">
        <f t="shared" si="46"/>
        <v>20.4743883397792</v>
      </c>
      <c r="K377" s="38">
        <f t="shared" si="46"/>
        <v>23.691433338708755</v>
      </c>
      <c r="L377" s="38">
        <f t="shared" si="46"/>
        <v>28.512018069421195</v>
      </c>
      <c r="M377" s="38">
        <f t="shared" si="46"/>
        <v>20.702303109804276</v>
      </c>
      <c r="N377" s="38">
        <f t="shared" si="46"/>
        <v>10.156645621018418</v>
      </c>
      <c r="O377" s="38">
        <f t="shared" si="46"/>
        <v>14.338825265469872</v>
      </c>
      <c r="P377" s="38">
        <f t="shared" si="46"/>
        <v>20.265262540258814</v>
      </c>
      <c r="Q377" s="38">
        <f t="shared" si="46"/>
        <v>22.580859680319577</v>
      </c>
      <c r="R377" s="38">
        <f t="shared" si="46"/>
        <v>17.163147029662493</v>
      </c>
      <c r="S377" s="38">
        <f t="shared" si="46"/>
        <v>0.50412083917330031</v>
      </c>
      <c r="T377" s="38">
        <f t="shared" si="46"/>
        <v>15.504572857585952</v>
      </c>
      <c r="U377" s="38">
        <f t="shared" si="46"/>
        <v>22.639246959210769</v>
      </c>
    </row>
    <row r="378" spans="1:21" ht="14.25" customHeight="1">
      <c r="A378" s="152" t="s">
        <v>38</v>
      </c>
      <c r="B378" s="145"/>
      <c r="C378" s="20" t="s">
        <v>759</v>
      </c>
      <c r="D378" s="5" t="s">
        <v>79</v>
      </c>
      <c r="E378" s="5" t="s">
        <v>317</v>
      </c>
      <c r="F378" s="618"/>
      <c r="G378" s="3"/>
      <c r="H378" s="38">
        <f t="shared" ref="H378:U378" si="47">+IF($A378="IPMC",(H$6*G$362+H20*H$362-(H$362-G$362))/(1-H$7),(H$6*G$365+H20*H$365-(H$365-G$365))/(1-H$7))</f>
        <v>8.3030031354064633</v>
      </c>
      <c r="I378" s="38">
        <f t="shared" si="47"/>
        <v>12.236693615510298</v>
      </c>
      <c r="J378" s="38">
        <f t="shared" si="47"/>
        <v>20.483956121114037</v>
      </c>
      <c r="K378" s="38">
        <f t="shared" si="47"/>
        <v>23.70070464850356</v>
      </c>
      <c r="L378" s="38">
        <f t="shared" si="47"/>
        <v>28.520355917024006</v>
      </c>
      <c r="M378" s="38">
        <f t="shared" si="47"/>
        <v>20.710413144917606</v>
      </c>
      <c r="N378" s="38">
        <f t="shared" si="47"/>
        <v>10.165388902677892</v>
      </c>
      <c r="O378" s="38">
        <f t="shared" si="47"/>
        <v>14.347830628419278</v>
      </c>
      <c r="P378" s="38">
        <f t="shared" si="47"/>
        <v>20.274183303307147</v>
      </c>
      <c r="Q378" s="38">
        <f t="shared" si="47"/>
        <v>22.58949937425362</v>
      </c>
      <c r="R378" s="38">
        <f t="shared" si="47"/>
        <v>17.171826920216294</v>
      </c>
      <c r="S378" s="38">
        <f t="shared" si="47"/>
        <v>0.513915015490646</v>
      </c>
      <c r="T378" s="38">
        <f t="shared" si="47"/>
        <v>15.514669741492584</v>
      </c>
      <c r="U378" s="38">
        <f t="shared" si="47"/>
        <v>22.649207575532401</v>
      </c>
    </row>
    <row r="379" spans="1:21" ht="14.25" customHeight="1">
      <c r="A379" s="152" t="s">
        <v>38</v>
      </c>
      <c r="B379" s="145"/>
      <c r="C379" s="20" t="s">
        <v>760</v>
      </c>
      <c r="D379" s="5" t="s">
        <v>79</v>
      </c>
      <c r="E379" s="5" t="s">
        <v>317</v>
      </c>
      <c r="F379" s="618"/>
      <c r="G379" s="3"/>
      <c r="H379" s="38">
        <f t="shared" ref="H379:U379" si="48">+IF($A379="IPMC",(H$6*G$362+H21*H$362-(H$362-G$362))/(1-H$7),(H$6*G$365+H21*H$365-(H$365-G$365))/(1-H$7))</f>
        <v>8.3234892074657978</v>
      </c>
      <c r="I379" s="38">
        <f t="shared" si="48"/>
        <v>12.257803045134784</v>
      </c>
      <c r="J379" s="38">
        <f t="shared" si="48"/>
        <v>20.504647832685009</v>
      </c>
      <c r="K379" s="38">
        <f t="shared" si="48"/>
        <v>23.720755197470506</v>
      </c>
      <c r="L379" s="38">
        <f t="shared" si="48"/>
        <v>28.538387718931098</v>
      </c>
      <c r="M379" s="38">
        <f t="shared" si="48"/>
        <v>20.727952269352272</v>
      </c>
      <c r="N379" s="38">
        <f t="shared" si="48"/>
        <v>10.184297514397818</v>
      </c>
      <c r="O379" s="38">
        <f t="shared" si="48"/>
        <v>14.367306028851194</v>
      </c>
      <c r="P379" s="38">
        <f t="shared" si="48"/>
        <v>20.293475744211602</v>
      </c>
      <c r="Q379" s="38">
        <f t="shared" si="48"/>
        <v>22.608183962528415</v>
      </c>
      <c r="R379" s="38">
        <f t="shared" si="48"/>
        <v>17.190598439497659</v>
      </c>
      <c r="S379" s="38">
        <f t="shared" si="48"/>
        <v>0.53509633897008424</v>
      </c>
      <c r="T379" s="38">
        <f t="shared" si="48"/>
        <v>15.536505713934901</v>
      </c>
      <c r="U379" s="38">
        <f t="shared" si="48"/>
        <v>22.670748849604561</v>
      </c>
    </row>
    <row r="380" spans="1:21" ht="14.25" customHeight="1">
      <c r="A380" s="152" t="s">
        <v>38</v>
      </c>
      <c r="B380" s="145"/>
      <c r="C380" s="20" t="s">
        <v>761</v>
      </c>
      <c r="D380" s="5" t="s">
        <v>79</v>
      </c>
      <c r="E380" s="5" t="s">
        <v>317</v>
      </c>
      <c r="F380" s="618"/>
      <c r="G380" s="3"/>
      <c r="H380" s="38">
        <f t="shared" ref="H380:U380" si="49">+IF($A380="IPMC",(H$6*G$362+H22*H$362-(H$362-G$362))/(1-H$7),(H$6*G$365+H22*H$365-(H$365-G$365))/(1-H$7))</f>
        <v>8.449442562785979</v>
      </c>
      <c r="I380" s="38">
        <f t="shared" si="49"/>
        <v>12.387588954429585</v>
      </c>
      <c r="J380" s="38">
        <f t="shared" si="49"/>
        <v>20.631865509755208</v>
      </c>
      <c r="K380" s="38">
        <f t="shared" si="49"/>
        <v>23.844030850855113</v>
      </c>
      <c r="L380" s="38">
        <f t="shared" si="49"/>
        <v>28.649251624226782</v>
      </c>
      <c r="M380" s="38">
        <f t="shared" si="49"/>
        <v>20.835787073678173</v>
      </c>
      <c r="N380" s="38">
        <f t="shared" si="49"/>
        <v>10.300552259752275</v>
      </c>
      <c r="O380" s="38">
        <f t="shared" si="49"/>
        <v>14.487045529107732</v>
      </c>
      <c r="P380" s="38">
        <f t="shared" si="49"/>
        <v>20.412090364778919</v>
      </c>
      <c r="Q380" s="38">
        <f t="shared" si="49"/>
        <v>22.72306135723688</v>
      </c>
      <c r="R380" s="38">
        <f t="shared" si="49"/>
        <v>17.306010307185016</v>
      </c>
      <c r="S380" s="38">
        <f t="shared" si="49"/>
        <v>0.66532426917703502</v>
      </c>
      <c r="T380" s="38">
        <f t="shared" si="49"/>
        <v>15.670758585242936</v>
      </c>
      <c r="U380" s="38">
        <f t="shared" si="49"/>
        <v>22.803189843632214</v>
      </c>
    </row>
    <row r="381" spans="1:21" ht="14.25" customHeight="1">
      <c r="A381" s="152" t="s">
        <v>38</v>
      </c>
      <c r="B381" s="145"/>
      <c r="C381" s="20" t="s">
        <v>762</v>
      </c>
      <c r="D381" s="5" t="s">
        <v>79</v>
      </c>
      <c r="E381" s="5" t="s">
        <v>317</v>
      </c>
      <c r="F381" s="618"/>
      <c r="G381" s="3"/>
      <c r="H381" s="38">
        <f t="shared" ref="H381:U381" si="50">+IF($A381="IPMC",(H$6*G$362+H23*H$362-(H$362-G$362))/(1-H$7),(H$6*G$365+H23*H$365-(H$365-G$365))/(1-H$7))</f>
        <v>8.6599171896300753</v>
      </c>
      <c r="I381" s="38">
        <f t="shared" si="50"/>
        <v>12.604467978882766</v>
      </c>
      <c r="J381" s="38">
        <f t="shared" si="50"/>
        <v>20.844452884194393</v>
      </c>
      <c r="K381" s="38">
        <f t="shared" si="50"/>
        <v>24.050030898087915</v>
      </c>
      <c r="L381" s="38">
        <f t="shared" si="50"/>
        <v>28.834510992969062</v>
      </c>
      <c r="M381" s="38">
        <f t="shared" si="50"/>
        <v>21.015984656692972</v>
      </c>
      <c r="N381" s="38">
        <f t="shared" si="50"/>
        <v>10.49482000343512</v>
      </c>
      <c r="O381" s="38">
        <f t="shared" si="50"/>
        <v>14.687136480007203</v>
      </c>
      <c r="P381" s="38">
        <f t="shared" si="50"/>
        <v>20.610301583040609</v>
      </c>
      <c r="Q381" s="38">
        <f t="shared" si="50"/>
        <v>22.915027476143539</v>
      </c>
      <c r="R381" s="38">
        <f t="shared" si="50"/>
        <v>17.498869558319115</v>
      </c>
      <c r="S381" s="38">
        <f t="shared" si="50"/>
        <v>0.88294193363155005</v>
      </c>
      <c r="T381" s="38">
        <f t="shared" si="50"/>
        <v>15.89510213623034</v>
      </c>
      <c r="U381" s="38">
        <f t="shared" si="50"/>
        <v>23.024505653171154</v>
      </c>
    </row>
    <row r="382" spans="1:21" s="3" customFormat="1" ht="12.75" customHeight="1">
      <c r="A382" s="152" t="s">
        <v>38</v>
      </c>
      <c r="B382" s="145"/>
      <c r="C382" s="20" t="s">
        <v>763</v>
      </c>
      <c r="D382" s="5" t="s">
        <v>79</v>
      </c>
      <c r="E382" s="5" t="s">
        <v>317</v>
      </c>
      <c r="F382" s="618"/>
      <c r="H382" s="38">
        <f t="shared" ref="H382:U382" si="51">+IF($A382="IPMC",(H$6*G$362+H24*H$362-(H$362-G$362))/(1-H$7),(H$6*G$365+H24*H$365-(H$365-G$365))/(1-H$7))</f>
        <v>53.324902374438487</v>
      </c>
      <c r="I382" s="38">
        <f t="shared" si="51"/>
        <v>58.628535389498843</v>
      </c>
      <c r="J382" s="38">
        <f t="shared" si="51"/>
        <v>65.957785888637062</v>
      </c>
      <c r="K382" s="38">
        <f t="shared" si="51"/>
        <v>67.765462043802145</v>
      </c>
      <c r="L382" s="38">
        <f t="shared" si="51"/>
        <v>68.148546533937164</v>
      </c>
      <c r="M382" s="38">
        <f t="shared" si="51"/>
        <v>59.25585468936886</v>
      </c>
      <c r="N382" s="38">
        <f t="shared" si="51"/>
        <v>51.720529836419885</v>
      </c>
      <c r="O382" s="38">
        <f t="shared" si="51"/>
        <v>57.14859367103891</v>
      </c>
      <c r="P382" s="38">
        <f t="shared" si="51"/>
        <v>62.67285924078076</v>
      </c>
      <c r="Q382" s="38">
        <f t="shared" si="51"/>
        <v>63.65230771516358</v>
      </c>
      <c r="R382" s="38">
        <f t="shared" si="51"/>
        <v>58.425682085885214</v>
      </c>
      <c r="S382" s="38">
        <f t="shared" si="51"/>
        <v>47.063756716656457</v>
      </c>
      <c r="T382" s="38">
        <f t="shared" si="51"/>
        <v>63.503222561035578</v>
      </c>
      <c r="U382" s="38">
        <f t="shared" si="51"/>
        <v>69.990106697057669</v>
      </c>
    </row>
    <row r="383" spans="1:21" s="3" customFormat="1" ht="12.75" customHeight="1">
      <c r="A383" s="152" t="s">
        <v>38</v>
      </c>
      <c r="B383" s="145"/>
      <c r="C383" s="20" t="s">
        <v>764</v>
      </c>
      <c r="D383" s="5" t="s">
        <v>79</v>
      </c>
      <c r="E383" s="5" t="s">
        <v>317</v>
      </c>
      <c r="F383" s="618"/>
      <c r="H383" s="38">
        <f t="shared" ref="H383:U383" si="52">+IF($A383="IPMC",(H$6*G$362+H25*H$362-(H$362-G$362))/(1-H$7),(H$6*G$365+H25*H$365-(H$365-G$365))/(1-H$7))</f>
        <v>53.324902374438487</v>
      </c>
      <c r="I383" s="38">
        <f t="shared" si="52"/>
        <v>58.628535389498843</v>
      </c>
      <c r="J383" s="38">
        <f t="shared" si="52"/>
        <v>65.957785888637062</v>
      </c>
      <c r="K383" s="38">
        <f t="shared" si="52"/>
        <v>67.765462043802145</v>
      </c>
      <c r="L383" s="38">
        <f t="shared" si="52"/>
        <v>68.148546533937164</v>
      </c>
      <c r="M383" s="38">
        <f t="shared" si="52"/>
        <v>59.25585468936886</v>
      </c>
      <c r="N383" s="38">
        <f t="shared" si="52"/>
        <v>51.720529836419885</v>
      </c>
      <c r="O383" s="38">
        <f t="shared" si="52"/>
        <v>57.14859367103891</v>
      </c>
      <c r="P383" s="38">
        <f t="shared" si="52"/>
        <v>62.67285924078076</v>
      </c>
      <c r="Q383" s="38">
        <f t="shared" si="52"/>
        <v>63.65230771516358</v>
      </c>
      <c r="R383" s="38">
        <f t="shared" si="52"/>
        <v>58.425682085885214</v>
      </c>
      <c r="S383" s="38">
        <f t="shared" si="52"/>
        <v>47.063756716656457</v>
      </c>
      <c r="T383" s="38">
        <f t="shared" si="52"/>
        <v>63.503222561035578</v>
      </c>
      <c r="U383" s="38">
        <f t="shared" si="52"/>
        <v>69.990106697057669</v>
      </c>
    </row>
    <row r="384" spans="1:21" s="3" customFormat="1" ht="12.75" customHeight="1">
      <c r="A384" s="152" t="s">
        <v>38</v>
      </c>
      <c r="B384" s="145"/>
      <c r="C384" s="20" t="s">
        <v>765</v>
      </c>
      <c r="D384" s="5" t="s">
        <v>79</v>
      </c>
      <c r="E384" s="5" t="s">
        <v>317</v>
      </c>
      <c r="F384" s="618"/>
      <c r="H384" s="38">
        <f t="shared" ref="H384:U384" si="53">+IF($A384="IPMC",(H$6*G$362+H26*H$362-(H$362-G$362))/(1-H$7),(H$6*G$365+H26*H$365-(H$365-G$365))/(1-H$7))</f>
        <v>40.79357405363649</v>
      </c>
      <c r="I384" s="38">
        <f t="shared" si="53"/>
        <v>45.715899305667406</v>
      </c>
      <c r="J384" s="38">
        <f t="shared" si="53"/>
        <v>53.300667898220141</v>
      </c>
      <c r="K384" s="38">
        <f t="shared" si="53"/>
        <v>55.500543156989607</v>
      </c>
      <c r="L384" s="38">
        <f t="shared" si="53"/>
        <v>57.118495030704729</v>
      </c>
      <c r="M384" s="38">
        <f t="shared" si="53"/>
        <v>48.527173948929594</v>
      </c>
      <c r="N384" s="38">
        <f t="shared" si="53"/>
        <v>40.154133854473841</v>
      </c>
      <c r="O384" s="38">
        <f t="shared" si="53"/>
        <v>45.235493088135847</v>
      </c>
      <c r="P384" s="38">
        <f t="shared" si="53"/>
        <v>50.871674983339545</v>
      </c>
      <c r="Q384" s="38">
        <f t="shared" si="53"/>
        <v>52.222946853194472</v>
      </c>
      <c r="R384" s="38">
        <f t="shared" si="53"/>
        <v>46.943145535502985</v>
      </c>
      <c r="S384" s="38">
        <f t="shared" si="53"/>
        <v>34.107143168622343</v>
      </c>
      <c r="T384" s="38">
        <f t="shared" si="53"/>
        <v>50.146160304974892</v>
      </c>
      <c r="U384" s="38">
        <f t="shared" si="53"/>
        <v>56.813311405856737</v>
      </c>
    </row>
    <row r="385" spans="1:21" s="3" customFormat="1" ht="12.75" customHeight="1">
      <c r="A385" s="152" t="s">
        <v>38</v>
      </c>
      <c r="B385" s="145"/>
      <c r="C385" s="20" t="s">
        <v>474</v>
      </c>
      <c r="D385" s="5" t="s">
        <v>79</v>
      </c>
      <c r="E385" s="5" t="s">
        <v>317</v>
      </c>
      <c r="F385" s="618"/>
      <c r="H385" s="38">
        <f t="shared" ref="H385:U385" si="54">+IF($A385="IPMC",(H$6*G$362+H27*H$362-(H$362-G$362))/(1-H$7),(H$6*G$365+H27*H$365-(H$365-G$365))/(1-H$7))</f>
        <v>24.681866212605339</v>
      </c>
      <c r="I385" s="38">
        <f t="shared" si="54"/>
        <v>29.113938626455553</v>
      </c>
      <c r="J385" s="38">
        <f t="shared" si="54"/>
        <v>37.027230481969795</v>
      </c>
      <c r="K385" s="38">
        <f t="shared" si="54"/>
        <v>39.73136173108778</v>
      </c>
      <c r="L385" s="38">
        <f t="shared" si="54"/>
        <v>42.937000240834472</v>
      </c>
      <c r="M385" s="38">
        <f t="shared" si="54"/>
        <v>34.733155854079101</v>
      </c>
      <c r="N385" s="38">
        <f t="shared" si="54"/>
        <v>25.2830533062575</v>
      </c>
      <c r="O385" s="38">
        <f t="shared" si="54"/>
        <v>29.918649481546204</v>
      </c>
      <c r="P385" s="38">
        <f t="shared" si="54"/>
        <v>35.698723795200834</v>
      </c>
      <c r="Q385" s="38">
        <f t="shared" si="54"/>
        <v>37.52805431637703</v>
      </c>
      <c r="R385" s="38">
        <f t="shared" si="54"/>
        <v>32.179884256440126</v>
      </c>
      <c r="S385" s="38">
        <f t="shared" si="54"/>
        <v>17.448640035435623</v>
      </c>
      <c r="T385" s="38">
        <f t="shared" si="54"/>
        <v>32.972794547182581</v>
      </c>
      <c r="U385" s="38">
        <f t="shared" si="54"/>
        <v>39.871717460026957</v>
      </c>
    </row>
    <row r="386" spans="1:21" s="3" customFormat="1" ht="12.75" customHeight="1">
      <c r="A386" s="152" t="s">
        <v>38</v>
      </c>
      <c r="B386" s="145"/>
      <c r="C386" s="20" t="s">
        <v>766</v>
      </c>
      <c r="D386" s="5" t="s">
        <v>79</v>
      </c>
      <c r="E386" s="5" t="s">
        <v>317</v>
      </c>
      <c r="F386" s="618"/>
      <c r="H386" s="38">
        <f t="shared" ref="H386:U386" si="55">+IF($A386="IPMC",(H$6*G$362+H28*H$362-(H$362-G$362))/(1-H$7),(H$6*G$365+H28*H$365-(H$365-G$365))/(1-H$7))</f>
        <v>10.718386083711676</v>
      </c>
      <c r="I386" s="38">
        <f t="shared" si="55"/>
        <v>14.725572704471951</v>
      </c>
      <c r="J386" s="38">
        <f t="shared" si="55"/>
        <v>22.923584721219505</v>
      </c>
      <c r="K386" s="38">
        <f t="shared" si="55"/>
        <v>26.064737828639533</v>
      </c>
      <c r="L386" s="38">
        <f t="shared" si="55"/>
        <v>30.646371422946913</v>
      </c>
      <c r="M386" s="38">
        <f t="shared" si="55"/>
        <v>22.778340171875353</v>
      </c>
      <c r="N386" s="38">
        <f t="shared" si="55"/>
        <v>12.394783497803338</v>
      </c>
      <c r="O386" s="38">
        <f t="shared" si="55"/>
        <v>16.644051689168514</v>
      </c>
      <c r="P386" s="38">
        <f t="shared" si="55"/>
        <v>22.548832765480618</v>
      </c>
      <c r="Q386" s="38">
        <f t="shared" si="55"/>
        <v>24.792480784468591</v>
      </c>
      <c r="R386" s="38">
        <f t="shared" si="55"/>
        <v>19.385057814585643</v>
      </c>
      <c r="S386" s="38">
        <f t="shared" si="55"/>
        <v>3.0112706533404583</v>
      </c>
      <c r="T386" s="38">
        <f t="shared" si="55"/>
        <v>18.089210890429246</v>
      </c>
      <c r="U386" s="38">
        <f t="shared" si="55"/>
        <v>25.189002706974474</v>
      </c>
    </row>
    <row r="387" spans="1:21" s="3" customFormat="1" ht="12.75" customHeight="1">
      <c r="A387" s="152" t="s">
        <v>38</v>
      </c>
      <c r="B387" s="145"/>
      <c r="C387" s="20" t="s">
        <v>767</v>
      </c>
      <c r="D387" s="5" t="s">
        <v>79</v>
      </c>
      <c r="E387" s="5" t="s">
        <v>317</v>
      </c>
      <c r="F387" s="618"/>
      <c r="H387" s="38">
        <f t="shared" ref="H387:U387" si="56">+IF($A387="IPMC",(H$6*G$362+H29*H$362-(H$362-G$362))/(1-H$7),(H$6*G$365+H29*H$365-(H$365-G$365))/(1-H$7))</f>
        <v>9.2146266852154373</v>
      </c>
      <c r="I387" s="38">
        <f t="shared" si="56"/>
        <v>13.176056374412175</v>
      </c>
      <c r="J387" s="38">
        <f t="shared" si="56"/>
        <v>21.404730562369476</v>
      </c>
      <c r="K387" s="38">
        <f t="shared" si="56"/>
        <v>24.592947562222029</v>
      </c>
      <c r="L387" s="38">
        <f t="shared" si="56"/>
        <v>29.322765242559022</v>
      </c>
      <c r="M387" s="38">
        <f t="shared" si="56"/>
        <v>21.490898483022644</v>
      </c>
      <c r="N387" s="38">
        <f t="shared" si="56"/>
        <v>11.006815979969812</v>
      </c>
      <c r="O387" s="38">
        <f t="shared" si="56"/>
        <v>15.214479619220148</v>
      </c>
      <c r="P387" s="38">
        <f t="shared" si="56"/>
        <v>21.13269065458767</v>
      </c>
      <c r="Q387" s="38">
        <f t="shared" si="56"/>
        <v>23.420957481032293</v>
      </c>
      <c r="R387" s="38">
        <f t="shared" si="56"/>
        <v>18.007153428539777</v>
      </c>
      <c r="S387" s="38">
        <f t="shared" si="56"/>
        <v>1.4564770275763652</v>
      </c>
      <c r="T387" s="38">
        <f t="shared" si="56"/>
        <v>16.486363419701966</v>
      </c>
      <c r="U387" s="38">
        <f t="shared" si="56"/>
        <v>23.607787272030365</v>
      </c>
    </row>
    <row r="388" spans="1:21" s="3" customFormat="1" ht="12.75" customHeight="1">
      <c r="A388" s="152" t="s">
        <v>38</v>
      </c>
      <c r="B388" s="145"/>
      <c r="C388" s="20" t="s">
        <v>768</v>
      </c>
      <c r="D388" s="5" t="s">
        <v>79</v>
      </c>
      <c r="E388" s="5" t="s">
        <v>317</v>
      </c>
      <c r="F388" s="618"/>
      <c r="H388" s="38">
        <f t="shared" ref="H388:U388" si="57">+IF($A388="IPMC",(H$6*G$362+H30*H$362-(H$362-G$362))/(1-H$7),(H$6*G$365+H30*H$365-(H$365-G$365))/(1-H$7))</f>
        <v>8.6398921980906955</v>
      </c>
      <c r="I388" s="38">
        <f t="shared" si="57"/>
        <v>12.583833659702048</v>
      </c>
      <c r="J388" s="38">
        <f t="shared" si="57"/>
        <v>20.824226881476847</v>
      </c>
      <c r="K388" s="38">
        <f t="shared" si="57"/>
        <v>24.030431627312137</v>
      </c>
      <c r="L388" s="38">
        <f t="shared" si="57"/>
        <v>28.816885033264175</v>
      </c>
      <c r="M388" s="38">
        <f t="shared" si="57"/>
        <v>20.998840285756703</v>
      </c>
      <c r="N388" s="38">
        <f t="shared" si="57"/>
        <v>10.47633696829709</v>
      </c>
      <c r="O388" s="38">
        <f t="shared" si="57"/>
        <v>14.668099412884446</v>
      </c>
      <c r="P388" s="38">
        <f t="shared" si="57"/>
        <v>20.5914433575708</v>
      </c>
      <c r="Q388" s="38">
        <f t="shared" si="57"/>
        <v>22.896763422349537</v>
      </c>
      <c r="R388" s="38">
        <f t="shared" si="57"/>
        <v>17.480520530076809</v>
      </c>
      <c r="S388" s="38">
        <f t="shared" si="57"/>
        <v>0.86223733871261821</v>
      </c>
      <c r="T388" s="38">
        <f t="shared" si="57"/>
        <v>15.873757626548588</v>
      </c>
      <c r="U388" s="38">
        <f t="shared" si="57"/>
        <v>23.003449209076205</v>
      </c>
    </row>
    <row r="389" spans="1:21" s="3" customFormat="1" ht="12.75" customHeight="1">
      <c r="A389" s="152" t="s">
        <v>38</v>
      </c>
      <c r="B389" s="145"/>
      <c r="C389" s="20" t="s">
        <v>769</v>
      </c>
      <c r="D389" s="5" t="s">
        <v>79</v>
      </c>
      <c r="E389" s="5" t="s">
        <v>317</v>
      </c>
      <c r="F389" s="618"/>
      <c r="H389" s="38">
        <f t="shared" ref="H389:U389" si="58">+IF($A389="IPMC",(H$6*G$362+H31*H$362-(H$362-G$362))/(1-H$7),(H$6*G$365+H31*H$365-(H$365-G$365))/(1-H$7))</f>
        <v>8.3268397259911247</v>
      </c>
      <c r="I389" s="38">
        <f t="shared" si="58"/>
        <v>12.261255514442277</v>
      </c>
      <c r="J389" s="38">
        <f t="shared" si="58"/>
        <v>20.508031983767683</v>
      </c>
      <c r="K389" s="38">
        <f t="shared" si="58"/>
        <v>23.724034485738269</v>
      </c>
      <c r="L389" s="38">
        <f t="shared" si="58"/>
        <v>28.541336839004469</v>
      </c>
      <c r="M389" s="38">
        <f t="shared" si="58"/>
        <v>20.730820811509414</v>
      </c>
      <c r="N389" s="38">
        <f t="shared" si="58"/>
        <v>10.187390037633717</v>
      </c>
      <c r="O389" s="38">
        <f t="shared" si="58"/>
        <v>14.370491250974124</v>
      </c>
      <c r="P389" s="38">
        <f t="shared" si="58"/>
        <v>20.296631043112338</v>
      </c>
      <c r="Q389" s="38">
        <f t="shared" si="58"/>
        <v>22.611239846495405</v>
      </c>
      <c r="R389" s="38">
        <f t="shared" si="58"/>
        <v>17.19366854112176</v>
      </c>
      <c r="S389" s="38">
        <f t="shared" si="58"/>
        <v>0.53856056659279772</v>
      </c>
      <c r="T389" s="38">
        <f t="shared" si="58"/>
        <v>15.540077010080626</v>
      </c>
      <c r="U389" s="38">
        <f t="shared" si="58"/>
        <v>22.674271947523422</v>
      </c>
    </row>
    <row r="390" spans="1:21" s="3" customFormat="1" ht="12.75" customHeight="1">
      <c r="A390" s="152" t="s">
        <v>38</v>
      </c>
      <c r="B390" s="145"/>
      <c r="C390" s="20" t="s">
        <v>185</v>
      </c>
      <c r="D390" s="5" t="s">
        <v>79</v>
      </c>
      <c r="E390" s="5" t="s">
        <v>317</v>
      </c>
      <c r="F390" s="618"/>
      <c r="H390" s="38">
        <f t="shared" ref="H390:U390" si="59">+IF($A390="IPMC",(H$6*G$362+H32*H$362-(H$362-G$362))/(1-H$7),(H$6*G$365+H32*H$365-(H$365-G$365))/(1-H$7))</f>
        <v>53.324902374438487</v>
      </c>
      <c r="I390" s="38">
        <f t="shared" si="59"/>
        <v>58.628535389498843</v>
      </c>
      <c r="J390" s="38">
        <f t="shared" si="59"/>
        <v>65.957785888637062</v>
      </c>
      <c r="K390" s="38">
        <f t="shared" si="59"/>
        <v>67.765462043802145</v>
      </c>
      <c r="L390" s="38">
        <f t="shared" si="59"/>
        <v>68.148546533937164</v>
      </c>
      <c r="M390" s="38">
        <f t="shared" si="59"/>
        <v>59.25585468936886</v>
      </c>
      <c r="N390" s="38">
        <f t="shared" si="59"/>
        <v>51.720529836419885</v>
      </c>
      <c r="O390" s="38">
        <f t="shared" si="59"/>
        <v>57.14859367103891</v>
      </c>
      <c r="P390" s="38">
        <f t="shared" si="59"/>
        <v>62.67285924078076</v>
      </c>
      <c r="Q390" s="38">
        <f t="shared" si="59"/>
        <v>63.65230771516358</v>
      </c>
      <c r="R390" s="38">
        <f t="shared" si="59"/>
        <v>58.425682085885214</v>
      </c>
      <c r="S390" s="38">
        <f t="shared" si="59"/>
        <v>47.063756716656457</v>
      </c>
      <c r="T390" s="38">
        <f t="shared" si="59"/>
        <v>63.503222561035578</v>
      </c>
      <c r="U390" s="38">
        <f t="shared" si="59"/>
        <v>69.990106697057669</v>
      </c>
    </row>
    <row r="391" spans="1:21" s="3" customFormat="1" ht="12.75" customHeight="1">
      <c r="A391" s="152" t="s">
        <v>38</v>
      </c>
      <c r="B391" s="145"/>
      <c r="C391" s="20" t="s">
        <v>770</v>
      </c>
      <c r="D391" s="5" t="s">
        <v>79</v>
      </c>
      <c r="E391" s="5" t="s">
        <v>317</v>
      </c>
      <c r="F391" s="618"/>
      <c r="H391" s="38">
        <f t="shared" ref="H391:U391" si="60">+IF($A391="IPMC",(H$6*G$362+H33*H$362-(H$362-G$362))/(1-H$7),(H$6*G$365+H33*H$365-(H$365-G$365))/(1-H$7))</f>
        <v>24.681866212605339</v>
      </c>
      <c r="I391" s="38">
        <f t="shared" si="60"/>
        <v>29.113938626455553</v>
      </c>
      <c r="J391" s="38">
        <f t="shared" si="60"/>
        <v>37.027230481969795</v>
      </c>
      <c r="K391" s="38">
        <f t="shared" si="60"/>
        <v>39.73136173108778</v>
      </c>
      <c r="L391" s="38">
        <f t="shared" si="60"/>
        <v>42.937000240834472</v>
      </c>
      <c r="M391" s="38">
        <f t="shared" si="60"/>
        <v>34.733155854079101</v>
      </c>
      <c r="N391" s="38">
        <f t="shared" si="60"/>
        <v>25.2830533062575</v>
      </c>
      <c r="O391" s="38">
        <f t="shared" si="60"/>
        <v>29.918649481546204</v>
      </c>
      <c r="P391" s="38">
        <f t="shared" si="60"/>
        <v>35.698723795200834</v>
      </c>
      <c r="Q391" s="38">
        <f t="shared" si="60"/>
        <v>37.52805431637703</v>
      </c>
      <c r="R391" s="38">
        <f t="shared" si="60"/>
        <v>32.179884256440126</v>
      </c>
      <c r="S391" s="38">
        <f t="shared" si="60"/>
        <v>17.448640035435623</v>
      </c>
      <c r="T391" s="38">
        <f t="shared" si="60"/>
        <v>32.972794547182581</v>
      </c>
      <c r="U391" s="38">
        <f t="shared" si="60"/>
        <v>39.871717460026957</v>
      </c>
    </row>
    <row r="392" spans="1:21" s="3" customFormat="1" ht="12.75" customHeight="1">
      <c r="A392" s="152" t="s">
        <v>38</v>
      </c>
      <c r="B392" s="145"/>
      <c r="C392" s="20" t="s">
        <v>771</v>
      </c>
      <c r="D392" s="5" t="s">
        <v>79</v>
      </c>
      <c r="E392" s="5" t="s">
        <v>317</v>
      </c>
      <c r="F392" s="618"/>
      <c r="H392" s="38">
        <f t="shared" ref="H392:U392" si="61">+IF($A392="IPMC",(H$6*G$362+H34*H$362-(H$362-G$362))/(1-H$7),(H$6*G$365+H34*H$365-(H$365-G$365))/(1-H$7))</f>
        <v>24.681866212605339</v>
      </c>
      <c r="I392" s="38">
        <f t="shared" si="61"/>
        <v>29.113938626455553</v>
      </c>
      <c r="J392" s="38">
        <f t="shared" si="61"/>
        <v>37.027230481969795</v>
      </c>
      <c r="K392" s="38">
        <f t="shared" si="61"/>
        <v>39.73136173108778</v>
      </c>
      <c r="L392" s="38">
        <f t="shared" si="61"/>
        <v>42.937000240834472</v>
      </c>
      <c r="M392" s="38">
        <f t="shared" si="61"/>
        <v>34.733155854079101</v>
      </c>
      <c r="N392" s="38">
        <f t="shared" si="61"/>
        <v>25.2830533062575</v>
      </c>
      <c r="O392" s="38">
        <f t="shared" si="61"/>
        <v>29.918649481546204</v>
      </c>
      <c r="P392" s="38">
        <f t="shared" si="61"/>
        <v>35.698723795200834</v>
      </c>
      <c r="Q392" s="38">
        <f t="shared" si="61"/>
        <v>37.52805431637703</v>
      </c>
      <c r="R392" s="38">
        <f t="shared" si="61"/>
        <v>32.179884256440126</v>
      </c>
      <c r="S392" s="38">
        <f t="shared" si="61"/>
        <v>17.448640035435623</v>
      </c>
      <c r="T392" s="38">
        <f t="shared" si="61"/>
        <v>32.972794547182581</v>
      </c>
      <c r="U392" s="38">
        <f t="shared" si="61"/>
        <v>39.871717460026957</v>
      </c>
    </row>
    <row r="393" spans="1:21" s="3" customFormat="1" ht="12.75" customHeight="1">
      <c r="A393" s="152" t="s">
        <v>38</v>
      </c>
      <c r="B393" s="145"/>
      <c r="C393" s="20" t="s">
        <v>772</v>
      </c>
      <c r="D393" s="5" t="s">
        <v>79</v>
      </c>
      <c r="E393" s="5" t="s">
        <v>317</v>
      </c>
      <c r="F393" s="618"/>
      <c r="H393" s="38">
        <f t="shared" ref="H393:U393" si="62">+IF($A393="IPMC",(H$6*G$362+H35*H$362-(H$362-G$362))/(1-H$7),(H$6*G$365+H35*H$365-(H$365-G$365))/(1-H$7))</f>
        <v>24.681866212605339</v>
      </c>
      <c r="I393" s="38">
        <f t="shared" si="62"/>
        <v>29.113938626455553</v>
      </c>
      <c r="J393" s="38">
        <f t="shared" si="62"/>
        <v>37.027230481969795</v>
      </c>
      <c r="K393" s="38">
        <f t="shared" si="62"/>
        <v>39.73136173108778</v>
      </c>
      <c r="L393" s="38">
        <f t="shared" si="62"/>
        <v>42.937000240834472</v>
      </c>
      <c r="M393" s="38">
        <f t="shared" si="62"/>
        <v>34.733155854079101</v>
      </c>
      <c r="N393" s="38">
        <f t="shared" si="62"/>
        <v>25.2830533062575</v>
      </c>
      <c r="O393" s="38">
        <f t="shared" si="62"/>
        <v>29.918649481546204</v>
      </c>
      <c r="P393" s="38">
        <f t="shared" si="62"/>
        <v>35.698723795200834</v>
      </c>
      <c r="Q393" s="38">
        <f t="shared" si="62"/>
        <v>37.52805431637703</v>
      </c>
      <c r="R393" s="38">
        <f t="shared" si="62"/>
        <v>32.179884256440126</v>
      </c>
      <c r="S393" s="38">
        <f t="shared" si="62"/>
        <v>17.448640035435623</v>
      </c>
      <c r="T393" s="38">
        <f t="shared" si="62"/>
        <v>32.972794547182581</v>
      </c>
      <c r="U393" s="38">
        <f t="shared" si="62"/>
        <v>39.871717460026957</v>
      </c>
    </row>
    <row r="394" spans="1:21" s="3" customFormat="1" ht="12.75" customHeight="1">
      <c r="A394" s="152" t="s">
        <v>38</v>
      </c>
      <c r="B394" s="145"/>
      <c r="C394" s="20" t="s">
        <v>773</v>
      </c>
      <c r="D394" s="5" t="s">
        <v>79</v>
      </c>
      <c r="E394" s="5" t="s">
        <v>317</v>
      </c>
      <c r="F394" s="618"/>
      <c r="H394" s="38">
        <f t="shared" ref="H394:U394" si="63">+IF($A394="IPMC",(H$6*G$362+H36*H$362-(H$362-G$362))/(1-H$7),(H$6*G$365+H36*H$365-(H$365-G$365))/(1-H$7))</f>
        <v>24.681866212605339</v>
      </c>
      <c r="I394" s="38">
        <f t="shared" si="63"/>
        <v>29.113938626455553</v>
      </c>
      <c r="J394" s="38">
        <f t="shared" si="63"/>
        <v>37.027230481969795</v>
      </c>
      <c r="K394" s="38">
        <f t="shared" si="63"/>
        <v>39.73136173108778</v>
      </c>
      <c r="L394" s="38">
        <f t="shared" si="63"/>
        <v>42.937000240834472</v>
      </c>
      <c r="M394" s="38">
        <f t="shared" si="63"/>
        <v>34.733155854079101</v>
      </c>
      <c r="N394" s="38">
        <f t="shared" si="63"/>
        <v>25.2830533062575</v>
      </c>
      <c r="O394" s="38">
        <f t="shared" si="63"/>
        <v>29.918649481546204</v>
      </c>
      <c r="P394" s="38">
        <f t="shared" si="63"/>
        <v>35.698723795200834</v>
      </c>
      <c r="Q394" s="38">
        <f t="shared" si="63"/>
        <v>37.52805431637703</v>
      </c>
      <c r="R394" s="38">
        <f t="shared" si="63"/>
        <v>32.179884256440126</v>
      </c>
      <c r="S394" s="38">
        <f t="shared" si="63"/>
        <v>17.448640035435623</v>
      </c>
      <c r="T394" s="38">
        <f t="shared" si="63"/>
        <v>32.972794547182581</v>
      </c>
      <c r="U394" s="38">
        <f t="shared" si="63"/>
        <v>39.871717460026957</v>
      </c>
    </row>
    <row r="395" spans="1:21" s="3" customFormat="1" ht="12.75" customHeight="1">
      <c r="A395" s="152" t="s">
        <v>38</v>
      </c>
      <c r="B395" s="145"/>
      <c r="C395" s="20" t="s">
        <v>774</v>
      </c>
      <c r="D395" s="5" t="s">
        <v>79</v>
      </c>
      <c r="E395" s="5" t="s">
        <v>317</v>
      </c>
      <c r="F395" s="618"/>
      <c r="H395" s="38">
        <f t="shared" ref="H395:U395" si="64">+IF($A395="IPMC",(H$6*G$362+H37*H$362-(H$362-G$362))/(1-H$7),(H$6*G$365+H37*H$365-(H$365-G$365))/(1-H$7))</f>
        <v>24.681866212605339</v>
      </c>
      <c r="I395" s="38">
        <f t="shared" si="64"/>
        <v>29.113938626455553</v>
      </c>
      <c r="J395" s="38">
        <f t="shared" si="64"/>
        <v>37.027230481969795</v>
      </c>
      <c r="K395" s="38">
        <f t="shared" si="64"/>
        <v>39.73136173108778</v>
      </c>
      <c r="L395" s="38">
        <f t="shared" si="64"/>
        <v>42.937000240834472</v>
      </c>
      <c r="M395" s="38">
        <f t="shared" si="64"/>
        <v>34.733155854079101</v>
      </c>
      <c r="N395" s="38">
        <f t="shared" si="64"/>
        <v>25.2830533062575</v>
      </c>
      <c r="O395" s="38">
        <f t="shared" si="64"/>
        <v>29.918649481546204</v>
      </c>
      <c r="P395" s="38">
        <f t="shared" si="64"/>
        <v>35.698723795200834</v>
      </c>
      <c r="Q395" s="38">
        <f t="shared" si="64"/>
        <v>37.52805431637703</v>
      </c>
      <c r="R395" s="38">
        <f t="shared" si="64"/>
        <v>32.179884256440126</v>
      </c>
      <c r="S395" s="38">
        <f t="shared" si="64"/>
        <v>17.448640035435623</v>
      </c>
      <c r="T395" s="38">
        <f t="shared" si="64"/>
        <v>32.972794547182581</v>
      </c>
      <c r="U395" s="38">
        <f t="shared" si="64"/>
        <v>39.871717460026957</v>
      </c>
    </row>
    <row r="396" spans="1:21" s="3" customFormat="1" ht="12.75" customHeight="1">
      <c r="A396" s="152" t="s">
        <v>38</v>
      </c>
      <c r="B396" s="145"/>
      <c r="C396" s="20" t="s">
        <v>775</v>
      </c>
      <c r="D396" s="5" t="s">
        <v>79</v>
      </c>
      <c r="E396" s="5" t="s">
        <v>317</v>
      </c>
      <c r="F396" s="618"/>
      <c r="H396" s="38">
        <f t="shared" ref="H396:U396" si="65">+IF($A396="IPMC",(H$6*G$362+H38*H$362-(H$362-G$362))/(1-H$7),(H$6*G$365+H38*H$365-(H$365-G$365))/(1-H$7))</f>
        <v>24.681866212605339</v>
      </c>
      <c r="I396" s="38">
        <f t="shared" si="65"/>
        <v>29.113938626455553</v>
      </c>
      <c r="J396" s="38">
        <f t="shared" si="65"/>
        <v>37.027230481969795</v>
      </c>
      <c r="K396" s="38">
        <f t="shared" si="65"/>
        <v>39.73136173108778</v>
      </c>
      <c r="L396" s="38">
        <f t="shared" si="65"/>
        <v>42.937000240834472</v>
      </c>
      <c r="M396" s="38">
        <f t="shared" si="65"/>
        <v>34.733155854079101</v>
      </c>
      <c r="N396" s="38">
        <f t="shared" si="65"/>
        <v>25.2830533062575</v>
      </c>
      <c r="O396" s="38">
        <f t="shared" si="65"/>
        <v>29.918649481546204</v>
      </c>
      <c r="P396" s="38">
        <f t="shared" si="65"/>
        <v>35.698723795200834</v>
      </c>
      <c r="Q396" s="38">
        <f t="shared" si="65"/>
        <v>37.52805431637703</v>
      </c>
      <c r="R396" s="38">
        <f t="shared" si="65"/>
        <v>32.179884256440126</v>
      </c>
      <c r="S396" s="38">
        <f t="shared" si="65"/>
        <v>17.448640035435623</v>
      </c>
      <c r="T396" s="38">
        <f t="shared" si="65"/>
        <v>32.972794547182581</v>
      </c>
      <c r="U396" s="38">
        <f t="shared" si="65"/>
        <v>39.871717460026957</v>
      </c>
    </row>
    <row r="397" spans="1:21" s="3" customFormat="1" ht="12.75" customHeight="1">
      <c r="A397" s="152" t="s">
        <v>38</v>
      </c>
      <c r="B397" s="145"/>
      <c r="C397" s="20" t="s">
        <v>775</v>
      </c>
      <c r="D397" s="5" t="s">
        <v>79</v>
      </c>
      <c r="E397" s="5" t="s">
        <v>317</v>
      </c>
      <c r="F397" s="618"/>
      <c r="H397" s="38">
        <f t="shared" ref="H397:U397" si="66">+IF($A397="IPMC",(H$6*G$362+H39*H$362-(H$362-G$362))/(1-H$7),(H$6*G$365+H39*H$365-(H$365-G$365))/(1-H$7))</f>
        <v>24.681866212605339</v>
      </c>
      <c r="I397" s="38">
        <f t="shared" si="66"/>
        <v>29.113938626455553</v>
      </c>
      <c r="J397" s="38">
        <f t="shared" si="66"/>
        <v>37.027230481969795</v>
      </c>
      <c r="K397" s="38">
        <f t="shared" si="66"/>
        <v>39.73136173108778</v>
      </c>
      <c r="L397" s="38">
        <f t="shared" si="66"/>
        <v>42.937000240834472</v>
      </c>
      <c r="M397" s="38">
        <f t="shared" si="66"/>
        <v>34.733155854079101</v>
      </c>
      <c r="N397" s="38">
        <f t="shared" si="66"/>
        <v>25.2830533062575</v>
      </c>
      <c r="O397" s="38">
        <f t="shared" si="66"/>
        <v>29.918649481546204</v>
      </c>
      <c r="P397" s="38">
        <f t="shared" si="66"/>
        <v>35.698723795200834</v>
      </c>
      <c r="Q397" s="38">
        <f t="shared" si="66"/>
        <v>37.52805431637703</v>
      </c>
      <c r="R397" s="38">
        <f t="shared" si="66"/>
        <v>32.179884256440126</v>
      </c>
      <c r="S397" s="38">
        <f t="shared" si="66"/>
        <v>17.448640035435623</v>
      </c>
      <c r="T397" s="38">
        <f t="shared" si="66"/>
        <v>32.972794547182581</v>
      </c>
      <c r="U397" s="38">
        <f t="shared" si="66"/>
        <v>39.871717460026957</v>
      </c>
    </row>
    <row r="398" spans="1:21" s="3" customFormat="1" ht="12.75" customHeight="1">
      <c r="A398" s="152" t="s">
        <v>38</v>
      </c>
      <c r="B398" s="145"/>
      <c r="C398" s="20" t="s">
        <v>776</v>
      </c>
      <c r="D398" s="5" t="s">
        <v>79</v>
      </c>
      <c r="E398" s="5" t="s">
        <v>317</v>
      </c>
      <c r="F398" s="618"/>
      <c r="H398" s="38">
        <f t="shared" ref="H398:U398" si="67">+IF($A398="IPMC",(H$6*G$362+H40*H$362-(H$362-G$362))/(1-H$7),(H$6*G$365+H40*H$365-(H$365-G$365))/(1-H$7))</f>
        <v>24.681866212605339</v>
      </c>
      <c r="I398" s="38">
        <f t="shared" si="67"/>
        <v>29.113938626455553</v>
      </c>
      <c r="J398" s="38">
        <f t="shared" si="67"/>
        <v>37.027230481969795</v>
      </c>
      <c r="K398" s="38">
        <f t="shared" si="67"/>
        <v>39.73136173108778</v>
      </c>
      <c r="L398" s="38">
        <f t="shared" si="67"/>
        <v>42.937000240834472</v>
      </c>
      <c r="M398" s="38">
        <f t="shared" si="67"/>
        <v>34.733155854079101</v>
      </c>
      <c r="N398" s="38">
        <f t="shared" si="67"/>
        <v>25.2830533062575</v>
      </c>
      <c r="O398" s="38">
        <f t="shared" si="67"/>
        <v>29.918649481546204</v>
      </c>
      <c r="P398" s="38">
        <f t="shared" si="67"/>
        <v>35.698723795200834</v>
      </c>
      <c r="Q398" s="38">
        <f t="shared" si="67"/>
        <v>37.52805431637703</v>
      </c>
      <c r="R398" s="38">
        <f t="shared" si="67"/>
        <v>32.179884256440126</v>
      </c>
      <c r="S398" s="38">
        <f t="shared" si="67"/>
        <v>17.448640035435623</v>
      </c>
      <c r="T398" s="38">
        <f t="shared" si="67"/>
        <v>32.972794547182581</v>
      </c>
      <c r="U398" s="38">
        <f t="shared" si="67"/>
        <v>39.871717460026957</v>
      </c>
    </row>
    <row r="399" spans="1:21" ht="13.95" customHeight="1" collapsed="1">
      <c r="A399" s="152" t="s">
        <v>38</v>
      </c>
      <c r="B399" s="145"/>
      <c r="C399" s="20" t="s">
        <v>777</v>
      </c>
      <c r="D399" s="5" t="s">
        <v>79</v>
      </c>
      <c r="E399" s="5" t="s">
        <v>317</v>
      </c>
      <c r="F399" s="618"/>
      <c r="G399" s="3"/>
      <c r="H399" s="38">
        <f t="shared" ref="H399:U399" si="68">+IF($A399="IPMC",(H$6*G$362+H41*H$362-(H$362-G$362))/(1-H$7),(H$6*G$365+H41*H$365-(H$365-G$365))/(1-H$7))</f>
        <v>24.681866212605339</v>
      </c>
      <c r="I399" s="38">
        <f t="shared" si="68"/>
        <v>29.113938626455553</v>
      </c>
      <c r="J399" s="38">
        <f t="shared" si="68"/>
        <v>37.027230481969795</v>
      </c>
      <c r="K399" s="38">
        <f t="shared" si="68"/>
        <v>39.73136173108778</v>
      </c>
      <c r="L399" s="38">
        <f t="shared" si="68"/>
        <v>42.937000240834472</v>
      </c>
      <c r="M399" s="38">
        <f t="shared" si="68"/>
        <v>34.733155854079101</v>
      </c>
      <c r="N399" s="38">
        <f t="shared" si="68"/>
        <v>25.2830533062575</v>
      </c>
      <c r="O399" s="38">
        <f t="shared" si="68"/>
        <v>29.918649481546204</v>
      </c>
      <c r="P399" s="38">
        <f t="shared" si="68"/>
        <v>35.698723795200834</v>
      </c>
      <c r="Q399" s="38">
        <f t="shared" si="68"/>
        <v>37.52805431637703</v>
      </c>
      <c r="R399" s="38">
        <f t="shared" si="68"/>
        <v>32.179884256440126</v>
      </c>
      <c r="S399" s="38">
        <f t="shared" si="68"/>
        <v>17.448640035435623</v>
      </c>
      <c r="T399" s="38">
        <f t="shared" si="68"/>
        <v>32.972794547182581</v>
      </c>
      <c r="U399" s="38">
        <f t="shared" si="68"/>
        <v>39.871717460026957</v>
      </c>
    </row>
    <row r="400" spans="1:21" ht="14.25" customHeight="1">
      <c r="A400" s="152" t="s">
        <v>38</v>
      </c>
      <c r="B400" s="145"/>
      <c r="C400" s="20" t="s">
        <v>778</v>
      </c>
      <c r="D400" s="5" t="s">
        <v>79</v>
      </c>
      <c r="E400" s="5" t="s">
        <v>317</v>
      </c>
      <c r="F400" s="618"/>
      <c r="G400" s="3"/>
      <c r="H400" s="38">
        <f t="shared" ref="H400:U400" si="69">+IF($A400="IPMC",(H$6*G$362+H42*H$362-(H$362-G$362))/(1-H$7),(H$6*G$365+H42*H$365-(H$365-G$365))/(1-H$7))</f>
        <v>24.681866212605339</v>
      </c>
      <c r="I400" s="38">
        <f t="shared" si="69"/>
        <v>29.113938626455553</v>
      </c>
      <c r="J400" s="38">
        <f t="shared" si="69"/>
        <v>37.027230481969795</v>
      </c>
      <c r="K400" s="38">
        <f t="shared" si="69"/>
        <v>39.73136173108778</v>
      </c>
      <c r="L400" s="38">
        <f t="shared" si="69"/>
        <v>42.937000240834472</v>
      </c>
      <c r="M400" s="38">
        <f t="shared" si="69"/>
        <v>34.733155854079101</v>
      </c>
      <c r="N400" s="38">
        <f t="shared" si="69"/>
        <v>25.2830533062575</v>
      </c>
      <c r="O400" s="38">
        <f t="shared" si="69"/>
        <v>29.918649481546204</v>
      </c>
      <c r="P400" s="38">
        <f t="shared" si="69"/>
        <v>35.698723795200834</v>
      </c>
      <c r="Q400" s="38">
        <f t="shared" si="69"/>
        <v>37.52805431637703</v>
      </c>
      <c r="R400" s="38">
        <f t="shared" si="69"/>
        <v>32.179884256440126</v>
      </c>
      <c r="S400" s="38">
        <f t="shared" si="69"/>
        <v>17.448640035435623</v>
      </c>
      <c r="T400" s="38">
        <f t="shared" si="69"/>
        <v>32.972794547182581</v>
      </c>
      <c r="U400" s="38">
        <f t="shared" si="69"/>
        <v>39.871717460026957</v>
      </c>
    </row>
    <row r="401" spans="1:21" ht="14.25" customHeight="1">
      <c r="A401" s="152" t="s">
        <v>38</v>
      </c>
      <c r="B401" s="145"/>
      <c r="C401" s="20" t="s">
        <v>779</v>
      </c>
      <c r="D401" s="5" t="s">
        <v>79</v>
      </c>
      <c r="E401" s="5" t="s">
        <v>317</v>
      </c>
      <c r="F401" s="618"/>
      <c r="G401" s="3"/>
      <c r="H401" s="38">
        <f t="shared" ref="H401:U401" si="70">+IF($A401="IPMC",(H$6*G$362+H43*H$362-(H$362-G$362))/(1-H$7),(H$6*G$365+H43*H$365-(H$365-G$365))/(1-H$7))</f>
        <v>24.681866212605339</v>
      </c>
      <c r="I401" s="38">
        <f t="shared" si="70"/>
        <v>29.113938626455553</v>
      </c>
      <c r="J401" s="38">
        <f t="shared" si="70"/>
        <v>37.027230481969795</v>
      </c>
      <c r="K401" s="38">
        <f t="shared" si="70"/>
        <v>39.73136173108778</v>
      </c>
      <c r="L401" s="38">
        <f t="shared" si="70"/>
        <v>42.937000240834472</v>
      </c>
      <c r="M401" s="38">
        <f t="shared" si="70"/>
        <v>34.733155854079101</v>
      </c>
      <c r="N401" s="38">
        <f t="shared" si="70"/>
        <v>25.2830533062575</v>
      </c>
      <c r="O401" s="38">
        <f t="shared" si="70"/>
        <v>29.918649481546204</v>
      </c>
      <c r="P401" s="38">
        <f t="shared" si="70"/>
        <v>35.698723795200834</v>
      </c>
      <c r="Q401" s="38">
        <f t="shared" si="70"/>
        <v>37.52805431637703</v>
      </c>
      <c r="R401" s="38">
        <f t="shared" si="70"/>
        <v>32.179884256440126</v>
      </c>
      <c r="S401" s="38">
        <f t="shared" si="70"/>
        <v>17.448640035435623</v>
      </c>
      <c r="T401" s="38">
        <f t="shared" si="70"/>
        <v>32.972794547182581</v>
      </c>
      <c r="U401" s="38">
        <f t="shared" si="70"/>
        <v>39.871717460026957</v>
      </c>
    </row>
    <row r="402" spans="1:21" ht="14.25" customHeight="1">
      <c r="A402" s="152" t="s">
        <v>38</v>
      </c>
      <c r="B402" s="145"/>
      <c r="C402" s="20" t="s">
        <v>780</v>
      </c>
      <c r="D402" s="5" t="s">
        <v>79</v>
      </c>
      <c r="E402" s="5" t="s">
        <v>317</v>
      </c>
      <c r="F402" s="618"/>
      <c r="G402" s="3"/>
      <c r="H402" s="38">
        <f t="shared" ref="H402:U402" si="71">+IF($A402="IPMC",(H$6*G$362+H44*H$362-(H$362-G$362))/(1-H$7),(H$6*G$365+H44*H$365-(H$365-G$365))/(1-H$7))</f>
        <v>24.681866212605339</v>
      </c>
      <c r="I402" s="38">
        <f t="shared" si="71"/>
        <v>29.113938626455553</v>
      </c>
      <c r="J402" s="38">
        <f t="shared" si="71"/>
        <v>37.027230481969795</v>
      </c>
      <c r="K402" s="38">
        <f t="shared" si="71"/>
        <v>39.73136173108778</v>
      </c>
      <c r="L402" s="38">
        <f t="shared" si="71"/>
        <v>42.937000240834472</v>
      </c>
      <c r="M402" s="38">
        <f t="shared" si="71"/>
        <v>34.733155854079101</v>
      </c>
      <c r="N402" s="38">
        <f t="shared" si="71"/>
        <v>25.2830533062575</v>
      </c>
      <c r="O402" s="38">
        <f t="shared" si="71"/>
        <v>29.918649481546204</v>
      </c>
      <c r="P402" s="38">
        <f t="shared" si="71"/>
        <v>35.698723795200834</v>
      </c>
      <c r="Q402" s="38">
        <f t="shared" si="71"/>
        <v>37.52805431637703</v>
      </c>
      <c r="R402" s="38">
        <f t="shared" si="71"/>
        <v>32.179884256440126</v>
      </c>
      <c r="S402" s="38">
        <f t="shared" si="71"/>
        <v>17.448640035435623</v>
      </c>
      <c r="T402" s="38">
        <f t="shared" si="71"/>
        <v>32.972794547182581</v>
      </c>
      <c r="U402" s="38">
        <f t="shared" si="71"/>
        <v>39.871717460026957</v>
      </c>
    </row>
    <row r="403" spans="1:21" ht="14.25" customHeight="1">
      <c r="A403" s="152" t="s">
        <v>38</v>
      </c>
      <c r="B403" s="145"/>
      <c r="C403" s="20" t="s">
        <v>781</v>
      </c>
      <c r="D403" s="5" t="s">
        <v>79</v>
      </c>
      <c r="E403" s="5" t="s">
        <v>317</v>
      </c>
      <c r="F403" s="618"/>
      <c r="G403" s="3"/>
      <c r="H403" s="38">
        <f t="shared" ref="H403:U403" si="72">+IF($A403="IPMC",(H$6*G$362+H45*H$362-(H$362-G$362))/(1-H$7),(H$6*G$365+H45*H$365-(H$365-G$365))/(1-H$7))</f>
        <v>13.22465174787208</v>
      </c>
      <c r="I403" s="38">
        <f t="shared" si="72"/>
        <v>17.308099921238238</v>
      </c>
      <c r="J403" s="38">
        <f t="shared" si="72"/>
        <v>25.455008319302891</v>
      </c>
      <c r="K403" s="38">
        <f t="shared" si="72"/>
        <v>28.517721606002038</v>
      </c>
      <c r="L403" s="38">
        <f t="shared" si="72"/>
        <v>32.852381723593396</v>
      </c>
      <c r="M403" s="38">
        <f t="shared" si="72"/>
        <v>24.924076319963206</v>
      </c>
      <c r="N403" s="38">
        <f t="shared" si="72"/>
        <v>14.708062694192547</v>
      </c>
      <c r="O403" s="38">
        <f t="shared" si="72"/>
        <v>19.026671805749125</v>
      </c>
      <c r="P403" s="38">
        <f t="shared" si="72"/>
        <v>24.909069616968861</v>
      </c>
      <c r="Q403" s="38">
        <f t="shared" si="72"/>
        <v>27.078352956862414</v>
      </c>
      <c r="R403" s="38">
        <f t="shared" si="72"/>
        <v>21.68156512466209</v>
      </c>
      <c r="S403" s="38">
        <f t="shared" si="72"/>
        <v>5.6025933629472817</v>
      </c>
      <c r="T403" s="38">
        <f t="shared" si="72"/>
        <v>20.760623341641384</v>
      </c>
      <c r="U403" s="38">
        <f t="shared" si="72"/>
        <v>27.824361765214665</v>
      </c>
    </row>
    <row r="404" spans="1:21" ht="14.25" customHeight="1">
      <c r="A404" s="152" t="s">
        <v>38</v>
      </c>
      <c r="B404" s="145"/>
      <c r="C404" s="20" t="s">
        <v>782</v>
      </c>
      <c r="D404" s="5" t="s">
        <v>79</v>
      </c>
      <c r="E404" s="5" t="s">
        <v>317</v>
      </c>
      <c r="F404" s="618"/>
      <c r="G404" s="3"/>
      <c r="H404" s="38">
        <f t="shared" ref="H404:U404" si="73">+IF($A404="IPMC",(H$6*G$362+H46*H$362-(H$362-G$362))/(1-H$7),(H$6*G$365+H46*H$365-(H$365-G$365))/(1-H$7))</f>
        <v>13.22465174787208</v>
      </c>
      <c r="I404" s="38">
        <f t="shared" si="73"/>
        <v>17.308099921238238</v>
      </c>
      <c r="J404" s="38">
        <f t="shared" si="73"/>
        <v>25.455008319302891</v>
      </c>
      <c r="K404" s="38">
        <f t="shared" si="73"/>
        <v>28.517721606002038</v>
      </c>
      <c r="L404" s="38">
        <f t="shared" si="73"/>
        <v>32.852381723593396</v>
      </c>
      <c r="M404" s="38">
        <f t="shared" si="73"/>
        <v>24.924076319963206</v>
      </c>
      <c r="N404" s="38">
        <f t="shared" si="73"/>
        <v>14.708062694192547</v>
      </c>
      <c r="O404" s="38">
        <f t="shared" si="73"/>
        <v>19.026671805749125</v>
      </c>
      <c r="P404" s="38">
        <f t="shared" si="73"/>
        <v>24.909069616968861</v>
      </c>
      <c r="Q404" s="38">
        <f t="shared" si="73"/>
        <v>27.078352956862414</v>
      </c>
      <c r="R404" s="38">
        <f t="shared" si="73"/>
        <v>21.68156512466209</v>
      </c>
      <c r="S404" s="38">
        <f t="shared" si="73"/>
        <v>5.6025933629472817</v>
      </c>
      <c r="T404" s="38">
        <f t="shared" si="73"/>
        <v>20.760623341641384</v>
      </c>
      <c r="U404" s="38">
        <f t="shared" si="73"/>
        <v>27.824361765214665</v>
      </c>
    </row>
    <row r="405" spans="1:21" ht="14.25" customHeight="1">
      <c r="A405" s="152" t="s">
        <v>38</v>
      </c>
      <c r="B405" s="145"/>
      <c r="C405" s="20" t="s">
        <v>783</v>
      </c>
      <c r="D405" s="5" t="s">
        <v>79</v>
      </c>
      <c r="E405" s="5" t="s">
        <v>317</v>
      </c>
      <c r="F405" s="618"/>
      <c r="G405" s="3"/>
      <c r="H405" s="38">
        <f t="shared" ref="H405:U405" si="74">+IF($A405="IPMC",(H$6*G$362+H47*H$362-(H$362-G$362))/(1-H$7),(H$6*G$365+H47*H$365-(H$365-G$365))/(1-H$7))</f>
        <v>10.718386083711676</v>
      </c>
      <c r="I405" s="38">
        <f t="shared" si="74"/>
        <v>14.725572704471951</v>
      </c>
      <c r="J405" s="38">
        <f t="shared" si="74"/>
        <v>22.923584721219505</v>
      </c>
      <c r="K405" s="38">
        <f t="shared" si="74"/>
        <v>26.064737828639533</v>
      </c>
      <c r="L405" s="38">
        <f t="shared" si="74"/>
        <v>30.646371422946913</v>
      </c>
      <c r="M405" s="38">
        <f t="shared" si="74"/>
        <v>22.778340171875353</v>
      </c>
      <c r="N405" s="38">
        <f t="shared" si="74"/>
        <v>12.394783497803338</v>
      </c>
      <c r="O405" s="38">
        <f t="shared" si="74"/>
        <v>16.644051689168514</v>
      </c>
      <c r="P405" s="38">
        <f t="shared" si="74"/>
        <v>22.548832765480618</v>
      </c>
      <c r="Q405" s="38">
        <f t="shared" si="74"/>
        <v>24.792480784468591</v>
      </c>
      <c r="R405" s="38">
        <f t="shared" si="74"/>
        <v>19.385057814585643</v>
      </c>
      <c r="S405" s="38">
        <f t="shared" si="74"/>
        <v>3.0112706533404583</v>
      </c>
      <c r="T405" s="38">
        <f t="shared" si="74"/>
        <v>18.089210890429246</v>
      </c>
      <c r="U405" s="38">
        <f t="shared" si="74"/>
        <v>25.189002706974474</v>
      </c>
    </row>
    <row r="406" spans="1:21" ht="14.25" customHeight="1">
      <c r="A406" s="152" t="s">
        <v>38</v>
      </c>
      <c r="B406" s="145"/>
      <c r="C406" s="20" t="s">
        <v>784</v>
      </c>
      <c r="D406" s="5" t="s">
        <v>79</v>
      </c>
      <c r="E406" s="5" t="s">
        <v>317</v>
      </c>
      <c r="F406" s="618"/>
      <c r="G406" s="3"/>
      <c r="H406" s="38">
        <f t="shared" ref="H406:U406" si="75">+IF($A406="IPMC",(H$6*G$362+H48*H$362-(H$362-G$362))/(1-H$7),(H$6*G$365+H48*H$365-(H$365-G$365))/(1-H$7))</f>
        <v>10.718386083711676</v>
      </c>
      <c r="I406" s="38">
        <f t="shared" si="75"/>
        <v>14.725572704471951</v>
      </c>
      <c r="J406" s="38">
        <f t="shared" si="75"/>
        <v>22.923584721219505</v>
      </c>
      <c r="K406" s="38">
        <f t="shared" si="75"/>
        <v>26.064737828639533</v>
      </c>
      <c r="L406" s="38">
        <f t="shared" si="75"/>
        <v>30.646371422946913</v>
      </c>
      <c r="M406" s="38">
        <f t="shared" si="75"/>
        <v>22.778340171875353</v>
      </c>
      <c r="N406" s="38">
        <f t="shared" si="75"/>
        <v>12.394783497803338</v>
      </c>
      <c r="O406" s="38">
        <f t="shared" si="75"/>
        <v>16.644051689168514</v>
      </c>
      <c r="P406" s="38">
        <f t="shared" si="75"/>
        <v>22.548832765480618</v>
      </c>
      <c r="Q406" s="38">
        <f t="shared" si="75"/>
        <v>24.792480784468591</v>
      </c>
      <c r="R406" s="38">
        <f t="shared" si="75"/>
        <v>19.385057814585643</v>
      </c>
      <c r="S406" s="38">
        <f t="shared" si="75"/>
        <v>3.0112706533404583</v>
      </c>
      <c r="T406" s="38">
        <f t="shared" si="75"/>
        <v>18.089210890429246</v>
      </c>
      <c r="U406" s="38">
        <f t="shared" si="75"/>
        <v>25.189002706974474</v>
      </c>
    </row>
    <row r="407" spans="1:21" ht="14.25" customHeight="1">
      <c r="A407" s="152" t="s">
        <v>38</v>
      </c>
      <c r="B407" s="145"/>
      <c r="C407" s="20" t="s">
        <v>785</v>
      </c>
      <c r="D407" s="5" t="s">
        <v>79</v>
      </c>
      <c r="E407" s="5" t="s">
        <v>317</v>
      </c>
      <c r="F407" s="618"/>
      <c r="H407" s="38">
        <f t="shared" ref="H407:U407" si="76">+IF($A407="IPMC",(H$6*G$362+H49*H$362-(H$362-G$362))/(1-H$7),(H$6*G$365+H49*H$365-(H$365-G$365))/(1-H$7))</f>
        <v>8.3187103414741586</v>
      </c>
      <c r="I407" s="38">
        <f t="shared" si="76"/>
        <v>12.252878766090799</v>
      </c>
      <c r="J407" s="38">
        <f t="shared" si="76"/>
        <v>20.499820996361827</v>
      </c>
      <c r="K407" s="38">
        <f t="shared" si="76"/>
        <v>23.716077927650588</v>
      </c>
      <c r="L407" s="38">
        <f t="shared" si="76"/>
        <v>28.534181370117512</v>
      </c>
      <c r="M407" s="38">
        <f t="shared" si="76"/>
        <v>20.723860849335729</v>
      </c>
      <c r="N407" s="38">
        <f t="shared" si="76"/>
        <v>10.17988662873678</v>
      </c>
      <c r="O407" s="38">
        <f t="shared" si="76"/>
        <v>14.362762926174993</v>
      </c>
      <c r="P407" s="38">
        <f t="shared" si="76"/>
        <v>20.288975321218508</v>
      </c>
      <c r="Q407" s="38">
        <f t="shared" si="76"/>
        <v>22.603825335690843</v>
      </c>
      <c r="R407" s="38">
        <f t="shared" si="76"/>
        <v>17.186219533924874</v>
      </c>
      <c r="S407" s="38">
        <f t="shared" si="76"/>
        <v>0.53015528896593411</v>
      </c>
      <c r="T407" s="38">
        <f t="shared" si="76"/>
        <v>15.531411951411918</v>
      </c>
      <c r="U407" s="38">
        <f t="shared" si="76"/>
        <v>22.665723832520666</v>
      </c>
    </row>
    <row r="408" spans="1:21" ht="14.25" customHeight="1">
      <c r="A408" s="152" t="s">
        <v>38</v>
      </c>
      <c r="B408" s="145"/>
      <c r="C408" s="20" t="s">
        <v>181</v>
      </c>
      <c r="D408" s="5" t="s">
        <v>79</v>
      </c>
      <c r="E408" s="5" t="s">
        <v>317</v>
      </c>
      <c r="F408" s="618"/>
      <c r="H408" s="38">
        <f t="shared" ref="H408:U408" si="77">+IF($A408="IPMC",(H$6*G$362+H50*H$362-(H$362-G$362))/(1-H$7),(H$6*G$365+H50*H$365-(H$365-G$365))/(1-H$7))</f>
        <v>24.681866212605339</v>
      </c>
      <c r="I408" s="38">
        <f t="shared" si="77"/>
        <v>29.113938626455553</v>
      </c>
      <c r="J408" s="38">
        <f t="shared" si="77"/>
        <v>37.027230481969795</v>
      </c>
      <c r="K408" s="38">
        <f t="shared" si="77"/>
        <v>39.73136173108778</v>
      </c>
      <c r="L408" s="38">
        <f t="shared" si="77"/>
        <v>42.937000240834472</v>
      </c>
      <c r="M408" s="38">
        <f t="shared" si="77"/>
        <v>34.733155854079101</v>
      </c>
      <c r="N408" s="38">
        <f t="shared" si="77"/>
        <v>25.2830533062575</v>
      </c>
      <c r="O408" s="38">
        <f t="shared" si="77"/>
        <v>29.918649481546204</v>
      </c>
      <c r="P408" s="38">
        <f t="shared" si="77"/>
        <v>35.698723795200834</v>
      </c>
      <c r="Q408" s="38">
        <f t="shared" si="77"/>
        <v>37.52805431637703</v>
      </c>
      <c r="R408" s="38">
        <f t="shared" si="77"/>
        <v>32.179884256440126</v>
      </c>
      <c r="S408" s="38">
        <f t="shared" si="77"/>
        <v>17.448640035435623</v>
      </c>
      <c r="T408" s="38">
        <f t="shared" si="77"/>
        <v>32.972794547182581</v>
      </c>
      <c r="U408" s="38">
        <f t="shared" si="77"/>
        <v>39.871717460026957</v>
      </c>
    </row>
    <row r="409" spans="1:21" ht="14.25" customHeight="1">
      <c r="A409" s="152" t="s">
        <v>38</v>
      </c>
      <c r="B409" s="145"/>
      <c r="C409" s="20" t="s">
        <v>182</v>
      </c>
      <c r="D409" s="5" t="s">
        <v>79</v>
      </c>
      <c r="E409" s="5" t="s">
        <v>317</v>
      </c>
      <c r="F409" s="618"/>
      <c r="H409" s="38">
        <f t="shared" ref="H409:U409" si="78">+IF($A409="IPMC",(H$6*G$362+H51*H$362-(H$362-G$362))/(1-H$7),(H$6*G$365+H51*H$365-(H$365-G$365))/(1-H$7))</f>
        <v>8.4685934154229283</v>
      </c>
      <c r="I409" s="38">
        <f t="shared" si="78"/>
        <v>12.407322536095108</v>
      </c>
      <c r="J409" s="38">
        <f t="shared" si="78"/>
        <v>20.651208598950358</v>
      </c>
      <c r="K409" s="38">
        <f t="shared" si="78"/>
        <v>23.862774566460711</v>
      </c>
      <c r="L409" s="38">
        <f t="shared" si="78"/>
        <v>28.666108168521905</v>
      </c>
      <c r="M409" s="38">
        <f t="shared" si="78"/>
        <v>20.852183051709325</v>
      </c>
      <c r="N409" s="38">
        <f t="shared" si="78"/>
        <v>10.318228466082546</v>
      </c>
      <c r="O409" s="38">
        <f t="shared" si="78"/>
        <v>14.505251582597978</v>
      </c>
      <c r="P409" s="38">
        <f t="shared" si="78"/>
        <v>20.430125383483251</v>
      </c>
      <c r="Q409" s="38">
        <f t="shared" si="78"/>
        <v>22.740528141283928</v>
      </c>
      <c r="R409" s="38">
        <f t="shared" si="78"/>
        <v>17.323558356341923</v>
      </c>
      <c r="S409" s="38">
        <f t="shared" si="78"/>
        <v>0.68512505887627462</v>
      </c>
      <c r="T409" s="38">
        <f t="shared" si="78"/>
        <v>15.69117135589102</v>
      </c>
      <c r="U409" s="38">
        <f t="shared" si="78"/>
        <v>22.823327123447164</v>
      </c>
    </row>
    <row r="410" spans="1:21" ht="14.25" customHeight="1">
      <c r="A410" s="152" t="s">
        <v>38</v>
      </c>
      <c r="B410" s="145"/>
      <c r="C410" s="20" t="s">
        <v>183</v>
      </c>
      <c r="D410" s="5" t="s">
        <v>79</v>
      </c>
      <c r="E410" s="5" t="s">
        <v>317</v>
      </c>
      <c r="F410" s="618"/>
      <c r="H410" s="38">
        <f t="shared" ref="H410:U410" si="79">+IF($A410="IPMC",(H$6*G$362+H52*H$362-(H$362-G$362))/(1-H$7),(H$6*G$365+H52*H$365-(H$365-G$365))/(1-H$7))</f>
        <v>8.575418478606851</v>
      </c>
      <c r="I410" s="38">
        <f t="shared" si="79"/>
        <v>12.517398110704104</v>
      </c>
      <c r="J410" s="38">
        <f t="shared" si="79"/>
        <v>20.759105973788756</v>
      </c>
      <c r="K410" s="38">
        <f t="shared" si="79"/>
        <v>23.967328585116057</v>
      </c>
      <c r="L410" s="38">
        <f t="shared" si="79"/>
        <v>28.760135387232534</v>
      </c>
      <c r="M410" s="38">
        <f t="shared" si="79"/>
        <v>20.943641193147936</v>
      </c>
      <c r="N410" s="38">
        <f t="shared" si="79"/>
        <v>10.41682782841276</v>
      </c>
      <c r="O410" s="38">
        <f t="shared" si="79"/>
        <v>14.606806476852281</v>
      </c>
      <c r="P410" s="38">
        <f t="shared" si="79"/>
        <v>20.530726231348162</v>
      </c>
      <c r="Q410" s="38">
        <f t="shared" si="79"/>
        <v>22.837959328543214</v>
      </c>
      <c r="R410" s="38">
        <f t="shared" si="79"/>
        <v>17.42144284720392</v>
      </c>
      <c r="S410" s="38">
        <f t="shared" si="79"/>
        <v>0.79557552553756161</v>
      </c>
      <c r="T410" s="38">
        <f t="shared" si="79"/>
        <v>15.80503550364355</v>
      </c>
      <c r="U410" s="38">
        <f t="shared" si="79"/>
        <v>22.935654560212786</v>
      </c>
    </row>
    <row r="411" spans="1:21" ht="14.25" customHeight="1">
      <c r="A411" s="152" t="s">
        <v>38</v>
      </c>
      <c r="B411" s="145"/>
      <c r="C411" s="20" t="s">
        <v>186</v>
      </c>
      <c r="D411" s="5" t="s">
        <v>79</v>
      </c>
      <c r="E411" s="5" t="s">
        <v>317</v>
      </c>
      <c r="F411" s="618"/>
      <c r="H411" s="38">
        <f t="shared" ref="H411:U411" si="80">+IF($A411="IPMC",(H$6*G$362+H53*H$362-(H$362-G$362))/(1-H$7),(H$6*G$365+H53*H$365-(H$365-G$365))/(1-H$7))</f>
        <v>24.681866212605339</v>
      </c>
      <c r="I411" s="38">
        <f t="shared" si="80"/>
        <v>29.113938626455553</v>
      </c>
      <c r="J411" s="38">
        <f t="shared" si="80"/>
        <v>37.027230481969795</v>
      </c>
      <c r="K411" s="38">
        <f t="shared" si="80"/>
        <v>39.73136173108778</v>
      </c>
      <c r="L411" s="38">
        <f t="shared" si="80"/>
        <v>42.937000240834472</v>
      </c>
      <c r="M411" s="38">
        <f t="shared" si="80"/>
        <v>34.733155854079101</v>
      </c>
      <c r="N411" s="38">
        <f t="shared" si="80"/>
        <v>25.2830533062575</v>
      </c>
      <c r="O411" s="38">
        <f t="shared" si="80"/>
        <v>29.918649481546204</v>
      </c>
      <c r="P411" s="38">
        <f t="shared" si="80"/>
        <v>35.698723795200834</v>
      </c>
      <c r="Q411" s="38">
        <f t="shared" si="80"/>
        <v>37.52805431637703</v>
      </c>
      <c r="R411" s="38">
        <f t="shared" si="80"/>
        <v>32.179884256440126</v>
      </c>
      <c r="S411" s="38">
        <f t="shared" si="80"/>
        <v>17.448640035435623</v>
      </c>
      <c r="T411" s="38">
        <f t="shared" si="80"/>
        <v>32.972794547182581</v>
      </c>
      <c r="U411" s="38">
        <f t="shared" si="80"/>
        <v>39.871717460026957</v>
      </c>
    </row>
    <row r="412" spans="1:21" ht="14.25" customHeight="1">
      <c r="A412" s="152" t="s">
        <v>38</v>
      </c>
      <c r="B412" s="145"/>
      <c r="C412" s="20" t="s">
        <v>184</v>
      </c>
      <c r="D412" s="5" t="s">
        <v>79</v>
      </c>
      <c r="E412" s="5" t="s">
        <v>317</v>
      </c>
      <c r="F412" s="618"/>
      <c r="H412" s="38">
        <f t="shared" ref="H412:U412" si="81">+IF($A412="IPMC",(H$6*G$362+H54*H$362-(H$362-G$362))/(1-H$7),(H$6*G$365+H54*H$365-(H$365-G$365))/(1-H$7))</f>
        <v>24.681866212605339</v>
      </c>
      <c r="I412" s="38">
        <f t="shared" si="81"/>
        <v>29.113938626455553</v>
      </c>
      <c r="J412" s="38">
        <f t="shared" si="81"/>
        <v>37.027230481969795</v>
      </c>
      <c r="K412" s="38">
        <f t="shared" si="81"/>
        <v>39.73136173108778</v>
      </c>
      <c r="L412" s="38">
        <f t="shared" si="81"/>
        <v>42.937000240834472</v>
      </c>
      <c r="M412" s="38">
        <f t="shared" si="81"/>
        <v>34.733155854079101</v>
      </c>
      <c r="N412" s="38">
        <f t="shared" si="81"/>
        <v>25.2830533062575</v>
      </c>
      <c r="O412" s="38">
        <f t="shared" si="81"/>
        <v>29.918649481546204</v>
      </c>
      <c r="P412" s="38">
        <f t="shared" si="81"/>
        <v>35.698723795200834</v>
      </c>
      <c r="Q412" s="38">
        <f t="shared" si="81"/>
        <v>37.52805431637703</v>
      </c>
      <c r="R412" s="38">
        <f t="shared" si="81"/>
        <v>32.179884256440126</v>
      </c>
      <c r="S412" s="38">
        <f t="shared" si="81"/>
        <v>17.448640035435623</v>
      </c>
      <c r="T412" s="38">
        <f t="shared" si="81"/>
        <v>32.972794547182581</v>
      </c>
      <c r="U412" s="38">
        <f t="shared" si="81"/>
        <v>39.871717460026957</v>
      </c>
    </row>
    <row r="413" spans="1:21" ht="14.25" customHeight="1">
      <c r="A413" s="152" t="s">
        <v>38</v>
      </c>
      <c r="B413" s="145"/>
      <c r="C413" s="20" t="s">
        <v>468</v>
      </c>
      <c r="D413" s="5" t="s">
        <v>79</v>
      </c>
      <c r="E413" s="5" t="s">
        <v>317</v>
      </c>
      <c r="F413" s="618"/>
      <c r="H413" s="38">
        <f t="shared" ref="H413:U413" si="82">+IF($A413="IPMC",(H$6*G$362+H55*H$362-(H$362-G$362))/(1-H$7),(H$6*G$365+H55*H$365-(H$365-G$365))/(1-H$7))</f>
        <v>12.38112439486259</v>
      </c>
      <c r="I413" s="38">
        <f t="shared" si="82"/>
        <v>16.438905414691938</v>
      </c>
      <c r="J413" s="38">
        <f t="shared" si="82"/>
        <v>24.603013625535116</v>
      </c>
      <c r="K413" s="38">
        <f t="shared" si="82"/>
        <v>27.692127199837209</v>
      </c>
      <c r="L413" s="38">
        <f t="shared" si="82"/>
        <v>32.109910541776614</v>
      </c>
      <c r="M413" s="38">
        <f t="shared" si="82"/>
        <v>24.201891453795131</v>
      </c>
      <c r="N413" s="38">
        <f t="shared" si="82"/>
        <v>13.929488297549005</v>
      </c>
      <c r="O413" s="38">
        <f t="shared" si="82"/>
        <v>18.224759514922731</v>
      </c>
      <c r="P413" s="38">
        <f t="shared" si="82"/>
        <v>24.11469080378814</v>
      </c>
      <c r="Q413" s="38">
        <f t="shared" si="82"/>
        <v>26.309002871406342</v>
      </c>
      <c r="R413" s="38">
        <f t="shared" si="82"/>
        <v>20.908635598420233</v>
      </c>
      <c r="S413" s="38">
        <f t="shared" si="82"/>
        <v>4.7304385801221036</v>
      </c>
      <c r="T413" s="38">
        <f t="shared" si="82"/>
        <v>19.861512961608124</v>
      </c>
      <c r="U413" s="38">
        <f t="shared" si="82"/>
        <v>26.937385782414523</v>
      </c>
    </row>
    <row r="414" spans="1:21" ht="14.25" customHeight="1">
      <c r="A414" s="152" t="s">
        <v>38</v>
      </c>
      <c r="B414" s="145"/>
      <c r="C414" s="20" t="s">
        <v>469</v>
      </c>
      <c r="D414" s="5" t="s">
        <v>79</v>
      </c>
      <c r="E414" s="5" t="s">
        <v>317</v>
      </c>
      <c r="F414" s="618"/>
      <c r="H414" s="38">
        <f t="shared" ref="H414:U414" si="83">+IF($A414="IPMC",(H$6*G$362+H56*H$362-(H$362-G$362))/(1-H$7),(H$6*G$365+H56*H$365-(H$365-G$365))/(1-H$7))</f>
        <v>11.999848518056318</v>
      </c>
      <c r="I414" s="38">
        <f t="shared" si="83"/>
        <v>16.046027938441437</v>
      </c>
      <c r="J414" s="38">
        <f t="shared" si="83"/>
        <v>24.217910495516112</v>
      </c>
      <c r="K414" s="38">
        <f t="shared" si="83"/>
        <v>27.318957047175534</v>
      </c>
      <c r="L414" s="38">
        <f t="shared" si="83"/>
        <v>31.774312235639172</v>
      </c>
      <c r="M414" s="38">
        <f t="shared" si="83"/>
        <v>23.875462598723548</v>
      </c>
      <c r="N414" s="38">
        <f t="shared" si="83"/>
        <v>13.577571273542505</v>
      </c>
      <c r="O414" s="38">
        <f t="shared" si="83"/>
        <v>17.862293720878561</v>
      </c>
      <c r="P414" s="38">
        <f t="shared" si="83"/>
        <v>23.755630155154499</v>
      </c>
      <c r="Q414" s="38">
        <f t="shared" si="83"/>
        <v>25.961255252604538</v>
      </c>
      <c r="R414" s="38">
        <f t="shared" si="83"/>
        <v>20.559270065961911</v>
      </c>
      <c r="S414" s="38">
        <f t="shared" si="83"/>
        <v>4.3362230536829598</v>
      </c>
      <c r="T414" s="38">
        <f t="shared" si="83"/>
        <v>19.455113456873935</v>
      </c>
      <c r="U414" s="38">
        <f t="shared" si="83"/>
        <v>26.536471046998201</v>
      </c>
    </row>
    <row r="415" spans="1:21" ht="14.25" customHeight="1">
      <c r="A415" s="152" t="s">
        <v>38</v>
      </c>
      <c r="B415" s="145"/>
      <c r="C415" s="20" t="s">
        <v>470</v>
      </c>
      <c r="D415" s="5" t="s">
        <v>79</v>
      </c>
      <c r="E415" s="5" t="s">
        <v>317</v>
      </c>
      <c r="F415" s="618"/>
      <c r="H415" s="38">
        <f t="shared" ref="H415:U415" si="84">+IF($A415="IPMC",(H$6*G$362+H57*H$362-(H$362-G$362))/(1-H$7),(H$6*G$365+H57*H$365-(H$365-G$365))/(1-H$7))</f>
        <v>11.89528269787065</v>
      </c>
      <c r="I415" s="38">
        <f t="shared" si="84"/>
        <v>15.938280351888821</v>
      </c>
      <c r="J415" s="38">
        <f t="shared" si="84"/>
        <v>24.112295041992503</v>
      </c>
      <c r="K415" s="38">
        <f t="shared" si="84"/>
        <v>27.216614241203295</v>
      </c>
      <c r="L415" s="38">
        <f t="shared" si="84"/>
        <v>31.682273598345546</v>
      </c>
      <c r="M415" s="38">
        <f t="shared" si="84"/>
        <v>23.785938705293034</v>
      </c>
      <c r="N415" s="38">
        <f t="shared" si="84"/>
        <v>13.481057188883439</v>
      </c>
      <c r="O415" s="38">
        <f t="shared" si="84"/>
        <v>17.762886610832794</v>
      </c>
      <c r="P415" s="38">
        <f t="shared" si="84"/>
        <v>23.657156914373388</v>
      </c>
      <c r="Q415" s="38">
        <f t="shared" si="84"/>
        <v>25.865884637284701</v>
      </c>
      <c r="R415" s="38">
        <f t="shared" si="84"/>
        <v>20.463455733956142</v>
      </c>
      <c r="S415" s="38">
        <f t="shared" si="84"/>
        <v>4.2281085036691373</v>
      </c>
      <c r="T415" s="38">
        <f t="shared" si="84"/>
        <v>19.343657421701867</v>
      </c>
      <c r="U415" s="38">
        <f t="shared" si="84"/>
        <v>26.426519222916163</v>
      </c>
    </row>
    <row r="416" spans="1:21" ht="14.25" customHeight="1">
      <c r="A416" s="152" t="s">
        <v>38</v>
      </c>
      <c r="B416" s="145"/>
      <c r="C416" s="20" t="s">
        <v>471</v>
      </c>
      <c r="D416" s="5" t="s">
        <v>79</v>
      </c>
      <c r="E416" s="5" t="s">
        <v>317</v>
      </c>
      <c r="F416" s="618"/>
      <c r="H416" s="38">
        <f t="shared" ref="H416:U416" si="85">+IF($A416="IPMC",(H$6*G$362+H58*H$362-(H$362-G$362))/(1-H$7),(H$6*G$365+H58*H$365-(H$365-G$365))/(1-H$7))</f>
        <v>11.999848518056318</v>
      </c>
      <c r="I416" s="38">
        <f t="shared" si="85"/>
        <v>16.046027938441437</v>
      </c>
      <c r="J416" s="38">
        <f t="shared" si="85"/>
        <v>24.217910495516112</v>
      </c>
      <c r="K416" s="38">
        <f t="shared" si="85"/>
        <v>27.318957047175534</v>
      </c>
      <c r="L416" s="38">
        <f t="shared" si="85"/>
        <v>31.774312235639172</v>
      </c>
      <c r="M416" s="38">
        <f t="shared" si="85"/>
        <v>23.875462598723548</v>
      </c>
      <c r="N416" s="38">
        <f t="shared" si="85"/>
        <v>13.577571273542505</v>
      </c>
      <c r="O416" s="38">
        <f t="shared" si="85"/>
        <v>17.862293720878561</v>
      </c>
      <c r="P416" s="38">
        <f t="shared" si="85"/>
        <v>23.755630155154499</v>
      </c>
      <c r="Q416" s="38">
        <f t="shared" si="85"/>
        <v>25.961255252604538</v>
      </c>
      <c r="R416" s="38">
        <f t="shared" si="85"/>
        <v>20.559270065961911</v>
      </c>
      <c r="S416" s="38">
        <f t="shared" si="85"/>
        <v>4.3362230536829598</v>
      </c>
      <c r="T416" s="38">
        <f t="shared" si="85"/>
        <v>19.455113456873935</v>
      </c>
      <c r="U416" s="38">
        <f t="shared" si="85"/>
        <v>26.536471046998201</v>
      </c>
    </row>
    <row r="417" spans="1:21" ht="14.25" customHeight="1">
      <c r="A417" s="152" t="s">
        <v>38</v>
      </c>
      <c r="B417" s="145"/>
      <c r="C417" s="20" t="s">
        <v>879</v>
      </c>
      <c r="D417" s="5" t="s">
        <v>79</v>
      </c>
      <c r="E417" s="5" t="s">
        <v>317</v>
      </c>
      <c r="F417" s="618"/>
      <c r="H417" s="38">
        <f t="shared" ref="H417:U417" si="86">+IF($A417="IPMC",(H$6*G$362+H59*H$362-(H$362-G$362))/(1-H$7),(H$6*G$365+H59*H$365-(H$365-G$365))/(1-H$7))</f>
        <v>11.85824472226262</v>
      </c>
      <c r="I417" s="38">
        <f t="shared" si="86"/>
        <v>15.900115371444217</v>
      </c>
      <c r="J417" s="38">
        <f t="shared" si="86"/>
        <v>24.074885278606221</v>
      </c>
      <c r="K417" s="38">
        <f t="shared" si="86"/>
        <v>27.180363673431472</v>
      </c>
      <c r="L417" s="38">
        <f t="shared" si="86"/>
        <v>31.649672842218692</v>
      </c>
      <c r="M417" s="38">
        <f t="shared" si="86"/>
        <v>23.754228689770493</v>
      </c>
      <c r="N417" s="38">
        <f t="shared" si="86"/>
        <v>13.446871196681723</v>
      </c>
      <c r="O417" s="38">
        <f t="shared" si="86"/>
        <v>17.72767588795411</v>
      </c>
      <c r="P417" s="38">
        <f t="shared" si="86"/>
        <v>23.622276974794485</v>
      </c>
      <c r="Q417" s="38">
        <f t="shared" si="86"/>
        <v>25.832103670256785</v>
      </c>
      <c r="R417" s="38">
        <f t="shared" si="86"/>
        <v>20.429517599244168</v>
      </c>
      <c r="S417" s="38">
        <f t="shared" si="86"/>
        <v>4.1898135420920735</v>
      </c>
      <c r="T417" s="38">
        <f t="shared" si="86"/>
        <v>19.304178881728284</v>
      </c>
      <c r="U417" s="38">
        <f t="shared" si="86"/>
        <v>26.387573485473684</v>
      </c>
    </row>
    <row r="418" spans="1:21" ht="14.25" customHeight="1">
      <c r="A418" s="152" t="s">
        <v>38</v>
      </c>
      <c r="B418" s="145"/>
      <c r="C418" s="20" t="s">
        <v>880</v>
      </c>
      <c r="D418" s="5" t="s">
        <v>79</v>
      </c>
      <c r="E418" s="5" t="s">
        <v>317</v>
      </c>
      <c r="F418" s="618"/>
      <c r="H418" s="38">
        <f t="shared" ref="H418:U418" si="87">+IF($A418="IPMC",(H$6*G$362+H60*H$362-(H$362-G$362))/(1-H$7),(H$6*G$365+H60*H$365-(H$365-G$365))/(1-H$7))</f>
        <v>11.476955709404621</v>
      </c>
      <c r="I418" s="38">
        <f t="shared" si="87"/>
        <v>15.507224359433485</v>
      </c>
      <c r="J418" s="38">
        <f t="shared" si="87"/>
        <v>23.689768880675601</v>
      </c>
      <c r="K418" s="38">
        <f t="shared" si="87"/>
        <v>26.807180663983605</v>
      </c>
      <c r="L418" s="38">
        <f t="shared" si="87"/>
        <v>31.314062973753348</v>
      </c>
      <c r="M418" s="38">
        <f t="shared" si="87"/>
        <v>23.427788588284994</v>
      </c>
      <c r="N418" s="38">
        <f t="shared" si="87"/>
        <v>13.094942048120506</v>
      </c>
      <c r="O418" s="38">
        <f t="shared" si="87"/>
        <v>17.365197605919725</v>
      </c>
      <c r="P418" s="38">
        <f t="shared" si="87"/>
        <v>23.263203955487686</v>
      </c>
      <c r="Q418" s="38">
        <f t="shared" si="87"/>
        <v>25.484344070548275</v>
      </c>
      <c r="R418" s="38">
        <f t="shared" si="87"/>
        <v>20.080140030137358</v>
      </c>
      <c r="S418" s="38">
        <f t="shared" si="87"/>
        <v>3.7955844337930129</v>
      </c>
      <c r="T418" s="38">
        <f t="shared" si="87"/>
        <v>18.897765375361047</v>
      </c>
      <c r="U418" s="38">
        <f t="shared" si="87"/>
        <v>25.986644937390412</v>
      </c>
    </row>
    <row r="419" spans="1:21" ht="14.25" customHeight="1">
      <c r="A419" s="152" t="s">
        <v>38</v>
      </c>
      <c r="B419" s="145"/>
      <c r="C419" s="20" t="s">
        <v>472</v>
      </c>
      <c r="D419" s="5" t="s">
        <v>79</v>
      </c>
      <c r="E419" s="5" t="s">
        <v>317</v>
      </c>
      <c r="F419" s="618"/>
      <c r="H419" s="38">
        <f t="shared" ref="H419:U419" si="88">+IF($A419="IPMC",(H$6*G$362+H61*H$362-(H$362-G$362))/(1-H$7),(H$6*G$365+H61*H$365-(H$365-G$365))/(1-H$7))</f>
        <v>11.814754378487228</v>
      </c>
      <c r="I419" s="38">
        <f t="shared" si="88"/>
        <v>15.855301687854094</v>
      </c>
      <c r="J419" s="38">
        <f t="shared" si="88"/>
        <v>24.030958378080033</v>
      </c>
      <c r="K419" s="38">
        <f t="shared" si="88"/>
        <v>27.137797911438042</v>
      </c>
      <c r="L419" s="38">
        <f t="shared" si="88"/>
        <v>31.611392723826171</v>
      </c>
      <c r="M419" s="38">
        <f t="shared" si="88"/>
        <v>23.716994487480573</v>
      </c>
      <c r="N419" s="38">
        <f t="shared" si="88"/>
        <v>13.40672967898945</v>
      </c>
      <c r="O419" s="38">
        <f t="shared" si="88"/>
        <v>17.686331121739563</v>
      </c>
      <c r="P419" s="38">
        <f t="shared" si="88"/>
        <v>23.581320617481516</v>
      </c>
      <c r="Q419" s="38">
        <f t="shared" si="88"/>
        <v>25.792437736981785</v>
      </c>
      <c r="R419" s="38">
        <f t="shared" si="88"/>
        <v>20.389667118177396</v>
      </c>
      <c r="S419" s="38">
        <f t="shared" si="88"/>
        <v>4.1448472334180329</v>
      </c>
      <c r="T419" s="38">
        <f t="shared" si="88"/>
        <v>19.257822804026517</v>
      </c>
      <c r="U419" s="38">
        <f t="shared" si="88"/>
        <v>26.341843029579312</v>
      </c>
    </row>
    <row r="420" spans="1:21" ht="14.25" customHeight="1">
      <c r="A420" s="152" t="s">
        <v>38</v>
      </c>
      <c r="B420" s="145"/>
      <c r="C420" s="20" t="s">
        <v>473</v>
      </c>
      <c r="D420" s="5" t="s">
        <v>79</v>
      </c>
      <c r="E420" s="5" t="s">
        <v>317</v>
      </c>
      <c r="F420" s="618"/>
      <c r="H420" s="38">
        <f t="shared" ref="H420:U420" si="89">+IF($A420="IPMC",(H$6*G$362+H62*H$362-(H$362-G$362))/(1-H$7),(H$6*G$365+H62*H$365-(H$365-G$365))/(1-H$7))</f>
        <v>11.06196096418747</v>
      </c>
      <c r="I420" s="38">
        <f t="shared" si="89"/>
        <v>15.079602004922508</v>
      </c>
      <c r="J420" s="38">
        <f t="shared" si="89"/>
        <v>23.270608411717404</v>
      </c>
      <c r="K420" s="38">
        <f t="shared" si="89"/>
        <v>26.40100848827797</v>
      </c>
      <c r="L420" s="38">
        <f t="shared" si="89"/>
        <v>30.948785383370733</v>
      </c>
      <c r="M420" s="38">
        <f t="shared" si="89"/>
        <v>23.072491367079493</v>
      </c>
      <c r="N420" s="38">
        <f t="shared" si="89"/>
        <v>12.711902562542553</v>
      </c>
      <c r="O420" s="38">
        <f t="shared" si="89"/>
        <v>16.970676449456104</v>
      </c>
      <c r="P420" s="38">
        <f t="shared" si="89"/>
        <v>22.872389085044322</v>
      </c>
      <c r="Q420" s="38">
        <f t="shared" si="89"/>
        <v>25.105842719575435</v>
      </c>
      <c r="R420" s="38">
        <f t="shared" si="89"/>
        <v>19.699877682189591</v>
      </c>
      <c r="S420" s="38">
        <f t="shared" si="89"/>
        <v>3.3665056960411794</v>
      </c>
      <c r="T420" s="38">
        <f t="shared" si="89"/>
        <v>18.455425145666322</v>
      </c>
      <c r="U420" s="38">
        <f t="shared" si="89"/>
        <v>25.550274533179298</v>
      </c>
    </row>
    <row r="421" spans="1:21" ht="14.25" customHeight="1">
      <c r="A421" s="152" t="s">
        <v>38</v>
      </c>
      <c r="B421" s="145"/>
      <c r="C421" s="20" t="s">
        <v>474</v>
      </c>
      <c r="D421" s="5" t="s">
        <v>79</v>
      </c>
      <c r="E421" s="5" t="s">
        <v>317</v>
      </c>
      <c r="F421" s="618"/>
      <c r="H421" s="38">
        <f t="shared" ref="H421:U421" si="90">+IF($A421="IPMC",(H$6*G$362+H63*H$362-(H$362-G$362))/(1-H$7),(H$6*G$365+H63*H$365-(H$365-G$365))/(1-H$7))</f>
        <v>24.681866212605339</v>
      </c>
      <c r="I421" s="38">
        <f t="shared" si="90"/>
        <v>29.113938626455553</v>
      </c>
      <c r="J421" s="38">
        <f t="shared" si="90"/>
        <v>37.027230481969795</v>
      </c>
      <c r="K421" s="38">
        <f t="shared" si="90"/>
        <v>39.73136173108778</v>
      </c>
      <c r="L421" s="38">
        <f t="shared" si="90"/>
        <v>42.937000240834472</v>
      </c>
      <c r="M421" s="38">
        <f t="shared" si="90"/>
        <v>34.733155854079101</v>
      </c>
      <c r="N421" s="38">
        <f t="shared" si="90"/>
        <v>25.2830533062575</v>
      </c>
      <c r="O421" s="38">
        <f t="shared" si="90"/>
        <v>29.918649481546204</v>
      </c>
      <c r="P421" s="38">
        <f t="shared" si="90"/>
        <v>35.698723795200834</v>
      </c>
      <c r="Q421" s="38">
        <f t="shared" si="90"/>
        <v>37.52805431637703</v>
      </c>
      <c r="R421" s="38">
        <f t="shared" si="90"/>
        <v>32.179884256440126</v>
      </c>
      <c r="S421" s="38">
        <f t="shared" si="90"/>
        <v>17.448640035435623</v>
      </c>
      <c r="T421" s="38">
        <f t="shared" si="90"/>
        <v>32.972794547182581</v>
      </c>
      <c r="U421" s="38">
        <f t="shared" si="90"/>
        <v>39.871717460026957</v>
      </c>
    </row>
    <row r="422" spans="1:21" ht="14.25" customHeight="1">
      <c r="A422" s="152" t="s">
        <v>38</v>
      </c>
      <c r="B422" s="145"/>
      <c r="C422" s="20" t="s">
        <v>475</v>
      </c>
      <c r="D422" s="5" t="s">
        <v>79</v>
      </c>
      <c r="E422" s="5" t="s">
        <v>317</v>
      </c>
      <c r="F422" s="618"/>
      <c r="H422" s="38">
        <f t="shared" ref="H422:U422" si="91">+IF($A422="IPMC",(H$6*G$362+H64*H$362-(H$362-G$362))/(1-H$7),(H$6*G$365+H64*H$365-(H$365-G$365))/(1-H$7))</f>
        <v>24.681866212605339</v>
      </c>
      <c r="I422" s="38">
        <f t="shared" si="91"/>
        <v>29.113938626455553</v>
      </c>
      <c r="J422" s="38">
        <f t="shared" si="91"/>
        <v>37.027230481969795</v>
      </c>
      <c r="K422" s="38">
        <f t="shared" si="91"/>
        <v>39.73136173108778</v>
      </c>
      <c r="L422" s="38">
        <f t="shared" si="91"/>
        <v>42.937000240834472</v>
      </c>
      <c r="M422" s="38">
        <f t="shared" si="91"/>
        <v>34.733155854079101</v>
      </c>
      <c r="N422" s="38">
        <f t="shared" si="91"/>
        <v>25.2830533062575</v>
      </c>
      <c r="O422" s="38">
        <f t="shared" si="91"/>
        <v>29.918649481546204</v>
      </c>
      <c r="P422" s="38">
        <f t="shared" si="91"/>
        <v>35.698723795200834</v>
      </c>
      <c r="Q422" s="38">
        <f t="shared" si="91"/>
        <v>37.52805431637703</v>
      </c>
      <c r="R422" s="38">
        <f t="shared" si="91"/>
        <v>32.179884256440126</v>
      </c>
      <c r="S422" s="38">
        <f t="shared" si="91"/>
        <v>17.448640035435623</v>
      </c>
      <c r="T422" s="38">
        <f t="shared" si="91"/>
        <v>32.972794547182581</v>
      </c>
      <c r="U422" s="38">
        <f t="shared" si="91"/>
        <v>39.871717460026957</v>
      </c>
    </row>
    <row r="423" spans="1:21" ht="14.25" customHeight="1">
      <c r="A423" s="152" t="s">
        <v>38</v>
      </c>
      <c r="B423" s="145"/>
      <c r="C423" s="20" t="s">
        <v>476</v>
      </c>
      <c r="D423" s="5" t="s">
        <v>79</v>
      </c>
      <c r="E423" s="5" t="s">
        <v>317</v>
      </c>
      <c r="F423" s="618"/>
      <c r="H423" s="38">
        <f t="shared" ref="H423:U423" si="92">+IF($A423="IPMC",(H$6*G$362+H65*H$362-(H$362-G$362))/(1-H$7),(H$6*G$365+H65*H$365-(H$365-G$365))/(1-H$7))</f>
        <v>11.690804754150152</v>
      </c>
      <c r="I423" s="38">
        <f t="shared" si="92"/>
        <v>15.727580479789069</v>
      </c>
      <c r="J423" s="38">
        <f t="shared" si="92"/>
        <v>23.905764545475868</v>
      </c>
      <c r="K423" s="38">
        <f t="shared" si="92"/>
        <v>27.016483390772141</v>
      </c>
      <c r="L423" s="38">
        <f t="shared" si="92"/>
        <v>31.502292498754677</v>
      </c>
      <c r="M423" s="38">
        <f t="shared" si="92"/>
        <v>23.610875174877265</v>
      </c>
      <c r="N423" s="38">
        <f t="shared" si="92"/>
        <v>13.292324374125144</v>
      </c>
      <c r="O423" s="38">
        <f t="shared" si="92"/>
        <v>17.568496499252699</v>
      </c>
      <c r="P423" s="38">
        <f t="shared" si="92"/>
        <v>23.46459297951721</v>
      </c>
      <c r="Q423" s="38">
        <f t="shared" si="92"/>
        <v>25.679387871158518</v>
      </c>
      <c r="R423" s="38">
        <f t="shared" si="92"/>
        <v>20.276091282047236</v>
      </c>
      <c r="S423" s="38">
        <f t="shared" si="92"/>
        <v>4.0166910363376624</v>
      </c>
      <c r="T423" s="38">
        <f t="shared" si="92"/>
        <v>19.125705696685444</v>
      </c>
      <c r="U423" s="38">
        <f t="shared" si="92"/>
        <v>26.211508975239703</v>
      </c>
    </row>
    <row r="424" spans="1:21" ht="14.25" customHeight="1">
      <c r="A424" s="152" t="s">
        <v>38</v>
      </c>
      <c r="B424" s="145"/>
      <c r="C424" s="20" t="s">
        <v>477</v>
      </c>
      <c r="D424" s="5" t="s">
        <v>79</v>
      </c>
      <c r="E424" s="5" t="s">
        <v>317</v>
      </c>
      <c r="F424" s="618"/>
      <c r="H424" s="38">
        <f t="shared" ref="H424:U424" si="93">+IF($A424="IPMC",(H$6*G$362+H66*H$362-(H$362-G$362))/(1-H$7),(H$6*G$365+H66*H$365-(H$365-G$365))/(1-H$7))</f>
        <v>11.899417597350743</v>
      </c>
      <c r="I424" s="38">
        <f t="shared" si="93"/>
        <v>15.942541069576748</v>
      </c>
      <c r="J424" s="38">
        <f t="shared" si="93"/>
        <v>24.116471447658231</v>
      </c>
      <c r="K424" s="38">
        <f t="shared" si="93"/>
        <v>27.220661234900227</v>
      </c>
      <c r="L424" s="38">
        <f t="shared" si="93"/>
        <v>31.685913129052793</v>
      </c>
      <c r="M424" s="38">
        <f t="shared" si="93"/>
        <v>23.789478794203013</v>
      </c>
      <c r="N424" s="38">
        <f t="shared" si="93"/>
        <v>13.48487369448508</v>
      </c>
      <c r="O424" s="38">
        <f t="shared" si="93"/>
        <v>17.76681751681064</v>
      </c>
      <c r="P424" s="38">
        <f t="shared" si="93"/>
        <v>23.661050891883303</v>
      </c>
      <c r="Q424" s="38">
        <f t="shared" si="93"/>
        <v>25.86965592609592</v>
      </c>
      <c r="R424" s="38">
        <f t="shared" si="93"/>
        <v>20.467244568882247</v>
      </c>
      <c r="S424" s="38">
        <f t="shared" si="93"/>
        <v>4.2323837323800992</v>
      </c>
      <c r="T424" s="38">
        <f t="shared" si="93"/>
        <v>19.348064784462164</v>
      </c>
      <c r="U424" s="38">
        <f t="shared" si="93"/>
        <v>26.430867103891273</v>
      </c>
    </row>
    <row r="425" spans="1:21" ht="14.25" customHeight="1">
      <c r="A425" s="152" t="s">
        <v>38</v>
      </c>
      <c r="B425" s="145"/>
      <c r="C425" s="20" t="s">
        <v>478</v>
      </c>
      <c r="D425" s="5" t="s">
        <v>79</v>
      </c>
      <c r="E425" s="5" t="s">
        <v>317</v>
      </c>
      <c r="F425" s="618"/>
      <c r="H425" s="38">
        <f t="shared" ref="H425:U425" si="94">+IF($A425="IPMC",(H$6*G$362+H67*H$362-(H$362-G$362))/(1-H$7),(H$6*G$365+H67*H$365-(H$365-G$365))/(1-H$7))</f>
        <v>10.659118589071296</v>
      </c>
      <c r="I425" s="38">
        <f t="shared" si="94"/>
        <v>14.664501797198596</v>
      </c>
      <c r="J425" s="38">
        <f t="shared" si="94"/>
        <v>22.863722298541266</v>
      </c>
      <c r="K425" s="38">
        <f t="shared" si="94"/>
        <v>26.006730329691305</v>
      </c>
      <c r="L425" s="38">
        <f t="shared" si="94"/>
        <v>30.594204286182507</v>
      </c>
      <c r="M425" s="38">
        <f t="shared" si="94"/>
        <v>22.727598382018428</v>
      </c>
      <c r="N425" s="38">
        <f t="shared" si="94"/>
        <v>12.340079695116229</v>
      </c>
      <c r="O425" s="38">
        <f t="shared" si="94"/>
        <v>16.587708131097703</v>
      </c>
      <c r="P425" s="38">
        <f t="shared" si="94"/>
        <v>22.49301852082732</v>
      </c>
      <c r="Q425" s="38">
        <f t="shared" si="94"/>
        <v>24.738425095694936</v>
      </c>
      <c r="R425" s="38">
        <f t="shared" si="94"/>
        <v>19.330750628943715</v>
      </c>
      <c r="S425" s="38">
        <f t="shared" si="94"/>
        <v>2.9499917526240171</v>
      </c>
      <c r="T425" s="38">
        <f t="shared" si="94"/>
        <v>18.026038049098599</v>
      </c>
      <c r="U425" s="38">
        <f t="shared" si="94"/>
        <v>25.126682446559442</v>
      </c>
    </row>
    <row r="426" spans="1:21" ht="14.25" customHeight="1">
      <c r="A426" s="152" t="s">
        <v>38</v>
      </c>
      <c r="B426" s="145"/>
      <c r="C426" s="20" t="s">
        <v>479</v>
      </c>
      <c r="D426" s="5" t="s">
        <v>79</v>
      </c>
      <c r="E426" s="5" t="s">
        <v>317</v>
      </c>
      <c r="F426" s="618"/>
      <c r="H426" s="38">
        <f t="shared" ref="H426:U426" si="95">+IF($A426="IPMC",(H$6*G$362+H68*H$362-(H$362-G$362))/(1-H$7),(H$6*G$365+H68*H$365-(H$365-G$365))/(1-H$7))</f>
        <v>10.718386083711676</v>
      </c>
      <c r="I426" s="38">
        <f t="shared" si="95"/>
        <v>14.725572704471951</v>
      </c>
      <c r="J426" s="38">
        <f t="shared" si="95"/>
        <v>22.923584721219505</v>
      </c>
      <c r="K426" s="38">
        <f t="shared" si="95"/>
        <v>26.064737828639533</v>
      </c>
      <c r="L426" s="38">
        <f t="shared" si="95"/>
        <v>30.646371422946913</v>
      </c>
      <c r="M426" s="38">
        <f t="shared" si="95"/>
        <v>22.778340171875353</v>
      </c>
      <c r="N426" s="38">
        <f t="shared" si="95"/>
        <v>12.394783497803338</v>
      </c>
      <c r="O426" s="38">
        <f t="shared" si="95"/>
        <v>16.644051689168514</v>
      </c>
      <c r="P426" s="38">
        <f t="shared" si="95"/>
        <v>22.548832765480618</v>
      </c>
      <c r="Q426" s="38">
        <f t="shared" si="95"/>
        <v>24.792480784468591</v>
      </c>
      <c r="R426" s="38">
        <f t="shared" si="95"/>
        <v>19.385057814585643</v>
      </c>
      <c r="S426" s="38">
        <f t="shared" si="95"/>
        <v>3.0112706533404583</v>
      </c>
      <c r="T426" s="38">
        <f t="shared" si="95"/>
        <v>18.089210890429246</v>
      </c>
      <c r="U426" s="38">
        <f t="shared" si="95"/>
        <v>25.189002706974474</v>
      </c>
    </row>
    <row r="427" spans="1:21" ht="14.25" customHeight="1">
      <c r="A427" s="152" t="s">
        <v>38</v>
      </c>
      <c r="B427" s="145"/>
      <c r="C427" s="20" t="s">
        <v>480</v>
      </c>
      <c r="D427" s="5" t="s">
        <v>79</v>
      </c>
      <c r="E427" s="5" t="s">
        <v>317</v>
      </c>
      <c r="F427" s="618"/>
      <c r="H427" s="38">
        <f t="shared" ref="H427:U427" si="96">+IF($A427="IPMC",(H$6*G$362+H69*H$362-(H$362-G$362))/(1-H$7),(H$6*G$365+H69*H$365-(H$365-G$365))/(1-H$7))</f>
        <v>10.755648844136971</v>
      </c>
      <c r="I427" s="38">
        <f t="shared" si="96"/>
        <v>14.763969309567045</v>
      </c>
      <c r="J427" s="38">
        <f t="shared" si="96"/>
        <v>22.961221525816562</v>
      </c>
      <c r="K427" s="38">
        <f t="shared" si="96"/>
        <v>26.101208402421904</v>
      </c>
      <c r="L427" s="38">
        <f t="shared" si="96"/>
        <v>30.679170034245072</v>
      </c>
      <c r="M427" s="38">
        <f t="shared" si="96"/>
        <v>22.810242636632168</v>
      </c>
      <c r="N427" s="38">
        <f t="shared" si="96"/>
        <v>12.429176966031591</v>
      </c>
      <c r="O427" s="38">
        <f t="shared" si="96"/>
        <v>16.679476107201374</v>
      </c>
      <c r="P427" s="38">
        <f t="shared" si="96"/>
        <v>22.583924392677851</v>
      </c>
      <c r="Q427" s="38">
        <f t="shared" si="96"/>
        <v>24.826466769410573</v>
      </c>
      <c r="R427" s="38">
        <f t="shared" si="96"/>
        <v>19.419201921068058</v>
      </c>
      <c r="S427" s="38">
        <f t="shared" si="96"/>
        <v>3.049798028428226</v>
      </c>
      <c r="T427" s="38">
        <f t="shared" si="96"/>
        <v>18.128929027093744</v>
      </c>
      <c r="U427" s="38">
        <f t="shared" si="96"/>
        <v>25.22818480750999</v>
      </c>
    </row>
    <row r="428" spans="1:21" s="3" customFormat="1" ht="12.75" customHeight="1">
      <c r="A428" s="152" t="s">
        <v>38</v>
      </c>
      <c r="B428" s="145"/>
      <c r="C428" s="20" t="s">
        <v>481</v>
      </c>
      <c r="D428" s="5" t="s">
        <v>79</v>
      </c>
      <c r="E428" s="5" t="s">
        <v>317</v>
      </c>
      <c r="F428" s="618"/>
      <c r="G428" s="140"/>
      <c r="H428" s="38">
        <f t="shared" ref="H428:U428" si="97">+IF($A428="IPMC",(H$6*G$362+H70*H$362-(H$362-G$362))/(1-H$7),(H$6*G$365+H70*H$365-(H$365-G$365))/(1-H$7))</f>
        <v>10.814352970963101</v>
      </c>
      <c r="I428" s="38">
        <f t="shared" si="97"/>
        <v>14.824459706667772</v>
      </c>
      <c r="J428" s="38">
        <f t="shared" si="97"/>
        <v>23.02051492558563</v>
      </c>
      <c r="K428" s="38">
        <f t="shared" si="97"/>
        <v>26.158664510458628</v>
      </c>
      <c r="L428" s="38">
        <f t="shared" si="97"/>
        <v>30.730841295724161</v>
      </c>
      <c r="M428" s="38">
        <f t="shared" si="97"/>
        <v>22.860502099854301</v>
      </c>
      <c r="N428" s="38">
        <f t="shared" si="97"/>
        <v>12.483360781127896</v>
      </c>
      <c r="O428" s="38">
        <f t="shared" si="97"/>
        <v>16.735284090968769</v>
      </c>
      <c r="P428" s="38">
        <f t="shared" si="97"/>
        <v>22.639208094422173</v>
      </c>
      <c r="Q428" s="38">
        <f t="shared" si="97"/>
        <v>24.880008631247268</v>
      </c>
      <c r="R428" s="38">
        <f t="shared" si="97"/>
        <v>19.472992889166818</v>
      </c>
      <c r="S428" s="38">
        <f t="shared" si="97"/>
        <v>3.1104944418881106</v>
      </c>
      <c r="T428" s="38">
        <f t="shared" si="97"/>
        <v>18.191501378294749</v>
      </c>
      <c r="U428" s="38">
        <f t="shared" si="97"/>
        <v>25.289912682012531</v>
      </c>
    </row>
    <row r="429" spans="1:21" s="3" customFormat="1" ht="12.75" customHeight="1">
      <c r="A429" s="152" t="s">
        <v>38</v>
      </c>
      <c r="B429" s="145"/>
      <c r="C429" s="20" t="s">
        <v>482</v>
      </c>
      <c r="D429" s="5" t="s">
        <v>79</v>
      </c>
      <c r="E429" s="5" t="s">
        <v>317</v>
      </c>
      <c r="F429" s="618"/>
      <c r="G429" s="140"/>
      <c r="H429" s="38">
        <f t="shared" ref="H429:U429" si="98">+IF($A429="IPMC",(H$6*G$362+H71*H$362-(H$362-G$362))/(1-H$7),(H$6*G$365+H71*H$365-(H$365-G$365))/(1-H$7))</f>
        <v>10.883645936409362</v>
      </c>
      <c r="I429" s="38">
        <f t="shared" si="98"/>
        <v>14.89586114337674</v>
      </c>
      <c r="J429" s="38">
        <f t="shared" si="98"/>
        <v>23.09050345490245</v>
      </c>
      <c r="K429" s="38">
        <f t="shared" si="98"/>
        <v>26.22648434398851</v>
      </c>
      <c r="L429" s="38">
        <f t="shared" si="98"/>
        <v>30.791832832943342</v>
      </c>
      <c r="M429" s="38">
        <f t="shared" si="98"/>
        <v>22.919827183740033</v>
      </c>
      <c r="N429" s="38">
        <f t="shared" si="98"/>
        <v>12.54731807732165</v>
      </c>
      <c r="O429" s="38">
        <f t="shared" si="98"/>
        <v>16.801158517519273</v>
      </c>
      <c r="P429" s="38">
        <f t="shared" si="98"/>
        <v>22.704463670849641</v>
      </c>
      <c r="Q429" s="38">
        <f t="shared" si="98"/>
        <v>24.943208180968309</v>
      </c>
      <c r="R429" s="38">
        <f t="shared" si="98"/>
        <v>19.536486478038814</v>
      </c>
      <c r="S429" s="38">
        <f t="shared" si="98"/>
        <v>3.1821390554438893</v>
      </c>
      <c r="T429" s="38">
        <f t="shared" si="98"/>
        <v>18.265360304473894</v>
      </c>
      <c r="U429" s="38">
        <f t="shared" si="98"/>
        <v>25.362774807832817</v>
      </c>
    </row>
    <row r="430" spans="1:21" s="3" customFormat="1" ht="12.75" customHeight="1">
      <c r="A430" s="152" t="s">
        <v>38</v>
      </c>
      <c r="B430" s="145"/>
      <c r="C430" s="20" t="s">
        <v>881</v>
      </c>
      <c r="D430" s="5" t="s">
        <v>79</v>
      </c>
      <c r="E430" s="5" t="s">
        <v>317</v>
      </c>
      <c r="F430" s="618"/>
      <c r="G430" s="140"/>
      <c r="H430" s="38">
        <f t="shared" ref="H430:U430" si="99">+IF($A430="IPMC",(H$6*G$362+H72*H$362-(H$362-G$362))/(1-H$7),(H$6*G$365+H72*H$365-(H$365-G$365))/(1-H$7))</f>
        <v>11.347929062298286</v>
      </c>
      <c r="I430" s="38">
        <f t="shared" si="99"/>
        <v>15.374271643125239</v>
      </c>
      <c r="J430" s="38">
        <f t="shared" si="99"/>
        <v>23.559447062068244</v>
      </c>
      <c r="K430" s="38">
        <f t="shared" si="99"/>
        <v>26.680897055376079</v>
      </c>
      <c r="L430" s="38">
        <f t="shared" si="99"/>
        <v>31.200493962836145</v>
      </c>
      <c r="M430" s="38">
        <f t="shared" si="99"/>
        <v>23.3173225891207</v>
      </c>
      <c r="N430" s="38">
        <f t="shared" si="99"/>
        <v>12.97585065936666</v>
      </c>
      <c r="O430" s="38">
        <f t="shared" si="99"/>
        <v>17.242536433416497</v>
      </c>
      <c r="P430" s="38">
        <f t="shared" si="99"/>
        <v>23.141695110005276</v>
      </c>
      <c r="Q430" s="38">
        <f t="shared" si="99"/>
        <v>25.366663640123331</v>
      </c>
      <c r="R430" s="38">
        <f t="shared" si="99"/>
        <v>19.96191208546589</v>
      </c>
      <c r="S430" s="38">
        <f t="shared" si="99"/>
        <v>3.6621789111573748</v>
      </c>
      <c r="T430" s="38">
        <f t="shared" si="99"/>
        <v>18.760236702105455</v>
      </c>
      <c r="U430" s="38">
        <f t="shared" si="99"/>
        <v>25.850972351651201</v>
      </c>
    </row>
    <row r="431" spans="1:21" s="3" customFormat="1" ht="12.75" customHeight="1">
      <c r="A431" s="152" t="s">
        <v>38</v>
      </c>
      <c r="B431" s="145"/>
      <c r="C431" s="20" t="s">
        <v>882</v>
      </c>
      <c r="D431" s="5" t="s">
        <v>79</v>
      </c>
      <c r="E431" s="5" t="s">
        <v>317</v>
      </c>
      <c r="F431" s="618"/>
      <c r="G431" s="140"/>
      <c r="H431" s="38">
        <f t="shared" ref="H431:U431" si="100">+IF($A431="IPMC",(H$6*G$362+H73*H$362-(H$362-G$362))/(1-H$7),(H$6*G$365+H73*H$365-(H$365-G$365))/(1-H$7))</f>
        <v>11.31060106775076</v>
      </c>
      <c r="I431" s="38">
        <f t="shared" si="100"/>
        <v>15.335807818940591</v>
      </c>
      <c r="J431" s="38">
        <f t="shared" si="100"/>
        <v>23.521744368527816</v>
      </c>
      <c r="K431" s="38">
        <f t="shared" si="100"/>
        <v>26.644362634314522</v>
      </c>
      <c r="L431" s="38">
        <f t="shared" si="100"/>
        <v>31.167637932586889</v>
      </c>
      <c r="M431" s="38">
        <f t="shared" si="100"/>
        <v>23.285364274253439</v>
      </c>
      <c r="N431" s="38">
        <f t="shared" si="100"/>
        <v>12.941396980148001</v>
      </c>
      <c r="O431" s="38">
        <f t="shared" si="100"/>
        <v>17.207049999559</v>
      </c>
      <c r="P431" s="38">
        <f t="shared" si="100"/>
        <v>23.106542049584313</v>
      </c>
      <c r="Q431" s="38">
        <f t="shared" si="100"/>
        <v>25.332618157552339</v>
      </c>
      <c r="R431" s="38">
        <f t="shared" si="100"/>
        <v>19.927708204538686</v>
      </c>
      <c r="S431" s="38">
        <f t="shared" si="100"/>
        <v>3.6235840880473176</v>
      </c>
      <c r="T431" s="38">
        <f t="shared" si="100"/>
        <v>18.720449032809654</v>
      </c>
      <c r="U431" s="38">
        <f t="shared" si="100"/>
        <v>25.811721656897049</v>
      </c>
    </row>
    <row r="432" spans="1:21" s="3" customFormat="1" ht="12.75" customHeight="1">
      <c r="A432" s="152" t="s">
        <v>38</v>
      </c>
      <c r="B432" s="145"/>
      <c r="C432" s="20" t="s">
        <v>883</v>
      </c>
      <c r="D432" s="5" t="s">
        <v>79</v>
      </c>
      <c r="E432" s="5" t="s">
        <v>317</v>
      </c>
      <c r="F432" s="618"/>
      <c r="G432" s="140"/>
      <c r="H432" s="38">
        <f t="shared" ref="H432:U432" si="101">+IF($A432="IPMC",(H$6*G$362+H74*H$362-(H$362-G$362))/(1-H$7),(H$6*G$365+H74*H$365-(H$365-G$365))/(1-H$7))</f>
        <v>11.149649642376589</v>
      </c>
      <c r="I432" s="38">
        <f t="shared" si="101"/>
        <v>15.169958905734745</v>
      </c>
      <c r="J432" s="38">
        <f t="shared" si="101"/>
        <v>23.359177310229221</v>
      </c>
      <c r="K432" s="38">
        <f t="shared" si="101"/>
        <v>26.486832951395417</v>
      </c>
      <c r="L432" s="38">
        <f t="shared" si="101"/>
        <v>31.025968792177505</v>
      </c>
      <c r="M432" s="38">
        <f t="shared" si="101"/>
        <v>23.147565916940298</v>
      </c>
      <c r="N432" s="38">
        <f t="shared" si="101"/>
        <v>12.792839072153043</v>
      </c>
      <c r="O432" s="38">
        <f t="shared" si="101"/>
        <v>17.054039044107355</v>
      </c>
      <c r="P432" s="38">
        <f t="shared" si="101"/>
        <v>22.95496853888271</v>
      </c>
      <c r="Q432" s="38">
        <f t="shared" si="101"/>
        <v>25.185820318188732</v>
      </c>
      <c r="R432" s="38">
        <f t="shared" si="101"/>
        <v>19.780227380688022</v>
      </c>
      <c r="S432" s="38">
        <f t="shared" si="101"/>
        <v>3.4571703316447633</v>
      </c>
      <c r="T432" s="38">
        <f t="shared" si="101"/>
        <v>18.548891943737477</v>
      </c>
      <c r="U432" s="38">
        <f t="shared" si="101"/>
        <v>25.642479902975253</v>
      </c>
    </row>
    <row r="433" spans="1:21" s="3" customFormat="1" ht="12.75" customHeight="1">
      <c r="A433" s="152" t="s">
        <v>38</v>
      </c>
      <c r="B433" s="145"/>
      <c r="C433" s="20" t="s">
        <v>884</v>
      </c>
      <c r="D433" s="5" t="s">
        <v>79</v>
      </c>
      <c r="E433" s="5" t="s">
        <v>317</v>
      </c>
      <c r="F433" s="618"/>
      <c r="G433" s="140"/>
      <c r="H433" s="38">
        <f t="shared" ref="H433:U433" si="102">+IF($A433="IPMC",(H$6*G$362+H75*H$362-(H$362-G$362))/(1-H$7),(H$6*G$365+H75*H$365-(H$365-G$365))/(1-H$7))</f>
        <v>11.06196096418747</v>
      </c>
      <c r="I433" s="38">
        <f t="shared" si="102"/>
        <v>15.079602004922508</v>
      </c>
      <c r="J433" s="38">
        <f t="shared" si="102"/>
        <v>23.270608411717404</v>
      </c>
      <c r="K433" s="38">
        <f t="shared" si="102"/>
        <v>26.40100848827797</v>
      </c>
      <c r="L433" s="38">
        <f t="shared" si="102"/>
        <v>30.948785383370733</v>
      </c>
      <c r="M433" s="38">
        <f t="shared" si="102"/>
        <v>23.072491367079493</v>
      </c>
      <c r="N433" s="38">
        <f t="shared" si="102"/>
        <v>12.711902562542553</v>
      </c>
      <c r="O433" s="38">
        <f t="shared" si="102"/>
        <v>16.970676449456104</v>
      </c>
      <c r="P433" s="38">
        <f t="shared" si="102"/>
        <v>22.872389085044322</v>
      </c>
      <c r="Q433" s="38">
        <f t="shared" si="102"/>
        <v>25.105842719575435</v>
      </c>
      <c r="R433" s="38">
        <f t="shared" si="102"/>
        <v>19.699877682189591</v>
      </c>
      <c r="S433" s="38">
        <f t="shared" si="102"/>
        <v>3.3665056960411794</v>
      </c>
      <c r="T433" s="38">
        <f t="shared" si="102"/>
        <v>18.455425145666322</v>
      </c>
      <c r="U433" s="38">
        <f t="shared" si="102"/>
        <v>25.550274533179298</v>
      </c>
    </row>
    <row r="434" spans="1:21" s="3" customFormat="1" ht="12.75" customHeight="1">
      <c r="A434" s="152"/>
      <c r="B434" s="145"/>
      <c r="C434" s="459" t="s">
        <v>526</v>
      </c>
      <c r="D434" s="503"/>
      <c r="E434" s="503"/>
      <c r="F434" s="533"/>
      <c r="G434" s="534"/>
      <c r="H434" s="533"/>
      <c r="I434" s="533"/>
      <c r="J434" s="533"/>
      <c r="K434" s="533"/>
      <c r="L434" s="533"/>
      <c r="M434" s="533"/>
      <c r="N434" s="533"/>
      <c r="O434" s="533"/>
      <c r="P434" s="533"/>
      <c r="Q434" s="533"/>
      <c r="R434" s="533"/>
      <c r="S434" s="533"/>
      <c r="T434" s="533"/>
      <c r="U434" s="533"/>
    </row>
    <row r="435" spans="1:21" s="3" customFormat="1" ht="12.75" customHeight="1">
      <c r="A435" s="152" t="s">
        <v>37</v>
      </c>
      <c r="B435" s="145"/>
      <c r="C435" s="20" t="s">
        <v>187</v>
      </c>
      <c r="D435" s="5" t="s">
        <v>79</v>
      </c>
      <c r="E435" s="5" t="s">
        <v>317</v>
      </c>
      <c r="F435" s="618"/>
      <c r="G435" s="140"/>
      <c r="H435" s="38">
        <f t="shared" ref="H435:U435" si="103">+IF($A435="IPMC",(H$6*G$362+H77*H$362-(H$362-G$362))/(1-H$7),(H$6*G$365+H77*H$365-(H$365-G$365))/(1-H$7))</f>
        <v>38.298973973275935</v>
      </c>
      <c r="I435" s="38">
        <f t="shared" si="103"/>
        <v>37.72936422283113</v>
      </c>
      <c r="J435" s="38">
        <f t="shared" si="103"/>
        <v>43.661274723169555</v>
      </c>
      <c r="K435" s="38">
        <f t="shared" si="103"/>
        <v>45.894786738470678</v>
      </c>
      <c r="L435" s="38">
        <f t="shared" si="103"/>
        <v>47.870693541146863</v>
      </c>
      <c r="M435" s="38">
        <f t="shared" si="103"/>
        <v>44.370270121162669</v>
      </c>
      <c r="N435" s="38">
        <f t="shared" si="103"/>
        <v>42.103037360185738</v>
      </c>
      <c r="O435" s="38">
        <f t="shared" si="103"/>
        <v>44.324506190255676</v>
      </c>
      <c r="P435" s="38">
        <f t="shared" si="103"/>
        <v>43.907778406463855</v>
      </c>
      <c r="Q435" s="38">
        <f t="shared" si="103"/>
        <v>44.720621289408385</v>
      </c>
      <c r="R435" s="38">
        <f t="shared" si="103"/>
        <v>44.568657625569969</v>
      </c>
      <c r="S435" s="38">
        <f t="shared" si="103"/>
        <v>36.415528364757655</v>
      </c>
      <c r="T435" s="38">
        <f t="shared" si="103"/>
        <v>40.39784086408639</v>
      </c>
      <c r="U435" s="38">
        <f t="shared" si="103"/>
        <v>43.522169690720141</v>
      </c>
    </row>
    <row r="436" spans="1:21" s="3" customFormat="1" ht="12.75" customHeight="1">
      <c r="A436" s="152" t="s">
        <v>37</v>
      </c>
      <c r="B436" s="145"/>
      <c r="C436" s="20" t="s">
        <v>786</v>
      </c>
      <c r="D436" s="5" t="s">
        <v>79</v>
      </c>
      <c r="E436" s="5" t="s">
        <v>317</v>
      </c>
      <c r="F436" s="618"/>
      <c r="G436" s="140"/>
      <c r="H436" s="38">
        <f t="shared" ref="H436:U436" si="104">+IF($A436="IPMC",(H$6*G$362+H78*H$362-(H$362-G$362))/(1-H$7),(H$6*G$365+H78*H$365-(H$365-G$365))/(1-H$7))</f>
        <v>38.298973973275935</v>
      </c>
      <c r="I436" s="38">
        <f t="shared" si="104"/>
        <v>37.72936422283113</v>
      </c>
      <c r="J436" s="38">
        <f t="shared" si="104"/>
        <v>43.661274723169555</v>
      </c>
      <c r="K436" s="38">
        <f t="shared" si="104"/>
        <v>45.894786738470678</v>
      </c>
      <c r="L436" s="38">
        <f t="shared" si="104"/>
        <v>47.870693541146863</v>
      </c>
      <c r="M436" s="38">
        <f t="shared" si="104"/>
        <v>44.370270121162669</v>
      </c>
      <c r="N436" s="38">
        <f t="shared" si="104"/>
        <v>42.103037360185738</v>
      </c>
      <c r="O436" s="38">
        <f t="shared" si="104"/>
        <v>44.324506190255676</v>
      </c>
      <c r="P436" s="38">
        <f t="shared" si="104"/>
        <v>43.907778406463855</v>
      </c>
      <c r="Q436" s="38">
        <f t="shared" si="104"/>
        <v>44.720621289408385</v>
      </c>
      <c r="R436" s="38">
        <f t="shared" si="104"/>
        <v>44.568657625569969</v>
      </c>
      <c r="S436" s="38">
        <f t="shared" si="104"/>
        <v>36.415528364757655</v>
      </c>
      <c r="T436" s="38">
        <f t="shared" si="104"/>
        <v>40.39784086408639</v>
      </c>
      <c r="U436" s="38">
        <f t="shared" si="104"/>
        <v>43.522169690720141</v>
      </c>
    </row>
    <row r="437" spans="1:21" s="3" customFormat="1" ht="12.75" customHeight="1">
      <c r="A437" s="152" t="s">
        <v>37</v>
      </c>
      <c r="B437" s="145"/>
      <c r="C437" s="20" t="s">
        <v>188</v>
      </c>
      <c r="D437" s="5" t="s">
        <v>79</v>
      </c>
      <c r="E437" s="5" t="s">
        <v>317</v>
      </c>
      <c r="F437" s="618"/>
      <c r="G437" s="140"/>
      <c r="H437" s="38">
        <f t="shared" ref="H437:U437" si="105">+IF($A437="IPMC",(H$6*G$362+H79*H$362-(H$362-G$362))/(1-H$7),(H$6*G$365+H79*H$365-(H$365-G$365))/(1-H$7))</f>
        <v>38.298973973275935</v>
      </c>
      <c r="I437" s="38">
        <f t="shared" si="105"/>
        <v>37.72936422283113</v>
      </c>
      <c r="J437" s="38">
        <f t="shared" si="105"/>
        <v>43.661274723169555</v>
      </c>
      <c r="K437" s="38">
        <f t="shared" si="105"/>
        <v>45.894786738470678</v>
      </c>
      <c r="L437" s="38">
        <f t="shared" si="105"/>
        <v>47.870693541146863</v>
      </c>
      <c r="M437" s="38">
        <f t="shared" si="105"/>
        <v>44.370270121162669</v>
      </c>
      <c r="N437" s="38">
        <f t="shared" si="105"/>
        <v>42.103037360185738</v>
      </c>
      <c r="O437" s="38">
        <f t="shared" si="105"/>
        <v>44.324506190255676</v>
      </c>
      <c r="P437" s="38">
        <f t="shared" si="105"/>
        <v>43.907778406463855</v>
      </c>
      <c r="Q437" s="38">
        <f t="shared" si="105"/>
        <v>44.720621289408385</v>
      </c>
      <c r="R437" s="38">
        <f t="shared" si="105"/>
        <v>44.568657625569969</v>
      </c>
      <c r="S437" s="38">
        <f t="shared" si="105"/>
        <v>36.415528364757655</v>
      </c>
      <c r="T437" s="38">
        <f t="shared" si="105"/>
        <v>40.39784086408639</v>
      </c>
      <c r="U437" s="38">
        <f t="shared" si="105"/>
        <v>43.522169690720141</v>
      </c>
    </row>
    <row r="438" spans="1:21" s="3" customFormat="1" ht="12.75" customHeight="1">
      <c r="A438" s="152" t="s">
        <v>37</v>
      </c>
      <c r="B438" s="145"/>
      <c r="C438" s="20" t="s">
        <v>189</v>
      </c>
      <c r="D438" s="5" t="s">
        <v>79</v>
      </c>
      <c r="E438" s="5" t="s">
        <v>317</v>
      </c>
      <c r="F438" s="618"/>
      <c r="G438" s="140"/>
      <c r="H438" s="38">
        <f t="shared" ref="H438:U438" si="106">+IF($A438="IPMC",(H$6*G$362+H80*H$362-(H$362-G$362))/(1-H$7),(H$6*G$365+H80*H$365-(H$365-G$365))/(1-H$7))</f>
        <v>38.298973973275935</v>
      </c>
      <c r="I438" s="38">
        <f t="shared" si="106"/>
        <v>37.72936422283113</v>
      </c>
      <c r="J438" s="38">
        <f t="shared" si="106"/>
        <v>43.661274723169555</v>
      </c>
      <c r="K438" s="38">
        <f t="shared" si="106"/>
        <v>45.894786738470678</v>
      </c>
      <c r="L438" s="38">
        <f t="shared" si="106"/>
        <v>47.870693541146863</v>
      </c>
      <c r="M438" s="38">
        <f t="shared" si="106"/>
        <v>44.370270121162669</v>
      </c>
      <c r="N438" s="38">
        <f t="shared" si="106"/>
        <v>42.103037360185738</v>
      </c>
      <c r="O438" s="38">
        <f t="shared" si="106"/>
        <v>44.324506190255676</v>
      </c>
      <c r="P438" s="38">
        <f t="shared" si="106"/>
        <v>43.907778406463855</v>
      </c>
      <c r="Q438" s="38">
        <f t="shared" si="106"/>
        <v>44.720621289408385</v>
      </c>
      <c r="R438" s="38">
        <f t="shared" si="106"/>
        <v>44.568657625569969</v>
      </c>
      <c r="S438" s="38">
        <f t="shared" si="106"/>
        <v>36.415528364757655</v>
      </c>
      <c r="T438" s="38">
        <f t="shared" si="106"/>
        <v>40.39784086408639</v>
      </c>
      <c r="U438" s="38">
        <f t="shared" si="106"/>
        <v>43.522169690720141</v>
      </c>
    </row>
    <row r="439" spans="1:21" s="3" customFormat="1" ht="12.75" customHeight="1">
      <c r="A439" s="152" t="s">
        <v>37</v>
      </c>
      <c r="B439" s="145"/>
      <c r="C439" s="20" t="s">
        <v>190</v>
      </c>
      <c r="D439" s="5" t="s">
        <v>79</v>
      </c>
      <c r="E439" s="5" t="s">
        <v>317</v>
      </c>
      <c r="F439" s="618"/>
      <c r="G439" s="140"/>
      <c r="H439" s="38">
        <f t="shared" ref="H439:U439" si="107">+IF($A439="IPMC",(H$6*G$362+H81*H$362-(H$362-G$362))/(1-H$7),(H$6*G$365+H81*H$365-(H$365-G$365))/(1-H$7))</f>
        <v>38.298973973275935</v>
      </c>
      <c r="I439" s="38">
        <f t="shared" si="107"/>
        <v>37.72936422283113</v>
      </c>
      <c r="J439" s="38">
        <f t="shared" si="107"/>
        <v>43.661274723169555</v>
      </c>
      <c r="K439" s="38">
        <f t="shared" si="107"/>
        <v>45.894786738470678</v>
      </c>
      <c r="L439" s="38">
        <f t="shared" si="107"/>
        <v>47.870693541146863</v>
      </c>
      <c r="M439" s="38">
        <f t="shared" si="107"/>
        <v>44.370270121162669</v>
      </c>
      <c r="N439" s="38">
        <f t="shared" si="107"/>
        <v>42.103037360185738</v>
      </c>
      <c r="O439" s="38">
        <f t="shared" si="107"/>
        <v>44.324506190255676</v>
      </c>
      <c r="P439" s="38">
        <f t="shared" si="107"/>
        <v>43.907778406463855</v>
      </c>
      <c r="Q439" s="38">
        <f t="shared" si="107"/>
        <v>44.720621289408385</v>
      </c>
      <c r="R439" s="38">
        <f t="shared" si="107"/>
        <v>44.568657625569969</v>
      </c>
      <c r="S439" s="38">
        <f t="shared" si="107"/>
        <v>36.415528364757655</v>
      </c>
      <c r="T439" s="38">
        <f t="shared" si="107"/>
        <v>40.39784086408639</v>
      </c>
      <c r="U439" s="38">
        <f t="shared" si="107"/>
        <v>43.522169690720141</v>
      </c>
    </row>
    <row r="440" spans="1:21" s="3" customFormat="1" ht="12.75" customHeight="1">
      <c r="A440" s="152"/>
      <c r="B440" s="145"/>
      <c r="C440" s="459" t="s">
        <v>205</v>
      </c>
      <c r="D440" s="503"/>
      <c r="E440" s="503"/>
      <c r="F440" s="533"/>
      <c r="G440" s="534"/>
      <c r="H440" s="533"/>
      <c r="I440" s="533"/>
      <c r="J440" s="533"/>
      <c r="K440" s="533"/>
      <c r="L440" s="533"/>
      <c r="M440" s="533"/>
      <c r="N440" s="533"/>
      <c r="O440" s="533"/>
      <c r="P440" s="533"/>
      <c r="Q440" s="533"/>
      <c r="R440" s="533"/>
      <c r="S440" s="533"/>
      <c r="T440" s="533"/>
      <c r="U440" s="533"/>
    </row>
    <row r="441" spans="1:21" s="3" customFormat="1" ht="12.75" customHeight="1">
      <c r="A441" s="152" t="s">
        <v>37</v>
      </c>
      <c r="B441" s="145"/>
      <c r="C441" s="20" t="s">
        <v>885</v>
      </c>
      <c r="D441" s="5" t="s">
        <v>79</v>
      </c>
      <c r="E441" s="5" t="s">
        <v>317</v>
      </c>
      <c r="F441" s="618"/>
      <c r="G441" s="140"/>
      <c r="H441" s="38">
        <f t="shared" ref="H441:U441" si="108">+IF($A441="IPMC",(H$6*G$362+H83*H$362-(H$362-G$362))/(1-H$7),(H$6*G$365+H83*H$365-(H$365-G$365))/(1-H$7))</f>
        <v>58.349099286559138</v>
      </c>
      <c r="I441" s="38">
        <f t="shared" si="108"/>
        <v>58.429407529050998</v>
      </c>
      <c r="J441" s="38">
        <f t="shared" si="108"/>
        <v>64.307239019949478</v>
      </c>
      <c r="K441" s="38">
        <f t="shared" si="108"/>
        <v>66.431804277819239</v>
      </c>
      <c r="L441" s="38">
        <f t="shared" si="108"/>
        <v>67.169932021419186</v>
      </c>
      <c r="M441" s="38">
        <f t="shared" si="108"/>
        <v>63.418474025749717</v>
      </c>
      <c r="N441" s="38">
        <f t="shared" si="108"/>
        <v>61.764118858952912</v>
      </c>
      <c r="O441" s="38">
        <f t="shared" si="108"/>
        <v>63.931584498643282</v>
      </c>
      <c r="P441" s="38">
        <f t="shared" si="108"/>
        <v>63.520300994426194</v>
      </c>
      <c r="Q441" s="38">
        <f t="shared" si="108"/>
        <v>64.115223563073855</v>
      </c>
      <c r="R441" s="38">
        <f t="shared" si="108"/>
        <v>63.705323618089437</v>
      </c>
      <c r="S441" s="38">
        <f t="shared" si="108"/>
        <v>56.511137730477685</v>
      </c>
      <c r="T441" s="38">
        <f t="shared" si="108"/>
        <v>61.188475185005863</v>
      </c>
      <c r="U441" s="38">
        <f t="shared" si="108"/>
        <v>64.708253326857715</v>
      </c>
    </row>
    <row r="442" spans="1:21" s="3" customFormat="1" ht="12.75" customHeight="1">
      <c r="A442" s="152" t="s">
        <v>37</v>
      </c>
      <c r="B442" s="145"/>
      <c r="C442" s="20" t="s">
        <v>886</v>
      </c>
      <c r="D442" s="5" t="s">
        <v>79</v>
      </c>
      <c r="E442" s="5" t="s">
        <v>317</v>
      </c>
      <c r="F442" s="618"/>
      <c r="G442" s="140"/>
      <c r="H442" s="38">
        <f t="shared" ref="H442:U442" si="109">+IF($A442="IPMC",(H$6*G$362+H84*H$362-(H$362-G$362))/(1-H$7),(H$6*G$365+H84*H$365-(H$365-G$365))/(1-H$7))</f>
        <v>58.349099286559138</v>
      </c>
      <c r="I442" s="38">
        <f t="shared" si="109"/>
        <v>58.429407529050998</v>
      </c>
      <c r="J442" s="38">
        <f t="shared" si="109"/>
        <v>64.307239019949478</v>
      </c>
      <c r="K442" s="38">
        <f t="shared" si="109"/>
        <v>66.431804277819239</v>
      </c>
      <c r="L442" s="38">
        <f t="shared" si="109"/>
        <v>67.169932021419186</v>
      </c>
      <c r="M442" s="38">
        <f t="shared" si="109"/>
        <v>63.418474025749717</v>
      </c>
      <c r="N442" s="38">
        <f t="shared" si="109"/>
        <v>61.764118858952912</v>
      </c>
      <c r="O442" s="38">
        <f t="shared" si="109"/>
        <v>63.931584498643282</v>
      </c>
      <c r="P442" s="38">
        <f t="shared" si="109"/>
        <v>63.520300994426194</v>
      </c>
      <c r="Q442" s="38">
        <f t="shared" si="109"/>
        <v>64.115223563073855</v>
      </c>
      <c r="R442" s="38">
        <f t="shared" si="109"/>
        <v>63.705323618089437</v>
      </c>
      <c r="S442" s="38">
        <f t="shared" si="109"/>
        <v>56.511137730477685</v>
      </c>
      <c r="T442" s="38">
        <f t="shared" si="109"/>
        <v>61.188475185005863</v>
      </c>
      <c r="U442" s="38">
        <f t="shared" si="109"/>
        <v>64.708253326857715</v>
      </c>
    </row>
    <row r="443" spans="1:21" s="3" customFormat="1" ht="12.75" customHeight="1">
      <c r="A443" s="152" t="s">
        <v>37</v>
      </c>
      <c r="B443" s="145"/>
      <c r="C443" s="20" t="s">
        <v>887</v>
      </c>
      <c r="D443" s="5" t="s">
        <v>79</v>
      </c>
      <c r="E443" s="5" t="s">
        <v>317</v>
      </c>
      <c r="F443" s="618"/>
      <c r="G443" s="140"/>
      <c r="H443" s="38">
        <f t="shared" ref="H443:U443" si="110">+IF($A443="IPMC",(H$6*G$362+H85*H$362-(H$362-G$362))/(1-H$7),(H$6*G$365+H85*H$365-(H$365-G$365))/(1-H$7))</f>
        <v>38.298973973275935</v>
      </c>
      <c r="I443" s="38">
        <f t="shared" si="110"/>
        <v>37.72936422283113</v>
      </c>
      <c r="J443" s="38">
        <f t="shared" si="110"/>
        <v>43.661274723169555</v>
      </c>
      <c r="K443" s="38">
        <f t="shared" si="110"/>
        <v>45.894786738470678</v>
      </c>
      <c r="L443" s="38">
        <f t="shared" si="110"/>
        <v>47.870693541146863</v>
      </c>
      <c r="M443" s="38">
        <f t="shared" si="110"/>
        <v>44.370270121162669</v>
      </c>
      <c r="N443" s="38">
        <f t="shared" si="110"/>
        <v>42.103037360185738</v>
      </c>
      <c r="O443" s="38">
        <f t="shared" si="110"/>
        <v>44.324506190255676</v>
      </c>
      <c r="P443" s="38">
        <f t="shared" si="110"/>
        <v>43.907778406463855</v>
      </c>
      <c r="Q443" s="38">
        <f t="shared" si="110"/>
        <v>44.720621289408385</v>
      </c>
      <c r="R443" s="38">
        <f t="shared" si="110"/>
        <v>44.568657625569969</v>
      </c>
      <c r="S443" s="38">
        <f t="shared" si="110"/>
        <v>36.415528364757655</v>
      </c>
      <c r="T443" s="38">
        <f t="shared" si="110"/>
        <v>40.39784086408639</v>
      </c>
      <c r="U443" s="38">
        <f t="shared" si="110"/>
        <v>43.522169690720141</v>
      </c>
    </row>
    <row r="444" spans="1:21" s="3" customFormat="1" ht="12.75" customHeight="1">
      <c r="A444" s="152" t="s">
        <v>37</v>
      </c>
      <c r="B444" s="145"/>
      <c r="C444" s="20" t="s">
        <v>888</v>
      </c>
      <c r="D444" s="5" t="s">
        <v>79</v>
      </c>
      <c r="E444" s="5" t="s">
        <v>317</v>
      </c>
      <c r="F444" s="618"/>
      <c r="G444" s="140"/>
      <c r="H444" s="38">
        <f t="shared" ref="H444:U444" si="111">+IF($A444="IPMC",(H$6*G$362+H86*H$362-(H$362-G$362))/(1-H$7),(H$6*G$365+H86*H$365-(H$365-G$365))/(1-H$7))</f>
        <v>38.298973973275935</v>
      </c>
      <c r="I444" s="38">
        <f t="shared" si="111"/>
        <v>37.72936422283113</v>
      </c>
      <c r="J444" s="38">
        <f t="shared" si="111"/>
        <v>43.661274723169555</v>
      </c>
      <c r="K444" s="38">
        <f t="shared" si="111"/>
        <v>45.894786738470678</v>
      </c>
      <c r="L444" s="38">
        <f t="shared" si="111"/>
        <v>47.870693541146863</v>
      </c>
      <c r="M444" s="38">
        <f t="shared" si="111"/>
        <v>44.370270121162669</v>
      </c>
      <c r="N444" s="38">
        <f t="shared" si="111"/>
        <v>42.103037360185738</v>
      </c>
      <c r="O444" s="38">
        <f t="shared" si="111"/>
        <v>44.324506190255676</v>
      </c>
      <c r="P444" s="38">
        <f t="shared" si="111"/>
        <v>43.907778406463855</v>
      </c>
      <c r="Q444" s="38">
        <f t="shared" si="111"/>
        <v>44.720621289408385</v>
      </c>
      <c r="R444" s="38">
        <f t="shared" si="111"/>
        <v>44.568657625569969</v>
      </c>
      <c r="S444" s="38">
        <f t="shared" si="111"/>
        <v>36.415528364757655</v>
      </c>
      <c r="T444" s="38">
        <f t="shared" si="111"/>
        <v>40.39784086408639</v>
      </c>
      <c r="U444" s="38">
        <f t="shared" si="111"/>
        <v>43.522169690720141</v>
      </c>
    </row>
    <row r="445" spans="1:21" ht="14.25" customHeight="1" collapsed="1">
      <c r="A445" s="152" t="s">
        <v>37</v>
      </c>
      <c r="B445" s="145"/>
      <c r="C445" s="20" t="s">
        <v>889</v>
      </c>
      <c r="D445" s="5" t="s">
        <v>79</v>
      </c>
      <c r="E445" s="5" t="s">
        <v>317</v>
      </c>
      <c r="F445" s="618"/>
      <c r="H445" s="38">
        <f t="shared" ref="H445:U445" si="112">+IF($A445="IPMC",(H$6*G$362+H87*H$362-(H$362-G$362))/(1-H$7),(H$6*G$365+H87*H$365-(H$365-G$365))/(1-H$7))</f>
        <v>38.298973973275935</v>
      </c>
      <c r="I445" s="38">
        <f t="shared" si="112"/>
        <v>37.72936422283113</v>
      </c>
      <c r="J445" s="38">
        <f t="shared" si="112"/>
        <v>43.661274723169555</v>
      </c>
      <c r="K445" s="38">
        <f t="shared" si="112"/>
        <v>45.894786738470678</v>
      </c>
      <c r="L445" s="38">
        <f t="shared" si="112"/>
        <v>47.870693541146863</v>
      </c>
      <c r="M445" s="38">
        <f t="shared" si="112"/>
        <v>44.370270121162669</v>
      </c>
      <c r="N445" s="38">
        <f t="shared" si="112"/>
        <v>42.103037360185738</v>
      </c>
      <c r="O445" s="38">
        <f t="shared" si="112"/>
        <v>44.324506190255676</v>
      </c>
      <c r="P445" s="38">
        <f t="shared" si="112"/>
        <v>43.907778406463855</v>
      </c>
      <c r="Q445" s="38">
        <f t="shared" si="112"/>
        <v>44.720621289408385</v>
      </c>
      <c r="R445" s="38">
        <f t="shared" si="112"/>
        <v>44.568657625569969</v>
      </c>
      <c r="S445" s="38">
        <f t="shared" si="112"/>
        <v>36.415528364757655</v>
      </c>
      <c r="T445" s="38">
        <f t="shared" si="112"/>
        <v>40.39784086408639</v>
      </c>
      <c r="U445" s="38">
        <f t="shared" si="112"/>
        <v>43.522169690720141</v>
      </c>
    </row>
    <row r="446" spans="1:21" ht="14.25" customHeight="1">
      <c r="A446" s="152" t="s">
        <v>37</v>
      </c>
      <c r="B446" s="145"/>
      <c r="C446" s="20" t="s">
        <v>890</v>
      </c>
      <c r="D446" s="5" t="s">
        <v>79</v>
      </c>
      <c r="E446" s="5" t="s">
        <v>317</v>
      </c>
      <c r="F446" s="618"/>
      <c r="H446" s="38">
        <f t="shared" ref="H446:U446" si="113">+IF($A446="IPMC",(H$6*G$362+H88*H$362-(H$362-G$362))/(1-H$7),(H$6*G$365+H88*H$365-(H$365-G$365))/(1-H$7))</f>
        <v>58.349099286559138</v>
      </c>
      <c r="I446" s="38">
        <f t="shared" si="113"/>
        <v>58.429407529050998</v>
      </c>
      <c r="J446" s="38">
        <f t="shared" si="113"/>
        <v>64.307239019949478</v>
      </c>
      <c r="K446" s="38">
        <f t="shared" si="113"/>
        <v>66.431804277819239</v>
      </c>
      <c r="L446" s="38">
        <f t="shared" si="113"/>
        <v>67.169932021419186</v>
      </c>
      <c r="M446" s="38">
        <f t="shared" si="113"/>
        <v>63.418474025749717</v>
      </c>
      <c r="N446" s="38">
        <f t="shared" si="113"/>
        <v>61.764118858952912</v>
      </c>
      <c r="O446" s="38">
        <f t="shared" si="113"/>
        <v>63.931584498643282</v>
      </c>
      <c r="P446" s="38">
        <f t="shared" si="113"/>
        <v>63.520300994426194</v>
      </c>
      <c r="Q446" s="38">
        <f t="shared" si="113"/>
        <v>64.115223563073855</v>
      </c>
      <c r="R446" s="38">
        <f t="shared" si="113"/>
        <v>63.705323618089437</v>
      </c>
      <c r="S446" s="38">
        <f t="shared" si="113"/>
        <v>56.511137730477685</v>
      </c>
      <c r="T446" s="38">
        <f t="shared" si="113"/>
        <v>61.188475185005863</v>
      </c>
      <c r="U446" s="38">
        <f t="shared" si="113"/>
        <v>64.708253326857715</v>
      </c>
    </row>
    <row r="447" spans="1:21" ht="14.25" customHeight="1">
      <c r="A447" s="152" t="s">
        <v>37</v>
      </c>
      <c r="B447" s="145"/>
      <c r="C447" s="20" t="s">
        <v>891</v>
      </c>
      <c r="D447" s="5" t="s">
        <v>79</v>
      </c>
      <c r="E447" s="5" t="s">
        <v>317</v>
      </c>
      <c r="F447" s="618"/>
      <c r="H447" s="38">
        <f t="shared" ref="H447:U447" si="114">+IF($A447="IPMC",(H$6*G$362+H89*H$362-(H$362-G$362))/(1-H$7),(H$6*G$365+H89*H$365-(H$365-G$365))/(1-H$7))</f>
        <v>29.706063124725986</v>
      </c>
      <c r="I447" s="38">
        <f t="shared" si="114"/>
        <v>28.857917091594032</v>
      </c>
      <c r="J447" s="38">
        <f t="shared" si="114"/>
        <v>34.813004310263857</v>
      </c>
      <c r="K447" s="38">
        <f t="shared" si="114"/>
        <v>37.093207793035575</v>
      </c>
      <c r="L447" s="38">
        <f t="shared" si="114"/>
        <v>39.599591335315864</v>
      </c>
      <c r="M447" s="38">
        <f t="shared" si="114"/>
        <v>36.206754162053926</v>
      </c>
      <c r="N447" s="38">
        <f t="shared" si="114"/>
        <v>33.676859574999789</v>
      </c>
      <c r="O447" s="38">
        <f t="shared" si="114"/>
        <v>35.921472629518114</v>
      </c>
      <c r="P447" s="38">
        <f t="shared" si="114"/>
        <v>35.502411583051419</v>
      </c>
      <c r="Q447" s="38">
        <f t="shared" si="114"/>
        <v>36.408648886408891</v>
      </c>
      <c r="R447" s="38">
        <f t="shared" si="114"/>
        <v>36.367229343061631</v>
      </c>
      <c r="S447" s="38">
        <f t="shared" si="114"/>
        <v>27.803124350877631</v>
      </c>
      <c r="T447" s="38">
        <f t="shared" si="114"/>
        <v>31.487569012263762</v>
      </c>
      <c r="U447" s="38">
        <f t="shared" si="114"/>
        <v>34.442419560946881</v>
      </c>
    </row>
    <row r="448" spans="1:21" ht="14.25" customHeight="1">
      <c r="A448" s="152" t="s">
        <v>37</v>
      </c>
      <c r="B448" s="145"/>
      <c r="C448" s="20" t="s">
        <v>892</v>
      </c>
      <c r="D448" s="5" t="s">
        <v>79</v>
      </c>
      <c r="E448" s="5" t="s">
        <v>317</v>
      </c>
      <c r="F448" s="618"/>
      <c r="H448" s="38">
        <f t="shared" ref="H448:U448" si="115">+IF($A448="IPMC",(H$6*G$362+H90*H$362-(H$362-G$362))/(1-H$7),(H$6*G$365+H90*H$365-(H$365-G$365))/(1-H$7))</f>
        <v>58.349099286559138</v>
      </c>
      <c r="I448" s="38">
        <f t="shared" si="115"/>
        <v>58.429407529050998</v>
      </c>
      <c r="J448" s="38">
        <f t="shared" si="115"/>
        <v>64.307239019949478</v>
      </c>
      <c r="K448" s="38">
        <f t="shared" si="115"/>
        <v>66.431804277819239</v>
      </c>
      <c r="L448" s="38">
        <f t="shared" si="115"/>
        <v>67.169932021419186</v>
      </c>
      <c r="M448" s="38">
        <f t="shared" si="115"/>
        <v>63.418474025749717</v>
      </c>
      <c r="N448" s="38">
        <f t="shared" si="115"/>
        <v>61.764118858952912</v>
      </c>
      <c r="O448" s="38">
        <f t="shared" si="115"/>
        <v>63.931584498643282</v>
      </c>
      <c r="P448" s="38">
        <f t="shared" si="115"/>
        <v>63.520300994426194</v>
      </c>
      <c r="Q448" s="38">
        <f t="shared" si="115"/>
        <v>64.115223563073855</v>
      </c>
      <c r="R448" s="38">
        <f t="shared" si="115"/>
        <v>63.705323618089437</v>
      </c>
      <c r="S448" s="38">
        <f t="shared" si="115"/>
        <v>56.511137730477685</v>
      </c>
      <c r="T448" s="38">
        <f t="shared" si="115"/>
        <v>61.188475185005863</v>
      </c>
      <c r="U448" s="38">
        <f t="shared" si="115"/>
        <v>64.708253326857715</v>
      </c>
    </row>
    <row r="449" spans="1:21" ht="14.25" customHeight="1">
      <c r="A449" s="152" t="s">
        <v>37</v>
      </c>
      <c r="B449" s="145"/>
      <c r="C449" s="20" t="s">
        <v>893</v>
      </c>
      <c r="D449" s="5" t="s">
        <v>79</v>
      </c>
      <c r="E449" s="5" t="s">
        <v>317</v>
      </c>
      <c r="F449" s="618"/>
      <c r="H449" s="38">
        <f t="shared" ref="H449:U449" si="116">+IF($A449="IPMC",(H$6*G$362+H91*H$362-(H$362-G$362))/(1-H$7),(H$6*G$365+H91*H$365-(H$365-G$365))/(1-H$7))</f>
        <v>58.349099286559138</v>
      </c>
      <c r="I449" s="38">
        <f t="shared" si="116"/>
        <v>58.429407529050998</v>
      </c>
      <c r="J449" s="38">
        <f t="shared" si="116"/>
        <v>64.307239019949478</v>
      </c>
      <c r="K449" s="38">
        <f t="shared" si="116"/>
        <v>66.431804277819239</v>
      </c>
      <c r="L449" s="38">
        <f t="shared" si="116"/>
        <v>67.169932021419186</v>
      </c>
      <c r="M449" s="38">
        <f t="shared" si="116"/>
        <v>63.418474025749717</v>
      </c>
      <c r="N449" s="38">
        <f t="shared" si="116"/>
        <v>61.764118858952912</v>
      </c>
      <c r="O449" s="38">
        <f t="shared" si="116"/>
        <v>63.931584498643282</v>
      </c>
      <c r="P449" s="38">
        <f t="shared" si="116"/>
        <v>63.520300994426194</v>
      </c>
      <c r="Q449" s="38">
        <f t="shared" si="116"/>
        <v>64.115223563073855</v>
      </c>
      <c r="R449" s="38">
        <f t="shared" si="116"/>
        <v>63.705323618089437</v>
      </c>
      <c r="S449" s="38">
        <f t="shared" si="116"/>
        <v>56.511137730477685</v>
      </c>
      <c r="T449" s="38">
        <f t="shared" si="116"/>
        <v>61.188475185005863</v>
      </c>
      <c r="U449" s="38">
        <f t="shared" si="116"/>
        <v>64.708253326857715</v>
      </c>
    </row>
    <row r="450" spans="1:21" ht="14.25" customHeight="1">
      <c r="A450" s="152"/>
      <c r="B450" s="145"/>
      <c r="C450" s="459" t="s">
        <v>206</v>
      </c>
      <c r="D450" s="503"/>
      <c r="E450" s="503"/>
      <c r="F450" s="533"/>
      <c r="G450" s="534"/>
      <c r="H450" s="533"/>
      <c r="I450" s="533"/>
      <c r="J450" s="533"/>
      <c r="K450" s="533"/>
      <c r="L450" s="533"/>
      <c r="M450" s="533"/>
      <c r="N450" s="533"/>
      <c r="O450" s="533"/>
      <c r="P450" s="533"/>
      <c r="Q450" s="533"/>
      <c r="R450" s="533"/>
      <c r="S450" s="533"/>
      <c r="T450" s="533"/>
      <c r="U450" s="533"/>
    </row>
    <row r="451" spans="1:21" ht="14.25" customHeight="1">
      <c r="A451" s="152" t="s">
        <v>37</v>
      </c>
      <c r="B451" s="145"/>
      <c r="C451" s="20" t="s">
        <v>894</v>
      </c>
      <c r="D451" s="5" t="s">
        <v>79</v>
      </c>
      <c r="E451" s="5" t="s">
        <v>317</v>
      </c>
      <c r="F451" s="618"/>
      <c r="H451" s="38">
        <f t="shared" ref="H451:U451" si="117">+IF($A451="IPMC",(H$6*G$362+H93*H$362-(H$362-G$362))/(1-H$7),(H$6*G$365+H93*H$365-(H$365-G$365))/(1-H$7))</f>
        <v>58.349099286559138</v>
      </c>
      <c r="I451" s="38">
        <f t="shared" si="117"/>
        <v>58.429407529050998</v>
      </c>
      <c r="J451" s="38">
        <f t="shared" si="117"/>
        <v>64.307239019949478</v>
      </c>
      <c r="K451" s="38">
        <f t="shared" si="117"/>
        <v>66.431804277819239</v>
      </c>
      <c r="L451" s="38">
        <f t="shared" si="117"/>
        <v>67.169932021419186</v>
      </c>
      <c r="M451" s="38">
        <f t="shared" si="117"/>
        <v>63.418474025749717</v>
      </c>
      <c r="N451" s="38">
        <f t="shared" si="117"/>
        <v>61.764118858952912</v>
      </c>
      <c r="O451" s="38">
        <f t="shared" si="117"/>
        <v>63.931584498643282</v>
      </c>
      <c r="P451" s="38">
        <f t="shared" si="117"/>
        <v>63.520300994426194</v>
      </c>
      <c r="Q451" s="38">
        <f t="shared" si="117"/>
        <v>64.115223563073855</v>
      </c>
      <c r="R451" s="38">
        <f t="shared" si="117"/>
        <v>63.705323618089437</v>
      </c>
      <c r="S451" s="38">
        <f t="shared" si="117"/>
        <v>56.511137730477685</v>
      </c>
      <c r="T451" s="38">
        <f t="shared" si="117"/>
        <v>61.188475185005863</v>
      </c>
      <c r="U451" s="38">
        <f t="shared" si="117"/>
        <v>64.708253326857715</v>
      </c>
    </row>
    <row r="452" spans="1:21" ht="14.25" customHeight="1">
      <c r="A452" s="152" t="s">
        <v>37</v>
      </c>
      <c r="B452" s="145"/>
      <c r="C452" s="20" t="s">
        <v>206</v>
      </c>
      <c r="D452" s="5" t="s">
        <v>79</v>
      </c>
      <c r="E452" s="5" t="s">
        <v>317</v>
      </c>
      <c r="F452" s="618"/>
      <c r="H452" s="38">
        <f t="shared" ref="H452:U452" si="118">+IF($A452="IPMC",(H$6*G$362+H94*H$362-(H$362-G$362))/(1-H$7),(H$6*G$365+H94*H$365-(H$365-G$365))/(1-H$7))</f>
        <v>58.349099286559138</v>
      </c>
      <c r="I452" s="38">
        <f t="shared" si="118"/>
        <v>58.429407529050998</v>
      </c>
      <c r="J452" s="38">
        <f t="shared" si="118"/>
        <v>64.307239019949478</v>
      </c>
      <c r="K452" s="38">
        <f t="shared" si="118"/>
        <v>66.431804277819239</v>
      </c>
      <c r="L452" s="38">
        <f t="shared" si="118"/>
        <v>67.169932021419186</v>
      </c>
      <c r="M452" s="38">
        <f t="shared" si="118"/>
        <v>63.418474025749717</v>
      </c>
      <c r="N452" s="38">
        <f t="shared" si="118"/>
        <v>61.764118858952912</v>
      </c>
      <c r="O452" s="38">
        <f t="shared" si="118"/>
        <v>63.931584498643282</v>
      </c>
      <c r="P452" s="38">
        <f t="shared" si="118"/>
        <v>63.520300994426194</v>
      </c>
      <c r="Q452" s="38">
        <f t="shared" si="118"/>
        <v>64.115223563073855</v>
      </c>
      <c r="R452" s="38">
        <f t="shared" si="118"/>
        <v>63.705323618089437</v>
      </c>
      <c r="S452" s="38">
        <f t="shared" si="118"/>
        <v>56.511137730477685</v>
      </c>
      <c r="T452" s="38">
        <f t="shared" si="118"/>
        <v>61.188475185005863</v>
      </c>
      <c r="U452" s="38">
        <f t="shared" si="118"/>
        <v>64.708253326857715</v>
      </c>
    </row>
    <row r="453" spans="1:21" ht="14.25" customHeight="1">
      <c r="A453" s="152" t="s">
        <v>37</v>
      </c>
      <c r="B453" s="145"/>
      <c r="C453" s="20" t="s">
        <v>895</v>
      </c>
      <c r="D453" s="5" t="s">
        <v>79</v>
      </c>
      <c r="E453" s="5" t="s">
        <v>317</v>
      </c>
      <c r="F453" s="618"/>
      <c r="H453" s="38">
        <f t="shared" ref="H453:U453" si="119">+IF($A453="IPMC",(H$6*G$362+H95*H$362-(H$362-G$362))/(1-H$7),(H$6*G$365+H95*H$365-(H$365-G$365))/(1-H$7))</f>
        <v>58.349099286559138</v>
      </c>
      <c r="I453" s="38">
        <f t="shared" si="119"/>
        <v>58.429407529050998</v>
      </c>
      <c r="J453" s="38">
        <f t="shared" si="119"/>
        <v>64.307239019949478</v>
      </c>
      <c r="K453" s="38">
        <f t="shared" si="119"/>
        <v>66.431804277819239</v>
      </c>
      <c r="L453" s="38">
        <f t="shared" si="119"/>
        <v>67.169932021419186</v>
      </c>
      <c r="M453" s="38">
        <f t="shared" si="119"/>
        <v>63.418474025749717</v>
      </c>
      <c r="N453" s="38">
        <f t="shared" si="119"/>
        <v>61.764118858952912</v>
      </c>
      <c r="O453" s="38">
        <f t="shared" si="119"/>
        <v>63.931584498643282</v>
      </c>
      <c r="P453" s="38">
        <f t="shared" si="119"/>
        <v>63.520300994426194</v>
      </c>
      <c r="Q453" s="38">
        <f t="shared" si="119"/>
        <v>64.115223563073855</v>
      </c>
      <c r="R453" s="38">
        <f t="shared" si="119"/>
        <v>63.705323618089437</v>
      </c>
      <c r="S453" s="38">
        <f t="shared" si="119"/>
        <v>56.511137730477685</v>
      </c>
      <c r="T453" s="38">
        <f t="shared" si="119"/>
        <v>61.188475185005863</v>
      </c>
      <c r="U453" s="38">
        <f t="shared" si="119"/>
        <v>64.708253326857715</v>
      </c>
    </row>
    <row r="454" spans="1:21" ht="14.25" customHeight="1">
      <c r="A454" s="152" t="s">
        <v>37</v>
      </c>
      <c r="B454" s="145"/>
      <c r="C454" s="20" t="s">
        <v>896</v>
      </c>
      <c r="D454" s="5" t="s">
        <v>79</v>
      </c>
      <c r="E454" s="5" t="s">
        <v>317</v>
      </c>
      <c r="F454" s="618"/>
      <c r="H454" s="38">
        <f t="shared" ref="H454:U454" si="120">+IF($A454="IPMC",(H$6*G$362+H96*H$362-(H$362-G$362))/(1-H$7),(H$6*G$365+H96*H$365-(H$365-G$365))/(1-H$7))</f>
        <v>58.349099286559138</v>
      </c>
      <c r="I454" s="38">
        <f t="shared" si="120"/>
        <v>58.429407529050998</v>
      </c>
      <c r="J454" s="38">
        <f t="shared" si="120"/>
        <v>64.307239019949478</v>
      </c>
      <c r="K454" s="38">
        <f t="shared" si="120"/>
        <v>66.431804277819239</v>
      </c>
      <c r="L454" s="38">
        <f t="shared" si="120"/>
        <v>67.169932021419186</v>
      </c>
      <c r="M454" s="38">
        <f t="shared" si="120"/>
        <v>63.418474025749717</v>
      </c>
      <c r="N454" s="38">
        <f t="shared" si="120"/>
        <v>61.764118858952912</v>
      </c>
      <c r="O454" s="38">
        <f t="shared" si="120"/>
        <v>63.931584498643282</v>
      </c>
      <c r="P454" s="38">
        <f t="shared" si="120"/>
        <v>63.520300994426194</v>
      </c>
      <c r="Q454" s="38">
        <f t="shared" si="120"/>
        <v>64.115223563073855</v>
      </c>
      <c r="R454" s="38">
        <f t="shared" si="120"/>
        <v>63.705323618089437</v>
      </c>
      <c r="S454" s="38">
        <f t="shared" si="120"/>
        <v>56.511137730477685</v>
      </c>
      <c r="T454" s="38">
        <f t="shared" si="120"/>
        <v>61.188475185005863</v>
      </c>
      <c r="U454" s="38">
        <f t="shared" si="120"/>
        <v>64.708253326857715</v>
      </c>
    </row>
    <row r="455" spans="1:21" ht="14.25" customHeight="1">
      <c r="A455" s="152" t="s">
        <v>37</v>
      </c>
      <c r="B455" s="145"/>
      <c r="C455" s="20" t="s">
        <v>897</v>
      </c>
      <c r="D455" s="5" t="s">
        <v>79</v>
      </c>
      <c r="E455" s="5" t="s">
        <v>317</v>
      </c>
      <c r="F455" s="618"/>
      <c r="H455" s="38">
        <f t="shared" ref="H455:U455" si="121">+IF($A455="IPMC",(H$6*G$362+H97*H$362-(H$362-G$362))/(1-H$7),(H$6*G$365+H97*H$365-(H$365-G$365))/(1-H$7))</f>
        <v>38.298973973275935</v>
      </c>
      <c r="I455" s="38">
        <f t="shared" si="121"/>
        <v>37.72936422283113</v>
      </c>
      <c r="J455" s="38">
        <f t="shared" si="121"/>
        <v>43.661274723169555</v>
      </c>
      <c r="K455" s="38">
        <f t="shared" si="121"/>
        <v>45.894786738470678</v>
      </c>
      <c r="L455" s="38">
        <f t="shared" si="121"/>
        <v>47.870693541146863</v>
      </c>
      <c r="M455" s="38">
        <f t="shared" si="121"/>
        <v>44.370270121162669</v>
      </c>
      <c r="N455" s="38">
        <f t="shared" si="121"/>
        <v>42.103037360185738</v>
      </c>
      <c r="O455" s="38">
        <f t="shared" si="121"/>
        <v>44.324506190255676</v>
      </c>
      <c r="P455" s="38">
        <f t="shared" si="121"/>
        <v>43.907778406463855</v>
      </c>
      <c r="Q455" s="38">
        <f t="shared" si="121"/>
        <v>44.720621289408385</v>
      </c>
      <c r="R455" s="38">
        <f t="shared" si="121"/>
        <v>44.568657625569969</v>
      </c>
      <c r="S455" s="38">
        <f t="shared" si="121"/>
        <v>36.415528364757655</v>
      </c>
      <c r="T455" s="38">
        <f t="shared" si="121"/>
        <v>40.39784086408639</v>
      </c>
      <c r="U455" s="38">
        <f t="shared" si="121"/>
        <v>43.522169690720141</v>
      </c>
    </row>
    <row r="456" spans="1:21" ht="14.25" customHeight="1">
      <c r="A456" s="152" t="s">
        <v>37</v>
      </c>
      <c r="B456" s="145"/>
      <c r="C456" s="20" t="s">
        <v>898</v>
      </c>
      <c r="D456" s="5" t="s">
        <v>79</v>
      </c>
      <c r="E456" s="5" t="s">
        <v>317</v>
      </c>
      <c r="F456" s="618"/>
      <c r="H456" s="38">
        <f t="shared" ref="H456:U456" si="122">+IF($A456="IPMC",(H$6*G$362+H98*H$362-(H$362-G$362))/(1-H$7),(H$6*G$365+H98*H$365-(H$365-G$365))/(1-H$7))</f>
        <v>38.298973973275935</v>
      </c>
      <c r="I456" s="38">
        <f t="shared" si="122"/>
        <v>37.72936422283113</v>
      </c>
      <c r="J456" s="38">
        <f t="shared" si="122"/>
        <v>43.661274723169555</v>
      </c>
      <c r="K456" s="38">
        <f t="shared" si="122"/>
        <v>45.894786738470678</v>
      </c>
      <c r="L456" s="38">
        <f t="shared" si="122"/>
        <v>47.870693541146863</v>
      </c>
      <c r="M456" s="38">
        <f t="shared" si="122"/>
        <v>44.370270121162669</v>
      </c>
      <c r="N456" s="38">
        <f t="shared" si="122"/>
        <v>42.103037360185738</v>
      </c>
      <c r="O456" s="38">
        <f t="shared" si="122"/>
        <v>44.324506190255676</v>
      </c>
      <c r="P456" s="38">
        <f t="shared" si="122"/>
        <v>43.907778406463855</v>
      </c>
      <c r="Q456" s="38">
        <f t="shared" si="122"/>
        <v>44.720621289408385</v>
      </c>
      <c r="R456" s="38">
        <f t="shared" si="122"/>
        <v>44.568657625569969</v>
      </c>
      <c r="S456" s="38">
        <f t="shared" si="122"/>
        <v>36.415528364757655</v>
      </c>
      <c r="T456" s="38">
        <f t="shared" si="122"/>
        <v>40.39784086408639</v>
      </c>
      <c r="U456" s="38">
        <f t="shared" si="122"/>
        <v>43.522169690720141</v>
      </c>
    </row>
    <row r="457" spans="1:21" ht="14.25" customHeight="1">
      <c r="A457" s="152" t="s">
        <v>37</v>
      </c>
      <c r="B457" s="145"/>
      <c r="C457" s="20" t="s">
        <v>899</v>
      </c>
      <c r="D457" s="5" t="s">
        <v>79</v>
      </c>
      <c r="E457" s="5" t="s">
        <v>317</v>
      </c>
      <c r="F457" s="618"/>
      <c r="H457" s="38">
        <f t="shared" ref="H457:U457" si="123">+IF($A457="IPMC",(H$6*G$362+H99*H$362-(H$362-G$362))/(1-H$7),(H$6*G$365+H99*H$365-(H$365-G$365))/(1-H$7))</f>
        <v>29.706063124725986</v>
      </c>
      <c r="I457" s="38">
        <f t="shared" si="123"/>
        <v>28.857917091594032</v>
      </c>
      <c r="J457" s="38">
        <f t="shared" si="123"/>
        <v>34.813004310263857</v>
      </c>
      <c r="K457" s="38">
        <f t="shared" si="123"/>
        <v>37.093207793035575</v>
      </c>
      <c r="L457" s="38">
        <f t="shared" si="123"/>
        <v>39.599591335315864</v>
      </c>
      <c r="M457" s="38">
        <f t="shared" si="123"/>
        <v>36.206754162053926</v>
      </c>
      <c r="N457" s="38">
        <f t="shared" si="123"/>
        <v>33.676859574999789</v>
      </c>
      <c r="O457" s="38">
        <f t="shared" si="123"/>
        <v>35.921472629518114</v>
      </c>
      <c r="P457" s="38">
        <f t="shared" si="123"/>
        <v>35.502411583051419</v>
      </c>
      <c r="Q457" s="38">
        <f t="shared" si="123"/>
        <v>36.408648886408891</v>
      </c>
      <c r="R457" s="38">
        <f t="shared" si="123"/>
        <v>36.367229343061631</v>
      </c>
      <c r="S457" s="38">
        <f t="shared" si="123"/>
        <v>27.803124350877631</v>
      </c>
      <c r="T457" s="38">
        <f t="shared" si="123"/>
        <v>31.487569012263762</v>
      </c>
      <c r="U457" s="38">
        <f t="shared" si="123"/>
        <v>34.442419560946881</v>
      </c>
    </row>
    <row r="458" spans="1:21" ht="14.25" customHeight="1">
      <c r="A458" s="152" t="s">
        <v>37</v>
      </c>
      <c r="B458" s="145"/>
      <c r="C458" s="20" t="s">
        <v>900</v>
      </c>
      <c r="D458" s="5" t="s">
        <v>79</v>
      </c>
      <c r="E458" s="5" t="s">
        <v>317</v>
      </c>
      <c r="F458" s="618"/>
      <c r="H458" s="38">
        <f t="shared" ref="H458:U458" si="124">+IF($A458="IPMC",(H$6*G$362+H100*H$362-(H$362-G$362))/(1-H$7),(H$6*G$365+H100*H$365-(H$365-G$365))/(1-H$7))</f>
        <v>18.248848659992728</v>
      </c>
      <c r="I458" s="38">
        <f t="shared" si="124"/>
        <v>17.029320916611251</v>
      </c>
      <c r="J458" s="38">
        <f t="shared" si="124"/>
        <v>23.015310426389608</v>
      </c>
      <c r="K458" s="38">
        <f t="shared" si="124"/>
        <v>25.357769199122107</v>
      </c>
      <c r="L458" s="38">
        <f t="shared" si="124"/>
        <v>28.571455060874541</v>
      </c>
      <c r="M458" s="38">
        <f t="shared" si="124"/>
        <v>25.322066216575607</v>
      </c>
      <c r="N458" s="38">
        <f t="shared" si="124"/>
        <v>22.441955861418535</v>
      </c>
      <c r="O458" s="38">
        <f t="shared" si="124"/>
        <v>24.717427881868058</v>
      </c>
      <c r="P458" s="38">
        <f t="shared" si="124"/>
        <v>24.295255818501502</v>
      </c>
      <c r="Q458" s="38">
        <f t="shared" si="124"/>
        <v>25.326019015742901</v>
      </c>
      <c r="R458" s="38">
        <f t="shared" si="124"/>
        <v>25.431991633050512</v>
      </c>
      <c r="S458" s="38">
        <f t="shared" si="124"/>
        <v>16.319918999037608</v>
      </c>
      <c r="T458" s="38">
        <f t="shared" si="124"/>
        <v>19.607206543166928</v>
      </c>
      <c r="U458" s="38">
        <f t="shared" si="124"/>
        <v>22.336086054582555</v>
      </c>
    </row>
    <row r="459" spans="1:21" ht="14.25" customHeight="1">
      <c r="A459" s="152" t="s">
        <v>37</v>
      </c>
      <c r="B459" s="145"/>
      <c r="C459" s="20" t="s">
        <v>901</v>
      </c>
      <c r="D459" s="5" t="s">
        <v>79</v>
      </c>
      <c r="E459" s="5" t="s">
        <v>317</v>
      </c>
      <c r="F459" s="618"/>
      <c r="H459" s="38">
        <f t="shared" ref="H459:U459" si="125">+IF($A459="IPMC",(H$6*G$362+H101*H$362-(H$362-G$362))/(1-H$7),(H$6*G$365+H101*H$365-(H$365-G$365))/(1-H$7))</f>
        <v>18.248848659992728</v>
      </c>
      <c r="I459" s="38">
        <f t="shared" si="125"/>
        <v>17.029320916611251</v>
      </c>
      <c r="J459" s="38">
        <f t="shared" si="125"/>
        <v>23.015310426389608</v>
      </c>
      <c r="K459" s="38">
        <f t="shared" si="125"/>
        <v>25.357769199122107</v>
      </c>
      <c r="L459" s="38">
        <f t="shared" si="125"/>
        <v>28.571455060874541</v>
      </c>
      <c r="M459" s="38">
        <f t="shared" si="125"/>
        <v>25.322066216575607</v>
      </c>
      <c r="N459" s="38">
        <f t="shared" si="125"/>
        <v>22.441955861418535</v>
      </c>
      <c r="O459" s="38">
        <f t="shared" si="125"/>
        <v>24.717427881868058</v>
      </c>
      <c r="P459" s="38">
        <f t="shared" si="125"/>
        <v>24.295255818501502</v>
      </c>
      <c r="Q459" s="38">
        <f t="shared" si="125"/>
        <v>25.326019015742901</v>
      </c>
      <c r="R459" s="38">
        <f t="shared" si="125"/>
        <v>25.431991633050512</v>
      </c>
      <c r="S459" s="38">
        <f t="shared" si="125"/>
        <v>16.319918999037608</v>
      </c>
      <c r="T459" s="38">
        <f t="shared" si="125"/>
        <v>19.607206543166928</v>
      </c>
      <c r="U459" s="38">
        <f t="shared" si="125"/>
        <v>22.336086054582555</v>
      </c>
    </row>
    <row r="460" spans="1:21" ht="14.25" customHeight="1">
      <c r="A460" s="152" t="s">
        <v>37</v>
      </c>
      <c r="B460" s="145"/>
      <c r="C460" s="20" t="s">
        <v>902</v>
      </c>
      <c r="D460" s="5" t="s">
        <v>79</v>
      </c>
      <c r="E460" s="5" t="s">
        <v>317</v>
      </c>
      <c r="F460" s="618"/>
      <c r="H460" s="38">
        <f t="shared" ref="H460:U460" si="126">+IF($A460="IPMC",(H$6*G$362+H102*H$362-(H$362-G$362))/(1-H$7),(H$6*G$365+H102*H$365-(H$365-G$365))/(1-H$7))</f>
        <v>15.742582995832327</v>
      </c>
      <c r="I460" s="38">
        <f t="shared" si="126"/>
        <v>14.441815503333768</v>
      </c>
      <c r="J460" s="38">
        <f t="shared" si="126"/>
        <v>20.434564889292119</v>
      </c>
      <c r="K460" s="38">
        <f t="shared" si="126"/>
        <v>22.790642006703539</v>
      </c>
      <c r="L460" s="38">
        <f t="shared" si="126"/>
        <v>26.159050250840501</v>
      </c>
      <c r="M460" s="38">
        <f t="shared" si="126"/>
        <v>22.941040728502227</v>
      </c>
      <c r="N460" s="38">
        <f t="shared" si="126"/>
        <v>19.984320674072642</v>
      </c>
      <c r="O460" s="38">
        <f t="shared" si="126"/>
        <v>22.266543093319608</v>
      </c>
      <c r="P460" s="38">
        <f t="shared" si="126"/>
        <v>21.843690495006207</v>
      </c>
      <c r="Q460" s="38">
        <f t="shared" si="126"/>
        <v>22.901693731534717</v>
      </c>
      <c r="R460" s="38">
        <f t="shared" si="126"/>
        <v>23.039908383985583</v>
      </c>
      <c r="S460" s="38">
        <f t="shared" si="126"/>
        <v>13.807967828322605</v>
      </c>
      <c r="T460" s="38">
        <f t="shared" si="126"/>
        <v>17.008377253052</v>
      </c>
      <c r="U460" s="38">
        <f t="shared" si="126"/>
        <v>19.687825600065352</v>
      </c>
    </row>
    <row r="461" spans="1:21" ht="14.25" customHeight="1">
      <c r="A461" s="152" t="s">
        <v>37</v>
      </c>
      <c r="B461" s="145"/>
      <c r="C461" s="20" t="s">
        <v>903</v>
      </c>
      <c r="D461" s="5" t="s">
        <v>79</v>
      </c>
      <c r="E461" s="5" t="s">
        <v>317</v>
      </c>
      <c r="F461" s="618"/>
      <c r="H461" s="38">
        <f t="shared" ref="H461:U461" si="127">+IF($A461="IPMC",(H$6*G$362+H103*H$362-(H$362-G$362))/(1-H$7),(H$6*G$365+H103*H$365-(H$365-G$365))/(1-H$7))</f>
        <v>16.88244163438327</v>
      </c>
      <c r="I461" s="38">
        <f t="shared" si="127"/>
        <v>15.618622271984814</v>
      </c>
      <c r="J461" s="38">
        <f t="shared" si="127"/>
        <v>21.608297241942704</v>
      </c>
      <c r="K461" s="38">
        <f t="shared" si="127"/>
        <v>23.958180687211936</v>
      </c>
      <c r="L461" s="38">
        <f t="shared" si="127"/>
        <v>27.256220635337758</v>
      </c>
      <c r="M461" s="38">
        <f t="shared" si="127"/>
        <v>24.023939684507202</v>
      </c>
      <c r="N461" s="38">
        <f t="shared" si="127"/>
        <v>21.102061996855134</v>
      </c>
      <c r="O461" s="38">
        <f t="shared" si="127"/>
        <v>23.381214310449309</v>
      </c>
      <c r="P461" s="38">
        <f t="shared" si="127"/>
        <v>22.95867122187747</v>
      </c>
      <c r="Q461" s="38">
        <f t="shared" si="127"/>
        <v>24.004285590561722</v>
      </c>
      <c r="R461" s="38">
        <f t="shared" si="127"/>
        <v>24.127836449461871</v>
      </c>
      <c r="S461" s="38">
        <f t="shared" si="127"/>
        <v>14.950412255704109</v>
      </c>
      <c r="T461" s="38">
        <f t="shared" si="127"/>
        <v>18.190334161618228</v>
      </c>
      <c r="U461" s="38">
        <f t="shared" si="127"/>
        <v>20.892263979994851</v>
      </c>
    </row>
    <row r="462" spans="1:21" ht="14.25" customHeight="1">
      <c r="A462" s="152" t="s">
        <v>37</v>
      </c>
      <c r="B462" s="145"/>
      <c r="C462" s="20" t="s">
        <v>904</v>
      </c>
      <c r="D462" s="5" t="s">
        <v>79</v>
      </c>
      <c r="E462" s="5" t="s">
        <v>317</v>
      </c>
      <c r="F462" s="618"/>
      <c r="H462" s="38">
        <f t="shared" ref="H462:U462" si="128">+IF($A462="IPMC",(H$6*G$362+H104*H$362-(H$362-G$362))/(1-H$7),(H$6*G$365+H104*H$365-(H$365-G$365))/(1-H$7))</f>
        <v>16.45028750891359</v>
      </c>
      <c r="I462" s="38">
        <f t="shared" si="128"/>
        <v>15.172460017514636</v>
      </c>
      <c r="J462" s="38">
        <f t="shared" si="128"/>
        <v>21.163300589515689</v>
      </c>
      <c r="K462" s="38">
        <f t="shared" si="128"/>
        <v>23.515532239095112</v>
      </c>
      <c r="L462" s="38">
        <f t="shared" si="128"/>
        <v>26.840250889645073</v>
      </c>
      <c r="M462" s="38">
        <f t="shared" si="128"/>
        <v>23.613380659486975</v>
      </c>
      <c r="N462" s="38">
        <f t="shared" si="128"/>
        <v>20.678293199995853</v>
      </c>
      <c r="O462" s="38">
        <f t="shared" si="128"/>
        <v>22.958609481452889</v>
      </c>
      <c r="P462" s="38">
        <f t="shared" si="128"/>
        <v>22.535949048583117</v>
      </c>
      <c r="Q462" s="38">
        <f t="shared" si="128"/>
        <v>23.586260403514363</v>
      </c>
      <c r="R462" s="38">
        <f t="shared" si="128"/>
        <v>23.715370740286289</v>
      </c>
      <c r="S462" s="38">
        <f t="shared" si="128"/>
        <v>14.517277781204358</v>
      </c>
      <c r="T462" s="38">
        <f t="shared" si="128"/>
        <v>17.742219336771502</v>
      </c>
      <c r="U462" s="38">
        <f t="shared" si="128"/>
        <v>20.435625764380458</v>
      </c>
    </row>
    <row r="463" spans="1:21" ht="14.25" customHeight="1">
      <c r="A463" s="152" t="s">
        <v>37</v>
      </c>
      <c r="B463" s="145"/>
      <c r="C463" s="20" t="s">
        <v>905</v>
      </c>
      <c r="D463" s="5" t="s">
        <v>79</v>
      </c>
      <c r="E463" s="5" t="s">
        <v>317</v>
      </c>
      <c r="F463" s="618"/>
      <c r="H463" s="38">
        <f t="shared" ref="H463:U463" si="129">+IF($A463="IPMC",(H$6*G$362+H105*H$362-(H$362-G$362))/(1-H$7),(H$6*G$365+H105*H$365-(H$365-G$365))/(1-H$7))</f>
        <v>38.298973973275935</v>
      </c>
      <c r="I463" s="38">
        <f t="shared" si="129"/>
        <v>37.72936422283113</v>
      </c>
      <c r="J463" s="38">
        <f t="shared" si="129"/>
        <v>43.661274723169555</v>
      </c>
      <c r="K463" s="38">
        <f t="shared" si="129"/>
        <v>45.894786738470678</v>
      </c>
      <c r="L463" s="38">
        <f t="shared" si="129"/>
        <v>47.870693541146863</v>
      </c>
      <c r="M463" s="38">
        <f t="shared" si="129"/>
        <v>44.370270121162669</v>
      </c>
      <c r="N463" s="38">
        <f t="shared" si="129"/>
        <v>42.103037360185738</v>
      </c>
      <c r="O463" s="38">
        <f t="shared" si="129"/>
        <v>44.324506190255676</v>
      </c>
      <c r="P463" s="38">
        <f t="shared" si="129"/>
        <v>43.907778406463855</v>
      </c>
      <c r="Q463" s="38">
        <f t="shared" si="129"/>
        <v>44.720621289408385</v>
      </c>
      <c r="R463" s="38">
        <f t="shared" si="129"/>
        <v>44.568657625569969</v>
      </c>
      <c r="S463" s="38">
        <f t="shared" si="129"/>
        <v>36.415528364757655</v>
      </c>
      <c r="T463" s="38">
        <f t="shared" si="129"/>
        <v>40.39784086408639</v>
      </c>
      <c r="U463" s="38">
        <f t="shared" si="129"/>
        <v>43.522169690720141</v>
      </c>
    </row>
    <row r="464" spans="1:21" ht="14.25" customHeight="1">
      <c r="A464" s="152" t="s">
        <v>37</v>
      </c>
      <c r="B464" s="145"/>
      <c r="C464" s="20" t="s">
        <v>906</v>
      </c>
      <c r="D464" s="5" t="s">
        <v>79</v>
      </c>
      <c r="E464" s="5" t="s">
        <v>317</v>
      </c>
      <c r="F464" s="618"/>
      <c r="H464" s="38">
        <f t="shared" ref="H464:U464" si="130">+IF($A464="IPMC",(H$6*G$362+H106*H$362-(H$362-G$362))/(1-H$7),(H$6*G$365+H106*H$365-(H$365-G$365))/(1-H$7))</f>
        <v>38.298973973275935</v>
      </c>
      <c r="I464" s="38">
        <f t="shared" si="130"/>
        <v>37.72936422283113</v>
      </c>
      <c r="J464" s="38">
        <f t="shared" si="130"/>
        <v>43.661274723169555</v>
      </c>
      <c r="K464" s="38">
        <f t="shared" si="130"/>
        <v>45.894786738470678</v>
      </c>
      <c r="L464" s="38">
        <f t="shared" si="130"/>
        <v>47.870693541146863</v>
      </c>
      <c r="M464" s="38">
        <f t="shared" si="130"/>
        <v>44.370270121162669</v>
      </c>
      <c r="N464" s="38">
        <f t="shared" si="130"/>
        <v>42.103037360185738</v>
      </c>
      <c r="O464" s="38">
        <f t="shared" si="130"/>
        <v>44.324506190255676</v>
      </c>
      <c r="P464" s="38">
        <f t="shared" si="130"/>
        <v>43.907778406463855</v>
      </c>
      <c r="Q464" s="38">
        <f t="shared" si="130"/>
        <v>44.720621289408385</v>
      </c>
      <c r="R464" s="38">
        <f t="shared" si="130"/>
        <v>44.568657625569969</v>
      </c>
      <c r="S464" s="38">
        <f t="shared" si="130"/>
        <v>36.415528364757655</v>
      </c>
      <c r="T464" s="38">
        <f t="shared" si="130"/>
        <v>40.39784086408639</v>
      </c>
      <c r="U464" s="38">
        <f t="shared" si="130"/>
        <v>43.522169690720141</v>
      </c>
    </row>
    <row r="465" spans="1:21" ht="14.25" customHeight="1">
      <c r="A465" s="152" t="s">
        <v>37</v>
      </c>
      <c r="B465" s="145"/>
      <c r="C465" s="20" t="s">
        <v>907</v>
      </c>
      <c r="D465" s="5" t="s">
        <v>79</v>
      </c>
      <c r="E465" s="5" t="s">
        <v>317</v>
      </c>
      <c r="F465" s="618"/>
      <c r="H465" s="38">
        <f t="shared" ref="H465:U465" si="131">+IF($A465="IPMC",(H$6*G$362+H107*H$362-(H$362-G$362))/(1-H$7),(H$6*G$365+H107*H$365-(H$365-G$365))/(1-H$7))</f>
        <v>38.298973973275935</v>
      </c>
      <c r="I465" s="38">
        <f t="shared" si="131"/>
        <v>37.72936422283113</v>
      </c>
      <c r="J465" s="38">
        <f t="shared" si="131"/>
        <v>43.661274723169555</v>
      </c>
      <c r="K465" s="38">
        <f t="shared" si="131"/>
        <v>45.894786738470678</v>
      </c>
      <c r="L465" s="38">
        <f t="shared" si="131"/>
        <v>47.870693541146863</v>
      </c>
      <c r="M465" s="38">
        <f t="shared" si="131"/>
        <v>44.370270121162669</v>
      </c>
      <c r="N465" s="38">
        <f t="shared" si="131"/>
        <v>42.103037360185738</v>
      </c>
      <c r="O465" s="38">
        <f t="shared" si="131"/>
        <v>44.324506190255676</v>
      </c>
      <c r="P465" s="38">
        <f t="shared" si="131"/>
        <v>43.907778406463855</v>
      </c>
      <c r="Q465" s="38">
        <f t="shared" si="131"/>
        <v>44.720621289408385</v>
      </c>
      <c r="R465" s="38">
        <f t="shared" si="131"/>
        <v>44.568657625569969</v>
      </c>
      <c r="S465" s="38">
        <f t="shared" si="131"/>
        <v>36.415528364757655</v>
      </c>
      <c r="T465" s="38">
        <f t="shared" si="131"/>
        <v>40.39784086408639</v>
      </c>
      <c r="U465" s="38">
        <f t="shared" si="131"/>
        <v>43.522169690720141</v>
      </c>
    </row>
    <row r="466" spans="1:21" ht="14.25" customHeight="1">
      <c r="A466" s="152" t="s">
        <v>37</v>
      </c>
      <c r="B466" s="145"/>
      <c r="C466" s="20" t="s">
        <v>908</v>
      </c>
      <c r="D466" s="5" t="s">
        <v>79</v>
      </c>
      <c r="E466" s="5" t="s">
        <v>317</v>
      </c>
      <c r="F466" s="618"/>
      <c r="H466" s="38">
        <f t="shared" ref="H466:U466" si="132">+IF($A466="IPMC",(H$6*G$362+H108*H$362-(H$362-G$362))/(1-H$7),(H$6*G$365+H108*H$365-(H$365-G$365))/(1-H$7))</f>
        <v>38.298973973275935</v>
      </c>
      <c r="I466" s="38">
        <f t="shared" si="132"/>
        <v>37.72936422283113</v>
      </c>
      <c r="J466" s="38">
        <f t="shared" si="132"/>
        <v>43.661274723169555</v>
      </c>
      <c r="K466" s="38">
        <f t="shared" si="132"/>
        <v>45.894786738470678</v>
      </c>
      <c r="L466" s="38">
        <f t="shared" si="132"/>
        <v>47.870693541146863</v>
      </c>
      <c r="M466" s="38">
        <f t="shared" si="132"/>
        <v>44.370270121162669</v>
      </c>
      <c r="N466" s="38">
        <f t="shared" si="132"/>
        <v>42.103037360185738</v>
      </c>
      <c r="O466" s="38">
        <f t="shared" si="132"/>
        <v>44.324506190255676</v>
      </c>
      <c r="P466" s="38">
        <f t="shared" si="132"/>
        <v>43.907778406463855</v>
      </c>
      <c r="Q466" s="38">
        <f t="shared" si="132"/>
        <v>44.720621289408385</v>
      </c>
      <c r="R466" s="38">
        <f t="shared" si="132"/>
        <v>44.568657625569969</v>
      </c>
      <c r="S466" s="38">
        <f t="shared" si="132"/>
        <v>36.415528364757655</v>
      </c>
      <c r="T466" s="38">
        <f t="shared" si="132"/>
        <v>40.39784086408639</v>
      </c>
      <c r="U466" s="38">
        <f t="shared" si="132"/>
        <v>43.522169690720141</v>
      </c>
    </row>
    <row r="467" spans="1:21" ht="14.25" customHeight="1">
      <c r="A467" s="152" t="s">
        <v>37</v>
      </c>
      <c r="B467" s="145"/>
      <c r="C467" s="20" t="s">
        <v>909</v>
      </c>
      <c r="D467" s="5" t="s">
        <v>79</v>
      </c>
      <c r="E467" s="5" t="s">
        <v>317</v>
      </c>
      <c r="F467" s="618"/>
      <c r="H467" s="38">
        <f t="shared" ref="H467:U467" si="133">+IF($A467="IPMC",(H$6*G$362+H109*H$362-(H$362-G$362))/(1-H$7),(H$6*G$365+H109*H$365-(H$365-G$365))/(1-H$7))</f>
        <v>38.298973973275935</v>
      </c>
      <c r="I467" s="38">
        <f t="shared" si="133"/>
        <v>37.72936422283113</v>
      </c>
      <c r="J467" s="38">
        <f t="shared" si="133"/>
        <v>43.661274723169555</v>
      </c>
      <c r="K467" s="38">
        <f t="shared" si="133"/>
        <v>45.894786738470678</v>
      </c>
      <c r="L467" s="38">
        <f t="shared" si="133"/>
        <v>47.870693541146863</v>
      </c>
      <c r="M467" s="38">
        <f t="shared" si="133"/>
        <v>44.370270121162669</v>
      </c>
      <c r="N467" s="38">
        <f t="shared" si="133"/>
        <v>42.103037360185738</v>
      </c>
      <c r="O467" s="38">
        <f t="shared" si="133"/>
        <v>44.324506190255676</v>
      </c>
      <c r="P467" s="38">
        <f t="shared" si="133"/>
        <v>43.907778406463855</v>
      </c>
      <c r="Q467" s="38">
        <f t="shared" si="133"/>
        <v>44.720621289408385</v>
      </c>
      <c r="R467" s="38">
        <f t="shared" si="133"/>
        <v>44.568657625569969</v>
      </c>
      <c r="S467" s="38">
        <f t="shared" si="133"/>
        <v>36.415528364757655</v>
      </c>
      <c r="T467" s="38">
        <f t="shared" si="133"/>
        <v>40.39784086408639</v>
      </c>
      <c r="U467" s="38">
        <f t="shared" si="133"/>
        <v>43.522169690720141</v>
      </c>
    </row>
    <row r="468" spans="1:21" ht="14.25" customHeight="1">
      <c r="A468" s="152" t="s">
        <v>37</v>
      </c>
      <c r="B468" s="145"/>
      <c r="C468" s="20" t="s">
        <v>910</v>
      </c>
      <c r="D468" s="5" t="s">
        <v>79</v>
      </c>
      <c r="E468" s="5" t="s">
        <v>317</v>
      </c>
      <c r="F468" s="618"/>
      <c r="H468" s="38">
        <f t="shared" ref="H468:U468" si="134">+IF($A468="IPMC",(H$6*G$362+H110*H$362-(H$362-G$362))/(1-H$7),(H$6*G$365+H110*H$365-(H$365-G$365))/(1-H$7))</f>
        <v>38.298973973275935</v>
      </c>
      <c r="I468" s="38">
        <f t="shared" si="134"/>
        <v>37.72936422283113</v>
      </c>
      <c r="J468" s="38">
        <f t="shared" si="134"/>
        <v>43.661274723169555</v>
      </c>
      <c r="K468" s="38">
        <f t="shared" si="134"/>
        <v>45.894786738470678</v>
      </c>
      <c r="L468" s="38">
        <f t="shared" si="134"/>
        <v>47.870693541146863</v>
      </c>
      <c r="M468" s="38">
        <f t="shared" si="134"/>
        <v>44.370270121162669</v>
      </c>
      <c r="N468" s="38">
        <f t="shared" si="134"/>
        <v>42.103037360185738</v>
      </c>
      <c r="O468" s="38">
        <f t="shared" si="134"/>
        <v>44.324506190255676</v>
      </c>
      <c r="P468" s="38">
        <f t="shared" si="134"/>
        <v>43.907778406463855</v>
      </c>
      <c r="Q468" s="38">
        <f t="shared" si="134"/>
        <v>44.720621289408385</v>
      </c>
      <c r="R468" s="38">
        <f t="shared" si="134"/>
        <v>44.568657625569969</v>
      </c>
      <c r="S468" s="38">
        <f t="shared" si="134"/>
        <v>36.415528364757655</v>
      </c>
      <c r="T468" s="38">
        <f t="shared" si="134"/>
        <v>40.39784086408639</v>
      </c>
      <c r="U468" s="38">
        <f t="shared" si="134"/>
        <v>43.522169690720141</v>
      </c>
    </row>
    <row r="469" spans="1:21" ht="14.25" customHeight="1">
      <c r="A469" s="152" t="s">
        <v>37</v>
      </c>
      <c r="B469" s="145"/>
      <c r="C469" s="20" t="s">
        <v>591</v>
      </c>
      <c r="D469" s="5" t="s">
        <v>79</v>
      </c>
      <c r="E469" s="5" t="s">
        <v>317</v>
      </c>
      <c r="F469" s="618"/>
      <c r="H469" s="38">
        <f t="shared" ref="H469:U469" si="135">+IF($A469="IPMC",(H$6*G$362+H111*H$362-(H$362-G$362))/(1-H$7),(H$6*G$365+H111*H$365-(H$365-G$365))/(1-H$7))</f>
        <v>58.349099286559138</v>
      </c>
      <c r="I469" s="38">
        <f t="shared" si="135"/>
        <v>58.429407529050998</v>
      </c>
      <c r="J469" s="38">
        <f t="shared" si="135"/>
        <v>64.307239019949478</v>
      </c>
      <c r="K469" s="38">
        <f t="shared" si="135"/>
        <v>66.431804277819239</v>
      </c>
      <c r="L469" s="38">
        <f t="shared" si="135"/>
        <v>67.169932021419186</v>
      </c>
      <c r="M469" s="38">
        <f t="shared" si="135"/>
        <v>63.418474025749717</v>
      </c>
      <c r="N469" s="38">
        <f t="shared" si="135"/>
        <v>61.764118858952912</v>
      </c>
      <c r="O469" s="38">
        <f t="shared" si="135"/>
        <v>63.931584498643282</v>
      </c>
      <c r="P469" s="38">
        <f t="shared" si="135"/>
        <v>63.520300994426194</v>
      </c>
      <c r="Q469" s="38">
        <f t="shared" si="135"/>
        <v>64.115223563073855</v>
      </c>
      <c r="R469" s="38">
        <f t="shared" si="135"/>
        <v>63.705323618089437</v>
      </c>
      <c r="S469" s="38">
        <f t="shared" si="135"/>
        <v>56.511137730477685</v>
      </c>
      <c r="T469" s="38">
        <f t="shared" si="135"/>
        <v>61.188475185005863</v>
      </c>
      <c r="U469" s="38">
        <f t="shared" si="135"/>
        <v>64.708253326857715</v>
      </c>
    </row>
    <row r="470" spans="1:21" ht="14.25" customHeight="1">
      <c r="A470" s="152" t="s">
        <v>37</v>
      </c>
      <c r="B470" s="145"/>
      <c r="C470" s="20" t="s">
        <v>911</v>
      </c>
      <c r="D470" s="5" t="s">
        <v>79</v>
      </c>
      <c r="E470" s="5" t="s">
        <v>317</v>
      </c>
      <c r="F470" s="618"/>
      <c r="H470" s="38">
        <f t="shared" ref="H470:U470" si="136">+IF($A470="IPMC",(H$6*G$362+H112*H$362-(H$362-G$362))/(1-H$7),(H$6*G$365+H112*H$365-(H$365-G$365))/(1-H$7))</f>
        <v>38.298973973275935</v>
      </c>
      <c r="I470" s="38">
        <f t="shared" si="136"/>
        <v>37.72936422283113</v>
      </c>
      <c r="J470" s="38">
        <f t="shared" si="136"/>
        <v>43.661274723169555</v>
      </c>
      <c r="K470" s="38">
        <f t="shared" si="136"/>
        <v>45.894786738470678</v>
      </c>
      <c r="L470" s="38">
        <f t="shared" si="136"/>
        <v>47.870693541146863</v>
      </c>
      <c r="M470" s="38">
        <f t="shared" si="136"/>
        <v>44.370270121162669</v>
      </c>
      <c r="N470" s="38">
        <f t="shared" si="136"/>
        <v>42.103037360185738</v>
      </c>
      <c r="O470" s="38">
        <f t="shared" si="136"/>
        <v>44.324506190255676</v>
      </c>
      <c r="P470" s="38">
        <f t="shared" si="136"/>
        <v>43.907778406463855</v>
      </c>
      <c r="Q470" s="38">
        <f t="shared" si="136"/>
        <v>44.720621289408385</v>
      </c>
      <c r="R470" s="38">
        <f t="shared" si="136"/>
        <v>44.568657625569969</v>
      </c>
      <c r="S470" s="38">
        <f t="shared" si="136"/>
        <v>36.415528364757655</v>
      </c>
      <c r="T470" s="38">
        <f t="shared" si="136"/>
        <v>40.39784086408639</v>
      </c>
      <c r="U470" s="38">
        <f t="shared" si="136"/>
        <v>43.522169690720141</v>
      </c>
    </row>
    <row r="471" spans="1:21" ht="14.25" customHeight="1">
      <c r="A471" s="152" t="s">
        <v>37</v>
      </c>
      <c r="B471" s="145"/>
      <c r="C471" s="20" t="s">
        <v>912</v>
      </c>
      <c r="D471" s="5" t="s">
        <v>79</v>
      </c>
      <c r="E471" s="5" t="s">
        <v>317</v>
      </c>
      <c r="F471" s="618"/>
      <c r="H471" s="38">
        <f t="shared" ref="H471:U471" si="137">+IF($A471="IPMC",(H$6*G$362+H113*H$362-(H$362-G$362))/(1-H$7),(H$6*G$365+H113*H$365-(H$365-G$365))/(1-H$7))</f>
        <v>38.298973973275935</v>
      </c>
      <c r="I471" s="38">
        <f t="shared" si="137"/>
        <v>37.72936422283113</v>
      </c>
      <c r="J471" s="38">
        <f t="shared" si="137"/>
        <v>43.661274723169555</v>
      </c>
      <c r="K471" s="38">
        <f t="shared" si="137"/>
        <v>45.894786738470678</v>
      </c>
      <c r="L471" s="38">
        <f t="shared" si="137"/>
        <v>47.870693541146863</v>
      </c>
      <c r="M471" s="38">
        <f t="shared" si="137"/>
        <v>44.370270121162669</v>
      </c>
      <c r="N471" s="38">
        <f t="shared" si="137"/>
        <v>42.103037360185738</v>
      </c>
      <c r="O471" s="38">
        <f t="shared" si="137"/>
        <v>44.324506190255676</v>
      </c>
      <c r="P471" s="38">
        <f t="shared" si="137"/>
        <v>43.907778406463855</v>
      </c>
      <c r="Q471" s="38">
        <f t="shared" si="137"/>
        <v>44.720621289408385</v>
      </c>
      <c r="R471" s="38">
        <f t="shared" si="137"/>
        <v>44.568657625569969</v>
      </c>
      <c r="S471" s="38">
        <f t="shared" si="137"/>
        <v>36.415528364757655</v>
      </c>
      <c r="T471" s="38">
        <f t="shared" si="137"/>
        <v>40.39784086408639</v>
      </c>
      <c r="U471" s="38">
        <f t="shared" si="137"/>
        <v>43.522169690720141</v>
      </c>
    </row>
    <row r="472" spans="1:21" ht="14.25" customHeight="1">
      <c r="A472" s="152" t="s">
        <v>37</v>
      </c>
      <c r="B472" s="145"/>
      <c r="C472" s="20" t="s">
        <v>913</v>
      </c>
      <c r="D472" s="5" t="s">
        <v>79</v>
      </c>
      <c r="E472" s="5" t="s">
        <v>317</v>
      </c>
      <c r="F472" s="618"/>
      <c r="H472" s="38">
        <f t="shared" ref="H472:U472" si="138">+IF($A472="IPMC",(H$6*G$362+H114*H$362-(H$362-G$362))/(1-H$7),(H$6*G$365+H114*H$365-(H$365-G$365))/(1-H$7))</f>
        <v>38.298973973275935</v>
      </c>
      <c r="I472" s="38">
        <f t="shared" si="138"/>
        <v>37.72936422283113</v>
      </c>
      <c r="J472" s="38">
        <f t="shared" si="138"/>
        <v>43.661274723169555</v>
      </c>
      <c r="K472" s="38">
        <f t="shared" si="138"/>
        <v>45.894786738470678</v>
      </c>
      <c r="L472" s="38">
        <f t="shared" si="138"/>
        <v>47.870693541146863</v>
      </c>
      <c r="M472" s="38">
        <f t="shared" si="138"/>
        <v>44.370270121162669</v>
      </c>
      <c r="N472" s="38">
        <f t="shared" si="138"/>
        <v>42.103037360185738</v>
      </c>
      <c r="O472" s="38">
        <f t="shared" si="138"/>
        <v>44.324506190255676</v>
      </c>
      <c r="P472" s="38">
        <f t="shared" si="138"/>
        <v>43.907778406463855</v>
      </c>
      <c r="Q472" s="38">
        <f t="shared" si="138"/>
        <v>44.720621289408385</v>
      </c>
      <c r="R472" s="38">
        <f t="shared" si="138"/>
        <v>44.568657625569969</v>
      </c>
      <c r="S472" s="38">
        <f t="shared" si="138"/>
        <v>36.415528364757655</v>
      </c>
      <c r="T472" s="38">
        <f t="shared" si="138"/>
        <v>40.39784086408639</v>
      </c>
      <c r="U472" s="38">
        <f t="shared" si="138"/>
        <v>43.522169690720141</v>
      </c>
    </row>
    <row r="473" spans="1:21" ht="14.25" customHeight="1">
      <c r="A473" s="152"/>
      <c r="B473" s="145"/>
      <c r="C473" s="459" t="s">
        <v>191</v>
      </c>
      <c r="D473" s="503"/>
      <c r="E473" s="503"/>
      <c r="F473" s="533"/>
      <c r="G473" s="534"/>
      <c r="H473" s="533"/>
      <c r="I473" s="533"/>
      <c r="J473" s="533"/>
      <c r="K473" s="533"/>
      <c r="L473" s="533"/>
      <c r="M473" s="533"/>
      <c r="N473" s="533"/>
      <c r="O473" s="533"/>
      <c r="P473" s="533"/>
      <c r="Q473" s="533"/>
      <c r="R473" s="533"/>
      <c r="S473" s="533"/>
      <c r="T473" s="533"/>
      <c r="U473" s="533"/>
    </row>
    <row r="474" spans="1:21" ht="14.25" customHeight="1">
      <c r="A474" s="152" t="s">
        <v>37</v>
      </c>
      <c r="B474" s="145"/>
      <c r="C474" s="20" t="s">
        <v>191</v>
      </c>
      <c r="D474" s="5" t="s">
        <v>79</v>
      </c>
      <c r="E474" s="5" t="s">
        <v>317</v>
      </c>
      <c r="F474" s="618"/>
      <c r="H474" s="38">
        <f t="shared" ref="H474:U474" si="139">+IF($A474="IPMC",(H$6*G$362+H116*H$362-(H$362-G$362))/(1-H$7),(H$6*G$365+H116*H$365-(H$365-G$365))/(1-H$7))</f>
        <v>58.349099286559138</v>
      </c>
      <c r="I474" s="38">
        <f t="shared" si="139"/>
        <v>58.429407529050998</v>
      </c>
      <c r="J474" s="38">
        <f t="shared" si="139"/>
        <v>64.307239019949478</v>
      </c>
      <c r="K474" s="38">
        <f t="shared" si="139"/>
        <v>66.431804277819239</v>
      </c>
      <c r="L474" s="38">
        <f t="shared" si="139"/>
        <v>67.169932021419186</v>
      </c>
      <c r="M474" s="38">
        <f t="shared" si="139"/>
        <v>63.418474025749717</v>
      </c>
      <c r="N474" s="38">
        <f t="shared" si="139"/>
        <v>61.764118858952912</v>
      </c>
      <c r="O474" s="38">
        <f t="shared" si="139"/>
        <v>63.931584498643282</v>
      </c>
      <c r="P474" s="38">
        <f t="shared" si="139"/>
        <v>63.520300994426194</v>
      </c>
      <c r="Q474" s="38">
        <f t="shared" si="139"/>
        <v>64.115223563073855</v>
      </c>
      <c r="R474" s="38">
        <f t="shared" si="139"/>
        <v>63.705323618089437</v>
      </c>
      <c r="S474" s="38">
        <f t="shared" si="139"/>
        <v>56.511137730477685</v>
      </c>
      <c r="T474" s="38">
        <f t="shared" si="139"/>
        <v>61.188475185005863</v>
      </c>
      <c r="U474" s="38">
        <f t="shared" si="139"/>
        <v>64.708253326857715</v>
      </c>
    </row>
    <row r="475" spans="1:21" ht="14.25" customHeight="1">
      <c r="A475" s="152" t="s">
        <v>37</v>
      </c>
      <c r="B475" s="145"/>
      <c r="C475" s="20" t="s">
        <v>914</v>
      </c>
      <c r="D475" s="5" t="s">
        <v>79</v>
      </c>
      <c r="E475" s="5" t="s">
        <v>317</v>
      </c>
      <c r="F475" s="618"/>
      <c r="H475" s="38">
        <f t="shared" ref="H475:U475" si="140">+IF($A475="IPMC",(H$6*G$362+H117*H$362-(H$362-G$362))/(1-H$7),(H$6*G$365+H117*H$365-(H$365-G$365))/(1-H$7))</f>
        <v>58.349099286559138</v>
      </c>
      <c r="I475" s="38">
        <f t="shared" si="140"/>
        <v>58.429407529050998</v>
      </c>
      <c r="J475" s="38">
        <f t="shared" si="140"/>
        <v>64.307239019949478</v>
      </c>
      <c r="K475" s="38">
        <f t="shared" si="140"/>
        <v>66.431804277819239</v>
      </c>
      <c r="L475" s="38">
        <f t="shared" si="140"/>
        <v>67.169932021419186</v>
      </c>
      <c r="M475" s="38">
        <f t="shared" si="140"/>
        <v>63.418474025749717</v>
      </c>
      <c r="N475" s="38">
        <f t="shared" si="140"/>
        <v>61.764118858952912</v>
      </c>
      <c r="O475" s="38">
        <f t="shared" si="140"/>
        <v>63.931584498643282</v>
      </c>
      <c r="P475" s="38">
        <f t="shared" si="140"/>
        <v>63.520300994426194</v>
      </c>
      <c r="Q475" s="38">
        <f t="shared" si="140"/>
        <v>64.115223563073855</v>
      </c>
      <c r="R475" s="38">
        <f t="shared" si="140"/>
        <v>63.705323618089437</v>
      </c>
      <c r="S475" s="38">
        <f t="shared" si="140"/>
        <v>56.511137730477685</v>
      </c>
      <c r="T475" s="38">
        <f t="shared" si="140"/>
        <v>61.188475185005863</v>
      </c>
      <c r="U475" s="38">
        <f t="shared" si="140"/>
        <v>64.708253326857715</v>
      </c>
    </row>
    <row r="476" spans="1:21" ht="14.25" customHeight="1">
      <c r="A476" s="152" t="s">
        <v>37</v>
      </c>
      <c r="B476" s="145"/>
      <c r="C476" s="20" t="s">
        <v>915</v>
      </c>
      <c r="D476" s="5" t="s">
        <v>79</v>
      </c>
      <c r="E476" s="5" t="s">
        <v>317</v>
      </c>
      <c r="F476" s="618"/>
      <c r="H476" s="38">
        <f t="shared" ref="H476:U476" si="141">+IF($A476="IPMC",(H$6*G$362+H118*H$362-(H$362-G$362))/(1-H$7),(H$6*G$365+H118*H$365-(H$365-G$365))/(1-H$7))</f>
        <v>58.349099286559138</v>
      </c>
      <c r="I476" s="38">
        <f t="shared" si="141"/>
        <v>58.429407529050998</v>
      </c>
      <c r="J476" s="38">
        <f t="shared" si="141"/>
        <v>64.307239019949478</v>
      </c>
      <c r="K476" s="38">
        <f t="shared" si="141"/>
        <v>66.431804277819239</v>
      </c>
      <c r="L476" s="38">
        <f t="shared" si="141"/>
        <v>67.169932021419186</v>
      </c>
      <c r="M476" s="38">
        <f t="shared" si="141"/>
        <v>63.418474025749717</v>
      </c>
      <c r="N476" s="38">
        <f t="shared" si="141"/>
        <v>61.764118858952912</v>
      </c>
      <c r="O476" s="38">
        <f t="shared" si="141"/>
        <v>63.931584498643282</v>
      </c>
      <c r="P476" s="38">
        <f t="shared" si="141"/>
        <v>63.520300994426194</v>
      </c>
      <c r="Q476" s="38">
        <f t="shared" si="141"/>
        <v>64.115223563073855</v>
      </c>
      <c r="R476" s="38">
        <f t="shared" si="141"/>
        <v>63.705323618089437</v>
      </c>
      <c r="S476" s="38">
        <f t="shared" si="141"/>
        <v>56.511137730477685</v>
      </c>
      <c r="T476" s="38">
        <f t="shared" si="141"/>
        <v>61.188475185005863</v>
      </c>
      <c r="U476" s="38">
        <f t="shared" si="141"/>
        <v>64.708253326857715</v>
      </c>
    </row>
    <row r="477" spans="1:21" ht="14.25" customHeight="1">
      <c r="A477" s="152" t="s">
        <v>37</v>
      </c>
      <c r="B477" s="145"/>
      <c r="C477" s="20" t="s">
        <v>916</v>
      </c>
      <c r="D477" s="5" t="s">
        <v>79</v>
      </c>
      <c r="E477" s="5" t="s">
        <v>317</v>
      </c>
      <c r="F477" s="618"/>
      <c r="H477" s="38">
        <f t="shared" ref="H477:U477" si="142">+IF($A477="IPMC",(H$6*G$362+H119*H$362-(H$362-G$362))/(1-H$7),(H$6*G$365+H119*H$365-(H$365-G$365))/(1-H$7))</f>
        <v>58.349099286559138</v>
      </c>
      <c r="I477" s="38">
        <f t="shared" si="142"/>
        <v>58.429407529050998</v>
      </c>
      <c r="J477" s="38">
        <f t="shared" si="142"/>
        <v>64.307239019949478</v>
      </c>
      <c r="K477" s="38">
        <f t="shared" si="142"/>
        <v>66.431804277819239</v>
      </c>
      <c r="L477" s="38">
        <f t="shared" si="142"/>
        <v>67.169932021419186</v>
      </c>
      <c r="M477" s="38">
        <f t="shared" si="142"/>
        <v>63.418474025749717</v>
      </c>
      <c r="N477" s="38">
        <f t="shared" si="142"/>
        <v>61.764118858952912</v>
      </c>
      <c r="O477" s="38">
        <f t="shared" si="142"/>
        <v>63.931584498643282</v>
      </c>
      <c r="P477" s="38">
        <f t="shared" si="142"/>
        <v>63.520300994426194</v>
      </c>
      <c r="Q477" s="38">
        <f t="shared" si="142"/>
        <v>64.115223563073855</v>
      </c>
      <c r="R477" s="38">
        <f t="shared" si="142"/>
        <v>63.705323618089437</v>
      </c>
      <c r="S477" s="38">
        <f t="shared" si="142"/>
        <v>56.511137730477685</v>
      </c>
      <c r="T477" s="38">
        <f t="shared" si="142"/>
        <v>61.188475185005863</v>
      </c>
      <c r="U477" s="38">
        <f t="shared" si="142"/>
        <v>64.708253326857715</v>
      </c>
    </row>
    <row r="478" spans="1:21" ht="14.25" customHeight="1">
      <c r="A478" s="152" t="s">
        <v>37</v>
      </c>
      <c r="B478" s="145"/>
      <c r="C478" s="20" t="s">
        <v>917</v>
      </c>
      <c r="D478" s="5" t="s">
        <v>79</v>
      </c>
      <c r="E478" s="5" t="s">
        <v>317</v>
      </c>
      <c r="F478" s="618"/>
      <c r="H478" s="38">
        <f t="shared" ref="H478:U478" si="143">+IF($A478="IPMC",(H$6*G$362+H120*H$362-(H$362-G$362))/(1-H$7),(H$6*G$365+H120*H$365-(H$365-G$365))/(1-H$7))</f>
        <v>58.349099286559138</v>
      </c>
      <c r="I478" s="38">
        <f t="shared" si="143"/>
        <v>58.429407529050998</v>
      </c>
      <c r="J478" s="38">
        <f t="shared" si="143"/>
        <v>64.307239019949478</v>
      </c>
      <c r="K478" s="38">
        <f t="shared" si="143"/>
        <v>66.431804277819239</v>
      </c>
      <c r="L478" s="38">
        <f t="shared" si="143"/>
        <v>67.169932021419186</v>
      </c>
      <c r="M478" s="38">
        <f t="shared" si="143"/>
        <v>63.418474025749717</v>
      </c>
      <c r="N478" s="38">
        <f t="shared" si="143"/>
        <v>61.764118858952912</v>
      </c>
      <c r="O478" s="38">
        <f t="shared" si="143"/>
        <v>63.931584498643282</v>
      </c>
      <c r="P478" s="38">
        <f t="shared" si="143"/>
        <v>63.520300994426194</v>
      </c>
      <c r="Q478" s="38">
        <f t="shared" si="143"/>
        <v>64.115223563073855</v>
      </c>
      <c r="R478" s="38">
        <f t="shared" si="143"/>
        <v>63.705323618089437</v>
      </c>
      <c r="S478" s="38">
        <f t="shared" si="143"/>
        <v>56.511137730477685</v>
      </c>
      <c r="T478" s="38">
        <f t="shared" si="143"/>
        <v>61.188475185005863</v>
      </c>
      <c r="U478" s="38">
        <f t="shared" si="143"/>
        <v>64.708253326857715</v>
      </c>
    </row>
    <row r="479" spans="1:21" ht="14.25" customHeight="1">
      <c r="B479" s="145"/>
      <c r="C479" s="459" t="s">
        <v>787</v>
      </c>
      <c r="D479" s="503"/>
      <c r="E479" s="503"/>
      <c r="F479" s="533"/>
      <c r="G479" s="534"/>
      <c r="H479" s="533"/>
      <c r="I479" s="533"/>
      <c r="J479" s="533"/>
      <c r="K479" s="533"/>
      <c r="L479" s="533"/>
      <c r="M479" s="533"/>
      <c r="N479" s="533"/>
      <c r="O479" s="533"/>
      <c r="P479" s="533"/>
      <c r="Q479" s="533"/>
      <c r="R479" s="533"/>
      <c r="S479" s="533"/>
      <c r="T479" s="533"/>
      <c r="U479" s="533"/>
    </row>
    <row r="480" spans="1:21" ht="14.25" customHeight="1">
      <c r="A480" s="152" t="s">
        <v>37</v>
      </c>
      <c r="B480" s="145"/>
      <c r="C480" s="20" t="s">
        <v>207</v>
      </c>
      <c r="D480" s="5" t="s">
        <v>79</v>
      </c>
      <c r="E480" s="5" t="s">
        <v>317</v>
      </c>
      <c r="F480" s="618"/>
      <c r="H480" s="38">
        <f t="shared" ref="H480:U480" si="144">+IF($A480="IPMC",(H$6*G$362+H122*H$362-(H$362-G$362))/(1-H$7),(H$6*G$365+H122*H$365-(H$365-G$365))/(1-H$7))</f>
        <v>29.706063124725986</v>
      </c>
      <c r="I480" s="38">
        <f t="shared" si="144"/>
        <v>28.857917091594032</v>
      </c>
      <c r="J480" s="38">
        <f t="shared" si="144"/>
        <v>34.813004310263857</v>
      </c>
      <c r="K480" s="38">
        <f t="shared" si="144"/>
        <v>37.093207793035575</v>
      </c>
      <c r="L480" s="38">
        <f t="shared" si="144"/>
        <v>39.599591335315864</v>
      </c>
      <c r="M480" s="38">
        <f t="shared" si="144"/>
        <v>36.206754162053926</v>
      </c>
      <c r="N480" s="38">
        <f t="shared" si="144"/>
        <v>33.676859574999789</v>
      </c>
      <c r="O480" s="38">
        <f t="shared" si="144"/>
        <v>35.921472629518114</v>
      </c>
      <c r="P480" s="38">
        <f t="shared" si="144"/>
        <v>35.502411583051419</v>
      </c>
      <c r="Q480" s="38">
        <f t="shared" si="144"/>
        <v>36.408648886408891</v>
      </c>
      <c r="R480" s="38">
        <f t="shared" si="144"/>
        <v>36.367229343061631</v>
      </c>
      <c r="S480" s="38">
        <f t="shared" si="144"/>
        <v>27.803124350877631</v>
      </c>
      <c r="T480" s="38">
        <f t="shared" si="144"/>
        <v>31.487569012263762</v>
      </c>
      <c r="U480" s="38">
        <f t="shared" si="144"/>
        <v>34.442419560946881</v>
      </c>
    </row>
    <row r="481" spans="1:21" ht="14.25" customHeight="1">
      <c r="A481" s="152" t="s">
        <v>37</v>
      </c>
      <c r="B481" s="145"/>
      <c r="C481" s="20" t="s">
        <v>941</v>
      </c>
      <c r="D481" s="5" t="s">
        <v>79</v>
      </c>
      <c r="E481" s="5" t="s">
        <v>317</v>
      </c>
      <c r="F481" s="618"/>
      <c r="H481" s="38">
        <f t="shared" ref="H481:U481" si="145">+IF($A481="IPMC",(H$6*G$362+H123*H$362-(H$362-G$362))/(1-H$7),(H$6*G$365+H123*H$365-(H$365-G$365))/(1-H$7))</f>
        <v>58.349099286559138</v>
      </c>
      <c r="I481" s="38">
        <f t="shared" si="145"/>
        <v>58.429407529050998</v>
      </c>
      <c r="J481" s="38">
        <f t="shared" si="145"/>
        <v>64.307239019949478</v>
      </c>
      <c r="K481" s="38">
        <f t="shared" si="145"/>
        <v>66.431804277819239</v>
      </c>
      <c r="L481" s="38">
        <f t="shared" si="145"/>
        <v>67.169932021419186</v>
      </c>
      <c r="M481" s="38">
        <f t="shared" si="145"/>
        <v>63.418474025749717</v>
      </c>
      <c r="N481" s="38">
        <f t="shared" si="145"/>
        <v>61.764118858952912</v>
      </c>
      <c r="O481" s="38">
        <f t="shared" si="145"/>
        <v>63.931584498643282</v>
      </c>
      <c r="P481" s="38">
        <f t="shared" si="145"/>
        <v>63.520300994426194</v>
      </c>
      <c r="Q481" s="38">
        <f t="shared" si="145"/>
        <v>64.115223563073855</v>
      </c>
      <c r="R481" s="38">
        <f t="shared" si="145"/>
        <v>63.705323618089437</v>
      </c>
      <c r="S481" s="38">
        <f t="shared" si="145"/>
        <v>56.511137730477685</v>
      </c>
      <c r="T481" s="38">
        <f t="shared" si="145"/>
        <v>61.188475185005863</v>
      </c>
      <c r="U481" s="38">
        <f t="shared" si="145"/>
        <v>64.708253326857715</v>
      </c>
    </row>
    <row r="482" spans="1:21" ht="14.25" customHeight="1">
      <c r="A482" s="152" t="s">
        <v>37</v>
      </c>
      <c r="B482" s="145"/>
      <c r="C482" s="20" t="s">
        <v>942</v>
      </c>
      <c r="D482" s="5" t="s">
        <v>79</v>
      </c>
      <c r="E482" s="5" t="s">
        <v>317</v>
      </c>
      <c r="F482" s="618"/>
      <c r="H482" s="38">
        <f t="shared" ref="H482:U482" si="146">+IF($A482="IPMC",(H$6*G$362+H124*H$362-(H$362-G$362))/(1-H$7),(H$6*G$365+H124*H$365-(H$365-G$365))/(1-H$7))</f>
        <v>38.298973973275935</v>
      </c>
      <c r="I482" s="38">
        <f t="shared" si="146"/>
        <v>37.72936422283113</v>
      </c>
      <c r="J482" s="38">
        <f t="shared" si="146"/>
        <v>43.661274723169555</v>
      </c>
      <c r="K482" s="38">
        <f t="shared" si="146"/>
        <v>45.894786738470678</v>
      </c>
      <c r="L482" s="38">
        <f t="shared" si="146"/>
        <v>47.870693541146863</v>
      </c>
      <c r="M482" s="38">
        <f t="shared" si="146"/>
        <v>44.370270121162669</v>
      </c>
      <c r="N482" s="38">
        <f t="shared" si="146"/>
        <v>42.103037360185738</v>
      </c>
      <c r="O482" s="38">
        <f t="shared" si="146"/>
        <v>44.324506190255676</v>
      </c>
      <c r="P482" s="38">
        <f t="shared" si="146"/>
        <v>43.907778406463855</v>
      </c>
      <c r="Q482" s="38">
        <f t="shared" si="146"/>
        <v>44.720621289408385</v>
      </c>
      <c r="R482" s="38">
        <f t="shared" si="146"/>
        <v>44.568657625569969</v>
      </c>
      <c r="S482" s="38">
        <f t="shared" si="146"/>
        <v>36.415528364757655</v>
      </c>
      <c r="T482" s="38">
        <f t="shared" si="146"/>
        <v>40.39784086408639</v>
      </c>
      <c r="U482" s="38">
        <f t="shared" si="146"/>
        <v>43.522169690720141</v>
      </c>
    </row>
    <row r="483" spans="1:21" ht="14.25" customHeight="1">
      <c r="A483" s="152" t="s">
        <v>37</v>
      </c>
      <c r="B483" s="145"/>
      <c r="C483" s="20" t="s">
        <v>943</v>
      </c>
      <c r="D483" s="5" t="s">
        <v>79</v>
      </c>
      <c r="E483" s="5" t="s">
        <v>317</v>
      </c>
      <c r="F483" s="618"/>
      <c r="H483" s="38">
        <f t="shared" ref="H483:U483" si="147">+IF($A483="IPMC",(H$6*G$362+H125*H$362-(H$362-G$362))/(1-H$7),(H$6*G$365+H125*H$365-(H$365-G$365))/(1-H$7))</f>
        <v>29.706063124725986</v>
      </c>
      <c r="I483" s="38">
        <f t="shared" si="147"/>
        <v>28.857917091594032</v>
      </c>
      <c r="J483" s="38">
        <f t="shared" si="147"/>
        <v>34.813004310263857</v>
      </c>
      <c r="K483" s="38">
        <f t="shared" si="147"/>
        <v>37.093207793035575</v>
      </c>
      <c r="L483" s="38">
        <f t="shared" si="147"/>
        <v>39.599591335315864</v>
      </c>
      <c r="M483" s="38">
        <f t="shared" si="147"/>
        <v>36.206754162053926</v>
      </c>
      <c r="N483" s="38">
        <f t="shared" si="147"/>
        <v>33.676859574999789</v>
      </c>
      <c r="O483" s="38">
        <f t="shared" si="147"/>
        <v>35.921472629518114</v>
      </c>
      <c r="P483" s="38">
        <f t="shared" si="147"/>
        <v>35.502411583051419</v>
      </c>
      <c r="Q483" s="38">
        <f t="shared" si="147"/>
        <v>36.408648886408891</v>
      </c>
      <c r="R483" s="38">
        <f t="shared" si="147"/>
        <v>36.367229343061631</v>
      </c>
      <c r="S483" s="38">
        <f t="shared" si="147"/>
        <v>27.803124350877631</v>
      </c>
      <c r="T483" s="38">
        <f t="shared" si="147"/>
        <v>31.487569012263762</v>
      </c>
      <c r="U483" s="38">
        <f t="shared" si="147"/>
        <v>34.442419560946881</v>
      </c>
    </row>
    <row r="484" spans="1:21" ht="14.25" customHeight="1">
      <c r="A484" s="152" t="s">
        <v>37</v>
      </c>
      <c r="B484" s="145"/>
      <c r="C484" s="20" t="s">
        <v>944</v>
      </c>
      <c r="D484" s="5" t="s">
        <v>79</v>
      </c>
      <c r="E484" s="5" t="s">
        <v>317</v>
      </c>
      <c r="F484" s="618"/>
      <c r="H484" s="38">
        <f t="shared" ref="H484:U484" si="148">+IF($A484="IPMC",(H$6*G$362+H126*H$362-(H$362-G$362))/(1-H$7),(H$6*G$365+H126*H$365-(H$365-G$365))/(1-H$7))</f>
        <v>29.706063124725986</v>
      </c>
      <c r="I484" s="38">
        <f t="shared" si="148"/>
        <v>28.857917091594032</v>
      </c>
      <c r="J484" s="38">
        <f t="shared" si="148"/>
        <v>34.813004310263857</v>
      </c>
      <c r="K484" s="38">
        <f t="shared" si="148"/>
        <v>37.093207793035575</v>
      </c>
      <c r="L484" s="38">
        <f t="shared" si="148"/>
        <v>39.599591335315864</v>
      </c>
      <c r="M484" s="38">
        <f t="shared" si="148"/>
        <v>36.206754162053926</v>
      </c>
      <c r="N484" s="38">
        <f t="shared" si="148"/>
        <v>33.676859574999789</v>
      </c>
      <c r="O484" s="38">
        <f t="shared" si="148"/>
        <v>35.921472629518114</v>
      </c>
      <c r="P484" s="38">
        <f t="shared" si="148"/>
        <v>35.502411583051419</v>
      </c>
      <c r="Q484" s="38">
        <f t="shared" si="148"/>
        <v>36.408648886408891</v>
      </c>
      <c r="R484" s="38">
        <f t="shared" si="148"/>
        <v>36.367229343061631</v>
      </c>
      <c r="S484" s="38">
        <f t="shared" si="148"/>
        <v>27.803124350877631</v>
      </c>
      <c r="T484" s="38">
        <f t="shared" si="148"/>
        <v>31.487569012263762</v>
      </c>
      <c r="U484" s="38">
        <f t="shared" si="148"/>
        <v>34.442419560946881</v>
      </c>
    </row>
    <row r="485" spans="1:21" ht="14.25" customHeight="1">
      <c r="A485" s="152" t="s">
        <v>37</v>
      </c>
      <c r="B485" s="145"/>
      <c r="C485" s="20" t="s">
        <v>945</v>
      </c>
      <c r="D485" s="5" t="s">
        <v>79</v>
      </c>
      <c r="E485" s="5" t="s">
        <v>317</v>
      </c>
      <c r="F485" s="618"/>
      <c r="H485" s="38">
        <f t="shared" ref="H485:U485" si="149">+IF($A485="IPMC",(H$6*G$362+H127*H$362-(H$362-G$362))/(1-H$7),(H$6*G$365+H127*H$365-(H$365-G$365))/(1-H$7))</f>
        <v>29.706063124725986</v>
      </c>
      <c r="I485" s="38">
        <f t="shared" si="149"/>
        <v>28.857917091594032</v>
      </c>
      <c r="J485" s="38">
        <f t="shared" si="149"/>
        <v>34.813004310263857</v>
      </c>
      <c r="K485" s="38">
        <f t="shared" si="149"/>
        <v>37.093207793035575</v>
      </c>
      <c r="L485" s="38">
        <f t="shared" si="149"/>
        <v>39.599591335315864</v>
      </c>
      <c r="M485" s="38">
        <f t="shared" si="149"/>
        <v>36.206754162053926</v>
      </c>
      <c r="N485" s="38">
        <f t="shared" si="149"/>
        <v>33.676859574999789</v>
      </c>
      <c r="O485" s="38">
        <f t="shared" si="149"/>
        <v>35.921472629518114</v>
      </c>
      <c r="P485" s="38">
        <f t="shared" si="149"/>
        <v>35.502411583051419</v>
      </c>
      <c r="Q485" s="38">
        <f t="shared" si="149"/>
        <v>36.408648886408891</v>
      </c>
      <c r="R485" s="38">
        <f t="shared" si="149"/>
        <v>36.367229343061631</v>
      </c>
      <c r="S485" s="38">
        <f t="shared" si="149"/>
        <v>27.803124350877631</v>
      </c>
      <c r="T485" s="38">
        <f t="shared" si="149"/>
        <v>31.487569012263762</v>
      </c>
      <c r="U485" s="38">
        <f t="shared" si="149"/>
        <v>34.442419560946881</v>
      </c>
    </row>
    <row r="486" spans="1:21" ht="14.25" customHeight="1">
      <c r="A486" s="152" t="s">
        <v>37</v>
      </c>
      <c r="B486" s="145"/>
      <c r="C486" s="20" t="s">
        <v>946</v>
      </c>
      <c r="D486" s="5" t="s">
        <v>79</v>
      </c>
      <c r="E486" s="5" t="s">
        <v>317</v>
      </c>
      <c r="F486" s="618"/>
      <c r="H486" s="38">
        <f t="shared" ref="H486:U486" si="150">+IF($A486="IPMC",(H$6*G$362+H128*H$362-(H$362-G$362))/(1-H$7),(H$6*G$365+H128*H$365-(H$365-G$365))/(1-H$7))</f>
        <v>29.706063124725986</v>
      </c>
      <c r="I486" s="38">
        <f t="shared" si="150"/>
        <v>28.857917091594032</v>
      </c>
      <c r="J486" s="38">
        <f t="shared" si="150"/>
        <v>34.813004310263857</v>
      </c>
      <c r="K486" s="38">
        <f t="shared" si="150"/>
        <v>37.093207793035575</v>
      </c>
      <c r="L486" s="38">
        <f t="shared" si="150"/>
        <v>39.599591335315864</v>
      </c>
      <c r="M486" s="38">
        <f t="shared" si="150"/>
        <v>36.206754162053926</v>
      </c>
      <c r="N486" s="38">
        <f t="shared" si="150"/>
        <v>33.676859574999789</v>
      </c>
      <c r="O486" s="38">
        <f t="shared" si="150"/>
        <v>35.921472629518114</v>
      </c>
      <c r="P486" s="38">
        <f t="shared" si="150"/>
        <v>35.502411583051419</v>
      </c>
      <c r="Q486" s="38">
        <f t="shared" si="150"/>
        <v>36.408648886408891</v>
      </c>
      <c r="R486" s="38">
        <f t="shared" si="150"/>
        <v>36.367229343061631</v>
      </c>
      <c r="S486" s="38">
        <f t="shared" si="150"/>
        <v>27.803124350877631</v>
      </c>
      <c r="T486" s="38">
        <f t="shared" si="150"/>
        <v>31.487569012263762</v>
      </c>
      <c r="U486" s="38">
        <f t="shared" si="150"/>
        <v>34.442419560946881</v>
      </c>
    </row>
    <row r="487" spans="1:21" ht="14.25" customHeight="1">
      <c r="A487" s="152" t="s">
        <v>37</v>
      </c>
      <c r="B487" s="145"/>
      <c r="C487" s="20" t="s">
        <v>947</v>
      </c>
      <c r="D487" s="5" t="s">
        <v>79</v>
      </c>
      <c r="E487" s="5" t="s">
        <v>317</v>
      </c>
      <c r="F487" s="618"/>
      <c r="H487" s="38">
        <f t="shared" ref="H487:U487" si="151">+IF($A487="IPMC",(H$6*G$362+H129*H$362-(H$362-G$362))/(1-H$7),(H$6*G$365+H129*H$365-(H$365-G$365))/(1-H$7))</f>
        <v>58.349099286559138</v>
      </c>
      <c r="I487" s="38">
        <f t="shared" si="151"/>
        <v>58.429407529050998</v>
      </c>
      <c r="J487" s="38">
        <f t="shared" si="151"/>
        <v>64.307239019949478</v>
      </c>
      <c r="K487" s="38">
        <f t="shared" si="151"/>
        <v>66.431804277819239</v>
      </c>
      <c r="L487" s="38">
        <f t="shared" si="151"/>
        <v>67.169932021419186</v>
      </c>
      <c r="M487" s="38">
        <f t="shared" si="151"/>
        <v>63.418474025749717</v>
      </c>
      <c r="N487" s="38">
        <f t="shared" si="151"/>
        <v>61.764118858952912</v>
      </c>
      <c r="O487" s="38">
        <f t="shared" si="151"/>
        <v>63.931584498643282</v>
      </c>
      <c r="P487" s="38">
        <f t="shared" si="151"/>
        <v>63.520300994426194</v>
      </c>
      <c r="Q487" s="38">
        <f t="shared" si="151"/>
        <v>64.115223563073855</v>
      </c>
      <c r="R487" s="38">
        <f t="shared" si="151"/>
        <v>63.705323618089437</v>
      </c>
      <c r="S487" s="38">
        <f t="shared" si="151"/>
        <v>56.511137730477685</v>
      </c>
      <c r="T487" s="38">
        <f t="shared" si="151"/>
        <v>61.188475185005863</v>
      </c>
      <c r="U487" s="38">
        <f t="shared" si="151"/>
        <v>64.708253326857715</v>
      </c>
    </row>
    <row r="488" spans="1:21" ht="14.25" customHeight="1">
      <c r="A488" s="152" t="s">
        <v>37</v>
      </c>
      <c r="B488" s="145"/>
      <c r="C488" s="20" t="s">
        <v>948</v>
      </c>
      <c r="D488" s="5" t="s">
        <v>79</v>
      </c>
      <c r="E488" s="5" t="s">
        <v>317</v>
      </c>
      <c r="F488" s="618"/>
      <c r="H488" s="38">
        <f t="shared" ref="H488:U488" si="152">+IF($A488="IPMC",(H$6*G$362+H130*H$362-(H$362-G$362))/(1-H$7),(H$6*G$365+H130*H$365-(H$365-G$365))/(1-H$7))</f>
        <v>29.706063124725986</v>
      </c>
      <c r="I488" s="38">
        <f t="shared" si="152"/>
        <v>28.857917091594032</v>
      </c>
      <c r="J488" s="38">
        <f t="shared" si="152"/>
        <v>34.813004310263857</v>
      </c>
      <c r="K488" s="38">
        <f t="shared" si="152"/>
        <v>37.093207793035575</v>
      </c>
      <c r="L488" s="38">
        <f t="shared" si="152"/>
        <v>39.599591335315864</v>
      </c>
      <c r="M488" s="38">
        <f t="shared" si="152"/>
        <v>36.206754162053926</v>
      </c>
      <c r="N488" s="38">
        <f t="shared" si="152"/>
        <v>33.676859574999789</v>
      </c>
      <c r="O488" s="38">
        <f t="shared" si="152"/>
        <v>35.921472629518114</v>
      </c>
      <c r="P488" s="38">
        <f t="shared" si="152"/>
        <v>35.502411583051419</v>
      </c>
      <c r="Q488" s="38">
        <f t="shared" si="152"/>
        <v>36.408648886408891</v>
      </c>
      <c r="R488" s="38">
        <f t="shared" si="152"/>
        <v>36.367229343061631</v>
      </c>
      <c r="S488" s="38">
        <f t="shared" si="152"/>
        <v>27.803124350877631</v>
      </c>
      <c r="T488" s="38">
        <f t="shared" si="152"/>
        <v>31.487569012263762</v>
      </c>
      <c r="U488" s="38">
        <f t="shared" si="152"/>
        <v>34.442419560946881</v>
      </c>
    </row>
    <row r="489" spans="1:21" ht="14.25" customHeight="1">
      <c r="A489" s="152" t="s">
        <v>37</v>
      </c>
      <c r="B489" s="145"/>
      <c r="C489" s="20" t="s">
        <v>949</v>
      </c>
      <c r="D489" s="5" t="s">
        <v>79</v>
      </c>
      <c r="E489" s="5" t="s">
        <v>317</v>
      </c>
      <c r="F489" s="618"/>
      <c r="H489" s="38">
        <f t="shared" ref="H489:U489" si="153">+IF($A489="IPMC",(H$6*G$362+H131*H$362-(H$362-G$362))/(1-H$7),(H$6*G$365+H131*H$365-(H$365-G$365))/(1-H$7))</f>
        <v>29.706063124725986</v>
      </c>
      <c r="I489" s="38">
        <f t="shared" si="153"/>
        <v>28.857917091594032</v>
      </c>
      <c r="J489" s="38">
        <f t="shared" si="153"/>
        <v>34.813004310263857</v>
      </c>
      <c r="K489" s="38">
        <f t="shared" si="153"/>
        <v>37.093207793035575</v>
      </c>
      <c r="L489" s="38">
        <f t="shared" si="153"/>
        <v>39.599591335315864</v>
      </c>
      <c r="M489" s="38">
        <f t="shared" si="153"/>
        <v>36.206754162053926</v>
      </c>
      <c r="N489" s="38">
        <f t="shared" si="153"/>
        <v>33.676859574999789</v>
      </c>
      <c r="O489" s="38">
        <f t="shared" si="153"/>
        <v>35.921472629518114</v>
      </c>
      <c r="P489" s="38">
        <f t="shared" si="153"/>
        <v>35.502411583051419</v>
      </c>
      <c r="Q489" s="38">
        <f t="shared" si="153"/>
        <v>36.408648886408891</v>
      </c>
      <c r="R489" s="38">
        <f t="shared" si="153"/>
        <v>36.367229343061631</v>
      </c>
      <c r="S489" s="38">
        <f t="shared" si="153"/>
        <v>27.803124350877631</v>
      </c>
      <c r="T489" s="38">
        <f t="shared" si="153"/>
        <v>31.487569012263762</v>
      </c>
      <c r="U489" s="38">
        <f t="shared" si="153"/>
        <v>34.442419560946881</v>
      </c>
    </row>
    <row r="490" spans="1:21" ht="14.25" customHeight="1">
      <c r="A490" s="152" t="s">
        <v>37</v>
      </c>
      <c r="B490" s="145"/>
      <c r="C490" s="20" t="s">
        <v>950</v>
      </c>
      <c r="D490" s="5" t="s">
        <v>79</v>
      </c>
      <c r="E490" s="5" t="s">
        <v>317</v>
      </c>
      <c r="F490" s="618"/>
      <c r="H490" s="38">
        <f t="shared" ref="H490:U490" si="154">+IF($A490="IPMC",(H$6*G$362+H132*H$362-(H$362-G$362))/(1-H$7),(H$6*G$365+H132*H$365-(H$365-G$365))/(1-H$7))</f>
        <v>29.706063124725986</v>
      </c>
      <c r="I490" s="38">
        <f t="shared" si="154"/>
        <v>28.857917091594032</v>
      </c>
      <c r="J490" s="38">
        <f t="shared" si="154"/>
        <v>34.813004310263857</v>
      </c>
      <c r="K490" s="38">
        <f t="shared" si="154"/>
        <v>37.093207793035575</v>
      </c>
      <c r="L490" s="38">
        <f t="shared" si="154"/>
        <v>39.599591335315864</v>
      </c>
      <c r="M490" s="38">
        <f t="shared" si="154"/>
        <v>36.206754162053926</v>
      </c>
      <c r="N490" s="38">
        <f t="shared" si="154"/>
        <v>33.676859574999789</v>
      </c>
      <c r="O490" s="38">
        <f t="shared" si="154"/>
        <v>35.921472629518114</v>
      </c>
      <c r="P490" s="38">
        <f t="shared" si="154"/>
        <v>35.502411583051419</v>
      </c>
      <c r="Q490" s="38">
        <f t="shared" si="154"/>
        <v>36.408648886408891</v>
      </c>
      <c r="R490" s="38">
        <f t="shared" si="154"/>
        <v>36.367229343061631</v>
      </c>
      <c r="S490" s="38">
        <f t="shared" si="154"/>
        <v>27.803124350877631</v>
      </c>
      <c r="T490" s="38">
        <f t="shared" si="154"/>
        <v>31.487569012263762</v>
      </c>
      <c r="U490" s="38">
        <f t="shared" si="154"/>
        <v>34.442419560946881</v>
      </c>
    </row>
    <row r="491" spans="1:21" ht="14.25" customHeight="1">
      <c r="A491" s="152" t="s">
        <v>37</v>
      </c>
      <c r="B491" s="145"/>
      <c r="C491" s="20" t="s">
        <v>951</v>
      </c>
      <c r="D491" s="5" t="s">
        <v>79</v>
      </c>
      <c r="E491" s="5" t="s">
        <v>317</v>
      </c>
      <c r="F491" s="618"/>
      <c r="H491" s="38">
        <f t="shared" ref="H491:U491" si="155">+IF($A491="IPMC",(H$6*G$362+H133*H$362-(H$362-G$362))/(1-H$7),(H$6*G$365+H133*H$365-(H$365-G$365))/(1-H$7))</f>
        <v>29.706063124725986</v>
      </c>
      <c r="I491" s="38">
        <f t="shared" si="155"/>
        <v>28.857917091594032</v>
      </c>
      <c r="J491" s="38">
        <f t="shared" si="155"/>
        <v>34.813004310263857</v>
      </c>
      <c r="K491" s="38">
        <f t="shared" si="155"/>
        <v>37.093207793035575</v>
      </c>
      <c r="L491" s="38">
        <f t="shared" si="155"/>
        <v>39.599591335315864</v>
      </c>
      <c r="M491" s="38">
        <f t="shared" si="155"/>
        <v>36.206754162053926</v>
      </c>
      <c r="N491" s="38">
        <f t="shared" si="155"/>
        <v>33.676859574999789</v>
      </c>
      <c r="O491" s="38">
        <f t="shared" si="155"/>
        <v>35.921472629518114</v>
      </c>
      <c r="P491" s="38">
        <f t="shared" si="155"/>
        <v>35.502411583051419</v>
      </c>
      <c r="Q491" s="38">
        <f t="shared" si="155"/>
        <v>36.408648886408891</v>
      </c>
      <c r="R491" s="38">
        <f t="shared" si="155"/>
        <v>36.367229343061631</v>
      </c>
      <c r="S491" s="38">
        <f t="shared" si="155"/>
        <v>27.803124350877631</v>
      </c>
      <c r="T491" s="38">
        <f t="shared" si="155"/>
        <v>31.487569012263762</v>
      </c>
      <c r="U491" s="38">
        <f t="shared" si="155"/>
        <v>34.442419560946881</v>
      </c>
    </row>
    <row r="492" spans="1:21" ht="14.25" customHeight="1">
      <c r="A492" s="152" t="s">
        <v>37</v>
      </c>
      <c r="B492" s="145"/>
      <c r="C492" s="20" t="s">
        <v>952</v>
      </c>
      <c r="D492" s="5" t="s">
        <v>79</v>
      </c>
      <c r="E492" s="5" t="s">
        <v>317</v>
      </c>
      <c r="F492" s="618"/>
      <c r="H492" s="38">
        <f t="shared" ref="H492:U492" si="156">+IF($A492="IPMC",(H$6*G$362+H134*H$362-(H$362-G$362))/(1-H$7),(H$6*G$365+H134*H$365-(H$365-G$365))/(1-H$7))</f>
        <v>29.706063124725986</v>
      </c>
      <c r="I492" s="38">
        <f t="shared" si="156"/>
        <v>28.857917091594032</v>
      </c>
      <c r="J492" s="38">
        <f t="shared" si="156"/>
        <v>34.813004310263857</v>
      </c>
      <c r="K492" s="38">
        <f t="shared" si="156"/>
        <v>37.093207793035575</v>
      </c>
      <c r="L492" s="38">
        <f t="shared" si="156"/>
        <v>39.599591335315864</v>
      </c>
      <c r="M492" s="38">
        <f t="shared" si="156"/>
        <v>36.206754162053926</v>
      </c>
      <c r="N492" s="38">
        <f t="shared" si="156"/>
        <v>33.676859574999789</v>
      </c>
      <c r="O492" s="38">
        <f t="shared" si="156"/>
        <v>35.921472629518114</v>
      </c>
      <c r="P492" s="38">
        <f t="shared" si="156"/>
        <v>35.502411583051419</v>
      </c>
      <c r="Q492" s="38">
        <f t="shared" si="156"/>
        <v>36.408648886408891</v>
      </c>
      <c r="R492" s="38">
        <f t="shared" si="156"/>
        <v>36.367229343061631</v>
      </c>
      <c r="S492" s="38">
        <f t="shared" si="156"/>
        <v>27.803124350877631</v>
      </c>
      <c r="T492" s="38">
        <f t="shared" si="156"/>
        <v>31.487569012263762</v>
      </c>
      <c r="U492" s="38">
        <f t="shared" si="156"/>
        <v>34.442419560946881</v>
      </c>
    </row>
    <row r="493" spans="1:21" ht="14.25" customHeight="1">
      <c r="A493" s="152" t="s">
        <v>37</v>
      </c>
      <c r="B493" s="145"/>
      <c r="C493" s="20" t="s">
        <v>953</v>
      </c>
      <c r="D493" s="5" t="s">
        <v>79</v>
      </c>
      <c r="E493" s="5" t="s">
        <v>317</v>
      </c>
      <c r="F493" s="618"/>
      <c r="H493" s="38">
        <f t="shared" ref="H493:U493" si="157">+IF($A493="IPMC",(H$6*G$362+H135*H$362-(H$362-G$362))/(1-H$7),(H$6*G$365+H135*H$365-(H$365-G$365))/(1-H$7))</f>
        <v>23.261379988313529</v>
      </c>
      <c r="I493" s="38">
        <f t="shared" si="157"/>
        <v>22.204331743166222</v>
      </c>
      <c r="J493" s="38">
        <f t="shared" si="157"/>
        <v>28.176801500584599</v>
      </c>
      <c r="K493" s="38">
        <f t="shared" si="157"/>
        <v>30.492023583959256</v>
      </c>
      <c r="L493" s="38">
        <f t="shared" si="157"/>
        <v>33.396264680942622</v>
      </c>
      <c r="M493" s="38">
        <f t="shared" si="157"/>
        <v>30.084117192722374</v>
      </c>
      <c r="N493" s="38">
        <f t="shared" si="157"/>
        <v>27.357226236110343</v>
      </c>
      <c r="O493" s="38">
        <f t="shared" si="157"/>
        <v>29.619197458964965</v>
      </c>
      <c r="P493" s="38">
        <f t="shared" si="157"/>
        <v>29.198386465492092</v>
      </c>
      <c r="Q493" s="38">
        <f t="shared" si="157"/>
        <v>30.174669584159272</v>
      </c>
      <c r="R493" s="38">
        <f t="shared" si="157"/>
        <v>30.216158131180379</v>
      </c>
      <c r="S493" s="38">
        <f t="shared" si="157"/>
        <v>21.34382134046762</v>
      </c>
      <c r="T493" s="38">
        <f t="shared" si="157"/>
        <v>24.804865123396798</v>
      </c>
      <c r="U493" s="38">
        <f t="shared" si="157"/>
        <v>27.632606963616947</v>
      </c>
    </row>
    <row r="494" spans="1:21" ht="14.25" customHeight="1">
      <c r="A494" s="152" t="s">
        <v>37</v>
      </c>
      <c r="B494" s="145"/>
      <c r="C494" s="20" t="s">
        <v>953</v>
      </c>
      <c r="D494" s="5" t="s">
        <v>79</v>
      </c>
      <c r="E494" s="5" t="s">
        <v>317</v>
      </c>
      <c r="F494" s="618"/>
      <c r="H494" s="38">
        <f t="shared" ref="H494:U494" si="158">+IF($A494="IPMC",(H$6*G$362+H136*H$362-(H$362-G$362))/(1-H$7),(H$6*G$365+H136*H$365-(H$365-G$365))/(1-H$7))</f>
        <v>23.261379988313529</v>
      </c>
      <c r="I494" s="38">
        <f t="shared" si="158"/>
        <v>22.204331743166222</v>
      </c>
      <c r="J494" s="38">
        <f t="shared" si="158"/>
        <v>28.176801500584599</v>
      </c>
      <c r="K494" s="38">
        <f t="shared" si="158"/>
        <v>30.492023583959256</v>
      </c>
      <c r="L494" s="38">
        <f t="shared" si="158"/>
        <v>33.396264680942622</v>
      </c>
      <c r="M494" s="38">
        <f t="shared" si="158"/>
        <v>30.084117192722374</v>
      </c>
      <c r="N494" s="38">
        <f t="shared" si="158"/>
        <v>27.357226236110343</v>
      </c>
      <c r="O494" s="38">
        <f t="shared" si="158"/>
        <v>29.619197458964965</v>
      </c>
      <c r="P494" s="38">
        <f t="shared" si="158"/>
        <v>29.198386465492092</v>
      </c>
      <c r="Q494" s="38">
        <f t="shared" si="158"/>
        <v>30.174669584159272</v>
      </c>
      <c r="R494" s="38">
        <f t="shared" si="158"/>
        <v>30.216158131180379</v>
      </c>
      <c r="S494" s="38">
        <f t="shared" si="158"/>
        <v>21.34382134046762</v>
      </c>
      <c r="T494" s="38">
        <f t="shared" si="158"/>
        <v>24.804865123396798</v>
      </c>
      <c r="U494" s="38">
        <f t="shared" si="158"/>
        <v>27.632606963616947</v>
      </c>
    </row>
    <row r="495" spans="1:21" ht="14.25" customHeight="1">
      <c r="A495" s="152" t="s">
        <v>37</v>
      </c>
      <c r="B495" s="145"/>
      <c r="C495" s="20" t="s">
        <v>954</v>
      </c>
      <c r="D495" s="5" t="s">
        <v>79</v>
      </c>
      <c r="E495" s="5" t="s">
        <v>317</v>
      </c>
      <c r="F495" s="618"/>
      <c r="H495" s="38">
        <f t="shared" ref="H495:U495" si="159">+IF($A495="IPMC",(H$6*G$362+H137*H$362-(H$362-G$362))/(1-H$7),(H$6*G$365+H137*H$365-(H$365-G$365))/(1-H$7))</f>
        <v>29.706063124725986</v>
      </c>
      <c r="I495" s="38">
        <f t="shared" si="159"/>
        <v>28.857917091594032</v>
      </c>
      <c r="J495" s="38">
        <f t="shared" si="159"/>
        <v>34.813004310263857</v>
      </c>
      <c r="K495" s="38">
        <f t="shared" si="159"/>
        <v>37.093207793035575</v>
      </c>
      <c r="L495" s="38">
        <f t="shared" si="159"/>
        <v>39.599591335315864</v>
      </c>
      <c r="M495" s="38">
        <f t="shared" si="159"/>
        <v>36.206754162053926</v>
      </c>
      <c r="N495" s="38">
        <f t="shared" si="159"/>
        <v>33.676859574999789</v>
      </c>
      <c r="O495" s="38">
        <f t="shared" si="159"/>
        <v>35.921472629518114</v>
      </c>
      <c r="P495" s="38">
        <f t="shared" si="159"/>
        <v>35.502411583051419</v>
      </c>
      <c r="Q495" s="38">
        <f t="shared" si="159"/>
        <v>36.408648886408891</v>
      </c>
      <c r="R495" s="38">
        <f t="shared" si="159"/>
        <v>36.367229343061631</v>
      </c>
      <c r="S495" s="38">
        <f t="shared" si="159"/>
        <v>27.803124350877631</v>
      </c>
      <c r="T495" s="38">
        <f t="shared" si="159"/>
        <v>31.487569012263762</v>
      </c>
      <c r="U495" s="38">
        <f t="shared" si="159"/>
        <v>34.442419560946881</v>
      </c>
    </row>
    <row r="496" spans="1:21" ht="14.25" customHeight="1">
      <c r="A496" s="152" t="s">
        <v>37</v>
      </c>
      <c r="B496" s="145"/>
      <c r="C496" s="20" t="s">
        <v>955</v>
      </c>
      <c r="D496" s="5" t="s">
        <v>79</v>
      </c>
      <c r="E496" s="5" t="s">
        <v>317</v>
      </c>
      <c r="F496" s="618"/>
      <c r="H496" s="38">
        <f t="shared" ref="H496:U496" si="160">+IF($A496="IPMC",(H$6*G$362+H138*H$362-(H$362-G$362))/(1-H$7),(H$6*G$365+H138*H$365-(H$365-G$365))/(1-H$7))</f>
        <v>29.706063124725986</v>
      </c>
      <c r="I496" s="38">
        <f t="shared" si="160"/>
        <v>28.857917091594032</v>
      </c>
      <c r="J496" s="38">
        <f t="shared" si="160"/>
        <v>34.813004310263857</v>
      </c>
      <c r="K496" s="38">
        <f t="shared" si="160"/>
        <v>37.093207793035575</v>
      </c>
      <c r="L496" s="38">
        <f t="shared" si="160"/>
        <v>39.599591335315864</v>
      </c>
      <c r="M496" s="38">
        <f t="shared" si="160"/>
        <v>36.206754162053926</v>
      </c>
      <c r="N496" s="38">
        <f t="shared" si="160"/>
        <v>33.676859574999789</v>
      </c>
      <c r="O496" s="38">
        <f t="shared" si="160"/>
        <v>35.921472629518114</v>
      </c>
      <c r="P496" s="38">
        <f t="shared" si="160"/>
        <v>35.502411583051419</v>
      </c>
      <c r="Q496" s="38">
        <f t="shared" si="160"/>
        <v>36.408648886408891</v>
      </c>
      <c r="R496" s="38">
        <f t="shared" si="160"/>
        <v>36.367229343061631</v>
      </c>
      <c r="S496" s="38">
        <f t="shared" si="160"/>
        <v>27.803124350877631</v>
      </c>
      <c r="T496" s="38">
        <f t="shared" si="160"/>
        <v>31.487569012263762</v>
      </c>
      <c r="U496" s="38">
        <f t="shared" si="160"/>
        <v>34.442419560946881</v>
      </c>
    </row>
    <row r="497" spans="1:21" ht="14.25" customHeight="1">
      <c r="A497" s="152" t="s">
        <v>37</v>
      </c>
      <c r="B497" s="145"/>
      <c r="C497" s="20" t="s">
        <v>956</v>
      </c>
      <c r="D497" s="5" t="s">
        <v>79</v>
      </c>
      <c r="E497" s="5" t="s">
        <v>317</v>
      </c>
      <c r="F497" s="618"/>
      <c r="H497" s="38">
        <f t="shared" ref="H497:U497" si="161">+IF($A497="IPMC",(H$6*G$362+H139*H$362-(H$362-G$362))/(1-H$7),(H$6*G$365+H139*H$365-(H$365-G$365))/(1-H$7))</f>
        <v>29.706063124725986</v>
      </c>
      <c r="I497" s="38">
        <f t="shared" si="161"/>
        <v>28.857917091594032</v>
      </c>
      <c r="J497" s="38">
        <f t="shared" si="161"/>
        <v>34.813004310263857</v>
      </c>
      <c r="K497" s="38">
        <f t="shared" si="161"/>
        <v>37.093207793035575</v>
      </c>
      <c r="L497" s="38">
        <f t="shared" si="161"/>
        <v>39.599591335315864</v>
      </c>
      <c r="M497" s="38">
        <f t="shared" si="161"/>
        <v>36.206754162053926</v>
      </c>
      <c r="N497" s="38">
        <f t="shared" si="161"/>
        <v>33.676859574999789</v>
      </c>
      <c r="O497" s="38">
        <f t="shared" si="161"/>
        <v>35.921472629518114</v>
      </c>
      <c r="P497" s="38">
        <f t="shared" si="161"/>
        <v>35.502411583051419</v>
      </c>
      <c r="Q497" s="38">
        <f t="shared" si="161"/>
        <v>36.408648886408891</v>
      </c>
      <c r="R497" s="38">
        <f t="shared" si="161"/>
        <v>36.367229343061631</v>
      </c>
      <c r="S497" s="38">
        <f t="shared" si="161"/>
        <v>27.803124350877631</v>
      </c>
      <c r="T497" s="38">
        <f t="shared" si="161"/>
        <v>31.487569012263762</v>
      </c>
      <c r="U497" s="38">
        <f t="shared" si="161"/>
        <v>34.442419560946881</v>
      </c>
    </row>
    <row r="498" spans="1:21" ht="14.25" customHeight="1">
      <c r="A498" s="152" t="s">
        <v>37</v>
      </c>
      <c r="B498" s="145"/>
      <c r="C498" s="20" t="s">
        <v>957</v>
      </c>
      <c r="D498" s="5" t="s">
        <v>79</v>
      </c>
      <c r="E498" s="5" t="s">
        <v>317</v>
      </c>
      <c r="F498" s="618"/>
      <c r="H498" s="38">
        <f t="shared" ref="H498:U498" si="162">+IF($A498="IPMC",(H$6*G$362+H140*H$362-(H$362-G$362))/(1-H$7),(H$6*G$365+H140*H$365-(H$365-G$365))/(1-H$7))</f>
        <v>29.706063124725986</v>
      </c>
      <c r="I498" s="38">
        <f t="shared" si="162"/>
        <v>28.857917091594032</v>
      </c>
      <c r="J498" s="38">
        <f t="shared" si="162"/>
        <v>34.813004310263857</v>
      </c>
      <c r="K498" s="38">
        <f t="shared" si="162"/>
        <v>37.093207793035575</v>
      </c>
      <c r="L498" s="38">
        <f t="shared" si="162"/>
        <v>39.599591335315864</v>
      </c>
      <c r="M498" s="38">
        <f t="shared" si="162"/>
        <v>36.206754162053926</v>
      </c>
      <c r="N498" s="38">
        <f t="shared" si="162"/>
        <v>33.676859574999789</v>
      </c>
      <c r="O498" s="38">
        <f t="shared" si="162"/>
        <v>35.921472629518114</v>
      </c>
      <c r="P498" s="38">
        <f t="shared" si="162"/>
        <v>35.502411583051419</v>
      </c>
      <c r="Q498" s="38">
        <f t="shared" si="162"/>
        <v>36.408648886408891</v>
      </c>
      <c r="R498" s="38">
        <f t="shared" si="162"/>
        <v>36.367229343061631</v>
      </c>
      <c r="S498" s="38">
        <f t="shared" si="162"/>
        <v>27.803124350877631</v>
      </c>
      <c r="T498" s="38">
        <f t="shared" si="162"/>
        <v>31.487569012263762</v>
      </c>
      <c r="U498" s="38">
        <f t="shared" si="162"/>
        <v>34.442419560946881</v>
      </c>
    </row>
    <row r="499" spans="1:21" ht="14.25" customHeight="1">
      <c r="A499" s="152" t="s">
        <v>37</v>
      </c>
      <c r="B499" s="145"/>
      <c r="C499" s="20" t="s">
        <v>958</v>
      </c>
      <c r="D499" s="5" t="s">
        <v>79</v>
      </c>
      <c r="E499" s="5" t="s">
        <v>317</v>
      </c>
      <c r="F499" s="618"/>
      <c r="H499" s="38">
        <f t="shared" ref="H499:U499" si="163">+IF($A499="IPMC",(H$6*G$362+H141*H$362-(H$362-G$362))/(1-H$7),(H$6*G$365+H141*H$365-(H$365-G$365))/(1-H$7))</f>
        <v>29.706063124725986</v>
      </c>
      <c r="I499" s="38">
        <f t="shared" si="163"/>
        <v>28.857917091594032</v>
      </c>
      <c r="J499" s="38">
        <f t="shared" si="163"/>
        <v>34.813004310263857</v>
      </c>
      <c r="K499" s="38">
        <f t="shared" si="163"/>
        <v>37.093207793035575</v>
      </c>
      <c r="L499" s="38">
        <f t="shared" si="163"/>
        <v>39.599591335315864</v>
      </c>
      <c r="M499" s="38">
        <f t="shared" si="163"/>
        <v>36.206754162053926</v>
      </c>
      <c r="N499" s="38">
        <f t="shared" si="163"/>
        <v>33.676859574999789</v>
      </c>
      <c r="O499" s="38">
        <f t="shared" si="163"/>
        <v>35.921472629518114</v>
      </c>
      <c r="P499" s="38">
        <f t="shared" si="163"/>
        <v>35.502411583051419</v>
      </c>
      <c r="Q499" s="38">
        <f t="shared" si="163"/>
        <v>36.408648886408891</v>
      </c>
      <c r="R499" s="38">
        <f t="shared" si="163"/>
        <v>36.367229343061631</v>
      </c>
      <c r="S499" s="38">
        <f t="shared" si="163"/>
        <v>27.803124350877631</v>
      </c>
      <c r="T499" s="38">
        <f t="shared" si="163"/>
        <v>31.487569012263762</v>
      </c>
      <c r="U499" s="38">
        <f t="shared" si="163"/>
        <v>34.442419560946881</v>
      </c>
    </row>
    <row r="500" spans="1:21" ht="14.25" customHeight="1">
      <c r="A500" s="152" t="s">
        <v>37</v>
      </c>
      <c r="B500" s="145"/>
      <c r="C500" s="20" t="s">
        <v>959</v>
      </c>
      <c r="D500" s="5" t="s">
        <v>79</v>
      </c>
      <c r="E500" s="5" t="s">
        <v>317</v>
      </c>
      <c r="F500" s="618"/>
      <c r="H500" s="38">
        <f t="shared" ref="H500:U500" si="164">+IF($A500="IPMC",(H$6*G$362+H142*H$362-(H$362-G$362))/(1-H$7),(H$6*G$365+H142*H$365-(H$365-G$365))/(1-H$7))</f>
        <v>29.706063124725986</v>
      </c>
      <c r="I500" s="38">
        <f t="shared" si="164"/>
        <v>28.857917091594032</v>
      </c>
      <c r="J500" s="38">
        <f t="shared" si="164"/>
        <v>34.813004310263857</v>
      </c>
      <c r="K500" s="38">
        <f t="shared" si="164"/>
        <v>37.093207793035575</v>
      </c>
      <c r="L500" s="38">
        <f t="shared" si="164"/>
        <v>39.599591335315864</v>
      </c>
      <c r="M500" s="38">
        <f t="shared" si="164"/>
        <v>36.206754162053926</v>
      </c>
      <c r="N500" s="38">
        <f t="shared" si="164"/>
        <v>33.676859574999789</v>
      </c>
      <c r="O500" s="38">
        <f t="shared" si="164"/>
        <v>35.921472629518114</v>
      </c>
      <c r="P500" s="38">
        <f t="shared" si="164"/>
        <v>35.502411583051419</v>
      </c>
      <c r="Q500" s="38">
        <f t="shared" si="164"/>
        <v>36.408648886408891</v>
      </c>
      <c r="R500" s="38">
        <f t="shared" si="164"/>
        <v>36.367229343061631</v>
      </c>
      <c r="S500" s="38">
        <f t="shared" si="164"/>
        <v>27.803124350877631</v>
      </c>
      <c r="T500" s="38">
        <f t="shared" si="164"/>
        <v>31.487569012263762</v>
      </c>
      <c r="U500" s="38">
        <f t="shared" si="164"/>
        <v>34.442419560946881</v>
      </c>
    </row>
    <row r="501" spans="1:21" ht="14.25" customHeight="1">
      <c r="A501" s="152" t="s">
        <v>37</v>
      </c>
      <c r="B501" s="145"/>
      <c r="C501" s="20" t="s">
        <v>960</v>
      </c>
      <c r="D501" s="5" t="s">
        <v>79</v>
      </c>
      <c r="E501" s="5" t="s">
        <v>317</v>
      </c>
      <c r="F501" s="618"/>
      <c r="H501" s="38">
        <f t="shared" ref="H501:U501" si="165">+IF($A501="IPMC",(H$6*G$362+H143*H$362-(H$362-G$362))/(1-H$7),(H$6*G$365+H143*H$365-(H$365-G$365))/(1-H$7))</f>
        <v>29.706063124725986</v>
      </c>
      <c r="I501" s="38">
        <f t="shared" si="165"/>
        <v>28.857917091594032</v>
      </c>
      <c r="J501" s="38">
        <f t="shared" si="165"/>
        <v>34.813004310263857</v>
      </c>
      <c r="K501" s="38">
        <f t="shared" si="165"/>
        <v>37.093207793035575</v>
      </c>
      <c r="L501" s="38">
        <f t="shared" si="165"/>
        <v>39.599591335315864</v>
      </c>
      <c r="M501" s="38">
        <f t="shared" si="165"/>
        <v>36.206754162053926</v>
      </c>
      <c r="N501" s="38">
        <f t="shared" si="165"/>
        <v>33.676859574999789</v>
      </c>
      <c r="O501" s="38">
        <f t="shared" si="165"/>
        <v>35.921472629518114</v>
      </c>
      <c r="P501" s="38">
        <f t="shared" si="165"/>
        <v>35.502411583051419</v>
      </c>
      <c r="Q501" s="38">
        <f t="shared" si="165"/>
        <v>36.408648886408891</v>
      </c>
      <c r="R501" s="38">
        <f t="shared" si="165"/>
        <v>36.367229343061631</v>
      </c>
      <c r="S501" s="38">
        <f t="shared" si="165"/>
        <v>27.803124350877631</v>
      </c>
      <c r="T501" s="38">
        <f t="shared" si="165"/>
        <v>31.487569012263762</v>
      </c>
      <c r="U501" s="38">
        <f t="shared" si="165"/>
        <v>34.442419560946881</v>
      </c>
    </row>
    <row r="502" spans="1:21" ht="14.25" customHeight="1">
      <c r="A502" s="152" t="s">
        <v>37</v>
      </c>
      <c r="B502" s="145"/>
      <c r="C502" s="20" t="s">
        <v>961</v>
      </c>
      <c r="D502" s="5" t="s">
        <v>79</v>
      </c>
      <c r="E502" s="5" t="s">
        <v>317</v>
      </c>
      <c r="F502" s="618"/>
      <c r="H502" s="38">
        <f t="shared" ref="H502:U502" si="166">+IF($A502="IPMC",(H$6*G$362+H144*H$362-(H$362-G$362))/(1-H$7),(H$6*G$365+H144*H$365-(H$365-G$365))/(1-H$7))</f>
        <v>29.706063124725986</v>
      </c>
      <c r="I502" s="38">
        <f t="shared" si="166"/>
        <v>28.857917091594032</v>
      </c>
      <c r="J502" s="38">
        <f t="shared" si="166"/>
        <v>34.813004310263857</v>
      </c>
      <c r="K502" s="38">
        <f t="shared" si="166"/>
        <v>37.093207793035575</v>
      </c>
      <c r="L502" s="38">
        <f t="shared" si="166"/>
        <v>39.599591335315864</v>
      </c>
      <c r="M502" s="38">
        <f t="shared" si="166"/>
        <v>36.206754162053926</v>
      </c>
      <c r="N502" s="38">
        <f t="shared" si="166"/>
        <v>33.676859574999789</v>
      </c>
      <c r="O502" s="38">
        <f t="shared" si="166"/>
        <v>35.921472629518114</v>
      </c>
      <c r="P502" s="38">
        <f t="shared" si="166"/>
        <v>35.502411583051419</v>
      </c>
      <c r="Q502" s="38">
        <f t="shared" si="166"/>
        <v>36.408648886408891</v>
      </c>
      <c r="R502" s="38">
        <f t="shared" si="166"/>
        <v>36.367229343061631</v>
      </c>
      <c r="S502" s="38">
        <f t="shared" si="166"/>
        <v>27.803124350877631</v>
      </c>
      <c r="T502" s="38">
        <f t="shared" si="166"/>
        <v>31.487569012263762</v>
      </c>
      <c r="U502" s="38">
        <f t="shared" si="166"/>
        <v>34.442419560946881</v>
      </c>
    </row>
    <row r="503" spans="1:21" ht="14.25" customHeight="1">
      <c r="A503" s="152" t="s">
        <v>37</v>
      </c>
      <c r="B503" s="145"/>
      <c r="C503" s="20" t="s">
        <v>962</v>
      </c>
      <c r="D503" s="5" t="s">
        <v>79</v>
      </c>
      <c r="E503" s="5" t="s">
        <v>317</v>
      </c>
      <c r="F503" s="618"/>
      <c r="H503" s="38">
        <f t="shared" ref="H503:U503" si="167">+IF($A503="IPMC",(H$6*G$362+H145*H$362-(H$362-G$362))/(1-H$7),(H$6*G$365+H145*H$365-(H$365-G$365))/(1-H$7))</f>
        <v>23.261379988313529</v>
      </c>
      <c r="I503" s="38">
        <f t="shared" si="167"/>
        <v>22.204331743166222</v>
      </c>
      <c r="J503" s="38">
        <f t="shared" si="167"/>
        <v>28.176801500584599</v>
      </c>
      <c r="K503" s="38">
        <f t="shared" si="167"/>
        <v>30.492023583959256</v>
      </c>
      <c r="L503" s="38">
        <f t="shared" si="167"/>
        <v>33.396264680942622</v>
      </c>
      <c r="M503" s="38">
        <f t="shared" si="167"/>
        <v>30.084117192722374</v>
      </c>
      <c r="N503" s="38">
        <f t="shared" si="167"/>
        <v>27.357226236110343</v>
      </c>
      <c r="O503" s="38">
        <f t="shared" si="167"/>
        <v>29.619197458964965</v>
      </c>
      <c r="P503" s="38">
        <f t="shared" si="167"/>
        <v>29.198386465492092</v>
      </c>
      <c r="Q503" s="38">
        <f t="shared" si="167"/>
        <v>30.174669584159272</v>
      </c>
      <c r="R503" s="38">
        <f t="shared" si="167"/>
        <v>30.216158131180379</v>
      </c>
      <c r="S503" s="38">
        <f t="shared" si="167"/>
        <v>21.34382134046762</v>
      </c>
      <c r="T503" s="38">
        <f t="shared" si="167"/>
        <v>24.804865123396798</v>
      </c>
      <c r="U503" s="38">
        <f t="shared" si="167"/>
        <v>27.632606963616947</v>
      </c>
    </row>
    <row r="504" spans="1:21" ht="14.25" customHeight="1">
      <c r="A504" s="152" t="s">
        <v>37</v>
      </c>
      <c r="B504" s="145"/>
      <c r="C504" s="20" t="s">
        <v>963</v>
      </c>
      <c r="D504" s="5" t="s">
        <v>79</v>
      </c>
      <c r="E504" s="5" t="s">
        <v>317</v>
      </c>
      <c r="F504" s="618"/>
      <c r="H504" s="38">
        <f t="shared" ref="H504:U504" si="168">+IF($A504="IPMC",(H$6*G$362+H146*H$362-(H$362-G$362))/(1-H$7),(H$6*G$365+H146*H$365-(H$365-G$365))/(1-H$7))</f>
        <v>23.261379988313529</v>
      </c>
      <c r="I504" s="38">
        <f t="shared" si="168"/>
        <v>22.204331743166222</v>
      </c>
      <c r="J504" s="38">
        <f t="shared" si="168"/>
        <v>28.176801500584599</v>
      </c>
      <c r="K504" s="38">
        <f t="shared" si="168"/>
        <v>30.492023583959256</v>
      </c>
      <c r="L504" s="38">
        <f t="shared" si="168"/>
        <v>33.396264680942622</v>
      </c>
      <c r="M504" s="38">
        <f t="shared" si="168"/>
        <v>30.084117192722374</v>
      </c>
      <c r="N504" s="38">
        <f t="shared" si="168"/>
        <v>27.357226236110343</v>
      </c>
      <c r="O504" s="38">
        <f t="shared" si="168"/>
        <v>29.619197458964965</v>
      </c>
      <c r="P504" s="38">
        <f t="shared" si="168"/>
        <v>29.198386465492092</v>
      </c>
      <c r="Q504" s="38">
        <f t="shared" si="168"/>
        <v>30.174669584159272</v>
      </c>
      <c r="R504" s="38">
        <f t="shared" si="168"/>
        <v>30.216158131180379</v>
      </c>
      <c r="S504" s="38">
        <f t="shared" si="168"/>
        <v>21.34382134046762</v>
      </c>
      <c r="T504" s="38">
        <f t="shared" si="168"/>
        <v>24.804865123396798</v>
      </c>
      <c r="U504" s="38">
        <f t="shared" si="168"/>
        <v>27.632606963616947</v>
      </c>
    </row>
    <row r="505" spans="1:21" ht="14.25" customHeight="1">
      <c r="A505" s="152" t="s">
        <v>37</v>
      </c>
      <c r="B505" s="145"/>
      <c r="C505" s="20" t="s">
        <v>964</v>
      </c>
      <c r="D505" s="5" t="s">
        <v>79</v>
      </c>
      <c r="E505" s="5" t="s">
        <v>317</v>
      </c>
      <c r="F505" s="618"/>
      <c r="H505" s="38">
        <f t="shared" ref="H505:U505" si="169">+IF($A505="IPMC",(H$6*G$362+H147*H$362-(H$362-G$362))/(1-H$7),(H$6*G$365+H147*H$365-(H$365-G$365))/(1-H$7))</f>
        <v>23.261379988313529</v>
      </c>
      <c r="I505" s="38">
        <f t="shared" si="169"/>
        <v>22.204331743166222</v>
      </c>
      <c r="J505" s="38">
        <f t="shared" si="169"/>
        <v>28.176801500584599</v>
      </c>
      <c r="K505" s="38">
        <f t="shared" si="169"/>
        <v>30.492023583959256</v>
      </c>
      <c r="L505" s="38">
        <f t="shared" si="169"/>
        <v>33.396264680942622</v>
      </c>
      <c r="M505" s="38">
        <f t="shared" si="169"/>
        <v>30.084117192722374</v>
      </c>
      <c r="N505" s="38">
        <f t="shared" si="169"/>
        <v>27.357226236110343</v>
      </c>
      <c r="O505" s="38">
        <f t="shared" si="169"/>
        <v>29.619197458964965</v>
      </c>
      <c r="P505" s="38">
        <f t="shared" si="169"/>
        <v>29.198386465492092</v>
      </c>
      <c r="Q505" s="38">
        <f t="shared" si="169"/>
        <v>30.174669584159272</v>
      </c>
      <c r="R505" s="38">
        <f t="shared" si="169"/>
        <v>30.216158131180379</v>
      </c>
      <c r="S505" s="38">
        <f t="shared" si="169"/>
        <v>21.34382134046762</v>
      </c>
      <c r="T505" s="38">
        <f t="shared" si="169"/>
        <v>24.804865123396798</v>
      </c>
      <c r="U505" s="38">
        <f t="shared" si="169"/>
        <v>27.632606963616947</v>
      </c>
    </row>
    <row r="506" spans="1:21" ht="14.25" customHeight="1">
      <c r="A506" s="152" t="s">
        <v>37</v>
      </c>
      <c r="B506" s="145"/>
      <c r="C506" s="20" t="s">
        <v>965</v>
      </c>
      <c r="D506" s="5" t="s">
        <v>79</v>
      </c>
      <c r="E506" s="5" t="s">
        <v>317</v>
      </c>
      <c r="F506" s="618"/>
      <c r="H506" s="38">
        <f t="shared" ref="H506:U506" si="170">+IF($A506="IPMC",(H$6*G$362+H148*H$362-(H$362-G$362))/(1-H$7),(H$6*G$365+H148*H$365-(H$365-G$365))/(1-H$7))</f>
        <v>23.261379988313529</v>
      </c>
      <c r="I506" s="38">
        <f t="shared" si="170"/>
        <v>22.204331743166222</v>
      </c>
      <c r="J506" s="38">
        <f t="shared" si="170"/>
        <v>28.176801500584599</v>
      </c>
      <c r="K506" s="38">
        <f t="shared" si="170"/>
        <v>30.492023583959256</v>
      </c>
      <c r="L506" s="38">
        <f t="shared" si="170"/>
        <v>33.396264680942622</v>
      </c>
      <c r="M506" s="38">
        <f t="shared" si="170"/>
        <v>30.084117192722374</v>
      </c>
      <c r="N506" s="38">
        <f t="shared" si="170"/>
        <v>27.357226236110343</v>
      </c>
      <c r="O506" s="38">
        <f t="shared" si="170"/>
        <v>29.619197458964965</v>
      </c>
      <c r="P506" s="38">
        <f t="shared" si="170"/>
        <v>29.198386465492092</v>
      </c>
      <c r="Q506" s="38">
        <f t="shared" si="170"/>
        <v>30.174669584159272</v>
      </c>
      <c r="R506" s="38">
        <f t="shared" si="170"/>
        <v>30.216158131180379</v>
      </c>
      <c r="S506" s="38">
        <f t="shared" si="170"/>
        <v>21.34382134046762</v>
      </c>
      <c r="T506" s="38">
        <f t="shared" si="170"/>
        <v>24.804865123396798</v>
      </c>
      <c r="U506" s="38">
        <f t="shared" si="170"/>
        <v>27.632606963616947</v>
      </c>
    </row>
    <row r="507" spans="1:21" ht="14.25" customHeight="1">
      <c r="A507" s="152" t="s">
        <v>37</v>
      </c>
      <c r="B507" s="145"/>
      <c r="C507" s="20" t="s">
        <v>966</v>
      </c>
      <c r="D507" s="5" t="s">
        <v>79</v>
      </c>
      <c r="E507" s="5" t="s">
        <v>317</v>
      </c>
      <c r="F507" s="618"/>
      <c r="H507" s="38">
        <f t="shared" ref="H507:U507" si="171">+IF($A507="IPMC",(H$6*G$362+H149*H$362-(H$362-G$362))/(1-H$7),(H$6*G$365+H149*H$365-(H$365-G$365))/(1-H$7))</f>
        <v>23.261379988313529</v>
      </c>
      <c r="I507" s="38">
        <f t="shared" si="171"/>
        <v>22.204331743166222</v>
      </c>
      <c r="J507" s="38">
        <f t="shared" si="171"/>
        <v>28.176801500584599</v>
      </c>
      <c r="K507" s="38">
        <f t="shared" si="171"/>
        <v>30.492023583959256</v>
      </c>
      <c r="L507" s="38">
        <f t="shared" si="171"/>
        <v>33.396264680942622</v>
      </c>
      <c r="M507" s="38">
        <f t="shared" si="171"/>
        <v>30.084117192722374</v>
      </c>
      <c r="N507" s="38">
        <f t="shared" si="171"/>
        <v>27.357226236110343</v>
      </c>
      <c r="O507" s="38">
        <f t="shared" si="171"/>
        <v>29.619197458964965</v>
      </c>
      <c r="P507" s="38">
        <f t="shared" si="171"/>
        <v>29.198386465492092</v>
      </c>
      <c r="Q507" s="38">
        <f t="shared" si="171"/>
        <v>30.174669584159272</v>
      </c>
      <c r="R507" s="38">
        <f t="shared" si="171"/>
        <v>30.216158131180379</v>
      </c>
      <c r="S507" s="38">
        <f t="shared" si="171"/>
        <v>21.34382134046762</v>
      </c>
      <c r="T507" s="38">
        <f t="shared" si="171"/>
        <v>24.804865123396798</v>
      </c>
      <c r="U507" s="38">
        <f t="shared" si="171"/>
        <v>27.632606963616947</v>
      </c>
    </row>
    <row r="508" spans="1:21" ht="14.25" customHeight="1">
      <c r="A508" s="152" t="s">
        <v>37</v>
      </c>
      <c r="B508" s="145"/>
      <c r="C508" s="20" t="s">
        <v>967</v>
      </c>
      <c r="D508" s="5" t="s">
        <v>79</v>
      </c>
      <c r="E508" s="5" t="s">
        <v>317</v>
      </c>
      <c r="F508" s="618"/>
      <c r="H508" s="38">
        <f t="shared" ref="H508:U508" si="172">+IF($A508="IPMC",(H$6*G$362+H150*H$362-(H$362-G$362))/(1-H$7),(H$6*G$365+H150*H$365-(H$365-G$365))/(1-H$7))</f>
        <v>23.261379988313529</v>
      </c>
      <c r="I508" s="38">
        <f t="shared" si="172"/>
        <v>22.204331743166222</v>
      </c>
      <c r="J508" s="38">
        <f t="shared" si="172"/>
        <v>28.176801500584599</v>
      </c>
      <c r="K508" s="38">
        <f t="shared" si="172"/>
        <v>30.492023583959256</v>
      </c>
      <c r="L508" s="38">
        <f t="shared" si="172"/>
        <v>33.396264680942622</v>
      </c>
      <c r="M508" s="38">
        <f t="shared" si="172"/>
        <v>30.084117192722374</v>
      </c>
      <c r="N508" s="38">
        <f t="shared" si="172"/>
        <v>27.357226236110343</v>
      </c>
      <c r="O508" s="38">
        <f t="shared" si="172"/>
        <v>29.619197458964965</v>
      </c>
      <c r="P508" s="38">
        <f t="shared" si="172"/>
        <v>29.198386465492092</v>
      </c>
      <c r="Q508" s="38">
        <f t="shared" si="172"/>
        <v>30.174669584159272</v>
      </c>
      <c r="R508" s="38">
        <f t="shared" si="172"/>
        <v>30.216158131180379</v>
      </c>
      <c r="S508" s="38">
        <f t="shared" si="172"/>
        <v>21.34382134046762</v>
      </c>
      <c r="T508" s="38">
        <f t="shared" si="172"/>
        <v>24.804865123396798</v>
      </c>
      <c r="U508" s="38">
        <f t="shared" si="172"/>
        <v>27.632606963616947</v>
      </c>
    </row>
    <row r="509" spans="1:21" ht="14.25" customHeight="1">
      <c r="A509" s="152" t="s">
        <v>37</v>
      </c>
      <c r="B509" s="145"/>
      <c r="C509" s="20" t="s">
        <v>968</v>
      </c>
      <c r="D509" s="5" t="s">
        <v>79</v>
      </c>
      <c r="E509" s="5" t="s">
        <v>317</v>
      </c>
      <c r="F509" s="618"/>
      <c r="H509" s="38">
        <f t="shared" ref="H509:U509" si="173">+IF($A509="IPMC",(H$6*G$362+H151*H$362-(H$362-G$362))/(1-H$7),(H$6*G$365+H151*H$365-(H$365-G$365))/(1-H$7))</f>
        <v>18.248848659992728</v>
      </c>
      <c r="I509" s="38">
        <f t="shared" si="173"/>
        <v>17.029320916611251</v>
      </c>
      <c r="J509" s="38">
        <f t="shared" si="173"/>
        <v>23.015310426389608</v>
      </c>
      <c r="K509" s="38">
        <f t="shared" si="173"/>
        <v>25.357769199122107</v>
      </c>
      <c r="L509" s="38">
        <f t="shared" si="173"/>
        <v>28.571455060874541</v>
      </c>
      <c r="M509" s="38">
        <f t="shared" si="173"/>
        <v>25.322066216575607</v>
      </c>
      <c r="N509" s="38">
        <f t="shared" si="173"/>
        <v>22.441955861418535</v>
      </c>
      <c r="O509" s="38">
        <f t="shared" si="173"/>
        <v>24.717427881868058</v>
      </c>
      <c r="P509" s="38">
        <f t="shared" si="173"/>
        <v>24.295255818501502</v>
      </c>
      <c r="Q509" s="38">
        <f t="shared" si="173"/>
        <v>25.326019015742901</v>
      </c>
      <c r="R509" s="38">
        <f t="shared" si="173"/>
        <v>25.431991633050512</v>
      </c>
      <c r="S509" s="38">
        <f t="shared" si="173"/>
        <v>16.319918999037608</v>
      </c>
      <c r="T509" s="38">
        <f t="shared" si="173"/>
        <v>19.607206543166928</v>
      </c>
      <c r="U509" s="38">
        <f t="shared" si="173"/>
        <v>22.336086054582555</v>
      </c>
    </row>
    <row r="510" spans="1:21" ht="14.25" customHeight="1">
      <c r="A510" s="152" t="s">
        <v>37</v>
      </c>
      <c r="B510" s="145"/>
      <c r="C510" s="20" t="s">
        <v>969</v>
      </c>
      <c r="D510" s="5" t="s">
        <v>79</v>
      </c>
      <c r="E510" s="5" t="s">
        <v>317</v>
      </c>
      <c r="F510" s="618"/>
      <c r="H510" s="38">
        <f t="shared" ref="H510:U510" si="174">+IF($A510="IPMC",(H$6*G$362+H152*H$362-(H$362-G$362))/(1-H$7),(H$6*G$365+H152*H$365-(H$365-G$365))/(1-H$7))</f>
        <v>18.248848659992728</v>
      </c>
      <c r="I510" s="38">
        <f t="shared" si="174"/>
        <v>17.029320916611251</v>
      </c>
      <c r="J510" s="38">
        <f t="shared" si="174"/>
        <v>23.015310426389608</v>
      </c>
      <c r="K510" s="38">
        <f t="shared" si="174"/>
        <v>25.357769199122107</v>
      </c>
      <c r="L510" s="38">
        <f t="shared" si="174"/>
        <v>28.571455060874541</v>
      </c>
      <c r="M510" s="38">
        <f t="shared" si="174"/>
        <v>25.322066216575607</v>
      </c>
      <c r="N510" s="38">
        <f t="shared" si="174"/>
        <v>22.441955861418535</v>
      </c>
      <c r="O510" s="38">
        <f t="shared" si="174"/>
        <v>24.717427881868058</v>
      </c>
      <c r="P510" s="38">
        <f t="shared" si="174"/>
        <v>24.295255818501502</v>
      </c>
      <c r="Q510" s="38">
        <f t="shared" si="174"/>
        <v>25.326019015742901</v>
      </c>
      <c r="R510" s="38">
        <f t="shared" si="174"/>
        <v>25.431991633050512</v>
      </c>
      <c r="S510" s="38">
        <f t="shared" si="174"/>
        <v>16.319918999037608</v>
      </c>
      <c r="T510" s="38">
        <f t="shared" si="174"/>
        <v>19.607206543166928</v>
      </c>
      <c r="U510" s="38">
        <f t="shared" si="174"/>
        <v>22.336086054582555</v>
      </c>
    </row>
    <row r="511" spans="1:21" ht="14.25" customHeight="1">
      <c r="A511" s="152" t="s">
        <v>37</v>
      </c>
      <c r="B511" s="145"/>
      <c r="C511" s="20" t="s">
        <v>192</v>
      </c>
      <c r="D511" s="5" t="s">
        <v>79</v>
      </c>
      <c r="E511" s="5" t="s">
        <v>317</v>
      </c>
      <c r="F511" s="618"/>
      <c r="H511" s="38">
        <f t="shared" ref="H511:U511" si="175">+IF($A511="IPMC",(H$6*G$362+H153*H$362-(H$362-G$362))/(1-H$7),(H$6*G$365+H153*H$365-(H$365-G$365))/(1-H$7))</f>
        <v>29.706063124725986</v>
      </c>
      <c r="I511" s="38">
        <f t="shared" si="175"/>
        <v>28.857917091594032</v>
      </c>
      <c r="J511" s="38">
        <f t="shared" si="175"/>
        <v>34.813004310263857</v>
      </c>
      <c r="K511" s="38">
        <f t="shared" si="175"/>
        <v>37.093207793035575</v>
      </c>
      <c r="L511" s="38">
        <f t="shared" si="175"/>
        <v>39.599591335315864</v>
      </c>
      <c r="M511" s="38">
        <f t="shared" si="175"/>
        <v>36.206754162053926</v>
      </c>
      <c r="N511" s="38">
        <f t="shared" si="175"/>
        <v>33.676859574999789</v>
      </c>
      <c r="O511" s="38">
        <f t="shared" si="175"/>
        <v>35.921472629518114</v>
      </c>
      <c r="P511" s="38">
        <f t="shared" si="175"/>
        <v>35.502411583051419</v>
      </c>
      <c r="Q511" s="38">
        <f t="shared" si="175"/>
        <v>36.408648886408891</v>
      </c>
      <c r="R511" s="38">
        <f t="shared" si="175"/>
        <v>36.367229343061631</v>
      </c>
      <c r="S511" s="38">
        <f t="shared" si="175"/>
        <v>27.803124350877631</v>
      </c>
      <c r="T511" s="38">
        <f t="shared" si="175"/>
        <v>31.487569012263762</v>
      </c>
      <c r="U511" s="38">
        <f t="shared" si="175"/>
        <v>34.442419560946881</v>
      </c>
    </row>
    <row r="512" spans="1:21" ht="14.25" customHeight="1">
      <c r="A512" s="152" t="s">
        <v>37</v>
      </c>
      <c r="B512" s="145"/>
      <c r="C512" s="20" t="s">
        <v>193</v>
      </c>
      <c r="D512" s="5" t="s">
        <v>79</v>
      </c>
      <c r="E512" s="5" t="s">
        <v>317</v>
      </c>
      <c r="F512" s="618"/>
      <c r="H512" s="38">
        <f t="shared" ref="H512:U512" si="176">+IF($A512="IPMC",(H$6*G$362+H154*H$362-(H$362-G$362))/(1-H$7),(H$6*G$365+H154*H$365-(H$365-G$365))/(1-H$7))</f>
        <v>58.349099286559138</v>
      </c>
      <c r="I512" s="38">
        <f t="shared" si="176"/>
        <v>58.429407529050998</v>
      </c>
      <c r="J512" s="38">
        <f t="shared" si="176"/>
        <v>64.307239019949478</v>
      </c>
      <c r="K512" s="38">
        <f t="shared" si="176"/>
        <v>66.431804277819239</v>
      </c>
      <c r="L512" s="38">
        <f t="shared" si="176"/>
        <v>67.169932021419186</v>
      </c>
      <c r="M512" s="38">
        <f t="shared" si="176"/>
        <v>63.418474025749717</v>
      </c>
      <c r="N512" s="38">
        <f t="shared" si="176"/>
        <v>61.764118858952912</v>
      </c>
      <c r="O512" s="38">
        <f t="shared" si="176"/>
        <v>63.931584498643282</v>
      </c>
      <c r="P512" s="38">
        <f t="shared" si="176"/>
        <v>63.520300994426194</v>
      </c>
      <c r="Q512" s="38">
        <f t="shared" si="176"/>
        <v>64.115223563073855</v>
      </c>
      <c r="R512" s="38">
        <f t="shared" si="176"/>
        <v>63.705323618089437</v>
      </c>
      <c r="S512" s="38">
        <f t="shared" si="176"/>
        <v>56.511137730477685</v>
      </c>
      <c r="T512" s="38">
        <f t="shared" si="176"/>
        <v>61.188475185005863</v>
      </c>
      <c r="U512" s="38">
        <f t="shared" si="176"/>
        <v>64.708253326857715</v>
      </c>
    </row>
    <row r="513" spans="1:21" ht="14.25" customHeight="1">
      <c r="A513" s="152" t="s">
        <v>37</v>
      </c>
      <c r="B513" s="145"/>
      <c r="C513" s="20" t="s">
        <v>194</v>
      </c>
      <c r="D513" s="5" t="s">
        <v>79</v>
      </c>
      <c r="E513" s="5" t="s">
        <v>317</v>
      </c>
      <c r="F513" s="618"/>
      <c r="H513" s="38">
        <f t="shared" ref="H513:U513" si="177">+IF($A513="IPMC",(H$6*G$362+H155*H$362-(H$362-G$362))/(1-H$7),(H$6*G$365+H155*H$365-(H$365-G$365))/(1-H$7))</f>
        <v>58.349099286559138</v>
      </c>
      <c r="I513" s="38">
        <f t="shared" si="177"/>
        <v>58.429407529050998</v>
      </c>
      <c r="J513" s="38">
        <f t="shared" si="177"/>
        <v>64.307239019949478</v>
      </c>
      <c r="K513" s="38">
        <f t="shared" si="177"/>
        <v>66.431804277819239</v>
      </c>
      <c r="L513" s="38">
        <f t="shared" si="177"/>
        <v>67.169932021419186</v>
      </c>
      <c r="M513" s="38">
        <f t="shared" si="177"/>
        <v>63.418474025749717</v>
      </c>
      <c r="N513" s="38">
        <f t="shared" si="177"/>
        <v>61.764118858952912</v>
      </c>
      <c r="O513" s="38">
        <f t="shared" si="177"/>
        <v>63.931584498643282</v>
      </c>
      <c r="P513" s="38">
        <f t="shared" si="177"/>
        <v>63.520300994426194</v>
      </c>
      <c r="Q513" s="38">
        <f t="shared" si="177"/>
        <v>64.115223563073855</v>
      </c>
      <c r="R513" s="38">
        <f t="shared" si="177"/>
        <v>63.705323618089437</v>
      </c>
      <c r="S513" s="38">
        <f t="shared" si="177"/>
        <v>56.511137730477685</v>
      </c>
      <c r="T513" s="38">
        <f t="shared" si="177"/>
        <v>61.188475185005863</v>
      </c>
      <c r="U513" s="38">
        <f t="shared" si="177"/>
        <v>64.708253326857715</v>
      </c>
    </row>
    <row r="514" spans="1:21" ht="14.25" customHeight="1">
      <c r="A514" s="152" t="s">
        <v>37</v>
      </c>
      <c r="B514" s="145"/>
      <c r="C514" s="20" t="s">
        <v>195</v>
      </c>
      <c r="D514" s="5" t="s">
        <v>79</v>
      </c>
      <c r="E514" s="5" t="s">
        <v>317</v>
      </c>
      <c r="F514" s="618"/>
      <c r="H514" s="38">
        <f t="shared" ref="H514:U514" si="178">+IF($A514="IPMC",(H$6*G$362+H156*H$362-(H$362-G$362))/(1-H$7),(H$6*G$365+H156*H$365-(H$365-G$365))/(1-H$7))</f>
        <v>29.706063124725986</v>
      </c>
      <c r="I514" s="38">
        <f t="shared" si="178"/>
        <v>28.857917091594032</v>
      </c>
      <c r="J514" s="38">
        <f t="shared" si="178"/>
        <v>34.813004310263857</v>
      </c>
      <c r="K514" s="38">
        <f t="shared" si="178"/>
        <v>37.093207793035575</v>
      </c>
      <c r="L514" s="38">
        <f t="shared" si="178"/>
        <v>39.599591335315864</v>
      </c>
      <c r="M514" s="38">
        <f t="shared" si="178"/>
        <v>36.206754162053926</v>
      </c>
      <c r="N514" s="38">
        <f t="shared" si="178"/>
        <v>33.676859574999789</v>
      </c>
      <c r="O514" s="38">
        <f t="shared" si="178"/>
        <v>35.921472629518114</v>
      </c>
      <c r="P514" s="38">
        <f t="shared" si="178"/>
        <v>35.502411583051419</v>
      </c>
      <c r="Q514" s="38">
        <f t="shared" si="178"/>
        <v>36.408648886408891</v>
      </c>
      <c r="R514" s="38">
        <f t="shared" si="178"/>
        <v>36.367229343061631</v>
      </c>
      <c r="S514" s="38">
        <f t="shared" si="178"/>
        <v>27.803124350877631</v>
      </c>
      <c r="T514" s="38">
        <f t="shared" si="178"/>
        <v>31.487569012263762</v>
      </c>
      <c r="U514" s="38">
        <f t="shared" si="178"/>
        <v>34.442419560946881</v>
      </c>
    </row>
    <row r="515" spans="1:21" ht="14.25" customHeight="1">
      <c r="A515" s="152" t="s">
        <v>37</v>
      </c>
      <c r="B515" s="145"/>
      <c r="C515" s="20" t="s">
        <v>196</v>
      </c>
      <c r="D515" s="5" t="s">
        <v>79</v>
      </c>
      <c r="E515" s="5" t="s">
        <v>317</v>
      </c>
      <c r="F515" s="618"/>
      <c r="H515" s="38">
        <f t="shared" ref="H515:U515" si="179">+IF($A515="IPMC",(H$6*G$362+H157*H$362-(H$362-G$362))/(1-H$7),(H$6*G$365+H157*H$365-(H$365-G$365))/(1-H$7))</f>
        <v>29.706063124725986</v>
      </c>
      <c r="I515" s="38">
        <f t="shared" si="179"/>
        <v>28.857917091594032</v>
      </c>
      <c r="J515" s="38">
        <f t="shared" si="179"/>
        <v>34.813004310263857</v>
      </c>
      <c r="K515" s="38">
        <f t="shared" si="179"/>
        <v>37.093207793035575</v>
      </c>
      <c r="L515" s="38">
        <f t="shared" si="179"/>
        <v>39.599591335315864</v>
      </c>
      <c r="M515" s="38">
        <f t="shared" si="179"/>
        <v>36.206754162053926</v>
      </c>
      <c r="N515" s="38">
        <f t="shared" si="179"/>
        <v>33.676859574999789</v>
      </c>
      <c r="O515" s="38">
        <f t="shared" si="179"/>
        <v>35.921472629518114</v>
      </c>
      <c r="P515" s="38">
        <f t="shared" si="179"/>
        <v>35.502411583051419</v>
      </c>
      <c r="Q515" s="38">
        <f t="shared" si="179"/>
        <v>36.408648886408891</v>
      </c>
      <c r="R515" s="38">
        <f t="shared" si="179"/>
        <v>36.367229343061631</v>
      </c>
      <c r="S515" s="38">
        <f t="shared" si="179"/>
        <v>27.803124350877631</v>
      </c>
      <c r="T515" s="38">
        <f t="shared" si="179"/>
        <v>31.487569012263762</v>
      </c>
      <c r="U515" s="38">
        <f t="shared" si="179"/>
        <v>34.442419560946881</v>
      </c>
    </row>
    <row r="516" spans="1:21" ht="14.25" customHeight="1">
      <c r="A516" s="152" t="s">
        <v>37</v>
      </c>
      <c r="B516" s="145"/>
      <c r="C516" s="20" t="s">
        <v>971</v>
      </c>
      <c r="D516" s="5" t="s">
        <v>79</v>
      </c>
      <c r="E516" s="5" t="s">
        <v>317</v>
      </c>
      <c r="F516" s="618"/>
      <c r="H516" s="38">
        <f t="shared" ref="H516:U516" si="180">+IF($A516="IPMC",(H$6*G$362+H158*H$362-(H$362-G$362))/(1-H$7),(H$6*G$365+H158*H$365-(H$365-G$365))/(1-H$7))</f>
        <v>38.298973973275935</v>
      </c>
      <c r="I516" s="38">
        <f t="shared" si="180"/>
        <v>37.72936422283113</v>
      </c>
      <c r="J516" s="38">
        <f t="shared" si="180"/>
        <v>43.661274723169555</v>
      </c>
      <c r="K516" s="38">
        <f t="shared" si="180"/>
        <v>45.894786738470678</v>
      </c>
      <c r="L516" s="38">
        <f t="shared" si="180"/>
        <v>47.870693541146863</v>
      </c>
      <c r="M516" s="38">
        <f t="shared" si="180"/>
        <v>44.370270121162669</v>
      </c>
      <c r="N516" s="38">
        <f t="shared" si="180"/>
        <v>42.103037360185738</v>
      </c>
      <c r="O516" s="38">
        <f t="shared" si="180"/>
        <v>44.324506190255676</v>
      </c>
      <c r="P516" s="38">
        <f t="shared" si="180"/>
        <v>43.907778406463855</v>
      </c>
      <c r="Q516" s="38">
        <f t="shared" si="180"/>
        <v>44.720621289408385</v>
      </c>
      <c r="R516" s="38">
        <f t="shared" si="180"/>
        <v>44.568657625569969</v>
      </c>
      <c r="S516" s="38">
        <f t="shared" si="180"/>
        <v>36.415528364757655</v>
      </c>
      <c r="T516" s="38">
        <f t="shared" si="180"/>
        <v>40.39784086408639</v>
      </c>
      <c r="U516" s="38">
        <f t="shared" si="180"/>
        <v>43.522169690720141</v>
      </c>
    </row>
    <row r="517" spans="1:21" ht="14.25" customHeight="1">
      <c r="A517" s="152" t="s">
        <v>37</v>
      </c>
      <c r="B517" s="145"/>
      <c r="C517" s="20" t="s">
        <v>972</v>
      </c>
      <c r="D517" s="5" t="s">
        <v>79</v>
      </c>
      <c r="E517" s="5" t="s">
        <v>317</v>
      </c>
      <c r="F517" s="618"/>
      <c r="H517" s="38">
        <f t="shared" ref="H517:U517" si="181">+IF($A517="IPMC",(H$6*G$362+H159*H$362-(H$362-G$362))/(1-H$7),(H$6*G$365+H159*H$365-(H$365-G$365))/(1-H$7))</f>
        <v>29.706063124725986</v>
      </c>
      <c r="I517" s="38">
        <f t="shared" si="181"/>
        <v>28.857917091594032</v>
      </c>
      <c r="J517" s="38">
        <f t="shared" si="181"/>
        <v>34.813004310263857</v>
      </c>
      <c r="K517" s="38">
        <f t="shared" si="181"/>
        <v>37.093207793035575</v>
      </c>
      <c r="L517" s="38">
        <f t="shared" si="181"/>
        <v>39.599591335315864</v>
      </c>
      <c r="M517" s="38">
        <f t="shared" si="181"/>
        <v>36.206754162053926</v>
      </c>
      <c r="N517" s="38">
        <f t="shared" si="181"/>
        <v>33.676859574999789</v>
      </c>
      <c r="O517" s="38">
        <f t="shared" si="181"/>
        <v>35.921472629518114</v>
      </c>
      <c r="P517" s="38">
        <f t="shared" si="181"/>
        <v>35.502411583051419</v>
      </c>
      <c r="Q517" s="38">
        <f t="shared" si="181"/>
        <v>36.408648886408891</v>
      </c>
      <c r="R517" s="38">
        <f t="shared" si="181"/>
        <v>36.367229343061631</v>
      </c>
      <c r="S517" s="38">
        <f t="shared" si="181"/>
        <v>27.803124350877631</v>
      </c>
      <c r="T517" s="38">
        <f t="shared" si="181"/>
        <v>31.487569012263762</v>
      </c>
      <c r="U517" s="38">
        <f t="shared" si="181"/>
        <v>34.442419560946881</v>
      </c>
    </row>
    <row r="518" spans="1:21" ht="14.25" customHeight="1">
      <c r="A518" s="152" t="s">
        <v>37</v>
      </c>
      <c r="B518" s="145"/>
      <c r="C518" s="20" t="s">
        <v>973</v>
      </c>
      <c r="D518" s="5" t="s">
        <v>79</v>
      </c>
      <c r="E518" s="5" t="s">
        <v>317</v>
      </c>
      <c r="F518" s="618"/>
      <c r="H518" s="38">
        <f t="shared" ref="H518:U518" si="182">+IF($A518="IPMC",(H$6*G$362+H160*H$362-(H$362-G$362))/(1-H$7),(H$6*G$365+H160*H$365-(H$365-G$365))/(1-H$7))</f>
        <v>23.261379988313529</v>
      </c>
      <c r="I518" s="38">
        <f t="shared" si="182"/>
        <v>22.204331743166222</v>
      </c>
      <c r="J518" s="38">
        <f t="shared" si="182"/>
        <v>28.176801500584599</v>
      </c>
      <c r="K518" s="38">
        <f t="shared" si="182"/>
        <v>30.492023583959256</v>
      </c>
      <c r="L518" s="38">
        <f t="shared" si="182"/>
        <v>33.396264680942622</v>
      </c>
      <c r="M518" s="38">
        <f t="shared" si="182"/>
        <v>30.084117192722374</v>
      </c>
      <c r="N518" s="38">
        <f t="shared" si="182"/>
        <v>27.357226236110343</v>
      </c>
      <c r="O518" s="38">
        <f t="shared" si="182"/>
        <v>29.619197458964965</v>
      </c>
      <c r="P518" s="38">
        <f t="shared" si="182"/>
        <v>29.198386465492092</v>
      </c>
      <c r="Q518" s="38">
        <f t="shared" si="182"/>
        <v>30.174669584159272</v>
      </c>
      <c r="R518" s="38">
        <f t="shared" si="182"/>
        <v>30.216158131180379</v>
      </c>
      <c r="S518" s="38">
        <f t="shared" si="182"/>
        <v>21.34382134046762</v>
      </c>
      <c r="T518" s="38">
        <f t="shared" si="182"/>
        <v>24.804865123396798</v>
      </c>
      <c r="U518" s="38">
        <f t="shared" si="182"/>
        <v>27.632606963616947</v>
      </c>
    </row>
    <row r="519" spans="1:21" ht="14.25" customHeight="1">
      <c r="A519" s="152" t="s">
        <v>37</v>
      </c>
      <c r="B519" s="145"/>
      <c r="C519" s="20" t="s">
        <v>973</v>
      </c>
      <c r="D519" s="5" t="s">
        <v>79</v>
      </c>
      <c r="E519" s="5" t="s">
        <v>317</v>
      </c>
      <c r="F519" s="618"/>
      <c r="H519" s="38">
        <f t="shared" ref="H519:U519" si="183">+IF($A519="IPMC",(H$6*G$362+H161*H$362-(H$362-G$362))/(1-H$7),(H$6*G$365+H161*H$365-(H$365-G$365))/(1-H$7))</f>
        <v>23.261379988313529</v>
      </c>
      <c r="I519" s="38">
        <f t="shared" si="183"/>
        <v>22.204331743166222</v>
      </c>
      <c r="J519" s="38">
        <f t="shared" si="183"/>
        <v>28.176801500584599</v>
      </c>
      <c r="K519" s="38">
        <f t="shared" si="183"/>
        <v>30.492023583959256</v>
      </c>
      <c r="L519" s="38">
        <f t="shared" si="183"/>
        <v>33.396264680942622</v>
      </c>
      <c r="M519" s="38">
        <f t="shared" si="183"/>
        <v>30.084117192722374</v>
      </c>
      <c r="N519" s="38">
        <f t="shared" si="183"/>
        <v>27.357226236110343</v>
      </c>
      <c r="O519" s="38">
        <f t="shared" si="183"/>
        <v>29.619197458964965</v>
      </c>
      <c r="P519" s="38">
        <f t="shared" si="183"/>
        <v>29.198386465492092</v>
      </c>
      <c r="Q519" s="38">
        <f t="shared" si="183"/>
        <v>30.174669584159272</v>
      </c>
      <c r="R519" s="38">
        <f t="shared" si="183"/>
        <v>30.216158131180379</v>
      </c>
      <c r="S519" s="38">
        <f t="shared" si="183"/>
        <v>21.34382134046762</v>
      </c>
      <c r="T519" s="38">
        <f t="shared" si="183"/>
        <v>24.804865123396798</v>
      </c>
      <c r="U519" s="38">
        <f t="shared" si="183"/>
        <v>27.632606963616947</v>
      </c>
    </row>
    <row r="520" spans="1:21" ht="14.25" customHeight="1">
      <c r="A520" s="152" t="s">
        <v>37</v>
      </c>
      <c r="B520" s="145"/>
      <c r="C520" s="20" t="s">
        <v>197</v>
      </c>
      <c r="D520" s="5" t="s">
        <v>79</v>
      </c>
      <c r="E520" s="5" t="s">
        <v>317</v>
      </c>
      <c r="F520" s="618"/>
      <c r="H520" s="38">
        <f t="shared" ref="H520:U520" si="184">+IF($A520="IPMC",(H$6*G$362+H162*H$362-(H$362-G$362))/(1-H$7),(H$6*G$365+H162*H$365-(H$365-G$365))/(1-H$7))</f>
        <v>29.706063124725986</v>
      </c>
      <c r="I520" s="38">
        <f t="shared" si="184"/>
        <v>28.857917091594032</v>
      </c>
      <c r="J520" s="38">
        <f t="shared" si="184"/>
        <v>34.813004310263857</v>
      </c>
      <c r="K520" s="38">
        <f t="shared" si="184"/>
        <v>37.093207793035575</v>
      </c>
      <c r="L520" s="38">
        <f t="shared" si="184"/>
        <v>39.599591335315864</v>
      </c>
      <c r="M520" s="38">
        <f t="shared" si="184"/>
        <v>36.206754162053926</v>
      </c>
      <c r="N520" s="38">
        <f t="shared" si="184"/>
        <v>33.676859574999789</v>
      </c>
      <c r="O520" s="38">
        <f t="shared" si="184"/>
        <v>35.921472629518114</v>
      </c>
      <c r="P520" s="38">
        <f t="shared" si="184"/>
        <v>35.502411583051419</v>
      </c>
      <c r="Q520" s="38">
        <f t="shared" si="184"/>
        <v>36.408648886408891</v>
      </c>
      <c r="R520" s="38">
        <f t="shared" si="184"/>
        <v>36.367229343061631</v>
      </c>
      <c r="S520" s="38">
        <f t="shared" si="184"/>
        <v>27.803124350877631</v>
      </c>
      <c r="T520" s="38">
        <f t="shared" si="184"/>
        <v>31.487569012263762</v>
      </c>
      <c r="U520" s="38">
        <f t="shared" si="184"/>
        <v>34.442419560946881</v>
      </c>
    </row>
    <row r="521" spans="1:21" ht="14.25" customHeight="1">
      <c r="A521" s="152" t="s">
        <v>37</v>
      </c>
      <c r="B521" s="145"/>
      <c r="C521" s="20" t="s">
        <v>198</v>
      </c>
      <c r="D521" s="5" t="s">
        <v>79</v>
      </c>
      <c r="E521" s="5" t="s">
        <v>317</v>
      </c>
      <c r="F521" s="618"/>
      <c r="H521" s="38">
        <f t="shared" ref="H521:U521" si="185">+IF($A521="IPMC",(H$6*G$362+H163*H$362-(H$362-G$362))/(1-H$7),(H$6*G$365+H163*H$365-(H$365-G$365))/(1-H$7))</f>
        <v>29.706063124725986</v>
      </c>
      <c r="I521" s="38">
        <f t="shared" si="185"/>
        <v>28.857917091594032</v>
      </c>
      <c r="J521" s="38">
        <f t="shared" si="185"/>
        <v>34.813004310263857</v>
      </c>
      <c r="K521" s="38">
        <f t="shared" si="185"/>
        <v>37.093207793035575</v>
      </c>
      <c r="L521" s="38">
        <f t="shared" si="185"/>
        <v>39.599591335315864</v>
      </c>
      <c r="M521" s="38">
        <f t="shared" si="185"/>
        <v>36.206754162053926</v>
      </c>
      <c r="N521" s="38">
        <f t="shared" si="185"/>
        <v>33.676859574999789</v>
      </c>
      <c r="O521" s="38">
        <f t="shared" si="185"/>
        <v>35.921472629518114</v>
      </c>
      <c r="P521" s="38">
        <f t="shared" si="185"/>
        <v>35.502411583051419</v>
      </c>
      <c r="Q521" s="38">
        <f t="shared" si="185"/>
        <v>36.408648886408891</v>
      </c>
      <c r="R521" s="38">
        <f t="shared" si="185"/>
        <v>36.367229343061631</v>
      </c>
      <c r="S521" s="38">
        <f t="shared" si="185"/>
        <v>27.803124350877631</v>
      </c>
      <c r="T521" s="38">
        <f t="shared" si="185"/>
        <v>31.487569012263762</v>
      </c>
      <c r="U521" s="38">
        <f t="shared" si="185"/>
        <v>34.442419560946881</v>
      </c>
    </row>
    <row r="522" spans="1:21" ht="14.25" customHeight="1">
      <c r="A522" s="152" t="s">
        <v>37</v>
      </c>
      <c r="B522" s="145"/>
      <c r="C522" s="20" t="s">
        <v>199</v>
      </c>
      <c r="D522" s="5" t="s">
        <v>79</v>
      </c>
      <c r="E522" s="5" t="s">
        <v>317</v>
      </c>
      <c r="F522" s="618"/>
      <c r="H522" s="38">
        <f t="shared" ref="H522:U522" si="186">+IF($A522="IPMC",(H$6*G$362+H164*H$362-(H$362-G$362))/(1-H$7),(H$6*G$365+H164*H$365-(H$365-G$365))/(1-H$7))</f>
        <v>29.706063124725986</v>
      </c>
      <c r="I522" s="38">
        <f t="shared" si="186"/>
        <v>28.857917091594032</v>
      </c>
      <c r="J522" s="38">
        <f t="shared" si="186"/>
        <v>34.813004310263857</v>
      </c>
      <c r="K522" s="38">
        <f t="shared" si="186"/>
        <v>37.093207793035575</v>
      </c>
      <c r="L522" s="38">
        <f t="shared" si="186"/>
        <v>39.599591335315864</v>
      </c>
      <c r="M522" s="38">
        <f t="shared" si="186"/>
        <v>36.206754162053926</v>
      </c>
      <c r="N522" s="38">
        <f t="shared" si="186"/>
        <v>33.676859574999789</v>
      </c>
      <c r="O522" s="38">
        <f t="shared" si="186"/>
        <v>35.921472629518114</v>
      </c>
      <c r="P522" s="38">
        <f t="shared" si="186"/>
        <v>35.502411583051419</v>
      </c>
      <c r="Q522" s="38">
        <f t="shared" si="186"/>
        <v>36.408648886408891</v>
      </c>
      <c r="R522" s="38">
        <f t="shared" si="186"/>
        <v>36.367229343061631</v>
      </c>
      <c r="S522" s="38">
        <f t="shared" si="186"/>
        <v>27.803124350877631</v>
      </c>
      <c r="T522" s="38">
        <f t="shared" si="186"/>
        <v>31.487569012263762</v>
      </c>
      <c r="U522" s="38">
        <f t="shared" si="186"/>
        <v>34.442419560946881</v>
      </c>
    </row>
    <row r="523" spans="1:21" ht="14.25" customHeight="1">
      <c r="A523" s="152" t="s">
        <v>37</v>
      </c>
      <c r="B523" s="145"/>
      <c r="C523" s="20" t="s">
        <v>200</v>
      </c>
      <c r="D523" s="5" t="s">
        <v>79</v>
      </c>
      <c r="E523" s="5" t="s">
        <v>317</v>
      </c>
      <c r="F523" s="618"/>
      <c r="H523" s="38">
        <f t="shared" ref="H523:U523" si="187">+IF($A523="IPMC",(H$6*G$362+H165*H$362-(H$362-G$362))/(1-H$7),(H$6*G$365+H165*H$365-(H$365-G$365))/(1-H$7))</f>
        <v>45.817770965757134</v>
      </c>
      <c r="I523" s="38">
        <f t="shared" si="187"/>
        <v>45.491880462663573</v>
      </c>
      <c r="J523" s="38">
        <f t="shared" si="187"/>
        <v>51.403511334462031</v>
      </c>
      <c r="K523" s="38">
        <f t="shared" si="187"/>
        <v>53.596168315726388</v>
      </c>
      <c r="L523" s="38">
        <f t="shared" si="187"/>
        <v>55.107907971248984</v>
      </c>
      <c r="M523" s="38">
        <f t="shared" si="187"/>
        <v>51.513346585382813</v>
      </c>
      <c r="N523" s="38">
        <f t="shared" si="187"/>
        <v>49.475942922223425</v>
      </c>
      <c r="O523" s="38">
        <f t="shared" si="187"/>
        <v>51.677160555901018</v>
      </c>
      <c r="P523" s="38">
        <f t="shared" si="187"/>
        <v>51.262474376949733</v>
      </c>
      <c r="Q523" s="38">
        <f t="shared" si="187"/>
        <v>51.993597142032939</v>
      </c>
      <c r="R523" s="38">
        <f t="shared" si="187"/>
        <v>51.744907372764764</v>
      </c>
      <c r="S523" s="38">
        <f t="shared" si="187"/>
        <v>43.951381876902659</v>
      </c>
      <c r="T523" s="38">
        <f t="shared" si="187"/>
        <v>48.194328734431195</v>
      </c>
      <c r="U523" s="38">
        <f t="shared" si="187"/>
        <v>51.466951054271732</v>
      </c>
    </row>
    <row r="524" spans="1:21" ht="14.25" customHeight="1">
      <c r="A524" s="152" t="s">
        <v>37</v>
      </c>
      <c r="B524" s="145"/>
      <c r="C524" s="20" t="s">
        <v>201</v>
      </c>
      <c r="D524" s="5" t="s">
        <v>79</v>
      </c>
      <c r="E524" s="5" t="s">
        <v>317</v>
      </c>
      <c r="F524" s="618"/>
      <c r="H524" s="38">
        <f t="shared" ref="H524:U524" si="188">+IF($A524="IPMC",(H$6*G$362+H166*H$362-(H$362-G$362))/(1-H$7),(H$6*G$365+H166*H$365-(H$365-G$365))/(1-H$7))</f>
        <v>45.817770965757134</v>
      </c>
      <c r="I524" s="38">
        <f t="shared" si="188"/>
        <v>45.491880462663573</v>
      </c>
      <c r="J524" s="38">
        <f t="shared" si="188"/>
        <v>51.403511334462031</v>
      </c>
      <c r="K524" s="38">
        <f t="shared" si="188"/>
        <v>53.596168315726388</v>
      </c>
      <c r="L524" s="38">
        <f t="shared" si="188"/>
        <v>55.107907971248984</v>
      </c>
      <c r="M524" s="38">
        <f t="shared" si="188"/>
        <v>51.513346585382813</v>
      </c>
      <c r="N524" s="38">
        <f t="shared" si="188"/>
        <v>49.475942922223425</v>
      </c>
      <c r="O524" s="38">
        <f t="shared" si="188"/>
        <v>51.677160555901018</v>
      </c>
      <c r="P524" s="38">
        <f t="shared" si="188"/>
        <v>51.262474376949733</v>
      </c>
      <c r="Q524" s="38">
        <f t="shared" si="188"/>
        <v>51.993597142032939</v>
      </c>
      <c r="R524" s="38">
        <f t="shared" si="188"/>
        <v>51.744907372764764</v>
      </c>
      <c r="S524" s="38">
        <f t="shared" si="188"/>
        <v>43.951381876902659</v>
      </c>
      <c r="T524" s="38">
        <f t="shared" si="188"/>
        <v>48.194328734431195</v>
      </c>
      <c r="U524" s="38">
        <f t="shared" si="188"/>
        <v>51.466951054271732</v>
      </c>
    </row>
    <row r="525" spans="1:21" ht="14.25" customHeight="1">
      <c r="A525" s="152" t="s">
        <v>37</v>
      </c>
      <c r="B525" s="145"/>
      <c r="C525" s="20" t="s">
        <v>202</v>
      </c>
      <c r="D525" s="5" t="s">
        <v>79</v>
      </c>
      <c r="E525" s="5" t="s">
        <v>317</v>
      </c>
      <c r="F525" s="618"/>
      <c r="H525" s="38">
        <f t="shared" ref="H525:U525" si="189">+IF($A525="IPMC",(H$6*G$362+H167*H$362-(H$362-G$362))/(1-H$7),(H$6*G$365+H167*H$365-(H$365-G$365))/(1-H$7))</f>
        <v>29.706063124725986</v>
      </c>
      <c r="I525" s="38">
        <f t="shared" si="189"/>
        <v>28.857917091594032</v>
      </c>
      <c r="J525" s="38">
        <f t="shared" si="189"/>
        <v>34.813004310263857</v>
      </c>
      <c r="K525" s="38">
        <f t="shared" si="189"/>
        <v>37.093207793035575</v>
      </c>
      <c r="L525" s="38">
        <f t="shared" si="189"/>
        <v>39.599591335315864</v>
      </c>
      <c r="M525" s="38">
        <f t="shared" si="189"/>
        <v>36.206754162053926</v>
      </c>
      <c r="N525" s="38">
        <f t="shared" si="189"/>
        <v>33.676859574999789</v>
      </c>
      <c r="O525" s="38">
        <f t="shared" si="189"/>
        <v>35.921472629518114</v>
      </c>
      <c r="P525" s="38">
        <f t="shared" si="189"/>
        <v>35.502411583051419</v>
      </c>
      <c r="Q525" s="38">
        <f t="shared" si="189"/>
        <v>36.408648886408891</v>
      </c>
      <c r="R525" s="38">
        <f t="shared" si="189"/>
        <v>36.367229343061631</v>
      </c>
      <c r="S525" s="38">
        <f t="shared" si="189"/>
        <v>27.803124350877631</v>
      </c>
      <c r="T525" s="38">
        <f t="shared" si="189"/>
        <v>31.487569012263762</v>
      </c>
      <c r="U525" s="38">
        <f t="shared" si="189"/>
        <v>34.442419560946881</v>
      </c>
    </row>
    <row r="526" spans="1:21" ht="14.25" customHeight="1">
      <c r="A526" s="152" t="s">
        <v>37</v>
      </c>
      <c r="B526" s="145"/>
      <c r="C526" s="20" t="s">
        <v>284</v>
      </c>
      <c r="D526" s="5" t="s">
        <v>79</v>
      </c>
      <c r="E526" s="5" t="s">
        <v>317</v>
      </c>
      <c r="F526" s="618"/>
      <c r="H526" s="38">
        <f t="shared" ref="H526:U526" si="190">+IF($A526="IPMC",(H$6*G$362+H168*H$362-(H$362-G$362))/(1-H$7),(H$6*G$365+H168*H$365-(H$365-G$365))/(1-H$7))</f>
        <v>29.706063124725986</v>
      </c>
      <c r="I526" s="38">
        <f t="shared" si="190"/>
        <v>28.857917091594032</v>
      </c>
      <c r="J526" s="38">
        <f t="shared" si="190"/>
        <v>34.813004310263857</v>
      </c>
      <c r="K526" s="38">
        <f t="shared" si="190"/>
        <v>37.093207793035575</v>
      </c>
      <c r="L526" s="38">
        <f t="shared" si="190"/>
        <v>39.599591335315864</v>
      </c>
      <c r="M526" s="38">
        <f t="shared" si="190"/>
        <v>36.206754162053926</v>
      </c>
      <c r="N526" s="38">
        <f t="shared" si="190"/>
        <v>33.676859574999789</v>
      </c>
      <c r="O526" s="38">
        <f t="shared" si="190"/>
        <v>35.921472629518114</v>
      </c>
      <c r="P526" s="38">
        <f t="shared" si="190"/>
        <v>35.502411583051419</v>
      </c>
      <c r="Q526" s="38">
        <f t="shared" si="190"/>
        <v>36.408648886408891</v>
      </c>
      <c r="R526" s="38">
        <f t="shared" si="190"/>
        <v>36.367229343061631</v>
      </c>
      <c r="S526" s="38">
        <f t="shared" si="190"/>
        <v>27.803124350877631</v>
      </c>
      <c r="T526" s="38">
        <f t="shared" si="190"/>
        <v>31.487569012263762</v>
      </c>
      <c r="U526" s="38">
        <f t="shared" si="190"/>
        <v>34.442419560946881</v>
      </c>
    </row>
    <row r="527" spans="1:21" ht="14.25" customHeight="1">
      <c r="A527" s="152" t="s">
        <v>37</v>
      </c>
      <c r="B527" s="145"/>
      <c r="C527" s="20" t="s">
        <v>453</v>
      </c>
      <c r="D527" s="5" t="s">
        <v>79</v>
      </c>
      <c r="E527" s="5" t="s">
        <v>317</v>
      </c>
      <c r="F527" s="618"/>
      <c r="H527" s="38">
        <f t="shared" ref="H527:U527" si="191">+IF($A527="IPMC",(H$6*G$362+H169*H$362-(H$362-G$362))/(1-H$7),(H$6*G$365+H169*H$365-(H$365-G$365))/(1-H$7))</f>
        <v>29.706063124725986</v>
      </c>
      <c r="I527" s="38">
        <f t="shared" si="191"/>
        <v>28.857917091594032</v>
      </c>
      <c r="J527" s="38">
        <f t="shared" si="191"/>
        <v>34.813004310263857</v>
      </c>
      <c r="K527" s="38">
        <f t="shared" si="191"/>
        <v>37.093207793035575</v>
      </c>
      <c r="L527" s="38">
        <f t="shared" si="191"/>
        <v>39.599591335315864</v>
      </c>
      <c r="M527" s="38">
        <f t="shared" si="191"/>
        <v>36.206754162053926</v>
      </c>
      <c r="N527" s="38">
        <f t="shared" si="191"/>
        <v>33.676859574999789</v>
      </c>
      <c r="O527" s="38">
        <f t="shared" si="191"/>
        <v>35.921472629518114</v>
      </c>
      <c r="P527" s="38">
        <f t="shared" si="191"/>
        <v>35.502411583051419</v>
      </c>
      <c r="Q527" s="38">
        <f t="shared" si="191"/>
        <v>36.408648886408891</v>
      </c>
      <c r="R527" s="38">
        <f t="shared" si="191"/>
        <v>36.367229343061631</v>
      </c>
      <c r="S527" s="38">
        <f t="shared" si="191"/>
        <v>27.803124350877631</v>
      </c>
      <c r="T527" s="38">
        <f t="shared" si="191"/>
        <v>31.487569012263762</v>
      </c>
      <c r="U527" s="38">
        <f t="shared" si="191"/>
        <v>34.442419560946881</v>
      </c>
    </row>
    <row r="528" spans="1:21" ht="14.25" customHeight="1">
      <c r="A528" s="152" t="s">
        <v>37</v>
      </c>
      <c r="B528" s="145"/>
      <c r="C528" s="20" t="s">
        <v>454</v>
      </c>
      <c r="D528" s="5" t="s">
        <v>79</v>
      </c>
      <c r="E528" s="5" t="s">
        <v>317</v>
      </c>
      <c r="F528" s="618"/>
      <c r="H528" s="38">
        <f t="shared" ref="H528:U528" si="192">+IF($A528="IPMC",(H$6*G$362+H170*H$362-(H$362-G$362))/(1-H$7),(H$6*G$365+H170*H$365-(H$365-G$365))/(1-H$7))</f>
        <v>29.706063124725986</v>
      </c>
      <c r="I528" s="38">
        <f t="shared" si="192"/>
        <v>28.857917091594032</v>
      </c>
      <c r="J528" s="38">
        <f t="shared" si="192"/>
        <v>34.813004310263857</v>
      </c>
      <c r="K528" s="38">
        <f t="shared" si="192"/>
        <v>37.093207793035575</v>
      </c>
      <c r="L528" s="38">
        <f t="shared" si="192"/>
        <v>39.599591335315864</v>
      </c>
      <c r="M528" s="38">
        <f t="shared" si="192"/>
        <v>36.206754162053926</v>
      </c>
      <c r="N528" s="38">
        <f t="shared" si="192"/>
        <v>33.676859574999789</v>
      </c>
      <c r="O528" s="38">
        <f t="shared" si="192"/>
        <v>35.921472629518114</v>
      </c>
      <c r="P528" s="38">
        <f t="shared" si="192"/>
        <v>35.502411583051419</v>
      </c>
      <c r="Q528" s="38">
        <f t="shared" si="192"/>
        <v>36.408648886408891</v>
      </c>
      <c r="R528" s="38">
        <f t="shared" si="192"/>
        <v>36.367229343061631</v>
      </c>
      <c r="S528" s="38">
        <f t="shared" si="192"/>
        <v>27.803124350877631</v>
      </c>
      <c r="T528" s="38">
        <f t="shared" si="192"/>
        <v>31.487569012263762</v>
      </c>
      <c r="U528" s="38">
        <f t="shared" si="192"/>
        <v>34.442419560946881</v>
      </c>
    </row>
    <row r="529" spans="1:21" ht="14.25" customHeight="1">
      <c r="A529" s="152" t="s">
        <v>37</v>
      </c>
      <c r="B529" s="145"/>
      <c r="C529" s="20" t="s">
        <v>455</v>
      </c>
      <c r="D529" s="5" t="s">
        <v>79</v>
      </c>
      <c r="E529" s="5" t="s">
        <v>317</v>
      </c>
      <c r="F529" s="618"/>
      <c r="H529" s="38">
        <f t="shared" ref="H529:U529" si="193">+IF($A529="IPMC",(H$6*G$362+H171*H$362-(H$362-G$362))/(1-H$7),(H$6*G$365+H171*H$365-(H$365-G$365))/(1-H$7))</f>
        <v>29.706063124725986</v>
      </c>
      <c r="I529" s="38">
        <f t="shared" si="193"/>
        <v>28.857917091594032</v>
      </c>
      <c r="J529" s="38">
        <f t="shared" si="193"/>
        <v>34.813004310263857</v>
      </c>
      <c r="K529" s="38">
        <f t="shared" si="193"/>
        <v>37.093207793035575</v>
      </c>
      <c r="L529" s="38">
        <f t="shared" si="193"/>
        <v>39.599591335315864</v>
      </c>
      <c r="M529" s="38">
        <f t="shared" si="193"/>
        <v>36.206754162053926</v>
      </c>
      <c r="N529" s="38">
        <f t="shared" si="193"/>
        <v>33.676859574999789</v>
      </c>
      <c r="O529" s="38">
        <f t="shared" si="193"/>
        <v>35.921472629518114</v>
      </c>
      <c r="P529" s="38">
        <f t="shared" si="193"/>
        <v>35.502411583051419</v>
      </c>
      <c r="Q529" s="38">
        <f t="shared" si="193"/>
        <v>36.408648886408891</v>
      </c>
      <c r="R529" s="38">
        <f t="shared" si="193"/>
        <v>36.367229343061631</v>
      </c>
      <c r="S529" s="38">
        <f t="shared" si="193"/>
        <v>27.803124350877631</v>
      </c>
      <c r="T529" s="38">
        <f t="shared" si="193"/>
        <v>31.487569012263762</v>
      </c>
      <c r="U529" s="38">
        <f t="shared" si="193"/>
        <v>34.442419560946881</v>
      </c>
    </row>
    <row r="530" spans="1:21" ht="14.25" customHeight="1">
      <c r="A530" s="152" t="s">
        <v>37</v>
      </c>
      <c r="B530" s="145"/>
      <c r="C530" s="20" t="s">
        <v>456</v>
      </c>
      <c r="D530" s="5" t="s">
        <v>79</v>
      </c>
      <c r="E530" s="5" t="s">
        <v>317</v>
      </c>
      <c r="F530" s="618"/>
      <c r="H530" s="38">
        <f t="shared" ref="H530:U530" si="194">+IF($A530="IPMC",(H$6*G$362+H172*H$362-(H$362-G$362))/(1-H$7),(H$6*G$365+H172*H$365-(H$365-G$365))/(1-H$7))</f>
        <v>29.706063124725986</v>
      </c>
      <c r="I530" s="38">
        <f t="shared" si="194"/>
        <v>28.857917091594032</v>
      </c>
      <c r="J530" s="38">
        <f t="shared" si="194"/>
        <v>34.813004310263857</v>
      </c>
      <c r="K530" s="38">
        <f t="shared" si="194"/>
        <v>37.093207793035575</v>
      </c>
      <c r="L530" s="38">
        <f t="shared" si="194"/>
        <v>39.599591335315864</v>
      </c>
      <c r="M530" s="38">
        <f t="shared" si="194"/>
        <v>36.206754162053926</v>
      </c>
      <c r="N530" s="38">
        <f t="shared" si="194"/>
        <v>33.676859574999789</v>
      </c>
      <c r="O530" s="38">
        <f t="shared" si="194"/>
        <v>35.921472629518114</v>
      </c>
      <c r="P530" s="38">
        <f t="shared" si="194"/>
        <v>35.502411583051419</v>
      </c>
      <c r="Q530" s="38">
        <f t="shared" si="194"/>
        <v>36.408648886408891</v>
      </c>
      <c r="R530" s="38">
        <f t="shared" si="194"/>
        <v>36.367229343061631</v>
      </c>
      <c r="S530" s="38">
        <f t="shared" si="194"/>
        <v>27.803124350877631</v>
      </c>
      <c r="T530" s="38">
        <f t="shared" si="194"/>
        <v>31.487569012263762</v>
      </c>
      <c r="U530" s="38">
        <f t="shared" si="194"/>
        <v>34.442419560946881</v>
      </c>
    </row>
    <row r="531" spans="1:21" ht="14.25" customHeight="1">
      <c r="A531" s="152" t="s">
        <v>37</v>
      </c>
      <c r="B531" s="145"/>
      <c r="C531" s="20" t="s">
        <v>457</v>
      </c>
      <c r="D531" s="5" t="s">
        <v>79</v>
      </c>
      <c r="E531" s="5" t="s">
        <v>317</v>
      </c>
      <c r="F531" s="618"/>
      <c r="H531" s="38">
        <f t="shared" ref="H531:U531" si="195">+IF($A531="IPMC",(H$6*G$362+H173*H$362-(H$362-G$362))/(1-H$7),(H$6*G$365+H173*H$365-(H$365-G$365))/(1-H$7))</f>
        <v>29.706063124725986</v>
      </c>
      <c r="I531" s="38">
        <f t="shared" si="195"/>
        <v>28.857917091594032</v>
      </c>
      <c r="J531" s="38">
        <f t="shared" si="195"/>
        <v>34.813004310263857</v>
      </c>
      <c r="K531" s="38">
        <f t="shared" si="195"/>
        <v>37.093207793035575</v>
      </c>
      <c r="L531" s="38">
        <f t="shared" si="195"/>
        <v>39.599591335315864</v>
      </c>
      <c r="M531" s="38">
        <f t="shared" si="195"/>
        <v>36.206754162053926</v>
      </c>
      <c r="N531" s="38">
        <f t="shared" si="195"/>
        <v>33.676859574999789</v>
      </c>
      <c r="O531" s="38">
        <f t="shared" si="195"/>
        <v>35.921472629518114</v>
      </c>
      <c r="P531" s="38">
        <f t="shared" si="195"/>
        <v>35.502411583051419</v>
      </c>
      <c r="Q531" s="38">
        <f t="shared" si="195"/>
        <v>36.408648886408891</v>
      </c>
      <c r="R531" s="38">
        <f t="shared" si="195"/>
        <v>36.367229343061631</v>
      </c>
      <c r="S531" s="38">
        <f t="shared" si="195"/>
        <v>27.803124350877631</v>
      </c>
      <c r="T531" s="38">
        <f t="shared" si="195"/>
        <v>31.487569012263762</v>
      </c>
      <c r="U531" s="38">
        <f t="shared" si="195"/>
        <v>34.442419560946881</v>
      </c>
    </row>
    <row r="532" spans="1:21" ht="14.25" customHeight="1">
      <c r="A532" s="152" t="s">
        <v>37</v>
      </c>
      <c r="B532" s="145"/>
      <c r="C532" s="20" t="s">
        <v>458</v>
      </c>
      <c r="D532" s="5" t="s">
        <v>79</v>
      </c>
      <c r="E532" s="5" t="s">
        <v>317</v>
      </c>
      <c r="F532" s="618"/>
      <c r="H532" s="38">
        <f t="shared" ref="H532:U532" si="196">+IF($A532="IPMC",(H$6*G$362+H174*H$362-(H$362-G$362))/(1-H$7),(H$6*G$365+H174*H$365-(H$365-G$365))/(1-H$7))</f>
        <v>38.298973973275935</v>
      </c>
      <c r="I532" s="38">
        <f t="shared" si="196"/>
        <v>37.72936422283113</v>
      </c>
      <c r="J532" s="38">
        <f t="shared" si="196"/>
        <v>43.661274723169555</v>
      </c>
      <c r="K532" s="38">
        <f t="shared" si="196"/>
        <v>45.894786738470678</v>
      </c>
      <c r="L532" s="38">
        <f t="shared" si="196"/>
        <v>47.870693541146863</v>
      </c>
      <c r="M532" s="38">
        <f t="shared" si="196"/>
        <v>44.370270121162669</v>
      </c>
      <c r="N532" s="38">
        <f t="shared" si="196"/>
        <v>42.103037360185738</v>
      </c>
      <c r="O532" s="38">
        <f t="shared" si="196"/>
        <v>44.324506190255676</v>
      </c>
      <c r="P532" s="38">
        <f t="shared" si="196"/>
        <v>43.907778406463855</v>
      </c>
      <c r="Q532" s="38">
        <f t="shared" si="196"/>
        <v>44.720621289408385</v>
      </c>
      <c r="R532" s="38">
        <f t="shared" si="196"/>
        <v>44.568657625569969</v>
      </c>
      <c r="S532" s="38">
        <f t="shared" si="196"/>
        <v>36.415528364757655</v>
      </c>
      <c r="T532" s="38">
        <f t="shared" si="196"/>
        <v>40.39784086408639</v>
      </c>
      <c r="U532" s="38">
        <f t="shared" si="196"/>
        <v>43.522169690720141</v>
      </c>
    </row>
    <row r="533" spans="1:21" ht="14.25" customHeight="1">
      <c r="A533" s="152" t="s">
        <v>37</v>
      </c>
      <c r="B533" s="145"/>
      <c r="C533" s="20" t="s">
        <v>459</v>
      </c>
      <c r="D533" s="5" t="s">
        <v>79</v>
      </c>
      <c r="E533" s="5" t="s">
        <v>317</v>
      </c>
      <c r="F533" s="618"/>
      <c r="H533" s="38">
        <f t="shared" ref="H533:U533" si="197">+IF($A533="IPMC",(H$6*G$362+H175*H$362-(H$362-G$362))/(1-H$7),(H$6*G$365+H175*H$365-(H$365-G$365))/(1-H$7))</f>
        <v>38.298973973275935</v>
      </c>
      <c r="I533" s="38">
        <f t="shared" si="197"/>
        <v>37.72936422283113</v>
      </c>
      <c r="J533" s="38">
        <f t="shared" si="197"/>
        <v>43.661274723169555</v>
      </c>
      <c r="K533" s="38">
        <f t="shared" si="197"/>
        <v>45.894786738470678</v>
      </c>
      <c r="L533" s="38">
        <f t="shared" si="197"/>
        <v>47.870693541146863</v>
      </c>
      <c r="M533" s="38">
        <f t="shared" si="197"/>
        <v>44.370270121162669</v>
      </c>
      <c r="N533" s="38">
        <f t="shared" si="197"/>
        <v>42.103037360185738</v>
      </c>
      <c r="O533" s="38">
        <f t="shared" si="197"/>
        <v>44.324506190255676</v>
      </c>
      <c r="P533" s="38">
        <f t="shared" si="197"/>
        <v>43.907778406463855</v>
      </c>
      <c r="Q533" s="38">
        <f t="shared" si="197"/>
        <v>44.720621289408385</v>
      </c>
      <c r="R533" s="38">
        <f t="shared" si="197"/>
        <v>44.568657625569969</v>
      </c>
      <c r="S533" s="38">
        <f t="shared" si="197"/>
        <v>36.415528364757655</v>
      </c>
      <c r="T533" s="38">
        <f t="shared" si="197"/>
        <v>40.39784086408639</v>
      </c>
      <c r="U533" s="38">
        <f t="shared" si="197"/>
        <v>43.522169690720141</v>
      </c>
    </row>
    <row r="534" spans="1:21" ht="14.25" customHeight="1">
      <c r="A534" s="152" t="s">
        <v>37</v>
      </c>
      <c r="B534" s="145"/>
      <c r="C534" s="20" t="s">
        <v>461</v>
      </c>
      <c r="D534" s="5" t="s">
        <v>79</v>
      </c>
      <c r="E534" s="5" t="s">
        <v>317</v>
      </c>
      <c r="F534" s="618"/>
      <c r="H534" s="38">
        <f t="shared" ref="H534:U534" si="198">+IF($A534="IPMC",(H$6*G$362+H176*H$362-(H$362-G$362))/(1-H$7),(H$6*G$365+H176*H$365-(H$365-G$365))/(1-H$7))</f>
        <v>38.298973973275935</v>
      </c>
      <c r="I534" s="38">
        <f t="shared" si="198"/>
        <v>37.72936422283113</v>
      </c>
      <c r="J534" s="38">
        <f t="shared" si="198"/>
        <v>43.661274723169555</v>
      </c>
      <c r="K534" s="38">
        <f t="shared" si="198"/>
        <v>45.894786738470678</v>
      </c>
      <c r="L534" s="38">
        <f t="shared" si="198"/>
        <v>47.870693541146863</v>
      </c>
      <c r="M534" s="38">
        <f t="shared" si="198"/>
        <v>44.370270121162669</v>
      </c>
      <c r="N534" s="38">
        <f t="shared" si="198"/>
        <v>42.103037360185738</v>
      </c>
      <c r="O534" s="38">
        <f t="shared" si="198"/>
        <v>44.324506190255676</v>
      </c>
      <c r="P534" s="38">
        <f t="shared" si="198"/>
        <v>43.907778406463855</v>
      </c>
      <c r="Q534" s="38">
        <f t="shared" si="198"/>
        <v>44.720621289408385</v>
      </c>
      <c r="R534" s="38">
        <f t="shared" si="198"/>
        <v>44.568657625569969</v>
      </c>
      <c r="S534" s="38">
        <f t="shared" si="198"/>
        <v>36.415528364757655</v>
      </c>
      <c r="T534" s="38">
        <f t="shared" si="198"/>
        <v>40.39784086408639</v>
      </c>
      <c r="U534" s="38">
        <f t="shared" si="198"/>
        <v>43.522169690720141</v>
      </c>
    </row>
    <row r="535" spans="1:21" ht="14.25" customHeight="1">
      <c r="A535" s="152" t="s">
        <v>37</v>
      </c>
      <c r="B535" s="145"/>
      <c r="C535" s="20" t="s">
        <v>462</v>
      </c>
      <c r="D535" s="5" t="s">
        <v>79</v>
      </c>
      <c r="E535" s="5" t="s">
        <v>317</v>
      </c>
      <c r="F535" s="618"/>
      <c r="H535" s="38">
        <f t="shared" ref="H535:U535" si="199">+IF($A535="IPMC",(H$6*G$362+H177*H$362-(H$362-G$362))/(1-H$7),(H$6*G$365+H177*H$365-(H$365-G$365))/(1-H$7))</f>
        <v>29.706063124725986</v>
      </c>
      <c r="I535" s="38">
        <f t="shared" si="199"/>
        <v>28.857917091594032</v>
      </c>
      <c r="J535" s="38">
        <f t="shared" si="199"/>
        <v>34.813004310263857</v>
      </c>
      <c r="K535" s="38">
        <f t="shared" si="199"/>
        <v>37.093207793035575</v>
      </c>
      <c r="L535" s="38">
        <f t="shared" si="199"/>
        <v>39.599591335315864</v>
      </c>
      <c r="M535" s="38">
        <f t="shared" si="199"/>
        <v>36.206754162053926</v>
      </c>
      <c r="N535" s="38">
        <f t="shared" si="199"/>
        <v>33.676859574999789</v>
      </c>
      <c r="O535" s="38">
        <f t="shared" si="199"/>
        <v>35.921472629518114</v>
      </c>
      <c r="P535" s="38">
        <f t="shared" si="199"/>
        <v>35.502411583051419</v>
      </c>
      <c r="Q535" s="38">
        <f t="shared" si="199"/>
        <v>36.408648886408891</v>
      </c>
      <c r="R535" s="38">
        <f t="shared" si="199"/>
        <v>36.367229343061631</v>
      </c>
      <c r="S535" s="38">
        <f t="shared" si="199"/>
        <v>27.803124350877631</v>
      </c>
      <c r="T535" s="38">
        <f t="shared" si="199"/>
        <v>31.487569012263762</v>
      </c>
      <c r="U535" s="38">
        <f t="shared" si="199"/>
        <v>34.442419560946881</v>
      </c>
    </row>
    <row r="536" spans="1:21" ht="14.25" customHeight="1">
      <c r="A536" s="152" t="s">
        <v>37</v>
      </c>
      <c r="B536" s="145"/>
      <c r="C536" s="20" t="s">
        <v>463</v>
      </c>
      <c r="D536" s="5" t="s">
        <v>79</v>
      </c>
      <c r="E536" s="5" t="s">
        <v>317</v>
      </c>
      <c r="F536" s="618"/>
      <c r="H536" s="38">
        <f t="shared" ref="H536:U536" si="200">+IF($A536="IPMC",(H$6*G$362+H178*H$362-(H$362-G$362))/(1-H$7),(H$6*G$365+H178*H$365-(H$365-G$365))/(1-H$7))</f>
        <v>23.261379988313529</v>
      </c>
      <c r="I536" s="38">
        <f t="shared" si="200"/>
        <v>22.204331743166222</v>
      </c>
      <c r="J536" s="38">
        <f t="shared" si="200"/>
        <v>28.176801500584599</v>
      </c>
      <c r="K536" s="38">
        <f t="shared" si="200"/>
        <v>30.492023583959256</v>
      </c>
      <c r="L536" s="38">
        <f t="shared" si="200"/>
        <v>33.396264680942622</v>
      </c>
      <c r="M536" s="38">
        <f t="shared" si="200"/>
        <v>30.084117192722374</v>
      </c>
      <c r="N536" s="38">
        <f t="shared" si="200"/>
        <v>27.357226236110343</v>
      </c>
      <c r="O536" s="38">
        <f t="shared" si="200"/>
        <v>29.619197458964965</v>
      </c>
      <c r="P536" s="38">
        <f t="shared" si="200"/>
        <v>29.198386465492092</v>
      </c>
      <c r="Q536" s="38">
        <f t="shared" si="200"/>
        <v>30.174669584159272</v>
      </c>
      <c r="R536" s="38">
        <f t="shared" si="200"/>
        <v>30.216158131180379</v>
      </c>
      <c r="S536" s="38">
        <f t="shared" si="200"/>
        <v>21.34382134046762</v>
      </c>
      <c r="T536" s="38">
        <f t="shared" si="200"/>
        <v>24.804865123396798</v>
      </c>
      <c r="U536" s="38">
        <f t="shared" si="200"/>
        <v>27.632606963616947</v>
      </c>
    </row>
    <row r="537" spans="1:21" ht="14.25" customHeight="1">
      <c r="A537" s="152" t="s">
        <v>37</v>
      </c>
      <c r="B537" s="145"/>
      <c r="C537" s="20" t="s">
        <v>464</v>
      </c>
      <c r="D537" s="5" t="s">
        <v>79</v>
      </c>
      <c r="E537" s="5" t="s">
        <v>317</v>
      </c>
      <c r="F537" s="618"/>
      <c r="H537" s="38">
        <f t="shared" ref="H537:U537" si="201">+IF($A537="IPMC",(H$6*G$362+H179*H$362-(H$362-G$362))/(1-H$7),(H$6*G$365+H179*H$365-(H$365-G$365))/(1-H$7))</f>
        <v>29.706063124725986</v>
      </c>
      <c r="I537" s="38">
        <f t="shared" si="201"/>
        <v>28.857917091594032</v>
      </c>
      <c r="J537" s="38">
        <f t="shared" si="201"/>
        <v>34.813004310263857</v>
      </c>
      <c r="K537" s="38">
        <f t="shared" si="201"/>
        <v>37.093207793035575</v>
      </c>
      <c r="L537" s="38">
        <f t="shared" si="201"/>
        <v>39.599591335315864</v>
      </c>
      <c r="M537" s="38">
        <f t="shared" si="201"/>
        <v>36.206754162053926</v>
      </c>
      <c r="N537" s="38">
        <f t="shared" si="201"/>
        <v>33.676859574999789</v>
      </c>
      <c r="O537" s="38">
        <f t="shared" si="201"/>
        <v>35.921472629518114</v>
      </c>
      <c r="P537" s="38">
        <f t="shared" si="201"/>
        <v>35.502411583051419</v>
      </c>
      <c r="Q537" s="38">
        <f t="shared" si="201"/>
        <v>36.408648886408891</v>
      </c>
      <c r="R537" s="38">
        <f t="shared" si="201"/>
        <v>36.367229343061631</v>
      </c>
      <c r="S537" s="38">
        <f t="shared" si="201"/>
        <v>27.803124350877631</v>
      </c>
      <c r="T537" s="38">
        <f t="shared" si="201"/>
        <v>31.487569012263762</v>
      </c>
      <c r="U537" s="38">
        <f t="shared" si="201"/>
        <v>34.442419560946881</v>
      </c>
    </row>
    <row r="538" spans="1:21" ht="14.25" customHeight="1">
      <c r="A538" s="152" t="s">
        <v>37</v>
      </c>
      <c r="B538" s="145"/>
      <c r="C538" s="20" t="s">
        <v>465</v>
      </c>
      <c r="D538" s="5" t="s">
        <v>79</v>
      </c>
      <c r="E538" s="5" t="s">
        <v>317</v>
      </c>
      <c r="F538" s="618"/>
      <c r="H538" s="38">
        <f t="shared" ref="H538:U538" si="202">+IF($A538="IPMC",(H$6*G$362+H180*H$362-(H$362-G$362))/(1-H$7),(H$6*G$365+H180*H$365-(H$365-G$365))/(1-H$7))</f>
        <v>29.706063124725986</v>
      </c>
      <c r="I538" s="38">
        <f t="shared" si="202"/>
        <v>28.857917091594032</v>
      </c>
      <c r="J538" s="38">
        <f t="shared" si="202"/>
        <v>34.813004310263857</v>
      </c>
      <c r="K538" s="38">
        <f t="shared" si="202"/>
        <v>37.093207793035575</v>
      </c>
      <c r="L538" s="38">
        <f t="shared" si="202"/>
        <v>39.599591335315864</v>
      </c>
      <c r="M538" s="38">
        <f t="shared" si="202"/>
        <v>36.206754162053926</v>
      </c>
      <c r="N538" s="38">
        <f t="shared" si="202"/>
        <v>33.676859574999789</v>
      </c>
      <c r="O538" s="38">
        <f t="shared" si="202"/>
        <v>35.921472629518114</v>
      </c>
      <c r="P538" s="38">
        <f t="shared" si="202"/>
        <v>35.502411583051419</v>
      </c>
      <c r="Q538" s="38">
        <f t="shared" si="202"/>
        <v>36.408648886408891</v>
      </c>
      <c r="R538" s="38">
        <f t="shared" si="202"/>
        <v>36.367229343061631</v>
      </c>
      <c r="S538" s="38">
        <f t="shared" si="202"/>
        <v>27.803124350877631</v>
      </c>
      <c r="T538" s="38">
        <f t="shared" si="202"/>
        <v>31.487569012263762</v>
      </c>
      <c r="U538" s="38">
        <f t="shared" si="202"/>
        <v>34.442419560946881</v>
      </c>
    </row>
    <row r="539" spans="1:21" ht="14.25" customHeight="1">
      <c r="A539" s="152" t="s">
        <v>37</v>
      </c>
      <c r="B539" s="145"/>
      <c r="C539" s="20" t="s">
        <v>196</v>
      </c>
      <c r="D539" s="5" t="s">
        <v>79</v>
      </c>
      <c r="E539" s="5" t="s">
        <v>317</v>
      </c>
      <c r="F539" s="618"/>
      <c r="H539" s="38">
        <f t="shared" ref="H539:U539" si="203">+IF($A539="IPMC",(H$6*G$362+H181*H$362-(H$362-G$362))/(1-H$7),(H$6*G$365+H181*H$365-(H$365-G$365))/(1-H$7))</f>
        <v>29.706063124725986</v>
      </c>
      <c r="I539" s="38">
        <f t="shared" si="203"/>
        <v>28.857917091594032</v>
      </c>
      <c r="J539" s="38">
        <f t="shared" si="203"/>
        <v>34.813004310263857</v>
      </c>
      <c r="K539" s="38">
        <f t="shared" si="203"/>
        <v>37.093207793035575</v>
      </c>
      <c r="L539" s="38">
        <f t="shared" si="203"/>
        <v>39.599591335315864</v>
      </c>
      <c r="M539" s="38">
        <f t="shared" si="203"/>
        <v>36.206754162053926</v>
      </c>
      <c r="N539" s="38">
        <f t="shared" si="203"/>
        <v>33.676859574999789</v>
      </c>
      <c r="O539" s="38">
        <f t="shared" si="203"/>
        <v>35.921472629518114</v>
      </c>
      <c r="P539" s="38">
        <f t="shared" si="203"/>
        <v>35.502411583051419</v>
      </c>
      <c r="Q539" s="38">
        <f t="shared" si="203"/>
        <v>36.408648886408891</v>
      </c>
      <c r="R539" s="38">
        <f t="shared" si="203"/>
        <v>36.367229343061631</v>
      </c>
      <c r="S539" s="38">
        <f t="shared" si="203"/>
        <v>27.803124350877631</v>
      </c>
      <c r="T539" s="38">
        <f t="shared" si="203"/>
        <v>31.487569012263762</v>
      </c>
      <c r="U539" s="38">
        <f t="shared" si="203"/>
        <v>34.442419560946881</v>
      </c>
    </row>
    <row r="540" spans="1:21" ht="14.25" customHeight="1">
      <c r="A540" s="152" t="s">
        <v>37</v>
      </c>
      <c r="B540" s="145"/>
      <c r="C540" s="20" t="s">
        <v>466</v>
      </c>
      <c r="D540" s="5" t="s">
        <v>79</v>
      </c>
      <c r="E540" s="5" t="s">
        <v>317</v>
      </c>
      <c r="F540" s="618"/>
      <c r="H540" s="38">
        <f t="shared" ref="H540:U540" si="204">+IF($A540="IPMC",(H$6*G$362+H182*H$362-(H$362-G$362))/(1-H$7),(H$6*G$365+H182*H$365-(H$365-G$365))/(1-H$7))</f>
        <v>29.706063124725986</v>
      </c>
      <c r="I540" s="38">
        <f t="shared" si="204"/>
        <v>28.857917091594032</v>
      </c>
      <c r="J540" s="38">
        <f t="shared" si="204"/>
        <v>34.813004310263857</v>
      </c>
      <c r="K540" s="38">
        <f t="shared" si="204"/>
        <v>37.093207793035575</v>
      </c>
      <c r="L540" s="38">
        <f t="shared" si="204"/>
        <v>39.599591335315864</v>
      </c>
      <c r="M540" s="38">
        <f t="shared" si="204"/>
        <v>36.206754162053926</v>
      </c>
      <c r="N540" s="38">
        <f t="shared" si="204"/>
        <v>33.676859574999789</v>
      </c>
      <c r="O540" s="38">
        <f t="shared" si="204"/>
        <v>35.921472629518114</v>
      </c>
      <c r="P540" s="38">
        <f t="shared" si="204"/>
        <v>35.502411583051419</v>
      </c>
      <c r="Q540" s="38">
        <f t="shared" si="204"/>
        <v>36.408648886408891</v>
      </c>
      <c r="R540" s="38">
        <f t="shared" si="204"/>
        <v>36.367229343061631</v>
      </c>
      <c r="S540" s="38">
        <f t="shared" si="204"/>
        <v>27.803124350877631</v>
      </c>
      <c r="T540" s="38">
        <f t="shared" si="204"/>
        <v>31.487569012263762</v>
      </c>
      <c r="U540" s="38">
        <f t="shared" si="204"/>
        <v>34.442419560946881</v>
      </c>
    </row>
    <row r="541" spans="1:21" ht="14.25" customHeight="1">
      <c r="A541" s="152" t="s">
        <v>37</v>
      </c>
      <c r="B541" s="145"/>
      <c r="C541" s="20" t="s">
        <v>467</v>
      </c>
      <c r="D541" s="5" t="s">
        <v>79</v>
      </c>
      <c r="E541" s="5" t="s">
        <v>317</v>
      </c>
      <c r="F541" s="618"/>
      <c r="H541" s="38">
        <f t="shared" ref="H541:U541" si="205">+IF($A541="IPMC",(H$6*G$362+H183*H$362-(H$362-G$362))/(1-H$7),(H$6*G$365+H183*H$365-(H$365-G$365))/(1-H$7))</f>
        <v>18.248848659992728</v>
      </c>
      <c r="I541" s="38">
        <f t="shared" si="205"/>
        <v>17.029320916611251</v>
      </c>
      <c r="J541" s="38">
        <f t="shared" si="205"/>
        <v>23.015310426389608</v>
      </c>
      <c r="K541" s="38">
        <f t="shared" si="205"/>
        <v>25.357769199122107</v>
      </c>
      <c r="L541" s="38">
        <f t="shared" si="205"/>
        <v>28.571455060874541</v>
      </c>
      <c r="M541" s="38">
        <f t="shared" si="205"/>
        <v>25.322066216575607</v>
      </c>
      <c r="N541" s="38">
        <f t="shared" si="205"/>
        <v>22.441955861418535</v>
      </c>
      <c r="O541" s="38">
        <f t="shared" si="205"/>
        <v>24.717427881868058</v>
      </c>
      <c r="P541" s="38">
        <f t="shared" si="205"/>
        <v>24.295255818501502</v>
      </c>
      <c r="Q541" s="38">
        <f t="shared" si="205"/>
        <v>25.326019015742901</v>
      </c>
      <c r="R541" s="38">
        <f t="shared" si="205"/>
        <v>25.431991633050512</v>
      </c>
      <c r="S541" s="38">
        <f t="shared" si="205"/>
        <v>16.319918999037608</v>
      </c>
      <c r="T541" s="38">
        <f t="shared" si="205"/>
        <v>19.607206543166928</v>
      </c>
      <c r="U541" s="38">
        <f t="shared" si="205"/>
        <v>22.336086054582555</v>
      </c>
    </row>
    <row r="542" spans="1:21" ht="14.25" customHeight="1">
      <c r="A542" s="152" t="s">
        <v>37</v>
      </c>
      <c r="B542" s="145"/>
      <c r="C542" s="20" t="s">
        <v>460</v>
      </c>
      <c r="D542" s="5" t="s">
        <v>79</v>
      </c>
      <c r="E542" s="5" t="s">
        <v>317</v>
      </c>
      <c r="F542" s="618"/>
      <c r="H542" s="38">
        <f t="shared" ref="H542:U542" si="206">+IF($A542="IPMC",(H$6*G$362+H184*H$362-(H$362-G$362))/(1-H$7),(H$6*G$365+H184*H$365-(H$365-G$365))/(1-H$7))</f>
        <v>29.706063124725986</v>
      </c>
      <c r="I542" s="38">
        <f t="shared" si="206"/>
        <v>28.857917091594032</v>
      </c>
      <c r="J542" s="38">
        <f t="shared" si="206"/>
        <v>34.813004310263857</v>
      </c>
      <c r="K542" s="38">
        <f t="shared" si="206"/>
        <v>37.093207793035575</v>
      </c>
      <c r="L542" s="38">
        <f t="shared" si="206"/>
        <v>39.599591335315864</v>
      </c>
      <c r="M542" s="38">
        <f t="shared" si="206"/>
        <v>36.206754162053926</v>
      </c>
      <c r="N542" s="38">
        <f t="shared" si="206"/>
        <v>33.676859574999789</v>
      </c>
      <c r="O542" s="38">
        <f t="shared" si="206"/>
        <v>35.921472629518114</v>
      </c>
      <c r="P542" s="38">
        <f t="shared" si="206"/>
        <v>35.502411583051419</v>
      </c>
      <c r="Q542" s="38">
        <f t="shared" si="206"/>
        <v>36.408648886408891</v>
      </c>
      <c r="R542" s="38">
        <f t="shared" si="206"/>
        <v>36.367229343061631</v>
      </c>
      <c r="S542" s="38">
        <f t="shared" si="206"/>
        <v>27.803124350877631</v>
      </c>
      <c r="T542" s="38">
        <f t="shared" si="206"/>
        <v>31.487569012263762</v>
      </c>
      <c r="U542" s="38">
        <f t="shared" si="206"/>
        <v>34.442419560946881</v>
      </c>
    </row>
    <row r="543" spans="1:21" ht="14.25" customHeight="1">
      <c r="A543" s="152" t="s">
        <v>37</v>
      </c>
      <c r="B543" s="145"/>
      <c r="C543" s="20" t="s">
        <v>203</v>
      </c>
      <c r="D543" s="5" t="s">
        <v>79</v>
      </c>
      <c r="E543" s="5" t="s">
        <v>317</v>
      </c>
      <c r="F543" s="618"/>
      <c r="H543" s="38">
        <f t="shared" ref="H543:U543" si="207">+IF($A543="IPMC",(H$6*G$362+H185*H$362-(H$362-G$362))/(1-H$7),(H$6*G$365+H185*H$365-(H$365-G$365))/(1-H$7))</f>
        <v>29.706063124725986</v>
      </c>
      <c r="I543" s="38">
        <f t="shared" si="207"/>
        <v>28.857917091594032</v>
      </c>
      <c r="J543" s="38">
        <f t="shared" si="207"/>
        <v>34.813004310263857</v>
      </c>
      <c r="K543" s="38">
        <f t="shared" si="207"/>
        <v>37.093207793035575</v>
      </c>
      <c r="L543" s="38">
        <f t="shared" si="207"/>
        <v>39.599591335315864</v>
      </c>
      <c r="M543" s="38">
        <f t="shared" si="207"/>
        <v>36.206754162053926</v>
      </c>
      <c r="N543" s="38">
        <f t="shared" si="207"/>
        <v>33.676859574999789</v>
      </c>
      <c r="O543" s="38">
        <f t="shared" si="207"/>
        <v>35.921472629518114</v>
      </c>
      <c r="P543" s="38">
        <f t="shared" si="207"/>
        <v>35.502411583051419</v>
      </c>
      <c r="Q543" s="38">
        <f t="shared" si="207"/>
        <v>36.408648886408891</v>
      </c>
      <c r="R543" s="38">
        <f t="shared" si="207"/>
        <v>36.367229343061631</v>
      </c>
      <c r="S543" s="38">
        <f t="shared" si="207"/>
        <v>27.803124350877631</v>
      </c>
      <c r="T543" s="38">
        <f t="shared" si="207"/>
        <v>31.487569012263762</v>
      </c>
      <c r="U543" s="38">
        <f t="shared" si="207"/>
        <v>34.442419560946881</v>
      </c>
    </row>
    <row r="544" spans="1:21" ht="14.25" customHeight="1">
      <c r="A544" s="152" t="s">
        <v>37</v>
      </c>
      <c r="B544" s="145"/>
      <c r="C544" s="20" t="s">
        <v>204</v>
      </c>
      <c r="D544" s="5" t="s">
        <v>79</v>
      </c>
      <c r="E544" s="5" t="s">
        <v>317</v>
      </c>
      <c r="F544" s="618"/>
      <c r="H544" s="38">
        <f t="shared" ref="H544:U544" si="208">+IF($A544="IPMC",(H$6*G$362+H186*H$362-(H$362-G$362))/(1-H$7),(H$6*G$365+H186*H$365-(H$365-G$365))/(1-H$7))</f>
        <v>29.706063124725986</v>
      </c>
      <c r="I544" s="38">
        <f t="shared" si="208"/>
        <v>28.857917091594032</v>
      </c>
      <c r="J544" s="38">
        <f t="shared" si="208"/>
        <v>34.813004310263857</v>
      </c>
      <c r="K544" s="38">
        <f t="shared" si="208"/>
        <v>37.093207793035575</v>
      </c>
      <c r="L544" s="38">
        <f t="shared" si="208"/>
        <v>39.599591335315864</v>
      </c>
      <c r="M544" s="38">
        <f t="shared" si="208"/>
        <v>36.206754162053926</v>
      </c>
      <c r="N544" s="38">
        <f t="shared" si="208"/>
        <v>33.676859574999789</v>
      </c>
      <c r="O544" s="38">
        <f t="shared" si="208"/>
        <v>35.921472629518114</v>
      </c>
      <c r="P544" s="38">
        <f t="shared" si="208"/>
        <v>35.502411583051419</v>
      </c>
      <c r="Q544" s="38">
        <f t="shared" si="208"/>
        <v>36.408648886408891</v>
      </c>
      <c r="R544" s="38">
        <f t="shared" si="208"/>
        <v>36.367229343061631</v>
      </c>
      <c r="S544" s="38">
        <f t="shared" si="208"/>
        <v>27.803124350877631</v>
      </c>
      <c r="T544" s="38">
        <f t="shared" si="208"/>
        <v>31.487569012263762</v>
      </c>
      <c r="U544" s="38">
        <f t="shared" si="208"/>
        <v>34.442419560946881</v>
      </c>
    </row>
    <row r="545" spans="1:21" ht="14.25" customHeight="1">
      <c r="A545" s="152" t="s">
        <v>37</v>
      </c>
      <c r="B545" s="385"/>
      <c r="C545" s="52" t="s">
        <v>527</v>
      </c>
      <c r="D545" s="8" t="s">
        <v>79</v>
      </c>
      <c r="E545" s="8" t="s">
        <v>317</v>
      </c>
      <c r="F545" s="618"/>
      <c r="G545" s="530"/>
      <c r="H545" s="529">
        <f t="shared" ref="H545:U545" si="209">+IF($A545="IPMC",(H$6*G$362+H187*H$362-(H$362-G$362))/(1-H$7),(H$6*G$365+H187*H$365-(H$365-G$365))/(1-H$7))</f>
        <v>8.2237860033511225</v>
      </c>
      <c r="I545" s="529">
        <f t="shared" si="209"/>
        <v>6.6792992635013126</v>
      </c>
      <c r="J545" s="529">
        <f t="shared" si="209"/>
        <v>12.692328277999643</v>
      </c>
      <c r="K545" s="529">
        <f t="shared" si="209"/>
        <v>15.089260429447824</v>
      </c>
      <c r="L545" s="529">
        <f t="shared" si="209"/>
        <v>18.921835820738377</v>
      </c>
      <c r="M545" s="529">
        <f t="shared" si="209"/>
        <v>15.797964264282077</v>
      </c>
      <c r="N545" s="529">
        <f t="shared" si="209"/>
        <v>12.611415112034946</v>
      </c>
      <c r="O545" s="529">
        <f t="shared" si="209"/>
        <v>14.913888727674253</v>
      </c>
      <c r="P545" s="529">
        <f t="shared" si="209"/>
        <v>14.488994524520326</v>
      </c>
      <c r="Q545" s="529">
        <f t="shared" si="209"/>
        <v>15.628717878910162</v>
      </c>
      <c r="R545" s="529">
        <f t="shared" si="209"/>
        <v>15.863658636790783</v>
      </c>
      <c r="S545" s="529">
        <f t="shared" si="209"/>
        <v>6.2721143161775892</v>
      </c>
      <c r="T545" s="529">
        <f t="shared" si="209"/>
        <v>9.2118893827071968</v>
      </c>
      <c r="U545" s="529">
        <f t="shared" si="209"/>
        <v>11.743044236513759</v>
      </c>
    </row>
    <row r="546" spans="1:21" ht="14.25" customHeight="1">
      <c r="A546" s="152"/>
      <c r="B546" s="64" t="s">
        <v>921</v>
      </c>
      <c r="C546" s="64"/>
      <c r="D546" s="481"/>
      <c r="E546" s="481"/>
      <c r="F546" s="619"/>
      <c r="G546" s="536"/>
      <c r="H546" s="537"/>
      <c r="I546" s="537"/>
      <c r="J546" s="537"/>
      <c r="K546" s="537"/>
      <c r="L546" s="537"/>
      <c r="M546" s="537"/>
      <c r="N546" s="537"/>
      <c r="O546" s="537"/>
      <c r="P546" s="537"/>
      <c r="Q546" s="537"/>
      <c r="R546" s="537"/>
      <c r="S546" s="537"/>
      <c r="T546" s="537"/>
      <c r="U546" s="537"/>
    </row>
    <row r="547" spans="1:21" ht="14.25" customHeight="1" collapsed="1">
      <c r="A547" s="152"/>
      <c r="B547" s="384"/>
      <c r="C547" s="58" t="s">
        <v>788</v>
      </c>
      <c r="D547" s="397"/>
      <c r="E547" s="397"/>
      <c r="F547" s="528"/>
      <c r="G547" s="538"/>
      <c r="H547" s="528"/>
      <c r="I547" s="528"/>
      <c r="J547" s="528"/>
      <c r="K547" s="528"/>
      <c r="L547" s="528"/>
      <c r="M547" s="528"/>
      <c r="N547" s="528"/>
      <c r="O547" s="528"/>
      <c r="P547" s="528"/>
      <c r="Q547" s="528"/>
      <c r="R547" s="528"/>
      <c r="S547" s="528"/>
      <c r="T547" s="528"/>
      <c r="U547" s="528"/>
    </row>
    <row r="548" spans="1:21" ht="14.25" customHeight="1">
      <c r="A548" s="152"/>
      <c r="B548" s="145"/>
      <c r="C548" s="23" t="s">
        <v>528</v>
      </c>
      <c r="D548" s="5"/>
      <c r="E548" s="5"/>
      <c r="F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</row>
    <row r="549" spans="1:21" ht="14.25" customHeight="1">
      <c r="A549" s="152"/>
      <c r="B549" s="145"/>
      <c r="C549" s="465" t="s">
        <v>179</v>
      </c>
      <c r="D549" s="379"/>
      <c r="E549" s="379"/>
      <c r="F549" s="539"/>
      <c r="G549" s="540"/>
      <c r="H549" s="539"/>
      <c r="I549" s="539"/>
      <c r="J549" s="539"/>
      <c r="K549" s="539"/>
      <c r="L549" s="539"/>
      <c r="M549" s="539"/>
      <c r="N549" s="539"/>
      <c r="O549" s="539"/>
      <c r="P549" s="539"/>
      <c r="Q549" s="539"/>
      <c r="R549" s="539"/>
      <c r="S549" s="539"/>
      <c r="T549" s="539"/>
      <c r="U549" s="539"/>
    </row>
    <row r="550" spans="1:21" ht="13.8" customHeight="1">
      <c r="A550" s="152" t="s">
        <v>38</v>
      </c>
      <c r="B550" s="145"/>
      <c r="C550" s="276" t="s">
        <v>210</v>
      </c>
      <c r="D550" s="5" t="s">
        <v>79</v>
      </c>
      <c r="E550" s="5" t="s">
        <v>317</v>
      </c>
      <c r="F550" s="618"/>
      <c r="H550" s="38">
        <f t="shared" ref="H550:U550" si="210">+IF($A550="IPMC",(H$6*G$362+H192*H$362-(H$362-G$362))/(1-H$7),(H$6*G$365+H192*H$365-(H$365-G$365))/(1-H$7))</f>
        <v>8.9814513102458307</v>
      </c>
      <c r="I550" s="38">
        <f t="shared" si="210"/>
        <v>12.935785855308838</v>
      </c>
      <c r="J550" s="38">
        <f t="shared" si="210"/>
        <v>21.169214569340163</v>
      </c>
      <c r="K550" s="38">
        <f t="shared" si="210"/>
        <v>24.364729372801765</v>
      </c>
      <c r="L550" s="38">
        <f t="shared" si="210"/>
        <v>29.117524718222036</v>
      </c>
      <c r="M550" s="38">
        <f t="shared" si="210"/>
        <v>21.291265683487072</v>
      </c>
      <c r="N550" s="38">
        <f t="shared" si="210"/>
        <v>10.791595482102862</v>
      </c>
      <c r="O550" s="38">
        <f t="shared" si="210"/>
        <v>14.992807851921718</v>
      </c>
      <c r="P550" s="38">
        <f t="shared" si="210"/>
        <v>20.913101358555391</v>
      </c>
      <c r="Q550" s="38">
        <f t="shared" si="210"/>
        <v>23.208286849761016</v>
      </c>
      <c r="R550" s="38">
        <f t="shared" si="210"/>
        <v>17.793493336233919</v>
      </c>
      <c r="S550" s="38">
        <f t="shared" si="210"/>
        <v>1.2153882024289142</v>
      </c>
      <c r="T550" s="38">
        <f t="shared" si="210"/>
        <v>16.237823287298031</v>
      </c>
      <c r="U550" s="38">
        <f t="shared" si="210"/>
        <v>23.362601438233067</v>
      </c>
    </row>
    <row r="551" spans="1:21" ht="14.25" customHeight="1">
      <c r="A551" s="152" t="s">
        <v>38</v>
      </c>
      <c r="B551" s="145"/>
      <c r="C551" s="276" t="s">
        <v>211</v>
      </c>
      <c r="D551" s="5" t="s">
        <v>79</v>
      </c>
      <c r="E551" s="5" t="s">
        <v>317</v>
      </c>
      <c r="F551" s="618"/>
      <c r="H551" s="38">
        <f t="shared" ref="H551:U551" si="211">+IF($A551="IPMC",(H$6*G$362+H193*H$362-(H$362-G$362))/(1-H$7),(H$6*G$365+H193*H$365-(H$365-G$365))/(1-H$7))</f>
        <v>8.9832790854467852</v>
      </c>
      <c r="I551" s="38">
        <f t="shared" si="211"/>
        <v>12.937669246710673</v>
      </c>
      <c r="J551" s="38">
        <f t="shared" si="211"/>
        <v>21.171060691777161</v>
      </c>
      <c r="K551" s="38">
        <f t="shared" si="211"/>
        <v>24.366518290465489</v>
      </c>
      <c r="L551" s="38">
        <f t="shared" si="211"/>
        <v>29.119133522499347</v>
      </c>
      <c r="M551" s="38">
        <f t="shared" si="211"/>
        <v>21.292830530891457</v>
      </c>
      <c r="N551" s="38">
        <f t="shared" si="211"/>
        <v>10.793282515687732</v>
      </c>
      <c r="O551" s="38">
        <f t="shared" si="211"/>
        <v>14.994545454612707</v>
      </c>
      <c r="P551" s="38">
        <f t="shared" si="211"/>
        <v>20.914822637527219</v>
      </c>
      <c r="Q551" s="38">
        <f t="shared" si="211"/>
        <v>23.209953895888248</v>
      </c>
      <c r="R551" s="38">
        <f t="shared" si="211"/>
        <v>17.795168138378873</v>
      </c>
      <c r="S551" s="38">
        <f t="shared" si="211"/>
        <v>1.2172780082280432</v>
      </c>
      <c r="T551" s="38">
        <f t="shared" si="211"/>
        <v>16.239771501128537</v>
      </c>
      <c r="U551" s="38">
        <f t="shared" si="211"/>
        <v>23.364523358962042</v>
      </c>
    </row>
    <row r="552" spans="1:21" ht="14.25" customHeight="1">
      <c r="A552" s="152" t="s">
        <v>38</v>
      </c>
      <c r="B552" s="145"/>
      <c r="C552" s="276" t="s">
        <v>212</v>
      </c>
      <c r="D552" s="5" t="s">
        <v>79</v>
      </c>
      <c r="E552" s="5" t="s">
        <v>317</v>
      </c>
      <c r="F552" s="618"/>
      <c r="H552" s="38">
        <f t="shared" ref="H552:U552" si="212">+IF($A552="IPMC",(H$6*G$362+H194*H$362-(H$362-G$362))/(1-H$7),(H$6*G$365+H194*H$365-(H$365-G$365))/(1-H$7))</f>
        <v>8.9832790854467852</v>
      </c>
      <c r="I552" s="38">
        <f t="shared" si="212"/>
        <v>12.937669246710673</v>
      </c>
      <c r="J552" s="38">
        <f t="shared" si="212"/>
        <v>21.171060691777161</v>
      </c>
      <c r="K552" s="38">
        <f t="shared" si="212"/>
        <v>24.366518290465489</v>
      </c>
      <c r="L552" s="38">
        <f t="shared" si="212"/>
        <v>29.119133522499347</v>
      </c>
      <c r="M552" s="38">
        <f t="shared" si="212"/>
        <v>21.292830530891457</v>
      </c>
      <c r="N552" s="38">
        <f t="shared" si="212"/>
        <v>10.793282515687732</v>
      </c>
      <c r="O552" s="38">
        <f t="shared" si="212"/>
        <v>14.994545454612707</v>
      </c>
      <c r="P552" s="38">
        <f t="shared" si="212"/>
        <v>20.914822637527219</v>
      </c>
      <c r="Q552" s="38">
        <f t="shared" si="212"/>
        <v>23.209953895888248</v>
      </c>
      <c r="R552" s="38">
        <f t="shared" si="212"/>
        <v>17.795168138378873</v>
      </c>
      <c r="S552" s="38">
        <f t="shared" si="212"/>
        <v>1.2172780082280432</v>
      </c>
      <c r="T552" s="38">
        <f t="shared" si="212"/>
        <v>16.239771501128537</v>
      </c>
      <c r="U552" s="38">
        <f t="shared" si="212"/>
        <v>23.364523358962042</v>
      </c>
    </row>
    <row r="553" spans="1:21" ht="14.25" customHeight="1">
      <c r="A553" s="152" t="s">
        <v>38</v>
      </c>
      <c r="B553" s="145"/>
      <c r="C553" s="276" t="s">
        <v>213</v>
      </c>
      <c r="D553" s="5" t="s">
        <v>79</v>
      </c>
      <c r="E553" s="5" t="s">
        <v>317</v>
      </c>
      <c r="F553" s="618"/>
      <c r="H553" s="38">
        <f t="shared" ref="H553:U553" si="213">+IF($A553="IPMC",(H$6*G$362+H195*H$362-(H$362-G$362))/(1-H$7),(H$6*G$365+H195*H$365-(H$365-G$365))/(1-H$7))</f>
        <v>8.9832790854467852</v>
      </c>
      <c r="I553" s="38">
        <f t="shared" si="213"/>
        <v>12.937669246710673</v>
      </c>
      <c r="J553" s="38">
        <f t="shared" si="213"/>
        <v>21.171060691777161</v>
      </c>
      <c r="K553" s="38">
        <f t="shared" si="213"/>
        <v>24.366518290465489</v>
      </c>
      <c r="L553" s="38">
        <f t="shared" si="213"/>
        <v>29.119133522499347</v>
      </c>
      <c r="M553" s="38">
        <f t="shared" si="213"/>
        <v>21.292830530891457</v>
      </c>
      <c r="N553" s="38">
        <f t="shared" si="213"/>
        <v>10.793282515687732</v>
      </c>
      <c r="O553" s="38">
        <f t="shared" si="213"/>
        <v>14.994545454612707</v>
      </c>
      <c r="P553" s="38">
        <f t="shared" si="213"/>
        <v>20.914822637527219</v>
      </c>
      <c r="Q553" s="38">
        <f t="shared" si="213"/>
        <v>23.209953895888248</v>
      </c>
      <c r="R553" s="38">
        <f t="shared" si="213"/>
        <v>17.795168138378873</v>
      </c>
      <c r="S553" s="38">
        <f t="shared" si="213"/>
        <v>1.2172780082280432</v>
      </c>
      <c r="T553" s="38">
        <f t="shared" si="213"/>
        <v>16.239771501128537</v>
      </c>
      <c r="U553" s="38">
        <f t="shared" si="213"/>
        <v>23.364523358962042</v>
      </c>
    </row>
    <row r="554" spans="1:21" ht="14.25" customHeight="1">
      <c r="A554" s="152" t="s">
        <v>38</v>
      </c>
      <c r="B554" s="145"/>
      <c r="C554" s="276" t="s">
        <v>975</v>
      </c>
      <c r="D554" s="5" t="s">
        <v>79</v>
      </c>
      <c r="E554" s="5" t="s">
        <v>317</v>
      </c>
      <c r="F554" s="618"/>
      <c r="H554" s="38">
        <f t="shared" ref="H554:U554" si="214">+IF($A554="IPMC",(H$6*G$362+H196*H$362-(H$362-G$362))/(1-H$7),(H$6*G$365+H196*H$365-(H$365-G$365))/(1-H$7))</f>
        <v>8.9832790854467852</v>
      </c>
      <c r="I554" s="38">
        <f t="shared" si="214"/>
        <v>12.937669246710673</v>
      </c>
      <c r="J554" s="38">
        <f t="shared" si="214"/>
        <v>21.171060691777161</v>
      </c>
      <c r="K554" s="38">
        <f t="shared" si="214"/>
        <v>24.366518290465489</v>
      </c>
      <c r="L554" s="38">
        <f t="shared" si="214"/>
        <v>29.119133522499347</v>
      </c>
      <c r="M554" s="38">
        <f t="shared" si="214"/>
        <v>21.292830530891457</v>
      </c>
      <c r="N554" s="38">
        <f t="shared" si="214"/>
        <v>10.793282515687732</v>
      </c>
      <c r="O554" s="38">
        <f t="shared" si="214"/>
        <v>14.994545454612707</v>
      </c>
      <c r="P554" s="38">
        <f t="shared" si="214"/>
        <v>20.914822637527219</v>
      </c>
      <c r="Q554" s="38">
        <f t="shared" si="214"/>
        <v>23.209953895888248</v>
      </c>
      <c r="R554" s="38">
        <f t="shared" si="214"/>
        <v>17.795168138378873</v>
      </c>
      <c r="S554" s="38">
        <f t="shared" si="214"/>
        <v>1.2172780082280432</v>
      </c>
      <c r="T554" s="38">
        <f t="shared" si="214"/>
        <v>16.239771501128537</v>
      </c>
      <c r="U554" s="38">
        <f t="shared" si="214"/>
        <v>23.364523358962042</v>
      </c>
    </row>
    <row r="555" spans="1:21" ht="14.25" customHeight="1">
      <c r="A555" s="152" t="s">
        <v>38</v>
      </c>
      <c r="B555" s="145"/>
      <c r="C555" s="276" t="s">
        <v>214</v>
      </c>
      <c r="D555" s="5" t="s">
        <v>79</v>
      </c>
      <c r="E555" s="5" t="s">
        <v>317</v>
      </c>
      <c r="F555" s="618"/>
      <c r="H555" s="38">
        <f t="shared" ref="H555:U555" si="215">+IF($A555="IPMC",(H$6*G$362+H197*H$362-(H$362-G$362))/(1-H$7),(H$6*G$365+H197*H$365-(H$365-G$365))/(1-H$7))</f>
        <v>8.9832790854467852</v>
      </c>
      <c r="I555" s="38">
        <f t="shared" si="215"/>
        <v>12.937669246710673</v>
      </c>
      <c r="J555" s="38">
        <f t="shared" si="215"/>
        <v>21.171060691777161</v>
      </c>
      <c r="K555" s="38">
        <f t="shared" si="215"/>
        <v>24.366518290465489</v>
      </c>
      <c r="L555" s="38">
        <f t="shared" si="215"/>
        <v>29.119133522499347</v>
      </c>
      <c r="M555" s="38">
        <f t="shared" si="215"/>
        <v>21.292830530891457</v>
      </c>
      <c r="N555" s="38">
        <f t="shared" si="215"/>
        <v>10.793282515687732</v>
      </c>
      <c r="O555" s="38">
        <f t="shared" si="215"/>
        <v>14.994545454612707</v>
      </c>
      <c r="P555" s="38">
        <f t="shared" si="215"/>
        <v>20.914822637527219</v>
      </c>
      <c r="Q555" s="38">
        <f t="shared" si="215"/>
        <v>23.209953895888248</v>
      </c>
      <c r="R555" s="38">
        <f t="shared" si="215"/>
        <v>17.795168138378873</v>
      </c>
      <c r="S555" s="38">
        <f t="shared" si="215"/>
        <v>1.2172780082280432</v>
      </c>
      <c r="T555" s="38">
        <f t="shared" si="215"/>
        <v>16.239771501128537</v>
      </c>
      <c r="U555" s="38">
        <f t="shared" si="215"/>
        <v>23.364523358962042</v>
      </c>
    </row>
    <row r="556" spans="1:21" ht="14.25" customHeight="1">
      <c r="A556" s="152" t="s">
        <v>38</v>
      </c>
      <c r="B556" s="145"/>
      <c r="C556" s="276" t="s">
        <v>797</v>
      </c>
      <c r="D556" s="5" t="s">
        <v>79</v>
      </c>
      <c r="E556" s="5" t="s">
        <v>317</v>
      </c>
      <c r="F556" s="618"/>
      <c r="H556" s="38">
        <f t="shared" ref="H556:U556" si="216">+IF($A556="IPMC",(H$6*G$362+H198*H$362-(H$362-G$362))/(1-H$7),(H$6*G$365+H198*H$365-(H$365-G$365))/(1-H$7))</f>
        <v>8.9832790854467852</v>
      </c>
      <c r="I556" s="38">
        <f t="shared" si="216"/>
        <v>12.937669246710673</v>
      </c>
      <c r="J556" s="38">
        <f t="shared" si="216"/>
        <v>21.171060691777161</v>
      </c>
      <c r="K556" s="38">
        <f t="shared" si="216"/>
        <v>24.366518290465489</v>
      </c>
      <c r="L556" s="38">
        <f t="shared" si="216"/>
        <v>29.119133522499347</v>
      </c>
      <c r="M556" s="38">
        <f t="shared" si="216"/>
        <v>21.292830530891457</v>
      </c>
      <c r="N556" s="38">
        <f t="shared" si="216"/>
        <v>10.793282515687732</v>
      </c>
      <c r="O556" s="38">
        <f t="shared" si="216"/>
        <v>14.994545454612707</v>
      </c>
      <c r="P556" s="38">
        <f t="shared" si="216"/>
        <v>20.914822637527219</v>
      </c>
      <c r="Q556" s="38">
        <f t="shared" si="216"/>
        <v>23.209953895888248</v>
      </c>
      <c r="R556" s="38">
        <f t="shared" si="216"/>
        <v>17.795168138378873</v>
      </c>
      <c r="S556" s="38">
        <f t="shared" si="216"/>
        <v>1.2172780082280432</v>
      </c>
      <c r="T556" s="38">
        <f t="shared" si="216"/>
        <v>16.239771501128537</v>
      </c>
      <c r="U556" s="38">
        <f t="shared" si="216"/>
        <v>23.364523358962042</v>
      </c>
    </row>
    <row r="557" spans="1:21" ht="14.25" customHeight="1">
      <c r="A557" s="152" t="s">
        <v>38</v>
      </c>
      <c r="B557" s="145"/>
      <c r="C557" s="276" t="s">
        <v>798</v>
      </c>
      <c r="D557" s="5" t="s">
        <v>79</v>
      </c>
      <c r="E557" s="5" t="s">
        <v>317</v>
      </c>
      <c r="F557" s="618"/>
      <c r="H557" s="38">
        <f t="shared" ref="H557:U557" si="217">+IF($A557="IPMC",(H$6*G$362+H199*H$362-(H$362-G$362))/(1-H$7),(H$6*G$365+H199*H$365-(H$365-G$365))/(1-H$7))</f>
        <v>9.0028475015828526</v>
      </c>
      <c r="I557" s="38">
        <f t="shared" si="217"/>
        <v>12.957833097647574</v>
      </c>
      <c r="J557" s="38">
        <f t="shared" si="217"/>
        <v>21.190825535980359</v>
      </c>
      <c r="K557" s="38">
        <f t="shared" si="217"/>
        <v>24.385670692390338</v>
      </c>
      <c r="L557" s="38">
        <f t="shared" si="217"/>
        <v>29.136357605397183</v>
      </c>
      <c r="M557" s="38">
        <f t="shared" si="217"/>
        <v>21.309584005379186</v>
      </c>
      <c r="N557" s="38">
        <f t="shared" si="217"/>
        <v>10.811344132459318</v>
      </c>
      <c r="O557" s="38">
        <f t="shared" si="217"/>
        <v>15.013148471284937</v>
      </c>
      <c r="P557" s="38">
        <f t="shared" si="217"/>
        <v>20.933250890186166</v>
      </c>
      <c r="Q557" s="38">
        <f t="shared" si="217"/>
        <v>23.227801524151651</v>
      </c>
      <c r="R557" s="38">
        <f t="shared" si="217"/>
        <v>17.81309880364941</v>
      </c>
      <c r="S557" s="38">
        <f t="shared" si="217"/>
        <v>1.2375105325966869</v>
      </c>
      <c r="T557" s="38">
        <f t="shared" si="217"/>
        <v>16.260629350024576</v>
      </c>
      <c r="U557" s="38">
        <f t="shared" si="217"/>
        <v>23.385099710247157</v>
      </c>
    </row>
    <row r="558" spans="1:21" ht="14.25" customHeight="1">
      <c r="A558" s="152" t="s">
        <v>38</v>
      </c>
      <c r="B558" s="145"/>
      <c r="C558" s="276" t="s">
        <v>799</v>
      </c>
      <c r="D558" s="5" t="s">
        <v>79</v>
      </c>
      <c r="E558" s="5" t="s">
        <v>317</v>
      </c>
      <c r="F558" s="618"/>
      <c r="H558" s="38">
        <f t="shared" ref="H558:U558" si="218">+IF($A558="IPMC",(H$6*G$362+H200*H$362-(H$362-G$362))/(1-H$7),(H$6*G$365+H200*H$365-(H$365-G$365))/(1-H$7))</f>
        <v>9.0028475015828526</v>
      </c>
      <c r="I558" s="38">
        <f t="shared" si="218"/>
        <v>12.957833097647574</v>
      </c>
      <c r="J558" s="38">
        <f t="shared" si="218"/>
        <v>21.190825535980359</v>
      </c>
      <c r="K558" s="38">
        <f t="shared" si="218"/>
        <v>24.385670692390338</v>
      </c>
      <c r="L558" s="38">
        <f t="shared" si="218"/>
        <v>29.136357605397183</v>
      </c>
      <c r="M558" s="38">
        <f t="shared" si="218"/>
        <v>21.309584005379186</v>
      </c>
      <c r="N558" s="38">
        <f t="shared" si="218"/>
        <v>10.811344132459318</v>
      </c>
      <c r="O558" s="38">
        <f t="shared" si="218"/>
        <v>15.013148471284937</v>
      </c>
      <c r="P558" s="38">
        <f t="shared" si="218"/>
        <v>20.933250890186166</v>
      </c>
      <c r="Q558" s="38">
        <f t="shared" si="218"/>
        <v>23.227801524151651</v>
      </c>
      <c r="R558" s="38">
        <f t="shared" si="218"/>
        <v>17.81309880364941</v>
      </c>
      <c r="S558" s="38">
        <f t="shared" si="218"/>
        <v>1.2375105325966869</v>
      </c>
      <c r="T558" s="38">
        <f t="shared" si="218"/>
        <v>16.260629350024576</v>
      </c>
      <c r="U558" s="38">
        <f t="shared" si="218"/>
        <v>23.385099710247157</v>
      </c>
    </row>
    <row r="559" spans="1:21" ht="14.25" customHeight="1">
      <c r="A559" s="152" t="s">
        <v>38</v>
      </c>
      <c r="B559" s="145"/>
      <c r="C559" s="276" t="s">
        <v>215</v>
      </c>
      <c r="D559" s="5" t="s">
        <v>79</v>
      </c>
      <c r="E559" s="5" t="s">
        <v>317</v>
      </c>
      <c r="F559" s="618"/>
      <c r="H559" s="38">
        <f t="shared" ref="H559:U559" si="219">+IF($A559="IPMC",(H$6*G$362+H201*H$362-(H$362-G$362))/(1-H$7),(H$6*G$365+H201*H$365-(H$365-G$365))/(1-H$7))</f>
        <v>8.9832790854467852</v>
      </c>
      <c r="I559" s="38">
        <f t="shared" si="219"/>
        <v>12.937669246710673</v>
      </c>
      <c r="J559" s="38">
        <f t="shared" si="219"/>
        <v>21.171060691777161</v>
      </c>
      <c r="K559" s="38">
        <f t="shared" si="219"/>
        <v>24.366518290465489</v>
      </c>
      <c r="L559" s="38">
        <f t="shared" si="219"/>
        <v>29.119133522499347</v>
      </c>
      <c r="M559" s="38">
        <f t="shared" si="219"/>
        <v>21.292830530891457</v>
      </c>
      <c r="N559" s="38">
        <f t="shared" si="219"/>
        <v>10.793282515687732</v>
      </c>
      <c r="O559" s="38">
        <f t="shared" si="219"/>
        <v>14.994545454612707</v>
      </c>
      <c r="P559" s="38">
        <f t="shared" si="219"/>
        <v>20.914822637527219</v>
      </c>
      <c r="Q559" s="38">
        <f t="shared" si="219"/>
        <v>23.209953895888248</v>
      </c>
      <c r="R559" s="38">
        <f t="shared" si="219"/>
        <v>17.795168138378873</v>
      </c>
      <c r="S559" s="38">
        <f t="shared" si="219"/>
        <v>1.2172780082280432</v>
      </c>
      <c r="T559" s="38">
        <f t="shared" si="219"/>
        <v>16.239771501128537</v>
      </c>
      <c r="U559" s="38">
        <f t="shared" si="219"/>
        <v>23.364523358962042</v>
      </c>
    </row>
    <row r="560" spans="1:21" ht="14.25" customHeight="1">
      <c r="A560" s="152" t="s">
        <v>38</v>
      </c>
      <c r="B560" s="145"/>
      <c r="C560" s="276" t="s">
        <v>216</v>
      </c>
      <c r="D560" s="5" t="s">
        <v>79</v>
      </c>
      <c r="E560" s="5" t="s">
        <v>317</v>
      </c>
      <c r="F560" s="618"/>
      <c r="H560" s="38">
        <f t="shared" ref="H560:U560" si="220">+IF($A560="IPMC",(H$6*G$362+H202*H$362-(H$362-G$362))/(1-H$7),(H$6*G$365+H202*H$365-(H$365-G$365))/(1-H$7))</f>
        <v>8.9832790854467852</v>
      </c>
      <c r="I560" s="38">
        <f t="shared" si="220"/>
        <v>12.937669246710673</v>
      </c>
      <c r="J560" s="38">
        <f t="shared" si="220"/>
        <v>21.171060691777161</v>
      </c>
      <c r="K560" s="38">
        <f t="shared" si="220"/>
        <v>24.366518290465489</v>
      </c>
      <c r="L560" s="38">
        <f t="shared" si="220"/>
        <v>29.119133522499347</v>
      </c>
      <c r="M560" s="38">
        <f t="shared" si="220"/>
        <v>21.292830530891457</v>
      </c>
      <c r="N560" s="38">
        <f t="shared" si="220"/>
        <v>10.793282515687732</v>
      </c>
      <c r="O560" s="38">
        <f t="shared" si="220"/>
        <v>14.994545454612707</v>
      </c>
      <c r="P560" s="38">
        <f t="shared" si="220"/>
        <v>20.914822637527219</v>
      </c>
      <c r="Q560" s="38">
        <f t="shared" si="220"/>
        <v>23.209953895888248</v>
      </c>
      <c r="R560" s="38">
        <f t="shared" si="220"/>
        <v>17.795168138378873</v>
      </c>
      <c r="S560" s="38">
        <f t="shared" si="220"/>
        <v>1.2172780082280432</v>
      </c>
      <c r="T560" s="38">
        <f t="shared" si="220"/>
        <v>16.239771501128537</v>
      </c>
      <c r="U560" s="38">
        <f t="shared" si="220"/>
        <v>23.364523358962042</v>
      </c>
    </row>
    <row r="561" spans="1:21" ht="14.25" customHeight="1">
      <c r="A561" s="152" t="s">
        <v>38</v>
      </c>
      <c r="B561" s="145"/>
      <c r="C561" s="276" t="s">
        <v>794</v>
      </c>
      <c r="D561" s="5" t="s">
        <v>79</v>
      </c>
      <c r="E561" s="5" t="s">
        <v>317</v>
      </c>
      <c r="F561" s="618"/>
      <c r="H561" s="38">
        <f t="shared" ref="H561:U561" si="221">+IF($A561="IPMC",(H$6*G$362+H203*H$362-(H$362-G$362))/(1-H$7),(H$6*G$365+H203*H$365-(H$365-G$365))/(1-H$7))</f>
        <v>8.9832790854467852</v>
      </c>
      <c r="I561" s="38">
        <f t="shared" si="221"/>
        <v>12.937669246710673</v>
      </c>
      <c r="J561" s="38">
        <f t="shared" si="221"/>
        <v>21.171060691777161</v>
      </c>
      <c r="K561" s="38">
        <f t="shared" si="221"/>
        <v>24.366518290465489</v>
      </c>
      <c r="L561" s="38">
        <f t="shared" si="221"/>
        <v>29.119133522499347</v>
      </c>
      <c r="M561" s="38">
        <f t="shared" si="221"/>
        <v>21.292830530891457</v>
      </c>
      <c r="N561" s="38">
        <f t="shared" si="221"/>
        <v>10.793282515687732</v>
      </c>
      <c r="O561" s="38">
        <f t="shared" si="221"/>
        <v>14.994545454612707</v>
      </c>
      <c r="P561" s="38">
        <f t="shared" si="221"/>
        <v>20.914822637527219</v>
      </c>
      <c r="Q561" s="38">
        <f t="shared" si="221"/>
        <v>23.209953895888248</v>
      </c>
      <c r="R561" s="38">
        <f t="shared" si="221"/>
        <v>17.795168138378873</v>
      </c>
      <c r="S561" s="38">
        <f t="shared" si="221"/>
        <v>1.2172780082280432</v>
      </c>
      <c r="T561" s="38">
        <f t="shared" si="221"/>
        <v>16.239771501128537</v>
      </c>
      <c r="U561" s="38">
        <f t="shared" si="221"/>
        <v>23.364523358962042</v>
      </c>
    </row>
    <row r="562" spans="1:21" ht="14.25" customHeight="1">
      <c r="A562" s="152" t="s">
        <v>38</v>
      </c>
      <c r="B562" s="145"/>
      <c r="C562" s="276" t="s">
        <v>217</v>
      </c>
      <c r="D562" s="5" t="s">
        <v>79</v>
      </c>
      <c r="E562" s="5" t="s">
        <v>317</v>
      </c>
      <c r="F562" s="618"/>
      <c r="H562" s="38">
        <f t="shared" ref="H562:U562" si="222">+IF($A562="IPMC",(H$6*G$362+H204*H$362-(H$362-G$362))/(1-H$7),(H$6*G$365+H204*H$365-(H$365-G$365))/(1-H$7))</f>
        <v>8.9832790854467852</v>
      </c>
      <c r="I562" s="38">
        <f t="shared" si="222"/>
        <v>12.937669246710673</v>
      </c>
      <c r="J562" s="38">
        <f t="shared" si="222"/>
        <v>21.171060691777161</v>
      </c>
      <c r="K562" s="38">
        <f t="shared" si="222"/>
        <v>24.366518290465489</v>
      </c>
      <c r="L562" s="38">
        <f t="shared" si="222"/>
        <v>29.119133522499347</v>
      </c>
      <c r="M562" s="38">
        <f t="shared" si="222"/>
        <v>21.292830530891457</v>
      </c>
      <c r="N562" s="38">
        <f t="shared" si="222"/>
        <v>10.793282515687732</v>
      </c>
      <c r="O562" s="38">
        <f t="shared" si="222"/>
        <v>14.994545454612707</v>
      </c>
      <c r="P562" s="38">
        <f t="shared" si="222"/>
        <v>20.914822637527219</v>
      </c>
      <c r="Q562" s="38">
        <f t="shared" si="222"/>
        <v>23.209953895888248</v>
      </c>
      <c r="R562" s="38">
        <f t="shared" si="222"/>
        <v>17.795168138378873</v>
      </c>
      <c r="S562" s="38">
        <f t="shared" si="222"/>
        <v>1.2172780082280432</v>
      </c>
      <c r="T562" s="38">
        <f t="shared" si="222"/>
        <v>16.239771501128537</v>
      </c>
      <c r="U562" s="38">
        <f t="shared" si="222"/>
        <v>23.364523358962042</v>
      </c>
    </row>
    <row r="563" spans="1:21" ht="14.25" customHeight="1">
      <c r="A563" s="152" t="s">
        <v>38</v>
      </c>
      <c r="B563" s="145"/>
      <c r="C563" s="276" t="s">
        <v>793</v>
      </c>
      <c r="D563" s="5" t="s">
        <v>79</v>
      </c>
      <c r="E563" s="5" t="s">
        <v>317</v>
      </c>
      <c r="F563" s="618"/>
      <c r="H563" s="38">
        <f t="shared" ref="H563:U563" si="223">+IF($A563="IPMC",(H$6*G$362+H205*H$362-(H$362-G$362))/(1-H$7),(H$6*G$365+H205*H$365-(H$365-G$365))/(1-H$7))</f>
        <v>8.9832790854467852</v>
      </c>
      <c r="I563" s="38">
        <f t="shared" si="223"/>
        <v>12.937669246710673</v>
      </c>
      <c r="J563" s="38">
        <f t="shared" si="223"/>
        <v>21.171060691777161</v>
      </c>
      <c r="K563" s="38">
        <f t="shared" si="223"/>
        <v>24.366518290465489</v>
      </c>
      <c r="L563" s="38">
        <f t="shared" si="223"/>
        <v>29.119133522499347</v>
      </c>
      <c r="M563" s="38">
        <f t="shared" si="223"/>
        <v>21.292830530891457</v>
      </c>
      <c r="N563" s="38">
        <f t="shared" si="223"/>
        <v>10.793282515687732</v>
      </c>
      <c r="O563" s="38">
        <f t="shared" si="223"/>
        <v>14.994545454612707</v>
      </c>
      <c r="P563" s="38">
        <f t="shared" si="223"/>
        <v>20.914822637527219</v>
      </c>
      <c r="Q563" s="38">
        <f t="shared" si="223"/>
        <v>23.209953895888248</v>
      </c>
      <c r="R563" s="38">
        <f t="shared" si="223"/>
        <v>17.795168138378873</v>
      </c>
      <c r="S563" s="38">
        <f t="shared" si="223"/>
        <v>1.2172780082280432</v>
      </c>
      <c r="T563" s="38">
        <f t="shared" si="223"/>
        <v>16.239771501128537</v>
      </c>
      <c r="U563" s="38">
        <f t="shared" si="223"/>
        <v>23.364523358962042</v>
      </c>
    </row>
    <row r="564" spans="1:21" ht="14.25" customHeight="1">
      <c r="A564" s="152" t="s">
        <v>38</v>
      </c>
      <c r="B564" s="145"/>
      <c r="C564" s="276" t="s">
        <v>791</v>
      </c>
      <c r="D564" s="5" t="s">
        <v>79</v>
      </c>
      <c r="E564" s="5" t="s">
        <v>317</v>
      </c>
      <c r="F564" s="618"/>
      <c r="H564" s="38">
        <f t="shared" ref="H564:U564" si="224">+IF($A564="IPMC",(H$6*G$362+H206*H$362-(H$362-G$362))/(1-H$7),(H$6*G$365+H206*H$365-(H$365-G$365))/(1-H$7))</f>
        <v>8.9832790854467852</v>
      </c>
      <c r="I564" s="38">
        <f t="shared" si="224"/>
        <v>12.937669246710673</v>
      </c>
      <c r="J564" s="38">
        <f t="shared" si="224"/>
        <v>21.171060691777161</v>
      </c>
      <c r="K564" s="38">
        <f t="shared" si="224"/>
        <v>24.366518290465489</v>
      </c>
      <c r="L564" s="38">
        <f t="shared" si="224"/>
        <v>29.119133522499347</v>
      </c>
      <c r="M564" s="38">
        <f t="shared" si="224"/>
        <v>21.292830530891457</v>
      </c>
      <c r="N564" s="38">
        <f t="shared" si="224"/>
        <v>10.793282515687732</v>
      </c>
      <c r="O564" s="38">
        <f t="shared" si="224"/>
        <v>14.994545454612707</v>
      </c>
      <c r="P564" s="38">
        <f t="shared" si="224"/>
        <v>20.914822637527219</v>
      </c>
      <c r="Q564" s="38">
        <f t="shared" si="224"/>
        <v>23.209953895888248</v>
      </c>
      <c r="R564" s="38">
        <f t="shared" si="224"/>
        <v>17.795168138378873</v>
      </c>
      <c r="S564" s="38">
        <f t="shared" si="224"/>
        <v>1.2172780082280432</v>
      </c>
      <c r="T564" s="38">
        <f t="shared" si="224"/>
        <v>16.239771501128537</v>
      </c>
      <c r="U564" s="38">
        <f t="shared" si="224"/>
        <v>23.364523358962042</v>
      </c>
    </row>
    <row r="565" spans="1:21" ht="14.25" customHeight="1">
      <c r="A565" s="152" t="s">
        <v>38</v>
      </c>
      <c r="B565" s="145"/>
      <c r="C565" s="276" t="s">
        <v>218</v>
      </c>
      <c r="D565" s="5" t="s">
        <v>79</v>
      </c>
      <c r="E565" s="5" t="s">
        <v>317</v>
      </c>
      <c r="F565" s="618"/>
      <c r="H565" s="38">
        <f t="shared" ref="H565:U565" si="225">+IF($A565="IPMC",(H$6*G$362+H207*H$362-(H$362-G$362))/(1-H$7),(H$6*G$365+H207*H$365-(H$365-G$365))/(1-H$7))</f>
        <v>8.9832790854467852</v>
      </c>
      <c r="I565" s="38">
        <f t="shared" si="225"/>
        <v>12.937669246710673</v>
      </c>
      <c r="J565" s="38">
        <f t="shared" si="225"/>
        <v>21.171060691777161</v>
      </c>
      <c r="K565" s="38">
        <f t="shared" si="225"/>
        <v>24.366518290465489</v>
      </c>
      <c r="L565" s="38">
        <f t="shared" si="225"/>
        <v>29.119133522499347</v>
      </c>
      <c r="M565" s="38">
        <f t="shared" si="225"/>
        <v>21.292830530891457</v>
      </c>
      <c r="N565" s="38">
        <f t="shared" si="225"/>
        <v>10.793282515687732</v>
      </c>
      <c r="O565" s="38">
        <f t="shared" si="225"/>
        <v>14.994545454612707</v>
      </c>
      <c r="P565" s="38">
        <f t="shared" si="225"/>
        <v>20.914822637527219</v>
      </c>
      <c r="Q565" s="38">
        <f t="shared" si="225"/>
        <v>23.209953895888248</v>
      </c>
      <c r="R565" s="38">
        <f t="shared" si="225"/>
        <v>17.795168138378873</v>
      </c>
      <c r="S565" s="38">
        <f t="shared" si="225"/>
        <v>1.2172780082280432</v>
      </c>
      <c r="T565" s="38">
        <f t="shared" si="225"/>
        <v>16.239771501128537</v>
      </c>
      <c r="U565" s="38">
        <f t="shared" si="225"/>
        <v>23.364523358962042</v>
      </c>
    </row>
    <row r="566" spans="1:21" ht="14.25" customHeight="1">
      <c r="A566" s="152" t="s">
        <v>38</v>
      </c>
      <c r="B566" s="145"/>
      <c r="C566" s="276" t="s">
        <v>219</v>
      </c>
      <c r="D566" s="5" t="s">
        <v>79</v>
      </c>
      <c r="E566" s="5" t="s">
        <v>317</v>
      </c>
      <c r="F566" s="618"/>
      <c r="H566" s="38">
        <f t="shared" ref="H566:U566" si="226">+IF($A566="IPMC",(H$6*G$362+H208*H$362-(H$362-G$362))/(1-H$7),(H$6*G$365+H208*H$365-(H$365-G$365))/(1-H$7))</f>
        <v>8.9832790854467852</v>
      </c>
      <c r="I566" s="38">
        <f t="shared" si="226"/>
        <v>12.937669246710673</v>
      </c>
      <c r="J566" s="38">
        <f t="shared" si="226"/>
        <v>21.171060691777161</v>
      </c>
      <c r="K566" s="38">
        <f t="shared" si="226"/>
        <v>24.366518290465489</v>
      </c>
      <c r="L566" s="38">
        <f t="shared" si="226"/>
        <v>29.119133522499347</v>
      </c>
      <c r="M566" s="38">
        <f t="shared" si="226"/>
        <v>21.292830530891457</v>
      </c>
      <c r="N566" s="38">
        <f t="shared" si="226"/>
        <v>10.793282515687732</v>
      </c>
      <c r="O566" s="38">
        <f t="shared" si="226"/>
        <v>14.994545454612707</v>
      </c>
      <c r="P566" s="38">
        <f t="shared" si="226"/>
        <v>20.914822637527219</v>
      </c>
      <c r="Q566" s="38">
        <f t="shared" si="226"/>
        <v>23.209953895888248</v>
      </c>
      <c r="R566" s="38">
        <f t="shared" si="226"/>
        <v>17.795168138378873</v>
      </c>
      <c r="S566" s="38">
        <f t="shared" si="226"/>
        <v>1.2172780082280432</v>
      </c>
      <c r="T566" s="38">
        <f t="shared" si="226"/>
        <v>16.239771501128537</v>
      </c>
      <c r="U566" s="38">
        <f t="shared" si="226"/>
        <v>23.364523358962042</v>
      </c>
    </row>
    <row r="567" spans="1:21" ht="14.25" customHeight="1">
      <c r="A567" s="152" t="s">
        <v>38</v>
      </c>
      <c r="B567" s="145"/>
      <c r="C567" s="276" t="s">
        <v>801</v>
      </c>
      <c r="D567" s="5" t="s">
        <v>79</v>
      </c>
      <c r="E567" s="5" t="s">
        <v>317</v>
      </c>
      <c r="F567" s="618"/>
      <c r="H567" s="38">
        <f t="shared" ref="H567:U567" si="227">+IF($A567="IPMC",(H$6*G$362+H209*H$362-(H$362-G$362))/(1-H$7),(H$6*G$365+H209*H$365-(H$365-G$365))/(1-H$7))</f>
        <v>8.9832790854467852</v>
      </c>
      <c r="I567" s="38">
        <f t="shared" si="227"/>
        <v>12.937669246710673</v>
      </c>
      <c r="J567" s="38">
        <f t="shared" si="227"/>
        <v>21.171060691777161</v>
      </c>
      <c r="K567" s="38">
        <f t="shared" si="227"/>
        <v>24.366518290465489</v>
      </c>
      <c r="L567" s="38">
        <f t="shared" si="227"/>
        <v>29.119133522499347</v>
      </c>
      <c r="M567" s="38">
        <f t="shared" si="227"/>
        <v>21.292830530891457</v>
      </c>
      <c r="N567" s="38">
        <f t="shared" si="227"/>
        <v>10.793282515687732</v>
      </c>
      <c r="O567" s="38">
        <f t="shared" si="227"/>
        <v>14.994545454612707</v>
      </c>
      <c r="P567" s="38">
        <f t="shared" si="227"/>
        <v>20.914822637527219</v>
      </c>
      <c r="Q567" s="38">
        <f t="shared" si="227"/>
        <v>23.209953895888248</v>
      </c>
      <c r="R567" s="38">
        <f t="shared" si="227"/>
        <v>17.795168138378873</v>
      </c>
      <c r="S567" s="38">
        <f t="shared" si="227"/>
        <v>1.2172780082280432</v>
      </c>
      <c r="T567" s="38">
        <f t="shared" si="227"/>
        <v>16.239771501128537</v>
      </c>
      <c r="U567" s="38">
        <f t="shared" si="227"/>
        <v>23.364523358962042</v>
      </c>
    </row>
    <row r="568" spans="1:21" ht="14.25" customHeight="1">
      <c r="A568" s="152" t="s">
        <v>38</v>
      </c>
      <c r="B568" s="145"/>
      <c r="C568" s="276" t="s">
        <v>220</v>
      </c>
      <c r="D568" s="5" t="s">
        <v>79</v>
      </c>
      <c r="E568" s="5" t="s">
        <v>317</v>
      </c>
      <c r="F568" s="618"/>
      <c r="H568" s="38">
        <f t="shared" ref="H568:U568" si="228">+IF($A568="IPMC",(H$6*G$362+H210*H$362-(H$362-G$362))/(1-H$7),(H$6*G$365+H210*H$365-(H$365-G$365))/(1-H$7))</f>
        <v>8.9832790854467852</v>
      </c>
      <c r="I568" s="38">
        <f t="shared" si="228"/>
        <v>12.937669246710673</v>
      </c>
      <c r="J568" s="38">
        <f t="shared" si="228"/>
        <v>21.171060691777161</v>
      </c>
      <c r="K568" s="38">
        <f t="shared" si="228"/>
        <v>24.366518290465489</v>
      </c>
      <c r="L568" s="38">
        <f t="shared" si="228"/>
        <v>29.119133522499347</v>
      </c>
      <c r="M568" s="38">
        <f t="shared" si="228"/>
        <v>21.292830530891457</v>
      </c>
      <c r="N568" s="38">
        <f t="shared" si="228"/>
        <v>10.793282515687732</v>
      </c>
      <c r="O568" s="38">
        <f t="shared" si="228"/>
        <v>14.994545454612707</v>
      </c>
      <c r="P568" s="38">
        <f t="shared" si="228"/>
        <v>20.914822637527219</v>
      </c>
      <c r="Q568" s="38">
        <f t="shared" si="228"/>
        <v>23.209953895888248</v>
      </c>
      <c r="R568" s="38">
        <f t="shared" si="228"/>
        <v>17.795168138378873</v>
      </c>
      <c r="S568" s="38">
        <f t="shared" si="228"/>
        <v>1.2172780082280432</v>
      </c>
      <c r="T568" s="38">
        <f t="shared" si="228"/>
        <v>16.239771501128537</v>
      </c>
      <c r="U568" s="38">
        <f t="shared" si="228"/>
        <v>23.364523358962042</v>
      </c>
    </row>
    <row r="569" spans="1:21" ht="14.25" customHeight="1">
      <c r="A569" s="152" t="s">
        <v>38</v>
      </c>
      <c r="B569" s="145"/>
      <c r="C569" s="276" t="s">
        <v>800</v>
      </c>
      <c r="D569" s="5" t="s">
        <v>79</v>
      </c>
      <c r="E569" s="5" t="s">
        <v>317</v>
      </c>
      <c r="F569" s="618"/>
      <c r="H569" s="38">
        <f t="shared" ref="H569:U569" si="229">+IF($A569="IPMC",(H$6*G$362+H211*H$362-(H$362-G$362))/(1-H$7),(H$6*G$365+H211*H$365-(H$365-G$365))/(1-H$7))</f>
        <v>8.9832790854467852</v>
      </c>
      <c r="I569" s="38">
        <f t="shared" si="229"/>
        <v>12.937669246710673</v>
      </c>
      <c r="J569" s="38">
        <f t="shared" si="229"/>
        <v>21.171060691777161</v>
      </c>
      <c r="K569" s="38">
        <f t="shared" si="229"/>
        <v>24.366518290465489</v>
      </c>
      <c r="L569" s="38">
        <f t="shared" si="229"/>
        <v>29.119133522499347</v>
      </c>
      <c r="M569" s="38">
        <f t="shared" si="229"/>
        <v>21.292830530891457</v>
      </c>
      <c r="N569" s="38">
        <f t="shared" si="229"/>
        <v>10.793282515687732</v>
      </c>
      <c r="O569" s="38">
        <f t="shared" si="229"/>
        <v>14.994545454612707</v>
      </c>
      <c r="P569" s="38">
        <f t="shared" si="229"/>
        <v>20.914822637527219</v>
      </c>
      <c r="Q569" s="38">
        <f t="shared" si="229"/>
        <v>23.209953895888248</v>
      </c>
      <c r="R569" s="38">
        <f t="shared" si="229"/>
        <v>17.795168138378873</v>
      </c>
      <c r="S569" s="38">
        <f t="shared" si="229"/>
        <v>1.2172780082280432</v>
      </c>
      <c r="T569" s="38">
        <f t="shared" si="229"/>
        <v>16.239771501128537</v>
      </c>
      <c r="U569" s="38">
        <f t="shared" si="229"/>
        <v>23.364523358962042</v>
      </c>
    </row>
    <row r="570" spans="1:21" ht="14.25" customHeight="1">
      <c r="A570" s="152" t="s">
        <v>38</v>
      </c>
      <c r="B570" s="145"/>
      <c r="C570" s="276" t="s">
        <v>221</v>
      </c>
      <c r="D570" s="5" t="s">
        <v>79</v>
      </c>
      <c r="E570" s="5" t="s">
        <v>317</v>
      </c>
      <c r="F570" s="618"/>
      <c r="H570" s="38">
        <f t="shared" ref="H570:U570" si="230">+IF($A570="IPMC",(H$6*G$362+H212*H$362-(H$362-G$362))/(1-H$7),(H$6*G$365+H212*H$365-(H$365-G$365))/(1-H$7))</f>
        <v>8.9832790854467852</v>
      </c>
      <c r="I570" s="38">
        <f t="shared" si="230"/>
        <v>12.937669246710673</v>
      </c>
      <c r="J570" s="38">
        <f t="shared" si="230"/>
        <v>21.171060691777161</v>
      </c>
      <c r="K570" s="38">
        <f t="shared" si="230"/>
        <v>24.366518290465489</v>
      </c>
      <c r="L570" s="38">
        <f t="shared" si="230"/>
        <v>29.119133522499347</v>
      </c>
      <c r="M570" s="38">
        <f t="shared" si="230"/>
        <v>21.292830530891457</v>
      </c>
      <c r="N570" s="38">
        <f t="shared" si="230"/>
        <v>10.793282515687732</v>
      </c>
      <c r="O570" s="38">
        <f t="shared" si="230"/>
        <v>14.994545454612707</v>
      </c>
      <c r="P570" s="38">
        <f t="shared" si="230"/>
        <v>20.914822637527219</v>
      </c>
      <c r="Q570" s="38">
        <f t="shared" si="230"/>
        <v>23.209953895888248</v>
      </c>
      <c r="R570" s="38">
        <f t="shared" si="230"/>
        <v>17.795168138378873</v>
      </c>
      <c r="S570" s="38">
        <f t="shared" si="230"/>
        <v>1.2172780082280432</v>
      </c>
      <c r="T570" s="38">
        <f t="shared" si="230"/>
        <v>16.239771501128537</v>
      </c>
      <c r="U570" s="38">
        <f t="shared" si="230"/>
        <v>23.364523358962042</v>
      </c>
    </row>
    <row r="571" spans="1:21" ht="14.25" customHeight="1">
      <c r="A571" s="152" t="s">
        <v>38</v>
      </c>
      <c r="B571" s="145"/>
      <c r="C571" s="276" t="s">
        <v>792</v>
      </c>
      <c r="D571" s="5" t="s">
        <v>79</v>
      </c>
      <c r="E571" s="5" t="s">
        <v>317</v>
      </c>
      <c r="F571" s="618"/>
      <c r="H571" s="38">
        <f t="shared" ref="H571:U571" si="231">+IF($A571="IPMC",(H$6*G$362+H213*H$362-(H$362-G$362))/(1-H$7),(H$6*G$365+H213*H$365-(H$365-G$365))/(1-H$7))</f>
        <v>8.9832790854467852</v>
      </c>
      <c r="I571" s="38">
        <f t="shared" si="231"/>
        <v>12.937669246710673</v>
      </c>
      <c r="J571" s="38">
        <f t="shared" si="231"/>
        <v>21.171060691777161</v>
      </c>
      <c r="K571" s="38">
        <f t="shared" si="231"/>
        <v>24.366518290465489</v>
      </c>
      <c r="L571" s="38">
        <f t="shared" si="231"/>
        <v>29.119133522499347</v>
      </c>
      <c r="M571" s="38">
        <f t="shared" si="231"/>
        <v>21.292830530891457</v>
      </c>
      <c r="N571" s="38">
        <f t="shared" si="231"/>
        <v>10.793282515687732</v>
      </c>
      <c r="O571" s="38">
        <f t="shared" si="231"/>
        <v>14.994545454612707</v>
      </c>
      <c r="P571" s="38">
        <f t="shared" si="231"/>
        <v>20.914822637527219</v>
      </c>
      <c r="Q571" s="38">
        <f t="shared" si="231"/>
        <v>23.209953895888248</v>
      </c>
      <c r="R571" s="38">
        <f t="shared" si="231"/>
        <v>17.795168138378873</v>
      </c>
      <c r="S571" s="38">
        <f t="shared" si="231"/>
        <v>1.2172780082280432</v>
      </c>
      <c r="T571" s="38">
        <f t="shared" si="231"/>
        <v>16.239771501128537</v>
      </c>
      <c r="U571" s="38">
        <f t="shared" si="231"/>
        <v>23.364523358962042</v>
      </c>
    </row>
    <row r="572" spans="1:21" ht="14.25" customHeight="1">
      <c r="A572" s="152" t="s">
        <v>38</v>
      </c>
      <c r="B572" s="145"/>
      <c r="C572" s="276" t="s">
        <v>796</v>
      </c>
      <c r="D572" s="5" t="s">
        <v>79</v>
      </c>
      <c r="E572" s="5" t="s">
        <v>317</v>
      </c>
      <c r="F572" s="618"/>
      <c r="H572" s="38">
        <f t="shared" ref="H572:U572" si="232">+IF($A572="IPMC",(H$6*G$362+H214*H$362-(H$362-G$362))/(1-H$7),(H$6*G$365+H214*H$365-(H$365-G$365))/(1-H$7))</f>
        <v>8.9832790854467852</v>
      </c>
      <c r="I572" s="38">
        <f t="shared" si="232"/>
        <v>12.937669246710673</v>
      </c>
      <c r="J572" s="38">
        <f t="shared" si="232"/>
        <v>21.171060691777161</v>
      </c>
      <c r="K572" s="38">
        <f t="shared" si="232"/>
        <v>24.366518290465489</v>
      </c>
      <c r="L572" s="38">
        <f t="shared" si="232"/>
        <v>29.119133522499347</v>
      </c>
      <c r="M572" s="38">
        <f t="shared" si="232"/>
        <v>21.292830530891457</v>
      </c>
      <c r="N572" s="38">
        <f t="shared" si="232"/>
        <v>10.793282515687732</v>
      </c>
      <c r="O572" s="38">
        <f t="shared" si="232"/>
        <v>14.994545454612707</v>
      </c>
      <c r="P572" s="38">
        <f t="shared" si="232"/>
        <v>20.914822637527219</v>
      </c>
      <c r="Q572" s="38">
        <f t="shared" si="232"/>
        <v>23.209953895888248</v>
      </c>
      <c r="R572" s="38">
        <f t="shared" si="232"/>
        <v>17.795168138378873</v>
      </c>
      <c r="S572" s="38">
        <f t="shared" si="232"/>
        <v>1.2172780082280432</v>
      </c>
      <c r="T572" s="38">
        <f t="shared" si="232"/>
        <v>16.239771501128537</v>
      </c>
      <c r="U572" s="38">
        <f t="shared" si="232"/>
        <v>23.364523358962042</v>
      </c>
    </row>
    <row r="573" spans="1:21" ht="14.25" customHeight="1">
      <c r="A573" s="152" t="s">
        <v>38</v>
      </c>
      <c r="B573" s="145"/>
      <c r="C573" s="276" t="s">
        <v>795</v>
      </c>
      <c r="D573" s="5" t="s">
        <v>79</v>
      </c>
      <c r="E573" s="5" t="s">
        <v>317</v>
      </c>
      <c r="F573" s="618"/>
      <c r="H573" s="38">
        <f t="shared" ref="H573:U573" si="233">+IF($A573="IPMC",(H$6*G$362+H215*H$362-(H$362-G$362))/(1-H$7),(H$6*G$365+H215*H$365-(H$365-G$365))/(1-H$7))</f>
        <v>8.9832790854467852</v>
      </c>
      <c r="I573" s="38">
        <f t="shared" si="233"/>
        <v>12.937669246710673</v>
      </c>
      <c r="J573" s="38">
        <f t="shared" si="233"/>
        <v>21.171060691777161</v>
      </c>
      <c r="K573" s="38">
        <f t="shared" si="233"/>
        <v>24.366518290465489</v>
      </c>
      <c r="L573" s="38">
        <f t="shared" si="233"/>
        <v>29.119133522499347</v>
      </c>
      <c r="M573" s="38">
        <f t="shared" si="233"/>
        <v>21.292830530891457</v>
      </c>
      <c r="N573" s="38">
        <f t="shared" si="233"/>
        <v>10.793282515687732</v>
      </c>
      <c r="O573" s="38">
        <f t="shared" si="233"/>
        <v>14.994545454612707</v>
      </c>
      <c r="P573" s="38">
        <f t="shared" si="233"/>
        <v>20.914822637527219</v>
      </c>
      <c r="Q573" s="38">
        <f t="shared" si="233"/>
        <v>23.209953895888248</v>
      </c>
      <c r="R573" s="38">
        <f t="shared" si="233"/>
        <v>17.795168138378873</v>
      </c>
      <c r="S573" s="38">
        <f t="shared" si="233"/>
        <v>1.2172780082280432</v>
      </c>
      <c r="T573" s="38">
        <f t="shared" si="233"/>
        <v>16.239771501128537</v>
      </c>
      <c r="U573" s="38">
        <f t="shared" si="233"/>
        <v>23.364523358962042</v>
      </c>
    </row>
    <row r="574" spans="1:21" ht="14.25" customHeight="1">
      <c r="A574" s="152"/>
      <c r="B574" s="145"/>
      <c r="C574" s="470" t="s">
        <v>180</v>
      </c>
      <c r="D574" s="503"/>
      <c r="E574" s="503"/>
      <c r="F574" s="533"/>
      <c r="G574" s="534"/>
      <c r="H574" s="533"/>
      <c r="I574" s="533"/>
      <c r="J574" s="533"/>
      <c r="K574" s="533"/>
      <c r="L574" s="533"/>
      <c r="M574" s="533"/>
      <c r="N574" s="533"/>
      <c r="O574" s="533"/>
      <c r="P574" s="533"/>
      <c r="Q574" s="533"/>
      <c r="R574" s="533"/>
      <c r="S574" s="533"/>
      <c r="T574" s="533"/>
      <c r="U574" s="533"/>
    </row>
    <row r="575" spans="1:21" ht="14.25" customHeight="1">
      <c r="A575" s="152" t="s">
        <v>37</v>
      </c>
      <c r="B575" s="145"/>
      <c r="C575" s="276" t="s">
        <v>259</v>
      </c>
      <c r="D575" s="5" t="s">
        <v>79</v>
      </c>
      <c r="E575" s="5" t="s">
        <v>317</v>
      </c>
      <c r="F575" s="618"/>
      <c r="H575" s="38">
        <f t="shared" ref="H575:U575" si="234">+IF($A575="IPMC",(H$6*G$362+H217*H$362-(H$362-G$362))/(1-H$7),(H$6*G$365+H217*H$365-(H$365-G$365))/(1-H$7))</f>
        <v>18.248848659992728</v>
      </c>
      <c r="I575" s="38">
        <f t="shared" si="234"/>
        <v>17.029320916611251</v>
      </c>
      <c r="J575" s="38">
        <f t="shared" si="234"/>
        <v>23.015310426389608</v>
      </c>
      <c r="K575" s="38">
        <f t="shared" si="234"/>
        <v>25.357769199122107</v>
      </c>
      <c r="L575" s="38">
        <f t="shared" si="234"/>
        <v>28.571455060874541</v>
      </c>
      <c r="M575" s="38">
        <f t="shared" si="234"/>
        <v>25.322066216575607</v>
      </c>
      <c r="N575" s="38">
        <f t="shared" si="234"/>
        <v>22.441955861418535</v>
      </c>
      <c r="O575" s="38">
        <f t="shared" si="234"/>
        <v>24.717427881868058</v>
      </c>
      <c r="P575" s="38">
        <f t="shared" si="234"/>
        <v>24.295255818501502</v>
      </c>
      <c r="Q575" s="38">
        <f t="shared" si="234"/>
        <v>25.326019015742901</v>
      </c>
      <c r="R575" s="38">
        <f t="shared" si="234"/>
        <v>25.431991633050512</v>
      </c>
      <c r="S575" s="38">
        <f t="shared" si="234"/>
        <v>16.319918999037608</v>
      </c>
      <c r="T575" s="38">
        <f t="shared" si="234"/>
        <v>19.607206543166928</v>
      </c>
      <c r="U575" s="38">
        <f t="shared" si="234"/>
        <v>22.336086054582555</v>
      </c>
    </row>
    <row r="576" spans="1:21" ht="14.25" customHeight="1">
      <c r="A576" s="152" t="s">
        <v>37</v>
      </c>
      <c r="B576" s="145"/>
      <c r="C576" s="276" t="s">
        <v>259</v>
      </c>
      <c r="D576" s="5" t="s">
        <v>79</v>
      </c>
      <c r="E576" s="5" t="s">
        <v>317</v>
      </c>
      <c r="F576" s="618"/>
      <c r="H576" s="38">
        <f t="shared" ref="H576:U576" si="235">+IF($A576="IPMC",(H$6*G$362+H218*H$362-(H$362-G$362))/(1-H$7),(H$6*G$365+H218*H$365-(H$365-G$365))/(1-H$7))</f>
        <v>18.248848659992728</v>
      </c>
      <c r="I576" s="38">
        <f t="shared" si="235"/>
        <v>17.029320916611251</v>
      </c>
      <c r="J576" s="38">
        <f t="shared" si="235"/>
        <v>23.015310426389608</v>
      </c>
      <c r="K576" s="38">
        <f t="shared" si="235"/>
        <v>25.357769199122107</v>
      </c>
      <c r="L576" s="38">
        <f t="shared" si="235"/>
        <v>28.571455060874541</v>
      </c>
      <c r="M576" s="38">
        <f t="shared" si="235"/>
        <v>25.322066216575607</v>
      </c>
      <c r="N576" s="38">
        <f t="shared" si="235"/>
        <v>22.441955861418535</v>
      </c>
      <c r="O576" s="38">
        <f t="shared" si="235"/>
        <v>24.717427881868058</v>
      </c>
      <c r="P576" s="38">
        <f t="shared" si="235"/>
        <v>24.295255818501502</v>
      </c>
      <c r="Q576" s="38">
        <f t="shared" si="235"/>
        <v>25.326019015742901</v>
      </c>
      <c r="R576" s="38">
        <f t="shared" si="235"/>
        <v>25.431991633050512</v>
      </c>
      <c r="S576" s="38">
        <f t="shared" si="235"/>
        <v>16.319918999037608</v>
      </c>
      <c r="T576" s="38">
        <f t="shared" si="235"/>
        <v>19.607206543166928</v>
      </c>
      <c r="U576" s="38">
        <f t="shared" si="235"/>
        <v>22.336086054582555</v>
      </c>
    </row>
    <row r="577" spans="1:21" ht="14.25" customHeight="1">
      <c r="A577" s="152" t="s">
        <v>37</v>
      </c>
      <c r="B577" s="145"/>
      <c r="C577" s="276" t="s">
        <v>260</v>
      </c>
      <c r="D577" s="5" t="s">
        <v>79</v>
      </c>
      <c r="E577" s="5" t="s">
        <v>317</v>
      </c>
      <c r="F577" s="618"/>
      <c r="H577" s="38">
        <f t="shared" ref="H577:U577" si="236">+IF($A577="IPMC",(H$6*G$362+H219*H$362-(H$362-G$362))/(1-H$7),(H$6*G$365+H219*H$365-(H$365-G$365))/(1-H$7))</f>
        <v>29.706063124725986</v>
      </c>
      <c r="I577" s="38">
        <f t="shared" si="236"/>
        <v>28.857917091594032</v>
      </c>
      <c r="J577" s="38">
        <f t="shared" si="236"/>
        <v>34.813004310263857</v>
      </c>
      <c r="K577" s="38">
        <f t="shared" si="236"/>
        <v>37.093207793035575</v>
      </c>
      <c r="L577" s="38">
        <f t="shared" si="236"/>
        <v>39.599591335315864</v>
      </c>
      <c r="M577" s="38">
        <f t="shared" si="236"/>
        <v>36.206754162053926</v>
      </c>
      <c r="N577" s="38">
        <f t="shared" si="236"/>
        <v>33.676859574999789</v>
      </c>
      <c r="O577" s="38">
        <f t="shared" si="236"/>
        <v>35.921472629518114</v>
      </c>
      <c r="P577" s="38">
        <f t="shared" si="236"/>
        <v>35.502411583051419</v>
      </c>
      <c r="Q577" s="38">
        <f t="shared" si="236"/>
        <v>36.408648886408891</v>
      </c>
      <c r="R577" s="38">
        <f t="shared" si="236"/>
        <v>36.367229343061631</v>
      </c>
      <c r="S577" s="38">
        <f t="shared" si="236"/>
        <v>27.803124350877631</v>
      </c>
      <c r="T577" s="38">
        <f t="shared" si="236"/>
        <v>31.487569012263762</v>
      </c>
      <c r="U577" s="38">
        <f t="shared" si="236"/>
        <v>34.442419560946881</v>
      </c>
    </row>
    <row r="578" spans="1:21" ht="14.25" customHeight="1">
      <c r="A578" s="152" t="s">
        <v>37</v>
      </c>
      <c r="B578" s="145"/>
      <c r="C578" s="276" t="s">
        <v>938</v>
      </c>
      <c r="D578" s="5" t="s">
        <v>79</v>
      </c>
      <c r="E578" s="5" t="s">
        <v>317</v>
      </c>
      <c r="F578" s="618"/>
      <c r="H578" s="38">
        <f t="shared" ref="H578:U578" si="237">+IF($A578="IPMC",(H$6*G$362+H220*H$362-(H$362-G$362))/(1-H$7),(H$6*G$365+H220*H$365-(H$365-G$365))/(1-H$7))</f>
        <v>23.261379988313529</v>
      </c>
      <c r="I578" s="38">
        <f t="shared" si="237"/>
        <v>22.204331743166222</v>
      </c>
      <c r="J578" s="38">
        <f t="shared" si="237"/>
        <v>28.176801500584599</v>
      </c>
      <c r="K578" s="38">
        <f t="shared" si="237"/>
        <v>30.492023583959256</v>
      </c>
      <c r="L578" s="38">
        <f t="shared" si="237"/>
        <v>33.396264680942622</v>
      </c>
      <c r="M578" s="38">
        <f t="shared" si="237"/>
        <v>30.084117192722374</v>
      </c>
      <c r="N578" s="38">
        <f t="shared" si="237"/>
        <v>27.357226236110343</v>
      </c>
      <c r="O578" s="38">
        <f t="shared" si="237"/>
        <v>29.619197458964965</v>
      </c>
      <c r="P578" s="38">
        <f t="shared" si="237"/>
        <v>29.198386465492092</v>
      </c>
      <c r="Q578" s="38">
        <f t="shared" si="237"/>
        <v>30.174669584159272</v>
      </c>
      <c r="R578" s="38">
        <f t="shared" si="237"/>
        <v>30.216158131180379</v>
      </c>
      <c r="S578" s="38">
        <f t="shared" si="237"/>
        <v>21.34382134046762</v>
      </c>
      <c r="T578" s="38">
        <f t="shared" si="237"/>
        <v>24.804865123396798</v>
      </c>
      <c r="U578" s="38">
        <f t="shared" si="237"/>
        <v>27.632606963616947</v>
      </c>
    </row>
    <row r="579" spans="1:21" ht="14.25" customHeight="1">
      <c r="A579" s="152" t="s">
        <v>37</v>
      </c>
      <c r="B579" s="145"/>
      <c r="C579" s="276" t="s">
        <v>263</v>
      </c>
      <c r="D579" s="5" t="s">
        <v>79</v>
      </c>
      <c r="E579" s="5" t="s">
        <v>317</v>
      </c>
      <c r="F579" s="618"/>
      <c r="H579" s="38">
        <f t="shared" ref="H579:U579" si="238">+IF($A579="IPMC",(H$6*G$362+H221*H$362-(H$362-G$362))/(1-H$7),(H$6*G$365+H221*H$365-(H$365-G$365))/(1-H$7))</f>
        <v>23.261379988313529</v>
      </c>
      <c r="I579" s="38">
        <f t="shared" si="238"/>
        <v>22.204331743166222</v>
      </c>
      <c r="J579" s="38">
        <f t="shared" si="238"/>
        <v>28.176801500584599</v>
      </c>
      <c r="K579" s="38">
        <f t="shared" si="238"/>
        <v>30.492023583959256</v>
      </c>
      <c r="L579" s="38">
        <f t="shared" si="238"/>
        <v>33.396264680942622</v>
      </c>
      <c r="M579" s="38">
        <f t="shared" si="238"/>
        <v>30.084117192722374</v>
      </c>
      <c r="N579" s="38">
        <f t="shared" si="238"/>
        <v>27.357226236110343</v>
      </c>
      <c r="O579" s="38">
        <f t="shared" si="238"/>
        <v>29.619197458964965</v>
      </c>
      <c r="P579" s="38">
        <f t="shared" si="238"/>
        <v>29.198386465492092</v>
      </c>
      <c r="Q579" s="38">
        <f t="shared" si="238"/>
        <v>30.174669584159272</v>
      </c>
      <c r="R579" s="38">
        <f t="shared" si="238"/>
        <v>30.216158131180379</v>
      </c>
      <c r="S579" s="38">
        <f t="shared" si="238"/>
        <v>21.34382134046762</v>
      </c>
      <c r="T579" s="38">
        <f t="shared" si="238"/>
        <v>24.804865123396798</v>
      </c>
      <c r="U579" s="38">
        <f t="shared" si="238"/>
        <v>27.632606963616947</v>
      </c>
    </row>
    <row r="580" spans="1:21" ht="14.25" customHeight="1">
      <c r="A580" s="152" t="s">
        <v>37</v>
      </c>
      <c r="B580" s="145"/>
      <c r="C580" s="276" t="s">
        <v>264</v>
      </c>
      <c r="D580" s="5" t="s">
        <v>79</v>
      </c>
      <c r="E580" s="5" t="s">
        <v>317</v>
      </c>
      <c r="F580" s="618"/>
      <c r="H580" s="38">
        <f t="shared" ref="H580:U580" si="239">+IF($A580="IPMC",(H$6*G$362+H222*H$362-(H$362-G$362))/(1-H$7),(H$6*G$365+H222*H$365-(H$365-G$365))/(1-H$7))</f>
        <v>29.706063124725986</v>
      </c>
      <c r="I580" s="38">
        <f t="shared" si="239"/>
        <v>28.857917091594032</v>
      </c>
      <c r="J580" s="38">
        <f t="shared" si="239"/>
        <v>34.813004310263857</v>
      </c>
      <c r="K580" s="38">
        <f t="shared" si="239"/>
        <v>37.093207793035575</v>
      </c>
      <c r="L580" s="38">
        <f t="shared" si="239"/>
        <v>39.599591335315864</v>
      </c>
      <c r="M580" s="38">
        <f t="shared" si="239"/>
        <v>36.206754162053926</v>
      </c>
      <c r="N580" s="38">
        <f t="shared" si="239"/>
        <v>33.676859574999789</v>
      </c>
      <c r="O580" s="38">
        <f t="shared" si="239"/>
        <v>35.921472629518114</v>
      </c>
      <c r="P580" s="38">
        <f t="shared" si="239"/>
        <v>35.502411583051419</v>
      </c>
      <c r="Q580" s="38">
        <f t="shared" si="239"/>
        <v>36.408648886408891</v>
      </c>
      <c r="R580" s="38">
        <f t="shared" si="239"/>
        <v>36.367229343061631</v>
      </c>
      <c r="S580" s="38">
        <f t="shared" si="239"/>
        <v>27.803124350877631</v>
      </c>
      <c r="T580" s="38">
        <f t="shared" si="239"/>
        <v>31.487569012263762</v>
      </c>
      <c r="U580" s="38">
        <f t="shared" si="239"/>
        <v>34.442419560946881</v>
      </c>
    </row>
    <row r="581" spans="1:21" ht="14.25" customHeight="1">
      <c r="A581" s="152" t="s">
        <v>37</v>
      </c>
      <c r="B581" s="145"/>
      <c r="C581" s="276" t="s">
        <v>265</v>
      </c>
      <c r="D581" s="5" t="s">
        <v>79</v>
      </c>
      <c r="E581" s="5" t="s">
        <v>317</v>
      </c>
      <c r="F581" s="618"/>
      <c r="H581" s="38">
        <f t="shared" ref="H581:U581" si="240">+IF($A581="IPMC",(H$6*G$362+H223*H$362-(H$362-G$362))/(1-H$7),(H$6*G$365+H223*H$365-(H$365-G$365))/(1-H$7))</f>
        <v>38.298973973275935</v>
      </c>
      <c r="I581" s="38">
        <f t="shared" si="240"/>
        <v>37.72936422283113</v>
      </c>
      <c r="J581" s="38">
        <f t="shared" si="240"/>
        <v>43.661274723169555</v>
      </c>
      <c r="K581" s="38">
        <f t="shared" si="240"/>
        <v>45.894786738470678</v>
      </c>
      <c r="L581" s="38">
        <f t="shared" si="240"/>
        <v>47.870693541146863</v>
      </c>
      <c r="M581" s="38">
        <f t="shared" si="240"/>
        <v>44.370270121162669</v>
      </c>
      <c r="N581" s="38">
        <f t="shared" si="240"/>
        <v>42.103037360185738</v>
      </c>
      <c r="O581" s="38">
        <f t="shared" si="240"/>
        <v>44.324506190255676</v>
      </c>
      <c r="P581" s="38">
        <f t="shared" si="240"/>
        <v>43.907778406463855</v>
      </c>
      <c r="Q581" s="38">
        <f t="shared" si="240"/>
        <v>44.720621289408385</v>
      </c>
      <c r="R581" s="38">
        <f t="shared" si="240"/>
        <v>44.568657625569969</v>
      </c>
      <c r="S581" s="38">
        <f t="shared" si="240"/>
        <v>36.415528364757655</v>
      </c>
      <c r="T581" s="38">
        <f t="shared" si="240"/>
        <v>40.39784086408639</v>
      </c>
      <c r="U581" s="38">
        <f t="shared" si="240"/>
        <v>43.522169690720141</v>
      </c>
    </row>
    <row r="582" spans="1:21" ht="14.25" customHeight="1">
      <c r="A582" s="152" t="s">
        <v>37</v>
      </c>
      <c r="B582" s="145"/>
      <c r="C582" s="276" t="s">
        <v>266</v>
      </c>
      <c r="D582" s="5" t="s">
        <v>79</v>
      </c>
      <c r="E582" s="5" t="s">
        <v>317</v>
      </c>
      <c r="F582" s="618"/>
      <c r="H582" s="38">
        <f t="shared" ref="H582:U582" si="241">+IF($A582="IPMC",(H$6*G$362+H224*H$362-(H$362-G$362))/(1-H$7),(H$6*G$365+H224*H$365-(H$365-G$365))/(1-H$7))</f>
        <v>38.298973973275935</v>
      </c>
      <c r="I582" s="38">
        <f t="shared" si="241"/>
        <v>37.72936422283113</v>
      </c>
      <c r="J582" s="38">
        <f t="shared" si="241"/>
        <v>43.661274723169555</v>
      </c>
      <c r="K582" s="38">
        <f t="shared" si="241"/>
        <v>45.894786738470678</v>
      </c>
      <c r="L582" s="38">
        <f t="shared" si="241"/>
        <v>47.870693541146863</v>
      </c>
      <c r="M582" s="38">
        <f t="shared" si="241"/>
        <v>44.370270121162669</v>
      </c>
      <c r="N582" s="38">
        <f t="shared" si="241"/>
        <v>42.103037360185738</v>
      </c>
      <c r="O582" s="38">
        <f t="shared" si="241"/>
        <v>44.324506190255676</v>
      </c>
      <c r="P582" s="38">
        <f t="shared" si="241"/>
        <v>43.907778406463855</v>
      </c>
      <c r="Q582" s="38">
        <f t="shared" si="241"/>
        <v>44.720621289408385</v>
      </c>
      <c r="R582" s="38">
        <f t="shared" si="241"/>
        <v>44.568657625569969</v>
      </c>
      <c r="S582" s="38">
        <f t="shared" si="241"/>
        <v>36.415528364757655</v>
      </c>
      <c r="T582" s="38">
        <f t="shared" si="241"/>
        <v>40.39784086408639</v>
      </c>
      <c r="U582" s="38">
        <f t="shared" si="241"/>
        <v>43.522169690720141</v>
      </c>
    </row>
    <row r="583" spans="1:21" ht="14.25" customHeight="1">
      <c r="A583" s="152" t="s">
        <v>37</v>
      </c>
      <c r="B583" s="145"/>
      <c r="C583" s="276" t="s">
        <v>267</v>
      </c>
      <c r="D583" s="5" t="s">
        <v>79</v>
      </c>
      <c r="E583" s="5" t="s">
        <v>317</v>
      </c>
      <c r="F583" s="618"/>
      <c r="H583" s="38">
        <f t="shared" ref="H583:U583" si="242">+IF($A583="IPMC",(H$6*G$362+H225*H$362-(H$362-G$362))/(1-H$7),(H$6*G$365+H225*H$365-(H$365-G$365))/(1-H$7))</f>
        <v>29.706063124725986</v>
      </c>
      <c r="I583" s="38">
        <f t="shared" si="242"/>
        <v>28.857917091594032</v>
      </c>
      <c r="J583" s="38">
        <f t="shared" si="242"/>
        <v>34.813004310263857</v>
      </c>
      <c r="K583" s="38">
        <f t="shared" si="242"/>
        <v>37.093207793035575</v>
      </c>
      <c r="L583" s="38">
        <f t="shared" si="242"/>
        <v>39.599591335315864</v>
      </c>
      <c r="M583" s="38">
        <f t="shared" si="242"/>
        <v>36.206754162053926</v>
      </c>
      <c r="N583" s="38">
        <f t="shared" si="242"/>
        <v>33.676859574999789</v>
      </c>
      <c r="O583" s="38">
        <f t="shared" si="242"/>
        <v>35.921472629518114</v>
      </c>
      <c r="P583" s="38">
        <f t="shared" si="242"/>
        <v>35.502411583051419</v>
      </c>
      <c r="Q583" s="38">
        <f t="shared" si="242"/>
        <v>36.408648886408891</v>
      </c>
      <c r="R583" s="38">
        <f t="shared" si="242"/>
        <v>36.367229343061631</v>
      </c>
      <c r="S583" s="38">
        <f t="shared" si="242"/>
        <v>27.803124350877631</v>
      </c>
      <c r="T583" s="38">
        <f t="shared" si="242"/>
        <v>31.487569012263762</v>
      </c>
      <c r="U583" s="38">
        <f t="shared" si="242"/>
        <v>34.442419560946881</v>
      </c>
    </row>
    <row r="584" spans="1:21" ht="14.25" customHeight="1">
      <c r="A584" s="152" t="s">
        <v>37</v>
      </c>
      <c r="B584" s="145"/>
      <c r="C584" s="276" t="s">
        <v>268</v>
      </c>
      <c r="D584" s="5" t="s">
        <v>79</v>
      </c>
      <c r="E584" s="5" t="s">
        <v>317</v>
      </c>
      <c r="F584" s="618"/>
      <c r="H584" s="38">
        <f t="shared" ref="H584:U584" si="243">+IF($A584="IPMC",(H$6*G$362+H226*H$362-(H$362-G$362))/(1-H$7),(H$6*G$365+H226*H$365-(H$365-G$365))/(1-H$7))</f>
        <v>29.706063124725986</v>
      </c>
      <c r="I584" s="38">
        <f t="shared" si="243"/>
        <v>28.857917091594032</v>
      </c>
      <c r="J584" s="38">
        <f t="shared" si="243"/>
        <v>34.813004310263857</v>
      </c>
      <c r="K584" s="38">
        <f t="shared" si="243"/>
        <v>37.093207793035575</v>
      </c>
      <c r="L584" s="38">
        <f t="shared" si="243"/>
        <v>39.599591335315864</v>
      </c>
      <c r="M584" s="38">
        <f t="shared" si="243"/>
        <v>36.206754162053926</v>
      </c>
      <c r="N584" s="38">
        <f t="shared" si="243"/>
        <v>33.676859574999789</v>
      </c>
      <c r="O584" s="38">
        <f t="shared" si="243"/>
        <v>35.921472629518114</v>
      </c>
      <c r="P584" s="38">
        <f t="shared" si="243"/>
        <v>35.502411583051419</v>
      </c>
      <c r="Q584" s="38">
        <f t="shared" si="243"/>
        <v>36.408648886408891</v>
      </c>
      <c r="R584" s="38">
        <f t="shared" si="243"/>
        <v>36.367229343061631</v>
      </c>
      <c r="S584" s="38">
        <f t="shared" si="243"/>
        <v>27.803124350877631</v>
      </c>
      <c r="T584" s="38">
        <f t="shared" si="243"/>
        <v>31.487569012263762</v>
      </c>
      <c r="U584" s="38">
        <f t="shared" si="243"/>
        <v>34.442419560946881</v>
      </c>
    </row>
    <row r="585" spans="1:21" ht="14.25" customHeight="1">
      <c r="A585" s="152" t="s">
        <v>37</v>
      </c>
      <c r="B585" s="145"/>
      <c r="C585" s="276" t="s">
        <v>269</v>
      </c>
      <c r="D585" s="5" t="s">
        <v>79</v>
      </c>
      <c r="E585" s="5" t="s">
        <v>317</v>
      </c>
      <c r="F585" s="618"/>
      <c r="H585" s="38">
        <f t="shared" ref="H585:U585" si="244">+IF($A585="IPMC",(H$6*G$362+H227*H$362-(H$362-G$362))/(1-H$7),(H$6*G$365+H227*H$365-(H$365-G$365))/(1-H$7))</f>
        <v>38.298973973275935</v>
      </c>
      <c r="I585" s="38">
        <f t="shared" si="244"/>
        <v>37.72936422283113</v>
      </c>
      <c r="J585" s="38">
        <f t="shared" si="244"/>
        <v>43.661274723169555</v>
      </c>
      <c r="K585" s="38">
        <f t="shared" si="244"/>
        <v>45.894786738470678</v>
      </c>
      <c r="L585" s="38">
        <f t="shared" si="244"/>
        <v>47.870693541146863</v>
      </c>
      <c r="M585" s="38">
        <f t="shared" si="244"/>
        <v>44.370270121162669</v>
      </c>
      <c r="N585" s="38">
        <f t="shared" si="244"/>
        <v>42.103037360185738</v>
      </c>
      <c r="O585" s="38">
        <f t="shared" si="244"/>
        <v>44.324506190255676</v>
      </c>
      <c r="P585" s="38">
        <f t="shared" si="244"/>
        <v>43.907778406463855</v>
      </c>
      <c r="Q585" s="38">
        <f t="shared" si="244"/>
        <v>44.720621289408385</v>
      </c>
      <c r="R585" s="38">
        <f t="shared" si="244"/>
        <v>44.568657625569969</v>
      </c>
      <c r="S585" s="38">
        <f t="shared" si="244"/>
        <v>36.415528364757655</v>
      </c>
      <c r="T585" s="38">
        <f t="shared" si="244"/>
        <v>40.39784086408639</v>
      </c>
      <c r="U585" s="38">
        <f t="shared" si="244"/>
        <v>43.522169690720141</v>
      </c>
    </row>
    <row r="586" spans="1:21" ht="14.25" customHeight="1">
      <c r="A586" s="152" t="s">
        <v>37</v>
      </c>
      <c r="B586" s="145"/>
      <c r="C586" s="276" t="s">
        <v>270</v>
      </c>
      <c r="D586" s="5" t="s">
        <v>79</v>
      </c>
      <c r="E586" s="5" t="s">
        <v>317</v>
      </c>
      <c r="F586" s="618"/>
      <c r="H586" s="38">
        <f t="shared" ref="H586:U586" si="245">+IF($A586="IPMC",(H$6*G$362+H228*H$362-(H$362-G$362))/(1-H$7),(H$6*G$365+H228*H$365-(H$365-G$365))/(1-H$7))</f>
        <v>38.298973973275935</v>
      </c>
      <c r="I586" s="38">
        <f t="shared" si="245"/>
        <v>37.72936422283113</v>
      </c>
      <c r="J586" s="38">
        <f t="shared" si="245"/>
        <v>43.661274723169555</v>
      </c>
      <c r="K586" s="38">
        <f t="shared" si="245"/>
        <v>45.894786738470678</v>
      </c>
      <c r="L586" s="38">
        <f t="shared" si="245"/>
        <v>47.870693541146863</v>
      </c>
      <c r="M586" s="38">
        <f t="shared" si="245"/>
        <v>44.370270121162669</v>
      </c>
      <c r="N586" s="38">
        <f t="shared" si="245"/>
        <v>42.103037360185738</v>
      </c>
      <c r="O586" s="38">
        <f t="shared" si="245"/>
        <v>44.324506190255676</v>
      </c>
      <c r="P586" s="38">
        <f t="shared" si="245"/>
        <v>43.907778406463855</v>
      </c>
      <c r="Q586" s="38">
        <f t="shared" si="245"/>
        <v>44.720621289408385</v>
      </c>
      <c r="R586" s="38">
        <f t="shared" si="245"/>
        <v>44.568657625569969</v>
      </c>
      <c r="S586" s="38">
        <f t="shared" si="245"/>
        <v>36.415528364757655</v>
      </c>
      <c r="T586" s="38">
        <f t="shared" si="245"/>
        <v>40.39784086408639</v>
      </c>
      <c r="U586" s="38">
        <f t="shared" si="245"/>
        <v>43.522169690720141</v>
      </c>
    </row>
    <row r="587" spans="1:21" ht="14.25" customHeight="1">
      <c r="A587" s="152" t="s">
        <v>37</v>
      </c>
      <c r="B587" s="145"/>
      <c r="C587" s="276" t="s">
        <v>207</v>
      </c>
      <c r="D587" s="5" t="s">
        <v>79</v>
      </c>
      <c r="E587" s="5" t="s">
        <v>317</v>
      </c>
      <c r="F587" s="618"/>
      <c r="H587" s="38">
        <f t="shared" ref="H587:U587" si="246">+IF($A587="IPMC",(H$6*G$362+H229*H$362-(H$362-G$362))/(1-H$7),(H$6*G$365+H229*H$365-(H$365-G$365))/(1-H$7))</f>
        <v>29.706063124725986</v>
      </c>
      <c r="I587" s="38">
        <f t="shared" si="246"/>
        <v>28.857917091594032</v>
      </c>
      <c r="J587" s="38">
        <f t="shared" si="246"/>
        <v>34.813004310263857</v>
      </c>
      <c r="K587" s="38">
        <f t="shared" si="246"/>
        <v>37.093207793035575</v>
      </c>
      <c r="L587" s="38">
        <f t="shared" si="246"/>
        <v>39.599591335315864</v>
      </c>
      <c r="M587" s="38">
        <f t="shared" si="246"/>
        <v>36.206754162053926</v>
      </c>
      <c r="N587" s="38">
        <f t="shared" si="246"/>
        <v>33.676859574999789</v>
      </c>
      <c r="O587" s="38">
        <f t="shared" si="246"/>
        <v>35.921472629518114</v>
      </c>
      <c r="P587" s="38">
        <f t="shared" si="246"/>
        <v>35.502411583051419</v>
      </c>
      <c r="Q587" s="38">
        <f t="shared" si="246"/>
        <v>36.408648886408891</v>
      </c>
      <c r="R587" s="38">
        <f t="shared" si="246"/>
        <v>36.367229343061631</v>
      </c>
      <c r="S587" s="38">
        <f t="shared" si="246"/>
        <v>27.803124350877631</v>
      </c>
      <c r="T587" s="38">
        <f t="shared" si="246"/>
        <v>31.487569012263762</v>
      </c>
      <c r="U587" s="38">
        <f t="shared" si="246"/>
        <v>34.442419560946881</v>
      </c>
    </row>
    <row r="588" spans="1:21" ht="14.25" customHeight="1">
      <c r="A588" s="152" t="s">
        <v>37</v>
      </c>
      <c r="B588" s="145"/>
      <c r="C588" s="276" t="s">
        <v>271</v>
      </c>
      <c r="D588" s="5" t="s">
        <v>79</v>
      </c>
      <c r="E588" s="5" t="s">
        <v>317</v>
      </c>
      <c r="F588" s="618"/>
      <c r="H588" s="38">
        <f t="shared" ref="H588:U588" si="247">+IF($A588="IPMC",(H$6*G$362+H230*H$362-(H$362-G$362))/(1-H$7),(H$6*G$365+H230*H$365-(H$365-G$365))/(1-H$7))</f>
        <v>29.706063124725986</v>
      </c>
      <c r="I588" s="38">
        <f t="shared" si="247"/>
        <v>28.857917091594032</v>
      </c>
      <c r="J588" s="38">
        <f t="shared" si="247"/>
        <v>34.813004310263857</v>
      </c>
      <c r="K588" s="38">
        <f t="shared" si="247"/>
        <v>37.093207793035575</v>
      </c>
      <c r="L588" s="38">
        <f t="shared" si="247"/>
        <v>39.599591335315864</v>
      </c>
      <c r="M588" s="38">
        <f t="shared" si="247"/>
        <v>36.206754162053926</v>
      </c>
      <c r="N588" s="38">
        <f t="shared" si="247"/>
        <v>33.676859574999789</v>
      </c>
      <c r="O588" s="38">
        <f t="shared" si="247"/>
        <v>35.921472629518114</v>
      </c>
      <c r="P588" s="38">
        <f t="shared" si="247"/>
        <v>35.502411583051419</v>
      </c>
      <c r="Q588" s="38">
        <f t="shared" si="247"/>
        <v>36.408648886408891</v>
      </c>
      <c r="R588" s="38">
        <f t="shared" si="247"/>
        <v>36.367229343061631</v>
      </c>
      <c r="S588" s="38">
        <f t="shared" si="247"/>
        <v>27.803124350877631</v>
      </c>
      <c r="T588" s="38">
        <f t="shared" si="247"/>
        <v>31.487569012263762</v>
      </c>
      <c r="U588" s="38">
        <f t="shared" si="247"/>
        <v>34.442419560946881</v>
      </c>
    </row>
    <row r="589" spans="1:21" ht="14.25" customHeight="1">
      <c r="A589" s="152" t="s">
        <v>37</v>
      </c>
      <c r="B589" s="145"/>
      <c r="C589" s="276" t="s">
        <v>272</v>
      </c>
      <c r="D589" s="5" t="s">
        <v>79</v>
      </c>
      <c r="E589" s="5" t="s">
        <v>317</v>
      </c>
      <c r="F589" s="618"/>
      <c r="H589" s="38">
        <f t="shared" ref="H589:U589" si="248">+IF($A589="IPMC",(H$6*G$362+H231*H$362-(H$362-G$362))/(1-H$7),(H$6*G$365+H231*H$365-(H$365-G$365))/(1-H$7))</f>
        <v>15.742582995832327</v>
      </c>
      <c r="I589" s="38">
        <f t="shared" si="248"/>
        <v>14.441815503333768</v>
      </c>
      <c r="J589" s="38">
        <f t="shared" si="248"/>
        <v>20.434564889292119</v>
      </c>
      <c r="K589" s="38">
        <f t="shared" si="248"/>
        <v>22.790642006703539</v>
      </c>
      <c r="L589" s="38">
        <f t="shared" si="248"/>
        <v>26.159050250840501</v>
      </c>
      <c r="M589" s="38">
        <f t="shared" si="248"/>
        <v>22.941040728502227</v>
      </c>
      <c r="N589" s="38">
        <f t="shared" si="248"/>
        <v>19.984320674072642</v>
      </c>
      <c r="O589" s="38">
        <f t="shared" si="248"/>
        <v>22.266543093319608</v>
      </c>
      <c r="P589" s="38">
        <f t="shared" si="248"/>
        <v>21.843690495006207</v>
      </c>
      <c r="Q589" s="38">
        <f t="shared" si="248"/>
        <v>22.901693731534717</v>
      </c>
      <c r="R589" s="38">
        <f t="shared" si="248"/>
        <v>23.039908383985583</v>
      </c>
      <c r="S589" s="38">
        <f t="shared" si="248"/>
        <v>13.807967828322605</v>
      </c>
      <c r="T589" s="38">
        <f t="shared" si="248"/>
        <v>17.008377253052</v>
      </c>
      <c r="U589" s="38">
        <f t="shared" si="248"/>
        <v>19.687825600065352</v>
      </c>
    </row>
    <row r="590" spans="1:21" ht="14.25" customHeight="1">
      <c r="A590" s="152" t="s">
        <v>37</v>
      </c>
      <c r="B590" s="145"/>
      <c r="C590" s="276" t="s">
        <v>273</v>
      </c>
      <c r="D590" s="5" t="s">
        <v>79</v>
      </c>
      <c r="E590" s="5" t="s">
        <v>317</v>
      </c>
      <c r="F590" s="618"/>
      <c r="H590" s="38">
        <f t="shared" ref="H590:U590" si="249">+IF($A590="IPMC",(H$6*G$362+H232*H$362-(H$362-G$362))/(1-H$7),(H$6*G$365+H232*H$365-(H$365-G$365))/(1-H$7))</f>
        <v>29.706063124725986</v>
      </c>
      <c r="I590" s="38">
        <f t="shared" si="249"/>
        <v>28.857917091594032</v>
      </c>
      <c r="J590" s="38">
        <f t="shared" si="249"/>
        <v>34.813004310263857</v>
      </c>
      <c r="K590" s="38">
        <f t="shared" si="249"/>
        <v>37.093207793035575</v>
      </c>
      <c r="L590" s="38">
        <f t="shared" si="249"/>
        <v>39.599591335315864</v>
      </c>
      <c r="M590" s="38">
        <f t="shared" si="249"/>
        <v>36.206754162053926</v>
      </c>
      <c r="N590" s="38">
        <f t="shared" si="249"/>
        <v>33.676859574999789</v>
      </c>
      <c r="O590" s="38">
        <f t="shared" si="249"/>
        <v>35.921472629518114</v>
      </c>
      <c r="P590" s="38">
        <f t="shared" si="249"/>
        <v>35.502411583051419</v>
      </c>
      <c r="Q590" s="38">
        <f t="shared" si="249"/>
        <v>36.408648886408891</v>
      </c>
      <c r="R590" s="38">
        <f t="shared" si="249"/>
        <v>36.367229343061631</v>
      </c>
      <c r="S590" s="38">
        <f t="shared" si="249"/>
        <v>27.803124350877631</v>
      </c>
      <c r="T590" s="38">
        <f t="shared" si="249"/>
        <v>31.487569012263762</v>
      </c>
      <c r="U590" s="38">
        <f t="shared" si="249"/>
        <v>34.442419560946881</v>
      </c>
    </row>
    <row r="591" spans="1:21" ht="14.25" customHeight="1">
      <c r="A591" s="152" t="s">
        <v>37</v>
      </c>
      <c r="B591" s="145"/>
      <c r="C591" s="276" t="s">
        <v>274</v>
      </c>
      <c r="D591" s="5" t="s">
        <v>79</v>
      </c>
      <c r="E591" s="5" t="s">
        <v>317</v>
      </c>
      <c r="F591" s="618"/>
      <c r="H591" s="38">
        <f t="shared" ref="H591:U591" si="250">+IF($A591="IPMC",(H$6*G$362+H233*H$362-(H$362-G$362))/(1-H$7),(H$6*G$365+H233*H$365-(H$365-G$365))/(1-H$7))</f>
        <v>18.248848659992728</v>
      </c>
      <c r="I591" s="38">
        <f t="shared" si="250"/>
        <v>17.029320916611251</v>
      </c>
      <c r="J591" s="38">
        <f t="shared" si="250"/>
        <v>23.015310426389608</v>
      </c>
      <c r="K591" s="38">
        <f t="shared" si="250"/>
        <v>25.357769199122107</v>
      </c>
      <c r="L591" s="38">
        <f t="shared" si="250"/>
        <v>28.571455060874541</v>
      </c>
      <c r="M591" s="38">
        <f t="shared" si="250"/>
        <v>25.322066216575607</v>
      </c>
      <c r="N591" s="38">
        <f t="shared" si="250"/>
        <v>22.441955861418535</v>
      </c>
      <c r="O591" s="38">
        <f t="shared" si="250"/>
        <v>24.717427881868058</v>
      </c>
      <c r="P591" s="38">
        <f t="shared" si="250"/>
        <v>24.295255818501502</v>
      </c>
      <c r="Q591" s="38">
        <f t="shared" si="250"/>
        <v>25.326019015742901</v>
      </c>
      <c r="R591" s="38">
        <f t="shared" si="250"/>
        <v>25.431991633050512</v>
      </c>
      <c r="S591" s="38">
        <f t="shared" si="250"/>
        <v>16.319918999037608</v>
      </c>
      <c r="T591" s="38">
        <f t="shared" si="250"/>
        <v>19.607206543166928</v>
      </c>
      <c r="U591" s="38">
        <f t="shared" si="250"/>
        <v>22.336086054582555</v>
      </c>
    </row>
    <row r="592" spans="1:21" ht="14.25" customHeight="1">
      <c r="A592" s="152" t="s">
        <v>37</v>
      </c>
      <c r="B592" s="145"/>
      <c r="C592" s="276" t="s">
        <v>275</v>
      </c>
      <c r="D592" s="5" t="s">
        <v>79</v>
      </c>
      <c r="E592" s="5" t="s">
        <v>317</v>
      </c>
      <c r="F592" s="618"/>
      <c r="H592" s="38">
        <f t="shared" ref="H592:U592" si="251">+IF($A592="IPMC",(H$6*G$362+H234*H$362-(H$362-G$362))/(1-H$7),(H$6*G$365+H234*H$365-(H$365-G$365))/(1-H$7))</f>
        <v>23.261379988313529</v>
      </c>
      <c r="I592" s="38">
        <f t="shared" si="251"/>
        <v>22.204331743166222</v>
      </c>
      <c r="J592" s="38">
        <f t="shared" si="251"/>
        <v>28.176801500584599</v>
      </c>
      <c r="K592" s="38">
        <f t="shared" si="251"/>
        <v>30.492023583959256</v>
      </c>
      <c r="L592" s="38">
        <f t="shared" si="251"/>
        <v>33.396264680942622</v>
      </c>
      <c r="M592" s="38">
        <f t="shared" si="251"/>
        <v>30.084117192722374</v>
      </c>
      <c r="N592" s="38">
        <f t="shared" si="251"/>
        <v>27.357226236110343</v>
      </c>
      <c r="O592" s="38">
        <f t="shared" si="251"/>
        <v>29.619197458964965</v>
      </c>
      <c r="P592" s="38">
        <f t="shared" si="251"/>
        <v>29.198386465492092</v>
      </c>
      <c r="Q592" s="38">
        <f t="shared" si="251"/>
        <v>30.174669584159272</v>
      </c>
      <c r="R592" s="38">
        <f t="shared" si="251"/>
        <v>30.216158131180379</v>
      </c>
      <c r="S592" s="38">
        <f t="shared" si="251"/>
        <v>21.34382134046762</v>
      </c>
      <c r="T592" s="38">
        <f t="shared" si="251"/>
        <v>24.804865123396798</v>
      </c>
      <c r="U592" s="38">
        <f t="shared" si="251"/>
        <v>27.632606963616947</v>
      </c>
    </row>
    <row r="593" spans="1:21" ht="14.25" customHeight="1">
      <c r="A593" s="152" t="s">
        <v>37</v>
      </c>
      <c r="B593" s="145"/>
      <c r="C593" s="276" t="s">
        <v>208</v>
      </c>
      <c r="D593" s="5" t="s">
        <v>79</v>
      </c>
      <c r="E593" s="5" t="s">
        <v>317</v>
      </c>
      <c r="F593" s="618"/>
      <c r="H593" s="38">
        <f t="shared" ref="H593:U593" si="252">+IF($A593="IPMC",(H$6*G$362+H235*H$362-(H$362-G$362))/(1-H$7),(H$6*G$365+H235*H$365-(H$365-G$365))/(1-H$7))</f>
        <v>29.706063124725986</v>
      </c>
      <c r="I593" s="38">
        <f t="shared" si="252"/>
        <v>28.857917091594032</v>
      </c>
      <c r="J593" s="38">
        <f t="shared" si="252"/>
        <v>34.813004310263857</v>
      </c>
      <c r="K593" s="38">
        <f t="shared" si="252"/>
        <v>37.093207793035575</v>
      </c>
      <c r="L593" s="38">
        <f t="shared" si="252"/>
        <v>39.599591335315864</v>
      </c>
      <c r="M593" s="38">
        <f t="shared" si="252"/>
        <v>36.206754162053926</v>
      </c>
      <c r="N593" s="38">
        <f t="shared" si="252"/>
        <v>33.676859574999789</v>
      </c>
      <c r="O593" s="38">
        <f t="shared" si="252"/>
        <v>35.921472629518114</v>
      </c>
      <c r="P593" s="38">
        <f t="shared" si="252"/>
        <v>35.502411583051419</v>
      </c>
      <c r="Q593" s="38">
        <f t="shared" si="252"/>
        <v>36.408648886408891</v>
      </c>
      <c r="R593" s="38">
        <f t="shared" si="252"/>
        <v>36.367229343061631</v>
      </c>
      <c r="S593" s="38">
        <f t="shared" si="252"/>
        <v>27.803124350877631</v>
      </c>
      <c r="T593" s="38">
        <f t="shared" si="252"/>
        <v>31.487569012263762</v>
      </c>
      <c r="U593" s="38">
        <f t="shared" si="252"/>
        <v>34.442419560946881</v>
      </c>
    </row>
    <row r="594" spans="1:21" ht="14.25" customHeight="1">
      <c r="A594" s="152" t="s">
        <v>37</v>
      </c>
      <c r="B594" s="145"/>
      <c r="C594" s="276" t="s">
        <v>276</v>
      </c>
      <c r="D594" s="5" t="s">
        <v>79</v>
      </c>
      <c r="E594" s="5" t="s">
        <v>317</v>
      </c>
      <c r="F594" s="618"/>
      <c r="H594" s="38">
        <f t="shared" ref="H594:U594" si="253">+IF($A594="IPMC",(H$6*G$362+H236*H$362-(H$362-G$362))/(1-H$7),(H$6*G$365+H236*H$365-(H$365-G$365))/(1-H$7))</f>
        <v>18.248848659992728</v>
      </c>
      <c r="I594" s="38">
        <f t="shared" si="253"/>
        <v>17.029320916611251</v>
      </c>
      <c r="J594" s="38">
        <f t="shared" si="253"/>
        <v>23.015310426389608</v>
      </c>
      <c r="K594" s="38">
        <f t="shared" si="253"/>
        <v>25.357769199122107</v>
      </c>
      <c r="L594" s="38">
        <f t="shared" si="253"/>
        <v>28.571455060874541</v>
      </c>
      <c r="M594" s="38">
        <f t="shared" si="253"/>
        <v>25.322066216575607</v>
      </c>
      <c r="N594" s="38">
        <f t="shared" si="253"/>
        <v>22.441955861418535</v>
      </c>
      <c r="O594" s="38">
        <f t="shared" si="253"/>
        <v>24.717427881868058</v>
      </c>
      <c r="P594" s="38">
        <f t="shared" si="253"/>
        <v>24.295255818501502</v>
      </c>
      <c r="Q594" s="38">
        <f t="shared" si="253"/>
        <v>25.326019015742901</v>
      </c>
      <c r="R594" s="38">
        <f t="shared" si="253"/>
        <v>25.431991633050512</v>
      </c>
      <c r="S594" s="38">
        <f t="shared" si="253"/>
        <v>16.319918999037608</v>
      </c>
      <c r="T594" s="38">
        <f t="shared" si="253"/>
        <v>19.607206543166928</v>
      </c>
      <c r="U594" s="38">
        <f t="shared" si="253"/>
        <v>22.336086054582555</v>
      </c>
    </row>
    <row r="595" spans="1:21" ht="14.25" customHeight="1">
      <c r="A595" s="152" t="s">
        <v>37</v>
      </c>
      <c r="B595" s="145"/>
      <c r="C595" s="276" t="s">
        <v>277</v>
      </c>
      <c r="D595" s="5" t="s">
        <v>79</v>
      </c>
      <c r="E595" s="5" t="s">
        <v>317</v>
      </c>
      <c r="F595" s="618"/>
      <c r="H595" s="38">
        <f t="shared" ref="H595:U595" si="254">+IF($A595="IPMC",(H$6*G$362+H237*H$362-(H$362-G$362))/(1-H$7),(H$6*G$365+H237*H$365-(H$365-G$365))/(1-H$7))</f>
        <v>29.706063124725986</v>
      </c>
      <c r="I595" s="38">
        <f t="shared" si="254"/>
        <v>28.857917091594032</v>
      </c>
      <c r="J595" s="38">
        <f t="shared" si="254"/>
        <v>34.813004310263857</v>
      </c>
      <c r="K595" s="38">
        <f t="shared" si="254"/>
        <v>37.093207793035575</v>
      </c>
      <c r="L595" s="38">
        <f t="shared" si="254"/>
        <v>39.599591335315864</v>
      </c>
      <c r="M595" s="38">
        <f t="shared" si="254"/>
        <v>36.206754162053926</v>
      </c>
      <c r="N595" s="38">
        <f t="shared" si="254"/>
        <v>33.676859574999789</v>
      </c>
      <c r="O595" s="38">
        <f t="shared" si="254"/>
        <v>35.921472629518114</v>
      </c>
      <c r="P595" s="38">
        <f t="shared" si="254"/>
        <v>35.502411583051419</v>
      </c>
      <c r="Q595" s="38">
        <f t="shared" si="254"/>
        <v>36.408648886408891</v>
      </c>
      <c r="R595" s="38">
        <f t="shared" si="254"/>
        <v>36.367229343061631</v>
      </c>
      <c r="S595" s="38">
        <f t="shared" si="254"/>
        <v>27.803124350877631</v>
      </c>
      <c r="T595" s="38">
        <f t="shared" si="254"/>
        <v>31.487569012263762</v>
      </c>
      <c r="U595" s="38">
        <f t="shared" si="254"/>
        <v>34.442419560946881</v>
      </c>
    </row>
    <row r="596" spans="1:21" ht="14.25" customHeight="1">
      <c r="A596" s="152" t="s">
        <v>37</v>
      </c>
      <c r="B596" s="145"/>
      <c r="C596" s="276" t="s">
        <v>278</v>
      </c>
      <c r="D596" s="5" t="s">
        <v>79</v>
      </c>
      <c r="E596" s="5" t="s">
        <v>317</v>
      </c>
      <c r="F596" s="618"/>
      <c r="H596" s="38">
        <f t="shared" ref="H596:U596" si="255">+IF($A596="IPMC",(H$6*G$362+H238*H$362-(H$362-G$362))/(1-H$7),(H$6*G$365+H238*H$365-(H$365-G$365))/(1-H$7))</f>
        <v>18.248848659992728</v>
      </c>
      <c r="I596" s="38">
        <f t="shared" si="255"/>
        <v>17.029320916611251</v>
      </c>
      <c r="J596" s="38">
        <f t="shared" si="255"/>
        <v>23.015310426389608</v>
      </c>
      <c r="K596" s="38">
        <f t="shared" si="255"/>
        <v>25.357769199122107</v>
      </c>
      <c r="L596" s="38">
        <f t="shared" si="255"/>
        <v>28.571455060874541</v>
      </c>
      <c r="M596" s="38">
        <f t="shared" si="255"/>
        <v>25.322066216575607</v>
      </c>
      <c r="N596" s="38">
        <f t="shared" si="255"/>
        <v>22.441955861418535</v>
      </c>
      <c r="O596" s="38">
        <f t="shared" si="255"/>
        <v>24.717427881868058</v>
      </c>
      <c r="P596" s="38">
        <f t="shared" si="255"/>
        <v>24.295255818501502</v>
      </c>
      <c r="Q596" s="38">
        <f t="shared" si="255"/>
        <v>25.326019015742901</v>
      </c>
      <c r="R596" s="38">
        <f t="shared" si="255"/>
        <v>25.431991633050512</v>
      </c>
      <c r="S596" s="38">
        <f t="shared" si="255"/>
        <v>16.319918999037608</v>
      </c>
      <c r="T596" s="38">
        <f t="shared" si="255"/>
        <v>19.607206543166928</v>
      </c>
      <c r="U596" s="38">
        <f t="shared" si="255"/>
        <v>22.336086054582555</v>
      </c>
    </row>
    <row r="597" spans="1:21" ht="14.25" customHeight="1">
      <c r="A597" s="152" t="s">
        <v>37</v>
      </c>
      <c r="B597" s="145"/>
      <c r="C597" s="276" t="s">
        <v>279</v>
      </c>
      <c r="D597" s="5" t="s">
        <v>79</v>
      </c>
      <c r="E597" s="5" t="s">
        <v>317</v>
      </c>
      <c r="F597" s="618"/>
      <c r="H597" s="38">
        <f t="shared" ref="H597:U597" si="256">+IF($A597="IPMC",(H$6*G$362+H239*H$362-(H$362-G$362))/(1-H$7),(H$6*G$365+H239*H$365-(H$365-G$365))/(1-H$7))</f>
        <v>29.706063124725986</v>
      </c>
      <c r="I597" s="38">
        <f t="shared" si="256"/>
        <v>28.857917091594032</v>
      </c>
      <c r="J597" s="38">
        <f t="shared" si="256"/>
        <v>34.813004310263857</v>
      </c>
      <c r="K597" s="38">
        <f t="shared" si="256"/>
        <v>37.093207793035575</v>
      </c>
      <c r="L597" s="38">
        <f t="shared" si="256"/>
        <v>39.599591335315864</v>
      </c>
      <c r="M597" s="38">
        <f t="shared" si="256"/>
        <v>36.206754162053926</v>
      </c>
      <c r="N597" s="38">
        <f t="shared" si="256"/>
        <v>33.676859574999789</v>
      </c>
      <c r="O597" s="38">
        <f t="shared" si="256"/>
        <v>35.921472629518114</v>
      </c>
      <c r="P597" s="38">
        <f t="shared" si="256"/>
        <v>35.502411583051419</v>
      </c>
      <c r="Q597" s="38">
        <f t="shared" si="256"/>
        <v>36.408648886408891</v>
      </c>
      <c r="R597" s="38">
        <f t="shared" si="256"/>
        <v>36.367229343061631</v>
      </c>
      <c r="S597" s="38">
        <f t="shared" si="256"/>
        <v>27.803124350877631</v>
      </c>
      <c r="T597" s="38">
        <f t="shared" si="256"/>
        <v>31.487569012263762</v>
      </c>
      <c r="U597" s="38">
        <f t="shared" si="256"/>
        <v>34.442419560946881</v>
      </c>
    </row>
    <row r="598" spans="1:21" ht="14.25" customHeight="1">
      <c r="A598" s="152"/>
      <c r="B598" s="145"/>
      <c r="C598" s="470" t="s">
        <v>224</v>
      </c>
      <c r="D598" s="503"/>
      <c r="E598" s="503"/>
      <c r="F598" s="533"/>
      <c r="G598" s="534"/>
      <c r="H598" s="533"/>
      <c r="I598" s="533"/>
      <c r="J598" s="533"/>
      <c r="K598" s="533"/>
      <c r="L598" s="533"/>
      <c r="M598" s="533"/>
      <c r="N598" s="533"/>
      <c r="O598" s="533"/>
      <c r="P598" s="533"/>
      <c r="Q598" s="533"/>
      <c r="R598" s="533"/>
      <c r="S598" s="533"/>
      <c r="T598" s="533"/>
      <c r="U598" s="533"/>
    </row>
    <row r="599" spans="1:21" ht="14.25" customHeight="1">
      <c r="A599" s="152" t="s">
        <v>37</v>
      </c>
      <c r="B599" s="145"/>
      <c r="C599" s="276" t="s">
        <v>280</v>
      </c>
      <c r="D599" s="5" t="s">
        <v>79</v>
      </c>
      <c r="E599" s="5" t="s">
        <v>317</v>
      </c>
      <c r="F599" s="618"/>
      <c r="H599" s="38">
        <f t="shared" ref="H599:U599" si="257">+IF($A599="IPMC",(H$6*G$362+H241*H$362-(H$362-G$362))/(1-H$7),(H$6*G$365+H241*H$365-(H$365-G$365))/(1-H$7))</f>
        <v>58.349099286559138</v>
      </c>
      <c r="I599" s="38">
        <f t="shared" si="257"/>
        <v>58.429407529050998</v>
      </c>
      <c r="J599" s="38">
        <f t="shared" si="257"/>
        <v>64.307239019949478</v>
      </c>
      <c r="K599" s="38">
        <f t="shared" si="257"/>
        <v>66.431804277819239</v>
      </c>
      <c r="L599" s="38">
        <f t="shared" si="257"/>
        <v>67.169932021419186</v>
      </c>
      <c r="M599" s="38">
        <f t="shared" si="257"/>
        <v>63.418474025749717</v>
      </c>
      <c r="N599" s="38">
        <f t="shared" si="257"/>
        <v>61.764118858952912</v>
      </c>
      <c r="O599" s="38">
        <f t="shared" si="257"/>
        <v>63.931584498643282</v>
      </c>
      <c r="P599" s="38">
        <f t="shared" si="257"/>
        <v>63.520300994426194</v>
      </c>
      <c r="Q599" s="38">
        <f t="shared" si="257"/>
        <v>64.115223563073855</v>
      </c>
      <c r="R599" s="38">
        <f t="shared" si="257"/>
        <v>63.705323618089437</v>
      </c>
      <c r="S599" s="38">
        <f t="shared" si="257"/>
        <v>56.511137730477685</v>
      </c>
      <c r="T599" s="38">
        <f t="shared" si="257"/>
        <v>61.188475185005863</v>
      </c>
      <c r="U599" s="38">
        <f t="shared" si="257"/>
        <v>64.708253326857715</v>
      </c>
    </row>
    <row r="600" spans="1:21" ht="14.25" customHeight="1">
      <c r="A600" s="152" t="s">
        <v>37</v>
      </c>
      <c r="B600" s="145"/>
      <c r="C600" s="276" t="s">
        <v>281</v>
      </c>
      <c r="D600" s="5" t="s">
        <v>79</v>
      </c>
      <c r="E600" s="5" t="s">
        <v>317</v>
      </c>
      <c r="F600" s="618"/>
      <c r="H600" s="38">
        <f t="shared" ref="H600:U600" si="258">+IF($A600="IPMC",(H$6*G$362+H242*H$362-(H$362-G$362))/(1-H$7),(H$6*G$365+H242*H$365-(H$365-G$365))/(1-H$7))</f>
        <v>58.349099286559138</v>
      </c>
      <c r="I600" s="38">
        <f t="shared" si="258"/>
        <v>58.429407529050998</v>
      </c>
      <c r="J600" s="38">
        <f t="shared" si="258"/>
        <v>64.307239019949478</v>
      </c>
      <c r="K600" s="38">
        <f t="shared" si="258"/>
        <v>66.431804277819239</v>
      </c>
      <c r="L600" s="38">
        <f t="shared" si="258"/>
        <v>67.169932021419186</v>
      </c>
      <c r="M600" s="38">
        <f t="shared" si="258"/>
        <v>63.418474025749717</v>
      </c>
      <c r="N600" s="38">
        <f t="shared" si="258"/>
        <v>61.764118858952912</v>
      </c>
      <c r="O600" s="38">
        <f t="shared" si="258"/>
        <v>63.931584498643282</v>
      </c>
      <c r="P600" s="38">
        <f t="shared" si="258"/>
        <v>63.520300994426194</v>
      </c>
      <c r="Q600" s="38">
        <f t="shared" si="258"/>
        <v>64.115223563073855</v>
      </c>
      <c r="R600" s="38">
        <f t="shared" si="258"/>
        <v>63.705323618089437</v>
      </c>
      <c r="S600" s="38">
        <f t="shared" si="258"/>
        <v>56.511137730477685</v>
      </c>
      <c r="T600" s="38">
        <f t="shared" si="258"/>
        <v>61.188475185005863</v>
      </c>
      <c r="U600" s="38">
        <f t="shared" si="258"/>
        <v>64.708253326857715</v>
      </c>
    </row>
    <row r="601" spans="1:21" ht="14.25" customHeight="1">
      <c r="A601" s="152"/>
      <c r="B601" s="145"/>
      <c r="C601" s="472" t="s">
        <v>1004</v>
      </c>
      <c r="D601" s="381"/>
      <c r="E601" s="381"/>
      <c r="F601" s="531"/>
      <c r="G601" s="532"/>
      <c r="H601" s="531"/>
      <c r="I601" s="531"/>
      <c r="J601" s="531"/>
      <c r="K601" s="531"/>
      <c r="L601" s="531"/>
      <c r="M601" s="531"/>
      <c r="N601" s="531"/>
      <c r="O601" s="531"/>
      <c r="P601" s="531"/>
      <c r="Q601" s="531"/>
      <c r="R601" s="531"/>
      <c r="S601" s="531"/>
      <c r="T601" s="531"/>
      <c r="U601" s="531"/>
    </row>
    <row r="602" spans="1:21" ht="14.25" customHeight="1">
      <c r="A602" s="152"/>
      <c r="B602" s="145"/>
      <c r="C602" s="465" t="s">
        <v>179</v>
      </c>
      <c r="D602" s="379"/>
      <c r="E602" s="379"/>
      <c r="F602" s="539"/>
      <c r="G602" s="540"/>
      <c r="H602" s="539"/>
      <c r="I602" s="539"/>
      <c r="J602" s="539"/>
      <c r="K602" s="539"/>
      <c r="L602" s="539"/>
      <c r="M602" s="539"/>
      <c r="N602" s="539"/>
      <c r="O602" s="539"/>
      <c r="P602" s="539"/>
      <c r="Q602" s="539"/>
      <c r="R602" s="539"/>
      <c r="S602" s="539"/>
      <c r="T602" s="539"/>
      <c r="U602" s="539"/>
    </row>
    <row r="603" spans="1:21" ht="14.25" customHeight="1">
      <c r="A603" s="578" t="s">
        <v>38</v>
      </c>
      <c r="B603" s="145"/>
      <c r="C603" s="276" t="s">
        <v>483</v>
      </c>
      <c r="D603" s="5" t="s">
        <v>79</v>
      </c>
      <c r="E603" s="5" t="s">
        <v>317</v>
      </c>
      <c r="F603" s="618"/>
      <c r="H603" s="38">
        <f t="shared" ref="H603:U603" si="259">+IF($A603="IPMC",(H$6*G$362+H245*H$362-(H$362-G$362))/(1-H$7),(H$6*G$365+H245*H$365-(H$365-G$365))/(1-H$7))</f>
        <v>11.843245476287606</v>
      </c>
      <c r="I603" s="38">
        <f t="shared" si="259"/>
        <v>15.884659723020599</v>
      </c>
      <c r="J603" s="38">
        <f t="shared" si="259"/>
        <v>24.059735469965592</v>
      </c>
      <c r="K603" s="38">
        <f t="shared" si="259"/>
        <v>27.165683303518765</v>
      </c>
      <c r="L603" s="38">
        <f t="shared" si="259"/>
        <v>31.636470534260688</v>
      </c>
      <c r="M603" s="38">
        <f t="shared" si="259"/>
        <v>23.74138710448171</v>
      </c>
      <c r="N603" s="38">
        <f t="shared" si="259"/>
        <v>13.433026916655185</v>
      </c>
      <c r="O603" s="38">
        <f t="shared" si="259"/>
        <v>17.71341662338186</v>
      </c>
      <c r="P603" s="38">
        <f t="shared" si="259"/>
        <v>23.608151667329672</v>
      </c>
      <c r="Q603" s="38">
        <f t="shared" si="259"/>
        <v>25.818423413023297</v>
      </c>
      <c r="R603" s="38">
        <f t="shared" si="259"/>
        <v>20.415773693911291</v>
      </c>
      <c r="S603" s="38">
        <f t="shared" si="259"/>
        <v>4.1743052552899806</v>
      </c>
      <c r="T603" s="38">
        <f t="shared" si="259"/>
        <v>19.288191281918159</v>
      </c>
      <c r="U603" s="38">
        <f t="shared" si="259"/>
        <v>26.37180165437362</v>
      </c>
    </row>
    <row r="604" spans="1:21" ht="14.25" customHeight="1">
      <c r="A604" s="578" t="s">
        <v>38</v>
      </c>
      <c r="B604" s="145"/>
      <c r="C604" s="276" t="s">
        <v>484</v>
      </c>
      <c r="D604" s="5" t="s">
        <v>79</v>
      </c>
      <c r="E604" s="5" t="s">
        <v>317</v>
      </c>
      <c r="F604" s="618"/>
      <c r="H604" s="38">
        <f t="shared" ref="H604:U604" si="260">+IF($A604="IPMC",(H$6*G$362+H246*H$362-(H$362-G$362))/(1-H$7),(H$6*G$365+H246*H$365-(H$365-G$365))/(1-H$7))</f>
        <v>11.843245476287606</v>
      </c>
      <c r="I604" s="38">
        <f t="shared" si="260"/>
        <v>15.884659723020599</v>
      </c>
      <c r="J604" s="38">
        <f t="shared" si="260"/>
        <v>24.059735469965592</v>
      </c>
      <c r="K604" s="38">
        <f t="shared" si="260"/>
        <v>27.165683303518765</v>
      </c>
      <c r="L604" s="38">
        <f t="shared" si="260"/>
        <v>31.636470534260688</v>
      </c>
      <c r="M604" s="38">
        <f t="shared" si="260"/>
        <v>23.74138710448171</v>
      </c>
      <c r="N604" s="38">
        <f t="shared" si="260"/>
        <v>13.433026916655185</v>
      </c>
      <c r="O604" s="38">
        <f t="shared" si="260"/>
        <v>17.71341662338186</v>
      </c>
      <c r="P604" s="38">
        <f t="shared" si="260"/>
        <v>23.608151667329672</v>
      </c>
      <c r="Q604" s="38">
        <f t="shared" si="260"/>
        <v>25.818423413023297</v>
      </c>
      <c r="R604" s="38">
        <f t="shared" si="260"/>
        <v>20.415773693911291</v>
      </c>
      <c r="S604" s="38">
        <f t="shared" si="260"/>
        <v>4.1743052552899806</v>
      </c>
      <c r="T604" s="38">
        <f t="shared" si="260"/>
        <v>19.288191281918159</v>
      </c>
      <c r="U604" s="38">
        <f t="shared" si="260"/>
        <v>26.37180165437362</v>
      </c>
    </row>
    <row r="605" spans="1:21" ht="14.25" customHeight="1">
      <c r="A605" s="578"/>
      <c r="B605" s="145"/>
      <c r="C605" s="470" t="s">
        <v>180</v>
      </c>
      <c r="D605" s="503"/>
      <c r="E605" s="503"/>
      <c r="F605" s="533"/>
      <c r="G605" s="534"/>
      <c r="H605" s="533"/>
      <c r="I605" s="533"/>
      <c r="J605" s="533"/>
      <c r="K605" s="533"/>
      <c r="L605" s="533"/>
      <c r="M605" s="533"/>
      <c r="N605" s="533"/>
      <c r="O605" s="533"/>
      <c r="P605" s="533"/>
      <c r="Q605" s="533"/>
      <c r="R605" s="533"/>
      <c r="S605" s="533"/>
      <c r="T605" s="533"/>
      <c r="U605" s="533"/>
    </row>
    <row r="606" spans="1:21" ht="14.25" customHeight="1">
      <c r="A606" s="578" t="s">
        <v>37</v>
      </c>
      <c r="B606" s="145"/>
      <c r="C606" s="276" t="s">
        <v>940</v>
      </c>
      <c r="D606" s="5" t="s">
        <v>79</v>
      </c>
      <c r="E606" s="5" t="s">
        <v>317</v>
      </c>
      <c r="F606" s="618"/>
      <c r="H606" s="38">
        <f t="shared" ref="H606:U606" si="261">+IF($A606="IPMC",(H$6*G$362+H248*H$362-(H$362-G$362))/(1-H$7),(H$6*G$365+H248*H$365-(H$365-G$365))/(1-H$7))</f>
        <v>16.867442388408254</v>
      </c>
      <c r="I606" s="38">
        <f t="shared" si="261"/>
        <v>15.603136830552796</v>
      </c>
      <c r="J606" s="38">
        <f t="shared" si="261"/>
        <v>21.592852256335874</v>
      </c>
      <c r="K606" s="38">
        <f t="shared" si="261"/>
        <v>23.942817203300848</v>
      </c>
      <c r="L606" s="38">
        <f t="shared" si="261"/>
        <v>27.241783118336087</v>
      </c>
      <c r="M606" s="38">
        <f t="shared" si="261"/>
        <v>24.009689963306812</v>
      </c>
      <c r="N606" s="38">
        <f t="shared" si="261"/>
        <v>21.087353789653083</v>
      </c>
      <c r="O606" s="38">
        <f t="shared" si="261"/>
        <v>23.366546502353163</v>
      </c>
      <c r="P606" s="38">
        <f t="shared" si="261"/>
        <v>22.943999340984412</v>
      </c>
      <c r="Q606" s="38">
        <f t="shared" si="261"/>
        <v>23.989776733108467</v>
      </c>
      <c r="R606" s="38">
        <f t="shared" si="261"/>
        <v>24.11352055088874</v>
      </c>
      <c r="S606" s="38">
        <f t="shared" si="261"/>
        <v>14.935378983682883</v>
      </c>
      <c r="T606" s="38">
        <f t="shared" si="261"/>
        <v>18.174780950190193</v>
      </c>
      <c r="U606" s="38">
        <f t="shared" si="261"/>
        <v>20.876414937919531</v>
      </c>
    </row>
    <row r="607" spans="1:21" ht="14.25" customHeight="1">
      <c r="A607" s="578" t="s">
        <v>37</v>
      </c>
      <c r="B607" s="145"/>
      <c r="C607" s="276" t="s">
        <v>1005</v>
      </c>
      <c r="D607" s="5" t="s">
        <v>79</v>
      </c>
      <c r="E607" s="5" t="s">
        <v>317</v>
      </c>
      <c r="F607" s="618"/>
      <c r="H607" s="38">
        <f t="shared" ref="H607:U607" si="262">+IF($A607="IPMC",(H$6*G$362+H249*H$362-(H$362-G$362))/(1-H$7),(H$6*G$365+H249*H$365-(H$365-G$365))/(1-H$7))</f>
        <v>18.248848659992728</v>
      </c>
      <c r="I607" s="38">
        <f t="shared" si="262"/>
        <v>17.029320916611251</v>
      </c>
      <c r="J607" s="38">
        <f t="shared" si="262"/>
        <v>23.015310426389608</v>
      </c>
      <c r="K607" s="38">
        <f t="shared" si="262"/>
        <v>25.357769199122107</v>
      </c>
      <c r="L607" s="38">
        <f t="shared" si="262"/>
        <v>28.571455060874541</v>
      </c>
      <c r="M607" s="38">
        <f t="shared" si="262"/>
        <v>25.322066216575607</v>
      </c>
      <c r="N607" s="38">
        <f t="shared" si="262"/>
        <v>22.441955861418535</v>
      </c>
      <c r="O607" s="38">
        <f t="shared" si="262"/>
        <v>24.717427881868058</v>
      </c>
      <c r="P607" s="38">
        <f t="shared" si="262"/>
        <v>24.295255818501502</v>
      </c>
      <c r="Q607" s="38">
        <f t="shared" si="262"/>
        <v>25.326019015742901</v>
      </c>
      <c r="R607" s="38">
        <f t="shared" si="262"/>
        <v>25.431991633050512</v>
      </c>
      <c r="S607" s="38">
        <f t="shared" si="262"/>
        <v>16.319918999037608</v>
      </c>
      <c r="T607" s="38">
        <f t="shared" si="262"/>
        <v>19.607206543166928</v>
      </c>
      <c r="U607" s="38">
        <f t="shared" si="262"/>
        <v>22.336086054582555</v>
      </c>
    </row>
    <row r="608" spans="1:21" ht="14.25" customHeight="1">
      <c r="A608" s="578"/>
      <c r="B608" s="145"/>
      <c r="C608" s="472" t="s">
        <v>529</v>
      </c>
      <c r="D608" s="381"/>
      <c r="E608" s="381"/>
      <c r="F608" s="531"/>
      <c r="G608" s="532"/>
      <c r="H608" s="531"/>
      <c r="I608" s="531"/>
      <c r="J608" s="531"/>
      <c r="K608" s="531"/>
      <c r="L608" s="531"/>
      <c r="M608" s="531"/>
      <c r="N608" s="531"/>
      <c r="O608" s="531"/>
      <c r="P608" s="531"/>
      <c r="Q608" s="531"/>
      <c r="R608" s="531"/>
      <c r="S608" s="531"/>
      <c r="T608" s="531"/>
      <c r="U608" s="531"/>
    </row>
    <row r="609" spans="1:21" ht="14.25" customHeight="1">
      <c r="A609" s="579"/>
      <c r="B609" s="145"/>
      <c r="C609" s="465" t="s">
        <v>179</v>
      </c>
      <c r="D609" s="379"/>
      <c r="E609" s="379"/>
      <c r="F609" s="539"/>
      <c r="G609" s="540"/>
      <c r="H609" s="539"/>
      <c r="I609" s="539"/>
      <c r="J609" s="539"/>
      <c r="K609" s="539"/>
      <c r="L609" s="539"/>
      <c r="M609" s="539"/>
      <c r="N609" s="539"/>
      <c r="O609" s="539"/>
      <c r="P609" s="539"/>
      <c r="Q609" s="539"/>
      <c r="R609" s="539"/>
      <c r="S609" s="539"/>
      <c r="T609" s="539"/>
      <c r="U609" s="539"/>
    </row>
    <row r="610" spans="1:21" ht="14.25" customHeight="1">
      <c r="A610" s="579" t="s">
        <v>38</v>
      </c>
      <c r="B610" s="145"/>
      <c r="C610" s="276" t="s">
        <v>282</v>
      </c>
      <c r="D610" s="5" t="s">
        <v>79</v>
      </c>
      <c r="E610" s="5" t="s">
        <v>317</v>
      </c>
      <c r="F610" s="618"/>
      <c r="H610" s="38">
        <f t="shared" ref="H610:U610" si="263">+IF($A610="IPMC",(H$6*G$362+H252*H$362-(H$362-G$362))/(1-H$7),(H$6*G$365+H252*H$365-(H$365-G$365))/(1-H$7))</f>
        <v>10.718386083711676</v>
      </c>
      <c r="I610" s="38">
        <f t="shared" si="263"/>
        <v>14.725572704471951</v>
      </c>
      <c r="J610" s="38">
        <f t="shared" si="263"/>
        <v>22.923584721219505</v>
      </c>
      <c r="K610" s="38">
        <f t="shared" si="263"/>
        <v>26.064737828639533</v>
      </c>
      <c r="L610" s="38">
        <f t="shared" si="263"/>
        <v>30.646371422946913</v>
      </c>
      <c r="M610" s="38">
        <f t="shared" si="263"/>
        <v>22.778340171875353</v>
      </c>
      <c r="N610" s="38">
        <f t="shared" si="263"/>
        <v>12.394783497803338</v>
      </c>
      <c r="O610" s="38">
        <f t="shared" si="263"/>
        <v>16.644051689168514</v>
      </c>
      <c r="P610" s="38">
        <f t="shared" si="263"/>
        <v>22.548832765480618</v>
      </c>
      <c r="Q610" s="38">
        <f t="shared" si="263"/>
        <v>24.792480784468591</v>
      </c>
      <c r="R610" s="38">
        <f t="shared" si="263"/>
        <v>19.385057814585643</v>
      </c>
      <c r="S610" s="38">
        <f t="shared" si="263"/>
        <v>3.0112706533404583</v>
      </c>
      <c r="T610" s="38">
        <f t="shared" si="263"/>
        <v>18.089210890429246</v>
      </c>
      <c r="U610" s="38">
        <f t="shared" si="263"/>
        <v>25.189002706974474</v>
      </c>
    </row>
    <row r="611" spans="1:21" ht="14.25" customHeight="1">
      <c r="A611" s="578" t="s">
        <v>38</v>
      </c>
      <c r="B611" s="145"/>
      <c r="C611" s="276" t="s">
        <v>485</v>
      </c>
      <c r="D611" s="5" t="s">
        <v>79</v>
      </c>
      <c r="E611" s="5" t="s">
        <v>317</v>
      </c>
      <c r="F611" s="618"/>
      <c r="H611" s="38">
        <f t="shared" ref="H611:U611" si="264">+IF($A611="IPMC",(H$6*G$362+H253*H$362-(H$362-G$362))/(1-H$7),(H$6*G$365+H253*H$365-(H$365-G$365))/(1-H$7))</f>
        <v>12.243454315338694</v>
      </c>
      <c r="I611" s="38">
        <f t="shared" si="264"/>
        <v>16.297046260497311</v>
      </c>
      <c r="J611" s="38">
        <f t="shared" si="264"/>
        <v>24.46396161160045</v>
      </c>
      <c r="K611" s="38">
        <f t="shared" si="264"/>
        <v>27.557383913628779</v>
      </c>
      <c r="L611" s="38">
        <f t="shared" si="264"/>
        <v>31.98873359798192</v>
      </c>
      <c r="M611" s="38">
        <f t="shared" si="264"/>
        <v>24.084025391003458</v>
      </c>
      <c r="N611" s="38">
        <f t="shared" si="264"/>
        <v>13.802419034508782</v>
      </c>
      <c r="O611" s="38">
        <f t="shared" si="264"/>
        <v>18.093881330053701</v>
      </c>
      <c r="P611" s="38">
        <f t="shared" si="264"/>
        <v>23.98504213976733</v>
      </c>
      <c r="Q611" s="38">
        <f t="shared" si="264"/>
        <v>26.18343908610813</v>
      </c>
      <c r="R611" s="38">
        <f t="shared" si="264"/>
        <v>20.782487621162065</v>
      </c>
      <c r="S611" s="38">
        <f t="shared" si="264"/>
        <v>4.5880962863241486</v>
      </c>
      <c r="T611" s="38">
        <f t="shared" si="264"/>
        <v>19.714771309332924</v>
      </c>
      <c r="U611" s="38">
        <f t="shared" si="264"/>
        <v>26.792624556056865</v>
      </c>
    </row>
    <row r="612" spans="1:21" ht="14.25" customHeight="1">
      <c r="A612" s="578" t="s">
        <v>38</v>
      </c>
      <c r="B612" s="145"/>
      <c r="C612" s="276" t="s">
        <v>40</v>
      </c>
      <c r="D612" s="5" t="s">
        <v>79</v>
      </c>
      <c r="E612" s="5" t="s">
        <v>317</v>
      </c>
      <c r="F612" s="618"/>
      <c r="H612" s="38">
        <f t="shared" ref="H612:U612" si="265">+IF($A612="IPMC",(H$6*G$362+H254*H$362-(H$362-G$362))/(1-H$7),(H$6*G$365+H254*H$365-(H$365-G$365))/(1-H$7))</f>
        <v>11.910463245350897</v>
      </c>
      <c r="I612" s="38">
        <f t="shared" si="265"/>
        <v>15.953922818525047</v>
      </c>
      <c r="J612" s="38">
        <f t="shared" si="265"/>
        <v>24.127627972045708</v>
      </c>
      <c r="K612" s="38">
        <f t="shared" si="265"/>
        <v>27.231472058246808</v>
      </c>
      <c r="L612" s="38">
        <f t="shared" si="265"/>
        <v>31.69563548754579</v>
      </c>
      <c r="M612" s="38">
        <f t="shared" si="265"/>
        <v>23.798935511634014</v>
      </c>
      <c r="N612" s="38">
        <f t="shared" si="265"/>
        <v>13.495068809909107</v>
      </c>
      <c r="O612" s="38">
        <f t="shared" si="265"/>
        <v>17.777318232477846</v>
      </c>
      <c r="P612" s="38">
        <f t="shared" si="265"/>
        <v>23.671452959721258</v>
      </c>
      <c r="Q612" s="38">
        <f t="shared" si="265"/>
        <v>25.879730252912374</v>
      </c>
      <c r="R612" s="38">
        <f t="shared" si="265"/>
        <v>20.477365767021624</v>
      </c>
      <c r="S612" s="38">
        <f t="shared" si="265"/>
        <v>4.2438042449436422</v>
      </c>
      <c r="T612" s="38">
        <f t="shared" si="265"/>
        <v>19.35983826962029</v>
      </c>
      <c r="U612" s="38">
        <f t="shared" si="265"/>
        <v>26.442481694047299</v>
      </c>
    </row>
    <row r="613" spans="1:21" ht="14.25" customHeight="1">
      <c r="A613" s="578" t="s">
        <v>38</v>
      </c>
      <c r="B613" s="145"/>
      <c r="C613" s="276" t="s">
        <v>486</v>
      </c>
      <c r="D613" s="5" t="s">
        <v>79</v>
      </c>
      <c r="E613" s="5" t="s">
        <v>317</v>
      </c>
      <c r="F613" s="618"/>
      <c r="H613" s="38">
        <f t="shared" ref="H613:U613" si="266">+IF($A613="IPMC",(H$6*G$362+H255*H$362-(H$362-G$362))/(1-H$7),(H$6*G$365+H255*H$365-(H$365-G$365))/(1-H$7))</f>
        <v>12.171020612170778</v>
      </c>
      <c r="I613" s="38">
        <f t="shared" si="266"/>
        <v>16.222408518570226</v>
      </c>
      <c r="J613" s="38">
        <f t="shared" si="266"/>
        <v>24.390800817787614</v>
      </c>
      <c r="K613" s="38">
        <f t="shared" si="266"/>
        <v>27.486490112805509</v>
      </c>
      <c r="L613" s="38">
        <f t="shared" si="266"/>
        <v>31.924977589356267</v>
      </c>
      <c r="M613" s="38">
        <f t="shared" si="266"/>
        <v>24.022011368527778</v>
      </c>
      <c r="N613" s="38">
        <f t="shared" si="266"/>
        <v>13.735562842425129</v>
      </c>
      <c r="O613" s="38">
        <f t="shared" si="266"/>
        <v>18.025021112737466</v>
      </c>
      <c r="P613" s="38">
        <f t="shared" si="266"/>
        <v>23.916828822260168</v>
      </c>
      <c r="Q613" s="38">
        <f t="shared" si="266"/>
        <v>26.117374985728556</v>
      </c>
      <c r="R613" s="38">
        <f t="shared" si="266"/>
        <v>20.716116154162478</v>
      </c>
      <c r="S613" s="38">
        <f t="shared" si="266"/>
        <v>4.5132043454401298</v>
      </c>
      <c r="T613" s="38">
        <f t="shared" si="266"/>
        <v>19.637564691017388</v>
      </c>
      <c r="U613" s="38">
        <f t="shared" si="266"/>
        <v>26.716459918566454</v>
      </c>
    </row>
    <row r="614" spans="1:21" ht="14.25" customHeight="1">
      <c r="A614" s="578" t="s">
        <v>38</v>
      </c>
      <c r="B614" s="145"/>
      <c r="C614" s="276" t="s">
        <v>487</v>
      </c>
      <c r="D614" s="5" t="s">
        <v>79</v>
      </c>
      <c r="E614" s="5" t="s">
        <v>317</v>
      </c>
      <c r="F614" s="618"/>
      <c r="H614" s="38">
        <f t="shared" ref="H614:U614" si="267">+IF($A614="IPMC",(H$6*G$362+H256*H$362-(H$362-G$362))/(1-H$7),(H$6*G$365+H256*H$365-(H$365-G$365))/(1-H$7))</f>
        <v>11.910463245350897</v>
      </c>
      <c r="I614" s="38">
        <f t="shared" si="267"/>
        <v>15.953922818525047</v>
      </c>
      <c r="J614" s="38">
        <f t="shared" si="267"/>
        <v>24.127627972045708</v>
      </c>
      <c r="K614" s="38">
        <f t="shared" si="267"/>
        <v>27.231472058246808</v>
      </c>
      <c r="L614" s="38">
        <f t="shared" si="267"/>
        <v>31.69563548754579</v>
      </c>
      <c r="M614" s="38">
        <f t="shared" si="267"/>
        <v>23.798935511634014</v>
      </c>
      <c r="N614" s="38">
        <f t="shared" si="267"/>
        <v>13.495068809909107</v>
      </c>
      <c r="O614" s="38">
        <f t="shared" si="267"/>
        <v>17.777318232477846</v>
      </c>
      <c r="P614" s="38">
        <f t="shared" si="267"/>
        <v>23.671452959721258</v>
      </c>
      <c r="Q614" s="38">
        <f t="shared" si="267"/>
        <v>25.879730252912374</v>
      </c>
      <c r="R614" s="38">
        <f t="shared" si="267"/>
        <v>20.477365767021624</v>
      </c>
      <c r="S614" s="38">
        <f t="shared" si="267"/>
        <v>4.2438042449436422</v>
      </c>
      <c r="T614" s="38">
        <f t="shared" si="267"/>
        <v>19.35983826962029</v>
      </c>
      <c r="U614" s="38">
        <f t="shared" si="267"/>
        <v>26.442481694047299</v>
      </c>
    </row>
    <row r="615" spans="1:21" ht="14.25" customHeight="1">
      <c r="A615" s="578" t="s">
        <v>38</v>
      </c>
      <c r="B615" s="145"/>
      <c r="C615" s="276" t="s">
        <v>488</v>
      </c>
      <c r="D615" s="5" t="s">
        <v>79</v>
      </c>
      <c r="E615" s="5" t="s">
        <v>317</v>
      </c>
      <c r="F615" s="618"/>
      <c r="H615" s="38">
        <f t="shared" ref="H615:U615" si="268">+IF($A615="IPMC",(H$6*G$362+H257*H$362-(H$362-G$362))/(1-H$7),(H$6*G$365+H257*H$365-(H$365-G$365))/(1-H$7))</f>
        <v>11.432260164443729</v>
      </c>
      <c r="I615" s="38">
        <f t="shared" si="268"/>
        <v>15.461168802362931</v>
      </c>
      <c r="J615" s="38">
        <f t="shared" si="268"/>
        <v>23.644624681135561</v>
      </c>
      <c r="K615" s="38">
        <f t="shared" si="268"/>
        <v>26.763435322746538</v>
      </c>
      <c r="L615" s="38">
        <f t="shared" si="268"/>
        <v>31.274722039555233</v>
      </c>
      <c r="M615" s="38">
        <f t="shared" si="268"/>
        <v>23.389522554539049</v>
      </c>
      <c r="N615" s="38">
        <f t="shared" si="268"/>
        <v>13.053688131663108</v>
      </c>
      <c r="O615" s="38">
        <f t="shared" si="268"/>
        <v>17.322707096606131</v>
      </c>
      <c r="P615" s="38">
        <f t="shared" si="268"/>
        <v>23.221112618634386</v>
      </c>
      <c r="Q615" s="38">
        <f t="shared" si="268"/>
        <v>25.443578917868301</v>
      </c>
      <c r="R615" s="38">
        <f t="shared" si="268"/>
        <v>20.039185215490871</v>
      </c>
      <c r="S615" s="38">
        <f t="shared" si="268"/>
        <v>3.7493720221035254</v>
      </c>
      <c r="T615" s="38">
        <f t="shared" si="268"/>
        <v>18.850124681467474</v>
      </c>
      <c r="U615" s="38">
        <f t="shared" si="268"/>
        <v>25.939647202489418</v>
      </c>
    </row>
    <row r="616" spans="1:21" ht="14.25" customHeight="1">
      <c r="A616" s="578" t="s">
        <v>38</v>
      </c>
      <c r="B616" s="145"/>
      <c r="C616" s="276" t="s">
        <v>489</v>
      </c>
      <c r="D616" s="5" t="s">
        <v>79</v>
      </c>
      <c r="E616" s="5" t="s">
        <v>317</v>
      </c>
      <c r="F616" s="618"/>
      <c r="H616" s="38">
        <f t="shared" ref="H616:U616" si="269">+IF($A616="IPMC",(H$6*G$362+H258*H$362-(H$362-G$362))/(1-H$7),(H$6*G$365+H258*H$365-(H$365-G$365))/(1-H$7))</f>
        <v>11.458273720347654</v>
      </c>
      <c r="I616" s="38">
        <f t="shared" si="269"/>
        <v>15.487973908097509</v>
      </c>
      <c r="J616" s="38">
        <f t="shared" si="269"/>
        <v>23.67089936152038</v>
      </c>
      <c r="K616" s="38">
        <f t="shared" si="269"/>
        <v>26.788895844165445</v>
      </c>
      <c r="L616" s="38">
        <f t="shared" si="269"/>
        <v>31.297619122295153</v>
      </c>
      <c r="M616" s="38">
        <f t="shared" si="269"/>
        <v>23.411794027209144</v>
      </c>
      <c r="N616" s="38">
        <f t="shared" si="269"/>
        <v>13.077698602124075</v>
      </c>
      <c r="O616" s="38">
        <f t="shared" si="269"/>
        <v>17.347437284824721</v>
      </c>
      <c r="P616" s="38">
        <f t="shared" si="269"/>
        <v>23.245610481794181</v>
      </c>
      <c r="Q616" s="38">
        <f t="shared" si="269"/>
        <v>25.467304919623071</v>
      </c>
      <c r="R616" s="38">
        <f t="shared" si="269"/>
        <v>20.063021603687357</v>
      </c>
      <c r="S616" s="38">
        <f t="shared" si="269"/>
        <v>3.7762684198539378</v>
      </c>
      <c r="T616" s="38">
        <f t="shared" si="269"/>
        <v>18.877852363387145</v>
      </c>
      <c r="U616" s="38">
        <f t="shared" si="269"/>
        <v>25.967000671504611</v>
      </c>
    </row>
    <row r="617" spans="1:21" ht="14.25" customHeight="1">
      <c r="A617" s="578" t="s">
        <v>38</v>
      </c>
      <c r="B617" s="145"/>
      <c r="C617" s="276" t="s">
        <v>490</v>
      </c>
      <c r="D617" s="5" t="s">
        <v>79</v>
      </c>
      <c r="E617" s="5" t="s">
        <v>317</v>
      </c>
      <c r="F617" s="618"/>
      <c r="H617" s="38">
        <f t="shared" ref="H617:U617" si="270">+IF($A617="IPMC",(H$6*G$362+H259*H$362-(H$362-G$362))/(1-H$7),(H$6*G$365+H259*H$365-(H$365-G$365))/(1-H$7))</f>
        <v>11.458273720347654</v>
      </c>
      <c r="I617" s="38">
        <f t="shared" si="270"/>
        <v>15.487973908097509</v>
      </c>
      <c r="J617" s="38">
        <f t="shared" si="270"/>
        <v>23.67089936152038</v>
      </c>
      <c r="K617" s="38">
        <f t="shared" si="270"/>
        <v>26.788895844165445</v>
      </c>
      <c r="L617" s="38">
        <f t="shared" si="270"/>
        <v>31.297619122295153</v>
      </c>
      <c r="M617" s="38">
        <f t="shared" si="270"/>
        <v>23.411794027209144</v>
      </c>
      <c r="N617" s="38">
        <f t="shared" si="270"/>
        <v>13.077698602124075</v>
      </c>
      <c r="O617" s="38">
        <f t="shared" si="270"/>
        <v>17.347437284824721</v>
      </c>
      <c r="P617" s="38">
        <f t="shared" si="270"/>
        <v>23.245610481794181</v>
      </c>
      <c r="Q617" s="38">
        <f t="shared" si="270"/>
        <v>25.467304919623071</v>
      </c>
      <c r="R617" s="38">
        <f t="shared" si="270"/>
        <v>20.063021603687357</v>
      </c>
      <c r="S617" s="38">
        <f t="shared" si="270"/>
        <v>3.7762684198539378</v>
      </c>
      <c r="T617" s="38">
        <f t="shared" si="270"/>
        <v>18.877852363387145</v>
      </c>
      <c r="U617" s="38">
        <f t="shared" si="270"/>
        <v>25.967000671504611</v>
      </c>
    </row>
    <row r="618" spans="1:21" ht="14.25" customHeight="1">
      <c r="A618" s="578" t="s">
        <v>38</v>
      </c>
      <c r="B618" s="145"/>
      <c r="C618" s="276" t="s">
        <v>491</v>
      </c>
      <c r="D618" s="5" t="s">
        <v>79</v>
      </c>
      <c r="E618" s="5" t="s">
        <v>317</v>
      </c>
      <c r="F618" s="618"/>
      <c r="H618" s="38">
        <f t="shared" ref="H618:U618" si="271">+IF($A618="IPMC",(H$6*G$362+H260*H$362-(H$362-G$362))/(1-H$7),(H$6*G$365+H260*H$365-(H$365-G$365))/(1-H$7))</f>
        <v>11.255837153040657</v>
      </c>
      <c r="I618" s="38">
        <f t="shared" si="271"/>
        <v>15.27937752814662</v>
      </c>
      <c r="J618" s="38">
        <f t="shared" si="271"/>
        <v>23.466430732785604</v>
      </c>
      <c r="K618" s="38">
        <f t="shared" si="271"/>
        <v>26.590762971561389</v>
      </c>
      <c r="L618" s="38">
        <f t="shared" si="271"/>
        <v>31.119434838365155</v>
      </c>
      <c r="M618" s="38">
        <f t="shared" si="271"/>
        <v>23.238478218603134</v>
      </c>
      <c r="N618" s="38">
        <f t="shared" si="271"/>
        <v>12.890849974527928</v>
      </c>
      <c r="O618" s="38">
        <f t="shared" si="271"/>
        <v>17.154987839223448</v>
      </c>
      <c r="P618" s="38">
        <f t="shared" si="271"/>
        <v>23.054968981541723</v>
      </c>
      <c r="Q618" s="38">
        <f t="shared" si="271"/>
        <v>25.282670017386156</v>
      </c>
      <c r="R618" s="38">
        <f t="shared" si="271"/>
        <v>19.877527678085084</v>
      </c>
      <c r="S618" s="38">
        <f t="shared" si="271"/>
        <v>3.5669616086810687</v>
      </c>
      <c r="T618" s="38">
        <f t="shared" si="271"/>
        <v>18.662076528359812</v>
      </c>
      <c r="U618" s="38">
        <f t="shared" si="271"/>
        <v>25.75413694799736</v>
      </c>
    </row>
    <row r="619" spans="1:21" ht="14.25" customHeight="1">
      <c r="A619" s="578" t="s">
        <v>38</v>
      </c>
      <c r="B619" s="145"/>
      <c r="C619" s="276" t="s">
        <v>492</v>
      </c>
      <c r="D619" s="5" t="s">
        <v>79</v>
      </c>
      <c r="E619" s="5" t="s">
        <v>317</v>
      </c>
      <c r="F619" s="618"/>
      <c r="H619" s="38">
        <f t="shared" ref="H619:U619" si="272">+IF($A619="IPMC",(H$6*G$362+H261*H$362-(H$362-G$362))/(1-H$7),(H$6*G$365+H261*H$365-(H$365-G$365))/(1-H$7))</f>
        <v>10.332430942447209</v>
      </c>
      <c r="I619" s="38">
        <f t="shared" si="272"/>
        <v>14.327873581422169</v>
      </c>
      <c r="J619" s="38">
        <f t="shared" si="272"/>
        <v>22.533755356212513</v>
      </c>
      <c r="K619" s="38">
        <f t="shared" si="272"/>
        <v>25.686987890215288</v>
      </c>
      <c r="L619" s="38">
        <f t="shared" si="272"/>
        <v>30.306654437077377</v>
      </c>
      <c r="M619" s="38">
        <f t="shared" si="272"/>
        <v>22.447905170512897</v>
      </c>
      <c r="N619" s="38">
        <f t="shared" si="272"/>
        <v>12.038547520191743</v>
      </c>
      <c r="O619" s="38">
        <f t="shared" si="272"/>
        <v>16.277137480182418</v>
      </c>
      <c r="P619" s="38">
        <f t="shared" si="272"/>
        <v>22.185365492054551</v>
      </c>
      <c r="Q619" s="38">
        <f t="shared" si="272"/>
        <v>24.440465381702289</v>
      </c>
      <c r="R619" s="38">
        <f t="shared" si="272"/>
        <v>19.031404642078744</v>
      </c>
      <c r="S619" s="38">
        <f t="shared" si="272"/>
        <v>2.6122170586836586</v>
      </c>
      <c r="T619" s="38">
        <f t="shared" si="272"/>
        <v>17.677823787805934</v>
      </c>
      <c r="U619" s="38">
        <f t="shared" si="272"/>
        <v>24.783167686309806</v>
      </c>
    </row>
    <row r="620" spans="1:21" ht="14.25" customHeight="1">
      <c r="A620" s="578" t="s">
        <v>38</v>
      </c>
      <c r="B620" s="145"/>
      <c r="C620" s="276" t="s">
        <v>498</v>
      </c>
      <c r="D620" s="5" t="s">
        <v>79</v>
      </c>
      <c r="E620" s="5" t="s">
        <v>317</v>
      </c>
      <c r="F620" s="618"/>
      <c r="H620" s="38">
        <f t="shared" ref="H620:U620" si="273">+IF($A620="IPMC",(H$6*G$362+H262*H$362-(H$362-G$362))/(1-H$7),(H$6*G$365+H262*H$365-(H$365-G$365))/(1-H$7))</f>
        <v>10.332430942447209</v>
      </c>
      <c r="I620" s="38">
        <f t="shared" si="273"/>
        <v>14.327873581422169</v>
      </c>
      <c r="J620" s="38">
        <f t="shared" si="273"/>
        <v>22.533755356212513</v>
      </c>
      <c r="K620" s="38">
        <f t="shared" si="273"/>
        <v>25.686987890215288</v>
      </c>
      <c r="L620" s="38">
        <f t="shared" si="273"/>
        <v>30.306654437077377</v>
      </c>
      <c r="M620" s="38">
        <f t="shared" si="273"/>
        <v>22.447905170512897</v>
      </c>
      <c r="N620" s="38">
        <f t="shared" si="273"/>
        <v>12.038547520191743</v>
      </c>
      <c r="O620" s="38">
        <f t="shared" si="273"/>
        <v>16.277137480182418</v>
      </c>
      <c r="P620" s="38">
        <f t="shared" si="273"/>
        <v>22.185365492054551</v>
      </c>
      <c r="Q620" s="38">
        <f t="shared" si="273"/>
        <v>24.440465381702289</v>
      </c>
      <c r="R620" s="38">
        <f t="shared" si="273"/>
        <v>19.031404642078744</v>
      </c>
      <c r="S620" s="38">
        <f t="shared" si="273"/>
        <v>2.6122170586836586</v>
      </c>
      <c r="T620" s="38">
        <f t="shared" si="273"/>
        <v>17.677823787805934</v>
      </c>
      <c r="U620" s="38">
        <f t="shared" si="273"/>
        <v>24.783167686309806</v>
      </c>
    </row>
    <row r="621" spans="1:21" ht="14.25" customHeight="1">
      <c r="A621" s="578" t="s">
        <v>38</v>
      </c>
      <c r="B621" s="145"/>
      <c r="C621" s="276" t="s">
        <v>499</v>
      </c>
      <c r="D621" s="5" t="s">
        <v>79</v>
      </c>
      <c r="E621" s="5" t="s">
        <v>317</v>
      </c>
      <c r="F621" s="618"/>
      <c r="H621" s="38">
        <f t="shared" ref="H621:U621" si="274">+IF($A621="IPMC",(H$6*G$362+H263*H$362-(H$362-G$362))/(1-H$7),(H$6*G$365+H263*H$365-(H$365-G$365))/(1-H$7))</f>
        <v>10.332430942447209</v>
      </c>
      <c r="I621" s="38">
        <f t="shared" si="274"/>
        <v>14.327873581422169</v>
      </c>
      <c r="J621" s="38">
        <f t="shared" si="274"/>
        <v>22.533755356212513</v>
      </c>
      <c r="K621" s="38">
        <f t="shared" si="274"/>
        <v>25.686987890215288</v>
      </c>
      <c r="L621" s="38">
        <f t="shared" si="274"/>
        <v>30.306654437077377</v>
      </c>
      <c r="M621" s="38">
        <f t="shared" si="274"/>
        <v>22.447905170512897</v>
      </c>
      <c r="N621" s="38">
        <f t="shared" si="274"/>
        <v>12.038547520191743</v>
      </c>
      <c r="O621" s="38">
        <f t="shared" si="274"/>
        <v>16.277137480182418</v>
      </c>
      <c r="P621" s="38">
        <f t="shared" si="274"/>
        <v>22.185365492054551</v>
      </c>
      <c r="Q621" s="38">
        <f t="shared" si="274"/>
        <v>24.440465381702289</v>
      </c>
      <c r="R621" s="38">
        <f t="shared" si="274"/>
        <v>19.031404642078744</v>
      </c>
      <c r="S621" s="38">
        <f t="shared" si="274"/>
        <v>2.6122170586836586</v>
      </c>
      <c r="T621" s="38">
        <f t="shared" si="274"/>
        <v>17.677823787805934</v>
      </c>
      <c r="U621" s="38">
        <f t="shared" si="274"/>
        <v>24.783167686309806</v>
      </c>
    </row>
    <row r="622" spans="1:21" ht="14.25" customHeight="1">
      <c r="A622" s="578" t="s">
        <v>38</v>
      </c>
      <c r="B622" s="145"/>
      <c r="C622" s="276" t="s">
        <v>789</v>
      </c>
      <c r="D622" s="5" t="s">
        <v>79</v>
      </c>
      <c r="E622" s="5" t="s">
        <v>317</v>
      </c>
      <c r="F622" s="618"/>
      <c r="H622" s="38">
        <f t="shared" ref="H622:U622" si="275">+IF($A622="IPMC",(H$6*G$362+H264*H$362-(H$362-G$362))/(1-H$7),(H$6*G$365+H264*H$365-(H$365-G$365))/(1-H$7))</f>
        <v>10.845113265225848</v>
      </c>
      <c r="I622" s="38">
        <f t="shared" si="275"/>
        <v>14.856155986222356</v>
      </c>
      <c r="J622" s="38">
        <f t="shared" si="275"/>
        <v>23.051583992163131</v>
      </c>
      <c r="K622" s="38">
        <f t="shared" si="275"/>
        <v>26.188770857081185</v>
      </c>
      <c r="L622" s="38">
        <f t="shared" si="275"/>
        <v>30.757916448595982</v>
      </c>
      <c r="M622" s="38">
        <f t="shared" si="275"/>
        <v>22.886837486509133</v>
      </c>
      <c r="N622" s="38">
        <f t="shared" si="275"/>
        <v>12.511752483496233</v>
      </c>
      <c r="O622" s="38">
        <f t="shared" si="275"/>
        <v>16.764526839233813</v>
      </c>
      <c r="P622" s="38">
        <f t="shared" si="275"/>
        <v>22.668176124874712</v>
      </c>
      <c r="Q622" s="38">
        <f t="shared" si="275"/>
        <v>24.908063957414541</v>
      </c>
      <c r="R622" s="38">
        <f t="shared" si="275"/>
        <v>19.501178744179981</v>
      </c>
      <c r="S622" s="38">
        <f t="shared" si="275"/>
        <v>3.1422986716699319</v>
      </c>
      <c r="T622" s="38">
        <f t="shared" si="275"/>
        <v>18.224288578100232</v>
      </c>
      <c r="U622" s="38">
        <f t="shared" si="275"/>
        <v>25.322257385640196</v>
      </c>
    </row>
    <row r="623" spans="1:21" ht="14.25" customHeight="1">
      <c r="A623" s="578" t="s">
        <v>38</v>
      </c>
      <c r="B623" s="145"/>
      <c r="C623" s="276" t="s">
        <v>493</v>
      </c>
      <c r="D623" s="5" t="s">
        <v>79</v>
      </c>
      <c r="E623" s="5" t="s">
        <v>317</v>
      </c>
      <c r="F623" s="618"/>
      <c r="H623" s="38">
        <f t="shared" ref="H623:U623" si="276">+IF($A623="IPMC",(H$6*G$362+H265*H$362-(H$362-G$362))/(1-H$7),(H$6*G$365+H265*H$365-(H$365-G$365))/(1-H$7))</f>
        <v>10.845113265225848</v>
      </c>
      <c r="I623" s="38">
        <f t="shared" si="276"/>
        <v>14.856155986222356</v>
      </c>
      <c r="J623" s="38">
        <f t="shared" si="276"/>
        <v>23.051583992163131</v>
      </c>
      <c r="K623" s="38">
        <f t="shared" si="276"/>
        <v>26.188770857081185</v>
      </c>
      <c r="L623" s="38">
        <f t="shared" si="276"/>
        <v>30.757916448595982</v>
      </c>
      <c r="M623" s="38">
        <f t="shared" si="276"/>
        <v>22.886837486509133</v>
      </c>
      <c r="N623" s="38">
        <f t="shared" si="276"/>
        <v>12.511752483496233</v>
      </c>
      <c r="O623" s="38">
        <f t="shared" si="276"/>
        <v>16.764526839233813</v>
      </c>
      <c r="P623" s="38">
        <f t="shared" si="276"/>
        <v>22.668176124874712</v>
      </c>
      <c r="Q623" s="38">
        <f t="shared" si="276"/>
        <v>24.908063957414541</v>
      </c>
      <c r="R623" s="38">
        <f t="shared" si="276"/>
        <v>19.501178744179981</v>
      </c>
      <c r="S623" s="38">
        <f t="shared" si="276"/>
        <v>3.1422986716699319</v>
      </c>
      <c r="T623" s="38">
        <f t="shared" si="276"/>
        <v>18.224288578100232</v>
      </c>
      <c r="U623" s="38">
        <f t="shared" si="276"/>
        <v>25.322257385640196</v>
      </c>
    </row>
    <row r="624" spans="1:21" ht="14.25" customHeight="1">
      <c r="A624" s="578" t="s">
        <v>38</v>
      </c>
      <c r="B624" s="145"/>
      <c r="C624" s="276" t="s">
        <v>790</v>
      </c>
      <c r="D624" s="5" t="s">
        <v>79</v>
      </c>
      <c r="E624" s="5" t="s">
        <v>317</v>
      </c>
      <c r="F624" s="618"/>
      <c r="H624" s="38">
        <f t="shared" ref="H624:U624" si="277">+IF($A624="IPMC",(H$6*G$362+H266*H$362-(H$362-G$362))/(1-H$7),(H$6*G$365+H266*H$365-(H$365-G$365))/(1-H$7))</f>
        <v>10.883645936409362</v>
      </c>
      <c r="I624" s="38">
        <f t="shared" si="277"/>
        <v>14.89586114337674</v>
      </c>
      <c r="J624" s="38">
        <f t="shared" si="277"/>
        <v>23.09050345490245</v>
      </c>
      <c r="K624" s="38">
        <f t="shared" si="277"/>
        <v>26.22648434398851</v>
      </c>
      <c r="L624" s="38">
        <f t="shared" si="277"/>
        <v>30.791832832943342</v>
      </c>
      <c r="M624" s="38">
        <f t="shared" si="277"/>
        <v>22.919827183740033</v>
      </c>
      <c r="N624" s="38">
        <f t="shared" si="277"/>
        <v>12.54731807732165</v>
      </c>
      <c r="O624" s="38">
        <f t="shared" si="277"/>
        <v>16.801158517519273</v>
      </c>
      <c r="P624" s="38">
        <f t="shared" si="277"/>
        <v>22.704463670849641</v>
      </c>
      <c r="Q624" s="38">
        <f t="shared" si="277"/>
        <v>24.943208180968309</v>
      </c>
      <c r="R624" s="38">
        <f t="shared" si="277"/>
        <v>19.536486478038814</v>
      </c>
      <c r="S624" s="38">
        <f t="shared" si="277"/>
        <v>3.1821390554438893</v>
      </c>
      <c r="T624" s="38">
        <f t="shared" si="277"/>
        <v>18.265360304473894</v>
      </c>
      <c r="U624" s="38">
        <f t="shared" si="277"/>
        <v>25.362774807832817</v>
      </c>
    </row>
    <row r="625" spans="1:21" ht="14.25" customHeight="1">
      <c r="A625" s="578" t="s">
        <v>38</v>
      </c>
      <c r="B625" s="145"/>
      <c r="C625" s="276" t="s">
        <v>494</v>
      </c>
      <c r="D625" s="5" t="s">
        <v>79</v>
      </c>
      <c r="E625" s="5" t="s">
        <v>317</v>
      </c>
      <c r="F625" s="618"/>
      <c r="H625" s="38">
        <f t="shared" ref="H625:U625" si="278">+IF($A625="IPMC",(H$6*G$362+H267*H$362-(H$362-G$362))/(1-H$7),(H$6*G$365+H267*H$365-(H$365-G$365))/(1-H$7))</f>
        <v>10.967381059120763</v>
      </c>
      <c r="I625" s="38">
        <f t="shared" si="278"/>
        <v>14.982144188503927</v>
      </c>
      <c r="J625" s="38">
        <f t="shared" si="278"/>
        <v>23.175079112084852</v>
      </c>
      <c r="K625" s="38">
        <f t="shared" si="278"/>
        <v>26.308439302133515</v>
      </c>
      <c r="L625" s="38">
        <f t="shared" si="278"/>
        <v>30.865536329691015</v>
      </c>
      <c r="M625" s="38">
        <f t="shared" si="278"/>
        <v>22.991516902126936</v>
      </c>
      <c r="N625" s="38">
        <f t="shared" si="278"/>
        <v>12.624605461554429</v>
      </c>
      <c r="O625" s="38">
        <f t="shared" si="278"/>
        <v>16.880762603666053</v>
      </c>
      <c r="P625" s="38">
        <f t="shared" si="278"/>
        <v>22.783319925082193</v>
      </c>
      <c r="Q625" s="38">
        <f t="shared" si="278"/>
        <v>25.019579887924642</v>
      </c>
      <c r="R625" s="38">
        <f t="shared" si="278"/>
        <v>19.613213508284154</v>
      </c>
      <c r="S625" s="38">
        <f t="shared" si="278"/>
        <v>3.2687159607483265</v>
      </c>
      <c r="T625" s="38">
        <f t="shared" si="278"/>
        <v>18.354613033190486</v>
      </c>
      <c r="U625" s="38">
        <f t="shared" si="278"/>
        <v>25.45082298137083</v>
      </c>
    </row>
    <row r="626" spans="1:21" ht="14.25" customHeight="1">
      <c r="A626" s="578" t="s">
        <v>38</v>
      </c>
      <c r="B626" s="145"/>
      <c r="C626" s="276" t="s">
        <v>495</v>
      </c>
      <c r="D626" s="5" t="s">
        <v>79</v>
      </c>
      <c r="E626" s="5" t="s">
        <v>317</v>
      </c>
      <c r="F626" s="618"/>
      <c r="H626" s="38">
        <f t="shared" ref="H626:U626" si="279">+IF($A626="IPMC",(H$6*G$362+H268*H$362-(H$362-G$362))/(1-H$7),(H$6*G$365+H268*H$365-(H$365-G$365))/(1-H$7))</f>
        <v>11.028317952322015</v>
      </c>
      <c r="I626" s="38">
        <f t="shared" si="279"/>
        <v>15.044935291397691</v>
      </c>
      <c r="J626" s="38">
        <f t="shared" si="279"/>
        <v>23.236627690772821</v>
      </c>
      <c r="K626" s="38">
        <f t="shared" si="279"/>
        <v>26.368080709109265</v>
      </c>
      <c r="L626" s="38">
        <f t="shared" si="279"/>
        <v>30.919172867913463</v>
      </c>
      <c r="M626" s="38">
        <f t="shared" si="279"/>
        <v>23.043687945430079</v>
      </c>
      <c r="N626" s="38">
        <f t="shared" si="279"/>
        <v>12.680850116441114</v>
      </c>
      <c r="O626" s="38">
        <f t="shared" si="279"/>
        <v>16.938693201231754</v>
      </c>
      <c r="P626" s="38">
        <f t="shared" si="279"/>
        <v>22.840706299960761</v>
      </c>
      <c r="Q626" s="38">
        <f t="shared" si="279"/>
        <v>25.075158173352552</v>
      </c>
      <c r="R626" s="38">
        <f t="shared" si="279"/>
        <v>19.66905037453947</v>
      </c>
      <c r="S626" s="38">
        <f t="shared" si="279"/>
        <v>3.3317209156752359</v>
      </c>
      <c r="T626" s="38">
        <f t="shared" si="279"/>
        <v>18.419565275709651</v>
      </c>
      <c r="U626" s="38">
        <f t="shared" si="279"/>
        <v>25.514898628168922</v>
      </c>
    </row>
    <row r="627" spans="1:21" ht="14.25" customHeight="1">
      <c r="A627" s="578" t="s">
        <v>38</v>
      </c>
      <c r="B627" s="145"/>
      <c r="C627" s="276" t="s">
        <v>496</v>
      </c>
      <c r="D627" s="5" t="s">
        <v>79</v>
      </c>
      <c r="E627" s="5" t="s">
        <v>317</v>
      </c>
      <c r="F627" s="618"/>
      <c r="H627" s="38">
        <f t="shared" ref="H627:U627" si="280">+IF($A627="IPMC",(H$6*G$362+H269*H$362-(H$362-G$362))/(1-H$7),(H$6*G$365+H269*H$365-(H$365-G$365))/(1-H$7))</f>
        <v>11.180862618220846</v>
      </c>
      <c r="I627" s="38">
        <f t="shared" si="280"/>
        <v>15.202121641228736</v>
      </c>
      <c r="J627" s="38">
        <f t="shared" si="280"/>
        <v>23.390703602413023</v>
      </c>
      <c r="K627" s="38">
        <f t="shared" si="280"/>
        <v>26.517382355827699</v>
      </c>
      <c r="L627" s="38">
        <f t="shared" si="280"/>
        <v>31.053442394521785</v>
      </c>
      <c r="M627" s="38">
        <f t="shared" si="280"/>
        <v>23.174288866353105</v>
      </c>
      <c r="N627" s="38">
        <f t="shared" si="280"/>
        <v>12.821648598896534</v>
      </c>
      <c r="O627" s="38">
        <f t="shared" si="280"/>
        <v>17.083712141101159</v>
      </c>
      <c r="P627" s="38">
        <f t="shared" si="280"/>
        <v>22.984362875199764</v>
      </c>
      <c r="Q627" s="38">
        <f t="shared" si="280"/>
        <v>25.214288518475822</v>
      </c>
      <c r="R627" s="38">
        <f t="shared" si="280"/>
        <v>19.808828030739058</v>
      </c>
      <c r="S627" s="38">
        <f t="shared" si="280"/>
        <v>3.4894426060074757</v>
      </c>
      <c r="T627" s="38">
        <f t="shared" si="280"/>
        <v>18.582161653929059</v>
      </c>
      <c r="U627" s="38">
        <f t="shared" si="280"/>
        <v>25.675300605026941</v>
      </c>
    </row>
    <row r="628" spans="1:21" ht="14.25" customHeight="1">
      <c r="A628" s="578" t="s">
        <v>38</v>
      </c>
      <c r="B628" s="145"/>
      <c r="C628" s="276" t="s">
        <v>497</v>
      </c>
      <c r="D628" s="5" t="s">
        <v>79</v>
      </c>
      <c r="E628" s="5" t="s">
        <v>317</v>
      </c>
      <c r="F628" s="618"/>
      <c r="H628" s="38">
        <f t="shared" ref="H628:U628" si="281">+IF($A628="IPMC",(H$6*G$362+H270*H$362-(H$362-G$362))/(1-H$7),(H$6*G$365+H270*H$365-(H$365-G$365))/(1-H$7))</f>
        <v>11.32260493333685</v>
      </c>
      <c r="I628" s="38">
        <f t="shared" si="281"/>
        <v>15.348176942464002</v>
      </c>
      <c r="J628" s="38">
        <f t="shared" si="281"/>
        <v>23.533868729104345</v>
      </c>
      <c r="K628" s="38">
        <f t="shared" si="281"/>
        <v>26.656111304046302</v>
      </c>
      <c r="L628" s="38">
        <f t="shared" si="281"/>
        <v>31.178203712387955</v>
      </c>
      <c r="M628" s="38">
        <f t="shared" si="281"/>
        <v>23.295641368447075</v>
      </c>
      <c r="N628" s="38">
        <f t="shared" si="281"/>
        <v>12.952476528870086</v>
      </c>
      <c r="O628" s="38">
        <f t="shared" si="281"/>
        <v>17.218461659556237</v>
      </c>
      <c r="P628" s="38">
        <f t="shared" si="281"/>
        <v>23.117846503985032</v>
      </c>
      <c r="Q628" s="38">
        <f t="shared" si="281"/>
        <v>25.343566439171795</v>
      </c>
      <c r="R628" s="38">
        <f t="shared" si="281"/>
        <v>19.938707423600668</v>
      </c>
      <c r="S628" s="38">
        <f t="shared" si="281"/>
        <v>3.6359953379563428</v>
      </c>
      <c r="T628" s="38">
        <f t="shared" si="281"/>
        <v>18.733243875929407</v>
      </c>
      <c r="U628" s="38">
        <f t="shared" si="281"/>
        <v>25.824343820763627</v>
      </c>
    </row>
    <row r="629" spans="1:21" ht="14.25" customHeight="1">
      <c r="A629" s="578" t="s">
        <v>38</v>
      </c>
      <c r="B629" s="145"/>
      <c r="C629" s="276" t="s">
        <v>500</v>
      </c>
      <c r="D629" s="5" t="s">
        <v>79</v>
      </c>
      <c r="E629" s="5" t="s">
        <v>317</v>
      </c>
      <c r="F629" s="618"/>
      <c r="H629" s="38">
        <f t="shared" ref="H629:U629" si="282">+IF($A629="IPMC",(H$6*G$362+H271*H$362-(H$362-G$362))/(1-H$7),(H$6*G$365+H271*H$365-(H$365-G$365))/(1-H$7))</f>
        <v>11.476955709404621</v>
      </c>
      <c r="I629" s="38">
        <f t="shared" si="282"/>
        <v>15.507224359433485</v>
      </c>
      <c r="J629" s="38">
        <f t="shared" si="282"/>
        <v>23.689768880675601</v>
      </c>
      <c r="K629" s="38">
        <f t="shared" si="282"/>
        <v>26.807180663983605</v>
      </c>
      <c r="L629" s="38">
        <f t="shared" si="282"/>
        <v>31.314062973753348</v>
      </c>
      <c r="M629" s="38">
        <f t="shared" si="282"/>
        <v>23.427788588284994</v>
      </c>
      <c r="N629" s="38">
        <f t="shared" si="282"/>
        <v>13.094942048120506</v>
      </c>
      <c r="O629" s="38">
        <f t="shared" si="282"/>
        <v>17.365197605919725</v>
      </c>
      <c r="P629" s="38">
        <f t="shared" si="282"/>
        <v>23.263203955487686</v>
      </c>
      <c r="Q629" s="38">
        <f t="shared" si="282"/>
        <v>25.484344070548275</v>
      </c>
      <c r="R629" s="38">
        <f t="shared" si="282"/>
        <v>20.080140030137358</v>
      </c>
      <c r="S629" s="38">
        <f t="shared" si="282"/>
        <v>3.7955844337930129</v>
      </c>
      <c r="T629" s="38">
        <f t="shared" si="282"/>
        <v>18.897765375361047</v>
      </c>
      <c r="U629" s="38">
        <f t="shared" si="282"/>
        <v>25.986644937390412</v>
      </c>
    </row>
    <row r="630" spans="1:21" ht="14.25" customHeight="1">
      <c r="A630" s="578" t="s">
        <v>38</v>
      </c>
      <c r="B630" s="145"/>
      <c r="C630" s="276" t="s">
        <v>501</v>
      </c>
      <c r="D630" s="5" t="s">
        <v>79</v>
      </c>
      <c r="E630" s="5" t="s">
        <v>317</v>
      </c>
      <c r="F630" s="618"/>
      <c r="H630" s="38">
        <f t="shared" ref="H630:U630" si="283">+IF($A630="IPMC",(H$6*G$362+H272*H$362-(H$362-G$362))/(1-H$7),(H$6*G$365+H272*H$365-(H$365-G$365))/(1-H$7))</f>
        <v>11.72642116286521</v>
      </c>
      <c r="I630" s="38">
        <f t="shared" si="283"/>
        <v>15.764280637392243</v>
      </c>
      <c r="J630" s="38">
        <f t="shared" si="283"/>
        <v>23.941738472258482</v>
      </c>
      <c r="K630" s="38">
        <f t="shared" si="283"/>
        <v>27.051342613413734</v>
      </c>
      <c r="L630" s="38">
        <f t="shared" si="283"/>
        <v>31.533641994389161</v>
      </c>
      <c r="M630" s="38">
        <f t="shared" si="283"/>
        <v>23.641368117719608</v>
      </c>
      <c r="N630" s="38">
        <f t="shared" si="283"/>
        <v>13.325198262360068</v>
      </c>
      <c r="O630" s="38">
        <f t="shared" si="283"/>
        <v>17.60235578763476</v>
      </c>
      <c r="P630" s="38">
        <f t="shared" si="283"/>
        <v>23.498134180503619</v>
      </c>
      <c r="Q630" s="38">
        <f t="shared" si="283"/>
        <v>25.711872279625901</v>
      </c>
      <c r="R630" s="38">
        <f t="shared" si="283"/>
        <v>20.308726825893384</v>
      </c>
      <c r="S630" s="38">
        <f t="shared" si="283"/>
        <v>4.0535161862241118</v>
      </c>
      <c r="T630" s="38">
        <f t="shared" si="283"/>
        <v>19.163668997651282</v>
      </c>
      <c r="U630" s="38">
        <f t="shared" si="283"/>
        <v>26.248959923346053</v>
      </c>
    </row>
    <row r="631" spans="1:21" ht="14.25" customHeight="1">
      <c r="A631" s="579"/>
      <c r="B631" s="145"/>
      <c r="C631" s="470" t="s">
        <v>180</v>
      </c>
      <c r="D631" s="503"/>
      <c r="E631" s="503"/>
      <c r="F631" s="533"/>
      <c r="G631" s="534"/>
      <c r="H631" s="533"/>
      <c r="I631" s="533"/>
      <c r="J631" s="533"/>
      <c r="K631" s="533"/>
      <c r="L631" s="533"/>
      <c r="M631" s="533"/>
      <c r="N631" s="533"/>
      <c r="O631" s="533"/>
      <c r="P631" s="533"/>
      <c r="Q631" s="533"/>
      <c r="R631" s="533"/>
      <c r="S631" s="533"/>
      <c r="T631" s="533"/>
      <c r="U631" s="533"/>
    </row>
    <row r="632" spans="1:21" ht="14.25" customHeight="1">
      <c r="A632" s="578" t="s">
        <v>37</v>
      </c>
      <c r="B632" s="145"/>
      <c r="C632" s="276" t="s">
        <v>807</v>
      </c>
      <c r="D632" s="5" t="s">
        <v>79</v>
      </c>
      <c r="E632" s="5" t="s">
        <v>317</v>
      </c>
      <c r="F632" s="618"/>
      <c r="H632" s="38">
        <f t="shared" ref="H632:U632" si="284">+IF($A632="IPMC",(H$6*G$362+H274*H$362-(H$362-G$362))/(1-H$7),(H$6*G$365+H274*H$365-(H$365-G$365))/(1-H$7))</f>
        <v>29.706063124725986</v>
      </c>
      <c r="I632" s="38">
        <f t="shared" si="284"/>
        <v>28.857917091594032</v>
      </c>
      <c r="J632" s="38">
        <f t="shared" si="284"/>
        <v>34.813004310263857</v>
      </c>
      <c r="K632" s="38">
        <f t="shared" si="284"/>
        <v>37.093207793035575</v>
      </c>
      <c r="L632" s="38">
        <f t="shared" si="284"/>
        <v>39.599591335315864</v>
      </c>
      <c r="M632" s="38">
        <f t="shared" si="284"/>
        <v>36.206754162053926</v>
      </c>
      <c r="N632" s="38">
        <f t="shared" si="284"/>
        <v>33.676859574999789</v>
      </c>
      <c r="O632" s="38">
        <f t="shared" si="284"/>
        <v>35.921472629518114</v>
      </c>
      <c r="P632" s="38">
        <f t="shared" si="284"/>
        <v>35.502411583051419</v>
      </c>
      <c r="Q632" s="38">
        <f t="shared" si="284"/>
        <v>36.408648886408891</v>
      </c>
      <c r="R632" s="38">
        <f t="shared" si="284"/>
        <v>36.367229343061631</v>
      </c>
      <c r="S632" s="38">
        <f t="shared" si="284"/>
        <v>27.803124350877631</v>
      </c>
      <c r="T632" s="38">
        <f t="shared" si="284"/>
        <v>31.487569012263762</v>
      </c>
      <c r="U632" s="38">
        <f t="shared" si="284"/>
        <v>34.442419560946881</v>
      </c>
    </row>
    <row r="633" spans="1:21" ht="14.25" customHeight="1">
      <c r="A633" s="578" t="s">
        <v>37</v>
      </c>
      <c r="B633" s="145"/>
      <c r="C633" s="276" t="s">
        <v>802</v>
      </c>
      <c r="D633" s="5" t="s">
        <v>79</v>
      </c>
      <c r="E633" s="5" t="s">
        <v>317</v>
      </c>
      <c r="F633" s="618"/>
      <c r="H633" s="38">
        <f t="shared" ref="H633:U633" si="285">+IF($A633="IPMC",(H$6*G$362+H275*H$362-(H$362-G$362))/(1-H$7),(H$6*G$365+H275*H$365-(H$365-G$365))/(1-H$7))</f>
        <v>29.706063124725986</v>
      </c>
      <c r="I633" s="38">
        <f t="shared" si="285"/>
        <v>28.857917091594032</v>
      </c>
      <c r="J633" s="38">
        <f t="shared" si="285"/>
        <v>34.813004310263857</v>
      </c>
      <c r="K633" s="38">
        <f t="shared" si="285"/>
        <v>37.093207793035575</v>
      </c>
      <c r="L633" s="38">
        <f t="shared" si="285"/>
        <v>39.599591335315864</v>
      </c>
      <c r="M633" s="38">
        <f t="shared" si="285"/>
        <v>36.206754162053926</v>
      </c>
      <c r="N633" s="38">
        <f t="shared" si="285"/>
        <v>33.676859574999789</v>
      </c>
      <c r="O633" s="38">
        <f t="shared" si="285"/>
        <v>35.921472629518114</v>
      </c>
      <c r="P633" s="38">
        <f t="shared" si="285"/>
        <v>35.502411583051419</v>
      </c>
      <c r="Q633" s="38">
        <f t="shared" si="285"/>
        <v>36.408648886408891</v>
      </c>
      <c r="R633" s="38">
        <f t="shared" si="285"/>
        <v>36.367229343061631</v>
      </c>
      <c r="S633" s="38">
        <f t="shared" si="285"/>
        <v>27.803124350877631</v>
      </c>
      <c r="T633" s="38">
        <f t="shared" si="285"/>
        <v>31.487569012263762</v>
      </c>
      <c r="U633" s="38">
        <f t="shared" si="285"/>
        <v>34.442419560946881</v>
      </c>
    </row>
    <row r="634" spans="1:21" ht="14.25" customHeight="1">
      <c r="A634" s="578" t="s">
        <v>37</v>
      </c>
      <c r="B634" s="145"/>
      <c r="C634" s="276" t="s">
        <v>803</v>
      </c>
      <c r="D634" s="5" t="s">
        <v>79</v>
      </c>
      <c r="E634" s="5" t="s">
        <v>317</v>
      </c>
      <c r="F634" s="618"/>
      <c r="H634" s="38">
        <f t="shared" ref="H634:U634" si="286">+IF($A634="IPMC",(H$6*G$362+H276*H$362-(H$362-G$362))/(1-H$7),(H$6*G$365+H276*H$365-(H$365-G$365))/(1-H$7))</f>
        <v>58.349099286559138</v>
      </c>
      <c r="I634" s="38">
        <f t="shared" si="286"/>
        <v>58.429407529050998</v>
      </c>
      <c r="J634" s="38">
        <f t="shared" si="286"/>
        <v>64.307239019949478</v>
      </c>
      <c r="K634" s="38">
        <f t="shared" si="286"/>
        <v>66.431804277819239</v>
      </c>
      <c r="L634" s="38">
        <f t="shared" si="286"/>
        <v>67.169932021419186</v>
      </c>
      <c r="M634" s="38">
        <f t="shared" si="286"/>
        <v>63.418474025749717</v>
      </c>
      <c r="N634" s="38">
        <f t="shared" si="286"/>
        <v>61.764118858952912</v>
      </c>
      <c r="O634" s="38">
        <f t="shared" si="286"/>
        <v>63.931584498643282</v>
      </c>
      <c r="P634" s="38">
        <f t="shared" si="286"/>
        <v>63.520300994426194</v>
      </c>
      <c r="Q634" s="38">
        <f t="shared" si="286"/>
        <v>64.115223563073855</v>
      </c>
      <c r="R634" s="38">
        <f t="shared" si="286"/>
        <v>63.705323618089437</v>
      </c>
      <c r="S634" s="38">
        <f t="shared" si="286"/>
        <v>56.511137730477685</v>
      </c>
      <c r="T634" s="38">
        <f t="shared" si="286"/>
        <v>61.188475185005863</v>
      </c>
      <c r="U634" s="38">
        <f t="shared" si="286"/>
        <v>64.708253326857715</v>
      </c>
    </row>
    <row r="635" spans="1:21" ht="14.25" customHeight="1">
      <c r="A635" s="578" t="s">
        <v>37</v>
      </c>
      <c r="B635" s="145"/>
      <c r="C635" s="276" t="s">
        <v>804</v>
      </c>
      <c r="D635" s="5" t="s">
        <v>79</v>
      </c>
      <c r="E635" s="5" t="s">
        <v>317</v>
      </c>
      <c r="F635" s="618"/>
      <c r="H635" s="38">
        <f t="shared" ref="H635:U635" si="287">+IF($A635="IPMC",(H$6*G$362+H277*H$362-(H$362-G$362))/(1-H$7),(H$6*G$365+H277*H$365-(H$365-G$365))/(1-H$7))</f>
        <v>18.248848659992728</v>
      </c>
      <c r="I635" s="38">
        <f t="shared" si="287"/>
        <v>17.029320916611251</v>
      </c>
      <c r="J635" s="38">
        <f t="shared" si="287"/>
        <v>23.015310426389608</v>
      </c>
      <c r="K635" s="38">
        <f t="shared" si="287"/>
        <v>25.357769199122107</v>
      </c>
      <c r="L635" s="38">
        <f t="shared" si="287"/>
        <v>28.571455060874541</v>
      </c>
      <c r="M635" s="38">
        <f t="shared" si="287"/>
        <v>25.322066216575607</v>
      </c>
      <c r="N635" s="38">
        <f t="shared" si="287"/>
        <v>22.441955861418535</v>
      </c>
      <c r="O635" s="38">
        <f t="shared" si="287"/>
        <v>24.717427881868058</v>
      </c>
      <c r="P635" s="38">
        <f t="shared" si="287"/>
        <v>24.295255818501502</v>
      </c>
      <c r="Q635" s="38">
        <f t="shared" si="287"/>
        <v>25.326019015742901</v>
      </c>
      <c r="R635" s="38">
        <f t="shared" si="287"/>
        <v>25.431991633050512</v>
      </c>
      <c r="S635" s="38">
        <f t="shared" si="287"/>
        <v>16.319918999037608</v>
      </c>
      <c r="T635" s="38">
        <f t="shared" si="287"/>
        <v>19.607206543166928</v>
      </c>
      <c r="U635" s="38">
        <f t="shared" si="287"/>
        <v>22.336086054582555</v>
      </c>
    </row>
    <row r="636" spans="1:21" ht="14.25" customHeight="1">
      <c r="A636" s="578" t="s">
        <v>37</v>
      </c>
      <c r="B636" s="145"/>
      <c r="C636" s="276" t="s">
        <v>805</v>
      </c>
      <c r="D636" s="5" t="s">
        <v>79</v>
      </c>
      <c r="E636" s="5" t="s">
        <v>317</v>
      </c>
      <c r="F636" s="618"/>
      <c r="H636" s="38">
        <f t="shared" ref="H636:U636" si="288">+IF($A636="IPMC",(H$6*G$362+H278*H$362-(H$362-G$362))/(1-H$7),(H$6*G$365+H278*H$365-(H$365-G$365))/(1-H$7))</f>
        <v>29.706063124725986</v>
      </c>
      <c r="I636" s="38">
        <f t="shared" si="288"/>
        <v>28.857917091594032</v>
      </c>
      <c r="J636" s="38">
        <f t="shared" si="288"/>
        <v>34.813004310263857</v>
      </c>
      <c r="K636" s="38">
        <f t="shared" si="288"/>
        <v>37.093207793035575</v>
      </c>
      <c r="L636" s="38">
        <f t="shared" si="288"/>
        <v>39.599591335315864</v>
      </c>
      <c r="M636" s="38">
        <f t="shared" si="288"/>
        <v>36.206754162053926</v>
      </c>
      <c r="N636" s="38">
        <f t="shared" si="288"/>
        <v>33.676859574999789</v>
      </c>
      <c r="O636" s="38">
        <f t="shared" si="288"/>
        <v>35.921472629518114</v>
      </c>
      <c r="P636" s="38">
        <f t="shared" si="288"/>
        <v>35.502411583051419</v>
      </c>
      <c r="Q636" s="38">
        <f t="shared" si="288"/>
        <v>36.408648886408891</v>
      </c>
      <c r="R636" s="38">
        <f t="shared" si="288"/>
        <v>36.367229343061631</v>
      </c>
      <c r="S636" s="38">
        <f t="shared" si="288"/>
        <v>27.803124350877631</v>
      </c>
      <c r="T636" s="38">
        <f t="shared" si="288"/>
        <v>31.487569012263762</v>
      </c>
      <c r="U636" s="38">
        <f t="shared" si="288"/>
        <v>34.442419560946881</v>
      </c>
    </row>
    <row r="637" spans="1:21" ht="14.25" customHeight="1">
      <c r="A637" s="578" t="s">
        <v>37</v>
      </c>
      <c r="B637" s="145"/>
      <c r="C637" s="276" t="s">
        <v>809</v>
      </c>
      <c r="D637" s="5" t="s">
        <v>79</v>
      </c>
      <c r="E637" s="5" t="s">
        <v>317</v>
      </c>
      <c r="F637" s="618"/>
      <c r="H637" s="38">
        <f t="shared" ref="H637:U637" si="289">+IF($A637="IPMC",(H$6*G$362+H279*H$362-(H$362-G$362))/(1-H$7),(H$6*G$365+H279*H$365-(H$365-G$365))/(1-H$7))</f>
        <v>29.706063124725986</v>
      </c>
      <c r="I637" s="38">
        <f t="shared" si="289"/>
        <v>28.857917091594032</v>
      </c>
      <c r="J637" s="38">
        <f t="shared" si="289"/>
        <v>34.813004310263857</v>
      </c>
      <c r="K637" s="38">
        <f t="shared" si="289"/>
        <v>37.093207793035575</v>
      </c>
      <c r="L637" s="38">
        <f t="shared" si="289"/>
        <v>39.599591335315864</v>
      </c>
      <c r="M637" s="38">
        <f t="shared" si="289"/>
        <v>36.206754162053926</v>
      </c>
      <c r="N637" s="38">
        <f t="shared" si="289"/>
        <v>33.676859574999789</v>
      </c>
      <c r="O637" s="38">
        <f t="shared" si="289"/>
        <v>35.921472629518114</v>
      </c>
      <c r="P637" s="38">
        <f t="shared" si="289"/>
        <v>35.502411583051419</v>
      </c>
      <c r="Q637" s="38">
        <f t="shared" si="289"/>
        <v>36.408648886408891</v>
      </c>
      <c r="R637" s="38">
        <f t="shared" si="289"/>
        <v>36.367229343061631</v>
      </c>
      <c r="S637" s="38">
        <f t="shared" si="289"/>
        <v>27.803124350877631</v>
      </c>
      <c r="T637" s="38">
        <f t="shared" si="289"/>
        <v>31.487569012263762</v>
      </c>
      <c r="U637" s="38">
        <f t="shared" si="289"/>
        <v>34.442419560946881</v>
      </c>
    </row>
    <row r="638" spans="1:21" ht="14.25" customHeight="1">
      <c r="A638" s="577" t="s">
        <v>37</v>
      </c>
      <c r="B638" s="145"/>
      <c r="C638" s="276" t="s">
        <v>810</v>
      </c>
      <c r="D638" s="5" t="s">
        <v>79</v>
      </c>
      <c r="E638" s="5" t="s">
        <v>317</v>
      </c>
      <c r="F638" s="618"/>
      <c r="H638" s="38">
        <f t="shared" ref="H638:U638" si="290">+IF($A638="IPMC",(H$6*G$362+H280*H$362-(H$362-G$362))/(1-H$7),(H$6*G$365+H280*H$365-(H$365-G$365))/(1-H$7))</f>
        <v>29.706063124725986</v>
      </c>
      <c r="I638" s="38">
        <f t="shared" si="290"/>
        <v>28.857917091594032</v>
      </c>
      <c r="J638" s="38">
        <f t="shared" si="290"/>
        <v>34.813004310263857</v>
      </c>
      <c r="K638" s="38">
        <f t="shared" si="290"/>
        <v>37.093207793035575</v>
      </c>
      <c r="L638" s="38">
        <f t="shared" si="290"/>
        <v>39.599591335315864</v>
      </c>
      <c r="M638" s="38">
        <f t="shared" si="290"/>
        <v>36.206754162053926</v>
      </c>
      <c r="N638" s="38">
        <f t="shared" si="290"/>
        <v>33.676859574999789</v>
      </c>
      <c r="O638" s="38">
        <f t="shared" si="290"/>
        <v>35.921472629518114</v>
      </c>
      <c r="P638" s="38">
        <f t="shared" si="290"/>
        <v>35.502411583051419</v>
      </c>
      <c r="Q638" s="38">
        <f t="shared" si="290"/>
        <v>36.408648886408891</v>
      </c>
      <c r="R638" s="38">
        <f t="shared" si="290"/>
        <v>36.367229343061631</v>
      </c>
      <c r="S638" s="38">
        <f t="shared" si="290"/>
        <v>27.803124350877631</v>
      </c>
      <c r="T638" s="38">
        <f t="shared" si="290"/>
        <v>31.487569012263762</v>
      </c>
      <c r="U638" s="38">
        <f t="shared" si="290"/>
        <v>34.442419560946881</v>
      </c>
    </row>
    <row r="639" spans="1:21" ht="14.25" customHeight="1">
      <c r="A639" s="578" t="s">
        <v>37</v>
      </c>
      <c r="B639" s="145"/>
      <c r="C639" s="276" t="s">
        <v>283</v>
      </c>
      <c r="D639" s="5" t="s">
        <v>79</v>
      </c>
      <c r="E639" s="5" t="s">
        <v>317</v>
      </c>
      <c r="F639" s="618"/>
      <c r="H639" s="38">
        <f t="shared" ref="H639:U639" si="291">+IF($A639="IPMC",(H$6*G$362+H281*H$362-(H$362-G$362))/(1-H$7),(H$6*G$365+H281*H$365-(H$365-G$365))/(1-H$7))</f>
        <v>29.706063124725986</v>
      </c>
      <c r="I639" s="38">
        <f t="shared" si="291"/>
        <v>28.857917091594032</v>
      </c>
      <c r="J639" s="38">
        <f t="shared" si="291"/>
        <v>34.813004310263857</v>
      </c>
      <c r="K639" s="38">
        <f t="shared" si="291"/>
        <v>37.093207793035575</v>
      </c>
      <c r="L639" s="38">
        <f t="shared" si="291"/>
        <v>39.599591335315864</v>
      </c>
      <c r="M639" s="38">
        <f t="shared" si="291"/>
        <v>36.206754162053926</v>
      </c>
      <c r="N639" s="38">
        <f t="shared" si="291"/>
        <v>33.676859574999789</v>
      </c>
      <c r="O639" s="38">
        <f t="shared" si="291"/>
        <v>35.921472629518114</v>
      </c>
      <c r="P639" s="38">
        <f t="shared" si="291"/>
        <v>35.502411583051419</v>
      </c>
      <c r="Q639" s="38">
        <f t="shared" si="291"/>
        <v>36.408648886408891</v>
      </c>
      <c r="R639" s="38">
        <f t="shared" si="291"/>
        <v>36.367229343061631</v>
      </c>
      <c r="S639" s="38">
        <f t="shared" si="291"/>
        <v>27.803124350877631</v>
      </c>
      <c r="T639" s="38">
        <f t="shared" si="291"/>
        <v>31.487569012263762</v>
      </c>
      <c r="U639" s="38">
        <f t="shared" si="291"/>
        <v>34.442419560946881</v>
      </c>
    </row>
    <row r="640" spans="1:21" ht="14.25" customHeight="1">
      <c r="A640" s="578" t="s">
        <v>37</v>
      </c>
      <c r="B640" s="145"/>
      <c r="C640" s="276" t="s">
        <v>806</v>
      </c>
      <c r="D640" s="5" t="s">
        <v>79</v>
      </c>
      <c r="E640" s="5" t="s">
        <v>317</v>
      </c>
      <c r="F640" s="618"/>
      <c r="H640" s="38">
        <f t="shared" ref="H640:U640" si="292">+IF($A640="IPMC",(H$6*G$362+H282*H$362-(H$362-G$362))/(1-H$7),(H$6*G$365+H282*H$365-(H$365-G$365))/(1-H$7))</f>
        <v>58.349099286559138</v>
      </c>
      <c r="I640" s="38">
        <f t="shared" si="292"/>
        <v>58.429407529050998</v>
      </c>
      <c r="J640" s="38">
        <f t="shared" si="292"/>
        <v>64.307239019949478</v>
      </c>
      <c r="K640" s="38">
        <f t="shared" si="292"/>
        <v>66.431804277819239</v>
      </c>
      <c r="L640" s="38">
        <f t="shared" si="292"/>
        <v>67.169932021419186</v>
      </c>
      <c r="M640" s="38">
        <f t="shared" si="292"/>
        <v>63.418474025749717</v>
      </c>
      <c r="N640" s="38">
        <f t="shared" si="292"/>
        <v>61.764118858952912</v>
      </c>
      <c r="O640" s="38">
        <f t="shared" si="292"/>
        <v>63.931584498643282</v>
      </c>
      <c r="P640" s="38">
        <f t="shared" si="292"/>
        <v>63.520300994426194</v>
      </c>
      <c r="Q640" s="38">
        <f t="shared" si="292"/>
        <v>64.115223563073855</v>
      </c>
      <c r="R640" s="38">
        <f t="shared" si="292"/>
        <v>63.705323618089437</v>
      </c>
      <c r="S640" s="38">
        <f t="shared" si="292"/>
        <v>56.511137730477685</v>
      </c>
      <c r="T640" s="38">
        <f t="shared" si="292"/>
        <v>61.188475185005863</v>
      </c>
      <c r="U640" s="38">
        <f t="shared" si="292"/>
        <v>64.708253326857715</v>
      </c>
    </row>
    <row r="641" spans="1:21" ht="14.25" customHeight="1">
      <c r="A641" s="578" t="s">
        <v>37</v>
      </c>
      <c r="B641" s="145"/>
      <c r="C641" s="276" t="s">
        <v>284</v>
      </c>
      <c r="D641" s="5" t="s">
        <v>79</v>
      </c>
      <c r="E641" s="5" t="s">
        <v>317</v>
      </c>
      <c r="F641" s="618"/>
      <c r="H641" s="38">
        <f t="shared" ref="H641:U641" si="293">+IF($A641="IPMC",(H$6*G$362+H283*H$362-(H$362-G$362))/(1-H$7),(H$6*G$365+H283*H$365-(H$365-G$365))/(1-H$7))</f>
        <v>29.706063124725986</v>
      </c>
      <c r="I641" s="38">
        <f t="shared" si="293"/>
        <v>28.857917091594032</v>
      </c>
      <c r="J641" s="38">
        <f t="shared" si="293"/>
        <v>34.813004310263857</v>
      </c>
      <c r="K641" s="38">
        <f t="shared" si="293"/>
        <v>37.093207793035575</v>
      </c>
      <c r="L641" s="38">
        <f t="shared" si="293"/>
        <v>39.599591335315864</v>
      </c>
      <c r="M641" s="38">
        <f t="shared" si="293"/>
        <v>36.206754162053926</v>
      </c>
      <c r="N641" s="38">
        <f t="shared" si="293"/>
        <v>33.676859574999789</v>
      </c>
      <c r="O641" s="38">
        <f t="shared" si="293"/>
        <v>35.921472629518114</v>
      </c>
      <c r="P641" s="38">
        <f t="shared" si="293"/>
        <v>35.502411583051419</v>
      </c>
      <c r="Q641" s="38">
        <f t="shared" si="293"/>
        <v>36.408648886408891</v>
      </c>
      <c r="R641" s="38">
        <f t="shared" si="293"/>
        <v>36.367229343061631</v>
      </c>
      <c r="S641" s="38">
        <f t="shared" si="293"/>
        <v>27.803124350877631</v>
      </c>
      <c r="T641" s="38">
        <f t="shared" si="293"/>
        <v>31.487569012263762</v>
      </c>
      <c r="U641" s="38">
        <f t="shared" si="293"/>
        <v>34.442419560946881</v>
      </c>
    </row>
    <row r="642" spans="1:21" ht="14.25" customHeight="1">
      <c r="A642" s="578" t="s">
        <v>37</v>
      </c>
      <c r="B642" s="145"/>
      <c r="C642" s="276" t="s">
        <v>285</v>
      </c>
      <c r="D642" s="5" t="s">
        <v>79</v>
      </c>
      <c r="E642" s="5" t="s">
        <v>317</v>
      </c>
      <c r="F642" s="618"/>
      <c r="H642" s="38">
        <f t="shared" ref="H642:U642" si="294">+IF($A642="IPMC",(H$6*G$362+H284*H$362-(H$362-G$362))/(1-H$7),(H$6*G$365+H284*H$365-(H$365-G$365))/(1-H$7))</f>
        <v>29.706063124725986</v>
      </c>
      <c r="I642" s="38">
        <f t="shared" si="294"/>
        <v>28.857917091594032</v>
      </c>
      <c r="J642" s="38">
        <f t="shared" si="294"/>
        <v>34.813004310263857</v>
      </c>
      <c r="K642" s="38">
        <f t="shared" si="294"/>
        <v>37.093207793035575</v>
      </c>
      <c r="L642" s="38">
        <f t="shared" si="294"/>
        <v>39.599591335315864</v>
      </c>
      <c r="M642" s="38">
        <f t="shared" si="294"/>
        <v>36.206754162053926</v>
      </c>
      <c r="N642" s="38">
        <f t="shared" si="294"/>
        <v>33.676859574999789</v>
      </c>
      <c r="O642" s="38">
        <f t="shared" si="294"/>
        <v>35.921472629518114</v>
      </c>
      <c r="P642" s="38">
        <f t="shared" si="294"/>
        <v>35.502411583051419</v>
      </c>
      <c r="Q642" s="38">
        <f t="shared" si="294"/>
        <v>36.408648886408891</v>
      </c>
      <c r="R642" s="38">
        <f t="shared" si="294"/>
        <v>36.367229343061631</v>
      </c>
      <c r="S642" s="38">
        <f t="shared" si="294"/>
        <v>27.803124350877631</v>
      </c>
      <c r="T642" s="38">
        <f t="shared" si="294"/>
        <v>31.487569012263762</v>
      </c>
      <c r="U642" s="38">
        <f t="shared" si="294"/>
        <v>34.442419560946881</v>
      </c>
    </row>
    <row r="643" spans="1:21" ht="14.25" customHeight="1">
      <c r="A643" s="578" t="s">
        <v>37</v>
      </c>
      <c r="B643" s="145"/>
      <c r="C643" s="276" t="s">
        <v>286</v>
      </c>
      <c r="D643" s="5" t="s">
        <v>79</v>
      </c>
      <c r="E643" s="5" t="s">
        <v>317</v>
      </c>
      <c r="F643" s="618"/>
      <c r="H643" s="38">
        <f t="shared" ref="H643:U643" si="295">+IF($A643="IPMC",(H$6*G$362+H285*H$362-(H$362-G$362))/(1-H$7),(H$6*G$365+H285*H$365-(H$365-G$365))/(1-H$7))</f>
        <v>29.706063124725986</v>
      </c>
      <c r="I643" s="38">
        <f t="shared" si="295"/>
        <v>28.857917091594032</v>
      </c>
      <c r="J643" s="38">
        <f t="shared" si="295"/>
        <v>34.813004310263857</v>
      </c>
      <c r="K643" s="38">
        <f t="shared" si="295"/>
        <v>37.093207793035575</v>
      </c>
      <c r="L643" s="38">
        <f t="shared" si="295"/>
        <v>39.599591335315864</v>
      </c>
      <c r="M643" s="38">
        <f t="shared" si="295"/>
        <v>36.206754162053926</v>
      </c>
      <c r="N643" s="38">
        <f t="shared" si="295"/>
        <v>33.676859574999789</v>
      </c>
      <c r="O643" s="38">
        <f t="shared" si="295"/>
        <v>35.921472629518114</v>
      </c>
      <c r="P643" s="38">
        <f t="shared" si="295"/>
        <v>35.502411583051419</v>
      </c>
      <c r="Q643" s="38">
        <f t="shared" si="295"/>
        <v>36.408648886408891</v>
      </c>
      <c r="R643" s="38">
        <f t="shared" si="295"/>
        <v>36.367229343061631</v>
      </c>
      <c r="S643" s="38">
        <f t="shared" si="295"/>
        <v>27.803124350877631</v>
      </c>
      <c r="T643" s="38">
        <f t="shared" si="295"/>
        <v>31.487569012263762</v>
      </c>
      <c r="U643" s="38">
        <f t="shared" si="295"/>
        <v>34.442419560946881</v>
      </c>
    </row>
    <row r="644" spans="1:21" ht="14.25" customHeight="1">
      <c r="A644" s="578" t="s">
        <v>37</v>
      </c>
      <c r="B644" s="145"/>
      <c r="C644" s="276" t="s">
        <v>808</v>
      </c>
      <c r="D644" s="5" t="s">
        <v>79</v>
      </c>
      <c r="E644" s="5" t="s">
        <v>317</v>
      </c>
      <c r="F644" s="618"/>
      <c r="H644" s="38">
        <f t="shared" ref="H644:U644" si="296">+IF($A644="IPMC",(H$6*G$362+H286*H$362-(H$362-G$362))/(1-H$7),(H$6*G$365+H286*H$365-(H$365-G$365))/(1-H$7))</f>
        <v>58.349099286559138</v>
      </c>
      <c r="I644" s="38">
        <f t="shared" si="296"/>
        <v>58.429407529050998</v>
      </c>
      <c r="J644" s="38">
        <f t="shared" si="296"/>
        <v>64.307239019949478</v>
      </c>
      <c r="K644" s="38">
        <f t="shared" si="296"/>
        <v>66.431804277819239</v>
      </c>
      <c r="L644" s="38">
        <f t="shared" si="296"/>
        <v>67.169932021419186</v>
      </c>
      <c r="M644" s="38">
        <f t="shared" si="296"/>
        <v>63.418474025749717</v>
      </c>
      <c r="N644" s="38">
        <f t="shared" si="296"/>
        <v>61.764118858952912</v>
      </c>
      <c r="O644" s="38">
        <f t="shared" si="296"/>
        <v>63.931584498643282</v>
      </c>
      <c r="P644" s="38">
        <f t="shared" si="296"/>
        <v>63.520300994426194</v>
      </c>
      <c r="Q644" s="38">
        <f t="shared" si="296"/>
        <v>64.115223563073855</v>
      </c>
      <c r="R644" s="38">
        <f t="shared" si="296"/>
        <v>63.705323618089437</v>
      </c>
      <c r="S644" s="38">
        <f t="shared" si="296"/>
        <v>56.511137730477685</v>
      </c>
      <c r="T644" s="38">
        <f t="shared" si="296"/>
        <v>61.188475185005863</v>
      </c>
      <c r="U644" s="38">
        <f t="shared" si="296"/>
        <v>64.708253326857715</v>
      </c>
    </row>
    <row r="645" spans="1:21" ht="14.25" customHeight="1">
      <c r="A645" s="578" t="s">
        <v>37</v>
      </c>
      <c r="B645" s="145"/>
      <c r="C645" s="276" t="s">
        <v>287</v>
      </c>
      <c r="D645" s="5" t="s">
        <v>79</v>
      </c>
      <c r="E645" s="5" t="s">
        <v>317</v>
      </c>
      <c r="F645" s="618"/>
      <c r="H645" s="38">
        <f t="shared" ref="H645:U645" si="297">+IF($A645="IPMC",(H$6*G$362+H287*H$362-(H$362-G$362))/(1-H$7),(H$6*G$365+H287*H$365-(H$365-G$365))/(1-H$7))</f>
        <v>29.706063124725986</v>
      </c>
      <c r="I645" s="38">
        <f t="shared" si="297"/>
        <v>28.857917091594032</v>
      </c>
      <c r="J645" s="38">
        <f t="shared" si="297"/>
        <v>34.813004310263857</v>
      </c>
      <c r="K645" s="38">
        <f t="shared" si="297"/>
        <v>37.093207793035575</v>
      </c>
      <c r="L645" s="38">
        <f t="shared" si="297"/>
        <v>39.599591335315864</v>
      </c>
      <c r="M645" s="38">
        <f t="shared" si="297"/>
        <v>36.206754162053926</v>
      </c>
      <c r="N645" s="38">
        <f t="shared" si="297"/>
        <v>33.676859574999789</v>
      </c>
      <c r="O645" s="38">
        <f t="shared" si="297"/>
        <v>35.921472629518114</v>
      </c>
      <c r="P645" s="38">
        <f t="shared" si="297"/>
        <v>35.502411583051419</v>
      </c>
      <c r="Q645" s="38">
        <f t="shared" si="297"/>
        <v>36.408648886408891</v>
      </c>
      <c r="R645" s="38">
        <f t="shared" si="297"/>
        <v>36.367229343061631</v>
      </c>
      <c r="S645" s="38">
        <f t="shared" si="297"/>
        <v>27.803124350877631</v>
      </c>
      <c r="T645" s="38">
        <f t="shared" si="297"/>
        <v>31.487569012263762</v>
      </c>
      <c r="U645" s="38">
        <f t="shared" si="297"/>
        <v>34.442419560946881</v>
      </c>
    </row>
    <row r="646" spans="1:21" ht="14.25" customHeight="1">
      <c r="A646" s="578" t="s">
        <v>37</v>
      </c>
      <c r="B646" s="145"/>
      <c r="C646" s="276" t="s">
        <v>288</v>
      </c>
      <c r="D646" s="5" t="s">
        <v>79</v>
      </c>
      <c r="E646" s="5" t="s">
        <v>317</v>
      </c>
      <c r="F646" s="618"/>
      <c r="H646" s="38">
        <f t="shared" ref="H646:U646" si="298">+IF($A646="IPMC",(H$6*G$362+H288*H$362-(H$362-G$362))/(1-H$7),(H$6*G$365+H288*H$365-(H$365-G$365))/(1-H$7))</f>
        <v>29.706063124725986</v>
      </c>
      <c r="I646" s="38">
        <f t="shared" si="298"/>
        <v>28.857917091594032</v>
      </c>
      <c r="J646" s="38">
        <f t="shared" si="298"/>
        <v>34.813004310263857</v>
      </c>
      <c r="K646" s="38">
        <f t="shared" si="298"/>
        <v>37.093207793035575</v>
      </c>
      <c r="L646" s="38">
        <f t="shared" si="298"/>
        <v>39.599591335315864</v>
      </c>
      <c r="M646" s="38">
        <f t="shared" si="298"/>
        <v>36.206754162053926</v>
      </c>
      <c r="N646" s="38">
        <f t="shared" si="298"/>
        <v>33.676859574999789</v>
      </c>
      <c r="O646" s="38">
        <f t="shared" si="298"/>
        <v>35.921472629518114</v>
      </c>
      <c r="P646" s="38">
        <f t="shared" si="298"/>
        <v>35.502411583051419</v>
      </c>
      <c r="Q646" s="38">
        <f t="shared" si="298"/>
        <v>36.408648886408891</v>
      </c>
      <c r="R646" s="38">
        <f t="shared" si="298"/>
        <v>36.367229343061631</v>
      </c>
      <c r="S646" s="38">
        <f t="shared" si="298"/>
        <v>27.803124350877631</v>
      </c>
      <c r="T646" s="38">
        <f t="shared" si="298"/>
        <v>31.487569012263762</v>
      </c>
      <c r="U646" s="38">
        <f t="shared" si="298"/>
        <v>34.442419560946881</v>
      </c>
    </row>
    <row r="647" spans="1:21" ht="14.25" customHeight="1">
      <c r="A647" s="578" t="s">
        <v>37</v>
      </c>
      <c r="B647" s="145"/>
      <c r="C647" s="276" t="s">
        <v>505</v>
      </c>
      <c r="D647" s="5" t="s">
        <v>79</v>
      </c>
      <c r="E647" s="5" t="s">
        <v>317</v>
      </c>
      <c r="F647" s="618"/>
      <c r="H647" s="38">
        <f t="shared" ref="H647:U647" si="299">+IF($A647="IPMC",(H$6*G$362+H289*H$362-(H$362-G$362))/(1-H$7),(H$6*G$365+H289*H$365-(H$365-G$365))/(1-H$7))</f>
        <v>18.248848659992728</v>
      </c>
      <c r="I647" s="38">
        <f t="shared" si="299"/>
        <v>17.029320916611251</v>
      </c>
      <c r="J647" s="38">
        <f t="shared" si="299"/>
        <v>23.015310426389608</v>
      </c>
      <c r="K647" s="38">
        <f t="shared" si="299"/>
        <v>25.357769199122107</v>
      </c>
      <c r="L647" s="38">
        <f t="shared" si="299"/>
        <v>28.571455060874541</v>
      </c>
      <c r="M647" s="38">
        <f t="shared" si="299"/>
        <v>25.322066216575607</v>
      </c>
      <c r="N647" s="38">
        <f t="shared" si="299"/>
        <v>22.441955861418535</v>
      </c>
      <c r="O647" s="38">
        <f t="shared" si="299"/>
        <v>24.717427881868058</v>
      </c>
      <c r="P647" s="38">
        <f t="shared" si="299"/>
        <v>24.295255818501502</v>
      </c>
      <c r="Q647" s="38">
        <f t="shared" si="299"/>
        <v>25.326019015742901</v>
      </c>
      <c r="R647" s="38">
        <f t="shared" si="299"/>
        <v>25.431991633050512</v>
      </c>
      <c r="S647" s="38">
        <f t="shared" si="299"/>
        <v>16.319918999037608</v>
      </c>
      <c r="T647" s="38">
        <f t="shared" si="299"/>
        <v>19.607206543166928</v>
      </c>
      <c r="U647" s="38">
        <f t="shared" si="299"/>
        <v>22.336086054582555</v>
      </c>
    </row>
    <row r="648" spans="1:21" ht="14.25" customHeight="1">
      <c r="A648" s="579"/>
      <c r="B648" s="145"/>
      <c r="C648" s="470" t="s">
        <v>224</v>
      </c>
      <c r="D648" s="503"/>
      <c r="E648" s="503"/>
      <c r="F648" s="533"/>
      <c r="G648" s="534"/>
      <c r="H648" s="533"/>
      <c r="I648" s="533"/>
      <c r="J648" s="533"/>
      <c r="K648" s="533"/>
      <c r="L648" s="533"/>
      <c r="M648" s="533"/>
      <c r="N648" s="533"/>
      <c r="O648" s="533"/>
      <c r="P648" s="533"/>
      <c r="Q648" s="533"/>
      <c r="R648" s="533"/>
      <c r="S648" s="533"/>
      <c r="T648" s="533"/>
      <c r="U648" s="533"/>
    </row>
    <row r="649" spans="1:21" ht="14.25" customHeight="1">
      <c r="A649" s="578" t="s">
        <v>37</v>
      </c>
      <c r="B649" s="145"/>
      <c r="C649" s="276" t="s">
        <v>289</v>
      </c>
      <c r="D649" s="5" t="s">
        <v>79</v>
      </c>
      <c r="E649" s="5" t="s">
        <v>317</v>
      </c>
      <c r="F649" s="618"/>
      <c r="H649" s="38">
        <f t="shared" ref="H649:U649" si="300">+IF($A649="IPMC",(H$6*G$362+H291*H$362-(H$362-G$362))/(1-H$7),(H$6*G$365+H291*H$365-(H$365-G$365))/(1-H$7))</f>
        <v>58.349099286559138</v>
      </c>
      <c r="I649" s="38">
        <f t="shared" si="300"/>
        <v>58.429407529050998</v>
      </c>
      <c r="J649" s="38">
        <f t="shared" si="300"/>
        <v>64.307239019949478</v>
      </c>
      <c r="K649" s="38">
        <f t="shared" si="300"/>
        <v>66.431804277819239</v>
      </c>
      <c r="L649" s="38">
        <f t="shared" si="300"/>
        <v>67.169932021419186</v>
      </c>
      <c r="M649" s="38">
        <f t="shared" si="300"/>
        <v>63.418474025749717</v>
      </c>
      <c r="N649" s="38">
        <f t="shared" si="300"/>
        <v>61.764118858952912</v>
      </c>
      <c r="O649" s="38">
        <f t="shared" si="300"/>
        <v>63.931584498643282</v>
      </c>
      <c r="P649" s="38">
        <f t="shared" si="300"/>
        <v>63.520300994426194</v>
      </c>
      <c r="Q649" s="38">
        <f t="shared" si="300"/>
        <v>64.115223563073855</v>
      </c>
      <c r="R649" s="38">
        <f t="shared" si="300"/>
        <v>63.705323618089437</v>
      </c>
      <c r="S649" s="38">
        <f t="shared" si="300"/>
        <v>56.511137730477685</v>
      </c>
      <c r="T649" s="38">
        <f t="shared" si="300"/>
        <v>61.188475185005863</v>
      </c>
      <c r="U649" s="38">
        <f t="shared" si="300"/>
        <v>64.708253326857715</v>
      </c>
    </row>
    <row r="650" spans="1:21" ht="14.25" customHeight="1">
      <c r="A650" s="578" t="s">
        <v>37</v>
      </c>
      <c r="B650" s="145"/>
      <c r="C650" s="276" t="s">
        <v>970</v>
      </c>
      <c r="D650" s="5" t="s">
        <v>79</v>
      </c>
      <c r="E650" s="5" t="s">
        <v>317</v>
      </c>
      <c r="F650" s="618"/>
      <c r="H650" s="38">
        <f t="shared" ref="H650:U650" si="301">+IF($A650="IPMC",(H$6*G$362+H292*H$362-(H$362-G$362))/(1-H$7),(H$6*G$365+H292*H$365-(H$365-G$365))/(1-H$7))</f>
        <v>58.349099286559138</v>
      </c>
      <c r="I650" s="38">
        <f t="shared" si="301"/>
        <v>58.429407529050998</v>
      </c>
      <c r="J650" s="38">
        <f t="shared" si="301"/>
        <v>64.307239019949478</v>
      </c>
      <c r="K650" s="38">
        <f t="shared" si="301"/>
        <v>66.431804277819239</v>
      </c>
      <c r="L650" s="38">
        <f t="shared" si="301"/>
        <v>67.169932021419186</v>
      </c>
      <c r="M650" s="38">
        <f t="shared" si="301"/>
        <v>63.418474025749717</v>
      </c>
      <c r="N650" s="38">
        <f t="shared" si="301"/>
        <v>61.764118858952912</v>
      </c>
      <c r="O650" s="38">
        <f t="shared" si="301"/>
        <v>63.931584498643282</v>
      </c>
      <c r="P650" s="38">
        <f t="shared" si="301"/>
        <v>63.520300994426194</v>
      </c>
      <c r="Q650" s="38">
        <f t="shared" si="301"/>
        <v>64.115223563073855</v>
      </c>
      <c r="R650" s="38">
        <f t="shared" si="301"/>
        <v>63.705323618089437</v>
      </c>
      <c r="S650" s="38">
        <f t="shared" si="301"/>
        <v>56.511137730477685</v>
      </c>
      <c r="T650" s="38">
        <f t="shared" si="301"/>
        <v>61.188475185005863</v>
      </c>
      <c r="U650" s="38">
        <f t="shared" si="301"/>
        <v>64.708253326857715</v>
      </c>
    </row>
    <row r="651" spans="1:21" ht="14.25" customHeight="1" collapsed="1">
      <c r="A651" s="578"/>
      <c r="B651" s="145"/>
      <c r="C651" s="473" t="s">
        <v>530</v>
      </c>
      <c r="D651" s="381"/>
      <c r="E651" s="381"/>
      <c r="F651" s="531"/>
      <c r="G651" s="532"/>
      <c r="H651" s="531"/>
      <c r="I651" s="531"/>
      <c r="J651" s="531"/>
      <c r="K651" s="531"/>
      <c r="L651" s="531"/>
      <c r="M651" s="531"/>
      <c r="N651" s="531"/>
      <c r="O651" s="531"/>
      <c r="P651" s="531"/>
      <c r="Q651" s="531"/>
      <c r="R651" s="531"/>
      <c r="S651" s="531"/>
      <c r="T651" s="531"/>
      <c r="U651" s="531"/>
    </row>
    <row r="652" spans="1:21" ht="14.25" customHeight="1">
      <c r="A652" s="580"/>
      <c r="B652" s="145"/>
      <c r="C652" s="464" t="s">
        <v>531</v>
      </c>
      <c r="D652" s="379"/>
      <c r="E652" s="379"/>
      <c r="F652" s="539"/>
      <c r="G652" s="540"/>
      <c r="H652" s="539"/>
      <c r="I652" s="539"/>
      <c r="J652" s="539"/>
      <c r="K652" s="539"/>
      <c r="L652" s="539"/>
      <c r="M652" s="539"/>
      <c r="N652" s="539"/>
      <c r="O652" s="539"/>
      <c r="P652" s="539"/>
      <c r="Q652" s="539"/>
      <c r="R652" s="539"/>
      <c r="S652" s="539"/>
      <c r="T652" s="539"/>
      <c r="U652" s="539"/>
    </row>
    <row r="653" spans="1:21" ht="14.25" customHeight="1">
      <c r="A653" s="578" t="s">
        <v>37</v>
      </c>
      <c r="B653" s="145"/>
      <c r="C653" s="21" t="s">
        <v>222</v>
      </c>
      <c r="D653" s="5" t="s">
        <v>79</v>
      </c>
      <c r="E653" s="5" t="s">
        <v>317</v>
      </c>
      <c r="F653" s="618"/>
      <c r="H653" s="38">
        <f t="shared" ref="H653:U653" si="302">+IF($A653="IPMC",(H$6*G$362+H295*H$362-(H$362-G$362))/(1-H$7),(H$6*G$365+H295*H$365-(H$365-G$365))/(1-H$7))</f>
        <v>58.349099286559138</v>
      </c>
      <c r="I653" s="38">
        <f t="shared" si="302"/>
        <v>58.429407529050998</v>
      </c>
      <c r="J653" s="38">
        <f t="shared" si="302"/>
        <v>64.307239019949478</v>
      </c>
      <c r="K653" s="38">
        <f t="shared" si="302"/>
        <v>66.431804277819239</v>
      </c>
      <c r="L653" s="38">
        <f t="shared" si="302"/>
        <v>67.169932021419186</v>
      </c>
      <c r="M653" s="38">
        <f t="shared" si="302"/>
        <v>63.418474025749717</v>
      </c>
      <c r="N653" s="38">
        <f t="shared" si="302"/>
        <v>61.764118858952912</v>
      </c>
      <c r="O653" s="38">
        <f t="shared" si="302"/>
        <v>63.931584498643282</v>
      </c>
      <c r="P653" s="38">
        <f t="shared" si="302"/>
        <v>63.520300994426194</v>
      </c>
      <c r="Q653" s="38">
        <f t="shared" si="302"/>
        <v>64.115223563073855</v>
      </c>
      <c r="R653" s="38">
        <f t="shared" si="302"/>
        <v>63.705323618089437</v>
      </c>
      <c r="S653" s="38">
        <f t="shared" si="302"/>
        <v>56.511137730477685</v>
      </c>
      <c r="T653" s="38">
        <f t="shared" si="302"/>
        <v>61.188475185005863</v>
      </c>
      <c r="U653" s="38">
        <f t="shared" si="302"/>
        <v>64.708253326857715</v>
      </c>
    </row>
    <row r="654" spans="1:21" ht="14.25" customHeight="1">
      <c r="A654" s="578" t="s">
        <v>37</v>
      </c>
      <c r="B654" s="145"/>
      <c r="C654" s="21" t="s">
        <v>223</v>
      </c>
      <c r="D654" s="5" t="s">
        <v>79</v>
      </c>
      <c r="E654" s="5" t="s">
        <v>317</v>
      </c>
      <c r="F654" s="618"/>
      <c r="H654" s="38">
        <f t="shared" ref="H654:U654" si="303">+IF($A654="IPMC",(H$6*G$362+H296*H$362-(H$362-G$362))/(1-H$7),(H$6*G$365+H296*H$365-(H$365-G$365))/(1-H$7))</f>
        <v>58.349099286559138</v>
      </c>
      <c r="I654" s="38">
        <f t="shared" si="303"/>
        <v>58.429407529050998</v>
      </c>
      <c r="J654" s="38">
        <f t="shared" si="303"/>
        <v>64.307239019949478</v>
      </c>
      <c r="K654" s="38">
        <f t="shared" si="303"/>
        <v>66.431804277819239</v>
      </c>
      <c r="L654" s="38">
        <f t="shared" si="303"/>
        <v>67.169932021419186</v>
      </c>
      <c r="M654" s="38">
        <f t="shared" si="303"/>
        <v>63.418474025749717</v>
      </c>
      <c r="N654" s="38">
        <f t="shared" si="303"/>
        <v>61.764118858952912</v>
      </c>
      <c r="O654" s="38">
        <f t="shared" si="303"/>
        <v>63.931584498643282</v>
      </c>
      <c r="P654" s="38">
        <f t="shared" si="303"/>
        <v>63.520300994426194</v>
      </c>
      <c r="Q654" s="38">
        <f t="shared" si="303"/>
        <v>64.115223563073855</v>
      </c>
      <c r="R654" s="38">
        <f t="shared" si="303"/>
        <v>63.705323618089437</v>
      </c>
      <c r="S654" s="38">
        <f t="shared" si="303"/>
        <v>56.511137730477685</v>
      </c>
      <c r="T654" s="38">
        <f t="shared" si="303"/>
        <v>61.188475185005863</v>
      </c>
      <c r="U654" s="38">
        <f t="shared" si="303"/>
        <v>64.708253326857715</v>
      </c>
    </row>
    <row r="655" spans="1:21" ht="14.25" customHeight="1">
      <c r="A655" s="578" t="s">
        <v>37</v>
      </c>
      <c r="B655" s="145"/>
      <c r="C655" s="21" t="s">
        <v>224</v>
      </c>
      <c r="D655" s="5" t="s">
        <v>79</v>
      </c>
      <c r="E655" s="5" t="s">
        <v>317</v>
      </c>
      <c r="F655" s="618"/>
      <c r="H655" s="38">
        <f t="shared" ref="H655:U655" si="304">+IF($A655="IPMC",(H$6*G$362+H297*H$362-(H$362-G$362))/(1-H$7),(H$6*G$365+H297*H$365-(H$365-G$365))/(1-H$7))</f>
        <v>58.349099286559138</v>
      </c>
      <c r="I655" s="38">
        <f t="shared" si="304"/>
        <v>58.429407529050998</v>
      </c>
      <c r="J655" s="38">
        <f t="shared" si="304"/>
        <v>64.307239019949478</v>
      </c>
      <c r="K655" s="38">
        <f t="shared" si="304"/>
        <v>66.431804277819239</v>
      </c>
      <c r="L655" s="38">
        <f t="shared" si="304"/>
        <v>67.169932021419186</v>
      </c>
      <c r="M655" s="38">
        <f t="shared" si="304"/>
        <v>63.418474025749717</v>
      </c>
      <c r="N655" s="38">
        <f t="shared" si="304"/>
        <v>61.764118858952912</v>
      </c>
      <c r="O655" s="38">
        <f t="shared" si="304"/>
        <v>63.931584498643282</v>
      </c>
      <c r="P655" s="38">
        <f t="shared" si="304"/>
        <v>63.520300994426194</v>
      </c>
      <c r="Q655" s="38">
        <f t="shared" si="304"/>
        <v>64.115223563073855</v>
      </c>
      <c r="R655" s="38">
        <f t="shared" si="304"/>
        <v>63.705323618089437</v>
      </c>
      <c r="S655" s="38">
        <f t="shared" si="304"/>
        <v>56.511137730477685</v>
      </c>
      <c r="T655" s="38">
        <f t="shared" si="304"/>
        <v>61.188475185005863</v>
      </c>
      <c r="U655" s="38">
        <f t="shared" si="304"/>
        <v>64.708253326857715</v>
      </c>
    </row>
    <row r="656" spans="1:21" ht="14.25" customHeight="1">
      <c r="A656" s="578" t="s">
        <v>38</v>
      </c>
      <c r="B656" s="145"/>
      <c r="C656" s="21" t="s">
        <v>225</v>
      </c>
      <c r="D656" s="5" t="s">
        <v>79</v>
      </c>
      <c r="E656" s="5" t="s">
        <v>317</v>
      </c>
      <c r="F656" s="618"/>
      <c r="H656" s="38">
        <f t="shared" ref="H656:U656" si="305">+IF($A656="IPMC",(H$6*G$362+H298*H$362-(H$362-G$362))/(1-H$7),(H$6*G$365+H298*H$365-(H$365-G$365))/(1-H$7))</f>
        <v>10.718386083711676</v>
      </c>
      <c r="I656" s="38">
        <f t="shared" si="305"/>
        <v>14.725572704471951</v>
      </c>
      <c r="J656" s="38">
        <f t="shared" si="305"/>
        <v>22.923584721219505</v>
      </c>
      <c r="K656" s="38">
        <f t="shared" si="305"/>
        <v>26.064737828639533</v>
      </c>
      <c r="L656" s="38">
        <f t="shared" si="305"/>
        <v>30.646371422946913</v>
      </c>
      <c r="M656" s="38">
        <f t="shared" si="305"/>
        <v>22.778340171875353</v>
      </c>
      <c r="N656" s="38">
        <f t="shared" si="305"/>
        <v>12.394783497803338</v>
      </c>
      <c r="O656" s="38">
        <f t="shared" si="305"/>
        <v>16.644051689168514</v>
      </c>
      <c r="P656" s="38">
        <f t="shared" si="305"/>
        <v>22.548832765480618</v>
      </c>
      <c r="Q656" s="38">
        <f t="shared" si="305"/>
        <v>24.792480784468591</v>
      </c>
      <c r="R656" s="38">
        <f t="shared" si="305"/>
        <v>19.385057814585643</v>
      </c>
      <c r="S656" s="38">
        <f t="shared" si="305"/>
        <v>3.0112706533404583</v>
      </c>
      <c r="T656" s="38">
        <f t="shared" si="305"/>
        <v>18.089210890429246</v>
      </c>
      <c r="U656" s="38">
        <f t="shared" si="305"/>
        <v>25.189002706974474</v>
      </c>
    </row>
    <row r="657" spans="1:21">
      <c r="A657" s="578" t="s">
        <v>38</v>
      </c>
      <c r="B657" s="145"/>
      <c r="C657" s="21" t="s">
        <v>226</v>
      </c>
      <c r="D657" s="5" t="s">
        <v>79</v>
      </c>
      <c r="E657" s="5" t="s">
        <v>317</v>
      </c>
      <c r="F657" s="618"/>
      <c r="H657" s="38">
        <f t="shared" ref="H657:U657" si="306">+IF($A657="IPMC",(H$6*G$362+H299*H$362-(H$362-G$362))/(1-H$7),(H$6*G$365+H299*H$365-(H$365-G$365))/(1-H$7))</f>
        <v>9.3583882435097383</v>
      </c>
      <c r="I657" s="38">
        <f t="shared" si="306"/>
        <v>13.324192361083062</v>
      </c>
      <c r="J657" s="38">
        <f t="shared" si="306"/>
        <v>21.549935201433684</v>
      </c>
      <c r="K657" s="38">
        <f t="shared" si="306"/>
        <v>24.733652825573433</v>
      </c>
      <c r="L657" s="38">
        <f t="shared" si="306"/>
        <v>29.449303894454271</v>
      </c>
      <c r="M657" s="38">
        <f t="shared" si="306"/>
        <v>21.613979757585312</v>
      </c>
      <c r="N657" s="38">
        <f t="shared" si="306"/>
        <v>11.139507668164848</v>
      </c>
      <c r="O657" s="38">
        <f t="shared" si="306"/>
        <v>15.351148762352556</v>
      </c>
      <c r="P657" s="38">
        <f t="shared" si="306"/>
        <v>21.268075874345389</v>
      </c>
      <c r="Q657" s="38">
        <f t="shared" si="306"/>
        <v>23.552077078712696</v>
      </c>
      <c r="R657" s="38">
        <f t="shared" si="306"/>
        <v>18.138883066882581</v>
      </c>
      <c r="S657" s="38">
        <f t="shared" si="306"/>
        <v>1.6051175312961801</v>
      </c>
      <c r="T657" s="38">
        <f t="shared" si="306"/>
        <v>16.639597940018351</v>
      </c>
      <c r="U657" s="38">
        <f t="shared" si="306"/>
        <v>23.75895373865653</v>
      </c>
    </row>
    <row r="658" spans="1:21">
      <c r="A658" s="578" t="s">
        <v>38</v>
      </c>
      <c r="B658" s="145"/>
      <c r="C658" s="21" t="s">
        <v>227</v>
      </c>
      <c r="D658" s="5" t="s">
        <v>79</v>
      </c>
      <c r="E658" s="5" t="s">
        <v>317</v>
      </c>
      <c r="F658" s="618"/>
      <c r="H658" s="38">
        <f t="shared" ref="H658:U658" si="307">+IF($A658="IPMC",(H$6*G$362+H300*H$362-(H$362-G$362))/(1-H$7),(H$6*G$365+H300*H$365-(H$365-G$365))/(1-H$7))</f>
        <v>9.3583882435097383</v>
      </c>
      <c r="I658" s="38">
        <f t="shared" si="307"/>
        <v>13.324192361083062</v>
      </c>
      <c r="J658" s="38">
        <f t="shared" si="307"/>
        <v>21.549935201433684</v>
      </c>
      <c r="K658" s="38">
        <f t="shared" si="307"/>
        <v>24.733652825573433</v>
      </c>
      <c r="L658" s="38">
        <f t="shared" si="307"/>
        <v>29.449303894454271</v>
      </c>
      <c r="M658" s="38">
        <f t="shared" si="307"/>
        <v>21.613979757585312</v>
      </c>
      <c r="N658" s="38">
        <f t="shared" si="307"/>
        <v>11.139507668164848</v>
      </c>
      <c r="O658" s="38">
        <f t="shared" si="307"/>
        <v>15.351148762352556</v>
      </c>
      <c r="P658" s="38">
        <f t="shared" si="307"/>
        <v>21.268075874345389</v>
      </c>
      <c r="Q658" s="38">
        <f t="shared" si="307"/>
        <v>23.552077078712696</v>
      </c>
      <c r="R658" s="38">
        <f t="shared" si="307"/>
        <v>18.138883066882581</v>
      </c>
      <c r="S658" s="38">
        <f t="shared" si="307"/>
        <v>1.6051175312961801</v>
      </c>
      <c r="T658" s="38">
        <f t="shared" si="307"/>
        <v>16.639597940018351</v>
      </c>
      <c r="U658" s="38">
        <f t="shared" si="307"/>
        <v>23.75895373865653</v>
      </c>
    </row>
    <row r="659" spans="1:21">
      <c r="A659" s="353" t="s">
        <v>38</v>
      </c>
      <c r="B659" s="145"/>
      <c r="C659" s="21" t="s">
        <v>228</v>
      </c>
      <c r="D659" s="5" t="s">
        <v>79</v>
      </c>
      <c r="E659" s="5" t="s">
        <v>317</v>
      </c>
      <c r="F659" s="618"/>
      <c r="H659" s="38">
        <f t="shared" ref="H659:U659" si="308">+IF($A659="IPMC",(H$6*G$362+H301*H$362-(H$362-G$362))/(1-H$7),(H$6*G$365+H301*H$365-(H$365-G$365))/(1-H$7))</f>
        <v>9.4652532516314754</v>
      </c>
      <c r="I659" s="38">
        <f t="shared" si="308"/>
        <v>13.434309096088803</v>
      </c>
      <c r="J659" s="38">
        <f t="shared" si="308"/>
        <v>21.657872922177813</v>
      </c>
      <c r="K659" s="38">
        <f t="shared" si="308"/>
        <v>24.838245939958277</v>
      </c>
      <c r="L659" s="38">
        <f t="shared" si="308"/>
        <v>29.543366272623665</v>
      </c>
      <c r="M659" s="38">
        <f t="shared" si="308"/>
        <v>21.705472097831429</v>
      </c>
      <c r="N659" s="38">
        <f t="shared" si="308"/>
        <v>11.238143899608733</v>
      </c>
      <c r="O659" s="38">
        <f t="shared" si="308"/>
        <v>15.45274163087821</v>
      </c>
      <c r="P659" s="38">
        <f t="shared" si="308"/>
        <v>21.368714339736492</v>
      </c>
      <c r="Q659" s="38">
        <f t="shared" si="308"/>
        <v>23.649544698271676</v>
      </c>
      <c r="R659" s="38">
        <f t="shared" si="308"/>
        <v>18.236804159547418</v>
      </c>
      <c r="S659" s="38">
        <f t="shared" si="308"/>
        <v>1.7156092985370466</v>
      </c>
      <c r="T659" s="38">
        <f t="shared" si="308"/>
        <v>16.753504664823179</v>
      </c>
      <c r="U659" s="38">
        <f t="shared" si="308"/>
        <v>23.871323177854382</v>
      </c>
    </row>
    <row r="660" spans="1:21">
      <c r="A660" s="578" t="s">
        <v>38</v>
      </c>
      <c r="B660" s="145"/>
      <c r="C660" s="21" t="s">
        <v>229</v>
      </c>
      <c r="D660" s="5" t="s">
        <v>79</v>
      </c>
      <c r="E660" s="5" t="s">
        <v>317</v>
      </c>
      <c r="F660" s="618"/>
      <c r="H660" s="38">
        <f t="shared" ref="H660:U660" si="309">+IF($A660="IPMC",(H$6*G$362+H302*H$362-(H$362-G$362))/(1-H$7),(H$6*G$365+H302*H$365-(H$365-G$365))/(1-H$7))</f>
        <v>9.3583882435097383</v>
      </c>
      <c r="I660" s="38">
        <f t="shared" si="309"/>
        <v>13.324192361083062</v>
      </c>
      <c r="J660" s="38">
        <f t="shared" si="309"/>
        <v>21.549935201433684</v>
      </c>
      <c r="K660" s="38">
        <f t="shared" si="309"/>
        <v>24.733652825573433</v>
      </c>
      <c r="L660" s="38">
        <f t="shared" si="309"/>
        <v>29.449303894454271</v>
      </c>
      <c r="M660" s="38">
        <f t="shared" si="309"/>
        <v>21.613979757585312</v>
      </c>
      <c r="N660" s="38">
        <f t="shared" si="309"/>
        <v>11.139507668164848</v>
      </c>
      <c r="O660" s="38">
        <f t="shared" si="309"/>
        <v>15.351148762352556</v>
      </c>
      <c r="P660" s="38">
        <f t="shared" si="309"/>
        <v>21.268075874345389</v>
      </c>
      <c r="Q660" s="38">
        <f t="shared" si="309"/>
        <v>23.552077078712696</v>
      </c>
      <c r="R660" s="38">
        <f t="shared" si="309"/>
        <v>18.138883066882581</v>
      </c>
      <c r="S660" s="38">
        <f t="shared" si="309"/>
        <v>1.6051175312961801</v>
      </c>
      <c r="T660" s="38">
        <f t="shared" si="309"/>
        <v>16.639597940018351</v>
      </c>
      <c r="U660" s="38">
        <f t="shared" si="309"/>
        <v>23.75895373865653</v>
      </c>
    </row>
    <row r="661" spans="1:21">
      <c r="A661" s="578" t="s">
        <v>38</v>
      </c>
      <c r="B661" s="145"/>
      <c r="C661" s="21" t="s">
        <v>230</v>
      </c>
      <c r="D661" s="5" t="s">
        <v>79</v>
      </c>
      <c r="E661" s="5" t="s">
        <v>317</v>
      </c>
      <c r="F661" s="618"/>
      <c r="H661" s="38">
        <f t="shared" ref="H661:U661" si="310">+IF($A661="IPMC",(H$6*G$362+H303*H$362-(H$362-G$362))/(1-H$7),(H$6*G$365+H303*H$365-(H$365-G$365))/(1-H$7))</f>
        <v>9.1785888782797951</v>
      </c>
      <c r="I661" s="38">
        <f t="shared" si="310"/>
        <v>13.138921996131876</v>
      </c>
      <c r="J661" s="38">
        <f t="shared" si="310"/>
        <v>21.368331007364354</v>
      </c>
      <c r="K661" s="38">
        <f t="shared" si="310"/>
        <v>24.557675900063874</v>
      </c>
      <c r="L661" s="38">
        <f t="shared" si="310"/>
        <v>29.291044833007245</v>
      </c>
      <c r="M661" s="38">
        <f t="shared" si="310"/>
        <v>21.460044760631838</v>
      </c>
      <c r="N661" s="38">
        <f t="shared" si="310"/>
        <v>10.973553141851795</v>
      </c>
      <c r="O661" s="38">
        <f t="shared" si="310"/>
        <v>15.180219722118988</v>
      </c>
      <c r="P661" s="38">
        <f t="shared" si="310"/>
        <v>21.09875260835712</v>
      </c>
      <c r="Q661" s="38">
        <f t="shared" si="310"/>
        <v>23.388088730841012</v>
      </c>
      <c r="R661" s="38">
        <f t="shared" si="310"/>
        <v>17.974131754800116</v>
      </c>
      <c r="S661" s="38">
        <f t="shared" si="310"/>
        <v>1.4192161781571824</v>
      </c>
      <c r="T661" s="38">
        <f t="shared" si="310"/>
        <v>16.447950953083225</v>
      </c>
      <c r="U661" s="38">
        <f t="shared" si="310"/>
        <v>23.569893220212531</v>
      </c>
    </row>
    <row r="662" spans="1:21">
      <c r="A662" s="353" t="s">
        <v>38</v>
      </c>
      <c r="B662" s="145"/>
      <c r="C662" s="21" t="s">
        <v>231</v>
      </c>
      <c r="D662" s="5" t="s">
        <v>79</v>
      </c>
      <c r="E662" s="5" t="s">
        <v>317</v>
      </c>
      <c r="F662" s="618"/>
      <c r="H662" s="38">
        <f t="shared" ref="H662:U662" si="311">+IF($A662="IPMC",(H$6*G$362+H304*H$362-(H$362-G$362))/(1-H$7),(H$6*G$365+H304*H$365-(H$365-G$365))/(1-H$7))</f>
        <v>9.3583882435097383</v>
      </c>
      <c r="I662" s="38">
        <f t="shared" si="311"/>
        <v>13.324192361083062</v>
      </c>
      <c r="J662" s="38">
        <f t="shared" si="311"/>
        <v>21.549935201433684</v>
      </c>
      <c r="K662" s="38">
        <f t="shared" si="311"/>
        <v>24.733652825573433</v>
      </c>
      <c r="L662" s="38">
        <f t="shared" si="311"/>
        <v>29.449303894454271</v>
      </c>
      <c r="M662" s="38">
        <f t="shared" si="311"/>
        <v>21.613979757585312</v>
      </c>
      <c r="N662" s="38">
        <f t="shared" si="311"/>
        <v>11.139507668164848</v>
      </c>
      <c r="O662" s="38">
        <f t="shared" si="311"/>
        <v>15.351148762352556</v>
      </c>
      <c r="P662" s="38">
        <f t="shared" si="311"/>
        <v>21.268075874345389</v>
      </c>
      <c r="Q662" s="38">
        <f t="shared" si="311"/>
        <v>23.552077078712696</v>
      </c>
      <c r="R662" s="38">
        <f t="shared" si="311"/>
        <v>18.138883066882581</v>
      </c>
      <c r="S662" s="38">
        <f t="shared" si="311"/>
        <v>1.6051175312961801</v>
      </c>
      <c r="T662" s="38">
        <f t="shared" si="311"/>
        <v>16.639597940018351</v>
      </c>
      <c r="U662" s="38">
        <f t="shared" si="311"/>
        <v>23.75895373865653</v>
      </c>
    </row>
    <row r="663" spans="1:21">
      <c r="A663" s="353" t="s">
        <v>38</v>
      </c>
      <c r="B663" s="145"/>
      <c r="C663" s="21" t="s">
        <v>232</v>
      </c>
      <c r="D663" s="5" t="s">
        <v>79</v>
      </c>
      <c r="E663" s="5" t="s">
        <v>317</v>
      </c>
      <c r="F663" s="618"/>
      <c r="H663" s="38">
        <f t="shared" ref="H663:U663" si="312">+IF($A663="IPMC",(H$6*G$362+H305*H$362-(H$362-G$362))/(1-H$7),(H$6*G$365+H305*H$365-(H$365-G$365))/(1-H$7))</f>
        <v>9.3583882435097383</v>
      </c>
      <c r="I663" s="38">
        <f t="shared" si="312"/>
        <v>13.324192361083062</v>
      </c>
      <c r="J663" s="38">
        <f t="shared" si="312"/>
        <v>21.549935201433684</v>
      </c>
      <c r="K663" s="38">
        <f t="shared" si="312"/>
        <v>24.733652825573433</v>
      </c>
      <c r="L663" s="38">
        <f t="shared" si="312"/>
        <v>29.449303894454271</v>
      </c>
      <c r="M663" s="38">
        <f t="shared" si="312"/>
        <v>21.613979757585312</v>
      </c>
      <c r="N663" s="38">
        <f t="shared" si="312"/>
        <v>11.139507668164848</v>
      </c>
      <c r="O663" s="38">
        <f t="shared" si="312"/>
        <v>15.351148762352556</v>
      </c>
      <c r="P663" s="38">
        <f t="shared" si="312"/>
        <v>21.268075874345389</v>
      </c>
      <c r="Q663" s="38">
        <f t="shared" si="312"/>
        <v>23.552077078712696</v>
      </c>
      <c r="R663" s="38">
        <f t="shared" si="312"/>
        <v>18.138883066882581</v>
      </c>
      <c r="S663" s="38">
        <f t="shared" si="312"/>
        <v>1.6051175312961801</v>
      </c>
      <c r="T663" s="38">
        <f t="shared" si="312"/>
        <v>16.639597940018351</v>
      </c>
      <c r="U663" s="38">
        <f t="shared" si="312"/>
        <v>23.75895373865653</v>
      </c>
    </row>
    <row r="664" spans="1:21">
      <c r="A664" s="578" t="s">
        <v>38</v>
      </c>
      <c r="B664" s="145"/>
      <c r="C664" s="21" t="s">
        <v>233</v>
      </c>
      <c r="D664" s="5" t="s">
        <v>79</v>
      </c>
      <c r="E664" s="5" t="s">
        <v>317</v>
      </c>
      <c r="F664" s="618"/>
      <c r="H664" s="38">
        <f t="shared" ref="H664:U664" si="313">+IF($A664="IPMC",(H$6*G$362+H306*H$362-(H$362-G$362))/(1-H$7),(H$6*G$365+H306*H$365-(H$365-G$365))/(1-H$7))</f>
        <v>9.3583882435097383</v>
      </c>
      <c r="I664" s="38">
        <f t="shared" si="313"/>
        <v>13.324192361083062</v>
      </c>
      <c r="J664" s="38">
        <f t="shared" si="313"/>
        <v>21.549935201433684</v>
      </c>
      <c r="K664" s="38">
        <f t="shared" si="313"/>
        <v>24.733652825573433</v>
      </c>
      <c r="L664" s="38">
        <f t="shared" si="313"/>
        <v>29.449303894454271</v>
      </c>
      <c r="M664" s="38">
        <f t="shared" si="313"/>
        <v>21.613979757585312</v>
      </c>
      <c r="N664" s="38">
        <f t="shared" si="313"/>
        <v>11.139507668164848</v>
      </c>
      <c r="O664" s="38">
        <f t="shared" si="313"/>
        <v>15.351148762352556</v>
      </c>
      <c r="P664" s="38">
        <f t="shared" si="313"/>
        <v>21.268075874345389</v>
      </c>
      <c r="Q664" s="38">
        <f t="shared" si="313"/>
        <v>23.552077078712696</v>
      </c>
      <c r="R664" s="38">
        <f t="shared" si="313"/>
        <v>18.138883066882581</v>
      </c>
      <c r="S664" s="38">
        <f t="shared" si="313"/>
        <v>1.6051175312961801</v>
      </c>
      <c r="T664" s="38">
        <f t="shared" si="313"/>
        <v>16.639597940018351</v>
      </c>
      <c r="U664" s="38">
        <f t="shared" si="313"/>
        <v>23.75895373865653</v>
      </c>
    </row>
    <row r="665" spans="1:21">
      <c r="A665" s="578" t="s">
        <v>38</v>
      </c>
      <c r="B665" s="145"/>
      <c r="C665" s="21" t="s">
        <v>234</v>
      </c>
      <c r="D665" s="5" t="s">
        <v>79</v>
      </c>
      <c r="E665" s="5" t="s">
        <v>317</v>
      </c>
      <c r="F665" s="618"/>
      <c r="H665" s="38">
        <f t="shared" ref="H665:U665" si="314">+IF($A665="IPMC",(H$6*G$362+H307*H$362-(H$362-G$362))/(1-H$7),(H$6*G$365+H307*H$365-(H$365-G$365))/(1-H$7))</f>
        <v>9.3583882435097383</v>
      </c>
      <c r="I665" s="38">
        <f t="shared" si="314"/>
        <v>13.324192361083062</v>
      </c>
      <c r="J665" s="38">
        <f t="shared" si="314"/>
        <v>21.549935201433684</v>
      </c>
      <c r="K665" s="38">
        <f t="shared" si="314"/>
        <v>24.733652825573433</v>
      </c>
      <c r="L665" s="38">
        <f t="shared" si="314"/>
        <v>29.449303894454271</v>
      </c>
      <c r="M665" s="38">
        <f t="shared" si="314"/>
        <v>21.613979757585312</v>
      </c>
      <c r="N665" s="38">
        <f t="shared" si="314"/>
        <v>11.139507668164848</v>
      </c>
      <c r="O665" s="38">
        <f t="shared" si="314"/>
        <v>15.351148762352556</v>
      </c>
      <c r="P665" s="38">
        <f t="shared" si="314"/>
        <v>21.268075874345389</v>
      </c>
      <c r="Q665" s="38">
        <f t="shared" si="314"/>
        <v>23.552077078712696</v>
      </c>
      <c r="R665" s="38">
        <f t="shared" si="314"/>
        <v>18.138883066882581</v>
      </c>
      <c r="S665" s="38">
        <f t="shared" si="314"/>
        <v>1.6051175312961801</v>
      </c>
      <c r="T665" s="38">
        <f t="shared" si="314"/>
        <v>16.639597940018351</v>
      </c>
      <c r="U665" s="38">
        <f t="shared" si="314"/>
        <v>23.75895373865653</v>
      </c>
    </row>
    <row r="666" spans="1:21">
      <c r="A666" s="578" t="s">
        <v>38</v>
      </c>
      <c r="B666" s="145"/>
      <c r="C666" s="21" t="s">
        <v>235</v>
      </c>
      <c r="D666" s="5" t="s">
        <v>79</v>
      </c>
      <c r="E666" s="5" t="s">
        <v>317</v>
      </c>
      <c r="F666" s="618"/>
      <c r="H666" s="38">
        <f t="shared" ref="H666:U666" si="315">+IF($A666="IPMC",(H$6*G$362+H308*H$362-(H$362-G$362))/(1-H$7),(H$6*G$365+H308*H$365-(H$365-G$365))/(1-H$7))</f>
        <v>9.3583882435097383</v>
      </c>
      <c r="I666" s="38">
        <f t="shared" si="315"/>
        <v>13.324192361083062</v>
      </c>
      <c r="J666" s="38">
        <f t="shared" si="315"/>
        <v>21.549935201433684</v>
      </c>
      <c r="K666" s="38">
        <f t="shared" si="315"/>
        <v>24.733652825573433</v>
      </c>
      <c r="L666" s="38">
        <f t="shared" si="315"/>
        <v>29.449303894454271</v>
      </c>
      <c r="M666" s="38">
        <f t="shared" si="315"/>
        <v>21.613979757585312</v>
      </c>
      <c r="N666" s="38">
        <f t="shared" si="315"/>
        <v>11.139507668164848</v>
      </c>
      <c r="O666" s="38">
        <f t="shared" si="315"/>
        <v>15.351148762352556</v>
      </c>
      <c r="P666" s="38">
        <f t="shared" si="315"/>
        <v>21.268075874345389</v>
      </c>
      <c r="Q666" s="38">
        <f t="shared" si="315"/>
        <v>23.552077078712696</v>
      </c>
      <c r="R666" s="38">
        <f t="shared" si="315"/>
        <v>18.138883066882581</v>
      </c>
      <c r="S666" s="38">
        <f t="shared" si="315"/>
        <v>1.6051175312961801</v>
      </c>
      <c r="T666" s="38">
        <f t="shared" si="315"/>
        <v>16.639597940018351</v>
      </c>
      <c r="U666" s="38">
        <f t="shared" si="315"/>
        <v>23.75895373865653</v>
      </c>
    </row>
    <row r="667" spans="1:21">
      <c r="A667" s="578" t="s">
        <v>38</v>
      </c>
      <c r="B667" s="145"/>
      <c r="C667" s="21" t="s">
        <v>236</v>
      </c>
      <c r="D667" s="5" t="s">
        <v>79</v>
      </c>
      <c r="E667" s="5" t="s">
        <v>317</v>
      </c>
      <c r="F667" s="618"/>
      <c r="H667" s="38">
        <f t="shared" ref="H667:U667" si="316">+IF($A667="IPMC",(H$6*G$362+H309*H$362-(H$362-G$362))/(1-H$7),(H$6*G$365+H309*H$365-(H$365-G$365))/(1-H$7))</f>
        <v>9.3583882435097383</v>
      </c>
      <c r="I667" s="38">
        <f t="shared" si="316"/>
        <v>13.324192361083062</v>
      </c>
      <c r="J667" s="38">
        <f t="shared" si="316"/>
        <v>21.549935201433684</v>
      </c>
      <c r="K667" s="38">
        <f t="shared" si="316"/>
        <v>24.733652825573433</v>
      </c>
      <c r="L667" s="38">
        <f t="shared" si="316"/>
        <v>29.449303894454271</v>
      </c>
      <c r="M667" s="38">
        <f t="shared" si="316"/>
        <v>21.613979757585312</v>
      </c>
      <c r="N667" s="38">
        <f t="shared" si="316"/>
        <v>11.139507668164848</v>
      </c>
      <c r="O667" s="38">
        <f t="shared" si="316"/>
        <v>15.351148762352556</v>
      </c>
      <c r="P667" s="38">
        <f t="shared" si="316"/>
        <v>21.268075874345389</v>
      </c>
      <c r="Q667" s="38">
        <f t="shared" si="316"/>
        <v>23.552077078712696</v>
      </c>
      <c r="R667" s="38">
        <f t="shared" si="316"/>
        <v>18.138883066882581</v>
      </c>
      <c r="S667" s="38">
        <f t="shared" si="316"/>
        <v>1.6051175312961801</v>
      </c>
      <c r="T667" s="38">
        <f t="shared" si="316"/>
        <v>16.639597940018351</v>
      </c>
      <c r="U667" s="38">
        <f t="shared" si="316"/>
        <v>23.75895373865653</v>
      </c>
    </row>
    <row r="668" spans="1:21">
      <c r="A668" s="578" t="s">
        <v>38</v>
      </c>
      <c r="B668" s="145"/>
      <c r="C668" s="21" t="s">
        <v>237</v>
      </c>
      <c r="D668" s="5" t="s">
        <v>79</v>
      </c>
      <c r="E668" s="5" t="s">
        <v>317</v>
      </c>
      <c r="F668" s="618"/>
      <c r="H668" s="38">
        <f t="shared" ref="H668:U668" si="317">+IF($A668="IPMC",(H$6*G$362+H310*H$362-(H$362-G$362))/(1-H$7),(H$6*G$365+H310*H$365-(H$365-G$365))/(1-H$7))</f>
        <v>9.3583882435097383</v>
      </c>
      <c r="I668" s="38">
        <f t="shared" si="317"/>
        <v>13.324192361083062</v>
      </c>
      <c r="J668" s="38">
        <f t="shared" si="317"/>
        <v>21.549935201433684</v>
      </c>
      <c r="K668" s="38">
        <f t="shared" si="317"/>
        <v>24.733652825573433</v>
      </c>
      <c r="L668" s="38">
        <f t="shared" si="317"/>
        <v>29.449303894454271</v>
      </c>
      <c r="M668" s="38">
        <f t="shared" si="317"/>
        <v>21.613979757585312</v>
      </c>
      <c r="N668" s="38">
        <f t="shared" si="317"/>
        <v>11.139507668164848</v>
      </c>
      <c r="O668" s="38">
        <f t="shared" si="317"/>
        <v>15.351148762352556</v>
      </c>
      <c r="P668" s="38">
        <f t="shared" si="317"/>
        <v>21.268075874345389</v>
      </c>
      <c r="Q668" s="38">
        <f t="shared" si="317"/>
        <v>23.552077078712696</v>
      </c>
      <c r="R668" s="38">
        <f t="shared" si="317"/>
        <v>18.138883066882581</v>
      </c>
      <c r="S668" s="38">
        <f t="shared" si="317"/>
        <v>1.6051175312961801</v>
      </c>
      <c r="T668" s="38">
        <f t="shared" si="317"/>
        <v>16.639597940018351</v>
      </c>
      <c r="U668" s="38">
        <f t="shared" si="317"/>
        <v>23.75895373865653</v>
      </c>
    </row>
    <row r="669" spans="1:21">
      <c r="A669" s="578" t="s">
        <v>38</v>
      </c>
      <c r="B669" s="145"/>
      <c r="C669" s="21" t="s">
        <v>238</v>
      </c>
      <c r="D669" s="5" t="s">
        <v>79</v>
      </c>
      <c r="E669" s="5" t="s">
        <v>317</v>
      </c>
      <c r="F669" s="618"/>
      <c r="H669" s="38">
        <f t="shared" ref="H669:U669" si="318">+IF($A669="IPMC",(H$6*G$362+H311*H$362-(H$362-G$362))/(1-H$7),(H$6*G$365+H311*H$365-(H$365-G$365))/(1-H$7))</f>
        <v>9.3583882435097383</v>
      </c>
      <c r="I669" s="38">
        <f t="shared" si="318"/>
        <v>13.324192361083062</v>
      </c>
      <c r="J669" s="38">
        <f t="shared" si="318"/>
        <v>21.549935201433684</v>
      </c>
      <c r="K669" s="38">
        <f t="shared" si="318"/>
        <v>24.733652825573433</v>
      </c>
      <c r="L669" s="38">
        <f t="shared" si="318"/>
        <v>29.449303894454271</v>
      </c>
      <c r="M669" s="38">
        <f t="shared" si="318"/>
        <v>21.613979757585312</v>
      </c>
      <c r="N669" s="38">
        <f t="shared" si="318"/>
        <v>11.139507668164848</v>
      </c>
      <c r="O669" s="38">
        <f t="shared" si="318"/>
        <v>15.351148762352556</v>
      </c>
      <c r="P669" s="38">
        <f t="shared" si="318"/>
        <v>21.268075874345389</v>
      </c>
      <c r="Q669" s="38">
        <f t="shared" si="318"/>
        <v>23.552077078712696</v>
      </c>
      <c r="R669" s="38">
        <f t="shared" si="318"/>
        <v>18.138883066882581</v>
      </c>
      <c r="S669" s="38">
        <f t="shared" si="318"/>
        <v>1.6051175312961801</v>
      </c>
      <c r="T669" s="38">
        <f t="shared" si="318"/>
        <v>16.639597940018351</v>
      </c>
      <c r="U669" s="38">
        <f t="shared" si="318"/>
        <v>23.75895373865653</v>
      </c>
    </row>
    <row r="670" spans="1:21">
      <c r="A670" s="578" t="s">
        <v>38</v>
      </c>
      <c r="B670" s="145"/>
      <c r="C670" s="21" t="s">
        <v>239</v>
      </c>
      <c r="D670" s="5" t="s">
        <v>79</v>
      </c>
      <c r="E670" s="5" t="s">
        <v>317</v>
      </c>
      <c r="F670" s="618"/>
      <c r="H670" s="38">
        <f t="shared" ref="H670:U670" si="319">+IF($A670="IPMC",(H$6*G$362+H312*H$362-(H$362-G$362))/(1-H$7),(H$6*G$365+H312*H$365-(H$365-G$365))/(1-H$7))</f>
        <v>9.3583882435097383</v>
      </c>
      <c r="I670" s="38">
        <f t="shared" si="319"/>
        <v>13.324192361083062</v>
      </c>
      <c r="J670" s="38">
        <f t="shared" si="319"/>
        <v>21.549935201433684</v>
      </c>
      <c r="K670" s="38">
        <f t="shared" si="319"/>
        <v>24.733652825573433</v>
      </c>
      <c r="L670" s="38">
        <f t="shared" si="319"/>
        <v>29.449303894454271</v>
      </c>
      <c r="M670" s="38">
        <f t="shared" si="319"/>
        <v>21.613979757585312</v>
      </c>
      <c r="N670" s="38">
        <f t="shared" si="319"/>
        <v>11.139507668164848</v>
      </c>
      <c r="O670" s="38">
        <f t="shared" si="319"/>
        <v>15.351148762352556</v>
      </c>
      <c r="P670" s="38">
        <f t="shared" si="319"/>
        <v>21.268075874345389</v>
      </c>
      <c r="Q670" s="38">
        <f t="shared" si="319"/>
        <v>23.552077078712696</v>
      </c>
      <c r="R670" s="38">
        <f t="shared" si="319"/>
        <v>18.138883066882581</v>
      </c>
      <c r="S670" s="38">
        <f t="shared" si="319"/>
        <v>1.6051175312961801</v>
      </c>
      <c r="T670" s="38">
        <f t="shared" si="319"/>
        <v>16.639597940018351</v>
      </c>
      <c r="U670" s="38">
        <f t="shared" si="319"/>
        <v>23.75895373865653</v>
      </c>
    </row>
    <row r="671" spans="1:21">
      <c r="A671" s="578" t="s">
        <v>38</v>
      </c>
      <c r="B671" s="145"/>
      <c r="C671" s="21" t="s">
        <v>240</v>
      </c>
      <c r="D671" s="5" t="s">
        <v>79</v>
      </c>
      <c r="E671" s="5" t="s">
        <v>317</v>
      </c>
      <c r="F671" s="618"/>
      <c r="H671" s="38">
        <f t="shared" ref="H671:U671" si="320">+IF($A671="IPMC",(H$6*G$362+H313*H$362-(H$362-G$362))/(1-H$7),(H$6*G$365+H313*H$365-(H$365-G$365))/(1-H$7))</f>
        <v>9.3583882435097383</v>
      </c>
      <c r="I671" s="38">
        <f t="shared" si="320"/>
        <v>13.324192361083062</v>
      </c>
      <c r="J671" s="38">
        <f t="shared" si="320"/>
        <v>21.549935201433684</v>
      </c>
      <c r="K671" s="38">
        <f t="shared" si="320"/>
        <v>24.733652825573433</v>
      </c>
      <c r="L671" s="38">
        <f t="shared" si="320"/>
        <v>29.449303894454271</v>
      </c>
      <c r="M671" s="38">
        <f t="shared" si="320"/>
        <v>21.613979757585312</v>
      </c>
      <c r="N671" s="38">
        <f t="shared" si="320"/>
        <v>11.139507668164848</v>
      </c>
      <c r="O671" s="38">
        <f t="shared" si="320"/>
        <v>15.351148762352556</v>
      </c>
      <c r="P671" s="38">
        <f t="shared" si="320"/>
        <v>21.268075874345389</v>
      </c>
      <c r="Q671" s="38">
        <f t="shared" si="320"/>
        <v>23.552077078712696</v>
      </c>
      <c r="R671" s="38">
        <f t="shared" si="320"/>
        <v>18.138883066882581</v>
      </c>
      <c r="S671" s="38">
        <f t="shared" si="320"/>
        <v>1.6051175312961801</v>
      </c>
      <c r="T671" s="38">
        <f t="shared" si="320"/>
        <v>16.639597940018351</v>
      </c>
      <c r="U671" s="38">
        <f t="shared" si="320"/>
        <v>23.75895373865653</v>
      </c>
    </row>
    <row r="672" spans="1:21">
      <c r="A672" s="353" t="s">
        <v>38</v>
      </c>
      <c r="B672" s="145"/>
      <c r="C672" s="21" t="s">
        <v>241</v>
      </c>
      <c r="D672" s="5" t="s">
        <v>79</v>
      </c>
      <c r="E672" s="5" t="s">
        <v>317</v>
      </c>
      <c r="F672" s="618"/>
      <c r="H672" s="38">
        <f t="shared" ref="H672:U672" si="321">+IF($A672="IPMC",(H$6*G$362+H314*H$362-(H$362-G$362))/(1-H$7),(H$6*G$365+H314*H$365-(H$365-G$365))/(1-H$7))</f>
        <v>9.3583882435097383</v>
      </c>
      <c r="I672" s="38">
        <f t="shared" si="321"/>
        <v>13.324192361083062</v>
      </c>
      <c r="J672" s="38">
        <f t="shared" si="321"/>
        <v>21.549935201433684</v>
      </c>
      <c r="K672" s="38">
        <f t="shared" si="321"/>
        <v>24.733652825573433</v>
      </c>
      <c r="L672" s="38">
        <f t="shared" si="321"/>
        <v>29.449303894454271</v>
      </c>
      <c r="M672" s="38">
        <f t="shared" si="321"/>
        <v>21.613979757585312</v>
      </c>
      <c r="N672" s="38">
        <f t="shared" si="321"/>
        <v>11.139507668164848</v>
      </c>
      <c r="O672" s="38">
        <f t="shared" si="321"/>
        <v>15.351148762352556</v>
      </c>
      <c r="P672" s="38">
        <f t="shared" si="321"/>
        <v>21.268075874345389</v>
      </c>
      <c r="Q672" s="38">
        <f t="shared" si="321"/>
        <v>23.552077078712696</v>
      </c>
      <c r="R672" s="38">
        <f t="shared" si="321"/>
        <v>18.138883066882581</v>
      </c>
      <c r="S672" s="38">
        <f t="shared" si="321"/>
        <v>1.6051175312961801</v>
      </c>
      <c r="T672" s="38">
        <f t="shared" si="321"/>
        <v>16.639597940018351</v>
      </c>
      <c r="U672" s="38">
        <f t="shared" si="321"/>
        <v>23.75895373865653</v>
      </c>
    </row>
    <row r="673" spans="1:21">
      <c r="A673" s="353" t="s">
        <v>38</v>
      </c>
      <c r="B673" s="145"/>
      <c r="C673" s="21" t="s">
        <v>242</v>
      </c>
      <c r="D673" s="5" t="s">
        <v>79</v>
      </c>
      <c r="E673" s="5" t="s">
        <v>317</v>
      </c>
      <c r="F673" s="618"/>
      <c r="H673" s="38">
        <f t="shared" ref="H673:U673" si="322">+IF($A673="IPMC",(H$6*G$362+H315*H$362-(H$362-G$362))/(1-H$7),(H$6*G$365+H315*H$365-(H$365-G$365))/(1-H$7))</f>
        <v>9.3583882435097383</v>
      </c>
      <c r="I673" s="38">
        <f t="shared" si="322"/>
        <v>13.324192361083062</v>
      </c>
      <c r="J673" s="38">
        <f t="shared" si="322"/>
        <v>21.549935201433684</v>
      </c>
      <c r="K673" s="38">
        <f t="shared" si="322"/>
        <v>24.733652825573433</v>
      </c>
      <c r="L673" s="38">
        <f t="shared" si="322"/>
        <v>29.449303894454271</v>
      </c>
      <c r="M673" s="38">
        <f t="shared" si="322"/>
        <v>21.613979757585312</v>
      </c>
      <c r="N673" s="38">
        <f t="shared" si="322"/>
        <v>11.139507668164848</v>
      </c>
      <c r="O673" s="38">
        <f t="shared" si="322"/>
        <v>15.351148762352556</v>
      </c>
      <c r="P673" s="38">
        <f t="shared" si="322"/>
        <v>21.268075874345389</v>
      </c>
      <c r="Q673" s="38">
        <f t="shared" si="322"/>
        <v>23.552077078712696</v>
      </c>
      <c r="R673" s="38">
        <f t="shared" si="322"/>
        <v>18.138883066882581</v>
      </c>
      <c r="S673" s="38">
        <f t="shared" si="322"/>
        <v>1.6051175312961801</v>
      </c>
      <c r="T673" s="38">
        <f t="shared" si="322"/>
        <v>16.639597940018351</v>
      </c>
      <c r="U673" s="38">
        <f t="shared" si="322"/>
        <v>23.75895373865653</v>
      </c>
    </row>
    <row r="674" spans="1:21">
      <c r="A674" s="578" t="s">
        <v>38</v>
      </c>
      <c r="B674" s="145"/>
      <c r="C674" s="21" t="s">
        <v>243</v>
      </c>
      <c r="D674" s="5" t="s">
        <v>79</v>
      </c>
      <c r="E674" s="5" t="s">
        <v>317</v>
      </c>
      <c r="F674" s="618"/>
      <c r="H674" s="38">
        <f t="shared" ref="H674:U674" si="323">+IF($A674="IPMC",(H$6*G$362+H316*H$362-(H$362-G$362))/(1-H$7),(H$6*G$365+H316*H$365-(H$365-G$365))/(1-H$7))</f>
        <v>9.3583882435097383</v>
      </c>
      <c r="I674" s="38">
        <f t="shared" si="323"/>
        <v>13.324192361083062</v>
      </c>
      <c r="J674" s="38">
        <f t="shared" si="323"/>
        <v>21.549935201433684</v>
      </c>
      <c r="K674" s="38">
        <f t="shared" si="323"/>
        <v>24.733652825573433</v>
      </c>
      <c r="L674" s="38">
        <f t="shared" si="323"/>
        <v>29.449303894454271</v>
      </c>
      <c r="M674" s="38">
        <f t="shared" si="323"/>
        <v>21.613979757585312</v>
      </c>
      <c r="N674" s="38">
        <f t="shared" si="323"/>
        <v>11.139507668164848</v>
      </c>
      <c r="O674" s="38">
        <f t="shared" si="323"/>
        <v>15.351148762352556</v>
      </c>
      <c r="P674" s="38">
        <f t="shared" si="323"/>
        <v>21.268075874345389</v>
      </c>
      <c r="Q674" s="38">
        <f t="shared" si="323"/>
        <v>23.552077078712696</v>
      </c>
      <c r="R674" s="38">
        <f t="shared" si="323"/>
        <v>18.138883066882581</v>
      </c>
      <c r="S674" s="38">
        <f t="shared" si="323"/>
        <v>1.6051175312961801</v>
      </c>
      <c r="T674" s="38">
        <f t="shared" si="323"/>
        <v>16.639597940018351</v>
      </c>
      <c r="U674" s="38">
        <f t="shared" si="323"/>
        <v>23.75895373865653</v>
      </c>
    </row>
    <row r="675" spans="1:21">
      <c r="A675" s="578" t="s">
        <v>38</v>
      </c>
      <c r="B675" s="145"/>
      <c r="C675" s="21" t="s">
        <v>244</v>
      </c>
      <c r="D675" s="5" t="s">
        <v>79</v>
      </c>
      <c r="E675" s="5" t="s">
        <v>317</v>
      </c>
      <c r="F675" s="618"/>
      <c r="H675" s="38">
        <f t="shared" ref="H675:U675" si="324">+IF($A675="IPMC",(H$6*G$362+H317*H$362-(H$362-G$362))/(1-H$7),(H$6*G$365+H317*H$365-(H$365-G$365))/(1-H$7))</f>
        <v>9.3583882435097383</v>
      </c>
      <c r="I675" s="38">
        <f t="shared" si="324"/>
        <v>13.324192361083062</v>
      </c>
      <c r="J675" s="38">
        <f t="shared" si="324"/>
        <v>21.549935201433684</v>
      </c>
      <c r="K675" s="38">
        <f t="shared" si="324"/>
        <v>24.733652825573433</v>
      </c>
      <c r="L675" s="38">
        <f t="shared" si="324"/>
        <v>29.449303894454271</v>
      </c>
      <c r="M675" s="38">
        <f t="shared" si="324"/>
        <v>21.613979757585312</v>
      </c>
      <c r="N675" s="38">
        <f t="shared" si="324"/>
        <v>11.139507668164848</v>
      </c>
      <c r="O675" s="38">
        <f t="shared" si="324"/>
        <v>15.351148762352556</v>
      </c>
      <c r="P675" s="38">
        <f t="shared" si="324"/>
        <v>21.268075874345389</v>
      </c>
      <c r="Q675" s="38">
        <f t="shared" si="324"/>
        <v>23.552077078712696</v>
      </c>
      <c r="R675" s="38">
        <f t="shared" si="324"/>
        <v>18.138883066882581</v>
      </c>
      <c r="S675" s="38">
        <f t="shared" si="324"/>
        <v>1.6051175312961801</v>
      </c>
      <c r="T675" s="38">
        <f t="shared" si="324"/>
        <v>16.639597940018351</v>
      </c>
      <c r="U675" s="38">
        <f t="shared" si="324"/>
        <v>23.75895373865653</v>
      </c>
    </row>
    <row r="676" spans="1:21">
      <c r="A676" s="578" t="s">
        <v>38</v>
      </c>
      <c r="B676" s="145"/>
      <c r="C676" s="21" t="s">
        <v>245</v>
      </c>
      <c r="D676" s="5" t="s">
        <v>79</v>
      </c>
      <c r="E676" s="5" t="s">
        <v>317</v>
      </c>
      <c r="F676" s="618"/>
      <c r="H676" s="38">
        <f t="shared" ref="H676:U676" si="325">+IF($A676="IPMC",(H$6*G$362+H318*H$362-(H$362-G$362))/(1-H$7),(H$6*G$365+H318*H$365-(H$365-G$365))/(1-H$7))</f>
        <v>9.3583882435097383</v>
      </c>
      <c r="I676" s="38">
        <f t="shared" si="325"/>
        <v>13.324192361083062</v>
      </c>
      <c r="J676" s="38">
        <f t="shared" si="325"/>
        <v>21.549935201433684</v>
      </c>
      <c r="K676" s="38">
        <f t="shared" si="325"/>
        <v>24.733652825573433</v>
      </c>
      <c r="L676" s="38">
        <f t="shared" si="325"/>
        <v>29.449303894454271</v>
      </c>
      <c r="M676" s="38">
        <f t="shared" si="325"/>
        <v>21.613979757585312</v>
      </c>
      <c r="N676" s="38">
        <f t="shared" si="325"/>
        <v>11.139507668164848</v>
      </c>
      <c r="O676" s="38">
        <f t="shared" si="325"/>
        <v>15.351148762352556</v>
      </c>
      <c r="P676" s="38">
        <f t="shared" si="325"/>
        <v>21.268075874345389</v>
      </c>
      <c r="Q676" s="38">
        <f t="shared" si="325"/>
        <v>23.552077078712696</v>
      </c>
      <c r="R676" s="38">
        <f t="shared" si="325"/>
        <v>18.138883066882581</v>
      </c>
      <c r="S676" s="38">
        <f t="shared" si="325"/>
        <v>1.6051175312961801</v>
      </c>
      <c r="T676" s="38">
        <f t="shared" si="325"/>
        <v>16.639597940018351</v>
      </c>
      <c r="U676" s="38">
        <f t="shared" si="325"/>
        <v>23.75895373865653</v>
      </c>
    </row>
    <row r="677" spans="1:21">
      <c r="A677" s="353" t="s">
        <v>38</v>
      </c>
      <c r="B677" s="145"/>
      <c r="C677" s="21" t="s">
        <v>246</v>
      </c>
      <c r="D677" s="5" t="s">
        <v>79</v>
      </c>
      <c r="E677" s="5" t="s">
        <v>317</v>
      </c>
      <c r="F677" s="618"/>
      <c r="H677" s="38">
        <f t="shared" ref="H677:U677" si="326">+IF($A677="IPMC",(H$6*G$362+H319*H$362-(H$362-G$362))/(1-H$7),(H$6*G$365+H319*H$365-(H$365-G$365))/(1-H$7))</f>
        <v>9.3583882435097383</v>
      </c>
      <c r="I677" s="38">
        <f t="shared" si="326"/>
        <v>13.324192361083062</v>
      </c>
      <c r="J677" s="38">
        <f t="shared" si="326"/>
        <v>21.549935201433684</v>
      </c>
      <c r="K677" s="38">
        <f t="shared" si="326"/>
        <v>24.733652825573433</v>
      </c>
      <c r="L677" s="38">
        <f t="shared" si="326"/>
        <v>29.449303894454271</v>
      </c>
      <c r="M677" s="38">
        <f t="shared" si="326"/>
        <v>21.613979757585312</v>
      </c>
      <c r="N677" s="38">
        <f t="shared" si="326"/>
        <v>11.139507668164848</v>
      </c>
      <c r="O677" s="38">
        <f t="shared" si="326"/>
        <v>15.351148762352556</v>
      </c>
      <c r="P677" s="38">
        <f t="shared" si="326"/>
        <v>21.268075874345389</v>
      </c>
      <c r="Q677" s="38">
        <f t="shared" si="326"/>
        <v>23.552077078712696</v>
      </c>
      <c r="R677" s="38">
        <f t="shared" si="326"/>
        <v>18.138883066882581</v>
      </c>
      <c r="S677" s="38">
        <f t="shared" si="326"/>
        <v>1.6051175312961801</v>
      </c>
      <c r="T677" s="38">
        <f t="shared" si="326"/>
        <v>16.639597940018351</v>
      </c>
      <c r="U677" s="38">
        <f t="shared" si="326"/>
        <v>23.75895373865653</v>
      </c>
    </row>
    <row r="678" spans="1:21">
      <c r="A678" s="353" t="s">
        <v>38</v>
      </c>
      <c r="B678" s="145"/>
      <c r="C678" s="21" t="s">
        <v>247</v>
      </c>
      <c r="D678" s="5" t="s">
        <v>79</v>
      </c>
      <c r="E678" s="5" t="s">
        <v>317</v>
      </c>
      <c r="F678" s="618"/>
      <c r="H678" s="38">
        <f t="shared" ref="H678:U678" si="327">+IF($A678="IPMC",(H$6*G$362+H320*H$362-(H$362-G$362))/(1-H$7),(H$6*G$365+H320*H$365-(H$365-G$365))/(1-H$7))</f>
        <v>9.3583882435097383</v>
      </c>
      <c r="I678" s="38">
        <f t="shared" si="327"/>
        <v>13.324192361083062</v>
      </c>
      <c r="J678" s="38">
        <f t="shared" si="327"/>
        <v>21.549935201433684</v>
      </c>
      <c r="K678" s="38">
        <f t="shared" si="327"/>
        <v>24.733652825573433</v>
      </c>
      <c r="L678" s="38">
        <f t="shared" si="327"/>
        <v>29.449303894454271</v>
      </c>
      <c r="M678" s="38">
        <f t="shared" si="327"/>
        <v>21.613979757585312</v>
      </c>
      <c r="N678" s="38">
        <f t="shared" si="327"/>
        <v>11.139507668164848</v>
      </c>
      <c r="O678" s="38">
        <f t="shared" si="327"/>
        <v>15.351148762352556</v>
      </c>
      <c r="P678" s="38">
        <f t="shared" si="327"/>
        <v>21.268075874345389</v>
      </c>
      <c r="Q678" s="38">
        <f t="shared" si="327"/>
        <v>23.552077078712696</v>
      </c>
      <c r="R678" s="38">
        <f t="shared" si="327"/>
        <v>18.138883066882581</v>
      </c>
      <c r="S678" s="38">
        <f t="shared" si="327"/>
        <v>1.6051175312961801</v>
      </c>
      <c r="T678" s="38">
        <f t="shared" si="327"/>
        <v>16.639597940018351</v>
      </c>
      <c r="U678" s="38">
        <f t="shared" si="327"/>
        <v>23.75895373865653</v>
      </c>
    </row>
    <row r="679" spans="1:21">
      <c r="A679" s="353" t="s">
        <v>38</v>
      </c>
      <c r="B679" s="145"/>
      <c r="C679" s="21" t="s">
        <v>248</v>
      </c>
      <c r="D679" s="5" t="s">
        <v>79</v>
      </c>
      <c r="E679" s="5" t="s">
        <v>317</v>
      </c>
      <c r="F679" s="618"/>
      <c r="H679" s="38">
        <f t="shared" ref="H679:U679" si="328">+IF($A679="IPMC",(H$6*G$362+H321*H$362-(H$362-G$362))/(1-H$7),(H$6*G$365+H321*H$365-(H$365-G$365))/(1-H$7))</f>
        <v>9.3583882435097383</v>
      </c>
      <c r="I679" s="38">
        <f t="shared" si="328"/>
        <v>13.324192361083062</v>
      </c>
      <c r="J679" s="38">
        <f t="shared" si="328"/>
        <v>21.549935201433684</v>
      </c>
      <c r="K679" s="38">
        <f t="shared" si="328"/>
        <v>24.733652825573433</v>
      </c>
      <c r="L679" s="38">
        <f t="shared" si="328"/>
        <v>29.449303894454271</v>
      </c>
      <c r="M679" s="38">
        <f t="shared" si="328"/>
        <v>21.613979757585312</v>
      </c>
      <c r="N679" s="38">
        <f t="shared" si="328"/>
        <v>11.139507668164848</v>
      </c>
      <c r="O679" s="38">
        <f t="shared" si="328"/>
        <v>15.351148762352556</v>
      </c>
      <c r="P679" s="38">
        <f t="shared" si="328"/>
        <v>21.268075874345389</v>
      </c>
      <c r="Q679" s="38">
        <f t="shared" si="328"/>
        <v>23.552077078712696</v>
      </c>
      <c r="R679" s="38">
        <f t="shared" si="328"/>
        <v>18.138883066882581</v>
      </c>
      <c r="S679" s="38">
        <f t="shared" si="328"/>
        <v>1.6051175312961801</v>
      </c>
      <c r="T679" s="38">
        <f t="shared" si="328"/>
        <v>16.639597940018351</v>
      </c>
      <c r="U679" s="38">
        <f t="shared" si="328"/>
        <v>23.75895373865653</v>
      </c>
    </row>
    <row r="680" spans="1:21">
      <c r="A680" s="353" t="s">
        <v>38</v>
      </c>
      <c r="B680" s="145"/>
      <c r="C680" s="21" t="s">
        <v>249</v>
      </c>
      <c r="D680" s="5" t="s">
        <v>79</v>
      </c>
      <c r="E680" s="5" t="s">
        <v>317</v>
      </c>
      <c r="F680" s="618"/>
      <c r="H680" s="38">
        <f t="shared" ref="H680:U680" si="329">+IF($A680="IPMC",(H$6*G$362+H322*H$362-(H$362-G$362))/(1-H$7),(H$6*G$365+H322*H$365-(H$365-G$365))/(1-H$7))</f>
        <v>9.3583882435097383</v>
      </c>
      <c r="I680" s="38">
        <f t="shared" si="329"/>
        <v>13.324192361083062</v>
      </c>
      <c r="J680" s="38">
        <f t="shared" si="329"/>
        <v>21.549935201433684</v>
      </c>
      <c r="K680" s="38">
        <f t="shared" si="329"/>
        <v>24.733652825573433</v>
      </c>
      <c r="L680" s="38">
        <f t="shared" si="329"/>
        <v>29.449303894454271</v>
      </c>
      <c r="M680" s="38">
        <f t="shared" si="329"/>
        <v>21.613979757585312</v>
      </c>
      <c r="N680" s="38">
        <f t="shared" si="329"/>
        <v>11.139507668164848</v>
      </c>
      <c r="O680" s="38">
        <f t="shared" si="329"/>
        <v>15.351148762352556</v>
      </c>
      <c r="P680" s="38">
        <f t="shared" si="329"/>
        <v>21.268075874345389</v>
      </c>
      <c r="Q680" s="38">
        <f t="shared" si="329"/>
        <v>23.552077078712696</v>
      </c>
      <c r="R680" s="38">
        <f t="shared" si="329"/>
        <v>18.138883066882581</v>
      </c>
      <c r="S680" s="38">
        <f t="shared" si="329"/>
        <v>1.6051175312961801</v>
      </c>
      <c r="T680" s="38">
        <f t="shared" si="329"/>
        <v>16.639597940018351</v>
      </c>
      <c r="U680" s="38">
        <f t="shared" si="329"/>
        <v>23.75895373865653</v>
      </c>
    </row>
    <row r="681" spans="1:21">
      <c r="A681" s="152" t="s">
        <v>38</v>
      </c>
      <c r="B681" s="145"/>
      <c r="C681" s="21" t="s">
        <v>250</v>
      </c>
      <c r="D681" s="5" t="s">
        <v>79</v>
      </c>
      <c r="E681" s="5" t="s">
        <v>317</v>
      </c>
      <c r="F681" s="618"/>
      <c r="H681" s="38">
        <f t="shared" ref="H681:U681" si="330">+IF($A681="IPMC",(H$6*G$362+H323*H$362-(H$362-G$362))/(1-H$7),(H$6*G$365+H323*H$365-(H$365-G$365))/(1-H$7))</f>
        <v>9.3583882435097383</v>
      </c>
      <c r="I681" s="38">
        <f t="shared" si="330"/>
        <v>13.324192361083062</v>
      </c>
      <c r="J681" s="38">
        <f t="shared" si="330"/>
        <v>21.549935201433684</v>
      </c>
      <c r="K681" s="38">
        <f t="shared" si="330"/>
        <v>24.733652825573433</v>
      </c>
      <c r="L681" s="38">
        <f t="shared" si="330"/>
        <v>29.449303894454271</v>
      </c>
      <c r="M681" s="38">
        <f t="shared" si="330"/>
        <v>21.613979757585312</v>
      </c>
      <c r="N681" s="38">
        <f t="shared" si="330"/>
        <v>11.139507668164848</v>
      </c>
      <c r="O681" s="38">
        <f t="shared" si="330"/>
        <v>15.351148762352556</v>
      </c>
      <c r="P681" s="38">
        <f t="shared" si="330"/>
        <v>21.268075874345389</v>
      </c>
      <c r="Q681" s="38">
        <f t="shared" si="330"/>
        <v>23.552077078712696</v>
      </c>
      <c r="R681" s="38">
        <f t="shared" si="330"/>
        <v>18.138883066882581</v>
      </c>
      <c r="S681" s="38">
        <f t="shared" si="330"/>
        <v>1.6051175312961801</v>
      </c>
      <c r="T681" s="38">
        <f t="shared" si="330"/>
        <v>16.639597940018351</v>
      </c>
      <c r="U681" s="38">
        <f t="shared" si="330"/>
        <v>23.75895373865653</v>
      </c>
    </row>
    <row r="682" spans="1:21">
      <c r="A682" s="152" t="s">
        <v>38</v>
      </c>
      <c r="B682" s="145"/>
      <c r="C682" s="21" t="s">
        <v>251</v>
      </c>
      <c r="D682" s="5" t="s">
        <v>79</v>
      </c>
      <c r="E682" s="5" t="s">
        <v>317</v>
      </c>
      <c r="F682" s="618"/>
      <c r="H682" s="38">
        <f t="shared" ref="H682:U682" si="331">+IF($A682="IPMC",(H$6*G$362+H324*H$362-(H$362-G$362))/(1-H$7),(H$6*G$365+H324*H$365-(H$365-G$365))/(1-H$7))</f>
        <v>9.4050405378232131</v>
      </c>
      <c r="I682" s="38">
        <f t="shared" si="331"/>
        <v>13.372264208178931</v>
      </c>
      <c r="J682" s="38">
        <f t="shared" si="331"/>
        <v>21.597055792206902</v>
      </c>
      <c r="K682" s="38">
        <f t="shared" si="331"/>
        <v>24.779313316703384</v>
      </c>
      <c r="L682" s="38">
        <f t="shared" si="331"/>
        <v>29.490367155734194</v>
      </c>
      <c r="M682" s="38">
        <f t="shared" si="331"/>
        <v>21.653921059790878</v>
      </c>
      <c r="N682" s="38">
        <f t="shared" si="331"/>
        <v>11.182567661142626</v>
      </c>
      <c r="O682" s="38">
        <f t="shared" si="331"/>
        <v>15.395499485624011</v>
      </c>
      <c r="P682" s="38">
        <f t="shared" si="331"/>
        <v>21.312009949579203</v>
      </c>
      <c r="Q682" s="38">
        <f t="shared" si="331"/>
        <v>23.594626910071149</v>
      </c>
      <c r="R682" s="38">
        <f t="shared" si="331"/>
        <v>18.181630863516755</v>
      </c>
      <c r="S682" s="38">
        <f t="shared" si="331"/>
        <v>1.6533531000303807</v>
      </c>
      <c r="T682" s="38">
        <f t="shared" si="331"/>
        <v>16.6893243204611</v>
      </c>
      <c r="U682" s="38">
        <f t="shared" si="331"/>
        <v>23.808009011672809</v>
      </c>
    </row>
    <row r="683" spans="1:21">
      <c r="A683" s="152" t="s">
        <v>38</v>
      </c>
      <c r="B683" s="145"/>
      <c r="C683" s="21" t="s">
        <v>252</v>
      </c>
      <c r="D683" s="5" t="s">
        <v>79</v>
      </c>
      <c r="E683" s="5" t="s">
        <v>317</v>
      </c>
      <c r="F683" s="618"/>
      <c r="H683" s="38">
        <f t="shared" ref="H683:U683" si="332">+IF($A683="IPMC",(H$6*G$362+H325*H$362-(H$362-G$362))/(1-H$7),(H$6*G$365+H325*H$365-(H$365-G$365))/(1-H$7))</f>
        <v>9.401534633051126</v>
      </c>
      <c r="I683" s="38">
        <f t="shared" si="332"/>
        <v>13.368651624476104</v>
      </c>
      <c r="J683" s="38">
        <f t="shared" si="332"/>
        <v>21.593514695107896</v>
      </c>
      <c r="K683" s="38">
        <f t="shared" si="332"/>
        <v>24.775881945618554</v>
      </c>
      <c r="L683" s="38">
        <f t="shared" si="332"/>
        <v>29.487281264980112</v>
      </c>
      <c r="M683" s="38">
        <f t="shared" si="332"/>
        <v>21.650919483896992</v>
      </c>
      <c r="N683" s="38">
        <f t="shared" si="332"/>
        <v>11.179331716649685</v>
      </c>
      <c r="O683" s="38">
        <f t="shared" si="332"/>
        <v>15.392166543168534</v>
      </c>
      <c r="P683" s="38">
        <f t="shared" si="332"/>
        <v>21.308708318088488</v>
      </c>
      <c r="Q683" s="38">
        <f t="shared" si="332"/>
        <v>23.591429304058273</v>
      </c>
      <c r="R683" s="38">
        <f t="shared" si="332"/>
        <v>18.17841838047768</v>
      </c>
      <c r="S683" s="38">
        <f t="shared" si="332"/>
        <v>1.6497282126995874</v>
      </c>
      <c r="T683" s="38">
        <f t="shared" si="332"/>
        <v>16.685587399114397</v>
      </c>
      <c r="U683" s="38">
        <f t="shared" si="332"/>
        <v>23.804322523831328</v>
      </c>
    </row>
    <row r="684" spans="1:21">
      <c r="A684" s="152" t="s">
        <v>38</v>
      </c>
      <c r="B684" s="145"/>
      <c r="C684" s="21" t="s">
        <v>253</v>
      </c>
      <c r="D684" s="5" t="s">
        <v>79</v>
      </c>
      <c r="E684" s="5" t="s">
        <v>317</v>
      </c>
      <c r="F684" s="618"/>
      <c r="H684" s="38">
        <f t="shared" ref="H684:U684" si="333">+IF($A684="IPMC",(H$6*G$362+H326*H$362-(H$362-G$362))/(1-H$7),(H$6*G$365+H326*H$365-(H$365-G$365))/(1-H$7))</f>
        <v>9.6341984751827336</v>
      </c>
      <c r="I684" s="38">
        <f t="shared" si="333"/>
        <v>13.608395045636358</v>
      </c>
      <c r="J684" s="38">
        <f t="shared" si="333"/>
        <v>21.828514020524583</v>
      </c>
      <c r="K684" s="38">
        <f t="shared" si="333"/>
        <v>25.003599477119291</v>
      </c>
      <c r="L684" s="38">
        <f t="shared" si="333"/>
        <v>29.692071539079912</v>
      </c>
      <c r="M684" s="38">
        <f t="shared" si="333"/>
        <v>21.850114335246495</v>
      </c>
      <c r="N684" s="38">
        <f t="shared" si="333"/>
        <v>11.394080070525943</v>
      </c>
      <c r="O684" s="38">
        <f t="shared" si="333"/>
        <v>15.613352013883352</v>
      </c>
      <c r="P684" s="38">
        <f t="shared" si="333"/>
        <v>21.527815885997423</v>
      </c>
      <c r="Q684" s="38">
        <f t="shared" si="333"/>
        <v>23.803633385156374</v>
      </c>
      <c r="R684" s="38">
        <f t="shared" si="333"/>
        <v>18.391609751961717</v>
      </c>
      <c r="S684" s="38">
        <f t="shared" si="333"/>
        <v>1.8902881447297697</v>
      </c>
      <c r="T684" s="38">
        <f t="shared" si="333"/>
        <v>16.933582291956469</v>
      </c>
      <c r="U684" s="38">
        <f t="shared" si="333"/>
        <v>24.048970476622038</v>
      </c>
    </row>
    <row r="685" spans="1:21">
      <c r="A685" s="152" t="s">
        <v>38</v>
      </c>
      <c r="B685" s="145"/>
      <c r="C685" s="21" t="s">
        <v>254</v>
      </c>
      <c r="D685" s="5" t="s">
        <v>79</v>
      </c>
      <c r="E685" s="5" t="s">
        <v>317</v>
      </c>
      <c r="F685" s="618"/>
      <c r="H685" s="38">
        <f t="shared" ref="H685:U685" si="334">+IF($A685="IPMC",(H$6*G$362+H327*H$362-(H$362-G$362))/(1-H$7),(H$6*G$365+H327*H$365-(H$365-G$365))/(1-H$7))</f>
        <v>9.401534633051126</v>
      </c>
      <c r="I685" s="38">
        <f t="shared" si="334"/>
        <v>13.368651624476104</v>
      </c>
      <c r="J685" s="38">
        <f t="shared" si="334"/>
        <v>21.593514695107896</v>
      </c>
      <c r="K685" s="38">
        <f t="shared" si="334"/>
        <v>24.775881945618554</v>
      </c>
      <c r="L685" s="38">
        <f t="shared" si="334"/>
        <v>29.487281264980112</v>
      </c>
      <c r="M685" s="38">
        <f t="shared" si="334"/>
        <v>21.650919483896992</v>
      </c>
      <c r="N685" s="38">
        <f t="shared" si="334"/>
        <v>11.179331716649685</v>
      </c>
      <c r="O685" s="38">
        <f t="shared" si="334"/>
        <v>15.392166543168534</v>
      </c>
      <c r="P685" s="38">
        <f t="shared" si="334"/>
        <v>21.308708318088488</v>
      </c>
      <c r="Q685" s="38">
        <f t="shared" si="334"/>
        <v>23.591429304058273</v>
      </c>
      <c r="R685" s="38">
        <f t="shared" si="334"/>
        <v>18.17841838047768</v>
      </c>
      <c r="S685" s="38">
        <f t="shared" si="334"/>
        <v>1.6497282126995874</v>
      </c>
      <c r="T685" s="38">
        <f t="shared" si="334"/>
        <v>16.685587399114397</v>
      </c>
      <c r="U685" s="38">
        <f t="shared" si="334"/>
        <v>23.804322523831328</v>
      </c>
    </row>
    <row r="686" spans="1:21">
      <c r="A686" s="152" t="s">
        <v>38</v>
      </c>
      <c r="B686" s="145"/>
      <c r="C686" s="21" t="s">
        <v>255</v>
      </c>
      <c r="D686" s="5" t="s">
        <v>79</v>
      </c>
      <c r="E686" s="5" t="s">
        <v>317</v>
      </c>
      <c r="F686" s="618"/>
      <c r="H686" s="38">
        <f t="shared" ref="H686:U686" si="335">+IF($A686="IPMC",(H$6*G$362+H328*H$362-(H$362-G$362))/(1-H$7),(H$6*G$365+H328*H$365-(H$365-G$365))/(1-H$7))</f>
        <v>9.401534633051126</v>
      </c>
      <c r="I686" s="38">
        <f t="shared" si="335"/>
        <v>13.368651624476104</v>
      </c>
      <c r="J686" s="38">
        <f t="shared" si="335"/>
        <v>21.593514695107896</v>
      </c>
      <c r="K686" s="38">
        <f t="shared" si="335"/>
        <v>24.775881945618554</v>
      </c>
      <c r="L686" s="38">
        <f t="shared" si="335"/>
        <v>29.487281264980112</v>
      </c>
      <c r="M686" s="38">
        <f t="shared" si="335"/>
        <v>21.650919483896992</v>
      </c>
      <c r="N686" s="38">
        <f t="shared" si="335"/>
        <v>11.179331716649685</v>
      </c>
      <c r="O686" s="38">
        <f t="shared" si="335"/>
        <v>15.392166543168534</v>
      </c>
      <c r="P686" s="38">
        <f t="shared" si="335"/>
        <v>21.308708318088488</v>
      </c>
      <c r="Q686" s="38">
        <f t="shared" si="335"/>
        <v>23.591429304058273</v>
      </c>
      <c r="R686" s="38">
        <f t="shared" si="335"/>
        <v>18.17841838047768</v>
      </c>
      <c r="S686" s="38">
        <f t="shared" si="335"/>
        <v>1.6497282126995874</v>
      </c>
      <c r="T686" s="38">
        <f t="shared" si="335"/>
        <v>16.685587399114397</v>
      </c>
      <c r="U686" s="38">
        <f t="shared" si="335"/>
        <v>23.804322523831328</v>
      </c>
    </row>
    <row r="687" spans="1:21">
      <c r="A687" s="152" t="s">
        <v>38</v>
      </c>
      <c r="B687" s="145"/>
      <c r="C687" s="21" t="s">
        <v>256</v>
      </c>
      <c r="D687" s="5" t="s">
        <v>79</v>
      </c>
      <c r="E687" s="5" t="s">
        <v>317</v>
      </c>
      <c r="F687" s="618"/>
      <c r="H687" s="38">
        <f t="shared" ref="H687:U687" si="336">+IF($A687="IPMC",(H$6*G$362+H329*H$362-(H$362-G$362))/(1-H$7),(H$6*G$365+H329*H$365-(H$365-G$365))/(1-H$7))</f>
        <v>9.401534633051126</v>
      </c>
      <c r="I687" s="38">
        <f t="shared" si="336"/>
        <v>13.368651624476104</v>
      </c>
      <c r="J687" s="38">
        <f t="shared" si="336"/>
        <v>21.593514695107896</v>
      </c>
      <c r="K687" s="38">
        <f t="shared" si="336"/>
        <v>24.775881945618554</v>
      </c>
      <c r="L687" s="38">
        <f t="shared" si="336"/>
        <v>29.487281264980112</v>
      </c>
      <c r="M687" s="38">
        <f t="shared" si="336"/>
        <v>21.650919483896992</v>
      </c>
      <c r="N687" s="38">
        <f t="shared" si="336"/>
        <v>11.179331716649685</v>
      </c>
      <c r="O687" s="38">
        <f t="shared" si="336"/>
        <v>15.392166543168534</v>
      </c>
      <c r="P687" s="38">
        <f t="shared" si="336"/>
        <v>21.308708318088488</v>
      </c>
      <c r="Q687" s="38">
        <f t="shared" si="336"/>
        <v>23.591429304058273</v>
      </c>
      <c r="R687" s="38">
        <f t="shared" si="336"/>
        <v>18.17841838047768</v>
      </c>
      <c r="S687" s="38">
        <f t="shared" si="336"/>
        <v>1.6497282126995874</v>
      </c>
      <c r="T687" s="38">
        <f t="shared" si="336"/>
        <v>16.685587399114397</v>
      </c>
      <c r="U687" s="38">
        <f t="shared" si="336"/>
        <v>23.804322523831328</v>
      </c>
    </row>
    <row r="688" spans="1:21">
      <c r="A688" s="152" t="s">
        <v>38</v>
      </c>
      <c r="B688" s="145"/>
      <c r="C688" s="21" t="s">
        <v>257</v>
      </c>
      <c r="D688" s="5" t="s">
        <v>79</v>
      </c>
      <c r="E688" s="5" t="s">
        <v>317</v>
      </c>
      <c r="F688" s="618"/>
      <c r="H688" s="38">
        <f t="shared" ref="H688:U688" si="337">+IF($A688="IPMC",(H$6*G$362+H330*H$362-(H$362-G$362))/(1-H$7),(H$6*G$365+H330*H$365-(H$365-G$365))/(1-H$7))</f>
        <v>9.401534633051126</v>
      </c>
      <c r="I688" s="38">
        <f t="shared" si="337"/>
        <v>13.368651624476104</v>
      </c>
      <c r="J688" s="38">
        <f t="shared" si="337"/>
        <v>21.593514695107896</v>
      </c>
      <c r="K688" s="38">
        <f t="shared" si="337"/>
        <v>24.775881945618554</v>
      </c>
      <c r="L688" s="38">
        <f t="shared" si="337"/>
        <v>29.487281264980112</v>
      </c>
      <c r="M688" s="38">
        <f t="shared" si="337"/>
        <v>21.650919483896992</v>
      </c>
      <c r="N688" s="38">
        <f t="shared" si="337"/>
        <v>11.179331716649685</v>
      </c>
      <c r="O688" s="38">
        <f t="shared" si="337"/>
        <v>15.392166543168534</v>
      </c>
      <c r="P688" s="38">
        <f t="shared" si="337"/>
        <v>21.308708318088488</v>
      </c>
      <c r="Q688" s="38">
        <f t="shared" si="337"/>
        <v>23.591429304058273</v>
      </c>
      <c r="R688" s="38">
        <f t="shared" si="337"/>
        <v>18.17841838047768</v>
      </c>
      <c r="S688" s="38">
        <f t="shared" si="337"/>
        <v>1.6497282126995874</v>
      </c>
      <c r="T688" s="38">
        <f t="shared" si="337"/>
        <v>16.685587399114397</v>
      </c>
      <c r="U688" s="38">
        <f t="shared" si="337"/>
        <v>23.804322523831328</v>
      </c>
    </row>
    <row r="689" spans="1:21">
      <c r="A689" s="152" t="s">
        <v>38</v>
      </c>
      <c r="B689" s="145"/>
      <c r="C689" s="21" t="s">
        <v>258</v>
      </c>
      <c r="D689" s="5" t="s">
        <v>79</v>
      </c>
      <c r="E689" s="5" t="s">
        <v>317</v>
      </c>
      <c r="F689" s="618"/>
      <c r="H689" s="38">
        <f t="shared" ref="H689:U689" si="338">+IF($A689="IPMC",(H$6*G$362+H331*H$362-(H$362-G$362))/(1-H$7),(H$6*G$365+H331*H$365-(H$365-G$365))/(1-H$7))</f>
        <v>9.401534633051126</v>
      </c>
      <c r="I689" s="38">
        <f t="shared" si="338"/>
        <v>13.368651624476104</v>
      </c>
      <c r="J689" s="38">
        <f t="shared" si="338"/>
        <v>21.593514695107896</v>
      </c>
      <c r="K689" s="38">
        <f t="shared" si="338"/>
        <v>24.775881945618554</v>
      </c>
      <c r="L689" s="38">
        <f t="shared" si="338"/>
        <v>29.487281264980112</v>
      </c>
      <c r="M689" s="38">
        <f t="shared" si="338"/>
        <v>21.650919483896992</v>
      </c>
      <c r="N689" s="38">
        <f t="shared" si="338"/>
        <v>11.179331716649685</v>
      </c>
      <c r="O689" s="38">
        <f t="shared" si="338"/>
        <v>15.392166543168534</v>
      </c>
      <c r="P689" s="38">
        <f t="shared" si="338"/>
        <v>21.308708318088488</v>
      </c>
      <c r="Q689" s="38">
        <f t="shared" si="338"/>
        <v>23.591429304058273</v>
      </c>
      <c r="R689" s="38">
        <f t="shared" si="338"/>
        <v>18.17841838047768</v>
      </c>
      <c r="S689" s="38">
        <f t="shared" si="338"/>
        <v>1.6497282126995874</v>
      </c>
      <c r="T689" s="38">
        <f t="shared" si="338"/>
        <v>16.685587399114397</v>
      </c>
      <c r="U689" s="38">
        <f t="shared" si="338"/>
        <v>23.804322523831328</v>
      </c>
    </row>
    <row r="690" spans="1:21">
      <c r="A690" s="152" t="s">
        <v>38</v>
      </c>
      <c r="B690" s="145"/>
      <c r="C690" s="21" t="s">
        <v>220</v>
      </c>
      <c r="D690" s="5" t="s">
        <v>79</v>
      </c>
      <c r="E690" s="5" t="s">
        <v>317</v>
      </c>
      <c r="F690" s="618"/>
      <c r="H690" s="38">
        <f t="shared" ref="H690:U690" si="339">+IF($A690="IPMC",(H$6*G$362+H332*H$362-(H$362-G$362))/(1-H$7),(H$6*G$365+H332*H$365-(H$365-G$365))/(1-H$7))</f>
        <v>9.5434654256170646</v>
      </c>
      <c r="I690" s="38">
        <f t="shared" si="339"/>
        <v>13.514901138220901</v>
      </c>
      <c r="J690" s="38">
        <f t="shared" si="339"/>
        <v>21.736870191188739</v>
      </c>
      <c r="K690" s="38">
        <f t="shared" si="339"/>
        <v>24.914795364355864</v>
      </c>
      <c r="L690" s="38">
        <f t="shared" si="339"/>
        <v>29.612208480341486</v>
      </c>
      <c r="M690" s="38">
        <f t="shared" si="339"/>
        <v>21.772433350719052</v>
      </c>
      <c r="N690" s="38">
        <f t="shared" si="339"/>
        <v>11.310333611007842</v>
      </c>
      <c r="O690" s="38">
        <f t="shared" si="339"/>
        <v>15.527095240618936</v>
      </c>
      <c r="P690" s="38">
        <f t="shared" si="339"/>
        <v>21.442369442591538</v>
      </c>
      <c r="Q690" s="38">
        <f t="shared" si="339"/>
        <v>23.720879128062052</v>
      </c>
      <c r="R690" s="38">
        <f t="shared" si="339"/>
        <v>18.308470476436074</v>
      </c>
      <c r="S690" s="38">
        <f t="shared" si="339"/>
        <v>1.7964758186010608</v>
      </c>
      <c r="T690" s="38">
        <f t="shared" si="339"/>
        <v>16.836870518016344</v>
      </c>
      <c r="U690" s="38">
        <f t="shared" si="339"/>
        <v>23.953563925164236</v>
      </c>
    </row>
    <row r="691" spans="1:21">
      <c r="A691" s="152" t="s">
        <v>37</v>
      </c>
      <c r="B691" s="145"/>
      <c r="C691" s="21" t="s">
        <v>502</v>
      </c>
      <c r="D691" s="5" t="s">
        <v>79</v>
      </c>
      <c r="E691" s="5" t="s">
        <v>317</v>
      </c>
      <c r="F691" s="618"/>
      <c r="H691" s="38">
        <f t="shared" ref="H691:U691" si="340">+IF($A691="IPMC",(H$6*G$362+H333*H$362-(H$362-G$362))/(1-H$7),(H$6*G$365+H333*H$365-(H$365-G$365))/(1-H$7))</f>
        <v>38.298973973275935</v>
      </c>
      <c r="I691" s="38">
        <f t="shared" si="340"/>
        <v>37.72936422283113</v>
      </c>
      <c r="J691" s="38">
        <f t="shared" si="340"/>
        <v>43.661274723169555</v>
      </c>
      <c r="K691" s="38">
        <f t="shared" si="340"/>
        <v>45.894786738470678</v>
      </c>
      <c r="L691" s="38">
        <f t="shared" si="340"/>
        <v>47.870693541146863</v>
      </c>
      <c r="M691" s="38">
        <f t="shared" si="340"/>
        <v>44.370270121162669</v>
      </c>
      <c r="N691" s="38">
        <f t="shared" si="340"/>
        <v>42.103037360185738</v>
      </c>
      <c r="O691" s="38">
        <f t="shared" si="340"/>
        <v>44.324506190255676</v>
      </c>
      <c r="P691" s="38">
        <f t="shared" si="340"/>
        <v>43.907778406463855</v>
      </c>
      <c r="Q691" s="38">
        <f t="shared" si="340"/>
        <v>44.720621289408385</v>
      </c>
      <c r="R691" s="38">
        <f t="shared" si="340"/>
        <v>44.568657625569969</v>
      </c>
      <c r="S691" s="38">
        <f t="shared" si="340"/>
        <v>36.415528364757655</v>
      </c>
      <c r="T691" s="38">
        <f t="shared" si="340"/>
        <v>40.39784086408639</v>
      </c>
      <c r="U691" s="38">
        <f t="shared" si="340"/>
        <v>43.522169690720141</v>
      </c>
    </row>
    <row r="692" spans="1:21">
      <c r="A692" s="152"/>
      <c r="B692" s="145"/>
      <c r="C692" s="467" t="s">
        <v>180</v>
      </c>
      <c r="D692" s="503"/>
      <c r="E692" s="503"/>
      <c r="F692" s="533"/>
      <c r="G692" s="534"/>
      <c r="H692" s="533"/>
      <c r="I692" s="533"/>
      <c r="J692" s="533"/>
      <c r="K692" s="533"/>
      <c r="L692" s="533"/>
      <c r="M692" s="533"/>
      <c r="N692" s="533"/>
      <c r="O692" s="533"/>
      <c r="P692" s="533"/>
      <c r="Q692" s="533"/>
      <c r="R692" s="533"/>
      <c r="S692" s="533"/>
      <c r="T692" s="533"/>
      <c r="U692" s="533"/>
    </row>
    <row r="693" spans="1:21">
      <c r="A693" s="152" t="s">
        <v>37</v>
      </c>
      <c r="B693" s="145"/>
      <c r="C693" s="21" t="s">
        <v>263</v>
      </c>
      <c r="D693" s="5" t="s">
        <v>79</v>
      </c>
      <c r="E693" s="5" t="s">
        <v>317</v>
      </c>
      <c r="F693" s="618"/>
      <c r="H693" s="38">
        <f t="shared" ref="H693:U693" si="341">+IF($A693="IPMC",(H$6*G$362+H335*H$362-(H$362-G$362))/(1-H$7),(H$6*G$365+H335*H$365-(H$365-G$365))/(1-H$7))</f>
        <v>23.261379988313529</v>
      </c>
      <c r="I693" s="38">
        <f t="shared" si="341"/>
        <v>22.204331743166222</v>
      </c>
      <c r="J693" s="38">
        <f t="shared" si="341"/>
        <v>28.176801500584599</v>
      </c>
      <c r="K693" s="38">
        <f t="shared" si="341"/>
        <v>30.492023583959256</v>
      </c>
      <c r="L693" s="38">
        <f t="shared" si="341"/>
        <v>33.396264680942622</v>
      </c>
      <c r="M693" s="38">
        <f t="shared" si="341"/>
        <v>30.084117192722374</v>
      </c>
      <c r="N693" s="38">
        <f t="shared" si="341"/>
        <v>27.357226236110343</v>
      </c>
      <c r="O693" s="38">
        <f t="shared" si="341"/>
        <v>29.619197458964965</v>
      </c>
      <c r="P693" s="38">
        <f t="shared" si="341"/>
        <v>29.198386465492092</v>
      </c>
      <c r="Q693" s="38">
        <f t="shared" si="341"/>
        <v>30.174669584159272</v>
      </c>
      <c r="R693" s="38">
        <f t="shared" si="341"/>
        <v>30.216158131180379</v>
      </c>
      <c r="S693" s="38">
        <f t="shared" si="341"/>
        <v>21.34382134046762</v>
      </c>
      <c r="T693" s="38">
        <f t="shared" si="341"/>
        <v>24.804865123396798</v>
      </c>
      <c r="U693" s="38">
        <f t="shared" si="341"/>
        <v>27.632606963616947</v>
      </c>
    </row>
    <row r="694" spans="1:21">
      <c r="A694" s="152" t="s">
        <v>37</v>
      </c>
      <c r="B694" s="145"/>
      <c r="C694" s="21" t="s">
        <v>208</v>
      </c>
      <c r="D694" s="5" t="s">
        <v>79</v>
      </c>
      <c r="E694" s="5" t="s">
        <v>317</v>
      </c>
      <c r="F694" s="618"/>
      <c r="H694" s="38">
        <f t="shared" ref="H694:U694" si="342">+IF($A694="IPMC",(H$6*G$362+H336*H$362-(H$362-G$362))/(1-H$7),(H$6*G$365+H336*H$365-(H$365-G$365))/(1-H$7))</f>
        <v>29.706063124725986</v>
      </c>
      <c r="I694" s="38">
        <f t="shared" si="342"/>
        <v>28.857917091594032</v>
      </c>
      <c r="J694" s="38">
        <f t="shared" si="342"/>
        <v>34.813004310263857</v>
      </c>
      <c r="K694" s="38">
        <f t="shared" si="342"/>
        <v>37.093207793035575</v>
      </c>
      <c r="L694" s="38">
        <f t="shared" si="342"/>
        <v>39.599591335315864</v>
      </c>
      <c r="M694" s="38">
        <f t="shared" si="342"/>
        <v>36.206754162053926</v>
      </c>
      <c r="N694" s="38">
        <f t="shared" si="342"/>
        <v>33.676859574999789</v>
      </c>
      <c r="O694" s="38">
        <f t="shared" si="342"/>
        <v>35.921472629518114</v>
      </c>
      <c r="P694" s="38">
        <f t="shared" si="342"/>
        <v>35.502411583051419</v>
      </c>
      <c r="Q694" s="38">
        <f t="shared" si="342"/>
        <v>36.408648886408891</v>
      </c>
      <c r="R694" s="38">
        <f t="shared" si="342"/>
        <v>36.367229343061631</v>
      </c>
      <c r="S694" s="38">
        <f t="shared" si="342"/>
        <v>27.803124350877631</v>
      </c>
      <c r="T694" s="38">
        <f t="shared" si="342"/>
        <v>31.487569012263762</v>
      </c>
      <c r="U694" s="38">
        <f t="shared" si="342"/>
        <v>34.442419560946881</v>
      </c>
    </row>
    <row r="695" spans="1:21">
      <c r="A695" s="152" t="s">
        <v>37</v>
      </c>
      <c r="B695" s="145"/>
      <c r="C695" s="21" t="s">
        <v>187</v>
      </c>
      <c r="D695" s="5" t="s">
        <v>79</v>
      </c>
      <c r="E695" s="5" t="s">
        <v>317</v>
      </c>
      <c r="F695" s="618"/>
      <c r="H695" s="38">
        <f t="shared" ref="H695:U695" si="343">+IF($A695="IPMC",(H$6*G$362+H337*H$362-(H$362-G$362))/(1-H$7),(H$6*G$365+H337*H$365-(H$365-G$365))/(1-H$7))</f>
        <v>29.706063124725986</v>
      </c>
      <c r="I695" s="38">
        <f t="shared" si="343"/>
        <v>28.857917091594032</v>
      </c>
      <c r="J695" s="38">
        <f t="shared" si="343"/>
        <v>34.813004310263857</v>
      </c>
      <c r="K695" s="38">
        <f t="shared" si="343"/>
        <v>37.093207793035575</v>
      </c>
      <c r="L695" s="38">
        <f t="shared" si="343"/>
        <v>39.599591335315864</v>
      </c>
      <c r="M695" s="38">
        <f t="shared" si="343"/>
        <v>36.206754162053926</v>
      </c>
      <c r="N695" s="38">
        <f t="shared" si="343"/>
        <v>33.676859574999789</v>
      </c>
      <c r="O695" s="38">
        <f t="shared" si="343"/>
        <v>35.921472629518114</v>
      </c>
      <c r="P695" s="38">
        <f t="shared" si="343"/>
        <v>35.502411583051419</v>
      </c>
      <c r="Q695" s="38">
        <f t="shared" si="343"/>
        <v>36.408648886408891</v>
      </c>
      <c r="R695" s="38">
        <f t="shared" si="343"/>
        <v>36.367229343061631</v>
      </c>
      <c r="S695" s="38">
        <f t="shared" si="343"/>
        <v>27.803124350877631</v>
      </c>
      <c r="T695" s="38">
        <f t="shared" si="343"/>
        <v>31.487569012263762</v>
      </c>
      <c r="U695" s="38">
        <f t="shared" si="343"/>
        <v>34.442419560946881</v>
      </c>
    </row>
    <row r="696" spans="1:21">
      <c r="A696" s="152" t="s">
        <v>37</v>
      </c>
      <c r="B696" s="145"/>
      <c r="C696" s="21" t="s">
        <v>291</v>
      </c>
      <c r="D696" s="5" t="s">
        <v>79</v>
      </c>
      <c r="E696" s="5" t="s">
        <v>317</v>
      </c>
      <c r="F696" s="618"/>
      <c r="H696" s="38">
        <f t="shared" ref="H696:U696" si="344">+IF($A696="IPMC",(H$6*G$362+H338*H$362-(H$362-G$362))/(1-H$7),(H$6*G$365+H338*H$365-(H$365-G$365))/(1-H$7))</f>
        <v>29.706063124725986</v>
      </c>
      <c r="I696" s="38">
        <f t="shared" si="344"/>
        <v>28.857917091594032</v>
      </c>
      <c r="J696" s="38">
        <f t="shared" si="344"/>
        <v>34.813004310263857</v>
      </c>
      <c r="K696" s="38">
        <f t="shared" si="344"/>
        <v>37.093207793035575</v>
      </c>
      <c r="L696" s="38">
        <f t="shared" si="344"/>
        <v>39.599591335315864</v>
      </c>
      <c r="M696" s="38">
        <f t="shared" si="344"/>
        <v>36.206754162053926</v>
      </c>
      <c r="N696" s="38">
        <f t="shared" si="344"/>
        <v>33.676859574999789</v>
      </c>
      <c r="O696" s="38">
        <f t="shared" si="344"/>
        <v>35.921472629518114</v>
      </c>
      <c r="P696" s="38">
        <f t="shared" si="344"/>
        <v>35.502411583051419</v>
      </c>
      <c r="Q696" s="38">
        <f t="shared" si="344"/>
        <v>36.408648886408891</v>
      </c>
      <c r="R696" s="38">
        <f t="shared" si="344"/>
        <v>36.367229343061631</v>
      </c>
      <c r="S696" s="38">
        <f t="shared" si="344"/>
        <v>27.803124350877631</v>
      </c>
      <c r="T696" s="38">
        <f t="shared" si="344"/>
        <v>31.487569012263762</v>
      </c>
      <c r="U696" s="38">
        <f t="shared" si="344"/>
        <v>34.442419560946881</v>
      </c>
    </row>
    <row r="697" spans="1:21">
      <c r="A697" s="152" t="s">
        <v>37</v>
      </c>
      <c r="B697" s="145"/>
      <c r="C697" s="21" t="s">
        <v>292</v>
      </c>
      <c r="D697" s="5" t="s">
        <v>79</v>
      </c>
      <c r="E697" s="5" t="s">
        <v>317</v>
      </c>
      <c r="F697" s="618"/>
      <c r="H697" s="38">
        <f t="shared" ref="H697:U697" si="345">+IF($A697="IPMC",(H$6*G$362+H339*H$362-(H$362-G$362))/(1-H$7),(H$6*G$365+H339*H$365-(H$365-G$365))/(1-H$7))</f>
        <v>29.706063124725986</v>
      </c>
      <c r="I697" s="38">
        <f t="shared" si="345"/>
        <v>28.857917091594032</v>
      </c>
      <c r="J697" s="38">
        <f t="shared" si="345"/>
        <v>34.813004310263857</v>
      </c>
      <c r="K697" s="38">
        <f t="shared" si="345"/>
        <v>37.093207793035575</v>
      </c>
      <c r="L697" s="38">
        <f t="shared" si="345"/>
        <v>39.599591335315864</v>
      </c>
      <c r="M697" s="38">
        <f t="shared" si="345"/>
        <v>36.206754162053926</v>
      </c>
      <c r="N697" s="38">
        <f t="shared" si="345"/>
        <v>33.676859574999789</v>
      </c>
      <c r="O697" s="38">
        <f t="shared" si="345"/>
        <v>35.921472629518114</v>
      </c>
      <c r="P697" s="38">
        <f t="shared" si="345"/>
        <v>35.502411583051419</v>
      </c>
      <c r="Q697" s="38">
        <f t="shared" si="345"/>
        <v>36.408648886408891</v>
      </c>
      <c r="R697" s="38">
        <f t="shared" si="345"/>
        <v>36.367229343061631</v>
      </c>
      <c r="S697" s="38">
        <f t="shared" si="345"/>
        <v>27.803124350877631</v>
      </c>
      <c r="T697" s="38">
        <f t="shared" si="345"/>
        <v>31.487569012263762</v>
      </c>
      <c r="U697" s="38">
        <f t="shared" si="345"/>
        <v>34.442419560946881</v>
      </c>
    </row>
    <row r="698" spans="1:21">
      <c r="A698" s="152" t="s">
        <v>37</v>
      </c>
      <c r="B698" s="145"/>
      <c r="C698" s="21" t="s">
        <v>293</v>
      </c>
      <c r="D698" s="5" t="s">
        <v>79</v>
      </c>
      <c r="E698" s="5" t="s">
        <v>317</v>
      </c>
      <c r="F698" s="618"/>
      <c r="H698" s="38">
        <f t="shared" ref="H698:U698" si="346">+IF($A698="IPMC",(H$6*G$362+H340*H$362-(H$362-G$362))/(1-H$7),(H$6*G$365+H340*H$365-(H$365-G$365))/(1-H$7))</f>
        <v>29.706063124725986</v>
      </c>
      <c r="I698" s="38">
        <f t="shared" si="346"/>
        <v>28.857917091594032</v>
      </c>
      <c r="J698" s="38">
        <f t="shared" si="346"/>
        <v>34.813004310263857</v>
      </c>
      <c r="K698" s="38">
        <f t="shared" si="346"/>
        <v>37.093207793035575</v>
      </c>
      <c r="L698" s="38">
        <f t="shared" si="346"/>
        <v>39.599591335315864</v>
      </c>
      <c r="M698" s="38">
        <f t="shared" si="346"/>
        <v>36.206754162053926</v>
      </c>
      <c r="N698" s="38">
        <f t="shared" si="346"/>
        <v>33.676859574999789</v>
      </c>
      <c r="O698" s="38">
        <f t="shared" si="346"/>
        <v>35.921472629518114</v>
      </c>
      <c r="P698" s="38">
        <f t="shared" si="346"/>
        <v>35.502411583051419</v>
      </c>
      <c r="Q698" s="38">
        <f t="shared" si="346"/>
        <v>36.408648886408891</v>
      </c>
      <c r="R698" s="38">
        <f t="shared" si="346"/>
        <v>36.367229343061631</v>
      </c>
      <c r="S698" s="38">
        <f t="shared" si="346"/>
        <v>27.803124350877631</v>
      </c>
      <c r="T698" s="38">
        <f t="shared" si="346"/>
        <v>31.487569012263762</v>
      </c>
      <c r="U698" s="38">
        <f t="shared" si="346"/>
        <v>34.442419560946881</v>
      </c>
    </row>
    <row r="699" spans="1:21">
      <c r="A699" s="152" t="s">
        <v>37</v>
      </c>
      <c r="B699" s="145"/>
      <c r="C699" s="21" t="s">
        <v>285</v>
      </c>
      <c r="D699" s="5" t="s">
        <v>79</v>
      </c>
      <c r="E699" s="5" t="s">
        <v>317</v>
      </c>
      <c r="F699" s="618"/>
      <c r="H699" s="38">
        <f t="shared" ref="H699:U699" si="347">+IF($A699="IPMC",(H$6*G$362+H341*H$362-(H$362-G$362))/(1-H$7),(H$6*G$365+H341*H$365-(H$365-G$365))/(1-H$7))</f>
        <v>29.706063124725986</v>
      </c>
      <c r="I699" s="38">
        <f t="shared" si="347"/>
        <v>28.857917091594032</v>
      </c>
      <c r="J699" s="38">
        <f t="shared" si="347"/>
        <v>34.813004310263857</v>
      </c>
      <c r="K699" s="38">
        <f t="shared" si="347"/>
        <v>37.093207793035575</v>
      </c>
      <c r="L699" s="38">
        <f t="shared" si="347"/>
        <v>39.599591335315864</v>
      </c>
      <c r="M699" s="38">
        <f t="shared" si="347"/>
        <v>36.206754162053926</v>
      </c>
      <c r="N699" s="38">
        <f t="shared" si="347"/>
        <v>33.676859574999789</v>
      </c>
      <c r="O699" s="38">
        <f t="shared" si="347"/>
        <v>35.921472629518114</v>
      </c>
      <c r="P699" s="38">
        <f t="shared" si="347"/>
        <v>35.502411583051419</v>
      </c>
      <c r="Q699" s="38">
        <f t="shared" si="347"/>
        <v>36.408648886408891</v>
      </c>
      <c r="R699" s="38">
        <f t="shared" si="347"/>
        <v>36.367229343061631</v>
      </c>
      <c r="S699" s="38">
        <f t="shared" si="347"/>
        <v>27.803124350877631</v>
      </c>
      <c r="T699" s="38">
        <f t="shared" si="347"/>
        <v>31.487569012263762</v>
      </c>
      <c r="U699" s="38">
        <f t="shared" si="347"/>
        <v>34.442419560946881</v>
      </c>
    </row>
    <row r="700" spans="1:21">
      <c r="A700" s="152" t="s">
        <v>37</v>
      </c>
      <c r="B700" s="145"/>
      <c r="C700" s="21" t="s">
        <v>294</v>
      </c>
      <c r="D700" s="5" t="s">
        <v>79</v>
      </c>
      <c r="E700" s="5" t="s">
        <v>317</v>
      </c>
      <c r="F700" s="618"/>
      <c r="H700" s="38">
        <f t="shared" ref="H700:U700" si="348">+IF($A700="IPMC",(H$6*G$362+H342*H$362-(H$362-G$362))/(1-H$7),(H$6*G$365+H342*H$365-(H$365-G$365))/(1-H$7))</f>
        <v>29.706063124725986</v>
      </c>
      <c r="I700" s="38">
        <f t="shared" si="348"/>
        <v>28.857917091594032</v>
      </c>
      <c r="J700" s="38">
        <f t="shared" si="348"/>
        <v>34.813004310263857</v>
      </c>
      <c r="K700" s="38">
        <f t="shared" si="348"/>
        <v>37.093207793035575</v>
      </c>
      <c r="L700" s="38">
        <f t="shared" si="348"/>
        <v>39.599591335315864</v>
      </c>
      <c r="M700" s="38">
        <f t="shared" si="348"/>
        <v>36.206754162053926</v>
      </c>
      <c r="N700" s="38">
        <f t="shared" si="348"/>
        <v>33.676859574999789</v>
      </c>
      <c r="O700" s="38">
        <f t="shared" si="348"/>
        <v>35.921472629518114</v>
      </c>
      <c r="P700" s="38">
        <f t="shared" si="348"/>
        <v>35.502411583051419</v>
      </c>
      <c r="Q700" s="38">
        <f t="shared" si="348"/>
        <v>36.408648886408891</v>
      </c>
      <c r="R700" s="38">
        <f t="shared" si="348"/>
        <v>36.367229343061631</v>
      </c>
      <c r="S700" s="38">
        <f t="shared" si="348"/>
        <v>27.803124350877631</v>
      </c>
      <c r="T700" s="38">
        <f t="shared" si="348"/>
        <v>31.487569012263762</v>
      </c>
      <c r="U700" s="38">
        <f t="shared" si="348"/>
        <v>34.442419560946881</v>
      </c>
    </row>
    <row r="701" spans="1:21">
      <c r="A701" s="152" t="s">
        <v>37</v>
      </c>
      <c r="B701" s="145"/>
      <c r="C701" s="21" t="s">
        <v>295</v>
      </c>
      <c r="D701" s="5" t="s">
        <v>79</v>
      </c>
      <c r="E701" s="5" t="s">
        <v>317</v>
      </c>
      <c r="F701" s="618"/>
      <c r="H701" s="38">
        <f t="shared" ref="H701:U701" si="349">+IF($A701="IPMC",(H$6*G$362+H343*H$362-(H$362-G$362))/(1-H$7),(H$6*G$365+H343*H$365-(H$365-G$365))/(1-H$7))</f>
        <v>38.298973973275935</v>
      </c>
      <c r="I701" s="38">
        <f t="shared" si="349"/>
        <v>37.72936422283113</v>
      </c>
      <c r="J701" s="38">
        <f t="shared" si="349"/>
        <v>43.661274723169555</v>
      </c>
      <c r="K701" s="38">
        <f t="shared" si="349"/>
        <v>45.894786738470678</v>
      </c>
      <c r="L701" s="38">
        <f t="shared" si="349"/>
        <v>47.870693541146863</v>
      </c>
      <c r="M701" s="38">
        <f t="shared" si="349"/>
        <v>44.370270121162669</v>
      </c>
      <c r="N701" s="38">
        <f t="shared" si="349"/>
        <v>42.103037360185738</v>
      </c>
      <c r="O701" s="38">
        <f t="shared" si="349"/>
        <v>44.324506190255676</v>
      </c>
      <c r="P701" s="38">
        <f t="shared" si="349"/>
        <v>43.907778406463855</v>
      </c>
      <c r="Q701" s="38">
        <f t="shared" si="349"/>
        <v>44.720621289408385</v>
      </c>
      <c r="R701" s="38">
        <f t="shared" si="349"/>
        <v>44.568657625569969</v>
      </c>
      <c r="S701" s="38">
        <f t="shared" si="349"/>
        <v>36.415528364757655</v>
      </c>
      <c r="T701" s="38">
        <f t="shared" si="349"/>
        <v>40.39784086408639</v>
      </c>
      <c r="U701" s="38">
        <f t="shared" si="349"/>
        <v>43.522169690720141</v>
      </c>
    </row>
    <row r="702" spans="1:21">
      <c r="A702" s="152" t="s">
        <v>37</v>
      </c>
      <c r="B702" s="145"/>
      <c r="C702" s="21" t="s">
        <v>296</v>
      </c>
      <c r="D702" s="5" t="s">
        <v>79</v>
      </c>
      <c r="E702" s="5" t="s">
        <v>317</v>
      </c>
      <c r="F702" s="618"/>
      <c r="H702" s="38">
        <f t="shared" ref="H702:U702" si="350">+IF($A702="IPMC",(H$6*G$362+H344*H$362-(H$362-G$362))/(1-H$7),(H$6*G$365+H344*H$365-(H$365-G$365))/(1-H$7))</f>
        <v>45.817770965757134</v>
      </c>
      <c r="I702" s="38">
        <f t="shared" si="350"/>
        <v>45.491880462663573</v>
      </c>
      <c r="J702" s="38">
        <f t="shared" si="350"/>
        <v>51.403511334462031</v>
      </c>
      <c r="K702" s="38">
        <f t="shared" si="350"/>
        <v>53.596168315726388</v>
      </c>
      <c r="L702" s="38">
        <f t="shared" si="350"/>
        <v>55.107907971248984</v>
      </c>
      <c r="M702" s="38">
        <f t="shared" si="350"/>
        <v>51.513346585382813</v>
      </c>
      <c r="N702" s="38">
        <f t="shared" si="350"/>
        <v>49.475942922223425</v>
      </c>
      <c r="O702" s="38">
        <f t="shared" si="350"/>
        <v>51.677160555901018</v>
      </c>
      <c r="P702" s="38">
        <f t="shared" si="350"/>
        <v>51.262474376949733</v>
      </c>
      <c r="Q702" s="38">
        <f t="shared" si="350"/>
        <v>51.993597142032939</v>
      </c>
      <c r="R702" s="38">
        <f t="shared" si="350"/>
        <v>51.744907372764764</v>
      </c>
      <c r="S702" s="38">
        <f t="shared" si="350"/>
        <v>43.951381876902659</v>
      </c>
      <c r="T702" s="38">
        <f t="shared" si="350"/>
        <v>48.194328734431195</v>
      </c>
      <c r="U702" s="38">
        <f t="shared" si="350"/>
        <v>51.466951054271732</v>
      </c>
    </row>
    <row r="703" spans="1:21">
      <c r="A703" s="152" t="s">
        <v>37</v>
      </c>
      <c r="B703" s="145"/>
      <c r="C703" s="21" t="s">
        <v>297</v>
      </c>
      <c r="D703" s="5" t="s">
        <v>79</v>
      </c>
      <c r="E703" s="5" t="s">
        <v>317</v>
      </c>
      <c r="F703" s="618"/>
      <c r="H703" s="38">
        <f t="shared" ref="H703:U703" si="351">+IF($A703="IPMC",(H$6*G$362+H345*H$362-(H$362-G$362))/(1-H$7),(H$6*G$365+H345*H$365-(H$365-G$365))/(1-H$7))</f>
        <v>18.248848659992728</v>
      </c>
      <c r="I703" s="38">
        <f t="shared" si="351"/>
        <v>17.029320916611251</v>
      </c>
      <c r="J703" s="38">
        <f t="shared" si="351"/>
        <v>23.015310426389608</v>
      </c>
      <c r="K703" s="38">
        <f t="shared" si="351"/>
        <v>25.357769199122107</v>
      </c>
      <c r="L703" s="38">
        <f t="shared" si="351"/>
        <v>28.571455060874541</v>
      </c>
      <c r="M703" s="38">
        <f t="shared" si="351"/>
        <v>25.322066216575607</v>
      </c>
      <c r="N703" s="38">
        <f t="shared" si="351"/>
        <v>22.441955861418535</v>
      </c>
      <c r="O703" s="38">
        <f t="shared" si="351"/>
        <v>24.717427881868058</v>
      </c>
      <c r="P703" s="38">
        <f t="shared" si="351"/>
        <v>24.295255818501502</v>
      </c>
      <c r="Q703" s="38">
        <f t="shared" si="351"/>
        <v>25.326019015742901</v>
      </c>
      <c r="R703" s="38">
        <f t="shared" si="351"/>
        <v>25.431991633050512</v>
      </c>
      <c r="S703" s="38">
        <f t="shared" si="351"/>
        <v>16.319918999037608</v>
      </c>
      <c r="T703" s="38">
        <f t="shared" si="351"/>
        <v>19.607206543166928</v>
      </c>
      <c r="U703" s="38">
        <f t="shared" si="351"/>
        <v>22.336086054582555</v>
      </c>
    </row>
    <row r="704" spans="1:21">
      <c r="A704" s="152" t="s">
        <v>37</v>
      </c>
      <c r="B704" s="145"/>
      <c r="C704" s="21" t="s">
        <v>298</v>
      </c>
      <c r="D704" s="5" t="s">
        <v>79</v>
      </c>
      <c r="E704" s="5" t="s">
        <v>317</v>
      </c>
      <c r="F704" s="618"/>
      <c r="H704" s="38">
        <f t="shared" ref="H704:U704" si="352">+IF($A704="IPMC",(H$6*G$362+H346*H$362-(H$362-G$362))/(1-H$7),(H$6*G$365+H346*H$365-(H$365-G$365))/(1-H$7))</f>
        <v>23.261379988313529</v>
      </c>
      <c r="I704" s="38">
        <f t="shared" si="352"/>
        <v>22.204331743166222</v>
      </c>
      <c r="J704" s="38">
        <f t="shared" si="352"/>
        <v>28.176801500584599</v>
      </c>
      <c r="K704" s="38">
        <f t="shared" si="352"/>
        <v>30.492023583959256</v>
      </c>
      <c r="L704" s="38">
        <f t="shared" si="352"/>
        <v>33.396264680942622</v>
      </c>
      <c r="M704" s="38">
        <f t="shared" si="352"/>
        <v>30.084117192722374</v>
      </c>
      <c r="N704" s="38">
        <f t="shared" si="352"/>
        <v>27.357226236110343</v>
      </c>
      <c r="O704" s="38">
        <f t="shared" si="352"/>
        <v>29.619197458964965</v>
      </c>
      <c r="P704" s="38">
        <f t="shared" si="352"/>
        <v>29.198386465492092</v>
      </c>
      <c r="Q704" s="38">
        <f t="shared" si="352"/>
        <v>30.174669584159272</v>
      </c>
      <c r="R704" s="38">
        <f t="shared" si="352"/>
        <v>30.216158131180379</v>
      </c>
      <c r="S704" s="38">
        <f t="shared" si="352"/>
        <v>21.34382134046762</v>
      </c>
      <c r="T704" s="38">
        <f t="shared" si="352"/>
        <v>24.804865123396798</v>
      </c>
      <c r="U704" s="38">
        <f t="shared" si="352"/>
        <v>27.632606963616947</v>
      </c>
    </row>
    <row r="705" spans="1:21">
      <c r="A705" s="152" t="s">
        <v>37</v>
      </c>
      <c r="B705" s="145"/>
      <c r="C705" s="21" t="s">
        <v>299</v>
      </c>
      <c r="D705" s="5" t="s">
        <v>79</v>
      </c>
      <c r="E705" s="5" t="s">
        <v>317</v>
      </c>
      <c r="F705" s="618"/>
      <c r="H705" s="38">
        <f t="shared" ref="H705:U705" si="353">+IF($A705="IPMC",(H$6*G$362+H347*H$362-(H$362-G$362))/(1-H$7),(H$6*G$365+H347*H$365-(H$365-G$365))/(1-H$7))</f>
        <v>29.706063124725986</v>
      </c>
      <c r="I705" s="38">
        <f t="shared" si="353"/>
        <v>28.857917091594032</v>
      </c>
      <c r="J705" s="38">
        <f t="shared" si="353"/>
        <v>34.813004310263857</v>
      </c>
      <c r="K705" s="38">
        <f t="shared" si="353"/>
        <v>37.093207793035575</v>
      </c>
      <c r="L705" s="38">
        <f t="shared" si="353"/>
        <v>39.599591335315864</v>
      </c>
      <c r="M705" s="38">
        <f t="shared" si="353"/>
        <v>36.206754162053926</v>
      </c>
      <c r="N705" s="38">
        <f t="shared" si="353"/>
        <v>33.676859574999789</v>
      </c>
      <c r="O705" s="38">
        <f t="shared" si="353"/>
        <v>35.921472629518114</v>
      </c>
      <c r="P705" s="38">
        <f t="shared" si="353"/>
        <v>35.502411583051419</v>
      </c>
      <c r="Q705" s="38">
        <f t="shared" si="353"/>
        <v>36.408648886408891</v>
      </c>
      <c r="R705" s="38">
        <f t="shared" si="353"/>
        <v>36.367229343061631</v>
      </c>
      <c r="S705" s="38">
        <f t="shared" si="353"/>
        <v>27.803124350877631</v>
      </c>
      <c r="T705" s="38">
        <f t="shared" si="353"/>
        <v>31.487569012263762</v>
      </c>
      <c r="U705" s="38">
        <f t="shared" si="353"/>
        <v>34.442419560946881</v>
      </c>
    </row>
    <row r="706" spans="1:21">
      <c r="A706" s="152" t="s">
        <v>37</v>
      </c>
      <c r="B706" s="145"/>
      <c r="C706" s="21" t="s">
        <v>300</v>
      </c>
      <c r="D706" s="5" t="s">
        <v>79</v>
      </c>
      <c r="E706" s="5" t="s">
        <v>317</v>
      </c>
      <c r="F706" s="618"/>
      <c r="H706" s="38">
        <f t="shared" ref="H706:U706" si="354">+IF($A706="IPMC",(H$6*G$362+H348*H$362-(H$362-G$362))/(1-H$7),(H$6*G$365+H348*H$365-(H$365-G$365))/(1-H$7))</f>
        <v>23.261379988313529</v>
      </c>
      <c r="I706" s="38">
        <f t="shared" si="354"/>
        <v>22.204331743166222</v>
      </c>
      <c r="J706" s="38">
        <f t="shared" si="354"/>
        <v>28.176801500584599</v>
      </c>
      <c r="K706" s="38">
        <f t="shared" si="354"/>
        <v>30.492023583959256</v>
      </c>
      <c r="L706" s="38">
        <f t="shared" si="354"/>
        <v>33.396264680942622</v>
      </c>
      <c r="M706" s="38">
        <f t="shared" si="354"/>
        <v>30.084117192722374</v>
      </c>
      <c r="N706" s="38">
        <f t="shared" si="354"/>
        <v>27.357226236110343</v>
      </c>
      <c r="O706" s="38">
        <f t="shared" si="354"/>
        <v>29.619197458964965</v>
      </c>
      <c r="P706" s="38">
        <f t="shared" si="354"/>
        <v>29.198386465492092</v>
      </c>
      <c r="Q706" s="38">
        <f t="shared" si="354"/>
        <v>30.174669584159272</v>
      </c>
      <c r="R706" s="38">
        <f t="shared" si="354"/>
        <v>30.216158131180379</v>
      </c>
      <c r="S706" s="38">
        <f t="shared" si="354"/>
        <v>21.34382134046762</v>
      </c>
      <c r="T706" s="38">
        <f t="shared" si="354"/>
        <v>24.804865123396798</v>
      </c>
      <c r="U706" s="38">
        <f t="shared" si="354"/>
        <v>27.632606963616947</v>
      </c>
    </row>
    <row r="707" spans="1:21">
      <c r="A707" s="152" t="s">
        <v>37</v>
      </c>
      <c r="B707" s="145"/>
      <c r="C707" s="21" t="s">
        <v>301</v>
      </c>
      <c r="D707" s="5" t="s">
        <v>79</v>
      </c>
      <c r="E707" s="5" t="s">
        <v>317</v>
      </c>
      <c r="F707" s="618"/>
      <c r="H707" s="38">
        <f t="shared" ref="H707:U707" si="355">+IF($A707="IPMC",(H$6*G$362+H349*H$362-(H$362-G$362))/(1-H$7),(H$6*G$365+H349*H$365-(H$365-G$365))/(1-H$7))</f>
        <v>29.706063124725986</v>
      </c>
      <c r="I707" s="38">
        <f t="shared" si="355"/>
        <v>28.857917091594032</v>
      </c>
      <c r="J707" s="38">
        <f t="shared" si="355"/>
        <v>34.813004310263857</v>
      </c>
      <c r="K707" s="38">
        <f t="shared" si="355"/>
        <v>37.093207793035575</v>
      </c>
      <c r="L707" s="38">
        <f t="shared" si="355"/>
        <v>39.599591335315864</v>
      </c>
      <c r="M707" s="38">
        <f t="shared" si="355"/>
        <v>36.206754162053926</v>
      </c>
      <c r="N707" s="38">
        <f t="shared" si="355"/>
        <v>33.676859574999789</v>
      </c>
      <c r="O707" s="38">
        <f t="shared" si="355"/>
        <v>35.921472629518114</v>
      </c>
      <c r="P707" s="38">
        <f t="shared" si="355"/>
        <v>35.502411583051419</v>
      </c>
      <c r="Q707" s="38">
        <f t="shared" si="355"/>
        <v>36.408648886408891</v>
      </c>
      <c r="R707" s="38">
        <f t="shared" si="355"/>
        <v>36.367229343061631</v>
      </c>
      <c r="S707" s="38">
        <f t="shared" si="355"/>
        <v>27.803124350877631</v>
      </c>
      <c r="T707" s="38">
        <f t="shared" si="355"/>
        <v>31.487569012263762</v>
      </c>
      <c r="U707" s="38">
        <f t="shared" si="355"/>
        <v>34.442419560946881</v>
      </c>
    </row>
    <row r="708" spans="1:21">
      <c r="A708" s="152" t="s">
        <v>37</v>
      </c>
      <c r="B708" s="145"/>
      <c r="C708" s="21" t="s">
        <v>302</v>
      </c>
      <c r="D708" s="5" t="s">
        <v>79</v>
      </c>
      <c r="E708" s="5" t="s">
        <v>317</v>
      </c>
      <c r="F708" s="618"/>
      <c r="H708" s="38">
        <f t="shared" ref="H708:U708" si="356">+IF($A708="IPMC",(H$6*G$362+H350*H$362-(H$362-G$362))/(1-H$7),(H$6*G$365+H350*H$365-(H$365-G$365))/(1-H$7))</f>
        <v>29.706063124725986</v>
      </c>
      <c r="I708" s="38">
        <f t="shared" si="356"/>
        <v>28.857917091594032</v>
      </c>
      <c r="J708" s="38">
        <f t="shared" si="356"/>
        <v>34.813004310263857</v>
      </c>
      <c r="K708" s="38">
        <f t="shared" si="356"/>
        <v>37.093207793035575</v>
      </c>
      <c r="L708" s="38">
        <f t="shared" si="356"/>
        <v>39.599591335315864</v>
      </c>
      <c r="M708" s="38">
        <f t="shared" si="356"/>
        <v>36.206754162053926</v>
      </c>
      <c r="N708" s="38">
        <f t="shared" si="356"/>
        <v>33.676859574999789</v>
      </c>
      <c r="O708" s="38">
        <f t="shared" si="356"/>
        <v>35.921472629518114</v>
      </c>
      <c r="P708" s="38">
        <f t="shared" si="356"/>
        <v>35.502411583051419</v>
      </c>
      <c r="Q708" s="38">
        <f t="shared" si="356"/>
        <v>36.408648886408891</v>
      </c>
      <c r="R708" s="38">
        <f t="shared" si="356"/>
        <v>36.367229343061631</v>
      </c>
      <c r="S708" s="38">
        <f t="shared" si="356"/>
        <v>27.803124350877631</v>
      </c>
      <c r="T708" s="38">
        <f t="shared" si="356"/>
        <v>31.487569012263762</v>
      </c>
      <c r="U708" s="38">
        <f t="shared" si="356"/>
        <v>34.442419560946881</v>
      </c>
    </row>
    <row r="709" spans="1:21">
      <c r="A709" s="152" t="s">
        <v>37</v>
      </c>
      <c r="B709" s="145"/>
      <c r="C709" s="21" t="s">
        <v>261</v>
      </c>
      <c r="D709" s="5" t="s">
        <v>79</v>
      </c>
      <c r="E709" s="5" t="s">
        <v>317</v>
      </c>
      <c r="F709" s="618"/>
      <c r="H709" s="38">
        <f t="shared" ref="H709:U709" si="357">+IF($A709="IPMC",(H$6*G$362+H351*H$362-(H$362-G$362))/(1-H$7),(H$6*G$365+H351*H$365-(H$365-G$365))/(1-H$7))</f>
        <v>29.706063124725986</v>
      </c>
      <c r="I709" s="38">
        <f t="shared" si="357"/>
        <v>28.857917091594032</v>
      </c>
      <c r="J709" s="38">
        <f t="shared" si="357"/>
        <v>34.813004310263857</v>
      </c>
      <c r="K709" s="38">
        <f t="shared" si="357"/>
        <v>37.093207793035575</v>
      </c>
      <c r="L709" s="38">
        <f t="shared" si="357"/>
        <v>39.599591335315864</v>
      </c>
      <c r="M709" s="38">
        <f t="shared" si="357"/>
        <v>36.206754162053926</v>
      </c>
      <c r="N709" s="38">
        <f t="shared" si="357"/>
        <v>33.676859574999789</v>
      </c>
      <c r="O709" s="38">
        <f t="shared" si="357"/>
        <v>35.921472629518114</v>
      </c>
      <c r="P709" s="38">
        <f t="shared" si="357"/>
        <v>35.502411583051419</v>
      </c>
      <c r="Q709" s="38">
        <f t="shared" si="357"/>
        <v>36.408648886408891</v>
      </c>
      <c r="R709" s="38">
        <f t="shared" si="357"/>
        <v>36.367229343061631</v>
      </c>
      <c r="S709" s="38">
        <f t="shared" si="357"/>
        <v>27.803124350877631</v>
      </c>
      <c r="T709" s="38">
        <f t="shared" si="357"/>
        <v>31.487569012263762</v>
      </c>
      <c r="U709" s="38">
        <f t="shared" si="357"/>
        <v>34.442419560946881</v>
      </c>
    </row>
    <row r="710" spans="1:21">
      <c r="A710" s="152" t="s">
        <v>37</v>
      </c>
      <c r="B710" s="145"/>
      <c r="C710" s="21" t="s">
        <v>262</v>
      </c>
      <c r="D710" s="5" t="s">
        <v>79</v>
      </c>
      <c r="E710" s="5" t="s">
        <v>317</v>
      </c>
      <c r="F710" s="618"/>
      <c r="H710" s="38">
        <f t="shared" ref="H710:U710" si="358">+IF($A710="IPMC",(H$6*G$362+H352*H$362-(H$362-G$362))/(1-H$7),(H$6*G$365+H352*H$365-(H$365-G$365))/(1-H$7))</f>
        <v>23.261379988313529</v>
      </c>
      <c r="I710" s="38">
        <f t="shared" si="358"/>
        <v>22.204331743166222</v>
      </c>
      <c r="J710" s="38">
        <f t="shared" si="358"/>
        <v>28.176801500584599</v>
      </c>
      <c r="K710" s="38">
        <f t="shared" si="358"/>
        <v>30.492023583959256</v>
      </c>
      <c r="L710" s="38">
        <f t="shared" si="358"/>
        <v>33.396264680942622</v>
      </c>
      <c r="M710" s="38">
        <f t="shared" si="358"/>
        <v>30.084117192722374</v>
      </c>
      <c r="N710" s="38">
        <f t="shared" si="358"/>
        <v>27.357226236110343</v>
      </c>
      <c r="O710" s="38">
        <f t="shared" si="358"/>
        <v>29.619197458964965</v>
      </c>
      <c r="P710" s="38">
        <f t="shared" si="358"/>
        <v>29.198386465492092</v>
      </c>
      <c r="Q710" s="38">
        <f t="shared" si="358"/>
        <v>30.174669584159272</v>
      </c>
      <c r="R710" s="38">
        <f t="shared" si="358"/>
        <v>30.216158131180379</v>
      </c>
      <c r="S710" s="38">
        <f t="shared" si="358"/>
        <v>21.34382134046762</v>
      </c>
      <c r="T710" s="38">
        <f t="shared" si="358"/>
        <v>24.804865123396798</v>
      </c>
      <c r="U710" s="38">
        <f t="shared" si="358"/>
        <v>27.632606963616947</v>
      </c>
    </row>
    <row r="711" spans="1:21">
      <c r="A711" s="152" t="s">
        <v>37</v>
      </c>
      <c r="B711" s="145"/>
      <c r="C711" s="21" t="s">
        <v>290</v>
      </c>
      <c r="D711" s="5" t="s">
        <v>79</v>
      </c>
      <c r="E711" s="5" t="s">
        <v>317</v>
      </c>
      <c r="F711" s="618"/>
      <c r="H711" s="38">
        <f t="shared" ref="H711:U711" si="359">+IF($A711="IPMC",(H$6*G$362+H353*H$362-(H$362-G$362))/(1-H$7),(H$6*G$365+H353*H$365-(H$365-G$365))/(1-H$7))</f>
        <v>29.706063124725986</v>
      </c>
      <c r="I711" s="38">
        <f t="shared" si="359"/>
        <v>28.857917091594032</v>
      </c>
      <c r="J711" s="38">
        <f t="shared" si="359"/>
        <v>34.813004310263857</v>
      </c>
      <c r="K711" s="38">
        <f t="shared" si="359"/>
        <v>37.093207793035575</v>
      </c>
      <c r="L711" s="38">
        <f t="shared" si="359"/>
        <v>39.599591335315864</v>
      </c>
      <c r="M711" s="38">
        <f t="shared" si="359"/>
        <v>36.206754162053926</v>
      </c>
      <c r="N711" s="38">
        <f t="shared" si="359"/>
        <v>33.676859574999789</v>
      </c>
      <c r="O711" s="38">
        <f t="shared" si="359"/>
        <v>35.921472629518114</v>
      </c>
      <c r="P711" s="38">
        <f t="shared" si="359"/>
        <v>35.502411583051419</v>
      </c>
      <c r="Q711" s="38">
        <f t="shared" si="359"/>
        <v>36.408648886408891</v>
      </c>
      <c r="R711" s="38">
        <f t="shared" si="359"/>
        <v>36.367229343061631</v>
      </c>
      <c r="S711" s="38">
        <f t="shared" si="359"/>
        <v>27.803124350877631</v>
      </c>
      <c r="T711" s="38">
        <f t="shared" si="359"/>
        <v>31.487569012263762</v>
      </c>
      <c r="U711" s="38">
        <f t="shared" si="359"/>
        <v>34.442419560946881</v>
      </c>
    </row>
    <row r="712" spans="1:21">
      <c r="A712" s="152"/>
      <c r="B712" s="145"/>
      <c r="C712" s="467" t="s">
        <v>918</v>
      </c>
      <c r="D712" s="503"/>
      <c r="E712" s="503"/>
      <c r="F712" s="533"/>
      <c r="G712" s="534"/>
      <c r="H712" s="533"/>
      <c r="I712" s="533"/>
      <c r="J712" s="533"/>
      <c r="K712" s="533"/>
      <c r="L712" s="533"/>
      <c r="M712" s="533"/>
      <c r="N712" s="533"/>
      <c r="O712" s="533"/>
      <c r="P712" s="533"/>
      <c r="Q712" s="533"/>
      <c r="R712" s="533"/>
      <c r="S712" s="533"/>
      <c r="T712" s="533"/>
      <c r="U712" s="533"/>
    </row>
    <row r="713" spans="1:21">
      <c r="A713" s="152" t="s">
        <v>37</v>
      </c>
      <c r="B713" s="145"/>
      <c r="C713" s="21" t="s">
        <v>303</v>
      </c>
      <c r="D713" s="5" t="s">
        <v>79</v>
      </c>
      <c r="E713" s="5" t="s">
        <v>317</v>
      </c>
      <c r="F713" s="618"/>
      <c r="H713" s="38">
        <f t="shared" ref="H713:U713" si="360">+IF($A713="IPMC",(H$6*G$362+H355*H$362-(H$362-G$362))/(1-H$7),(H$6*G$365+H355*H$365-(H$365-G$365))/(1-H$7))</f>
        <v>58.349099286559138</v>
      </c>
      <c r="I713" s="38">
        <f t="shared" si="360"/>
        <v>58.429407529050998</v>
      </c>
      <c r="J713" s="38">
        <f t="shared" si="360"/>
        <v>64.307239019949478</v>
      </c>
      <c r="K713" s="38">
        <f t="shared" si="360"/>
        <v>66.431804277819239</v>
      </c>
      <c r="L713" s="38">
        <f t="shared" si="360"/>
        <v>67.169932021419186</v>
      </c>
      <c r="M713" s="38">
        <f t="shared" si="360"/>
        <v>63.418474025749717</v>
      </c>
      <c r="N713" s="38">
        <f t="shared" si="360"/>
        <v>61.764118858952912</v>
      </c>
      <c r="O713" s="38">
        <f t="shared" si="360"/>
        <v>63.931584498643282</v>
      </c>
      <c r="P713" s="38">
        <f t="shared" si="360"/>
        <v>63.520300994426194</v>
      </c>
      <c r="Q713" s="38">
        <f t="shared" si="360"/>
        <v>64.115223563073855</v>
      </c>
      <c r="R713" s="38">
        <f t="shared" si="360"/>
        <v>63.705323618089437</v>
      </c>
      <c r="S713" s="38">
        <f t="shared" si="360"/>
        <v>56.511137730477685</v>
      </c>
      <c r="T713" s="38">
        <f t="shared" si="360"/>
        <v>61.188475185005863</v>
      </c>
      <c r="U713" s="38">
        <f t="shared" si="360"/>
        <v>64.708253326857715</v>
      </c>
    </row>
    <row r="714" spans="1:21">
      <c r="A714" s="152" t="s">
        <v>37</v>
      </c>
      <c r="B714" s="145"/>
      <c r="C714" s="21" t="s">
        <v>503</v>
      </c>
      <c r="D714" s="5" t="s">
        <v>79</v>
      </c>
      <c r="E714" s="5" t="s">
        <v>317</v>
      </c>
      <c r="F714" s="618"/>
      <c r="H714" s="38">
        <f t="shared" ref="H714:U714" si="361">+IF($A714="IPMC",(H$6*G$362+H356*H$362-(H$362-G$362))/(1-H$7),(H$6*G$365+H356*H$365-(H$365-G$365))/(1-H$7))</f>
        <v>58.349099286559138</v>
      </c>
      <c r="I714" s="38">
        <f t="shared" si="361"/>
        <v>58.429407529050998</v>
      </c>
      <c r="J714" s="38">
        <f t="shared" si="361"/>
        <v>64.307239019949478</v>
      </c>
      <c r="K714" s="38">
        <f t="shared" si="361"/>
        <v>66.431804277819239</v>
      </c>
      <c r="L714" s="38">
        <f t="shared" si="361"/>
        <v>67.169932021419186</v>
      </c>
      <c r="M714" s="38">
        <f t="shared" si="361"/>
        <v>63.418474025749717</v>
      </c>
      <c r="N714" s="38">
        <f t="shared" si="361"/>
        <v>61.764118858952912</v>
      </c>
      <c r="O714" s="38">
        <f t="shared" si="361"/>
        <v>63.931584498643282</v>
      </c>
      <c r="P714" s="38">
        <f t="shared" si="361"/>
        <v>63.520300994426194</v>
      </c>
      <c r="Q714" s="38">
        <f t="shared" si="361"/>
        <v>64.115223563073855</v>
      </c>
      <c r="R714" s="38">
        <f t="shared" si="361"/>
        <v>63.705323618089437</v>
      </c>
      <c r="S714" s="38">
        <f t="shared" si="361"/>
        <v>56.511137730477685</v>
      </c>
      <c r="T714" s="38">
        <f t="shared" si="361"/>
        <v>61.188475185005863</v>
      </c>
      <c r="U714" s="38">
        <f t="shared" si="361"/>
        <v>64.708253326857715</v>
      </c>
    </row>
    <row r="715" spans="1:21">
      <c r="A715" s="152" t="s">
        <v>37</v>
      </c>
      <c r="B715" s="385"/>
      <c r="C715" s="388" t="s">
        <v>504</v>
      </c>
      <c r="D715" s="8" t="s">
        <v>79</v>
      </c>
      <c r="E715" s="8" t="s">
        <v>317</v>
      </c>
      <c r="F715" s="620"/>
      <c r="G715" s="530"/>
      <c r="H715" s="529">
        <f t="shared" ref="H715:U715" si="362">+IF($A715="IPMC",(H$6*G$362+H357*H$362-(H$362-G$362))/(1-H$7),(H$6*G$365+H357*H$365-(H$365-G$365))/(1-H$7))</f>
        <v>58.349099286559138</v>
      </c>
      <c r="I715" s="529">
        <f t="shared" si="362"/>
        <v>58.429407529050998</v>
      </c>
      <c r="J715" s="529">
        <f t="shared" si="362"/>
        <v>64.307239019949478</v>
      </c>
      <c r="K715" s="529">
        <f t="shared" si="362"/>
        <v>66.431804277819239</v>
      </c>
      <c r="L715" s="529">
        <f t="shared" si="362"/>
        <v>67.169932021419186</v>
      </c>
      <c r="M715" s="529">
        <f t="shared" si="362"/>
        <v>63.418474025749717</v>
      </c>
      <c r="N715" s="529">
        <f t="shared" si="362"/>
        <v>61.764118858952912</v>
      </c>
      <c r="O715" s="529">
        <f t="shared" si="362"/>
        <v>63.931584498643282</v>
      </c>
      <c r="P715" s="529">
        <f t="shared" si="362"/>
        <v>63.520300994426194</v>
      </c>
      <c r="Q715" s="529">
        <f t="shared" si="362"/>
        <v>64.115223563073855</v>
      </c>
      <c r="R715" s="529">
        <f t="shared" si="362"/>
        <v>63.705323618089437</v>
      </c>
      <c r="S715" s="529">
        <f t="shared" si="362"/>
        <v>56.511137730477685</v>
      </c>
      <c r="T715" s="529">
        <f t="shared" si="362"/>
        <v>61.188475185005863</v>
      </c>
      <c r="U715" s="529">
        <f t="shared" si="362"/>
        <v>64.708253326857715</v>
      </c>
    </row>
    <row r="717" spans="1:21">
      <c r="A717" s="279" t="s">
        <v>817</v>
      </c>
      <c r="B717" s="278" t="s">
        <v>922</v>
      </c>
    </row>
  </sheetData>
  <conditionalFormatting sqref="H370:U715">
    <cfRule type="cellIs" dxfId="1" priority="4" operator="lessThan">
      <formula>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605CD0B2F86B945AA2F29E42A700BF0" ma:contentTypeVersion="6" ma:contentTypeDescription="Crear nuevo documento." ma:contentTypeScope="" ma:versionID="ad3c9400f21de17be2cc1d44afd7bc78">
  <xsd:schema xmlns:xsd="http://www.w3.org/2001/XMLSchema" xmlns:xs="http://www.w3.org/2001/XMLSchema" xmlns:p="http://schemas.microsoft.com/office/2006/metadata/properties" xmlns:ns2="2d0499ee-ae3e-4a69-b434-02df2e04bf11" targetNamespace="http://schemas.microsoft.com/office/2006/metadata/properties" ma:root="true" ma:fieldsID="6272789327c589f3649104e886247e57" ns2:_="">
    <xsd:import namespace="2d0499ee-ae3e-4a69-b434-02df2e04bf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0499ee-ae3e-4a69-b434-02df2e04bf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F8F612-406A-40F2-86A2-34146BD34A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7E5CE8-D7A1-486D-8D17-D96DB642E07B}">
  <ds:schemaRefs>
    <ds:schemaRef ds:uri="http://schemas.microsoft.com/office/2006/metadata/properties"/>
    <ds:schemaRef ds:uri="http://purl.org/dc/terms/"/>
    <ds:schemaRef ds:uri="2d0499ee-ae3e-4a69-b434-02df2e04bf11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FE7F2F0-9AE1-4432-8494-55365F23D5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0499ee-ae3e-4a69-b434-02df2e04bf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6</vt:i4>
      </vt:variant>
    </vt:vector>
  </HeadingPairs>
  <TitlesOfParts>
    <vt:vector size="26" baseType="lpstr">
      <vt:lpstr>Índice</vt:lpstr>
      <vt:lpstr>Resultados &gt;&gt;&gt;</vt:lpstr>
      <vt:lpstr>Factor X</vt:lpstr>
      <vt:lpstr>Cálculo &gt;&gt;&gt;</vt:lpstr>
      <vt:lpstr>Valores</vt:lpstr>
      <vt:lpstr>Ingresos (APM)</vt:lpstr>
      <vt:lpstr>Gastos (APM)</vt:lpstr>
      <vt:lpstr>Cantidades de capital</vt:lpstr>
      <vt:lpstr>Precios de capital</vt:lpstr>
      <vt:lpstr>WACC</vt:lpstr>
      <vt:lpstr>Depreciación</vt:lpstr>
      <vt:lpstr>Insumos APM &gt;&gt;&gt;</vt:lpstr>
      <vt:lpstr>Economía</vt:lpstr>
      <vt:lpstr>Costo de deuda</vt:lpstr>
      <vt:lpstr>Ingresos</vt:lpstr>
      <vt:lpstr>Opex</vt:lpstr>
      <vt:lpstr>Capex</vt:lpstr>
      <vt:lpstr>Insumos macro &gt;&gt;&gt;</vt:lpstr>
      <vt:lpstr>Macro anual</vt:lpstr>
      <vt:lpstr>Macro mensual</vt:lpstr>
      <vt:lpstr>Índice!Área_de_impresión</vt:lpstr>
      <vt:lpstr>'Macro mensual'!Área_de_impresión</vt:lpstr>
      <vt:lpstr>Valores!Área_de_impresión</vt:lpstr>
      <vt:lpstr>IR</vt:lpstr>
      <vt:lpstr>mil</vt:lpstr>
      <vt:lpstr>no_cero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Mishelle Alexandra Mendoza Vargas</dc:creator>
  <cp:keywords/>
  <dc:description/>
  <cp:lastModifiedBy>APOYO Consultoría</cp:lastModifiedBy>
  <cp:revision/>
  <dcterms:created xsi:type="dcterms:W3CDTF">2019-11-18T16:06:41Z</dcterms:created>
  <dcterms:modified xsi:type="dcterms:W3CDTF">2026-02-03T16:22:42Z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0x0101002605CD0B2F86B945AA2F29E42A700BF0</vt:lpwstr>
  </property>
  <property fmtid="{D5CDD505-2E9C-101B-9397-08002B2CF9AE}" pid="3" name="MSIP_Label_71bba39d-4745-4e9d-97db-0c1927b54242_Enabled">
    <vt:lpwstr>true</vt:lpwstr>
  </property>
  <property fmtid="{D5CDD505-2E9C-101B-9397-08002B2CF9AE}" pid="4" name="MSIP_Label_71bba39d-4745-4e9d-97db-0c1927b54242_SetDate">
    <vt:lpwstr>2021-01-29T00:18:56Z</vt:lpwstr>
  </property>
  <property fmtid="{D5CDD505-2E9C-101B-9397-08002B2CF9AE}" pid="5" name="MSIP_Label_71bba39d-4745-4e9d-97db-0c1927b54242_Method">
    <vt:lpwstr>Privileged</vt:lpwstr>
  </property>
  <property fmtid="{D5CDD505-2E9C-101B-9397-08002B2CF9AE}" pid="6" name="MSIP_Label_71bba39d-4745-4e9d-97db-0c1927b54242_Name">
    <vt:lpwstr>Internal</vt:lpwstr>
  </property>
  <property fmtid="{D5CDD505-2E9C-101B-9397-08002B2CF9AE}" pid="7" name="MSIP_Label_71bba39d-4745-4e9d-97db-0c1927b54242_SiteId">
    <vt:lpwstr>05d75c05-fa1a-42e7-9cf1-eb416c396f2d</vt:lpwstr>
  </property>
  <property fmtid="{D5CDD505-2E9C-101B-9397-08002B2CF9AE}" pid="8" name="MSIP_Label_71bba39d-4745-4e9d-97db-0c1927b54242_ActionId">
    <vt:lpwstr>17455713-be66-4bea-bc6b-c95e70f3eec7</vt:lpwstr>
  </property>
  <property fmtid="{D5CDD505-2E9C-101B-9397-08002B2CF9AE}" pid="9" name="MSIP_Label_71bba39d-4745-4e9d-97db-0c1927b54242_ContentBits">
    <vt:lpwstr>2</vt:lpwstr>
  </property>
</Properties>
</file>